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Objects="none" codeName="ThisWorkbook" autoCompressPictures="0" defaultThemeVersion="124226"/>
  <mc:AlternateContent xmlns:mc="http://schemas.openxmlformats.org/markup-compatibility/2006">
    <mc:Choice Requires="x15">
      <x15ac:absPath xmlns:x15ac="http://schemas.microsoft.com/office/spreadsheetml/2010/11/ac" url="C:\Users\readi\Box\sffdl\"/>
    </mc:Choice>
  </mc:AlternateContent>
  <xr:revisionPtr revIDLastSave="0" documentId="13_ncr:1_{188553EF-7544-470A-9F10-E9084841DD73}" xr6:coauthVersionLast="47" xr6:coauthVersionMax="47" xr10:uidLastSave="{00000000-0000-0000-0000-000000000000}"/>
  <bookViews>
    <workbookView xWindow="-120" yWindow="-120" windowWidth="29040" windowHeight="15720" activeTab="8" xr2:uid="{07C45BCB-35E2-4B1D-B4B6-19204AD33471}"/>
  </bookViews>
  <sheets>
    <sheet name="Team Rosters" sheetId="13" r:id="rId1"/>
    <sheet name="2024 Cuts" sheetId="57" r:id="rId2"/>
    <sheet name="FA_Draft2024" sheetId="54" r:id="rId3"/>
    <sheet name="Availables" sheetId="39" r:id="rId4"/>
    <sheet name="Roster Grid" sheetId="25" r:id="rId5"/>
    <sheet name="Trades" sheetId="16" r:id="rId6"/>
    <sheet name="2024 Draft Grid" sheetId="52" r:id="rId7"/>
    <sheet name="2025 Draft" sheetId="55" r:id="rId8"/>
    <sheet name="Directory" sheetId="17" r:id="rId9"/>
    <sheet name="BirthdateDraft" sheetId="23" r:id="rId10"/>
    <sheet name="ALL" sheetId="37" r:id="rId11"/>
    <sheet name="League Drafts" sheetId="22" r:id="rId12"/>
    <sheet name="Admin Steps" sheetId="50" r:id="rId13"/>
    <sheet name="Supplemental Drafts" sheetId="33" r:id="rId14"/>
    <sheet name="ALL CUTS" sheetId="53" r:id="rId15"/>
  </sheets>
  <definedNames>
    <definedName name="_xlnm._FilterDatabase" localSheetId="10" hidden="1">ALL!$A$2:$K$1629</definedName>
    <definedName name="x__Hlk60148447" localSheetId="8">Directory!$D$5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262" i="13" l="1"/>
  <c r="O1262" i="13"/>
  <c r="N1248" i="13"/>
  <c r="O1248" i="13"/>
  <c r="G603" i="13"/>
  <c r="G604" i="13"/>
  <c r="G942" i="13"/>
  <c r="D1065" i="13"/>
  <c r="G200" i="13"/>
  <c r="G201" i="13"/>
  <c r="G202" i="13"/>
  <c r="G203" i="13"/>
  <c r="G133" i="13"/>
  <c r="G134" i="13"/>
  <c r="G135" i="13"/>
  <c r="G136" i="13"/>
  <c r="G137" i="13"/>
  <c r="D765" i="13"/>
  <c r="E765" i="13"/>
  <c r="G765" i="13"/>
  <c r="H765" i="13"/>
  <c r="I765" i="13"/>
  <c r="J765" i="13"/>
  <c r="K765" i="13"/>
  <c r="L765" i="13"/>
  <c r="M765" i="13"/>
  <c r="N765" i="13"/>
  <c r="A765" i="13"/>
  <c r="D793" i="13"/>
  <c r="E793" i="13"/>
  <c r="G793" i="13"/>
  <c r="H793" i="13"/>
  <c r="I793" i="13"/>
  <c r="J793" i="13"/>
  <c r="D794" i="13"/>
  <c r="E794" i="13"/>
  <c r="G794" i="13"/>
  <c r="H794" i="13"/>
  <c r="I794" i="13"/>
  <c r="J794" i="13"/>
  <c r="A793" i="13"/>
  <c r="A794" i="13"/>
  <c r="N131" i="57"/>
  <c r="M131" i="57"/>
  <c r="L131" i="57"/>
  <c r="K131" i="57"/>
  <c r="J131" i="57"/>
  <c r="I131" i="57"/>
  <c r="H131" i="57"/>
  <c r="G131" i="57"/>
  <c r="E131" i="57"/>
  <c r="D131" i="57"/>
  <c r="A131" i="57"/>
  <c r="H132" i="57"/>
  <c r="G132" i="57"/>
  <c r="E132" i="57"/>
  <c r="D132" i="57"/>
  <c r="A132" i="57"/>
  <c r="J73" i="57"/>
  <c r="I73" i="57"/>
  <c r="H73" i="57"/>
  <c r="G73" i="57"/>
  <c r="E73" i="57"/>
  <c r="D73" i="57"/>
  <c r="A73" i="57"/>
  <c r="J74" i="57"/>
  <c r="I74" i="57"/>
  <c r="H74" i="57"/>
  <c r="G74" i="57"/>
  <c r="E74" i="57"/>
  <c r="D74" i="57"/>
  <c r="A74" i="57"/>
  <c r="H35" i="57"/>
  <c r="G35" i="57"/>
  <c r="E35" i="57"/>
  <c r="D35" i="57"/>
  <c r="A35" i="57"/>
  <c r="N36" i="57"/>
  <c r="M36" i="57"/>
  <c r="L36" i="57"/>
  <c r="K36" i="57"/>
  <c r="J36" i="57"/>
  <c r="I36" i="57"/>
  <c r="H36" i="57"/>
  <c r="G36" i="57"/>
  <c r="E36" i="57"/>
  <c r="D36" i="57"/>
  <c r="A36" i="57"/>
  <c r="D507" i="13"/>
  <c r="E507" i="13"/>
  <c r="G507" i="13"/>
  <c r="H507" i="13"/>
  <c r="I507" i="13"/>
  <c r="J507" i="13"/>
  <c r="K507" i="13"/>
  <c r="L507" i="13"/>
  <c r="M507" i="13"/>
  <c r="N507" i="13"/>
  <c r="A507" i="13"/>
  <c r="D506" i="13"/>
  <c r="E506" i="13"/>
  <c r="G506" i="13"/>
  <c r="H506" i="13"/>
  <c r="I506" i="13"/>
  <c r="J506" i="13"/>
  <c r="K506" i="13"/>
  <c r="L506" i="13"/>
  <c r="M506" i="13"/>
  <c r="N506" i="13"/>
  <c r="A506" i="13"/>
  <c r="N140" i="57"/>
  <c r="M140" i="57"/>
  <c r="L140" i="57"/>
  <c r="K140" i="57"/>
  <c r="J140" i="57"/>
  <c r="I140" i="57"/>
  <c r="H140" i="57"/>
  <c r="G140" i="57"/>
  <c r="E140" i="57"/>
  <c r="D140" i="57"/>
  <c r="A140" i="57"/>
  <c r="D848" i="13"/>
  <c r="E848" i="13"/>
  <c r="G848" i="13"/>
  <c r="H848" i="13"/>
  <c r="I848" i="13"/>
  <c r="J848" i="13"/>
  <c r="A848" i="13"/>
  <c r="D1173" i="13"/>
  <c r="E1173" i="13"/>
  <c r="G1173" i="13"/>
  <c r="H1173" i="13"/>
  <c r="I1173" i="13"/>
  <c r="J1173" i="13"/>
  <c r="K1173" i="13"/>
  <c r="L1173" i="13"/>
  <c r="M1173" i="13"/>
  <c r="N1173" i="13"/>
  <c r="A1173" i="13"/>
  <c r="D306" i="13"/>
  <c r="E306" i="13"/>
  <c r="G306" i="13"/>
  <c r="H306" i="13"/>
  <c r="I306" i="13"/>
  <c r="J306" i="13"/>
  <c r="K306" i="13"/>
  <c r="L306" i="13"/>
  <c r="M306" i="13"/>
  <c r="N306" i="13"/>
  <c r="A306" i="13"/>
  <c r="D482" i="13"/>
  <c r="E482" i="13"/>
  <c r="G482" i="13"/>
  <c r="A482" i="13"/>
  <c r="D267" i="13"/>
  <c r="E267" i="13"/>
  <c r="G267" i="13"/>
  <c r="H267" i="13"/>
  <c r="A267" i="13"/>
  <c r="D846" i="13"/>
  <c r="E846" i="13"/>
  <c r="G846" i="13"/>
  <c r="H846" i="13"/>
  <c r="I846" i="13"/>
  <c r="J846" i="13"/>
  <c r="A846" i="13"/>
  <c r="D324" i="13"/>
  <c r="E324" i="13"/>
  <c r="G324" i="13"/>
  <c r="H324" i="13"/>
  <c r="I324" i="13"/>
  <c r="J324" i="13"/>
  <c r="A324" i="13"/>
  <c r="D535" i="13"/>
  <c r="E535" i="13"/>
  <c r="G535" i="13"/>
  <c r="H535" i="13"/>
  <c r="A535" i="13"/>
  <c r="J34" i="57"/>
  <c r="I34" i="57"/>
  <c r="H34" i="57"/>
  <c r="G34" i="57"/>
  <c r="E34" i="57"/>
  <c r="D34" i="57"/>
  <c r="A34" i="57"/>
  <c r="D246" i="13"/>
  <c r="E246" i="13"/>
  <c r="G246" i="13"/>
  <c r="H246" i="13"/>
  <c r="I246" i="13"/>
  <c r="J246" i="13"/>
  <c r="A246" i="13"/>
  <c r="G814" i="13"/>
  <c r="E814" i="13"/>
  <c r="D814" i="13"/>
  <c r="A814" i="13"/>
  <c r="N139" i="57"/>
  <c r="M139" i="57"/>
  <c r="L139" i="57"/>
  <c r="G139" i="57"/>
  <c r="E139" i="57"/>
  <c r="D139" i="57"/>
  <c r="A139" i="57"/>
  <c r="N100" i="57"/>
  <c r="M100" i="57"/>
  <c r="L100" i="57"/>
  <c r="K100" i="57"/>
  <c r="J100" i="57"/>
  <c r="I100" i="57"/>
  <c r="H100" i="57"/>
  <c r="G100" i="57"/>
  <c r="E100" i="57"/>
  <c r="D100" i="57"/>
  <c r="A100" i="57"/>
  <c r="N101" i="57"/>
  <c r="M101" i="57"/>
  <c r="L101" i="57"/>
  <c r="K101" i="57"/>
  <c r="J101" i="57"/>
  <c r="I101" i="57"/>
  <c r="H101" i="57"/>
  <c r="G101" i="57"/>
  <c r="E101" i="57"/>
  <c r="D101" i="57"/>
  <c r="A101" i="57"/>
  <c r="D963" i="13"/>
  <c r="E963" i="13"/>
  <c r="G963" i="13"/>
  <c r="H963" i="13"/>
  <c r="A963" i="13"/>
  <c r="D1097" i="13"/>
  <c r="E1097" i="13"/>
  <c r="G1097" i="13"/>
  <c r="H1097" i="13"/>
  <c r="I1097" i="13"/>
  <c r="J1097" i="13"/>
  <c r="K1097" i="13"/>
  <c r="L1097" i="13"/>
  <c r="M1097" i="13"/>
  <c r="N1097" i="13"/>
  <c r="A1097" i="13"/>
  <c r="N214" i="57"/>
  <c r="M214" i="57"/>
  <c r="L214" i="57"/>
  <c r="K214" i="57"/>
  <c r="J214" i="57"/>
  <c r="I214" i="57"/>
  <c r="H214" i="57"/>
  <c r="G214" i="57"/>
  <c r="E214" i="57"/>
  <c r="D214" i="57"/>
  <c r="A214" i="57"/>
  <c r="D1367" i="13"/>
  <c r="E1367" i="13"/>
  <c r="G1367" i="13"/>
  <c r="H1367" i="13"/>
  <c r="I1367" i="13"/>
  <c r="J1367" i="13"/>
  <c r="K1367" i="13"/>
  <c r="L1367" i="13"/>
  <c r="M1367" i="13"/>
  <c r="N1367" i="13"/>
  <c r="A1367" i="13"/>
  <c r="D406" i="13"/>
  <c r="E406" i="13"/>
  <c r="G406" i="13"/>
  <c r="A406" i="13"/>
  <c r="D323" i="13"/>
  <c r="E323" i="13"/>
  <c r="G323" i="13"/>
  <c r="H323" i="13"/>
  <c r="I323" i="13"/>
  <c r="J323" i="13"/>
  <c r="A323" i="13"/>
  <c r="D505" i="13"/>
  <c r="E505" i="13"/>
  <c r="G505" i="13"/>
  <c r="H505" i="13"/>
  <c r="I505" i="13"/>
  <c r="J505" i="13"/>
  <c r="K505" i="13"/>
  <c r="L505" i="13"/>
  <c r="M505" i="13"/>
  <c r="N505" i="13"/>
  <c r="A505" i="13"/>
  <c r="N205" i="57"/>
  <c r="M205" i="57"/>
  <c r="L205" i="57"/>
  <c r="K205" i="57"/>
  <c r="J205" i="57"/>
  <c r="I205" i="57"/>
  <c r="H205" i="57"/>
  <c r="G205" i="57"/>
  <c r="E205" i="57"/>
  <c r="D205" i="57"/>
  <c r="A205" i="57"/>
  <c r="D1226" i="13"/>
  <c r="E1226" i="13"/>
  <c r="G1226" i="13"/>
  <c r="H1226" i="13"/>
  <c r="A1226" i="13"/>
  <c r="E237" i="13"/>
  <c r="G237" i="13"/>
  <c r="H237" i="13"/>
  <c r="I237" i="13"/>
  <c r="J237" i="13"/>
  <c r="K237" i="13"/>
  <c r="L237" i="13"/>
  <c r="M237" i="13"/>
  <c r="N237" i="13"/>
  <c r="A237" i="13"/>
  <c r="D871" i="13"/>
  <c r="E871" i="13"/>
  <c r="G871" i="13"/>
  <c r="H871" i="13"/>
  <c r="A871" i="13"/>
  <c r="N239" i="57"/>
  <c r="M239" i="57"/>
  <c r="L239" i="57"/>
  <c r="K239" i="57"/>
  <c r="J239" i="57"/>
  <c r="I239" i="57"/>
  <c r="H239" i="57"/>
  <c r="G239" i="57"/>
  <c r="E239" i="57"/>
  <c r="D239" i="57"/>
  <c r="A239" i="57"/>
  <c r="D1542" i="13"/>
  <c r="E1542" i="13"/>
  <c r="G1542" i="13"/>
  <c r="H1542" i="13"/>
  <c r="A1542" i="13"/>
  <c r="D1193" i="13"/>
  <c r="E1193" i="13"/>
  <c r="G1193" i="13"/>
  <c r="H1193" i="13"/>
  <c r="I1193" i="13"/>
  <c r="J1193" i="13"/>
  <c r="A1193" i="13"/>
  <c r="J103" i="57"/>
  <c r="I103" i="57"/>
  <c r="H103" i="57"/>
  <c r="G103" i="57"/>
  <c r="E103" i="57"/>
  <c r="D103" i="57"/>
  <c r="A103" i="57"/>
  <c r="D659" i="13"/>
  <c r="E659" i="13"/>
  <c r="G659" i="13"/>
  <c r="H659" i="13"/>
  <c r="I659" i="13"/>
  <c r="J659" i="13"/>
  <c r="A659" i="13"/>
  <c r="N117" i="57"/>
  <c r="M117" i="57"/>
  <c r="L117" i="57"/>
  <c r="K117" i="57"/>
  <c r="J117" i="57"/>
  <c r="I117" i="57"/>
  <c r="H117" i="57"/>
  <c r="G117" i="57"/>
  <c r="E117" i="57"/>
  <c r="D117" i="57"/>
  <c r="A117" i="57"/>
  <c r="D722" i="13"/>
  <c r="E722" i="13"/>
  <c r="G722" i="13"/>
  <c r="H722" i="13"/>
  <c r="I722" i="13"/>
  <c r="J722" i="13"/>
  <c r="A722" i="13"/>
  <c r="D962" i="13"/>
  <c r="E962" i="13"/>
  <c r="G962" i="13"/>
  <c r="H962" i="13"/>
  <c r="A962" i="13"/>
  <c r="D1096" i="13"/>
  <c r="E1096" i="13"/>
  <c r="G1096" i="13"/>
  <c r="H1096" i="13"/>
  <c r="I1096" i="13"/>
  <c r="J1096" i="13"/>
  <c r="K1096" i="13"/>
  <c r="L1096" i="13"/>
  <c r="M1096" i="13"/>
  <c r="N1096" i="13"/>
  <c r="A1096" i="13"/>
  <c r="H220" i="57"/>
  <c r="G220" i="57"/>
  <c r="E220" i="57"/>
  <c r="D220" i="57"/>
  <c r="A220" i="57"/>
  <c r="D1393" i="13"/>
  <c r="E1393" i="13"/>
  <c r="G1393" i="13"/>
  <c r="H1393" i="13"/>
  <c r="I1393" i="13"/>
  <c r="J1393" i="13"/>
  <c r="A1393" i="13"/>
  <c r="D361" i="13"/>
  <c r="E361" i="13"/>
  <c r="G361" i="13"/>
  <c r="H361" i="13"/>
  <c r="A361" i="13"/>
  <c r="D317" i="13"/>
  <c r="E317" i="13"/>
  <c r="G317" i="13"/>
  <c r="H317" i="13"/>
  <c r="I317" i="13"/>
  <c r="J317" i="13"/>
  <c r="A317" i="13"/>
  <c r="N212" i="57" l="1"/>
  <c r="M212" i="57"/>
  <c r="L212" i="57"/>
  <c r="K212" i="57"/>
  <c r="J212" i="57"/>
  <c r="I212" i="57"/>
  <c r="H212" i="57"/>
  <c r="G212" i="57"/>
  <c r="E212" i="57"/>
  <c r="D212" i="57"/>
  <c r="A212" i="57"/>
  <c r="N211" i="57"/>
  <c r="M211" i="57"/>
  <c r="L211" i="57"/>
  <c r="J211" i="57"/>
  <c r="I211" i="57"/>
  <c r="H211" i="57"/>
  <c r="G211" i="57"/>
  <c r="E211" i="57"/>
  <c r="D211" i="57"/>
  <c r="A211" i="57"/>
  <c r="N210" i="57"/>
  <c r="M210" i="57"/>
  <c r="L210" i="57"/>
  <c r="H210" i="57"/>
  <c r="G210" i="57"/>
  <c r="E210" i="57"/>
  <c r="D210" i="57"/>
  <c r="A210" i="57"/>
  <c r="N209" i="57"/>
  <c r="M209" i="57"/>
  <c r="L209" i="57"/>
  <c r="J209" i="57"/>
  <c r="I209" i="57"/>
  <c r="H209" i="57"/>
  <c r="G209" i="57"/>
  <c r="E209" i="57"/>
  <c r="D209" i="57"/>
  <c r="A209" i="57"/>
  <c r="N208" i="57"/>
  <c r="M208" i="57"/>
  <c r="L208" i="57"/>
  <c r="K208" i="57"/>
  <c r="J208" i="57"/>
  <c r="I208" i="57"/>
  <c r="H208" i="57"/>
  <c r="G208" i="57"/>
  <c r="E208" i="57"/>
  <c r="D208" i="57"/>
  <c r="A208" i="57"/>
  <c r="N207" i="57"/>
  <c r="M207" i="57"/>
  <c r="L207" i="57"/>
  <c r="H207" i="57"/>
  <c r="G207" i="57"/>
  <c r="E207" i="57"/>
  <c r="D207" i="57"/>
  <c r="A207" i="57"/>
  <c r="N206" i="57"/>
  <c r="M206" i="57"/>
  <c r="L206" i="57"/>
  <c r="K206" i="57"/>
  <c r="J206" i="57"/>
  <c r="I206" i="57"/>
  <c r="H206" i="57"/>
  <c r="G206" i="57"/>
  <c r="E206" i="57"/>
  <c r="D206" i="57"/>
  <c r="A206" i="57"/>
  <c r="N102" i="57"/>
  <c r="M102" i="57"/>
  <c r="L102" i="57"/>
  <c r="K102" i="57"/>
  <c r="J102" i="57"/>
  <c r="I102" i="57"/>
  <c r="H102" i="57"/>
  <c r="G102" i="57"/>
  <c r="E102" i="57"/>
  <c r="D102" i="57"/>
  <c r="A102" i="57"/>
  <c r="J99" i="57"/>
  <c r="I99" i="57"/>
  <c r="H99" i="57"/>
  <c r="G99" i="57"/>
  <c r="E99" i="57"/>
  <c r="D99" i="57"/>
  <c r="A99" i="57"/>
  <c r="N98" i="57"/>
  <c r="M98" i="57"/>
  <c r="L98" i="57"/>
  <c r="K98" i="57"/>
  <c r="J98" i="57"/>
  <c r="I98" i="57"/>
  <c r="H98" i="57"/>
  <c r="G98" i="57"/>
  <c r="E98" i="57"/>
  <c r="D98" i="57"/>
  <c r="A98" i="57"/>
  <c r="N97" i="57"/>
  <c r="M97" i="57"/>
  <c r="L97" i="57"/>
  <c r="J97" i="57"/>
  <c r="I97" i="57"/>
  <c r="H97" i="57"/>
  <c r="G97" i="57"/>
  <c r="E97" i="57"/>
  <c r="D97" i="57"/>
  <c r="A97" i="57"/>
  <c r="N96" i="57"/>
  <c r="M96" i="57"/>
  <c r="L96" i="57"/>
  <c r="K96" i="57"/>
  <c r="J96" i="57"/>
  <c r="I96" i="57"/>
  <c r="H96" i="57"/>
  <c r="G96" i="57"/>
  <c r="E96" i="57"/>
  <c r="D96" i="57"/>
  <c r="A96" i="57"/>
  <c r="L641" i="13"/>
  <c r="M641" i="13"/>
  <c r="N641" i="13"/>
  <c r="N95" i="57"/>
  <c r="M95" i="57"/>
  <c r="L95" i="57"/>
  <c r="K95" i="57"/>
  <c r="J95" i="57"/>
  <c r="I95" i="57"/>
  <c r="H95" i="57"/>
  <c r="G95" i="57"/>
  <c r="E95" i="57"/>
  <c r="D95" i="57"/>
  <c r="A95" i="57"/>
  <c r="N94" i="57"/>
  <c r="M94" i="57"/>
  <c r="L94" i="57"/>
  <c r="K94" i="57"/>
  <c r="J94" i="57"/>
  <c r="I94" i="57"/>
  <c r="H94" i="57"/>
  <c r="G94" i="57"/>
  <c r="E94" i="57"/>
  <c r="D94" i="57"/>
  <c r="A94" i="57"/>
  <c r="N93" i="57"/>
  <c r="M93" i="57"/>
  <c r="L93" i="57"/>
  <c r="K93" i="57"/>
  <c r="J93" i="57"/>
  <c r="I93" i="57"/>
  <c r="H93" i="57"/>
  <c r="G93" i="57"/>
  <c r="E93" i="57"/>
  <c r="D93" i="57"/>
  <c r="A93" i="57"/>
  <c r="O1623" i="13"/>
  <c r="O1628" i="13"/>
  <c r="H1630" i="13"/>
  <c r="H1629" i="13"/>
  <c r="A25" i="39"/>
  <c r="A254" i="39"/>
  <c r="A243" i="39"/>
  <c r="A2" i="39"/>
  <c r="A264" i="39"/>
  <c r="A176" i="39"/>
  <c r="A153" i="39"/>
  <c r="A258" i="39"/>
  <c r="A298" i="39"/>
  <c r="A322" i="39"/>
  <c r="A36" i="39"/>
  <c r="A123" i="39"/>
  <c r="A203" i="39"/>
  <c r="A247" i="39"/>
  <c r="A320" i="39"/>
  <c r="A120" i="39"/>
  <c r="A90" i="39"/>
  <c r="A287" i="39"/>
  <c r="A167" i="39"/>
  <c r="A211" i="39"/>
  <c r="A266" i="39"/>
  <c r="A24" i="39"/>
  <c r="A139" i="39"/>
  <c r="A88" i="39"/>
  <c r="A94" i="39"/>
  <c r="A135" i="39"/>
  <c r="A297" i="39"/>
  <c r="A54" i="39"/>
  <c r="A78" i="39"/>
  <c r="A46" i="39"/>
  <c r="A147" i="39"/>
  <c r="A4" i="39"/>
  <c r="A134" i="39"/>
  <c r="A205" i="39"/>
  <c r="A16" i="39"/>
  <c r="A79" i="39"/>
  <c r="A8" i="39"/>
  <c r="A208" i="39"/>
  <c r="A290" i="39"/>
  <c r="A216" i="39"/>
  <c r="A5" i="39"/>
  <c r="A312" i="39"/>
  <c r="A55" i="39"/>
  <c r="A245" i="39"/>
  <c r="A331" i="39"/>
  <c r="A195" i="39"/>
  <c r="A156" i="39"/>
  <c r="A157" i="39"/>
  <c r="A194" i="39"/>
  <c r="A122" i="39"/>
  <c r="A318" i="39"/>
  <c r="M36" i="39"/>
  <c r="M322" i="39"/>
  <c r="M298" i="39"/>
  <c r="M123" i="39"/>
  <c r="M203" i="39"/>
  <c r="M247" i="39"/>
  <c r="M320" i="39"/>
  <c r="M258" i="39"/>
  <c r="M120" i="39"/>
  <c r="M153" i="39"/>
  <c r="M90" i="39"/>
  <c r="M287" i="39"/>
  <c r="M167" i="39"/>
  <c r="M211" i="39"/>
  <c r="M176" i="39"/>
  <c r="M266" i="39"/>
  <c r="M264" i="39"/>
  <c r="M24" i="39"/>
  <c r="M139" i="39"/>
  <c r="M88" i="39"/>
  <c r="M94" i="39"/>
  <c r="M135" i="39"/>
  <c r="M297" i="39"/>
  <c r="M54" i="39"/>
  <c r="M2" i="39"/>
  <c r="M78" i="39"/>
  <c r="M46" i="39"/>
  <c r="M147" i="39"/>
  <c r="M4" i="39"/>
  <c r="M243" i="39"/>
  <c r="M134" i="39"/>
  <c r="M205" i="39"/>
  <c r="M16" i="39"/>
  <c r="M79" i="39"/>
  <c r="M8" i="39"/>
  <c r="M208" i="39"/>
  <c r="M254" i="39"/>
  <c r="M290" i="39"/>
  <c r="M216" i="39"/>
  <c r="M5" i="39"/>
  <c r="M312" i="39"/>
  <c r="M55" i="39"/>
  <c r="M245" i="39"/>
  <c r="M331" i="39"/>
  <c r="M25" i="39"/>
  <c r="M195" i="39"/>
  <c r="M156" i="39"/>
  <c r="M157" i="39"/>
  <c r="M194" i="39"/>
  <c r="M122" i="39"/>
  <c r="M318" i="39"/>
  <c r="N36" i="39"/>
  <c r="N322" i="39"/>
  <c r="N298" i="39"/>
  <c r="N123" i="39"/>
  <c r="N203" i="39"/>
  <c r="N247" i="39"/>
  <c r="N320" i="39"/>
  <c r="N258" i="39"/>
  <c r="N120" i="39"/>
  <c r="N153" i="39"/>
  <c r="N90" i="39"/>
  <c r="N287" i="39"/>
  <c r="N167" i="39"/>
  <c r="N211" i="39"/>
  <c r="N176" i="39"/>
  <c r="N266" i="39"/>
  <c r="N264" i="39"/>
  <c r="N24" i="39"/>
  <c r="N139" i="39"/>
  <c r="N88" i="39"/>
  <c r="N94" i="39"/>
  <c r="N135" i="39"/>
  <c r="N297" i="39"/>
  <c r="N54" i="39"/>
  <c r="N2" i="39"/>
  <c r="N78" i="39"/>
  <c r="N46" i="39"/>
  <c r="N147" i="39"/>
  <c r="N4" i="39"/>
  <c r="N243" i="39"/>
  <c r="N134" i="39"/>
  <c r="N205" i="39"/>
  <c r="N16" i="39"/>
  <c r="N79" i="39"/>
  <c r="N8" i="39"/>
  <c r="N208" i="39"/>
  <c r="N254" i="39"/>
  <c r="N290" i="39"/>
  <c r="N216" i="39"/>
  <c r="N5" i="39"/>
  <c r="N312" i="39"/>
  <c r="N55" i="39"/>
  <c r="N245" i="39"/>
  <c r="N331" i="39"/>
  <c r="N25" i="39"/>
  <c r="N195" i="39"/>
  <c r="N156" i="39"/>
  <c r="N157" i="39"/>
  <c r="N194" i="39"/>
  <c r="N122" i="39"/>
  <c r="N318" i="39"/>
  <c r="O36" i="39"/>
  <c r="O322" i="39"/>
  <c r="O298" i="39"/>
  <c r="O123" i="39"/>
  <c r="O203" i="39"/>
  <c r="O247" i="39"/>
  <c r="O320" i="39"/>
  <c r="O258" i="39"/>
  <c r="O120" i="39"/>
  <c r="O153" i="39"/>
  <c r="O90" i="39"/>
  <c r="O287" i="39"/>
  <c r="O167" i="39"/>
  <c r="O211" i="39"/>
  <c r="O176" i="39"/>
  <c r="O266" i="39"/>
  <c r="O264" i="39"/>
  <c r="O24" i="39"/>
  <c r="O139" i="39"/>
  <c r="O88" i="39"/>
  <c r="O94" i="39"/>
  <c r="O135" i="39"/>
  <c r="O297" i="39"/>
  <c r="O54" i="39"/>
  <c r="O2" i="39"/>
  <c r="O78" i="39"/>
  <c r="O46" i="39"/>
  <c r="O147" i="39"/>
  <c r="O4" i="39"/>
  <c r="O243" i="39"/>
  <c r="O134" i="39"/>
  <c r="O205" i="39"/>
  <c r="O16" i="39"/>
  <c r="O79" i="39"/>
  <c r="O8" i="39"/>
  <c r="O208" i="39"/>
  <c r="O254" i="39"/>
  <c r="O290" i="39"/>
  <c r="O216" i="39"/>
  <c r="O5" i="39"/>
  <c r="O312" i="39"/>
  <c r="O55" i="39"/>
  <c r="O245" i="39"/>
  <c r="O331" i="39"/>
  <c r="O25" i="39"/>
  <c r="O195" i="39"/>
  <c r="O156" i="39"/>
  <c r="O157" i="39"/>
  <c r="O194" i="39"/>
  <c r="O122" i="39"/>
  <c r="O318" i="39"/>
  <c r="A33" i="57"/>
  <c r="D33" i="57"/>
  <c r="E33" i="57"/>
  <c r="G33" i="57"/>
  <c r="H33" i="57"/>
  <c r="I33" i="57"/>
  <c r="J33" i="57"/>
  <c r="K33" i="57"/>
  <c r="L33" i="57"/>
  <c r="M33" i="57"/>
  <c r="N33" i="57"/>
  <c r="N32" i="57"/>
  <c r="M32" i="57"/>
  <c r="L32" i="57"/>
  <c r="K32" i="57"/>
  <c r="J32" i="57"/>
  <c r="I32" i="57"/>
  <c r="H32" i="57"/>
  <c r="G32" i="57"/>
  <c r="E32" i="57"/>
  <c r="D32" i="57"/>
  <c r="A32" i="57"/>
  <c r="N92" i="57"/>
  <c r="M92" i="57"/>
  <c r="L92" i="57"/>
  <c r="K92" i="57"/>
  <c r="J92" i="57"/>
  <c r="I92" i="57"/>
  <c r="H92" i="57"/>
  <c r="G92" i="57"/>
  <c r="E92" i="57"/>
  <c r="D92" i="57"/>
  <c r="A92" i="57"/>
  <c r="N91" i="57"/>
  <c r="M91" i="57"/>
  <c r="L91" i="57"/>
  <c r="K91" i="57"/>
  <c r="J91" i="57"/>
  <c r="I91" i="57"/>
  <c r="H91" i="57"/>
  <c r="G91" i="57"/>
  <c r="E91" i="57"/>
  <c r="D91" i="57"/>
  <c r="A91" i="57"/>
  <c r="J130" i="57"/>
  <c r="I130" i="57"/>
  <c r="H130" i="57"/>
  <c r="G130" i="57"/>
  <c r="E130" i="57"/>
  <c r="D130" i="57"/>
  <c r="A130" i="57"/>
  <c r="N219" i="57"/>
  <c r="M219" i="57"/>
  <c r="L219" i="57"/>
  <c r="H219" i="57"/>
  <c r="G219" i="57"/>
  <c r="E219" i="57"/>
  <c r="D219" i="57"/>
  <c r="A219" i="57"/>
  <c r="N218" i="57"/>
  <c r="M218" i="57"/>
  <c r="L218" i="57"/>
  <c r="H218" i="57"/>
  <c r="G218" i="57"/>
  <c r="E218" i="57"/>
  <c r="D218" i="57"/>
  <c r="A218" i="57"/>
  <c r="N217" i="57"/>
  <c r="M217" i="57"/>
  <c r="L217" i="57"/>
  <c r="K217" i="57"/>
  <c r="J217" i="57"/>
  <c r="I217" i="57"/>
  <c r="H217" i="57"/>
  <c r="G217" i="57"/>
  <c r="E217" i="57"/>
  <c r="D217" i="57"/>
  <c r="A217" i="57"/>
  <c r="H216" i="57"/>
  <c r="G216" i="57"/>
  <c r="E216" i="57"/>
  <c r="D216" i="57"/>
  <c r="A216" i="57"/>
  <c r="N215" i="57"/>
  <c r="M215" i="57"/>
  <c r="L215" i="57"/>
  <c r="K215" i="57"/>
  <c r="J215" i="57"/>
  <c r="I215" i="57"/>
  <c r="H215" i="57"/>
  <c r="G215" i="57"/>
  <c r="E215" i="57"/>
  <c r="D215" i="57"/>
  <c r="A215" i="57"/>
  <c r="H213" i="57"/>
  <c r="G213" i="57"/>
  <c r="E213" i="57"/>
  <c r="D213" i="57"/>
  <c r="A213" i="57"/>
  <c r="L219" i="13"/>
  <c r="L220" i="13"/>
  <c r="L221" i="13"/>
  <c r="L222" i="13"/>
  <c r="L223" i="13"/>
  <c r="L224" i="13"/>
  <c r="L225" i="13"/>
  <c r="L285" i="13"/>
  <c r="M285" i="13"/>
  <c r="N285" i="13"/>
  <c r="L286" i="13"/>
  <c r="M286" i="13"/>
  <c r="N286" i="13"/>
  <c r="L287" i="13"/>
  <c r="M287" i="13"/>
  <c r="N287" i="13"/>
  <c r="L288" i="13"/>
  <c r="M288" i="13"/>
  <c r="N288" i="13"/>
  <c r="L289" i="13"/>
  <c r="M289" i="13"/>
  <c r="N289" i="13"/>
  <c r="L290" i="13"/>
  <c r="M290" i="13"/>
  <c r="N290" i="13"/>
  <c r="L291" i="13"/>
  <c r="M291" i="13"/>
  <c r="N291" i="13"/>
  <c r="L292" i="13"/>
  <c r="M292" i="13"/>
  <c r="N292" i="13"/>
  <c r="L293" i="13"/>
  <c r="M293" i="13"/>
  <c r="N293" i="13"/>
  <c r="L294" i="13"/>
  <c r="M294" i="13"/>
  <c r="N294" i="13"/>
  <c r="L295" i="13"/>
  <c r="M295" i="13"/>
  <c r="N295" i="13"/>
  <c r="L296" i="13"/>
  <c r="M296" i="13"/>
  <c r="N296" i="13"/>
  <c r="L297" i="13"/>
  <c r="M297" i="13"/>
  <c r="N297" i="13"/>
  <c r="L204" i="57"/>
  <c r="H204" i="57"/>
  <c r="G204" i="57"/>
  <c r="E204" i="57"/>
  <c r="D204" i="57"/>
  <c r="A204" i="57"/>
  <c r="N203" i="57"/>
  <c r="M203" i="57"/>
  <c r="L203" i="57"/>
  <c r="G203" i="57"/>
  <c r="E203" i="57"/>
  <c r="D203" i="57"/>
  <c r="A203" i="57"/>
  <c r="G202" i="57"/>
  <c r="E202" i="57"/>
  <c r="D202" i="57"/>
  <c r="A202" i="57"/>
  <c r="N201" i="57"/>
  <c r="M201" i="57"/>
  <c r="L201" i="57"/>
  <c r="K201" i="57"/>
  <c r="J201" i="57"/>
  <c r="I201" i="57"/>
  <c r="H201" i="57"/>
  <c r="G201" i="57"/>
  <c r="E201" i="57"/>
  <c r="D201" i="57"/>
  <c r="A201" i="57"/>
  <c r="N200" i="57"/>
  <c r="M200" i="57"/>
  <c r="L200" i="57"/>
  <c r="K200" i="57"/>
  <c r="J200" i="57"/>
  <c r="I200" i="57"/>
  <c r="H200" i="57"/>
  <c r="G200" i="57"/>
  <c r="E200" i="57"/>
  <c r="D200" i="57"/>
  <c r="A200" i="57"/>
  <c r="N199" i="57"/>
  <c r="M199" i="57"/>
  <c r="L199" i="57"/>
  <c r="J199" i="57"/>
  <c r="I199" i="57"/>
  <c r="H199" i="57"/>
  <c r="G199" i="57"/>
  <c r="E199" i="57"/>
  <c r="D199" i="57"/>
  <c r="A199" i="57"/>
  <c r="N198" i="57"/>
  <c r="M198" i="57"/>
  <c r="L198" i="57"/>
  <c r="K198" i="57"/>
  <c r="J198" i="57"/>
  <c r="I198" i="57"/>
  <c r="H198" i="57"/>
  <c r="G198" i="57"/>
  <c r="E198" i="57"/>
  <c r="D198" i="57"/>
  <c r="A198" i="57"/>
  <c r="N197" i="57"/>
  <c r="M197" i="57"/>
  <c r="L197" i="57"/>
  <c r="K197" i="57"/>
  <c r="J197" i="57"/>
  <c r="I197" i="57"/>
  <c r="H197" i="57"/>
  <c r="G197" i="57"/>
  <c r="E197" i="57"/>
  <c r="D197" i="57"/>
  <c r="A197" i="57"/>
  <c r="N196" i="57"/>
  <c r="M196" i="57"/>
  <c r="L196" i="57"/>
  <c r="K196" i="57"/>
  <c r="J196" i="57"/>
  <c r="I196" i="57"/>
  <c r="H196" i="57"/>
  <c r="G196" i="57"/>
  <c r="E196" i="57"/>
  <c r="D196" i="57"/>
  <c r="A196" i="57"/>
  <c r="N195" i="57"/>
  <c r="M195" i="57"/>
  <c r="L195" i="57"/>
  <c r="H195" i="57"/>
  <c r="G195" i="57"/>
  <c r="E195" i="57"/>
  <c r="D195" i="57"/>
  <c r="A195" i="57"/>
  <c r="N194" i="57"/>
  <c r="M194" i="57"/>
  <c r="L194" i="57"/>
  <c r="H194" i="57"/>
  <c r="G194" i="57"/>
  <c r="E194" i="57"/>
  <c r="D194" i="57"/>
  <c r="A194" i="57"/>
  <c r="N193" i="57"/>
  <c r="M193" i="57"/>
  <c r="L193" i="57"/>
  <c r="K193" i="57"/>
  <c r="J193" i="57"/>
  <c r="I193" i="57"/>
  <c r="H193" i="57"/>
  <c r="G193" i="57"/>
  <c r="E193" i="57"/>
  <c r="D193" i="57"/>
  <c r="A193" i="57"/>
  <c r="N192" i="57"/>
  <c r="M192" i="57"/>
  <c r="L192" i="57"/>
  <c r="K192" i="57"/>
  <c r="J192" i="57"/>
  <c r="I192" i="57"/>
  <c r="H192" i="57"/>
  <c r="G192" i="57"/>
  <c r="E192" i="57"/>
  <c r="D192" i="57"/>
  <c r="A192" i="57"/>
  <c r="G75" i="57" l="1"/>
  <c r="E75" i="57"/>
  <c r="D75" i="57"/>
  <c r="A75" i="57"/>
  <c r="H72" i="57"/>
  <c r="G72" i="57"/>
  <c r="E72" i="57"/>
  <c r="D72" i="57"/>
  <c r="A72" i="57"/>
  <c r="N71" i="57"/>
  <c r="M71" i="57"/>
  <c r="L71" i="57"/>
  <c r="J71" i="57"/>
  <c r="I71" i="57"/>
  <c r="H71" i="57"/>
  <c r="G71" i="57"/>
  <c r="E71" i="57"/>
  <c r="D71" i="57"/>
  <c r="A71" i="57"/>
  <c r="N70" i="57"/>
  <c r="M70" i="57"/>
  <c r="L70" i="57"/>
  <c r="K70" i="57"/>
  <c r="J70" i="57"/>
  <c r="I70" i="57"/>
  <c r="H70" i="57"/>
  <c r="G70" i="57"/>
  <c r="E70" i="57"/>
  <c r="D70" i="57"/>
  <c r="A70" i="57"/>
  <c r="N69" i="57"/>
  <c r="M69" i="57"/>
  <c r="L69" i="57"/>
  <c r="K69" i="57"/>
  <c r="J69" i="57"/>
  <c r="I69" i="57"/>
  <c r="H69" i="57"/>
  <c r="G69" i="57"/>
  <c r="E69" i="57"/>
  <c r="D69" i="57"/>
  <c r="A69" i="57"/>
  <c r="N68" i="57"/>
  <c r="M68" i="57"/>
  <c r="L68" i="57"/>
  <c r="K68" i="57"/>
  <c r="J68" i="57"/>
  <c r="I68" i="57"/>
  <c r="H68" i="57"/>
  <c r="G68" i="57"/>
  <c r="E68" i="57"/>
  <c r="D68" i="57"/>
  <c r="A68" i="57"/>
  <c r="N67" i="57"/>
  <c r="M67" i="57"/>
  <c r="L67" i="57"/>
  <c r="K67" i="57"/>
  <c r="J67" i="57"/>
  <c r="I67" i="57"/>
  <c r="H67" i="57"/>
  <c r="G67" i="57"/>
  <c r="E67" i="57"/>
  <c r="D67" i="57"/>
  <c r="A67" i="57"/>
  <c r="N66" i="57"/>
  <c r="M66" i="57"/>
  <c r="L66" i="57"/>
  <c r="K66" i="57"/>
  <c r="J66" i="57"/>
  <c r="I66" i="57"/>
  <c r="H66" i="57"/>
  <c r="G66" i="57"/>
  <c r="E66" i="57"/>
  <c r="D66" i="57"/>
  <c r="A66" i="57"/>
  <c r="N65" i="57"/>
  <c r="M65" i="57"/>
  <c r="L65" i="57"/>
  <c r="K65" i="57"/>
  <c r="J65" i="57"/>
  <c r="I65" i="57"/>
  <c r="H65" i="57"/>
  <c r="G65" i="57"/>
  <c r="E65" i="57"/>
  <c r="D65" i="57"/>
  <c r="A65" i="57"/>
  <c r="N64" i="57"/>
  <c r="M64" i="57"/>
  <c r="L64" i="57"/>
  <c r="K64" i="57"/>
  <c r="J64" i="57"/>
  <c r="I64" i="57"/>
  <c r="H64" i="57"/>
  <c r="G64" i="57"/>
  <c r="E64" i="57"/>
  <c r="D64" i="57"/>
  <c r="A64" i="57"/>
  <c r="N63" i="57"/>
  <c r="M63" i="57"/>
  <c r="L63" i="57"/>
  <c r="K63" i="57"/>
  <c r="J63" i="57"/>
  <c r="I63" i="57"/>
  <c r="H63" i="57"/>
  <c r="G63" i="57"/>
  <c r="E63" i="57"/>
  <c r="D63" i="57"/>
  <c r="A63" i="57"/>
  <c r="N62" i="57"/>
  <c r="M62" i="57"/>
  <c r="L62" i="57"/>
  <c r="K62" i="57"/>
  <c r="J62" i="57"/>
  <c r="I62" i="57"/>
  <c r="H62" i="57"/>
  <c r="G62" i="57"/>
  <c r="E62" i="57"/>
  <c r="D62" i="57"/>
  <c r="A62" i="57"/>
  <c r="H90" i="57"/>
  <c r="G90" i="57"/>
  <c r="E90" i="57"/>
  <c r="D90" i="57"/>
  <c r="A90" i="57"/>
  <c r="N89" i="57"/>
  <c r="M89" i="57"/>
  <c r="L89" i="57"/>
  <c r="H89" i="57"/>
  <c r="G89" i="57"/>
  <c r="E89" i="57"/>
  <c r="D89" i="57"/>
  <c r="A89" i="57"/>
  <c r="N88" i="57"/>
  <c r="M88" i="57"/>
  <c r="L88" i="57"/>
  <c r="K88" i="57"/>
  <c r="J88" i="57"/>
  <c r="I88" i="57"/>
  <c r="H88" i="57"/>
  <c r="G88" i="57"/>
  <c r="E88" i="57"/>
  <c r="D88" i="57"/>
  <c r="A88" i="57"/>
  <c r="N87" i="57"/>
  <c r="M87" i="57"/>
  <c r="L87" i="57"/>
  <c r="K87" i="57"/>
  <c r="J87" i="57"/>
  <c r="I87" i="57"/>
  <c r="H87" i="57"/>
  <c r="G87" i="57"/>
  <c r="E87" i="57"/>
  <c r="D87" i="57"/>
  <c r="A87" i="57"/>
  <c r="N86" i="57"/>
  <c r="M86" i="57"/>
  <c r="L86" i="57"/>
  <c r="K86" i="57"/>
  <c r="J86" i="57"/>
  <c r="I86" i="57"/>
  <c r="H86" i="57"/>
  <c r="G86" i="57"/>
  <c r="E86" i="57"/>
  <c r="D86" i="57"/>
  <c r="A86" i="57"/>
  <c r="N85" i="57"/>
  <c r="M85" i="57"/>
  <c r="L85" i="57"/>
  <c r="G85" i="57"/>
  <c r="E85" i="57"/>
  <c r="D85" i="57"/>
  <c r="A85" i="57"/>
  <c r="N84" i="57"/>
  <c r="M84" i="57"/>
  <c r="L84" i="57"/>
  <c r="K84" i="57"/>
  <c r="J84" i="57"/>
  <c r="I84" i="57"/>
  <c r="H84" i="57"/>
  <c r="G84" i="57"/>
  <c r="E84" i="57"/>
  <c r="D84" i="57"/>
  <c r="A84" i="57"/>
  <c r="N183" i="57"/>
  <c r="M183" i="57"/>
  <c r="H183" i="57"/>
  <c r="G183" i="57"/>
  <c r="E183" i="57"/>
  <c r="D183" i="57"/>
  <c r="A183" i="57"/>
  <c r="J182" i="57"/>
  <c r="I182" i="57"/>
  <c r="H182" i="57"/>
  <c r="G182" i="57"/>
  <c r="E182" i="57"/>
  <c r="D182" i="57"/>
  <c r="A182" i="57"/>
  <c r="N181" i="57"/>
  <c r="M181" i="57"/>
  <c r="L181" i="57"/>
  <c r="K181" i="57"/>
  <c r="J181" i="57"/>
  <c r="I181" i="57"/>
  <c r="H181" i="57"/>
  <c r="G181" i="57"/>
  <c r="E181" i="57"/>
  <c r="D181" i="57"/>
  <c r="A181" i="57"/>
  <c r="N180" i="57"/>
  <c r="M180" i="57"/>
  <c r="L180" i="57"/>
  <c r="H180" i="57"/>
  <c r="G180" i="57"/>
  <c r="E180" i="57"/>
  <c r="D180" i="57"/>
  <c r="A180" i="57"/>
  <c r="H179" i="57"/>
  <c r="G179" i="57"/>
  <c r="E179" i="57"/>
  <c r="D179" i="57"/>
  <c r="A179" i="57"/>
  <c r="H178" i="57"/>
  <c r="G178" i="57"/>
  <c r="E178" i="57"/>
  <c r="D178" i="57"/>
  <c r="A178" i="57"/>
  <c r="H177" i="57"/>
  <c r="G177" i="57"/>
  <c r="E177" i="57"/>
  <c r="D177" i="57"/>
  <c r="A177" i="57"/>
  <c r="J176" i="57"/>
  <c r="I176" i="57"/>
  <c r="H176" i="57"/>
  <c r="G176" i="57"/>
  <c r="E176" i="57"/>
  <c r="D176" i="57"/>
  <c r="A176" i="57"/>
  <c r="J175" i="57"/>
  <c r="I175" i="57"/>
  <c r="H175" i="57"/>
  <c r="G175" i="57"/>
  <c r="E175" i="57"/>
  <c r="D175" i="57"/>
  <c r="A175" i="57"/>
  <c r="N174" i="57"/>
  <c r="M174" i="57"/>
  <c r="L174" i="57"/>
  <c r="K174" i="57"/>
  <c r="J174" i="57"/>
  <c r="I174" i="57"/>
  <c r="H174" i="57"/>
  <c r="G174" i="57"/>
  <c r="E174" i="57"/>
  <c r="D174" i="57"/>
  <c r="A174" i="57"/>
  <c r="N173" i="57"/>
  <c r="M173" i="57"/>
  <c r="L173" i="57"/>
  <c r="K173" i="57"/>
  <c r="J173" i="57"/>
  <c r="I173" i="57"/>
  <c r="H173" i="57"/>
  <c r="G173" i="57"/>
  <c r="E173" i="57"/>
  <c r="D173" i="57"/>
  <c r="A173" i="57"/>
  <c r="N172" i="57"/>
  <c r="M172" i="57"/>
  <c r="L172" i="57"/>
  <c r="K172" i="57"/>
  <c r="J172" i="57"/>
  <c r="I172" i="57"/>
  <c r="H172" i="57"/>
  <c r="G172" i="57"/>
  <c r="E172" i="57"/>
  <c r="D172" i="57"/>
  <c r="A172" i="57"/>
  <c r="N171" i="57"/>
  <c r="M171" i="57"/>
  <c r="L171" i="57"/>
  <c r="I171" i="57"/>
  <c r="H171" i="57"/>
  <c r="G171" i="57"/>
  <c r="E171" i="57"/>
  <c r="D171" i="57"/>
  <c r="A171" i="57"/>
  <c r="N170" i="57"/>
  <c r="M170" i="57"/>
  <c r="L170" i="57"/>
  <c r="H170" i="57"/>
  <c r="G170" i="57"/>
  <c r="E170" i="57"/>
  <c r="D170" i="57"/>
  <c r="A170" i="57"/>
  <c r="N169" i="57"/>
  <c r="M169" i="57"/>
  <c r="L169" i="57"/>
  <c r="H169" i="57"/>
  <c r="G169" i="57"/>
  <c r="E169" i="57"/>
  <c r="D169" i="57"/>
  <c r="A169" i="57"/>
  <c r="N168" i="57"/>
  <c r="M168" i="57"/>
  <c r="L168" i="57"/>
  <c r="G168" i="57"/>
  <c r="E168" i="57"/>
  <c r="D168" i="57"/>
  <c r="A168" i="57"/>
  <c r="G167" i="57"/>
  <c r="E167" i="57"/>
  <c r="D167" i="57"/>
  <c r="A167" i="57"/>
  <c r="N23" i="57"/>
  <c r="M23" i="57"/>
  <c r="L23" i="57"/>
  <c r="K23" i="57"/>
  <c r="J23" i="57"/>
  <c r="I23" i="57"/>
  <c r="H23" i="57"/>
  <c r="G23" i="57"/>
  <c r="E23" i="57"/>
  <c r="D23" i="57"/>
  <c r="A23" i="57"/>
  <c r="N22" i="57"/>
  <c r="M22" i="57"/>
  <c r="L22" i="57"/>
  <c r="J22" i="57"/>
  <c r="I22" i="57"/>
  <c r="H22" i="57"/>
  <c r="G22" i="57"/>
  <c r="E22" i="57"/>
  <c r="D22" i="57"/>
  <c r="A22" i="57"/>
  <c r="N21" i="57"/>
  <c r="M21" i="57"/>
  <c r="L21" i="57"/>
  <c r="K21" i="57"/>
  <c r="J21" i="57"/>
  <c r="I21" i="57"/>
  <c r="H21" i="57"/>
  <c r="G21" i="57"/>
  <c r="E21" i="57"/>
  <c r="D21" i="57"/>
  <c r="A21" i="57"/>
  <c r="A20" i="57"/>
  <c r="D20" i="57"/>
  <c r="E20" i="57"/>
  <c r="G20" i="57"/>
  <c r="H20" i="57"/>
  <c r="I20" i="57"/>
  <c r="J20" i="57"/>
  <c r="K20" i="57"/>
  <c r="L20" i="57"/>
  <c r="M20" i="57"/>
  <c r="N20" i="57"/>
  <c r="A19" i="57"/>
  <c r="D19" i="57"/>
  <c r="E19" i="57"/>
  <c r="G19" i="57"/>
  <c r="H19" i="57"/>
  <c r="L19" i="57"/>
  <c r="M19" i="57"/>
  <c r="N19" i="57"/>
  <c r="N54" i="57"/>
  <c r="M54" i="57"/>
  <c r="L54" i="57"/>
  <c r="G54" i="57"/>
  <c r="E54" i="57"/>
  <c r="D54" i="57"/>
  <c r="A54" i="57"/>
  <c r="N53" i="57"/>
  <c r="M53" i="57"/>
  <c r="L53" i="57"/>
  <c r="K53" i="57"/>
  <c r="J53" i="57"/>
  <c r="I53" i="57"/>
  <c r="H53" i="57"/>
  <c r="G53" i="57"/>
  <c r="E53" i="57"/>
  <c r="D53" i="57"/>
  <c r="A53" i="57"/>
  <c r="H52" i="57"/>
  <c r="G52" i="57"/>
  <c r="E52" i="57"/>
  <c r="D52" i="57"/>
  <c r="A52" i="57"/>
  <c r="N51" i="57"/>
  <c r="M51" i="57"/>
  <c r="L51" i="57"/>
  <c r="K51" i="57"/>
  <c r="J51" i="57"/>
  <c r="I51" i="57"/>
  <c r="H51" i="57"/>
  <c r="G51" i="57"/>
  <c r="E51" i="57"/>
  <c r="D51" i="57"/>
  <c r="A51" i="57"/>
  <c r="J50" i="57"/>
  <c r="I50" i="57"/>
  <c r="H50" i="57"/>
  <c r="G50" i="57"/>
  <c r="E50" i="57"/>
  <c r="D50" i="57"/>
  <c r="A50" i="57"/>
  <c r="N49" i="57"/>
  <c r="M49" i="57"/>
  <c r="L49" i="57"/>
  <c r="K49" i="57"/>
  <c r="J49" i="57"/>
  <c r="I49" i="57"/>
  <c r="H49" i="57"/>
  <c r="G49" i="57"/>
  <c r="E49" i="57"/>
  <c r="D49" i="57"/>
  <c r="A49" i="57"/>
  <c r="N48" i="57"/>
  <c r="M48" i="57"/>
  <c r="L48" i="57"/>
  <c r="K48" i="57"/>
  <c r="J48" i="57"/>
  <c r="I48" i="57"/>
  <c r="H48" i="57"/>
  <c r="G48" i="57"/>
  <c r="E48" i="57"/>
  <c r="D48" i="57"/>
  <c r="A48" i="57"/>
  <c r="N47" i="57"/>
  <c r="M47" i="57"/>
  <c r="L47" i="57"/>
  <c r="K47" i="57"/>
  <c r="J47" i="57"/>
  <c r="I47" i="57"/>
  <c r="H47" i="57"/>
  <c r="G47" i="57"/>
  <c r="E47" i="57"/>
  <c r="D47" i="57"/>
  <c r="A47" i="57"/>
  <c r="N46" i="57"/>
  <c r="M46" i="57"/>
  <c r="L46" i="57"/>
  <c r="K46" i="57"/>
  <c r="J46" i="57"/>
  <c r="I46" i="57"/>
  <c r="H46" i="57"/>
  <c r="G46" i="57"/>
  <c r="E46" i="57"/>
  <c r="D46" i="57"/>
  <c r="A46" i="57"/>
  <c r="N45" i="57"/>
  <c r="M45" i="57"/>
  <c r="L45" i="57"/>
  <c r="K45" i="57"/>
  <c r="J45" i="57"/>
  <c r="I45" i="57"/>
  <c r="H45" i="57"/>
  <c r="G45" i="57"/>
  <c r="E45" i="57"/>
  <c r="D45" i="57"/>
  <c r="A45" i="57"/>
  <c r="N44" i="57"/>
  <c r="M44" i="57"/>
  <c r="L44" i="57"/>
  <c r="K44" i="57"/>
  <c r="J44" i="57"/>
  <c r="I44" i="57"/>
  <c r="H44" i="57"/>
  <c r="G44" i="57"/>
  <c r="E44" i="57"/>
  <c r="D44" i="57"/>
  <c r="A44" i="57"/>
  <c r="H43" i="57"/>
  <c r="G43" i="57"/>
  <c r="E43" i="57"/>
  <c r="D43" i="57"/>
  <c r="A43" i="57"/>
  <c r="H42" i="57"/>
  <c r="G42" i="57"/>
  <c r="E42" i="57"/>
  <c r="D42" i="57"/>
  <c r="A42" i="57"/>
  <c r="N41" i="57"/>
  <c r="M41" i="57"/>
  <c r="L41" i="57"/>
  <c r="K41" i="57"/>
  <c r="J41" i="57"/>
  <c r="I41" i="57"/>
  <c r="H41" i="57"/>
  <c r="G41" i="57"/>
  <c r="E41" i="57"/>
  <c r="D41" i="57"/>
  <c r="A41" i="57"/>
  <c r="N40" i="57"/>
  <c r="M40" i="57"/>
  <c r="L40" i="57"/>
  <c r="K40" i="57"/>
  <c r="J40" i="57"/>
  <c r="I40" i="57"/>
  <c r="H40" i="57"/>
  <c r="G40" i="57"/>
  <c r="E40" i="57"/>
  <c r="D40" i="57"/>
  <c r="A40" i="57"/>
  <c r="N39" i="57"/>
  <c r="M39" i="57"/>
  <c r="L39" i="57"/>
  <c r="K39" i="57"/>
  <c r="J39" i="57"/>
  <c r="I39" i="57"/>
  <c r="H39" i="57"/>
  <c r="G39" i="57"/>
  <c r="E39" i="57"/>
  <c r="D39" i="57"/>
  <c r="A39" i="57"/>
  <c r="N38" i="57"/>
  <c r="M38" i="57"/>
  <c r="L38" i="57"/>
  <c r="K38" i="57"/>
  <c r="J38" i="57"/>
  <c r="I38" i="57"/>
  <c r="H38" i="57"/>
  <c r="G38" i="57"/>
  <c r="E38" i="57"/>
  <c r="D38" i="57"/>
  <c r="A38" i="57"/>
  <c r="G37" i="57"/>
  <c r="E37" i="57"/>
  <c r="D37" i="57"/>
  <c r="A37" i="57"/>
  <c r="N61" i="57"/>
  <c r="M61" i="57"/>
  <c r="L61" i="57"/>
  <c r="K61" i="57"/>
  <c r="H61" i="57"/>
  <c r="G61" i="57"/>
  <c r="E61" i="57"/>
  <c r="D61" i="57"/>
  <c r="A61" i="57"/>
  <c r="N60" i="57"/>
  <c r="M60" i="57"/>
  <c r="L60" i="57"/>
  <c r="K60" i="57"/>
  <c r="J60" i="57"/>
  <c r="I60" i="57"/>
  <c r="H60" i="57"/>
  <c r="G60" i="57"/>
  <c r="E60" i="57"/>
  <c r="D60" i="57"/>
  <c r="A60" i="57"/>
  <c r="N59" i="57"/>
  <c r="M59" i="57"/>
  <c r="L59" i="57"/>
  <c r="K59" i="57"/>
  <c r="J59" i="57"/>
  <c r="I59" i="57"/>
  <c r="H59" i="57"/>
  <c r="G59" i="57"/>
  <c r="E59" i="57"/>
  <c r="D59" i="57"/>
  <c r="A59" i="57"/>
  <c r="N58" i="57"/>
  <c r="M58" i="57"/>
  <c r="L58" i="57"/>
  <c r="K58" i="57"/>
  <c r="J58" i="57"/>
  <c r="I58" i="57"/>
  <c r="H58" i="57"/>
  <c r="G58" i="57"/>
  <c r="E58" i="57"/>
  <c r="D58" i="57"/>
  <c r="A58" i="57"/>
  <c r="N57" i="57"/>
  <c r="M57" i="57"/>
  <c r="L57" i="57"/>
  <c r="K57" i="57"/>
  <c r="J57" i="57"/>
  <c r="I57" i="57"/>
  <c r="H57" i="57"/>
  <c r="G57" i="57"/>
  <c r="E57" i="57"/>
  <c r="D57" i="57"/>
  <c r="A57" i="57"/>
  <c r="N56" i="57"/>
  <c r="M56" i="57"/>
  <c r="L56" i="57"/>
  <c r="K56" i="57"/>
  <c r="J56" i="57"/>
  <c r="I56" i="57"/>
  <c r="H56" i="57"/>
  <c r="G56" i="57"/>
  <c r="E56" i="57"/>
  <c r="D56" i="57"/>
  <c r="A56" i="57"/>
  <c r="A7" i="57"/>
  <c r="D7" i="57"/>
  <c r="E7" i="57"/>
  <c r="G7" i="57"/>
  <c r="H7" i="57"/>
  <c r="I7" i="57"/>
  <c r="J7" i="57"/>
  <c r="K7" i="57"/>
  <c r="L7" i="57"/>
  <c r="M7" i="57"/>
  <c r="N7" i="57"/>
  <c r="A8" i="57"/>
  <c r="D8" i="57"/>
  <c r="E8" i="57"/>
  <c r="G8" i="57"/>
  <c r="H8" i="57"/>
  <c r="I8" i="57"/>
  <c r="J8" i="57"/>
  <c r="A6" i="57"/>
  <c r="D6" i="57"/>
  <c r="E6" i="57"/>
  <c r="G6" i="57"/>
  <c r="H6" i="57"/>
  <c r="I6" i="57"/>
  <c r="J6" i="57"/>
  <c r="A5" i="57"/>
  <c r="D5" i="57"/>
  <c r="E5" i="57"/>
  <c r="G5" i="57"/>
  <c r="H5" i="57"/>
  <c r="I5" i="57"/>
  <c r="J5" i="57"/>
  <c r="L5" i="57"/>
  <c r="M5" i="57"/>
  <c r="N5" i="57"/>
  <c r="A4" i="57"/>
  <c r="D4" i="57"/>
  <c r="E4" i="57"/>
  <c r="G4" i="57"/>
  <c r="H4" i="57"/>
  <c r="I4" i="57"/>
  <c r="J4" i="57"/>
  <c r="A2" i="57"/>
  <c r="D2" i="57"/>
  <c r="E2" i="57"/>
  <c r="G2" i="57"/>
  <c r="H2" i="57"/>
  <c r="I2" i="57"/>
  <c r="J2" i="57"/>
  <c r="K2" i="57"/>
  <c r="L2" i="57"/>
  <c r="M2" i="57"/>
  <c r="N2" i="57"/>
  <c r="A3" i="57"/>
  <c r="D3" i="57"/>
  <c r="E3" i="57"/>
  <c r="G3" i="57"/>
  <c r="H3" i="57"/>
  <c r="I3" i="57"/>
  <c r="J3" i="57"/>
  <c r="K3" i="57"/>
  <c r="L3" i="57"/>
  <c r="M3" i="57"/>
  <c r="N3" i="57"/>
  <c r="Z8" i="25"/>
  <c r="Z9" i="25"/>
  <c r="Z10" i="25"/>
  <c r="N116" i="57"/>
  <c r="M116" i="57"/>
  <c r="L116" i="57"/>
  <c r="K116" i="57"/>
  <c r="J116" i="57"/>
  <c r="I116" i="57"/>
  <c r="H116" i="57"/>
  <c r="G116" i="57"/>
  <c r="E116" i="57"/>
  <c r="D116" i="57"/>
  <c r="A116" i="57"/>
  <c r="J115" i="57"/>
  <c r="I115" i="57"/>
  <c r="H115" i="57"/>
  <c r="G115" i="57"/>
  <c r="E115" i="57"/>
  <c r="D115" i="57"/>
  <c r="A115" i="57"/>
  <c r="J114" i="57"/>
  <c r="I114" i="57"/>
  <c r="H114" i="57"/>
  <c r="G114" i="57"/>
  <c r="E114" i="57"/>
  <c r="D114" i="57"/>
  <c r="A114" i="57"/>
  <c r="N113" i="57"/>
  <c r="M113" i="57"/>
  <c r="L113" i="57"/>
  <c r="J113" i="57"/>
  <c r="I113" i="57"/>
  <c r="H113" i="57"/>
  <c r="G113" i="57"/>
  <c r="E113" i="57"/>
  <c r="D113" i="57"/>
  <c r="A113" i="57"/>
  <c r="N112" i="57"/>
  <c r="M112" i="57"/>
  <c r="L112" i="57"/>
  <c r="K112" i="57"/>
  <c r="J112" i="57"/>
  <c r="I112" i="57"/>
  <c r="H112" i="57"/>
  <c r="G112" i="57"/>
  <c r="E112" i="57"/>
  <c r="D112" i="57"/>
  <c r="A112" i="57"/>
  <c r="N111" i="57"/>
  <c r="M111" i="57"/>
  <c r="L111" i="57"/>
  <c r="K111" i="57"/>
  <c r="J111" i="57"/>
  <c r="I111" i="57"/>
  <c r="H111" i="57"/>
  <c r="G111" i="57"/>
  <c r="E111" i="57"/>
  <c r="D111" i="57"/>
  <c r="A111" i="57"/>
  <c r="N110" i="57"/>
  <c r="M110" i="57"/>
  <c r="L110" i="57"/>
  <c r="K110" i="57"/>
  <c r="J110" i="57"/>
  <c r="I110" i="57"/>
  <c r="H110" i="57"/>
  <c r="G110" i="57"/>
  <c r="E110" i="57"/>
  <c r="D110" i="57"/>
  <c r="A110" i="57"/>
  <c r="N109" i="57"/>
  <c r="M109" i="57"/>
  <c r="L109" i="57"/>
  <c r="K109" i="57"/>
  <c r="J109" i="57"/>
  <c r="I109" i="57"/>
  <c r="H109" i="57"/>
  <c r="G109" i="57"/>
  <c r="E109" i="57"/>
  <c r="D109" i="57"/>
  <c r="A109" i="57"/>
  <c r="N108" i="57"/>
  <c r="M108" i="57"/>
  <c r="L108" i="57"/>
  <c r="K108" i="57"/>
  <c r="J108" i="57"/>
  <c r="I108" i="57"/>
  <c r="H108" i="57"/>
  <c r="G108" i="57"/>
  <c r="E108" i="57"/>
  <c r="D108" i="57"/>
  <c r="A108" i="57"/>
  <c r="N107" i="57"/>
  <c r="M107" i="57"/>
  <c r="L107" i="57"/>
  <c r="H107" i="57"/>
  <c r="G107" i="57"/>
  <c r="E107" i="57"/>
  <c r="D107" i="57"/>
  <c r="A107" i="57"/>
  <c r="H106" i="57"/>
  <c r="G106" i="57"/>
  <c r="E106" i="57"/>
  <c r="D106" i="57"/>
  <c r="A106" i="57"/>
  <c r="N105" i="57"/>
  <c r="M105" i="57"/>
  <c r="L105" i="57"/>
  <c r="H105" i="57"/>
  <c r="G105" i="57"/>
  <c r="E105" i="57"/>
  <c r="D105" i="57"/>
  <c r="A105" i="57"/>
  <c r="N104" i="57"/>
  <c r="M104" i="57"/>
  <c r="L104" i="57"/>
  <c r="H104" i="57"/>
  <c r="G104" i="57"/>
  <c r="E104" i="57"/>
  <c r="D104" i="57"/>
  <c r="A104" i="57"/>
  <c r="H158" i="57"/>
  <c r="G158" i="57"/>
  <c r="E158" i="57"/>
  <c r="D158" i="57"/>
  <c r="A158" i="57"/>
  <c r="J157" i="57"/>
  <c r="I157" i="57"/>
  <c r="H157" i="57"/>
  <c r="G157" i="57"/>
  <c r="E157" i="57"/>
  <c r="D157" i="57"/>
  <c r="A157" i="57"/>
  <c r="N156" i="57"/>
  <c r="M156" i="57"/>
  <c r="L156" i="57"/>
  <c r="J156" i="57"/>
  <c r="I156" i="57"/>
  <c r="H156" i="57"/>
  <c r="G156" i="57"/>
  <c r="E156" i="57"/>
  <c r="D156" i="57"/>
  <c r="A156" i="57"/>
  <c r="N155" i="57"/>
  <c r="M155" i="57"/>
  <c r="L155" i="57"/>
  <c r="K155" i="57"/>
  <c r="J155" i="57"/>
  <c r="I155" i="57"/>
  <c r="H155" i="57"/>
  <c r="G155" i="57"/>
  <c r="E155" i="57"/>
  <c r="D155" i="57"/>
  <c r="A155" i="57"/>
  <c r="N154" i="57"/>
  <c r="M154" i="57"/>
  <c r="L154" i="57"/>
  <c r="I154" i="57"/>
  <c r="H154" i="57"/>
  <c r="G154" i="57"/>
  <c r="E154" i="57"/>
  <c r="D154" i="57"/>
  <c r="A154" i="57"/>
  <c r="H153" i="57"/>
  <c r="G153" i="57"/>
  <c r="E153" i="57"/>
  <c r="D153" i="57"/>
  <c r="A153" i="57"/>
  <c r="H152" i="57"/>
  <c r="G152" i="57"/>
  <c r="E152" i="57"/>
  <c r="D152" i="57"/>
  <c r="A152" i="57"/>
  <c r="N151" i="57"/>
  <c r="M151" i="57"/>
  <c r="L151" i="57"/>
  <c r="I151" i="57"/>
  <c r="H151" i="57"/>
  <c r="G151" i="57"/>
  <c r="E151" i="57"/>
  <c r="D151" i="57"/>
  <c r="A151" i="57"/>
  <c r="N150" i="57"/>
  <c r="M150" i="57"/>
  <c r="L150" i="57"/>
  <c r="K150" i="57"/>
  <c r="J150" i="57"/>
  <c r="I150" i="57"/>
  <c r="H150" i="57"/>
  <c r="G150" i="57"/>
  <c r="E150" i="57"/>
  <c r="D150" i="57"/>
  <c r="A150" i="57"/>
  <c r="N149" i="57"/>
  <c r="M149" i="57"/>
  <c r="L149" i="57"/>
  <c r="K149" i="57"/>
  <c r="J149" i="57"/>
  <c r="I149" i="57"/>
  <c r="H149" i="57"/>
  <c r="G149" i="57"/>
  <c r="E149" i="57"/>
  <c r="D149" i="57"/>
  <c r="A149" i="57"/>
  <c r="N148" i="57"/>
  <c r="M148" i="57"/>
  <c r="L148" i="57"/>
  <c r="K148" i="57"/>
  <c r="J148" i="57"/>
  <c r="I148" i="57"/>
  <c r="H148" i="57"/>
  <c r="G148" i="57"/>
  <c r="E148" i="57"/>
  <c r="D148" i="57"/>
  <c r="A148" i="57"/>
  <c r="K31" i="57"/>
  <c r="J31" i="57"/>
  <c r="I31" i="57"/>
  <c r="H31" i="57"/>
  <c r="G31" i="57"/>
  <c r="E31" i="57"/>
  <c r="D31" i="57"/>
  <c r="A31" i="57"/>
  <c r="H30" i="57"/>
  <c r="G30" i="57"/>
  <c r="E30" i="57"/>
  <c r="D30" i="57"/>
  <c r="A30" i="57"/>
  <c r="J29" i="57"/>
  <c r="I29" i="57"/>
  <c r="H29" i="57"/>
  <c r="G29" i="57"/>
  <c r="E29" i="57"/>
  <c r="D29" i="57"/>
  <c r="A29" i="57"/>
  <c r="J28" i="57"/>
  <c r="I28" i="57"/>
  <c r="H28" i="57"/>
  <c r="G28" i="57"/>
  <c r="E28" i="57"/>
  <c r="D28" i="57"/>
  <c r="A28" i="57"/>
  <c r="N27" i="57"/>
  <c r="M27" i="57"/>
  <c r="L27" i="57"/>
  <c r="K27" i="57"/>
  <c r="J27" i="57"/>
  <c r="I27" i="57"/>
  <c r="H27" i="57"/>
  <c r="G27" i="57"/>
  <c r="E27" i="57"/>
  <c r="D27" i="57"/>
  <c r="A27" i="57"/>
  <c r="N26" i="57"/>
  <c r="M26" i="57"/>
  <c r="L26" i="57"/>
  <c r="K26" i="57"/>
  <c r="J26" i="57"/>
  <c r="I26" i="57"/>
  <c r="H26" i="57"/>
  <c r="G26" i="57"/>
  <c r="E26" i="57"/>
  <c r="D26" i="57"/>
  <c r="A26" i="57"/>
  <c r="N25" i="57"/>
  <c r="M25" i="57"/>
  <c r="L25" i="57"/>
  <c r="K25" i="57"/>
  <c r="J25" i="57"/>
  <c r="I25" i="57"/>
  <c r="H25" i="57"/>
  <c r="G25" i="57"/>
  <c r="E25" i="57"/>
  <c r="D25" i="57"/>
  <c r="A25" i="57"/>
  <c r="G24" i="57"/>
  <c r="E24" i="57"/>
  <c r="D24" i="57"/>
  <c r="A24" i="57"/>
  <c r="I191" i="57"/>
  <c r="H191" i="57"/>
  <c r="G191" i="57"/>
  <c r="E191" i="57"/>
  <c r="D191" i="57"/>
  <c r="A191" i="57"/>
  <c r="N190" i="57"/>
  <c r="M190" i="57"/>
  <c r="L190" i="57"/>
  <c r="H190" i="57"/>
  <c r="G190" i="57"/>
  <c r="E190" i="57"/>
  <c r="D190" i="57"/>
  <c r="A190" i="57"/>
  <c r="J189" i="57"/>
  <c r="I189" i="57"/>
  <c r="H189" i="57"/>
  <c r="G189" i="57"/>
  <c r="E189" i="57"/>
  <c r="D189" i="57"/>
  <c r="A189" i="57"/>
  <c r="N188" i="57"/>
  <c r="M188" i="57"/>
  <c r="L188" i="57"/>
  <c r="K188" i="57"/>
  <c r="J188" i="57"/>
  <c r="I188" i="57"/>
  <c r="H188" i="57"/>
  <c r="G188" i="57"/>
  <c r="E188" i="57"/>
  <c r="D188" i="57"/>
  <c r="A188" i="57"/>
  <c r="N187" i="57"/>
  <c r="M187" i="57"/>
  <c r="L187" i="57"/>
  <c r="K187" i="57"/>
  <c r="J187" i="57"/>
  <c r="I187" i="57"/>
  <c r="H187" i="57"/>
  <c r="G187" i="57"/>
  <c r="E187" i="57"/>
  <c r="D187" i="57"/>
  <c r="A187" i="57"/>
  <c r="N186" i="57"/>
  <c r="M186" i="57"/>
  <c r="L186" i="57"/>
  <c r="K186" i="57"/>
  <c r="J186" i="57"/>
  <c r="I186" i="57"/>
  <c r="H186" i="57"/>
  <c r="G186" i="57"/>
  <c r="E186" i="57"/>
  <c r="D186" i="57"/>
  <c r="A186" i="57"/>
  <c r="N185" i="57"/>
  <c r="M185" i="57"/>
  <c r="L185" i="57"/>
  <c r="K185" i="57"/>
  <c r="J185" i="57"/>
  <c r="I185" i="57"/>
  <c r="H185" i="57"/>
  <c r="G185" i="57"/>
  <c r="E185" i="57"/>
  <c r="D185" i="57"/>
  <c r="A185" i="57"/>
  <c r="N184" i="57"/>
  <c r="M184" i="57"/>
  <c r="L184" i="57"/>
  <c r="G184" i="57"/>
  <c r="E184" i="57"/>
  <c r="D184" i="57"/>
  <c r="A184" i="57"/>
  <c r="N129" i="57"/>
  <c r="M129" i="57"/>
  <c r="L129" i="57"/>
  <c r="H129" i="57"/>
  <c r="G129" i="57"/>
  <c r="E129" i="57"/>
  <c r="D129" i="57"/>
  <c r="A129" i="57"/>
  <c r="A761" i="13"/>
  <c r="D761" i="13"/>
  <c r="E761" i="13"/>
  <c r="G761" i="13"/>
  <c r="H761" i="13"/>
  <c r="L761" i="13"/>
  <c r="M761" i="13"/>
  <c r="N761" i="13"/>
  <c r="N128" i="57"/>
  <c r="M128" i="57"/>
  <c r="L128" i="57"/>
  <c r="J128" i="57"/>
  <c r="I128" i="57"/>
  <c r="H128" i="57"/>
  <c r="G128" i="57"/>
  <c r="E128" i="57"/>
  <c r="D128" i="57"/>
  <c r="A128" i="57"/>
  <c r="N127" i="57"/>
  <c r="M127" i="57"/>
  <c r="L127" i="57"/>
  <c r="J127" i="57"/>
  <c r="I127" i="57"/>
  <c r="H127" i="57"/>
  <c r="G127" i="57"/>
  <c r="E127" i="57"/>
  <c r="D127" i="57"/>
  <c r="A127" i="57"/>
  <c r="J126" i="57"/>
  <c r="I126" i="57"/>
  <c r="H126" i="57"/>
  <c r="G126" i="57"/>
  <c r="E126" i="57"/>
  <c r="D126" i="57"/>
  <c r="A126" i="57"/>
  <c r="N125" i="57"/>
  <c r="M125" i="57"/>
  <c r="L125" i="57"/>
  <c r="K125" i="57"/>
  <c r="J125" i="57"/>
  <c r="I125" i="57"/>
  <c r="H125" i="57"/>
  <c r="G125" i="57"/>
  <c r="E125" i="57"/>
  <c r="D125" i="57"/>
  <c r="A125" i="57"/>
  <c r="N124" i="57"/>
  <c r="M124" i="57"/>
  <c r="L124" i="57"/>
  <c r="K124" i="57"/>
  <c r="J124" i="57"/>
  <c r="I124" i="57"/>
  <c r="H124" i="57"/>
  <c r="G124" i="57"/>
  <c r="E124" i="57"/>
  <c r="D124" i="57"/>
  <c r="A124" i="57"/>
  <c r="N123" i="57"/>
  <c r="M123" i="57"/>
  <c r="L123" i="57"/>
  <c r="K123" i="57"/>
  <c r="J123" i="57"/>
  <c r="I123" i="57"/>
  <c r="H123" i="57"/>
  <c r="G123" i="57"/>
  <c r="E123" i="57"/>
  <c r="D123" i="57"/>
  <c r="A123" i="57"/>
  <c r="N122" i="57"/>
  <c r="M122" i="57"/>
  <c r="L122" i="57"/>
  <c r="K122" i="57"/>
  <c r="J122" i="57"/>
  <c r="I122" i="57"/>
  <c r="H122" i="57"/>
  <c r="G122" i="57"/>
  <c r="E122" i="57"/>
  <c r="D122" i="57"/>
  <c r="A122" i="57"/>
  <c r="H121" i="57"/>
  <c r="G121" i="57"/>
  <c r="E121" i="57"/>
  <c r="D121" i="57"/>
  <c r="A121" i="57"/>
  <c r="N120" i="57"/>
  <c r="M120" i="57"/>
  <c r="L120" i="57"/>
  <c r="K120" i="57"/>
  <c r="J120" i="57"/>
  <c r="I120" i="57"/>
  <c r="H120" i="57"/>
  <c r="G120" i="57"/>
  <c r="E120" i="57"/>
  <c r="D120" i="57"/>
  <c r="A120" i="57"/>
  <c r="N119" i="57"/>
  <c r="M119" i="57"/>
  <c r="L119" i="57"/>
  <c r="H119" i="57"/>
  <c r="G119" i="57"/>
  <c r="E119" i="57"/>
  <c r="D119" i="57"/>
  <c r="A119" i="57"/>
  <c r="N118" i="57"/>
  <c r="M118" i="57"/>
  <c r="L118" i="57"/>
  <c r="H118" i="57"/>
  <c r="G118" i="57"/>
  <c r="E118" i="57"/>
  <c r="D118" i="57"/>
  <c r="A118" i="57"/>
  <c r="J238" i="57"/>
  <c r="I238" i="57"/>
  <c r="H238" i="57"/>
  <c r="G238" i="57"/>
  <c r="E238" i="57"/>
  <c r="D238" i="57"/>
  <c r="A238" i="57"/>
  <c r="N237" i="57"/>
  <c r="M237" i="57"/>
  <c r="L237" i="57"/>
  <c r="J237" i="57"/>
  <c r="I237" i="57"/>
  <c r="H237" i="57"/>
  <c r="G237" i="57"/>
  <c r="E237" i="57"/>
  <c r="D237" i="57"/>
  <c r="A237" i="57"/>
  <c r="N236" i="57"/>
  <c r="M236" i="57"/>
  <c r="L236" i="57"/>
  <c r="K236" i="57"/>
  <c r="J236" i="57"/>
  <c r="I236" i="57"/>
  <c r="H236" i="57"/>
  <c r="G236" i="57"/>
  <c r="E236" i="57"/>
  <c r="D236" i="57"/>
  <c r="A236" i="57"/>
  <c r="N235" i="57"/>
  <c r="M235" i="57"/>
  <c r="L235" i="57"/>
  <c r="K235" i="57"/>
  <c r="J235" i="57"/>
  <c r="I235" i="57"/>
  <c r="H235" i="57"/>
  <c r="G235" i="57"/>
  <c r="E235" i="57"/>
  <c r="D235" i="57"/>
  <c r="A235" i="57"/>
  <c r="N234" i="57"/>
  <c r="M234" i="57"/>
  <c r="L234" i="57"/>
  <c r="K234" i="57"/>
  <c r="J234" i="57"/>
  <c r="I234" i="57"/>
  <c r="H234" i="57"/>
  <c r="G234" i="57"/>
  <c r="E234" i="57"/>
  <c r="D234" i="57"/>
  <c r="A234" i="57"/>
  <c r="N233" i="57"/>
  <c r="M233" i="57"/>
  <c r="L233" i="57"/>
  <c r="H233" i="57"/>
  <c r="G233" i="57"/>
  <c r="E233" i="57"/>
  <c r="D233" i="57"/>
  <c r="A233" i="57"/>
  <c r="N232" i="57"/>
  <c r="M232" i="57"/>
  <c r="L232" i="57"/>
  <c r="H232" i="57"/>
  <c r="G232" i="57"/>
  <c r="E232" i="57"/>
  <c r="D232" i="57"/>
  <c r="A232" i="57"/>
  <c r="N231" i="57"/>
  <c r="M231" i="57"/>
  <c r="L231" i="57"/>
  <c r="H231" i="57"/>
  <c r="G231" i="57"/>
  <c r="E231" i="57"/>
  <c r="D231" i="57"/>
  <c r="A231" i="57"/>
  <c r="N230" i="57"/>
  <c r="M230" i="57"/>
  <c r="L230" i="57"/>
  <c r="K230" i="57"/>
  <c r="J230" i="57"/>
  <c r="I230" i="57"/>
  <c r="H230" i="57"/>
  <c r="G230" i="57"/>
  <c r="E230" i="57"/>
  <c r="D230" i="57"/>
  <c r="A230" i="57"/>
  <c r="N229" i="57"/>
  <c r="M229" i="57"/>
  <c r="L229" i="57"/>
  <c r="K229" i="57"/>
  <c r="H229" i="57"/>
  <c r="G229" i="57"/>
  <c r="E229" i="57"/>
  <c r="D229" i="57"/>
  <c r="A229" i="57"/>
  <c r="N228" i="57"/>
  <c r="M228" i="57"/>
  <c r="L228" i="57"/>
  <c r="K228" i="57"/>
  <c r="J228" i="57"/>
  <c r="I228" i="57"/>
  <c r="H228" i="57"/>
  <c r="G228" i="57"/>
  <c r="E228" i="57"/>
  <c r="D228" i="57"/>
  <c r="A228" i="57"/>
  <c r="N227" i="57"/>
  <c r="M227" i="57"/>
  <c r="L227" i="57"/>
  <c r="K227" i="57"/>
  <c r="J227" i="57"/>
  <c r="I227" i="57"/>
  <c r="H227" i="57"/>
  <c r="G227" i="57"/>
  <c r="E227" i="57"/>
  <c r="D227" i="57"/>
  <c r="A227" i="57"/>
  <c r="N226" i="57"/>
  <c r="M226" i="57"/>
  <c r="L226" i="57"/>
  <c r="J226" i="57"/>
  <c r="I226" i="57"/>
  <c r="H226" i="57"/>
  <c r="G226" i="57"/>
  <c r="E226" i="57"/>
  <c r="D226" i="57"/>
  <c r="A226" i="57"/>
  <c r="I225" i="57"/>
  <c r="H225" i="57"/>
  <c r="G225" i="57"/>
  <c r="E225" i="57"/>
  <c r="D225" i="57"/>
  <c r="A225" i="57"/>
  <c r="N224" i="57"/>
  <c r="M224" i="57"/>
  <c r="L224" i="57"/>
  <c r="K224" i="57"/>
  <c r="J224" i="57"/>
  <c r="I224" i="57"/>
  <c r="H224" i="57"/>
  <c r="G224" i="57"/>
  <c r="E224" i="57"/>
  <c r="D224" i="57"/>
  <c r="A224" i="57"/>
  <c r="N223" i="57"/>
  <c r="M223" i="57"/>
  <c r="L223" i="57"/>
  <c r="H223" i="57"/>
  <c r="G223" i="57"/>
  <c r="E223" i="57"/>
  <c r="D223" i="57"/>
  <c r="A223" i="57"/>
  <c r="H222" i="57"/>
  <c r="G222" i="57"/>
  <c r="E222" i="57"/>
  <c r="D222" i="57"/>
  <c r="A222" i="57"/>
  <c r="N221" i="57"/>
  <c r="M221" i="57"/>
  <c r="L221" i="57"/>
  <c r="H221" i="57"/>
  <c r="G221" i="57"/>
  <c r="E221" i="57"/>
  <c r="D221" i="57"/>
  <c r="A221" i="57"/>
  <c r="N147" i="57"/>
  <c r="M147" i="57"/>
  <c r="L147" i="57"/>
  <c r="J147" i="57"/>
  <c r="I147" i="57"/>
  <c r="H147" i="57"/>
  <c r="G147" i="57"/>
  <c r="E147" i="57"/>
  <c r="D147" i="57"/>
  <c r="A147" i="57"/>
  <c r="N146" i="57"/>
  <c r="M146" i="57"/>
  <c r="L146" i="57"/>
  <c r="K146" i="57"/>
  <c r="J146" i="57"/>
  <c r="I146" i="57"/>
  <c r="H146" i="57"/>
  <c r="G146" i="57"/>
  <c r="E146" i="57"/>
  <c r="D146" i="57"/>
  <c r="A146" i="57"/>
  <c r="K145" i="57"/>
  <c r="J145" i="57"/>
  <c r="I145" i="57"/>
  <c r="H145" i="57"/>
  <c r="G145" i="57"/>
  <c r="E145" i="57"/>
  <c r="D145" i="57"/>
  <c r="A145" i="57"/>
  <c r="N144" i="57"/>
  <c r="M144" i="57"/>
  <c r="L144" i="57"/>
  <c r="J144" i="57"/>
  <c r="I144" i="57"/>
  <c r="H144" i="57"/>
  <c r="G144" i="57"/>
  <c r="E144" i="57"/>
  <c r="D144" i="57"/>
  <c r="A144" i="57"/>
  <c r="N143" i="57"/>
  <c r="M143" i="57"/>
  <c r="L143" i="57"/>
  <c r="K143" i="57"/>
  <c r="J143" i="57"/>
  <c r="I143" i="57"/>
  <c r="H143" i="57"/>
  <c r="G143" i="57"/>
  <c r="E143" i="57"/>
  <c r="D143" i="57"/>
  <c r="A143" i="57"/>
  <c r="N142" i="57"/>
  <c r="M142" i="57"/>
  <c r="L142" i="57"/>
  <c r="K142" i="57"/>
  <c r="J142" i="57"/>
  <c r="I142" i="57"/>
  <c r="H142" i="57"/>
  <c r="G142" i="57"/>
  <c r="E142" i="57"/>
  <c r="D142" i="57"/>
  <c r="A142" i="57"/>
  <c r="N141" i="57"/>
  <c r="M141" i="57"/>
  <c r="L141" i="57"/>
  <c r="K141" i="57"/>
  <c r="J141" i="57"/>
  <c r="I141" i="57"/>
  <c r="H141" i="57"/>
  <c r="G141" i="57"/>
  <c r="E141" i="57"/>
  <c r="D141" i="57"/>
  <c r="A141" i="57"/>
  <c r="N55" i="57"/>
  <c r="M55" i="57"/>
  <c r="L55" i="57"/>
  <c r="K55" i="57"/>
  <c r="J55" i="57"/>
  <c r="I55" i="57"/>
  <c r="H55" i="57"/>
  <c r="G55" i="57"/>
  <c r="E55" i="57"/>
  <c r="D55" i="57"/>
  <c r="A55" i="57"/>
  <c r="D427" i="13"/>
  <c r="E427" i="13"/>
  <c r="G427" i="13"/>
  <c r="H427" i="13"/>
  <c r="I427" i="13"/>
  <c r="A427" i="13"/>
  <c r="N83" i="57"/>
  <c r="M83" i="57"/>
  <c r="L83" i="57"/>
  <c r="K83" i="57"/>
  <c r="J83" i="57"/>
  <c r="I83" i="57"/>
  <c r="H83" i="57"/>
  <c r="G83" i="57"/>
  <c r="E83" i="57"/>
  <c r="D83" i="57"/>
  <c r="A83"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N82" i="57"/>
  <c r="M82" i="57"/>
  <c r="L82" i="57"/>
  <c r="K82" i="57"/>
  <c r="J82" i="57"/>
  <c r="I82" i="57"/>
  <c r="H82" i="57"/>
  <c r="G82" i="57"/>
  <c r="E82" i="57"/>
  <c r="D82" i="57"/>
  <c r="A82" i="57"/>
  <c r="N81" i="57"/>
  <c r="M81" i="57"/>
  <c r="L81" i="57"/>
  <c r="K81" i="57"/>
  <c r="J81" i="57"/>
  <c r="I81" i="57"/>
  <c r="H81" i="57"/>
  <c r="G81" i="57"/>
  <c r="E81" i="57"/>
  <c r="D81" i="57"/>
  <c r="A81" i="57"/>
  <c r="J80" i="57"/>
  <c r="I80" i="57"/>
  <c r="H80" i="57"/>
  <c r="G80" i="57"/>
  <c r="E80" i="57"/>
  <c r="D80" i="57"/>
  <c r="A80" i="57"/>
  <c r="H79" i="57"/>
  <c r="G79" i="57"/>
  <c r="E79" i="57"/>
  <c r="D79" i="57"/>
  <c r="A79" i="57"/>
  <c r="N78" i="57"/>
  <c r="M78" i="57"/>
  <c r="L78" i="57"/>
  <c r="K78" i="57"/>
  <c r="J78" i="57"/>
  <c r="I78" i="57"/>
  <c r="H78" i="57"/>
  <c r="G78" i="57"/>
  <c r="E78" i="57"/>
  <c r="D78" i="57"/>
  <c r="A78" i="57"/>
  <c r="N77" i="57"/>
  <c r="M77" i="57"/>
  <c r="L77" i="57"/>
  <c r="H77" i="57"/>
  <c r="G77" i="57"/>
  <c r="E77" i="57"/>
  <c r="D77" i="57"/>
  <c r="A77" i="57"/>
  <c r="G76" i="57"/>
  <c r="E76" i="57"/>
  <c r="D76" i="57"/>
  <c r="A76" i="57"/>
  <c r="N166" i="57"/>
  <c r="M166" i="57"/>
  <c r="L166" i="57"/>
  <c r="K166" i="57"/>
  <c r="J166" i="57"/>
  <c r="I166" i="57"/>
  <c r="H166" i="57"/>
  <c r="G166" i="57"/>
  <c r="E166" i="57"/>
  <c r="D166" i="57"/>
  <c r="A166" i="57"/>
  <c r="H165" i="57"/>
  <c r="G165" i="57"/>
  <c r="E165" i="57"/>
  <c r="D165" i="57"/>
  <c r="A165" i="57"/>
  <c r="N164" i="57"/>
  <c r="M164" i="57"/>
  <c r="L164" i="57"/>
  <c r="H164" i="57"/>
  <c r="G164" i="57"/>
  <c r="E164" i="57"/>
  <c r="D164" i="57"/>
  <c r="A164" i="57"/>
  <c r="N163" i="57"/>
  <c r="M163" i="57"/>
  <c r="L163" i="57"/>
  <c r="K163" i="57"/>
  <c r="J163" i="57"/>
  <c r="I163" i="57"/>
  <c r="H163" i="57"/>
  <c r="G163" i="57"/>
  <c r="E163" i="57"/>
  <c r="D163" i="57"/>
  <c r="A163" i="57"/>
  <c r="N162" i="57"/>
  <c r="M162" i="57"/>
  <c r="L162" i="57"/>
  <c r="K162" i="57"/>
  <c r="J162" i="57"/>
  <c r="I162" i="57"/>
  <c r="H162" i="57"/>
  <c r="G162" i="57"/>
  <c r="E162" i="57"/>
  <c r="D162" i="57"/>
  <c r="A162" i="57"/>
  <c r="N161" i="57"/>
  <c r="M161" i="57"/>
  <c r="L161" i="57"/>
  <c r="J161" i="57"/>
  <c r="I161" i="57"/>
  <c r="H161" i="57"/>
  <c r="G161" i="57"/>
  <c r="E161" i="57"/>
  <c r="D161" i="57"/>
  <c r="A161" i="57"/>
  <c r="N160" i="57"/>
  <c r="M160" i="57"/>
  <c r="L160" i="57"/>
  <c r="K160" i="57"/>
  <c r="J160" i="57"/>
  <c r="I160" i="57"/>
  <c r="H160" i="57"/>
  <c r="G160" i="57"/>
  <c r="E160" i="57"/>
  <c r="D160" i="57"/>
  <c r="A160" i="57"/>
  <c r="G159" i="57"/>
  <c r="E159" i="57"/>
  <c r="D159" i="57"/>
  <c r="A159" i="57"/>
  <c r="H261" i="57"/>
  <c r="G261" i="57"/>
  <c r="E261" i="57"/>
  <c r="D261" i="57"/>
  <c r="A261" i="57"/>
  <c r="H260" i="57"/>
  <c r="G260" i="57"/>
  <c r="E260" i="57"/>
  <c r="D260" i="57"/>
  <c r="A260" i="57"/>
  <c r="N259" i="57"/>
  <c r="M259" i="57"/>
  <c r="L259" i="57"/>
  <c r="K259" i="57"/>
  <c r="J259" i="57"/>
  <c r="I259" i="57"/>
  <c r="H259" i="57"/>
  <c r="G259" i="57"/>
  <c r="E259" i="57"/>
  <c r="D259" i="57"/>
  <c r="A259" i="57"/>
  <c r="N258" i="57"/>
  <c r="M258" i="57"/>
  <c r="L258" i="57"/>
  <c r="K258" i="57"/>
  <c r="J258" i="57"/>
  <c r="I258" i="57"/>
  <c r="H258" i="57"/>
  <c r="G258" i="57"/>
  <c r="E258" i="57"/>
  <c r="D258" i="57"/>
  <c r="A258" i="57"/>
  <c r="N257" i="57"/>
  <c r="M257" i="57"/>
  <c r="L257" i="57"/>
  <c r="K257" i="57"/>
  <c r="J257" i="57"/>
  <c r="I257" i="57"/>
  <c r="H257" i="57"/>
  <c r="G257" i="57"/>
  <c r="E257" i="57"/>
  <c r="D257" i="57"/>
  <c r="A257" i="57"/>
  <c r="N256" i="57"/>
  <c r="M256" i="57"/>
  <c r="L256" i="57"/>
  <c r="H256" i="57"/>
  <c r="G256" i="57"/>
  <c r="E256" i="57"/>
  <c r="D256" i="57"/>
  <c r="A256" i="57"/>
  <c r="H255" i="57"/>
  <c r="G255" i="57"/>
  <c r="E255" i="57"/>
  <c r="D255" i="57"/>
  <c r="A255" i="57"/>
  <c r="N254" i="57"/>
  <c r="M254" i="57"/>
  <c r="L254" i="57"/>
  <c r="H254" i="57"/>
  <c r="G254" i="57"/>
  <c r="E254" i="57"/>
  <c r="D254" i="57"/>
  <c r="A254" i="57"/>
  <c r="N253" i="57"/>
  <c r="M253" i="57"/>
  <c r="L253" i="57"/>
  <c r="K253" i="57"/>
  <c r="J253" i="57"/>
  <c r="I253" i="57"/>
  <c r="H253" i="57"/>
  <c r="G253" i="57"/>
  <c r="E253" i="57"/>
  <c r="D253" i="57"/>
  <c r="H252" i="57"/>
  <c r="G252" i="57"/>
  <c r="E252" i="57"/>
  <c r="D252" i="57"/>
  <c r="A252" i="57"/>
  <c r="H251" i="57"/>
  <c r="G251" i="57"/>
  <c r="E251" i="57"/>
  <c r="D251" i="57"/>
  <c r="A251" i="57"/>
  <c r="N250" i="57"/>
  <c r="M250" i="57"/>
  <c r="L250" i="57"/>
  <c r="H250" i="57"/>
  <c r="G250" i="57"/>
  <c r="E250" i="57"/>
  <c r="D250" i="57"/>
  <c r="A250" i="57"/>
  <c r="J249" i="57"/>
  <c r="I249" i="57"/>
  <c r="H249" i="57"/>
  <c r="G249" i="57"/>
  <c r="E249" i="57"/>
  <c r="D249" i="57"/>
  <c r="A249" i="57"/>
  <c r="J248" i="57"/>
  <c r="I248" i="57"/>
  <c r="H248" i="57"/>
  <c r="G248" i="57"/>
  <c r="E248" i="57"/>
  <c r="D248" i="57"/>
  <c r="A248" i="57"/>
  <c r="J247" i="57"/>
  <c r="I247" i="57"/>
  <c r="H247" i="57"/>
  <c r="G247" i="57"/>
  <c r="E247" i="57"/>
  <c r="D247" i="57"/>
  <c r="A247" i="57"/>
  <c r="J246" i="57"/>
  <c r="I246" i="57"/>
  <c r="H246" i="57"/>
  <c r="G246" i="57"/>
  <c r="E246" i="57"/>
  <c r="D246" i="57"/>
  <c r="A246" i="57"/>
  <c r="N245" i="57"/>
  <c r="M245" i="57"/>
  <c r="L245" i="57"/>
  <c r="J245" i="57"/>
  <c r="I245" i="57"/>
  <c r="H245" i="57"/>
  <c r="G245" i="57"/>
  <c r="E245" i="57"/>
  <c r="D245" i="57"/>
  <c r="A245" i="57"/>
  <c r="N244" i="57"/>
  <c r="M244" i="57"/>
  <c r="L244" i="57"/>
  <c r="K244" i="57"/>
  <c r="J244" i="57"/>
  <c r="I244" i="57"/>
  <c r="H244" i="57"/>
  <c r="G244" i="57"/>
  <c r="E244" i="57"/>
  <c r="D244" i="57"/>
  <c r="A244" i="57"/>
  <c r="N243" i="57"/>
  <c r="M243" i="57"/>
  <c r="L243" i="57"/>
  <c r="K243" i="57"/>
  <c r="J243" i="57"/>
  <c r="I243" i="57"/>
  <c r="H243" i="57"/>
  <c r="G243" i="57"/>
  <c r="E243" i="57"/>
  <c r="D243" i="57"/>
  <c r="A243" i="57"/>
  <c r="H242" i="57"/>
  <c r="G242" i="57"/>
  <c r="E242" i="57"/>
  <c r="D242" i="57"/>
  <c r="A242" i="57"/>
  <c r="G241" i="57"/>
  <c r="E241" i="57"/>
  <c r="D241" i="57"/>
  <c r="A241" i="57"/>
  <c r="G240" i="57"/>
  <c r="E240" i="57"/>
  <c r="D240" i="57"/>
  <c r="A240" i="57"/>
  <c r="N18" i="57"/>
  <c r="M18" i="57"/>
  <c r="L18" i="57"/>
  <c r="K18" i="57"/>
  <c r="J18" i="57"/>
  <c r="I18" i="57"/>
  <c r="H18" i="57"/>
  <c r="G18" i="57"/>
  <c r="E18" i="57"/>
  <c r="D18" i="57"/>
  <c r="A18" i="57"/>
  <c r="J17" i="57"/>
  <c r="I17" i="57"/>
  <c r="H17" i="57"/>
  <c r="G17" i="57"/>
  <c r="E17" i="57"/>
  <c r="D17" i="57"/>
  <c r="A17" i="57"/>
  <c r="I16" i="57"/>
  <c r="H16" i="57"/>
  <c r="G16" i="57"/>
  <c r="E16" i="57"/>
  <c r="D16" i="57"/>
  <c r="A16" i="57"/>
  <c r="K15" i="57"/>
  <c r="J15" i="57"/>
  <c r="I15" i="57"/>
  <c r="H15" i="57"/>
  <c r="G15" i="57"/>
  <c r="E15" i="57"/>
  <c r="D15" i="57"/>
  <c r="A15" i="57"/>
  <c r="N14" i="57"/>
  <c r="M14" i="57"/>
  <c r="K14" i="57"/>
  <c r="J14" i="57"/>
  <c r="I14" i="57"/>
  <c r="H14" i="57"/>
  <c r="G14" i="57"/>
  <c r="E14" i="57"/>
  <c r="D14" i="57"/>
  <c r="A14" i="57"/>
  <c r="J13" i="57"/>
  <c r="I13" i="57"/>
  <c r="H13" i="57"/>
  <c r="G13" i="57"/>
  <c r="E13" i="57"/>
  <c r="D13" i="57"/>
  <c r="A13" i="57"/>
  <c r="N12" i="57"/>
  <c r="M12" i="57"/>
  <c r="L12" i="57"/>
  <c r="K12" i="57"/>
  <c r="J12" i="57"/>
  <c r="I12" i="57"/>
  <c r="H12" i="57"/>
  <c r="G12" i="57"/>
  <c r="E12" i="57"/>
  <c r="D12" i="57"/>
  <c r="A12" i="57"/>
  <c r="J11" i="57"/>
  <c r="I11" i="57"/>
  <c r="H11" i="57"/>
  <c r="G11" i="57"/>
  <c r="E11" i="57"/>
  <c r="D11" i="57"/>
  <c r="A11" i="57"/>
  <c r="J10" i="57"/>
  <c r="I10" i="57"/>
  <c r="H10" i="57"/>
  <c r="G10" i="57"/>
  <c r="E10" i="57"/>
  <c r="D10" i="57"/>
  <c r="A10" i="57"/>
  <c r="N9" i="57"/>
  <c r="M9" i="57"/>
  <c r="L9" i="57"/>
  <c r="K9" i="57"/>
  <c r="J9" i="57"/>
  <c r="I9" i="57"/>
  <c r="H9" i="57"/>
  <c r="G9" i="57"/>
  <c r="E9" i="57"/>
  <c r="D9" i="57"/>
  <c r="A9" i="57"/>
  <c r="I5" i="50" l="1"/>
  <c r="I6" i="50" s="1"/>
  <c r="I7" i="50" s="1"/>
  <c r="I8" i="50" s="1"/>
  <c r="I9" i="50" s="1"/>
  <c r="I10" i="50" s="1"/>
  <c r="I11" i="50" s="1"/>
  <c r="I12" i="50" s="1"/>
  <c r="I13" i="50" s="1"/>
  <c r="I14" i="50" s="1"/>
  <c r="I15" i="50" s="1"/>
  <c r="I16" i="50" s="1"/>
  <c r="I17" i="50" s="1"/>
  <c r="I18" i="50" s="1"/>
  <c r="I19" i="50" s="1"/>
  <c r="I20" i="50" s="1"/>
  <c r="I21" i="50" s="1"/>
  <c r="I22" i="50" s="1"/>
  <c r="I23" i="50" s="1"/>
  <c r="I24" i="50" s="1"/>
  <c r="I25" i="50" s="1"/>
  <c r="I26" i="50" s="1"/>
  <c r="I27" i="50" s="1"/>
  <c r="I29" i="50" s="1"/>
  <c r="I30" i="50" s="1"/>
  <c r="I31" i="50" s="1"/>
  <c r="I32" i="50" s="1"/>
  <c r="I33" i="50" s="1"/>
  <c r="I34" i="50" s="1"/>
  <c r="I35" i="50" s="1"/>
  <c r="I36" i="50" s="1"/>
  <c r="I37" i="50" s="1"/>
  <c r="I38" i="50" s="1"/>
  <c r="I39" i="50" s="1"/>
  <c r="I40" i="50" s="1"/>
  <c r="I41" i="50" s="1"/>
  <c r="I42" i="50" s="1"/>
  <c r="I43" i="50" s="1"/>
  <c r="I44" i="50" s="1"/>
  <c r="I45" i="50" s="1"/>
  <c r="I46" i="50" s="1"/>
  <c r="I47" i="50" s="1"/>
  <c r="I48" i="50" s="1"/>
  <c r="I49" i="50" s="1"/>
  <c r="I50" i="50" s="1"/>
  <c r="I51" i="50" s="1"/>
  <c r="I52" i="50" s="1"/>
  <c r="A714" i="53"/>
  <c r="A814" i="53"/>
  <c r="A815" i="53"/>
  <c r="A817" i="53"/>
  <c r="A819" i="53"/>
  <c r="A820" i="53"/>
  <c r="A823" i="53"/>
  <c r="A824" i="53"/>
  <c r="A825" i="53"/>
  <c r="A826" i="53"/>
  <c r="A827" i="53"/>
  <c r="A828" i="53"/>
  <c r="A829" i="53"/>
  <c r="A830" i="53"/>
  <c r="A831" i="53"/>
  <c r="A832" i="53"/>
  <c r="A837" i="53"/>
  <c r="A838" i="53"/>
  <c r="A839" i="53"/>
  <c r="A840" i="53"/>
  <c r="A841" i="53"/>
  <c r="A604" i="53"/>
  <c r="A605" i="53"/>
  <c r="A606" i="53"/>
  <c r="A607" i="53"/>
  <c r="A608" i="53"/>
  <c r="A609" i="53"/>
  <c r="A610" i="53"/>
  <c r="A611" i="53"/>
  <c r="A612" i="53"/>
  <c r="A613" i="53"/>
  <c r="A614" i="53"/>
  <c r="A615" i="53"/>
  <c r="A616" i="53"/>
  <c r="A617" i="53"/>
  <c r="A618" i="53"/>
  <c r="A619" i="53"/>
  <c r="A620" i="53"/>
  <c r="A621" i="53"/>
  <c r="A622" i="53"/>
  <c r="A623" i="53"/>
  <c r="A624" i="53"/>
  <c r="A625" i="53"/>
  <c r="A626" i="53"/>
  <c r="A627" i="53"/>
  <c r="A628" i="53"/>
  <c r="A629" i="53"/>
  <c r="A630" i="53"/>
  <c r="A631" i="53"/>
  <c r="A632" i="53"/>
  <c r="A633" i="53"/>
  <c r="A634" i="53"/>
  <c r="A635" i="53"/>
  <c r="A636" i="53"/>
  <c r="A637" i="53"/>
  <c r="A638" i="53"/>
  <c r="A639" i="53"/>
  <c r="A640" i="53"/>
  <c r="A641" i="53"/>
  <c r="A642" i="53"/>
  <c r="A643" i="53"/>
  <c r="A644" i="53"/>
  <c r="A645" i="53"/>
  <c r="A646" i="53"/>
  <c r="A647" i="53"/>
  <c r="A649" i="53"/>
  <c r="A650" i="53"/>
  <c r="A651" i="53"/>
  <c r="A652" i="53"/>
  <c r="A653" i="53"/>
  <c r="A654" i="53"/>
  <c r="A655" i="53"/>
  <c r="A656" i="53"/>
  <c r="A657" i="53"/>
  <c r="A658" i="53"/>
  <c r="A659" i="53"/>
  <c r="A660" i="53"/>
  <c r="A661" i="53"/>
  <c r="A662" i="53"/>
  <c r="A663" i="53"/>
  <c r="A664" i="53"/>
  <c r="A665" i="53"/>
  <c r="A666" i="53"/>
  <c r="A667" i="53"/>
  <c r="A668" i="53"/>
  <c r="A669" i="53"/>
  <c r="A670" i="53"/>
  <c r="A671" i="53"/>
  <c r="A672" i="53"/>
  <c r="A673" i="53"/>
  <c r="A674" i="53"/>
  <c r="A675" i="53"/>
  <c r="A676" i="53"/>
  <c r="A677" i="53"/>
  <c r="A678" i="53"/>
  <c r="A679" i="53"/>
  <c r="A680" i="53"/>
  <c r="A681" i="53"/>
  <c r="A682" i="53"/>
  <c r="A683" i="53"/>
  <c r="A684" i="53"/>
  <c r="A685" i="53"/>
  <c r="A686" i="53"/>
  <c r="A687" i="53"/>
  <c r="A688" i="53"/>
  <c r="A689" i="53"/>
  <c r="A690" i="53"/>
  <c r="A691" i="53"/>
  <c r="A692" i="53"/>
  <c r="A693" i="53"/>
  <c r="A694" i="53"/>
  <c r="A695" i="53"/>
  <c r="A696" i="53"/>
  <c r="A697" i="53"/>
  <c r="A698" i="53"/>
  <c r="A699" i="53"/>
  <c r="A700" i="53"/>
  <c r="A701" i="53"/>
  <c r="A702" i="53"/>
  <c r="A703" i="53"/>
  <c r="A704" i="53"/>
  <c r="A705" i="53"/>
  <c r="A706" i="53"/>
  <c r="A707" i="53"/>
  <c r="A708" i="53"/>
  <c r="A709" i="53"/>
  <c r="A710" i="53"/>
  <c r="A711" i="53"/>
  <c r="A712" i="53"/>
  <c r="A713" i="53"/>
  <c r="A715" i="53"/>
  <c r="A716" i="53"/>
  <c r="A717" i="53"/>
  <c r="A718" i="53"/>
  <c r="A719" i="53"/>
  <c r="A720" i="53"/>
  <c r="A721" i="53"/>
  <c r="A722" i="53"/>
  <c r="A723" i="53"/>
  <c r="A724" i="53"/>
  <c r="A725" i="53"/>
  <c r="A726" i="53"/>
  <c r="A727" i="53"/>
  <c r="A728" i="53"/>
  <c r="A729" i="53"/>
  <c r="A730" i="53"/>
  <c r="A731" i="53"/>
  <c r="A732" i="53"/>
  <c r="A733" i="53"/>
  <c r="A734" i="53"/>
  <c r="A735" i="53"/>
  <c r="A736" i="53"/>
  <c r="A737" i="53"/>
  <c r="A738" i="53"/>
  <c r="A739" i="53"/>
  <c r="A740" i="53"/>
  <c r="A741" i="53"/>
  <c r="A742" i="53"/>
  <c r="A743" i="53"/>
  <c r="A744" i="53"/>
  <c r="A745" i="53"/>
  <c r="A746" i="53"/>
  <c r="A747" i="53"/>
  <c r="A748" i="53"/>
  <c r="A749" i="53"/>
  <c r="A750" i="53"/>
  <c r="A751" i="53"/>
  <c r="A752" i="53"/>
  <c r="A753" i="53"/>
  <c r="A754" i="53"/>
  <c r="A755" i="53"/>
  <c r="A756" i="53"/>
  <c r="A757" i="53"/>
  <c r="A758" i="53"/>
  <c r="A759" i="53"/>
  <c r="A760" i="53"/>
  <c r="A761" i="53"/>
  <c r="A762" i="53"/>
  <c r="A763" i="53"/>
  <c r="A764" i="53"/>
  <c r="A765" i="53"/>
  <c r="A766" i="53"/>
  <c r="A767" i="53"/>
  <c r="A768" i="53"/>
  <c r="A769" i="53"/>
  <c r="A770" i="53"/>
  <c r="A771" i="53"/>
  <c r="A772" i="53"/>
  <c r="A773" i="53"/>
  <c r="A774" i="53"/>
  <c r="A775" i="53"/>
  <c r="A776" i="53"/>
  <c r="A777" i="53"/>
  <c r="A778" i="53"/>
  <c r="A779" i="53"/>
  <c r="A780" i="53"/>
  <c r="A781" i="53"/>
  <c r="A782" i="53"/>
  <c r="A783" i="53"/>
  <c r="A784" i="53"/>
  <c r="A785" i="53"/>
  <c r="A786" i="53"/>
  <c r="A787" i="53"/>
  <c r="A788" i="53"/>
  <c r="A789" i="53"/>
  <c r="A790" i="53"/>
  <c r="A791" i="53"/>
  <c r="A792" i="53"/>
  <c r="A793" i="53"/>
  <c r="A794" i="53"/>
  <c r="A795" i="53"/>
  <c r="A796" i="53"/>
  <c r="A797" i="53"/>
  <c r="A798" i="53"/>
  <c r="A799" i="53"/>
  <c r="A800" i="53"/>
  <c r="A801" i="53"/>
  <c r="A802" i="53"/>
  <c r="A803" i="53"/>
  <c r="A804" i="53"/>
  <c r="A805" i="53"/>
  <c r="A806" i="53"/>
  <c r="A807" i="53"/>
  <c r="A808" i="53"/>
  <c r="A809" i="53"/>
  <c r="A810" i="53"/>
  <c r="A811" i="53"/>
  <c r="A812" i="53"/>
  <c r="A813" i="53"/>
  <c r="A816" i="53"/>
  <c r="A818" i="53"/>
  <c r="A821" i="53"/>
  <c r="A822" i="53"/>
  <c r="A833" i="53"/>
  <c r="A834" i="53"/>
  <c r="A835" i="53"/>
  <c r="A836" i="53"/>
  <c r="A842" i="53"/>
  <c r="A557" i="53"/>
  <c r="A558" i="53"/>
  <c r="A601" i="53"/>
  <c r="A316" i="53"/>
  <c r="A317" i="53"/>
  <c r="A318" i="53"/>
  <c r="A319" i="53"/>
  <c r="A320" i="53"/>
  <c r="A321" i="53"/>
  <c r="A322" i="53"/>
  <c r="A323" i="53"/>
  <c r="A324" i="53"/>
  <c r="A325" i="53"/>
  <c r="A326" i="53"/>
  <c r="A327" i="53"/>
  <c r="A328" i="53"/>
  <c r="A329" i="53"/>
  <c r="A330" i="53"/>
  <c r="A331" i="53"/>
  <c r="A332" i="53"/>
  <c r="A333" i="53"/>
  <c r="A334" i="53"/>
  <c r="A335" i="53"/>
  <c r="A336" i="53"/>
  <c r="A337" i="53"/>
  <c r="A338" i="53"/>
  <c r="A339" i="53"/>
  <c r="A340" i="53"/>
  <c r="A341" i="53"/>
  <c r="A342" i="53"/>
  <c r="A343" i="53"/>
  <c r="A344" i="53"/>
  <c r="A345" i="53"/>
  <c r="A346" i="53"/>
  <c r="A347" i="53"/>
  <c r="A348" i="53"/>
  <c r="A349" i="53"/>
  <c r="A350" i="53"/>
  <c r="A351" i="53"/>
  <c r="A352" i="53"/>
  <c r="A353" i="53"/>
  <c r="A354" i="53"/>
  <c r="A355" i="53"/>
  <c r="A356" i="53"/>
  <c r="A357" i="53"/>
  <c r="A358" i="53"/>
  <c r="A359" i="53"/>
  <c r="A360" i="53"/>
  <c r="A361" i="53"/>
  <c r="A362" i="53"/>
  <c r="A363" i="53"/>
  <c r="A364" i="53"/>
  <c r="A365" i="53"/>
  <c r="A366" i="53"/>
  <c r="A367" i="53"/>
  <c r="A368" i="53"/>
  <c r="A369" i="53"/>
  <c r="A370" i="53"/>
  <c r="A371" i="53"/>
  <c r="A372" i="53"/>
  <c r="A373" i="53"/>
  <c r="A374" i="53"/>
  <c r="A375" i="53"/>
  <c r="A376" i="53"/>
  <c r="A377" i="53"/>
  <c r="A378" i="53"/>
  <c r="A379" i="53"/>
  <c r="A380" i="53"/>
  <c r="A381" i="53"/>
  <c r="A382" i="53"/>
  <c r="A383" i="53"/>
  <c r="A384" i="53"/>
  <c r="A385" i="53"/>
  <c r="A386" i="53"/>
  <c r="A387" i="53"/>
  <c r="A388" i="53"/>
  <c r="A389" i="53"/>
  <c r="A390" i="53"/>
  <c r="A391" i="53"/>
  <c r="A392" i="53"/>
  <c r="A393" i="53"/>
  <c r="A394" i="53"/>
  <c r="A395" i="53"/>
  <c r="A396" i="53"/>
  <c r="A397" i="53"/>
  <c r="A398" i="53"/>
  <c r="A399" i="53"/>
  <c r="A400" i="53"/>
  <c r="A401" i="53"/>
  <c r="A402" i="53"/>
  <c r="A403" i="53"/>
  <c r="A404" i="53"/>
  <c r="A405" i="53"/>
  <c r="A406" i="53"/>
  <c r="A407" i="53"/>
  <c r="A408" i="53"/>
  <c r="A409" i="53"/>
  <c r="A410" i="53"/>
  <c r="A411" i="53"/>
  <c r="A412" i="53"/>
  <c r="A413" i="53"/>
  <c r="A414" i="53"/>
  <c r="A415" i="53"/>
  <c r="A416" i="53"/>
  <c r="A417" i="53"/>
  <c r="A418" i="53"/>
  <c r="A419" i="53"/>
  <c r="A420" i="53"/>
  <c r="A421" i="53"/>
  <c r="A422" i="53"/>
  <c r="A423" i="53"/>
  <c r="A424" i="53"/>
  <c r="A425" i="53"/>
  <c r="A426" i="53"/>
  <c r="A427" i="53"/>
  <c r="A428" i="53"/>
  <c r="A429" i="53"/>
  <c r="A430" i="53"/>
  <c r="A431" i="53"/>
  <c r="A432" i="53"/>
  <c r="A433" i="53"/>
  <c r="A434" i="53"/>
  <c r="A435" i="53"/>
  <c r="A436" i="53"/>
  <c r="A437" i="53"/>
  <c r="A438" i="53"/>
  <c r="A439" i="53"/>
  <c r="A440" i="53"/>
  <c r="A441" i="53"/>
  <c r="A442" i="53"/>
  <c r="A443" i="53"/>
  <c r="A444" i="53"/>
  <c r="A445" i="53"/>
  <c r="A446" i="53"/>
  <c r="A447" i="53"/>
  <c r="A448" i="53"/>
  <c r="A449" i="53"/>
  <c r="A450" i="53"/>
  <c r="A451" i="53"/>
  <c r="A452" i="53"/>
  <c r="A453" i="53"/>
  <c r="A454" i="53"/>
  <c r="A456" i="53"/>
  <c r="A457" i="53"/>
  <c r="A458" i="53"/>
  <c r="A459" i="53"/>
  <c r="A460" i="53"/>
  <c r="A461" i="53"/>
  <c r="A462" i="53"/>
  <c r="A463" i="53"/>
  <c r="A464" i="53"/>
  <c r="A465" i="53"/>
  <c r="A466" i="53"/>
  <c r="A467" i="53"/>
  <c r="A468" i="53"/>
  <c r="A469" i="53"/>
  <c r="A470" i="53"/>
  <c r="A471" i="53"/>
  <c r="A472" i="53"/>
  <c r="A473" i="53"/>
  <c r="A474" i="53"/>
  <c r="A475" i="53"/>
  <c r="A476" i="53"/>
  <c r="A477" i="53"/>
  <c r="A478" i="53"/>
  <c r="A479" i="53"/>
  <c r="A480" i="53"/>
  <c r="A481" i="53"/>
  <c r="A482" i="53"/>
  <c r="A483" i="53"/>
  <c r="A484" i="53"/>
  <c r="A485" i="53"/>
  <c r="A486" i="53"/>
  <c r="A487" i="53"/>
  <c r="A488" i="53"/>
  <c r="A489" i="53"/>
  <c r="A490" i="53"/>
  <c r="A491" i="53"/>
  <c r="A492" i="53"/>
  <c r="A493" i="53"/>
  <c r="A494" i="53"/>
  <c r="A495" i="53"/>
  <c r="A496" i="53"/>
  <c r="A497" i="53"/>
  <c r="A498" i="53"/>
  <c r="A499" i="53"/>
  <c r="A500" i="53"/>
  <c r="A501" i="53"/>
  <c r="A502" i="53"/>
  <c r="A503" i="53"/>
  <c r="A504" i="53"/>
  <c r="A505" i="53"/>
  <c r="A506" i="53"/>
  <c r="A507" i="53"/>
  <c r="A508" i="53"/>
  <c r="A509" i="53"/>
  <c r="A510" i="53"/>
  <c r="A511" i="53"/>
  <c r="A512" i="53"/>
  <c r="A513" i="53"/>
  <c r="A514" i="53"/>
  <c r="A515" i="53"/>
  <c r="A516" i="53"/>
  <c r="A517" i="53"/>
  <c r="A518" i="53"/>
  <c r="A519" i="53"/>
  <c r="A520" i="53"/>
  <c r="A521" i="53"/>
  <c r="A522" i="53"/>
  <c r="A523" i="53"/>
  <c r="A524" i="53"/>
  <c r="A525" i="53"/>
  <c r="A526" i="53"/>
  <c r="A527" i="53"/>
  <c r="A528" i="53"/>
  <c r="A529" i="53"/>
  <c r="A530" i="53"/>
  <c r="A531" i="53"/>
  <c r="A532" i="53"/>
  <c r="A533" i="53"/>
  <c r="A534" i="53"/>
  <c r="A535" i="53"/>
  <c r="A536" i="53"/>
  <c r="A537" i="53"/>
  <c r="A538" i="53"/>
  <c r="A539" i="53"/>
  <c r="A540" i="53"/>
  <c r="A541" i="53"/>
  <c r="A542" i="53"/>
  <c r="A543" i="53"/>
  <c r="A544" i="53"/>
  <c r="A545" i="53"/>
  <c r="A546" i="53"/>
  <c r="A547" i="53"/>
  <c r="A548" i="53"/>
  <c r="A549" i="53"/>
  <c r="A550" i="53"/>
  <c r="A551" i="53"/>
  <c r="A552" i="53"/>
  <c r="A553" i="53"/>
  <c r="A554" i="53"/>
  <c r="A555" i="53"/>
  <c r="A556" i="53"/>
  <c r="A559" i="53"/>
  <c r="A560" i="53"/>
  <c r="A561" i="53"/>
  <c r="A562" i="53"/>
  <c r="A563" i="53"/>
  <c r="A564" i="53"/>
  <c r="A565" i="53"/>
  <c r="A566" i="53"/>
  <c r="A567" i="53"/>
  <c r="A568" i="53"/>
  <c r="A569" i="53"/>
  <c r="A570" i="53"/>
  <c r="A571" i="53"/>
  <c r="A572" i="53"/>
  <c r="A573" i="53"/>
  <c r="A574" i="53"/>
  <c r="A575" i="53"/>
  <c r="A576" i="53"/>
  <c r="A577" i="53"/>
  <c r="A578" i="53"/>
  <c r="A579" i="53"/>
  <c r="A580" i="53"/>
  <c r="A581" i="53"/>
  <c r="A582" i="53"/>
  <c r="A583" i="53"/>
  <c r="A584" i="53"/>
  <c r="A585" i="53"/>
  <c r="A586" i="53"/>
  <c r="A587" i="53"/>
  <c r="A588" i="53"/>
  <c r="A589" i="53"/>
  <c r="A590" i="53"/>
  <c r="A591" i="53"/>
  <c r="A592" i="53"/>
  <c r="A593" i="53"/>
  <c r="A594" i="53"/>
  <c r="A595" i="53"/>
  <c r="A596" i="53"/>
  <c r="A597" i="53"/>
  <c r="A598" i="53"/>
  <c r="A599" i="53"/>
  <c r="A600" i="53"/>
  <c r="A603" i="53"/>
  <c r="A280" i="53"/>
  <c r="A312" i="53"/>
  <c r="A314" i="53"/>
  <c r="G138" i="57"/>
  <c r="E138" i="57"/>
  <c r="D138" i="57"/>
  <c r="A138" i="57"/>
  <c r="H137" i="57"/>
  <c r="G137" i="57"/>
  <c r="E137" i="57"/>
  <c r="D137" i="57"/>
  <c r="A137" i="57"/>
  <c r="J136" i="57"/>
  <c r="I136" i="57"/>
  <c r="H136" i="57"/>
  <c r="G136" i="57"/>
  <c r="E136" i="57"/>
  <c r="D136" i="57"/>
  <c r="A136" i="57"/>
  <c r="N135" i="57"/>
  <c r="M135" i="57"/>
  <c r="L135" i="57"/>
  <c r="J135" i="57"/>
  <c r="I135" i="57"/>
  <c r="H135" i="57"/>
  <c r="G135" i="57"/>
  <c r="E135" i="57"/>
  <c r="D135" i="57"/>
  <c r="A135" i="57"/>
  <c r="N134" i="57"/>
  <c r="M134" i="57"/>
  <c r="L134" i="57"/>
  <c r="K134" i="57"/>
  <c r="J134" i="57"/>
  <c r="I134" i="57"/>
  <c r="H134" i="57"/>
  <c r="G134" i="57"/>
  <c r="E134" i="57"/>
  <c r="D134" i="57"/>
  <c r="A134" i="57"/>
  <c r="N133" i="57"/>
  <c r="M133" i="57"/>
  <c r="L133" i="57"/>
  <c r="K133" i="57"/>
  <c r="J133" i="57"/>
  <c r="I133" i="57"/>
  <c r="H133" i="57"/>
  <c r="G133" i="57"/>
  <c r="E133" i="57"/>
  <c r="D133" i="57"/>
  <c r="A133" i="57"/>
  <c r="D493" i="13"/>
  <c r="E493" i="13"/>
  <c r="G493" i="13"/>
  <c r="H493" i="13"/>
  <c r="A493" i="13"/>
  <c r="D440" i="13"/>
  <c r="E440" i="13"/>
  <c r="G440" i="13"/>
  <c r="H440" i="13"/>
  <c r="I440" i="13"/>
  <c r="J440" i="13"/>
  <c r="K440" i="13"/>
  <c r="L440" i="13"/>
  <c r="M440" i="13"/>
  <c r="N440" i="13"/>
  <c r="A440" i="13"/>
  <c r="D1031" i="13"/>
  <c r="E1031" i="13"/>
  <c r="G1031" i="13"/>
  <c r="H1031" i="13"/>
  <c r="A1031" i="13"/>
  <c r="D821" i="13"/>
  <c r="E821" i="13"/>
  <c r="G821" i="13"/>
  <c r="H821" i="13"/>
  <c r="I821" i="13"/>
  <c r="J821" i="13"/>
  <c r="K821" i="13"/>
  <c r="L821" i="13"/>
  <c r="M821" i="13"/>
  <c r="N821" i="13"/>
  <c r="A821" i="13"/>
  <c r="D1501" i="13"/>
  <c r="E1501" i="13"/>
  <c r="G1501" i="13"/>
  <c r="H1501" i="13"/>
  <c r="I1501" i="13"/>
  <c r="J1501" i="13"/>
  <c r="K1501" i="13"/>
  <c r="L1501" i="13"/>
  <c r="M1501" i="13"/>
  <c r="N1501" i="13"/>
  <c r="A1501" i="13"/>
  <c r="D693" i="13"/>
  <c r="E693" i="13"/>
  <c r="G693" i="13"/>
  <c r="H693" i="13"/>
  <c r="A693" i="13"/>
  <c r="D1476" i="13"/>
  <c r="E1476" i="13"/>
  <c r="G1476" i="13"/>
  <c r="H1476" i="13"/>
  <c r="A1476" i="13"/>
  <c r="D774" i="13"/>
  <c r="E774" i="13"/>
  <c r="G774" i="13"/>
  <c r="H774" i="13"/>
  <c r="I774" i="13"/>
  <c r="J774" i="13"/>
  <c r="K774" i="13"/>
  <c r="L774" i="13"/>
  <c r="M774" i="13"/>
  <c r="N774" i="13"/>
  <c r="A774" i="13"/>
  <c r="D954" i="13"/>
  <c r="E954" i="13"/>
  <c r="G954" i="13"/>
  <c r="A954" i="13"/>
  <c r="D869" i="13"/>
  <c r="E869" i="13"/>
  <c r="G869" i="13"/>
  <c r="H869" i="13"/>
  <c r="A869" i="13"/>
  <c r="D1366" i="13"/>
  <c r="E1366" i="13"/>
  <c r="G1366" i="13"/>
  <c r="H1366" i="13"/>
  <c r="I1366" i="13"/>
  <c r="J1366" i="13"/>
  <c r="K1366" i="13"/>
  <c r="L1366" i="13"/>
  <c r="M1366" i="13"/>
  <c r="N1366" i="13"/>
  <c r="A1366" i="13"/>
  <c r="D297" i="13"/>
  <c r="E297" i="13"/>
  <c r="G297" i="13"/>
  <c r="H297" i="13"/>
  <c r="A297" i="13"/>
  <c r="E591" i="13"/>
  <c r="G591" i="13"/>
  <c r="H591" i="13"/>
  <c r="I591" i="13"/>
  <c r="J591" i="13"/>
  <c r="A591" i="13"/>
  <c r="D1157" i="13"/>
  <c r="E1157" i="13"/>
  <c r="G1157" i="13"/>
  <c r="H1157" i="13"/>
  <c r="A1157" i="13"/>
  <c r="D119" i="13"/>
  <c r="E119" i="13"/>
  <c r="G119" i="13"/>
  <c r="H119" i="13"/>
  <c r="I119" i="13"/>
  <c r="J119" i="13"/>
  <c r="A119" i="13"/>
  <c r="D1586" i="13"/>
  <c r="E1586" i="13"/>
  <c r="G1586" i="13"/>
  <c r="H1586" i="13"/>
  <c r="I1586" i="13"/>
  <c r="J1586" i="13"/>
  <c r="K1586" i="13"/>
  <c r="L1586" i="13"/>
  <c r="M1586" i="13"/>
  <c r="N1586" i="13"/>
  <c r="A1586" i="13"/>
  <c r="D538" i="13"/>
  <c r="E538" i="13"/>
  <c r="G538" i="13"/>
  <c r="H538" i="13"/>
  <c r="A538" i="13"/>
  <c r="D927" i="13"/>
  <c r="E927" i="13"/>
  <c r="G927" i="13"/>
  <c r="H927" i="13"/>
  <c r="I927" i="13"/>
  <c r="J927" i="13"/>
  <c r="A927" i="13"/>
  <c r="D448" i="13"/>
  <c r="E448" i="13"/>
  <c r="G448" i="13"/>
  <c r="H448" i="13"/>
  <c r="I448" i="13"/>
  <c r="J448" i="13"/>
  <c r="A448" i="13"/>
  <c r="D1251" i="13"/>
  <c r="E1251" i="13"/>
  <c r="G1251" i="13"/>
  <c r="H1251" i="13"/>
  <c r="I1251" i="13"/>
  <c r="J1251" i="13"/>
  <c r="A1251" i="13"/>
  <c r="D261" i="13"/>
  <c r="E261" i="13"/>
  <c r="G261" i="13"/>
  <c r="H261" i="13"/>
  <c r="A261" i="13"/>
  <c r="D1063" i="13"/>
  <c r="E1063" i="13"/>
  <c r="G1063" i="13"/>
  <c r="H1063" i="13"/>
  <c r="I1063" i="13"/>
  <c r="J1063" i="13"/>
  <c r="A1063" i="13"/>
  <c r="D671" i="13"/>
  <c r="E671" i="13"/>
  <c r="G671" i="13"/>
  <c r="H671" i="13"/>
  <c r="A671" i="13"/>
  <c r="D1435" i="13"/>
  <c r="E1435" i="13"/>
  <c r="G1435" i="13"/>
  <c r="H1435" i="13"/>
  <c r="I1435" i="13"/>
  <c r="J1435" i="13"/>
  <c r="K1435" i="13"/>
  <c r="L1435" i="13"/>
  <c r="M1435" i="13"/>
  <c r="N1435" i="13"/>
  <c r="A1435" i="13"/>
  <c r="D992" i="13"/>
  <c r="E992" i="13"/>
  <c r="G992" i="13"/>
  <c r="H992" i="13"/>
  <c r="I992" i="13"/>
  <c r="J992" i="13"/>
  <c r="A992" i="13"/>
  <c r="D1294" i="13"/>
  <c r="E1294" i="13"/>
  <c r="G1294" i="13"/>
  <c r="H1294" i="13"/>
  <c r="D1295" i="13"/>
  <c r="E1295" i="13"/>
  <c r="G1295" i="13"/>
  <c r="H1295" i="13"/>
  <c r="A1294" i="13"/>
  <c r="A1295" i="13"/>
  <c r="D103" i="13"/>
  <c r="E103" i="13"/>
  <c r="G103" i="13"/>
  <c r="H103" i="13"/>
  <c r="I103" i="13"/>
  <c r="J103" i="13"/>
  <c r="K103" i="13"/>
  <c r="L103" i="13"/>
  <c r="M103" i="13"/>
  <c r="N103" i="13"/>
  <c r="A103" i="13"/>
  <c r="D1562" i="13"/>
  <c r="E1562" i="13"/>
  <c r="G1562" i="13"/>
  <c r="H1562" i="13"/>
  <c r="I1562" i="13"/>
  <c r="J1562" i="13"/>
  <c r="K1562" i="13"/>
  <c r="L1562" i="13"/>
  <c r="M1562" i="13"/>
  <c r="N1562" i="13"/>
  <c r="A1562" i="13"/>
  <c r="D827" i="13"/>
  <c r="E827" i="13"/>
  <c r="G827" i="13"/>
  <c r="H827" i="13"/>
  <c r="A827" i="13"/>
  <c r="D1547" i="13"/>
  <c r="E1547" i="13"/>
  <c r="G1547" i="13"/>
  <c r="A1547" i="13"/>
  <c r="D685" i="13"/>
  <c r="E685" i="13"/>
  <c r="G685" i="13"/>
  <c r="H685" i="13"/>
  <c r="I685" i="13"/>
  <c r="J685" i="13"/>
  <c r="K685" i="13"/>
  <c r="L685" i="13"/>
  <c r="M685" i="13"/>
  <c r="N685" i="13"/>
  <c r="A685" i="13"/>
  <c r="D737" i="13"/>
  <c r="E737" i="13"/>
  <c r="G737" i="13"/>
  <c r="H737" i="13"/>
  <c r="A737" i="13"/>
  <c r="D757" i="13"/>
  <c r="E757" i="13"/>
  <c r="G757" i="13"/>
  <c r="H757" i="13"/>
  <c r="A757" i="13"/>
  <c r="D62" i="13"/>
  <c r="E62" i="13"/>
  <c r="G62" i="13"/>
  <c r="H62" i="13"/>
  <c r="A62" i="13"/>
  <c r="D284" i="13"/>
  <c r="E284" i="13"/>
  <c r="G284" i="13"/>
  <c r="H284" i="13"/>
  <c r="L284" i="13"/>
  <c r="M284" i="13"/>
  <c r="N284" i="13"/>
  <c r="A284" i="13"/>
  <c r="D1362" i="13"/>
  <c r="E1362" i="13"/>
  <c r="G1362" i="13"/>
  <c r="H1362" i="13"/>
  <c r="A1362" i="13"/>
  <c r="D112" i="13"/>
  <c r="E112" i="13"/>
  <c r="G112" i="13"/>
  <c r="H112" i="13"/>
  <c r="I112" i="13"/>
  <c r="J112" i="13"/>
  <c r="A112" i="13"/>
  <c r="E590" i="13"/>
  <c r="G590" i="13"/>
  <c r="H590" i="13"/>
  <c r="I590" i="13"/>
  <c r="J590" i="13"/>
  <c r="A590" i="13"/>
  <c r="D353" i="13"/>
  <c r="E353" i="13"/>
  <c r="G353" i="13"/>
  <c r="H353" i="13"/>
  <c r="I353" i="13"/>
  <c r="J353" i="13"/>
  <c r="K353" i="13"/>
  <c r="L353" i="13"/>
  <c r="M353" i="13"/>
  <c r="N353" i="13"/>
  <c r="A353" i="13"/>
  <c r="D1363" i="13"/>
  <c r="E1363" i="13"/>
  <c r="G1363" i="13"/>
  <c r="H1363" i="13"/>
  <c r="A1363" i="13"/>
  <c r="G333" i="13"/>
  <c r="H333" i="13"/>
  <c r="G334" i="13"/>
  <c r="H334" i="13"/>
  <c r="D334" i="13"/>
  <c r="E334" i="13"/>
  <c r="A334" i="13"/>
  <c r="D60" i="13"/>
  <c r="E60" i="13"/>
  <c r="G60" i="13"/>
  <c r="H60" i="13"/>
  <c r="A60" i="13"/>
  <c r="G352" i="13" l="1"/>
  <c r="H352" i="13"/>
  <c r="I352" i="13"/>
  <c r="J352" i="13"/>
  <c r="K352" i="13"/>
  <c r="L352" i="13"/>
  <c r="M352" i="13"/>
  <c r="N352" i="13"/>
  <c r="D352" i="13"/>
  <c r="E352" i="13"/>
  <c r="A352" i="13"/>
  <c r="D170" i="13"/>
  <c r="E170" i="13"/>
  <c r="G170" i="13"/>
  <c r="H170" i="13"/>
  <c r="I170" i="13"/>
  <c r="J170" i="13"/>
  <c r="K170" i="13"/>
  <c r="L170" i="13"/>
  <c r="M170" i="13"/>
  <c r="N170" i="13"/>
  <c r="A170" i="13"/>
  <c r="H803" i="13"/>
  <c r="D803" i="13"/>
  <c r="E803" i="13"/>
  <c r="G803" i="13"/>
  <c r="A803" i="13"/>
  <c r="D468" i="13"/>
  <c r="E468" i="13"/>
  <c r="G468" i="13"/>
  <c r="H468" i="13"/>
  <c r="A468" i="13"/>
  <c r="D1250" i="13"/>
  <c r="E1250" i="13"/>
  <c r="G1250" i="13"/>
  <c r="H1250" i="13"/>
  <c r="I1250" i="13"/>
  <c r="J1250" i="13"/>
  <c r="K1250" i="13"/>
  <c r="L1250" i="13"/>
  <c r="M1250" i="13"/>
  <c r="N1250" i="13"/>
  <c r="A1250" i="13"/>
  <c r="D240" i="13"/>
  <c r="E240" i="13"/>
  <c r="G240" i="13"/>
  <c r="H240" i="13"/>
  <c r="I240" i="13"/>
  <c r="J240" i="13"/>
  <c r="A240" i="13"/>
  <c r="D1056" i="13"/>
  <c r="E1056" i="13"/>
  <c r="G1056" i="13"/>
  <c r="H1056" i="13"/>
  <c r="I1056" i="13"/>
  <c r="J1056" i="13"/>
  <c r="A1056" i="13"/>
  <c r="D1134" i="13"/>
  <c r="E1134" i="13"/>
  <c r="G1134" i="13"/>
  <c r="H1134" i="13"/>
  <c r="A1134" i="13"/>
  <c r="D1487" i="13"/>
  <c r="E1487" i="13"/>
  <c r="G1487" i="13"/>
  <c r="A1487" i="13"/>
  <c r="D1184" i="13"/>
  <c r="E1184" i="13"/>
  <c r="G1184" i="13"/>
  <c r="H1184" i="13"/>
  <c r="I1184" i="13"/>
  <c r="J1184" i="13"/>
  <c r="A1184" i="13"/>
  <c r="D51" i="13"/>
  <c r="E51" i="13"/>
  <c r="G51" i="13"/>
  <c r="H51" i="13"/>
  <c r="I51" i="13"/>
  <c r="J51" i="13"/>
  <c r="A51" i="13"/>
  <c r="D961" i="13"/>
  <c r="E961" i="13"/>
  <c r="G961" i="13"/>
  <c r="H961" i="13"/>
  <c r="A961" i="13"/>
  <c r="D1418" i="13"/>
  <c r="E1418" i="13"/>
  <c r="G1418" i="13"/>
  <c r="A1418" i="13"/>
  <c r="D804" i="13"/>
  <c r="E804" i="13"/>
  <c r="G804" i="13"/>
  <c r="H804" i="13"/>
  <c r="A804" i="13"/>
  <c r="D975" i="13"/>
  <c r="E975" i="13"/>
  <c r="G975" i="13"/>
  <c r="H975" i="13"/>
  <c r="I975" i="13"/>
  <c r="J975" i="13"/>
  <c r="K975" i="13"/>
  <c r="L975" i="13"/>
  <c r="M975" i="13"/>
  <c r="N975" i="13"/>
  <c r="A975" i="13"/>
  <c r="D1118" i="13"/>
  <c r="E1118" i="13"/>
  <c r="G1118" i="13"/>
  <c r="H1118" i="13"/>
  <c r="I1118" i="13"/>
  <c r="J1118" i="13"/>
  <c r="A1118" i="13"/>
  <c r="D1351" i="13"/>
  <c r="E1351" i="13"/>
  <c r="G1351" i="13"/>
  <c r="A1351" i="13"/>
  <c r="D1004" i="13"/>
  <c r="E1004" i="13"/>
  <c r="G1004" i="13"/>
  <c r="H1004" i="13"/>
  <c r="A1004" i="13"/>
  <c r="D642" i="13"/>
  <c r="E642" i="13"/>
  <c r="G642" i="13"/>
  <c r="H642" i="13"/>
  <c r="I642" i="13"/>
  <c r="J642" i="13"/>
  <c r="K642" i="13"/>
  <c r="L642" i="13"/>
  <c r="M642" i="13"/>
  <c r="N642" i="13"/>
  <c r="A642" i="13"/>
  <c r="E589" i="13"/>
  <c r="G589" i="13"/>
  <c r="H589" i="13"/>
  <c r="I589" i="13"/>
  <c r="J589" i="13"/>
  <c r="A589" i="13"/>
  <c r="D201" i="13"/>
  <c r="E201" i="13"/>
  <c r="A201" i="13"/>
  <c r="D132" i="13"/>
  <c r="E132" i="13"/>
  <c r="G132" i="13"/>
  <c r="H132" i="13"/>
  <c r="A132" i="13"/>
  <c r="D1585" i="13"/>
  <c r="E1585" i="13"/>
  <c r="G1585" i="13"/>
  <c r="H1585" i="13"/>
  <c r="I1585" i="13"/>
  <c r="J1585" i="13"/>
  <c r="K1585" i="13"/>
  <c r="L1585" i="13"/>
  <c r="M1585" i="13"/>
  <c r="N1585" i="13"/>
  <c r="A1585" i="13"/>
  <c r="D349" i="13"/>
  <c r="E349" i="13"/>
  <c r="G349" i="13"/>
  <c r="A349" i="13"/>
  <c r="D155" i="13"/>
  <c r="E155" i="13"/>
  <c r="G155" i="13"/>
  <c r="H155" i="13"/>
  <c r="A155" i="13"/>
  <c r="D894" i="13"/>
  <c r="E894" i="13"/>
  <c r="G894" i="13"/>
  <c r="H894" i="13"/>
  <c r="A894" i="13"/>
  <c r="D467" i="13"/>
  <c r="E467" i="13"/>
  <c r="G467" i="13"/>
  <c r="H467" i="13"/>
  <c r="A467" i="13"/>
  <c r="D1239" i="13"/>
  <c r="E1239" i="13"/>
  <c r="G1239" i="13"/>
  <c r="H1239" i="13"/>
  <c r="I1239" i="13"/>
  <c r="J1239" i="13"/>
  <c r="K1239" i="13"/>
  <c r="L1239" i="13"/>
  <c r="M1239" i="13"/>
  <c r="N1239" i="13"/>
  <c r="A1239" i="13"/>
  <c r="D223" i="13"/>
  <c r="E223" i="13"/>
  <c r="G223" i="13"/>
  <c r="H223" i="13"/>
  <c r="A223" i="13"/>
  <c r="H1499" i="13" l="1"/>
  <c r="H1500" i="13"/>
  <c r="H1502" i="13"/>
  <c r="D604" i="13" l="1"/>
  <c r="E604" i="13"/>
  <c r="A604" i="13"/>
  <c r="D1192" i="13"/>
  <c r="E1192" i="13"/>
  <c r="G1192" i="13"/>
  <c r="H1192" i="13"/>
  <c r="I1192" i="13"/>
  <c r="J1192" i="13"/>
  <c r="A1192" i="13"/>
  <c r="D1074" i="13"/>
  <c r="E1074" i="13"/>
  <c r="G1074" i="13"/>
  <c r="H1074" i="13"/>
  <c r="A1074" i="13"/>
  <c r="D1500" i="13"/>
  <c r="E1500" i="13"/>
  <c r="G1500" i="13"/>
  <c r="I1500" i="13"/>
  <c r="J1500" i="13"/>
  <c r="K1500" i="13"/>
  <c r="L1500" i="13"/>
  <c r="M1500" i="13"/>
  <c r="N1500" i="13"/>
  <c r="A1500" i="13"/>
  <c r="D974" i="13"/>
  <c r="E974" i="13"/>
  <c r="G974" i="13"/>
  <c r="H974" i="13"/>
  <c r="I974" i="13"/>
  <c r="J974" i="13"/>
  <c r="K974" i="13"/>
  <c r="L974" i="13"/>
  <c r="M974" i="13"/>
  <c r="N974" i="13"/>
  <c r="A974" i="13"/>
  <c r="D296" i="13"/>
  <c r="E296" i="13"/>
  <c r="G296" i="13"/>
  <c r="H296" i="13"/>
  <c r="A296" i="13"/>
  <c r="D1446" i="13"/>
  <c r="E1446" i="13"/>
  <c r="G1446" i="13"/>
  <c r="H1446" i="13"/>
  <c r="I1446" i="13"/>
  <c r="J1446" i="13"/>
  <c r="K1446" i="13"/>
  <c r="L1446" i="13"/>
  <c r="M1446" i="13"/>
  <c r="N1446" i="13"/>
  <c r="A1446" i="13"/>
  <c r="D734" i="13"/>
  <c r="E734" i="13"/>
  <c r="G734" i="13"/>
  <c r="H734" i="13"/>
  <c r="A734" i="13"/>
  <c r="D1135" i="13"/>
  <c r="E1135" i="13"/>
  <c r="G1135" i="13"/>
  <c r="H1135" i="13"/>
  <c r="A1135" i="13"/>
  <c r="D385" i="13"/>
  <c r="E385" i="13"/>
  <c r="G385" i="13"/>
  <c r="H385" i="13"/>
  <c r="I385" i="13"/>
  <c r="J385" i="13"/>
  <c r="A385" i="13"/>
  <c r="D552" i="13"/>
  <c r="E552" i="13"/>
  <c r="G552" i="13"/>
  <c r="H552" i="13"/>
  <c r="I552" i="13"/>
  <c r="J552" i="13"/>
  <c r="K552" i="13"/>
  <c r="L552" i="13"/>
  <c r="M552" i="13"/>
  <c r="N552" i="13"/>
  <c r="A552" i="13"/>
  <c r="D1355" i="13"/>
  <c r="E1355" i="13"/>
  <c r="G1355" i="13"/>
  <c r="H1355" i="13"/>
  <c r="I1355" i="13"/>
  <c r="J1355" i="13"/>
  <c r="K1355" i="13"/>
  <c r="L1355" i="13"/>
  <c r="M1355" i="13"/>
  <c r="N1355" i="13"/>
  <c r="A1355" i="13"/>
  <c r="D111" i="13"/>
  <c r="E111" i="13"/>
  <c r="G111" i="13"/>
  <c r="H111" i="13"/>
  <c r="I111" i="13"/>
  <c r="J111" i="13"/>
  <c r="A111" i="13"/>
  <c r="D1604" i="13"/>
  <c r="E1604" i="13"/>
  <c r="G1604" i="13"/>
  <c r="H1604" i="13"/>
  <c r="A1604" i="13"/>
  <c r="D1225" i="13"/>
  <c r="E1225" i="13"/>
  <c r="G1225" i="13"/>
  <c r="H1225" i="13"/>
  <c r="A1225" i="13"/>
  <c r="D895" i="13"/>
  <c r="E895" i="13"/>
  <c r="G895" i="13"/>
  <c r="H895" i="13"/>
  <c r="A895" i="13"/>
  <c r="D1275" i="13"/>
  <c r="E1275" i="13"/>
  <c r="G1275" i="13"/>
  <c r="H1275" i="13"/>
  <c r="A1275" i="13"/>
  <c r="D1571" i="13"/>
  <c r="E1571" i="13"/>
  <c r="G1571" i="13"/>
  <c r="H1571" i="13"/>
  <c r="A1571" i="13"/>
  <c r="D1051" i="13"/>
  <c r="E1051" i="13"/>
  <c r="G1051" i="13"/>
  <c r="H1051" i="13"/>
  <c r="I1051" i="13"/>
  <c r="J1051" i="13"/>
  <c r="A1051" i="13"/>
  <c r="D1600" i="13"/>
  <c r="E1600" i="13"/>
  <c r="G1600" i="13"/>
  <c r="H1600" i="13"/>
  <c r="I1600" i="13"/>
  <c r="J1600" i="13"/>
  <c r="A1600" i="13"/>
  <c r="D1511" i="13"/>
  <c r="E1511" i="13"/>
  <c r="G1511" i="13"/>
  <c r="H1511" i="13"/>
  <c r="I1511" i="13"/>
  <c r="J1511" i="13"/>
  <c r="K1511" i="13"/>
  <c r="L1511" i="13"/>
  <c r="M1511" i="13"/>
  <c r="N1511" i="13"/>
  <c r="A1511" i="13"/>
  <c r="D1001" i="13"/>
  <c r="E1001" i="13"/>
  <c r="G1001" i="13"/>
  <c r="H1001" i="13"/>
  <c r="A1001" i="13"/>
  <c r="D1127" i="13"/>
  <c r="E1127" i="13"/>
  <c r="G1127" i="13"/>
  <c r="H1127" i="13"/>
  <c r="I1127" i="13"/>
  <c r="J1127" i="13"/>
  <c r="A1127" i="13"/>
  <c r="D786" i="13"/>
  <c r="E786" i="13"/>
  <c r="G786" i="13"/>
  <c r="H786" i="13"/>
  <c r="I786" i="13"/>
  <c r="J786" i="13"/>
  <c r="A786" i="13"/>
  <c r="D11" i="13"/>
  <c r="E11" i="13"/>
  <c r="G11" i="13"/>
  <c r="H11" i="13"/>
  <c r="I11" i="13"/>
  <c r="J11" i="13"/>
  <c r="K11" i="13"/>
  <c r="L11" i="13"/>
  <c r="M11" i="13"/>
  <c r="N11" i="13"/>
  <c r="A11" i="13"/>
  <c r="D294" i="13"/>
  <c r="E294" i="13"/>
  <c r="G294" i="13"/>
  <c r="H294" i="13"/>
  <c r="A294" i="13"/>
  <c r="D1424" i="13"/>
  <c r="E1424" i="13"/>
  <c r="G1424" i="13"/>
  <c r="H1424" i="13"/>
  <c r="I1424" i="13"/>
  <c r="J1424" i="13"/>
  <c r="K1424" i="13"/>
  <c r="L1424" i="13"/>
  <c r="M1424" i="13"/>
  <c r="N1424" i="13"/>
  <c r="A1424" i="13"/>
  <c r="D991" i="13"/>
  <c r="E991" i="13"/>
  <c r="G991" i="13"/>
  <c r="H991" i="13"/>
  <c r="I991" i="13"/>
  <c r="J991" i="13"/>
  <c r="A991" i="13"/>
  <c r="D964" i="13"/>
  <c r="E964" i="13"/>
  <c r="G964" i="13"/>
  <c r="H964" i="13"/>
  <c r="A964" i="13"/>
  <c r="J982" i="13"/>
  <c r="J983" i="13"/>
  <c r="D983" i="13"/>
  <c r="E983" i="13"/>
  <c r="G983" i="13"/>
  <c r="H983" i="13"/>
  <c r="A983" i="13"/>
  <c r="D1365" i="13"/>
  <c r="E1365" i="13"/>
  <c r="G1365" i="13"/>
  <c r="H1365" i="13"/>
  <c r="I1365" i="13"/>
  <c r="J1365" i="13"/>
  <c r="K1365" i="13"/>
  <c r="L1365" i="13"/>
  <c r="M1365" i="13"/>
  <c r="N1365" i="13"/>
  <c r="A1365" i="13"/>
  <c r="D1402" i="13"/>
  <c r="E1402" i="13"/>
  <c r="G1402" i="13"/>
  <c r="H1402" i="13"/>
  <c r="A1402" i="13"/>
  <c r="D370" i="13"/>
  <c r="E370" i="13"/>
  <c r="G370" i="13"/>
  <c r="H370" i="13"/>
  <c r="I370" i="13"/>
  <c r="J370" i="13"/>
  <c r="K370" i="13"/>
  <c r="L370" i="13"/>
  <c r="M370" i="13"/>
  <c r="N370" i="13"/>
  <c r="A370" i="13"/>
  <c r="D561" i="13"/>
  <c r="E561" i="13"/>
  <c r="G561" i="13"/>
  <c r="H561" i="13"/>
  <c r="A561" i="13"/>
  <c r="D182" i="13"/>
  <c r="E182" i="13"/>
  <c r="G182" i="13"/>
  <c r="H182" i="13"/>
  <c r="I182" i="13"/>
  <c r="J182" i="13"/>
  <c r="A182" i="13"/>
  <c r="D100" i="13"/>
  <c r="E100" i="13"/>
  <c r="G100" i="13"/>
  <c r="H100" i="13"/>
  <c r="I100" i="13"/>
  <c r="J100" i="13"/>
  <c r="K100" i="13"/>
  <c r="L100" i="13"/>
  <c r="M100" i="13"/>
  <c r="N100" i="13"/>
  <c r="A100" i="13"/>
  <c r="D1591" i="13"/>
  <c r="E1591" i="13"/>
  <c r="G1591" i="13"/>
  <c r="H1591" i="13"/>
  <c r="I1591" i="13"/>
  <c r="J1591" i="13"/>
  <c r="A1591" i="13"/>
  <c r="D938" i="13"/>
  <c r="E938" i="13"/>
  <c r="G938" i="13"/>
  <c r="H938" i="13"/>
  <c r="A938" i="13"/>
  <c r="D295" i="13"/>
  <c r="E295" i="13"/>
  <c r="G295" i="13"/>
  <c r="H295" i="13"/>
  <c r="A295" i="13"/>
  <c r="D451" i="13"/>
  <c r="E451" i="13"/>
  <c r="G451" i="13"/>
  <c r="H451" i="13"/>
  <c r="I451" i="13"/>
  <c r="J451" i="13"/>
  <c r="D1559" i="13"/>
  <c r="E1559" i="13"/>
  <c r="G1559" i="13"/>
  <c r="H1559" i="13"/>
  <c r="I1559" i="13"/>
  <c r="J1559" i="13"/>
  <c r="K1559" i="13"/>
  <c r="L1559" i="13"/>
  <c r="M1559" i="13"/>
  <c r="N1559" i="13"/>
  <c r="D1560" i="13"/>
  <c r="E1560" i="13"/>
  <c r="G1560" i="13"/>
  <c r="H1560" i="13"/>
  <c r="I1560" i="13"/>
  <c r="J1560" i="13"/>
  <c r="K1560" i="13"/>
  <c r="L1560" i="13"/>
  <c r="M1560" i="13"/>
  <c r="N1560" i="13"/>
  <c r="A1559" i="13"/>
  <c r="A1560" i="13"/>
  <c r="D1042" i="13"/>
  <c r="E1042" i="13"/>
  <c r="G1042" i="13"/>
  <c r="H1042" i="13"/>
  <c r="I1042" i="13"/>
  <c r="J1042" i="13"/>
  <c r="K1042" i="13"/>
  <c r="L1042" i="13"/>
  <c r="M1042" i="13"/>
  <c r="N1042" i="13"/>
  <c r="A1042" i="13"/>
  <c r="D715" i="13"/>
  <c r="E715" i="13"/>
  <c r="G715" i="13"/>
  <c r="H715" i="13"/>
  <c r="I715" i="13"/>
  <c r="J715" i="13"/>
  <c r="A715" i="13"/>
  <c r="D788" i="13"/>
  <c r="E788" i="13"/>
  <c r="G788" i="13"/>
  <c r="H788" i="13"/>
  <c r="I788" i="13"/>
  <c r="J788" i="13"/>
  <c r="A788" i="13"/>
  <c r="D631" i="13"/>
  <c r="E631" i="13"/>
  <c r="G631" i="13"/>
  <c r="H631" i="13"/>
  <c r="I631" i="13"/>
  <c r="J631" i="13"/>
  <c r="K631" i="13"/>
  <c r="L631" i="13"/>
  <c r="M631" i="13"/>
  <c r="N631" i="13"/>
  <c r="A631" i="13"/>
  <c r="D65" i="13"/>
  <c r="E65" i="13"/>
  <c r="G65" i="13"/>
  <c r="A134" i="13"/>
  <c r="A65" i="13"/>
  <c r="D773" i="13"/>
  <c r="E773" i="13"/>
  <c r="G773" i="13"/>
  <c r="H773" i="13"/>
  <c r="I773" i="13"/>
  <c r="J773" i="13"/>
  <c r="K773" i="13"/>
  <c r="L773" i="13"/>
  <c r="M773" i="13"/>
  <c r="N773" i="13"/>
  <c r="A773" i="13"/>
  <c r="D714" i="13"/>
  <c r="E714" i="13"/>
  <c r="G714" i="13"/>
  <c r="H714" i="13"/>
  <c r="I714" i="13"/>
  <c r="J714" i="13"/>
  <c r="A714" i="13"/>
  <c r="D1003" i="13"/>
  <c r="E1003" i="13"/>
  <c r="G1003" i="13"/>
  <c r="H1003" i="13"/>
  <c r="A1003" i="13"/>
  <c r="D1146" i="13"/>
  <c r="E1146" i="13"/>
  <c r="G1146" i="13"/>
  <c r="A1146" i="13"/>
  <c r="D1403" i="13"/>
  <c r="E1403" i="13"/>
  <c r="G1403" i="13"/>
  <c r="H1403" i="13"/>
  <c r="A1403" i="13"/>
  <c r="D367" i="13"/>
  <c r="E367" i="13"/>
  <c r="G367" i="13"/>
  <c r="H367" i="13"/>
  <c r="I367" i="13"/>
  <c r="J367" i="13"/>
  <c r="K367" i="13"/>
  <c r="L367" i="13"/>
  <c r="M367" i="13"/>
  <c r="N367" i="13"/>
  <c r="A367" i="13"/>
  <c r="D335" i="13"/>
  <c r="E335" i="13"/>
  <c r="G335" i="13"/>
  <c r="H335" i="13"/>
  <c r="A335" i="13"/>
  <c r="D225" i="13"/>
  <c r="E225" i="13"/>
  <c r="G225" i="13"/>
  <c r="H225" i="13"/>
  <c r="A225" i="13"/>
  <c r="D189" i="13"/>
  <c r="E189" i="13"/>
  <c r="G189" i="13"/>
  <c r="H189" i="13"/>
  <c r="I189" i="13"/>
  <c r="J189" i="13"/>
  <c r="A189" i="13"/>
  <c r="D859" i="13"/>
  <c r="E859" i="13"/>
  <c r="G859" i="13"/>
  <c r="H859" i="13"/>
  <c r="I859" i="13"/>
  <c r="J859" i="13"/>
  <c r="A859" i="13"/>
  <c r="D1327" i="13"/>
  <c r="E1327" i="13"/>
  <c r="G1327" i="13"/>
  <c r="H1327" i="13"/>
  <c r="I1327" i="13"/>
  <c r="J1327" i="13"/>
  <c r="A1327" i="13"/>
  <c r="D926" i="13"/>
  <c r="E926" i="13"/>
  <c r="G926" i="13"/>
  <c r="H926" i="13"/>
  <c r="I926" i="13"/>
  <c r="J926" i="13"/>
  <c r="A926" i="13"/>
  <c r="D426" i="13"/>
  <c r="E426" i="13"/>
  <c r="G426" i="13"/>
  <c r="H426" i="13"/>
  <c r="I426" i="13"/>
  <c r="J426" i="13"/>
  <c r="K426" i="13"/>
  <c r="L426" i="13"/>
  <c r="M426" i="13"/>
  <c r="N426" i="13"/>
  <c r="A426" i="13"/>
  <c r="D1218" i="13"/>
  <c r="E1218" i="13"/>
  <c r="G1218" i="13"/>
  <c r="H1218" i="13"/>
  <c r="I1218" i="13"/>
  <c r="J1218" i="13"/>
  <c r="K1218" i="13"/>
  <c r="L1218" i="13"/>
  <c r="M1218" i="13"/>
  <c r="N1218" i="13"/>
  <c r="A1218" i="13"/>
  <c r="D1151" i="13"/>
  <c r="E1151" i="13"/>
  <c r="G1151" i="13"/>
  <c r="H1151" i="13"/>
  <c r="I1151" i="13"/>
  <c r="J1151" i="13"/>
  <c r="K1151" i="13"/>
  <c r="L1151" i="13"/>
  <c r="M1151" i="13"/>
  <c r="N1151" i="13"/>
  <c r="A1151" i="13"/>
  <c r="D1171" i="13"/>
  <c r="E1171" i="13"/>
  <c r="G1171" i="13"/>
  <c r="H1171" i="13"/>
  <c r="I1171" i="13"/>
  <c r="J1171" i="13"/>
  <c r="K1171" i="13"/>
  <c r="L1171" i="13"/>
  <c r="M1171" i="13"/>
  <c r="N1171" i="13"/>
  <c r="A1171" i="13"/>
  <c r="D1526" i="13"/>
  <c r="E1526" i="13"/>
  <c r="G1526" i="13"/>
  <c r="H1526" i="13"/>
  <c r="I1526" i="13"/>
  <c r="J1526" i="13"/>
  <c r="A1526" i="13"/>
  <c r="D1224" i="13"/>
  <c r="E1224" i="13"/>
  <c r="G1224" i="13"/>
  <c r="H1224" i="13"/>
  <c r="A1224" i="13"/>
  <c r="D244" i="13"/>
  <c r="E244" i="13"/>
  <c r="G244" i="13"/>
  <c r="H244" i="13"/>
  <c r="I244" i="13"/>
  <c r="J244" i="13"/>
  <c r="K244" i="13"/>
  <c r="L244" i="13"/>
  <c r="M244" i="13"/>
  <c r="N244" i="13"/>
  <c r="A244" i="13"/>
  <c r="D639" i="13"/>
  <c r="E639" i="13"/>
  <c r="G639" i="13"/>
  <c r="H639" i="13"/>
  <c r="I639" i="13"/>
  <c r="J639" i="13"/>
  <c r="K639" i="13"/>
  <c r="L639" i="13"/>
  <c r="M639" i="13"/>
  <c r="N639" i="13"/>
  <c r="A639" i="13"/>
  <c r="D32" i="13"/>
  <c r="E32" i="13"/>
  <c r="G32" i="13"/>
  <c r="H32" i="13"/>
  <c r="I32" i="13"/>
  <c r="J32" i="13"/>
  <c r="L32" i="13"/>
  <c r="M32" i="13"/>
  <c r="N32" i="13"/>
  <c r="A32" i="13"/>
  <c r="D736" i="13"/>
  <c r="E736" i="13"/>
  <c r="G736" i="13"/>
  <c r="H736" i="13"/>
  <c r="A736" i="13"/>
  <c r="D1451" i="13"/>
  <c r="E1451" i="13"/>
  <c r="G1451" i="13"/>
  <c r="H1451" i="13"/>
  <c r="I1451" i="13"/>
  <c r="J1451" i="13"/>
  <c r="A1451" i="13"/>
  <c r="D997" i="13"/>
  <c r="E997" i="13"/>
  <c r="G997" i="13"/>
  <c r="H997" i="13"/>
  <c r="A997" i="13"/>
  <c r="D1104" i="13"/>
  <c r="E1104" i="13"/>
  <c r="G1104" i="13"/>
  <c r="H1104" i="13"/>
  <c r="I1104" i="13"/>
  <c r="J1104" i="13"/>
  <c r="K1104" i="13"/>
  <c r="L1104" i="13"/>
  <c r="M1104" i="13"/>
  <c r="N1104" i="13"/>
  <c r="A1104" i="13"/>
  <c r="D216" i="13"/>
  <c r="E216" i="13"/>
  <c r="G216" i="13"/>
  <c r="H216" i="13"/>
  <c r="I216" i="13"/>
  <c r="J216" i="13"/>
  <c r="K216" i="13"/>
  <c r="L216" i="13"/>
  <c r="M216" i="13"/>
  <c r="N216" i="13"/>
  <c r="A216" i="13"/>
  <c r="D290" i="13"/>
  <c r="E290" i="13"/>
  <c r="G290" i="13"/>
  <c r="H290" i="13"/>
  <c r="A290" i="13"/>
  <c r="D816" i="13"/>
  <c r="E816" i="13"/>
  <c r="G816" i="13"/>
  <c r="A816" i="13"/>
  <c r="D559" i="13"/>
  <c r="E559" i="13"/>
  <c r="G559" i="13"/>
  <c r="H559" i="13"/>
  <c r="A559" i="13"/>
  <c r="D174" i="13"/>
  <c r="E174" i="13"/>
  <c r="G174" i="13"/>
  <c r="H174" i="13"/>
  <c r="I174" i="13"/>
  <c r="J174" i="13"/>
  <c r="A174" i="13"/>
  <c r="D1266" i="13" l="1"/>
  <c r="E1266" i="13"/>
  <c r="G1266" i="13"/>
  <c r="H1266" i="13"/>
  <c r="A1266" i="13"/>
  <c r="D486" i="13"/>
  <c r="E486" i="13"/>
  <c r="G486" i="13"/>
  <c r="H486" i="13"/>
  <c r="L486" i="13"/>
  <c r="M486" i="13"/>
  <c r="N486" i="13"/>
  <c r="A486" i="13"/>
  <c r="D910" i="13"/>
  <c r="E910" i="13"/>
  <c r="G910" i="13"/>
  <c r="H910" i="13"/>
  <c r="I910" i="13"/>
  <c r="J910" i="13"/>
  <c r="K910" i="13"/>
  <c r="L910" i="13"/>
  <c r="M910" i="13"/>
  <c r="N910" i="13"/>
  <c r="A910" i="13"/>
  <c r="D1561" i="13"/>
  <c r="E1561" i="13"/>
  <c r="G1561" i="13"/>
  <c r="H1561" i="13"/>
  <c r="I1561" i="13"/>
  <c r="J1561" i="13"/>
  <c r="K1561" i="13"/>
  <c r="L1561" i="13"/>
  <c r="M1561" i="13"/>
  <c r="N1561" i="13"/>
  <c r="A1561" i="13"/>
  <c r="D1584" i="13"/>
  <c r="E1584" i="13"/>
  <c r="G1584" i="13"/>
  <c r="H1584" i="13"/>
  <c r="I1584" i="13"/>
  <c r="J1584" i="13"/>
  <c r="K1584" i="13"/>
  <c r="L1584" i="13"/>
  <c r="M1584" i="13"/>
  <c r="N1584" i="13"/>
  <c r="A1584" i="13"/>
  <c r="D1616" i="13"/>
  <c r="E1616" i="13"/>
  <c r="G1616" i="13"/>
  <c r="A1616" i="13"/>
  <c r="D815" i="13"/>
  <c r="E815" i="13"/>
  <c r="G815" i="13"/>
  <c r="A815" i="13"/>
  <c r="D650" i="13"/>
  <c r="E650" i="13"/>
  <c r="G650" i="13"/>
  <c r="H650" i="13"/>
  <c r="I650" i="13"/>
  <c r="J650" i="13"/>
  <c r="D990" i="13"/>
  <c r="E990" i="13"/>
  <c r="G990" i="13"/>
  <c r="H990" i="13"/>
  <c r="I990" i="13"/>
  <c r="J990" i="13"/>
  <c r="A990" i="13"/>
  <c r="D1359" i="13"/>
  <c r="E1359" i="13"/>
  <c r="G1359" i="13"/>
  <c r="H1359" i="13"/>
  <c r="A1359" i="13"/>
  <c r="D1391" i="13"/>
  <c r="E1391" i="13"/>
  <c r="G1391" i="13"/>
  <c r="H1391" i="13"/>
  <c r="I1391" i="13"/>
  <c r="J1391" i="13"/>
  <c r="D1392" i="13"/>
  <c r="E1392" i="13"/>
  <c r="G1392" i="13"/>
  <c r="H1392" i="13"/>
  <c r="I1392" i="13"/>
  <c r="J1392" i="13"/>
  <c r="A1391" i="13"/>
  <c r="A1392" i="13"/>
  <c r="D1376" i="13"/>
  <c r="E1376" i="13"/>
  <c r="G1376" i="13"/>
  <c r="H1376" i="13"/>
  <c r="I1376" i="13"/>
  <c r="J1376" i="13"/>
  <c r="K1376" i="13"/>
  <c r="L1376" i="13"/>
  <c r="M1376" i="13"/>
  <c r="N1376" i="13"/>
  <c r="A1376" i="13"/>
  <c r="D262" i="13"/>
  <c r="E262" i="13"/>
  <c r="G262" i="13"/>
  <c r="H262" i="13"/>
  <c r="L262" i="13"/>
  <c r="A262" i="13"/>
  <c r="D1027" i="13"/>
  <c r="E1027" i="13"/>
  <c r="G1027" i="13"/>
  <c r="H1027" i="13"/>
  <c r="A1027" i="13"/>
  <c r="D778" i="13"/>
  <c r="E778" i="13"/>
  <c r="G778" i="13"/>
  <c r="H778" i="13"/>
  <c r="I778" i="13"/>
  <c r="J778" i="13"/>
  <c r="A778" i="13"/>
  <c r="D970" i="13" l="1"/>
  <c r="E970" i="13"/>
  <c r="G970" i="13"/>
  <c r="H970" i="13"/>
  <c r="I970" i="13"/>
  <c r="J970" i="13"/>
  <c r="K970" i="13"/>
  <c r="L970" i="13"/>
  <c r="M970" i="13"/>
  <c r="N970" i="13"/>
  <c r="A970" i="13"/>
  <c r="D847" i="13"/>
  <c r="E847" i="13"/>
  <c r="G847" i="13"/>
  <c r="H847" i="13"/>
  <c r="I847" i="13"/>
  <c r="J847" i="13"/>
  <c r="A847" i="13"/>
  <c r="D891" i="13"/>
  <c r="E891" i="13"/>
  <c r="G891" i="13"/>
  <c r="H891" i="13"/>
  <c r="A891" i="13"/>
  <c r="A1461" i="13"/>
  <c r="D1461" i="13"/>
  <c r="E1461" i="13"/>
  <c r="G1461" i="13"/>
  <c r="H1461" i="13"/>
  <c r="I1461" i="13"/>
  <c r="J1461" i="13"/>
  <c r="D701" i="13"/>
  <c r="E701" i="13"/>
  <c r="G701" i="13"/>
  <c r="H701" i="13"/>
  <c r="I701" i="13"/>
  <c r="J701" i="13"/>
  <c r="K701" i="13"/>
  <c r="L701" i="13"/>
  <c r="M701" i="13"/>
  <c r="N701" i="13"/>
  <c r="A701" i="13"/>
  <c r="D703" i="13"/>
  <c r="E703" i="13"/>
  <c r="G703" i="13"/>
  <c r="H703" i="13"/>
  <c r="J703" i="13"/>
  <c r="K703" i="13"/>
  <c r="L703" i="13"/>
  <c r="M703" i="13"/>
  <c r="N703" i="13"/>
  <c r="A703" i="13"/>
  <c r="D779" i="13"/>
  <c r="E779" i="13"/>
  <c r="G779" i="13"/>
  <c r="H779" i="13"/>
  <c r="I779" i="13"/>
  <c r="J779" i="13"/>
  <c r="A779" i="13"/>
  <c r="D564" i="13"/>
  <c r="E564" i="13"/>
  <c r="G564" i="13"/>
  <c r="H564" i="13"/>
  <c r="L564" i="13"/>
  <c r="M564" i="13"/>
  <c r="N564" i="13"/>
  <c r="A564" i="13"/>
  <c r="D391" i="13"/>
  <c r="E391" i="13"/>
  <c r="G391" i="13"/>
  <c r="H391" i="13"/>
  <c r="A391" i="13"/>
  <c r="D932" i="13"/>
  <c r="E932" i="13"/>
  <c r="G932" i="13"/>
  <c r="H932" i="13"/>
  <c r="A932" i="13"/>
  <c r="D115" i="13"/>
  <c r="E115" i="13"/>
  <c r="G115" i="13"/>
  <c r="H115" i="13"/>
  <c r="I115" i="13"/>
  <c r="J115" i="13"/>
  <c r="A115" i="13"/>
  <c r="D1607" i="13"/>
  <c r="E1607" i="13"/>
  <c r="G1607" i="13"/>
  <c r="H1607" i="13"/>
  <c r="A1607" i="13"/>
  <c r="D1021" i="13"/>
  <c r="E1021" i="13"/>
  <c r="G1021" i="13"/>
  <c r="H1021" i="13"/>
  <c r="I1021" i="13"/>
  <c r="J1021" i="13"/>
  <c r="K1021" i="13"/>
  <c r="L1021" i="13"/>
  <c r="M1021" i="13"/>
  <c r="N1021" i="13"/>
  <c r="A1021" i="13"/>
  <c r="D1518" i="13"/>
  <c r="E1518" i="13"/>
  <c r="G1518" i="13"/>
  <c r="H1518" i="13"/>
  <c r="I1518" i="13"/>
  <c r="J1518" i="13"/>
  <c r="A1518" i="13"/>
  <c r="D291" i="13"/>
  <c r="E291" i="13"/>
  <c r="G291" i="13"/>
  <c r="H291" i="13"/>
  <c r="A291" i="13"/>
  <c r="D152" i="13"/>
  <c r="E152" i="13"/>
  <c r="G152" i="13"/>
  <c r="H152" i="13"/>
  <c r="A152" i="13"/>
  <c r="D858" i="13"/>
  <c r="E858" i="13"/>
  <c r="G858" i="13"/>
  <c r="H858" i="13"/>
  <c r="I858" i="13"/>
  <c r="J858" i="13"/>
  <c r="K858" i="13"/>
  <c r="A858" i="13"/>
  <c r="D222" i="13"/>
  <c r="E222" i="13"/>
  <c r="G222" i="13"/>
  <c r="H222" i="13"/>
  <c r="A222" i="13"/>
  <c r="D933" i="13"/>
  <c r="E933" i="13"/>
  <c r="G933" i="13"/>
  <c r="H933" i="13"/>
  <c r="A933" i="13"/>
  <c r="D753" i="13"/>
  <c r="E753" i="13"/>
  <c r="G753" i="13"/>
  <c r="H753" i="13"/>
  <c r="I753" i="13"/>
  <c r="J753" i="13"/>
  <c r="K753" i="13"/>
  <c r="L753" i="13"/>
  <c r="M753" i="13"/>
  <c r="N753" i="13"/>
  <c r="A753" i="13"/>
  <c r="D1460" i="13"/>
  <c r="E1460" i="13"/>
  <c r="G1460" i="13"/>
  <c r="H1460" i="13"/>
  <c r="I1460" i="13"/>
  <c r="J1460" i="13"/>
  <c r="A1460" i="13"/>
  <c r="D1399" i="13"/>
  <c r="E1399" i="13"/>
  <c r="G1399" i="13"/>
  <c r="H1399" i="13"/>
  <c r="A1399" i="13"/>
  <c r="D904" i="13"/>
  <c r="E904" i="13"/>
  <c r="G904" i="13"/>
  <c r="H904" i="13"/>
  <c r="I904" i="13"/>
  <c r="J904" i="13"/>
  <c r="K904" i="13"/>
  <c r="L904" i="13"/>
  <c r="M904" i="13"/>
  <c r="N904" i="13"/>
  <c r="A904" i="13"/>
  <c r="D704" i="13"/>
  <c r="E704" i="13"/>
  <c r="G704" i="13"/>
  <c r="H704" i="13"/>
  <c r="J704" i="13"/>
  <c r="K704" i="13"/>
  <c r="L704" i="13"/>
  <c r="M704" i="13"/>
  <c r="N704" i="13"/>
  <c r="A704" i="13"/>
  <c r="D16" i="13"/>
  <c r="E16" i="13"/>
  <c r="G16" i="13"/>
  <c r="H16" i="13"/>
  <c r="D17" i="13"/>
  <c r="E17" i="13"/>
  <c r="G17" i="13"/>
  <c r="H17" i="13"/>
  <c r="A16" i="13"/>
  <c r="A17" i="13"/>
  <c r="D166" i="13" l="1"/>
  <c r="E166" i="13"/>
  <c r="G166" i="13"/>
  <c r="H166" i="13"/>
  <c r="I166" i="13"/>
  <c r="J166" i="13"/>
  <c r="K166" i="13"/>
  <c r="L166" i="13"/>
  <c r="M166" i="13"/>
  <c r="N166" i="13"/>
  <c r="A166" i="13"/>
  <c r="D768" i="13"/>
  <c r="E768" i="13"/>
  <c r="G768" i="13"/>
  <c r="H768" i="13"/>
  <c r="I768" i="13"/>
  <c r="J768" i="13"/>
  <c r="K768" i="13"/>
  <c r="L768" i="13"/>
  <c r="M768" i="13"/>
  <c r="N768" i="13"/>
  <c r="A768" i="13"/>
  <c r="D1374" i="13"/>
  <c r="E1374" i="13"/>
  <c r="G1374" i="13"/>
  <c r="H1374" i="13"/>
  <c r="I1374" i="13"/>
  <c r="J1374" i="13"/>
  <c r="K1374" i="13"/>
  <c r="L1374" i="13"/>
  <c r="M1374" i="13"/>
  <c r="N1374" i="13"/>
  <c r="A1374" i="13"/>
  <c r="D310" i="13"/>
  <c r="E310" i="13"/>
  <c r="G310" i="13"/>
  <c r="H310" i="13"/>
  <c r="I310" i="13"/>
  <c r="J310" i="13"/>
  <c r="K310" i="13"/>
  <c r="A310" i="13"/>
  <c r="D398" i="13"/>
  <c r="E398" i="13"/>
  <c r="G398" i="13"/>
  <c r="H398" i="13"/>
  <c r="A398" i="13"/>
  <c r="D526" i="13"/>
  <c r="E526" i="13"/>
  <c r="G526" i="13"/>
  <c r="H526" i="13"/>
  <c r="I526" i="13"/>
  <c r="J526" i="13"/>
  <c r="A526" i="13"/>
  <c r="D1400" i="13"/>
  <c r="E1400" i="13"/>
  <c r="G1400" i="13"/>
  <c r="H1400" i="13"/>
  <c r="A1400" i="13"/>
  <c r="D108" i="13"/>
  <c r="E108" i="13"/>
  <c r="G108" i="13"/>
  <c r="H108" i="13"/>
  <c r="I108" i="13"/>
  <c r="J108" i="13"/>
  <c r="A108" i="13"/>
  <c r="D1084" i="13"/>
  <c r="E1084" i="13"/>
  <c r="G1084" i="13"/>
  <c r="A1084" i="13"/>
  <c r="D727" i="13"/>
  <c r="G727" i="13"/>
  <c r="H727" i="13"/>
  <c r="A727" i="13"/>
  <c r="D695" i="13"/>
  <c r="E695" i="13"/>
  <c r="G695" i="13"/>
  <c r="H695" i="13"/>
  <c r="A695" i="13"/>
  <c r="D143" i="13"/>
  <c r="E143" i="13"/>
  <c r="G143" i="13"/>
  <c r="A143" i="13"/>
  <c r="D842" i="13"/>
  <c r="E842" i="13"/>
  <c r="G842" i="13"/>
  <c r="H842" i="13"/>
  <c r="I842" i="13"/>
  <c r="J842" i="13"/>
  <c r="A842" i="13"/>
  <c r="D1058" i="13" l="1"/>
  <c r="E1058" i="13"/>
  <c r="G1058" i="13"/>
  <c r="H1058" i="13"/>
  <c r="I1058" i="13"/>
  <c r="J1058" i="13"/>
  <c r="A1058" i="13"/>
  <c r="D221" i="13"/>
  <c r="E221" i="13"/>
  <c r="G221" i="13"/>
  <c r="H221" i="13"/>
  <c r="A221" i="13"/>
  <c r="D1536" i="13" l="1"/>
  <c r="E1536" i="13"/>
  <c r="G1536" i="13"/>
  <c r="H1536" i="13"/>
  <c r="A1536" i="13"/>
  <c r="D1149" i="13"/>
  <c r="E1149" i="13"/>
  <c r="G1149" i="13"/>
  <c r="H1149" i="13"/>
  <c r="I1149" i="13"/>
  <c r="J1149" i="13"/>
  <c r="K1149" i="13"/>
  <c r="L1149" i="13"/>
  <c r="M1149" i="13"/>
  <c r="N1149" i="13"/>
  <c r="A1149" i="13"/>
  <c r="D1322" i="13"/>
  <c r="E1322" i="13"/>
  <c r="G1322" i="13"/>
  <c r="H1322" i="13"/>
  <c r="I1322" i="13"/>
  <c r="J1322" i="13"/>
  <c r="A1322" i="13"/>
  <c r="D646" i="13"/>
  <c r="E646" i="13"/>
  <c r="G646" i="13"/>
  <c r="H646" i="13"/>
  <c r="I646" i="13"/>
  <c r="J646" i="13"/>
  <c r="A646" i="13"/>
  <c r="D37" i="13"/>
  <c r="E37" i="13"/>
  <c r="G37" i="13"/>
  <c r="H37" i="13"/>
  <c r="I37" i="13"/>
  <c r="J37" i="13"/>
  <c r="A37" i="13"/>
  <c r="D780" i="13"/>
  <c r="E780" i="13"/>
  <c r="G780" i="13"/>
  <c r="H780" i="13"/>
  <c r="I780" i="13"/>
  <c r="J780" i="13"/>
  <c r="A780" i="13"/>
  <c r="D531" i="13"/>
  <c r="E531" i="13"/>
  <c r="G531" i="13"/>
  <c r="H531" i="13"/>
  <c r="A531" i="13"/>
  <c r="D212" i="13"/>
  <c r="E212" i="13"/>
  <c r="G212" i="13"/>
  <c r="A212" i="13"/>
  <c r="D819" i="13"/>
  <c r="E819" i="13"/>
  <c r="G819" i="13"/>
  <c r="H819" i="13"/>
  <c r="I819" i="13"/>
  <c r="J819" i="13"/>
  <c r="K819" i="13"/>
  <c r="L819" i="13"/>
  <c r="M819" i="13"/>
  <c r="N819" i="13"/>
  <c r="A819" i="13"/>
  <c r="D1244" i="13"/>
  <c r="E1244" i="13"/>
  <c r="G1244" i="13"/>
  <c r="H1244" i="13"/>
  <c r="I1244" i="13"/>
  <c r="J1244" i="13"/>
  <c r="A1244" i="13"/>
  <c r="D595" i="13"/>
  <c r="E595" i="13"/>
  <c r="G595" i="13"/>
  <c r="H595" i="13"/>
  <c r="A595" i="13"/>
  <c r="D1354" i="13"/>
  <c r="E1354" i="13"/>
  <c r="G1354" i="13"/>
  <c r="H1354" i="13"/>
  <c r="I1354" i="13"/>
  <c r="J1354" i="13"/>
  <c r="K1354" i="13"/>
  <c r="L1354" i="13"/>
  <c r="M1354" i="13"/>
  <c r="N1354" i="13"/>
  <c r="A1354" i="13"/>
  <c r="D358" i="13"/>
  <c r="E358" i="13"/>
  <c r="G358" i="13"/>
  <c r="H358" i="13"/>
  <c r="A358" i="13"/>
  <c r="D90" i="13"/>
  <c r="E90" i="13"/>
  <c r="G90" i="13"/>
  <c r="H90" i="13"/>
  <c r="A90" i="13"/>
  <c r="D192" i="13"/>
  <c r="E192" i="13"/>
  <c r="G192" i="13"/>
  <c r="H192" i="13"/>
  <c r="A192" i="13"/>
  <c r="A950" i="13"/>
  <c r="A951" i="13"/>
  <c r="D950" i="13"/>
  <c r="E950" i="13"/>
  <c r="G950" i="13"/>
  <c r="D327" i="13"/>
  <c r="E327" i="13"/>
  <c r="G327" i="13"/>
  <c r="H327" i="13"/>
  <c r="I327" i="13"/>
  <c r="J327" i="13"/>
  <c r="A327" i="13"/>
  <c r="A328" i="13"/>
  <c r="D157" i="13" l="1"/>
  <c r="E157" i="13"/>
  <c r="G157" i="13"/>
  <c r="H157" i="13"/>
  <c r="A157" i="13"/>
  <c r="A3" i="39" l="1"/>
  <c r="A6" i="39"/>
  <c r="A7" i="39"/>
  <c r="A332" i="39"/>
  <c r="A9" i="39"/>
  <c r="A10" i="39"/>
  <c r="A11" i="39"/>
  <c r="A12" i="39"/>
  <c r="A13" i="39"/>
  <c r="A14" i="39"/>
  <c r="A15" i="39"/>
  <c r="A17" i="39"/>
  <c r="A18" i="39"/>
  <c r="A19" i="39"/>
  <c r="A20" i="39"/>
  <c r="A21" i="39"/>
  <c r="A22" i="39"/>
  <c r="A23" i="39"/>
  <c r="A26" i="39"/>
  <c r="A27" i="39"/>
  <c r="A28" i="39"/>
  <c r="A29" i="39"/>
  <c r="A30" i="39"/>
  <c r="A31" i="39"/>
  <c r="A32" i="39"/>
  <c r="A33" i="39"/>
  <c r="A34" i="39"/>
  <c r="A35" i="39"/>
  <c r="A37" i="39"/>
  <c r="A38" i="39"/>
  <c r="A39" i="39"/>
  <c r="A40" i="39"/>
  <c r="A42" i="39"/>
  <c r="A43" i="39"/>
  <c r="A44" i="39"/>
  <c r="A45" i="39"/>
  <c r="A47" i="39"/>
  <c r="A48" i="39"/>
  <c r="A49" i="39"/>
  <c r="A50" i="39"/>
  <c r="A51" i="39"/>
  <c r="A52" i="39"/>
  <c r="A53" i="39"/>
  <c r="A56" i="39"/>
  <c r="A57" i="39"/>
  <c r="A58" i="39"/>
  <c r="A59" i="39"/>
  <c r="A60" i="39"/>
  <c r="A61" i="39"/>
  <c r="A62" i="39"/>
  <c r="A63" i="39"/>
  <c r="A64" i="39"/>
  <c r="A65" i="39"/>
  <c r="A66" i="39"/>
  <c r="A67" i="39"/>
  <c r="A68" i="39"/>
  <c r="A69" i="39"/>
  <c r="A70" i="39"/>
  <c r="A71" i="39"/>
  <c r="A72" i="39"/>
  <c r="A73" i="39"/>
  <c r="A74" i="39"/>
  <c r="A75" i="39"/>
  <c r="A76" i="39"/>
  <c r="A77" i="39"/>
  <c r="A80" i="39"/>
  <c r="A81" i="39"/>
  <c r="A82" i="39"/>
  <c r="A83" i="39"/>
  <c r="A84" i="39"/>
  <c r="A85" i="39"/>
  <c r="A86" i="39"/>
  <c r="A87" i="39"/>
  <c r="A89" i="39"/>
  <c r="A91" i="39"/>
  <c r="A92" i="39"/>
  <c r="A93"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1" i="39"/>
  <c r="A124" i="39"/>
  <c r="A125" i="39"/>
  <c r="A126" i="39"/>
  <c r="A127" i="39"/>
  <c r="A128" i="39"/>
  <c r="A129" i="39"/>
  <c r="A130" i="39"/>
  <c r="A131" i="39"/>
  <c r="A132" i="39"/>
  <c r="A133" i="39"/>
  <c r="A136" i="39"/>
  <c r="A137" i="39"/>
  <c r="A138" i="39"/>
  <c r="A140" i="39"/>
  <c r="A141" i="39"/>
  <c r="A142" i="39"/>
  <c r="A143" i="39"/>
  <c r="A144" i="39"/>
  <c r="A145" i="39"/>
  <c r="A146" i="39"/>
  <c r="A148" i="39"/>
  <c r="A149" i="39"/>
  <c r="A150" i="39"/>
  <c r="A151" i="39"/>
  <c r="A152" i="39"/>
  <c r="A154" i="39"/>
  <c r="A155" i="39"/>
  <c r="A158" i="39"/>
  <c r="A159" i="39"/>
  <c r="A160" i="39"/>
  <c r="A161" i="39"/>
  <c r="A162" i="39"/>
  <c r="A163" i="39"/>
  <c r="A164" i="39"/>
  <c r="A165" i="39"/>
  <c r="A166" i="39"/>
  <c r="A168" i="39"/>
  <c r="A169" i="39"/>
  <c r="A170" i="39"/>
  <c r="A171" i="39"/>
  <c r="A172" i="39"/>
  <c r="A173" i="39"/>
  <c r="A174" i="39"/>
  <c r="A175" i="39"/>
  <c r="A177" i="39"/>
  <c r="A178" i="39"/>
  <c r="A179" i="39"/>
  <c r="A180" i="39"/>
  <c r="A181" i="39"/>
  <c r="A182" i="39"/>
  <c r="A183" i="39"/>
  <c r="A184" i="39"/>
  <c r="A185" i="39"/>
  <c r="A186" i="39"/>
  <c r="A187" i="39"/>
  <c r="A188" i="39"/>
  <c r="A189" i="39"/>
  <c r="A190" i="39"/>
  <c r="A191" i="39"/>
  <c r="A192" i="39"/>
  <c r="A193" i="39"/>
  <c r="A196" i="39"/>
  <c r="A197" i="39"/>
  <c r="A198" i="39"/>
  <c r="A199" i="39"/>
  <c r="A200" i="39"/>
  <c r="A201" i="39"/>
  <c r="A202" i="39"/>
  <c r="A204" i="39"/>
  <c r="A206" i="39"/>
  <c r="A207" i="39"/>
  <c r="A209" i="39"/>
  <c r="A210" i="39"/>
  <c r="A212" i="39"/>
  <c r="A213" i="39"/>
  <c r="A214" i="39"/>
  <c r="A215" i="39"/>
  <c r="A217" i="39"/>
  <c r="A218" i="39"/>
  <c r="A219" i="39"/>
  <c r="A220" i="39"/>
  <c r="A221" i="39"/>
  <c r="A222" i="39"/>
  <c r="A223" i="39"/>
  <c r="A224" i="39"/>
  <c r="A225" i="39"/>
  <c r="A41" i="39"/>
  <c r="A226" i="39"/>
  <c r="A227" i="39"/>
  <c r="A228" i="39"/>
  <c r="A230" i="39"/>
  <c r="A229" i="39"/>
  <c r="A231" i="39"/>
  <c r="A232" i="39"/>
  <c r="A233" i="39"/>
  <c r="A234" i="39"/>
  <c r="A235" i="39"/>
  <c r="A236" i="39"/>
  <c r="A237" i="39"/>
  <c r="A238" i="39"/>
  <c r="A239" i="39"/>
  <c r="A240" i="39"/>
  <c r="A241" i="39"/>
  <c r="A242" i="39"/>
  <c r="A244" i="39"/>
  <c r="A246" i="39"/>
  <c r="A248" i="39"/>
  <c r="A249" i="39"/>
  <c r="A250" i="39"/>
  <c r="A251" i="39"/>
  <c r="A252" i="39"/>
  <c r="A253" i="39"/>
  <c r="A255" i="39"/>
  <c r="A256" i="39"/>
  <c r="A257" i="39"/>
  <c r="A259" i="39"/>
  <c r="A260" i="39"/>
  <c r="A261" i="39"/>
  <c r="A262" i="39"/>
  <c r="A263" i="39"/>
  <c r="A265" i="39"/>
  <c r="A267" i="39"/>
  <c r="A268" i="39"/>
  <c r="A269" i="39"/>
  <c r="A270" i="39"/>
  <c r="A271" i="39"/>
  <c r="A272" i="39"/>
  <c r="A273" i="39"/>
  <c r="A274" i="39"/>
  <c r="A275" i="39"/>
  <c r="A276" i="39"/>
  <c r="A277" i="39"/>
  <c r="A278" i="39"/>
  <c r="A279" i="39"/>
  <c r="A280" i="39"/>
  <c r="A281" i="39"/>
  <c r="A282" i="39"/>
  <c r="A283" i="39"/>
  <c r="A284" i="39"/>
  <c r="A285" i="39"/>
  <c r="A286" i="39"/>
  <c r="A288" i="39"/>
  <c r="A289" i="39"/>
  <c r="A291" i="39"/>
  <c r="A292" i="39"/>
  <c r="A293" i="39"/>
  <c r="A294" i="39"/>
  <c r="A295" i="39"/>
  <c r="A296" i="39"/>
  <c r="A299" i="39"/>
  <c r="A300" i="39"/>
  <c r="A301" i="39"/>
  <c r="A302" i="39"/>
  <c r="A303" i="39"/>
  <c r="A304" i="39"/>
  <c r="A305" i="39"/>
  <c r="A306" i="39"/>
  <c r="A307" i="39"/>
  <c r="A308" i="39"/>
  <c r="A309" i="39"/>
  <c r="A310" i="39"/>
  <c r="A311" i="39"/>
  <c r="A313" i="39"/>
  <c r="A314" i="39"/>
  <c r="A315" i="39"/>
  <c r="A316" i="39"/>
  <c r="A317" i="39"/>
  <c r="A319" i="39"/>
  <c r="A321" i="39"/>
  <c r="A323" i="39"/>
  <c r="A324" i="39"/>
  <c r="A325" i="39"/>
  <c r="A326" i="39"/>
  <c r="A327" i="39"/>
  <c r="A328" i="39"/>
  <c r="A329" i="39"/>
  <c r="A330" i="39"/>
  <c r="O3" i="39"/>
  <c r="O6" i="39"/>
  <c r="O7" i="39"/>
  <c r="O9" i="39"/>
  <c r="O10" i="39"/>
  <c r="O11" i="39"/>
  <c r="O12" i="39"/>
  <c r="O13" i="39"/>
  <c r="O14" i="39"/>
  <c r="O15" i="39"/>
  <c r="O17" i="39"/>
  <c r="O18" i="39"/>
  <c r="O20" i="39"/>
  <c r="O21" i="39"/>
  <c r="O22" i="39"/>
  <c r="O23" i="39"/>
  <c r="O26" i="39"/>
  <c r="O27" i="39"/>
  <c r="O28" i="39"/>
  <c r="O29" i="39"/>
  <c r="O30" i="39"/>
  <c r="O31" i="39"/>
  <c r="O32" i="39"/>
  <c r="O33" i="39"/>
  <c r="O34" i="39"/>
  <c r="O35" i="39"/>
  <c r="O37" i="39"/>
  <c r="O38" i="39"/>
  <c r="O39" i="39"/>
  <c r="O40" i="39"/>
  <c r="O42" i="39"/>
  <c r="O43" i="39"/>
  <c r="O44" i="39"/>
  <c r="O45" i="39"/>
  <c r="O47" i="39"/>
  <c r="O48" i="39"/>
  <c r="O49" i="39"/>
  <c r="O50" i="39"/>
  <c r="O51" i="39"/>
  <c r="O52" i="39"/>
  <c r="O53" i="39"/>
  <c r="O56" i="39"/>
  <c r="O57" i="39"/>
  <c r="O58" i="39"/>
  <c r="O59" i="39"/>
  <c r="O60" i="39"/>
  <c r="O61" i="39"/>
  <c r="O62" i="39"/>
  <c r="O63" i="39"/>
  <c r="O64" i="39"/>
  <c r="O65" i="39"/>
  <c r="O66" i="39"/>
  <c r="O67" i="39"/>
  <c r="O68" i="39"/>
  <c r="O69" i="39"/>
  <c r="O70" i="39"/>
  <c r="O71" i="39"/>
  <c r="O72" i="39"/>
  <c r="O73" i="39"/>
  <c r="O74" i="39"/>
  <c r="O75" i="39"/>
  <c r="O76" i="39"/>
  <c r="O77" i="39"/>
  <c r="O80" i="39"/>
  <c r="O81" i="39"/>
  <c r="O82" i="39"/>
  <c r="O83" i="39"/>
  <c r="O84" i="39"/>
  <c r="O85" i="39"/>
  <c r="O86" i="39"/>
  <c r="O87" i="39"/>
  <c r="O89" i="39"/>
  <c r="O91" i="39"/>
  <c r="O92" i="39"/>
  <c r="O93"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1" i="39"/>
  <c r="O124" i="39"/>
  <c r="O125" i="39"/>
  <c r="O126" i="39"/>
  <c r="O127" i="39"/>
  <c r="O128" i="39"/>
  <c r="O129" i="39"/>
  <c r="O130" i="39"/>
  <c r="O131" i="39"/>
  <c r="O132" i="39"/>
  <c r="O133" i="39"/>
  <c r="O136" i="39"/>
  <c r="O137" i="39"/>
  <c r="O138" i="39"/>
  <c r="O140" i="39"/>
  <c r="O141" i="39"/>
  <c r="O142" i="39"/>
  <c r="O143" i="39"/>
  <c r="O144" i="39"/>
  <c r="O145" i="39"/>
  <c r="O146" i="39"/>
  <c r="O148" i="39"/>
  <c r="O149" i="39"/>
  <c r="O150" i="39"/>
  <c r="O151" i="39"/>
  <c r="O152" i="39"/>
  <c r="O154" i="39"/>
  <c r="O155" i="39"/>
  <c r="O158" i="39"/>
  <c r="O159" i="39"/>
  <c r="O160" i="39"/>
  <c r="O161" i="39"/>
  <c r="O162" i="39"/>
  <c r="O163" i="39"/>
  <c r="O164" i="39"/>
  <c r="O165" i="39"/>
  <c r="O166" i="39"/>
  <c r="O168" i="39"/>
  <c r="O169" i="39"/>
  <c r="O170" i="39"/>
  <c r="O171" i="39"/>
  <c r="O172" i="39"/>
  <c r="O173" i="39"/>
  <c r="O174" i="39"/>
  <c r="O175" i="39"/>
  <c r="O177" i="39"/>
  <c r="O178" i="39"/>
  <c r="O179" i="39"/>
  <c r="O180" i="39"/>
  <c r="O181" i="39"/>
  <c r="O182" i="39"/>
  <c r="O183" i="39"/>
  <c r="O184" i="39"/>
  <c r="O185" i="39"/>
  <c r="O186" i="39"/>
  <c r="O187" i="39"/>
  <c r="O188" i="39"/>
  <c r="O189" i="39"/>
  <c r="O190" i="39"/>
  <c r="O191" i="39"/>
  <c r="O192" i="39"/>
  <c r="O193" i="39"/>
  <c r="O196" i="39"/>
  <c r="O197" i="39"/>
  <c r="O198" i="39"/>
  <c r="O199" i="39"/>
  <c r="O200" i="39"/>
  <c r="O201" i="39"/>
  <c r="O202" i="39"/>
  <c r="O204" i="39"/>
  <c r="O206" i="39"/>
  <c r="O207" i="39"/>
  <c r="O209" i="39"/>
  <c r="O210" i="39"/>
  <c r="O212" i="39"/>
  <c r="O213" i="39"/>
  <c r="O214" i="39"/>
  <c r="O215" i="39"/>
  <c r="O217" i="39"/>
  <c r="O218" i="39"/>
  <c r="O219" i="39"/>
  <c r="O220" i="39"/>
  <c r="O221" i="39"/>
  <c r="O222" i="39"/>
  <c r="O223" i="39"/>
  <c r="O224" i="39"/>
  <c r="O225" i="39"/>
  <c r="O41" i="39"/>
  <c r="O226" i="39"/>
  <c r="O227" i="39"/>
  <c r="O228" i="39"/>
  <c r="O230" i="39"/>
  <c r="O229" i="39"/>
  <c r="O231" i="39"/>
  <c r="O232" i="39"/>
  <c r="O233" i="39"/>
  <c r="O234" i="39"/>
  <c r="O235" i="39"/>
  <c r="O236" i="39"/>
  <c r="O237" i="39"/>
  <c r="O238" i="39"/>
  <c r="O239" i="39"/>
  <c r="O240" i="39"/>
  <c r="O241" i="39"/>
  <c r="O242" i="39"/>
  <c r="O244" i="39"/>
  <c r="O246" i="39"/>
  <c r="O248" i="39"/>
  <c r="O249" i="39"/>
  <c r="O250" i="39"/>
  <c r="O251" i="39"/>
  <c r="O252" i="39"/>
  <c r="O253" i="39"/>
  <c r="O255" i="39"/>
  <c r="O256" i="39"/>
  <c r="O257" i="39"/>
  <c r="O259" i="39"/>
  <c r="O260" i="39"/>
  <c r="O261" i="39"/>
  <c r="O262" i="39"/>
  <c r="O263" i="39"/>
  <c r="O265" i="39"/>
  <c r="O267" i="39"/>
  <c r="O268" i="39"/>
  <c r="O269" i="39"/>
  <c r="O270" i="39"/>
  <c r="O271" i="39"/>
  <c r="O272" i="39"/>
  <c r="O273" i="39"/>
  <c r="O274" i="39"/>
  <c r="O275" i="39"/>
  <c r="O276" i="39"/>
  <c r="O277" i="39"/>
  <c r="O278" i="39"/>
  <c r="O279" i="39"/>
  <c r="O280" i="39"/>
  <c r="O281" i="39"/>
  <c r="O282" i="39"/>
  <c r="O283" i="39"/>
  <c r="O284" i="39"/>
  <c r="O285" i="39"/>
  <c r="O286" i="39"/>
  <c r="O288" i="39"/>
  <c r="O289" i="39"/>
  <c r="O291" i="39"/>
  <c r="O292" i="39"/>
  <c r="O293" i="39"/>
  <c r="O294" i="39"/>
  <c r="O295" i="39"/>
  <c r="O296" i="39"/>
  <c r="O299" i="39"/>
  <c r="O300" i="39"/>
  <c r="O301" i="39"/>
  <c r="O302" i="39"/>
  <c r="O303" i="39"/>
  <c r="O304" i="39"/>
  <c r="O305" i="39"/>
  <c r="O306" i="39"/>
  <c r="O307" i="39"/>
  <c r="O308" i="39"/>
  <c r="O309" i="39"/>
  <c r="O310" i="39"/>
  <c r="O311" i="39"/>
  <c r="O313" i="39"/>
  <c r="O314" i="39"/>
  <c r="O315" i="39"/>
  <c r="O316" i="39"/>
  <c r="O317" i="39"/>
  <c r="O319" i="39"/>
  <c r="O321" i="39"/>
  <c r="O323" i="39"/>
  <c r="O324" i="39"/>
  <c r="O325" i="39"/>
  <c r="O326" i="39"/>
  <c r="O327" i="39"/>
  <c r="O328" i="39"/>
  <c r="O329" i="39"/>
  <c r="O330" i="39"/>
  <c r="N423" i="37"/>
  <c r="N889" i="37"/>
  <c r="N425" i="37"/>
  <c r="N220" i="37"/>
  <c r="N1484" i="37"/>
  <c r="N294" i="37"/>
  <c r="N634" i="37"/>
  <c r="N1435" i="37"/>
  <c r="N162" i="37"/>
  <c r="N700" i="37"/>
  <c r="N661" i="37"/>
  <c r="N701" i="37"/>
  <c r="N887" i="37"/>
  <c r="N242" i="37"/>
  <c r="N551" i="37"/>
  <c r="N1012" i="37"/>
  <c r="N1620" i="37"/>
  <c r="N54" i="37"/>
  <c r="N358" i="37"/>
  <c r="N702" i="37"/>
  <c r="N1013" i="37"/>
  <c r="N1086" i="37"/>
  <c r="N1054" i="37"/>
  <c r="N1240" i="37"/>
  <c r="N1241" i="37"/>
  <c r="N55" i="37"/>
  <c r="N56" i="37"/>
  <c r="N1162" i="37"/>
  <c r="N1055" i="37"/>
  <c r="N553" i="37"/>
  <c r="N890" i="37"/>
  <c r="N703" i="37"/>
  <c r="N57" i="37"/>
  <c r="N1368" i="37"/>
  <c r="N430" i="37"/>
  <c r="N1437" i="37"/>
  <c r="N1365" i="37"/>
  <c r="N1288" i="37"/>
  <c r="N1492" i="37"/>
  <c r="N58" i="37"/>
  <c r="N59" i="37"/>
  <c r="N823" i="37"/>
  <c r="N400" i="37"/>
  <c r="N60" i="37"/>
  <c r="N431" i="37"/>
  <c r="N21" i="37"/>
  <c r="N1493" i="37"/>
  <c r="N61" i="37"/>
  <c r="N62" i="37"/>
  <c r="N1088" i="37"/>
  <c r="N413" i="37"/>
  <c r="N22" i="37"/>
  <c r="N615" i="37"/>
  <c r="N164" i="37"/>
  <c r="N524" i="37"/>
  <c r="N705" i="37"/>
  <c r="N296" i="37"/>
  <c r="N824" i="37"/>
  <c r="N706" i="37"/>
  <c r="N433" i="37"/>
  <c r="N1352" i="37"/>
  <c r="N63" i="37"/>
  <c r="N64" i="37"/>
  <c r="N65" i="37"/>
  <c r="N66" i="37"/>
  <c r="N1091" i="37"/>
  <c r="N1499" i="37"/>
  <c r="N67" i="37"/>
  <c r="N1016" i="37"/>
  <c r="N68" i="37"/>
  <c r="N554" i="37"/>
  <c r="N69" i="37"/>
  <c r="N325" i="37"/>
  <c r="N1439" i="37"/>
  <c r="N707" i="37"/>
  <c r="N71" i="37"/>
  <c r="N1289" i="37"/>
  <c r="N1018" i="37"/>
  <c r="N893" i="37"/>
  <c r="N168" i="37"/>
  <c r="N979" i="37"/>
  <c r="N72" i="37"/>
  <c r="N73" i="37"/>
  <c r="N435" i="37"/>
  <c r="N436" i="37"/>
  <c r="N929" i="37"/>
  <c r="N74" i="37"/>
  <c r="N1094" i="37"/>
  <c r="N556" i="37"/>
  <c r="N964" i="37"/>
  <c r="N1354" i="37"/>
  <c r="N75" i="37"/>
  <c r="N402" i="37"/>
  <c r="N1257" i="37"/>
  <c r="N1044" i="37"/>
  <c r="N221" i="37"/>
  <c r="N222" i="37"/>
  <c r="N546" i="37"/>
  <c r="N76" i="37"/>
  <c r="N170" i="37"/>
  <c r="N223" i="37"/>
  <c r="N224" i="37"/>
  <c r="N561" i="37"/>
  <c r="N930" i="37"/>
  <c r="N1441" i="37"/>
  <c r="N77" i="37"/>
  <c r="N1622" i="37"/>
  <c r="N441" i="37"/>
  <c r="N1098" i="37"/>
  <c r="N171" i="37"/>
  <c r="N1306" i="37"/>
  <c r="N172" i="37"/>
  <c r="N896" i="37"/>
  <c r="N1258" i="37"/>
  <c r="N1061" i="37"/>
  <c r="N536" i="37"/>
  <c r="N1508" i="37"/>
  <c r="N1623" i="37"/>
  <c r="N509" i="37"/>
  <c r="N1607" i="37"/>
  <c r="N1099" i="37"/>
  <c r="N931" i="37"/>
  <c r="N1242" i="37"/>
  <c r="N1243" i="37"/>
  <c r="N173" i="37"/>
  <c r="N1442" i="37"/>
  <c r="N79" i="37"/>
  <c r="N1260" i="37"/>
  <c r="N1355" i="37"/>
  <c r="N563" i="37"/>
  <c r="N932" i="37"/>
  <c r="N1021" i="37"/>
  <c r="N564" i="37"/>
  <c r="N1510" i="37"/>
  <c r="N933" i="37"/>
  <c r="N1062" i="37"/>
  <c r="N935" i="37"/>
  <c r="N566" i="37"/>
  <c r="N25" i="37"/>
  <c r="N1512" i="37"/>
  <c r="N83" i="37"/>
  <c r="N84" i="37"/>
  <c r="N1323" i="37"/>
  <c r="N247" i="37"/>
  <c r="N248" i="37"/>
  <c r="N85" i="37"/>
  <c r="N937" i="37"/>
  <c r="N1253" i="37"/>
  <c r="N1101" i="37"/>
  <c r="N178" i="37"/>
  <c r="N225" i="37"/>
  <c r="N160" i="37"/>
  <c r="N250" i="37"/>
  <c r="N453" i="37"/>
  <c r="N568" i="37"/>
  <c r="N1064" i="37"/>
  <c r="N1065" i="37"/>
  <c r="N1613" i="37"/>
  <c r="N179" i="37"/>
  <c r="N966" i="37"/>
  <c r="N297" i="37"/>
  <c r="N1443" i="37"/>
  <c r="N709" i="37"/>
  <c r="N511" i="37"/>
  <c r="N227" i="37"/>
  <c r="N1025" i="37"/>
  <c r="N286" i="37"/>
  <c r="N1104" i="37"/>
  <c r="N938" i="37"/>
  <c r="N901" i="37"/>
  <c r="N1269" i="37"/>
  <c r="N1270" i="37"/>
  <c r="N182" i="37"/>
  <c r="N363" i="37"/>
  <c r="N570" i="37"/>
  <c r="N228" i="37"/>
  <c r="N456" i="37"/>
  <c r="N410" i="37"/>
  <c r="N411" i="37"/>
  <c r="N1325" i="37"/>
  <c r="N858" i="37"/>
  <c r="N612" i="37"/>
  <c r="N254" i="37"/>
  <c r="N1026" i="37"/>
  <c r="N90" i="37"/>
  <c r="N91" i="37"/>
  <c r="N287" i="37"/>
  <c r="N939" i="37"/>
  <c r="N1068" i="37"/>
  <c r="N1357" i="37"/>
  <c r="N571" i="37"/>
  <c r="N229" i="37"/>
  <c r="N255" i="37"/>
  <c r="N902" i="37"/>
  <c r="N28" i="37"/>
  <c r="N256" i="37"/>
  <c r="N985" i="37"/>
  <c r="N986" i="37"/>
  <c r="N1358" i="37"/>
  <c r="N1446" i="37"/>
  <c r="N1447" i="37"/>
  <c r="N710" i="37"/>
  <c r="N859" i="37"/>
  <c r="N184" i="37"/>
  <c r="N185" i="37"/>
  <c r="N257" i="37"/>
  <c r="N230" i="37"/>
  <c r="N1359" i="37"/>
  <c r="N1380" i="37"/>
  <c r="N1108" i="37"/>
  <c r="N987" i="37"/>
  <c r="N988" i="37"/>
  <c r="N1297" i="37"/>
  <c r="N1482" i="37"/>
  <c r="N1481" i="37"/>
  <c r="N186" i="37"/>
  <c r="N1522" i="37"/>
  <c r="N187" i="37"/>
  <c r="N387" i="37"/>
  <c r="N1523" i="37"/>
  <c r="N572" i="37"/>
  <c r="N1524" i="37"/>
  <c r="N96" i="37"/>
  <c r="N97" i="37"/>
  <c r="N574" i="37"/>
  <c r="N100" i="37"/>
  <c r="N101" i="37"/>
  <c r="N575" i="37"/>
  <c r="N1349" i="37"/>
  <c r="N102" i="37"/>
  <c r="N103" i="37"/>
  <c r="N104" i="37"/>
  <c r="N1329" i="37"/>
  <c r="N33" i="37"/>
  <c r="N1529" i="37"/>
  <c r="N300" i="37"/>
  <c r="N906" i="37"/>
  <c r="N188" i="37"/>
  <c r="N940" i="37"/>
  <c r="N465" i="37"/>
  <c r="N514" i="37"/>
  <c r="N1531" i="37"/>
  <c r="N260" i="37"/>
  <c r="N539" i="37"/>
  <c r="N261" i="37"/>
  <c r="N652" i="37"/>
  <c r="N1331" i="37"/>
  <c r="N577" i="37"/>
  <c r="N1045" i="37"/>
  <c r="N367" i="37"/>
  <c r="N106" i="37"/>
  <c r="N1174" i="37"/>
  <c r="N712" i="37"/>
  <c r="N907" i="37"/>
  <c r="N107" i="37"/>
  <c r="N671" i="37"/>
  <c r="N1111" i="37"/>
  <c r="N1414" i="37"/>
  <c r="N1046" i="37"/>
  <c r="N1453" i="37"/>
  <c r="N1222" i="37"/>
  <c r="N262" i="37"/>
  <c r="N1454" i="37"/>
  <c r="N865" i="37"/>
  <c r="N1417" i="37"/>
  <c r="N579" i="37"/>
  <c r="N301" i="37"/>
  <c r="N36" i="37"/>
  <c r="N941" i="37"/>
  <c r="N109" i="37"/>
  <c r="N194" i="37"/>
  <c r="N263" i="37"/>
  <c r="N733" i="37"/>
  <c r="N1418" i="37"/>
  <c r="N266" i="37"/>
  <c r="N195" i="37"/>
  <c r="N1223" i="37"/>
  <c r="N942" i="37"/>
  <c r="N713" i="37"/>
  <c r="N110" i="37"/>
  <c r="N969" i="37"/>
  <c r="N1113" i="37"/>
  <c r="N111" i="37"/>
  <c r="N1385" i="37"/>
  <c r="N196" i="37"/>
  <c r="N830" i="37"/>
  <c r="N943" i="37"/>
  <c r="N319" i="37"/>
  <c r="N581" i="37"/>
  <c r="N113" i="37"/>
  <c r="N1029" i="37"/>
  <c r="N714" i="37"/>
  <c r="N1457" i="37"/>
  <c r="N1071" i="37"/>
  <c r="N157" i="37"/>
  <c r="N114" i="37"/>
  <c r="N289" i="37"/>
  <c r="N115" i="37"/>
  <c r="N908" i="37"/>
  <c r="N197" i="37"/>
  <c r="N302" i="37"/>
  <c r="N416" i="37"/>
  <c r="N37" i="37"/>
  <c r="N1419" i="37"/>
  <c r="N715" i="37"/>
  <c r="N945" i="37"/>
  <c r="N970" i="37"/>
  <c r="N268" i="37"/>
  <c r="N716" i="37"/>
  <c r="N515" i="37"/>
  <c r="N303" i="37"/>
  <c r="N473" i="37"/>
  <c r="N232" i="37"/>
  <c r="N40" i="37"/>
  <c r="N1387" i="37"/>
  <c r="N1542" i="37"/>
  <c r="N717" i="37"/>
  <c r="N118" i="37"/>
  <c r="N1544" i="37"/>
  <c r="N474" i="37"/>
  <c r="N1546" i="37"/>
  <c r="N1616" i="37"/>
  <c r="N1547" i="37"/>
  <c r="N119" i="37"/>
  <c r="N476" i="37"/>
  <c r="N540" i="37"/>
  <c r="N1033" i="37"/>
  <c r="N1551" i="37"/>
  <c r="N947" i="37"/>
  <c r="N1180" i="37"/>
  <c r="N1459" i="37"/>
  <c r="N948" i="37"/>
  <c r="N718" i="37"/>
  <c r="N121" i="37"/>
  <c r="N122" i="37"/>
  <c r="N1460" i="37"/>
  <c r="N989" i="37"/>
  <c r="N269" i="37"/>
  <c r="N1421" i="37"/>
  <c r="N198" i="37"/>
  <c r="N1554" i="37"/>
  <c r="N949" i="37"/>
  <c r="N971" i="37"/>
  <c r="N526" i="37"/>
  <c r="N233" i="37"/>
  <c r="N1122" i="37"/>
  <c r="N719" i="37"/>
  <c r="N199" i="37"/>
  <c r="N12" i="37"/>
  <c r="N992" i="37"/>
  <c r="N993" i="37"/>
  <c r="N912" i="37"/>
  <c r="N586" i="37"/>
  <c r="N872" i="37"/>
  <c r="N235" i="37"/>
  <c r="N720" i="37"/>
  <c r="N1390" i="37"/>
  <c r="N1280" i="37"/>
  <c r="N1558" i="37"/>
  <c r="N384" i="37"/>
  <c r="N200" i="37"/>
  <c r="N201" i="37"/>
  <c r="N291" i="37"/>
  <c r="N1560" i="37"/>
  <c r="N236" i="37"/>
  <c r="N1561" i="37"/>
  <c r="N126" i="37"/>
  <c r="N587" i="37"/>
  <c r="N274" i="37"/>
  <c r="N1337" i="37"/>
  <c r="N203" i="37"/>
  <c r="N833" i="37"/>
  <c r="N204" i="37"/>
  <c r="N722" i="37"/>
  <c r="N127" i="37"/>
  <c r="N630" i="37"/>
  <c r="N1037" i="37"/>
  <c r="N1048" i="37"/>
  <c r="N1264" i="37"/>
  <c r="N1251" i="37"/>
  <c r="N308" i="37"/>
  <c r="N129" i="37"/>
  <c r="N723" i="37"/>
  <c r="N1628" i="37"/>
  <c r="N591" i="37"/>
  <c r="N527" i="37"/>
  <c r="N801" i="37"/>
  <c r="N517" i="37"/>
  <c r="N592" i="37"/>
  <c r="N421" i="37"/>
  <c r="N1567" i="37"/>
  <c r="N1266" i="37"/>
  <c r="N1159" i="37"/>
  <c r="N130" i="37"/>
  <c r="N206" i="37"/>
  <c r="N131" i="37"/>
  <c r="N207" i="37"/>
  <c r="N1075" i="37"/>
  <c r="N208" i="37"/>
  <c r="N1225" i="37"/>
  <c r="N1569" i="37"/>
  <c r="N486" i="37"/>
  <c r="N276" i="37"/>
  <c r="N915" i="37"/>
  <c r="N916" i="37"/>
  <c r="N487" i="37"/>
  <c r="N1394" i="37"/>
  <c r="N1282" i="37"/>
  <c r="N1463" i="37"/>
  <c r="N1127" i="37"/>
  <c r="N880" i="37"/>
  <c r="N595" i="37"/>
  <c r="N1038" i="37"/>
  <c r="N1129" i="37"/>
  <c r="N277" i="37"/>
  <c r="N1426" i="37"/>
  <c r="N1076" i="37"/>
  <c r="N596" i="37"/>
  <c r="N1039" i="37"/>
  <c r="N1002" i="37"/>
  <c r="N1003" i="37"/>
  <c r="N1255" i="37"/>
  <c r="N877" i="37"/>
  <c r="N1464" i="37"/>
  <c r="N1573" i="37"/>
  <c r="N404" i="37"/>
  <c r="N489" i="37"/>
  <c r="N597" i="37"/>
  <c r="N598" i="37"/>
  <c r="N954" i="37"/>
  <c r="N1130" i="37"/>
  <c r="N980" i="37"/>
  <c r="N600" i="37"/>
  <c r="N1004" i="37"/>
  <c r="N1005" i="37"/>
  <c r="N406" i="37"/>
  <c r="N1006" i="37"/>
  <c r="N1007" i="37"/>
  <c r="N1465" i="37"/>
  <c r="N529" i="37"/>
  <c r="N955" i="37"/>
  <c r="N210" i="37"/>
  <c r="N918" i="37"/>
  <c r="N135" i="37"/>
  <c r="N1049" i="37"/>
  <c r="N1577" i="37"/>
  <c r="N1239" i="37"/>
  <c r="N417" i="37"/>
  <c r="N519" i="37"/>
  <c r="N602" i="37"/>
  <c r="N491" i="37"/>
  <c r="N881" i="37"/>
  <c r="N1186" i="37"/>
  <c r="N1133" i="37"/>
  <c r="N278" i="37"/>
  <c r="N679" i="37"/>
  <c r="N407" i="37"/>
  <c r="N16" i="37"/>
  <c r="N1468" i="37"/>
  <c r="N237" i="37"/>
  <c r="N603" i="37"/>
  <c r="N137" i="37"/>
  <c r="N882" i="37"/>
  <c r="N520" i="37"/>
  <c r="N1135" i="37"/>
  <c r="N1469" i="37"/>
  <c r="N605" i="37"/>
  <c r="N140" i="37"/>
  <c r="N495" i="37"/>
  <c r="N1138" i="37"/>
  <c r="N1190" i="37"/>
  <c r="N44" i="37"/>
  <c r="N141" i="37"/>
  <c r="N921" i="37"/>
  <c r="N956" i="37"/>
  <c r="N1139" i="37"/>
  <c r="N883" i="37"/>
  <c r="N212" i="37"/>
  <c r="N1585" i="37"/>
  <c r="N409" i="37"/>
  <c r="N1586" i="37"/>
  <c r="N142" i="37"/>
  <c r="N606" i="37"/>
  <c r="N1229" i="37"/>
  <c r="N392" i="37"/>
  <c r="N884" i="37"/>
  <c r="N549" i="37"/>
  <c r="N1140" i="37"/>
  <c r="N1588" i="37"/>
  <c r="N1316" i="37"/>
  <c r="N1142" i="37"/>
  <c r="N143" i="37"/>
  <c r="N1471" i="37"/>
  <c r="N214" i="37"/>
  <c r="N144" i="37"/>
  <c r="N638" i="37"/>
  <c r="N958" i="37"/>
  <c r="N959" i="37"/>
  <c r="N293" i="37"/>
  <c r="N924" i="37"/>
  <c r="N496" i="37"/>
  <c r="N960" i="37"/>
  <c r="N639" i="37"/>
  <c r="N961" i="37"/>
  <c r="N1362" i="37"/>
  <c r="N797" i="37"/>
  <c r="N1051" i="37"/>
  <c r="N962" i="37"/>
  <c r="N963" i="37"/>
  <c r="N769" i="37"/>
  <c r="N499" i="37"/>
  <c r="N1344" i="37"/>
  <c r="N1472" i="37"/>
  <c r="N1629" i="37"/>
  <c r="N215" i="37"/>
  <c r="N1008" i="37"/>
  <c r="N1009" i="37"/>
  <c r="N973" i="37"/>
  <c r="N608" i="37"/>
  <c r="N609" i="37"/>
  <c r="N20" i="37"/>
  <c r="N1082" i="37"/>
  <c r="N279" i="37"/>
  <c r="N1473" i="37"/>
  <c r="N1595" i="37"/>
  <c r="N1474" i="37"/>
  <c r="N751" i="37"/>
  <c r="N147" i="37"/>
  <c r="N1596" i="37"/>
  <c r="N148" i="37"/>
  <c r="N682" i="37"/>
  <c r="N1231" i="37"/>
  <c r="N149" i="37"/>
  <c r="N822" i="37"/>
  <c r="N533" i="37"/>
  <c r="N1600" i="37"/>
  <c r="N281" i="37"/>
  <c r="N282" i="37"/>
  <c r="N1083" i="37"/>
  <c r="N643" i="37"/>
  <c r="N34" i="37"/>
  <c r="N1475" i="37"/>
  <c r="N312" i="37"/>
  <c r="N1286" i="37"/>
  <c r="N610" i="37"/>
  <c r="N1346" i="37"/>
  <c r="N152" i="37"/>
  <c r="N975" i="37"/>
  <c r="N611" i="37"/>
  <c r="N48" i="37"/>
  <c r="N1150" i="37"/>
  <c r="N1318" i="37"/>
  <c r="N218" i="37"/>
  <c r="N219" i="37"/>
  <c r="N1010" i="37"/>
  <c r="N1011" i="37"/>
  <c r="N886" i="37"/>
  <c r="N550" i="37"/>
  <c r="N1085" i="37"/>
  <c r="N724" i="37"/>
  <c r="N844" i="37"/>
  <c r="N704" i="37"/>
  <c r="N70" i="37"/>
  <c r="N438" i="37"/>
  <c r="N1504" i="37"/>
  <c r="N558" i="37"/>
  <c r="N1169" i="37"/>
  <c r="N1404" i="37"/>
  <c r="N415" i="37"/>
  <c r="N1196" i="37"/>
  <c r="N93" i="37"/>
  <c r="N183" i="37"/>
  <c r="N1518" i="37"/>
  <c r="N1378" i="37"/>
  <c r="N1449" i="37"/>
  <c r="N1109" i="37"/>
  <c r="N337" i="37"/>
  <c r="N538" i="37"/>
  <c r="N1070" i="37"/>
  <c r="N785" i="37"/>
  <c r="N189" i="37"/>
  <c r="N265" i="37"/>
  <c r="N1250" i="37"/>
  <c r="N1388" i="37"/>
  <c r="N1200" i="37"/>
  <c r="N990" i="37"/>
  <c r="N991" i="37"/>
  <c r="N1313" i="37"/>
  <c r="N1563" i="37"/>
  <c r="N1124" i="37"/>
  <c r="N1184" i="37"/>
  <c r="N594" i="37"/>
  <c r="N1267" i="37"/>
  <c r="N1041" i="37"/>
  <c r="N678" i="37"/>
  <c r="N1301" i="37"/>
  <c r="N145" i="37"/>
  <c r="N693" i="37"/>
  <c r="N151" i="37"/>
  <c r="N51" i="37"/>
  <c r="N1319" i="37"/>
  <c r="N161" i="37"/>
  <c r="N1610" i="37"/>
  <c r="N840" i="37"/>
  <c r="N552" i="37"/>
  <c r="N842" i="37"/>
  <c r="N324" i="37"/>
  <c r="N1017" i="37"/>
  <c r="N928" i="37"/>
  <c r="N401" i="37"/>
  <c r="N616" i="37"/>
  <c r="N560" i="37"/>
  <c r="N78" i="37"/>
  <c r="N897" i="37"/>
  <c r="N1154" i="37"/>
  <c r="N451" i="37"/>
  <c r="N298" i="37"/>
  <c r="N648" i="37"/>
  <c r="N88" i="37"/>
  <c r="N1106" i="37"/>
  <c r="N336" i="37"/>
  <c r="N468" i="37"/>
  <c r="N1415" i="37"/>
  <c r="N1416" i="37"/>
  <c r="N1178" i="37"/>
  <c r="N580" i="37"/>
  <c r="N968" i="37"/>
  <c r="N1539" i="37"/>
  <c r="N1541" i="37"/>
  <c r="N1120" i="37"/>
  <c r="N481" i="37"/>
  <c r="N911" i="37"/>
  <c r="N996" i="37"/>
  <c r="N997" i="37"/>
  <c r="N1559" i="37"/>
  <c r="N1183" i="37"/>
  <c r="N205" i="37"/>
  <c r="N485" i="37"/>
  <c r="N790" i="37"/>
  <c r="N405" i="37"/>
  <c r="N738" i="37"/>
  <c r="N795" i="37"/>
  <c r="N659" i="37"/>
  <c r="N531" i="37"/>
  <c r="N1602" i="37"/>
  <c r="N427" i="37"/>
  <c r="N625" i="37"/>
  <c r="N927" i="37"/>
  <c r="N1256" i="37"/>
  <c r="N422" i="37"/>
  <c r="N1194" i="37"/>
  <c r="N1272" i="37"/>
  <c r="N394" i="37"/>
  <c r="N444" i="37"/>
  <c r="N1405" i="37"/>
  <c r="N936" i="37"/>
  <c r="N249" i="37"/>
  <c r="N1514" i="37"/>
  <c r="N667" i="37"/>
  <c r="N903" i="37"/>
  <c r="N316" i="37"/>
  <c r="N1172" i="37"/>
  <c r="N1528" i="37"/>
  <c r="N653" i="37"/>
  <c r="N1455" i="37"/>
  <c r="N1116" i="37"/>
  <c r="N1366" i="37"/>
  <c r="N869" i="37"/>
  <c r="N1073" i="37"/>
  <c r="N994" i="37"/>
  <c r="N995" i="37"/>
  <c r="N271" i="37"/>
  <c r="N585" i="37"/>
  <c r="N273" i="37"/>
  <c r="N1035" i="37"/>
  <c r="N1338" i="37"/>
  <c r="N1226" i="37"/>
  <c r="N393" i="37"/>
  <c r="N976" i="37"/>
  <c r="N599" i="37"/>
  <c r="N642" i="37"/>
  <c r="N1361" i="37"/>
  <c r="N493" i="37"/>
  <c r="N1582" i="37"/>
  <c r="N1618" i="37"/>
  <c r="N1587" i="37"/>
  <c r="N18" i="37"/>
  <c r="N1593" i="37"/>
  <c r="N925" i="37"/>
  <c r="N350" i="37"/>
  <c r="N798" i="37"/>
  <c r="N154" i="37"/>
  <c r="N1303" i="37"/>
  <c r="N1487" i="37"/>
  <c r="N888" i="37"/>
  <c r="N809" i="37"/>
  <c r="N3" i="37"/>
  <c r="N848" i="37"/>
  <c r="N1353" i="37"/>
  <c r="N245" i="37"/>
  <c r="N777" i="37"/>
  <c r="N852" i="37"/>
  <c r="N647" i="37"/>
  <c r="N329" i="37"/>
  <c r="N443" i="37"/>
  <c r="N1376" i="37"/>
  <c r="N1407" i="37"/>
  <c r="N569" i="37"/>
  <c r="N1296" i="37"/>
  <c r="N967" i="37"/>
  <c r="N30" i="37"/>
  <c r="N621" i="37"/>
  <c r="N288" i="37"/>
  <c r="N697" i="37"/>
  <c r="N784" i="37"/>
  <c r="N259" i="37"/>
  <c r="N1527" i="37"/>
  <c r="N644" i="37"/>
  <c r="N1535" i="37"/>
  <c r="N1112" i="37"/>
  <c r="N1030" i="37"/>
  <c r="N1262" i="37"/>
  <c r="N950" i="37"/>
  <c r="N1199" i="37"/>
  <c r="N656" i="37"/>
  <c r="N1300" i="37"/>
  <c r="N128" i="37"/>
  <c r="N1574" i="37"/>
  <c r="N1227" i="37"/>
  <c r="N1132" i="37"/>
  <c r="N920" i="37"/>
  <c r="N1584" i="37"/>
  <c r="N497" i="37"/>
  <c r="N46" i="37"/>
  <c r="N879" i="37"/>
  <c r="N503" i="37"/>
  <c r="N1084" i="37"/>
  <c r="N1235" i="37"/>
  <c r="N153" i="37"/>
  <c r="N725" i="37"/>
  <c r="N754" i="37"/>
  <c r="N813" i="37"/>
  <c r="N746" i="37"/>
  <c r="N1291" i="37"/>
  <c r="N450" i="37"/>
  <c r="N180" i="37"/>
  <c r="N1377" i="37"/>
  <c r="N1218" i="37"/>
  <c r="N391" i="37"/>
  <c r="N461" i="37"/>
  <c r="N390" i="37"/>
  <c r="N623" i="37"/>
  <c r="N668" i="37"/>
  <c r="N1156" i="37"/>
  <c r="N650" i="37"/>
  <c r="N339" i="37"/>
  <c r="N1530" i="37"/>
  <c r="N1027" i="37"/>
  <c r="N191" i="37"/>
  <c r="N1198" i="37"/>
  <c r="N120" i="37"/>
  <c r="N1277" i="37"/>
  <c r="N124" i="37"/>
  <c r="N1389" i="37"/>
  <c r="N420" i="37"/>
  <c r="N1422" i="37"/>
  <c r="N629" i="37"/>
  <c r="N1424" i="37"/>
  <c r="N873" i="37"/>
  <c r="N1000" i="37"/>
  <c r="N1001" i="37"/>
  <c r="N1425" i="37"/>
  <c r="N1393" i="37"/>
  <c r="N1566" i="37"/>
  <c r="N1571" i="37"/>
  <c r="N972" i="37"/>
  <c r="N1342" i="37"/>
  <c r="N1136" i="37"/>
  <c r="N211" i="37"/>
  <c r="N1315" i="37"/>
  <c r="N1619" i="37"/>
  <c r="N1590" i="37"/>
  <c r="N501" i="37"/>
  <c r="N506" i="37"/>
  <c r="N1148" i="37"/>
  <c r="N1232" i="37"/>
  <c r="N1317" i="37"/>
  <c r="N1347" i="37"/>
  <c r="N1160" i="37"/>
  <c r="N1364" i="37"/>
  <c r="N841" i="37"/>
  <c r="N1193" i="37"/>
  <c r="N1090" i="37"/>
  <c r="N726" i="37"/>
  <c r="N775" i="37"/>
  <c r="N1438" i="37"/>
  <c r="N1209" i="37"/>
  <c r="N727" i="37"/>
  <c r="N434" i="37"/>
  <c r="N851" i="37"/>
  <c r="N522" i="37"/>
  <c r="N5" i="37"/>
  <c r="N388" i="37"/>
  <c r="N330" i="37"/>
  <c r="N537" i="37"/>
  <c r="N826" i="37"/>
  <c r="N398" i="37"/>
  <c r="N854" i="37"/>
  <c r="N1063" i="37"/>
  <c r="N389" i="37"/>
  <c r="N1479" i="37"/>
  <c r="N1480" i="37"/>
  <c r="N94" i="37"/>
  <c r="N462" i="37"/>
  <c r="N338" i="37"/>
  <c r="N839" i="37"/>
  <c r="N1312" i="37"/>
  <c r="N1536" i="37"/>
  <c r="N583" i="37"/>
  <c r="N1543" i="37"/>
  <c r="N909" i="37"/>
  <c r="N480" i="37"/>
  <c r="N134" i="37"/>
  <c r="N676" i="37"/>
  <c r="N836" i="37"/>
  <c r="N1578" i="37"/>
  <c r="N1204" i="37"/>
  <c r="N1432" i="37"/>
  <c r="N770" i="37"/>
  <c r="N150" i="37"/>
  <c r="N1147" i="37"/>
  <c r="N1476" i="37"/>
  <c r="N1433" i="37"/>
  <c r="N244" i="37"/>
  <c r="N1014" i="37"/>
  <c r="N614" i="37"/>
  <c r="N557" i="37"/>
  <c r="N1059" i="37"/>
  <c r="N759" i="37"/>
  <c r="N1621" i="37"/>
  <c r="N779" i="37"/>
  <c r="N510" i="37"/>
  <c r="N1519" i="37"/>
  <c r="N1521" i="37"/>
  <c r="N155" i="37"/>
  <c r="N1383" i="37"/>
  <c r="N513" i="37"/>
  <c r="N1220" i="37"/>
  <c r="N866" i="37"/>
  <c r="N1537" i="37"/>
  <c r="N944" i="37"/>
  <c r="N396" i="37"/>
  <c r="N470" i="37"/>
  <c r="N39" i="37"/>
  <c r="N357" i="37"/>
  <c r="N1333" i="37"/>
  <c r="N1548" i="37"/>
  <c r="N1553" i="37"/>
  <c r="N304" i="37"/>
  <c r="N695" i="37"/>
  <c r="N687" i="37"/>
  <c r="N272" i="37"/>
  <c r="N1462" i="37"/>
  <c r="N590" i="37"/>
  <c r="N593" i="37"/>
  <c r="N1131" i="37"/>
  <c r="N601" i="37"/>
  <c r="N1467" i="37"/>
  <c r="N492" i="37"/>
  <c r="N138" i="37"/>
  <c r="N395" i="37"/>
  <c r="N923" i="37"/>
  <c r="N146" i="37"/>
  <c r="N1397" i="37"/>
  <c r="N1145" i="37"/>
  <c r="N740" i="37"/>
  <c r="N1234" i="37"/>
  <c r="N47" i="37"/>
  <c r="N217" i="37"/>
  <c r="N428" i="37"/>
  <c r="N1488" i="37"/>
  <c r="N1497" i="37"/>
  <c r="N1304" i="37"/>
  <c r="N685" i="37"/>
  <c r="N383" i="37"/>
  <c r="N1211" i="37"/>
  <c r="N385" i="37"/>
  <c r="N1307" i="37"/>
  <c r="N331" i="37"/>
  <c r="N82" i="37"/>
  <c r="N1215" i="37"/>
  <c r="N763" i="37"/>
  <c r="N1107" i="37"/>
  <c r="N1450" i="37"/>
  <c r="N711" i="37"/>
  <c r="N1412" i="37"/>
  <c r="N578" i="37"/>
  <c r="N112" i="37"/>
  <c r="N412" i="37"/>
  <c r="N1614" i="37"/>
  <c r="N117" i="37"/>
  <c r="N736" i="37"/>
  <c r="N1545" i="37"/>
  <c r="N787" i="37"/>
  <c r="N1119" i="37"/>
  <c r="N816" i="37"/>
  <c r="N584" i="37"/>
  <c r="N43" i="37"/>
  <c r="N202" i="37"/>
  <c r="N1265" i="37"/>
  <c r="N490" i="37"/>
  <c r="N1341" i="37"/>
  <c r="N1185" i="37"/>
  <c r="N1078" i="37"/>
  <c r="N309" i="37"/>
  <c r="N1287" i="37"/>
  <c r="N1189" i="37"/>
  <c r="N1233" i="37"/>
  <c r="N1230" i="37"/>
  <c r="N283" i="37"/>
  <c r="N741" i="37"/>
  <c r="N1611" i="37"/>
  <c r="N892" i="37"/>
  <c r="N845" i="37"/>
  <c r="N776" i="37"/>
  <c r="N646" i="37"/>
  <c r="N326" i="37"/>
  <c r="N169" i="37"/>
  <c r="N1058" i="37"/>
  <c r="N439" i="37"/>
  <c r="N1095" i="37"/>
  <c r="N1612" i="37"/>
  <c r="N1213" i="37"/>
  <c r="N174" i="37"/>
  <c r="N1293" i="37"/>
  <c r="N934" i="37"/>
  <c r="N1100" i="37"/>
  <c r="N452" i="37"/>
  <c r="N86" i="37"/>
  <c r="N728" i="37"/>
  <c r="N454" i="37"/>
  <c r="N95" i="37"/>
  <c r="N640" i="37"/>
  <c r="N1298" i="37"/>
  <c r="N1532" i="37"/>
  <c r="N1456" i="37"/>
  <c r="N1538" i="37"/>
  <c r="N342" i="37"/>
  <c r="N41" i="37"/>
  <c r="N1334" i="37"/>
  <c r="N123" i="37"/>
  <c r="N870" i="37"/>
  <c r="N156" i="37"/>
  <c r="N13" i="37"/>
  <c r="N657" i="37"/>
  <c r="N835" i="37"/>
  <c r="N1427" i="37"/>
  <c r="N1314" i="37"/>
  <c r="N1579" i="37"/>
  <c r="N618" i="37"/>
  <c r="N919" i="37"/>
  <c r="N381" i="37"/>
  <c r="N796" i="37"/>
  <c r="N1146" i="37"/>
  <c r="N683" i="37"/>
  <c r="N380" i="37"/>
  <c r="N1434" i="37"/>
  <c r="N379" i="37"/>
  <c r="N684" i="37"/>
  <c r="N891" i="37"/>
  <c r="N895" i="37"/>
  <c r="N328" i="37"/>
  <c r="N246" i="37"/>
  <c r="N567" i="37"/>
  <c r="N898" i="37"/>
  <c r="N1069" i="37"/>
  <c r="N92" i="37"/>
  <c r="N649" i="37"/>
  <c r="N335" i="37"/>
  <c r="N1517" i="37"/>
  <c r="N1399" i="37"/>
  <c r="N31" i="37"/>
  <c r="N375" i="37"/>
  <c r="N317" i="37"/>
  <c r="N467" i="37"/>
  <c r="N1176" i="37"/>
  <c r="N50" i="37"/>
  <c r="N264" i="37"/>
  <c r="N1224" i="37"/>
  <c r="N868" i="37"/>
  <c r="N1032" i="37"/>
  <c r="N475" i="37"/>
  <c r="N788" i="37"/>
  <c r="N1201" i="37"/>
  <c r="N1237" i="37"/>
  <c r="N378" i="37"/>
  <c r="N721" i="37"/>
  <c r="N674" i="37"/>
  <c r="N1562" i="37"/>
  <c r="N1339" i="37"/>
  <c r="N737" i="37"/>
  <c r="N1283" i="37"/>
  <c r="N376" i="37"/>
  <c r="N377" i="37"/>
  <c r="N819" i="37"/>
  <c r="N1143" i="37"/>
  <c r="N1163" i="37"/>
  <c r="N1052" i="37"/>
  <c r="N352" i="37"/>
  <c r="N1483" i="37"/>
  <c r="N426" i="37"/>
  <c r="N773" i="37"/>
  <c r="N322" i="37"/>
  <c r="N1271" i="37"/>
  <c r="N373" i="37"/>
  <c r="N1092" i="37"/>
  <c r="N1440" i="37"/>
  <c r="N1057" i="37"/>
  <c r="N1401" i="37"/>
  <c r="N1290" i="37"/>
  <c r="N825" i="37"/>
  <c r="N447" i="37"/>
  <c r="N977" i="37"/>
  <c r="N978" i="37"/>
  <c r="N26" i="37"/>
  <c r="N1309" i="37"/>
  <c r="N181" i="37"/>
  <c r="N1409" i="37"/>
  <c r="N904" i="37"/>
  <c r="N624" i="37"/>
  <c r="N1221" i="37"/>
  <c r="N190" i="37"/>
  <c r="N1451" i="37"/>
  <c r="N1351" i="37"/>
  <c r="N862" i="37"/>
  <c r="N747" i="37"/>
  <c r="N1118" i="37"/>
  <c r="N1031" i="37"/>
  <c r="N772" i="37"/>
  <c r="N479" i="37"/>
  <c r="N910" i="37"/>
  <c r="N628" i="37"/>
  <c r="N305" i="37"/>
  <c r="N1279" i="37"/>
  <c r="N952" i="37"/>
  <c r="N344" i="37"/>
  <c r="N1626" i="37"/>
  <c r="N542" i="37"/>
  <c r="N374" i="37"/>
  <c r="N1609" i="37"/>
  <c r="N680" i="37"/>
  <c r="N1396" i="37"/>
  <c r="N1430" i="37"/>
  <c r="N504" i="37"/>
  <c r="N1345" i="37"/>
  <c r="N505" i="37"/>
  <c r="N1597" i="37"/>
  <c r="N799" i="37"/>
  <c r="N284" i="37"/>
  <c r="N1400" i="37"/>
  <c r="N1207" i="37"/>
  <c r="N1161" i="37"/>
  <c r="N1369" i="37"/>
  <c r="N1495" i="37"/>
  <c r="N847" i="37"/>
  <c r="N1502" i="37"/>
  <c r="N24" i="37"/>
  <c r="N1374" i="37"/>
  <c r="N442" i="37"/>
  <c r="N547" i="37"/>
  <c r="N562" i="37"/>
  <c r="N1321" i="37"/>
  <c r="N1322" i="37"/>
  <c r="N1294" i="37"/>
  <c r="N418" i="37"/>
  <c r="N1324" i="37"/>
  <c r="N1103" i="37"/>
  <c r="N857" i="37"/>
  <c r="N299" i="37"/>
  <c r="N258" i="37"/>
  <c r="N905" i="37"/>
  <c r="N464" i="37"/>
  <c r="N548" i="37"/>
  <c r="N576" i="37"/>
  <c r="N732" i="37"/>
  <c r="N765" i="37"/>
  <c r="N1603" i="37"/>
  <c r="N1604" i="37"/>
  <c r="N11" i="37"/>
  <c r="N290" i="37"/>
  <c r="N307" i="37"/>
  <c r="N1036" i="37"/>
  <c r="N692" i="37"/>
  <c r="N1281" i="37"/>
  <c r="N589" i="37"/>
  <c r="N1128" i="37"/>
  <c r="N133" i="37"/>
  <c r="N632" i="37"/>
  <c r="N1079" i="37"/>
  <c r="N17" i="37"/>
  <c r="N1348" i="37"/>
  <c r="N957" i="37"/>
  <c r="N641" i="37"/>
  <c r="N1206" i="37"/>
  <c r="N1205" i="37"/>
  <c r="N1398" i="37"/>
  <c r="N323" i="37"/>
  <c r="N1436" i="37"/>
  <c r="N757" i="37"/>
  <c r="N1165" i="37"/>
  <c r="N1019" i="37"/>
  <c r="N894" i="37"/>
  <c r="N812" i="37"/>
  <c r="N285" i="37"/>
  <c r="N1503" i="37"/>
  <c r="N440" i="37"/>
  <c r="N397" i="37"/>
  <c r="N1506" i="37"/>
  <c r="N1167" i="37"/>
  <c r="N446" i="37"/>
  <c r="N965" i="37"/>
  <c r="N827" i="37"/>
  <c r="N620" i="37"/>
  <c r="N29" i="37"/>
  <c r="N1624" i="37"/>
  <c r="N1067" i="37"/>
  <c r="N1105" i="37"/>
  <c r="N1219" i="37"/>
  <c r="N691" i="37"/>
  <c r="N98" i="37"/>
  <c r="N1311" i="37"/>
  <c r="N1330" i="37"/>
  <c r="N1413" i="37"/>
  <c r="N764" i="37"/>
  <c r="N867" i="37"/>
  <c r="N372" i="37"/>
  <c r="N698" i="37"/>
  <c r="N1552" i="37"/>
  <c r="N1423" i="37"/>
  <c r="N1299" i="37"/>
  <c r="N14" i="37"/>
  <c r="N484" i="37"/>
  <c r="N834" i="37"/>
  <c r="N789" i="37"/>
  <c r="N15" i="37"/>
  <c r="N1126" i="37"/>
  <c r="N1617" i="37"/>
  <c r="N791" i="37"/>
  <c r="N793" i="37"/>
  <c r="N767" i="37"/>
  <c r="N351" i="37"/>
  <c r="N1599" i="37"/>
  <c r="N1151" i="37"/>
  <c r="N926" i="37"/>
  <c r="N243" i="37"/>
  <c r="N846" i="37"/>
  <c r="N699" i="37"/>
  <c r="N635" i="37"/>
  <c r="N559" i="37"/>
  <c r="N1509" i="37"/>
  <c r="N1375" i="37"/>
  <c r="N445" i="37"/>
  <c r="N1195" i="37"/>
  <c r="N6" i="37"/>
  <c r="N1023" i="37"/>
  <c r="N1356" i="37"/>
  <c r="N815" i="37"/>
  <c r="N1406" i="37"/>
  <c r="N1179" i="37"/>
  <c r="N1513" i="37"/>
  <c r="N1274" i="37"/>
  <c r="N1408" i="37"/>
  <c r="N1236" i="37"/>
  <c r="N1379" i="37"/>
  <c r="N690" i="37"/>
  <c r="N573" i="37"/>
  <c r="N731" i="37"/>
  <c r="N1175" i="37"/>
  <c r="N192" i="37"/>
  <c r="N1072" i="37"/>
  <c r="N1420" i="37"/>
  <c r="N613" i="37"/>
  <c r="N1335" i="37"/>
  <c r="N1121" i="37"/>
  <c r="N1278" i="37"/>
  <c r="N1557" i="37"/>
  <c r="N1568" i="37"/>
  <c r="N386" i="37"/>
  <c r="N370" i="37"/>
  <c r="N238" i="37"/>
  <c r="N1268" i="37"/>
  <c r="N371" i="37"/>
  <c r="N502" i="37"/>
  <c r="N353" i="37"/>
  <c r="N645" i="37"/>
  <c r="N742" i="37"/>
  <c r="N1490" i="37"/>
  <c r="N368" i="37"/>
  <c r="N1056" i="37"/>
  <c r="N1015" i="37"/>
  <c r="N1164" i="37"/>
  <c r="N1350" i="37"/>
  <c r="N432" i="37"/>
  <c r="N49" i="37"/>
  <c r="N1093" i="37"/>
  <c r="N1501" i="37"/>
  <c r="N1507" i="37"/>
  <c r="N814" i="37"/>
  <c r="N1402" i="37"/>
  <c r="N448" i="37"/>
  <c r="N665" i="37"/>
  <c r="N176" i="37"/>
  <c r="N1217" i="37"/>
  <c r="N455" i="37"/>
  <c r="N1328" i="37"/>
  <c r="N32" i="37"/>
  <c r="N1360" i="37"/>
  <c r="N1197" i="37"/>
  <c r="N1533" i="37"/>
  <c r="N340" i="37"/>
  <c r="N1452" i="37"/>
  <c r="N786" i="37"/>
  <c r="N267" i="37"/>
  <c r="N1115" i="37"/>
  <c r="N804" i="37"/>
  <c r="N805" i="37"/>
  <c r="N341" i="37"/>
  <c r="N831" i="37"/>
  <c r="N1391" i="37"/>
  <c r="N1392" i="37"/>
  <c r="N1627" i="37"/>
  <c r="N528" i="37"/>
  <c r="N677" i="37"/>
  <c r="N637" i="37"/>
  <c r="N530" i="37"/>
  <c r="N1141" i="37"/>
  <c r="N768" i="37"/>
  <c r="N1592" i="37"/>
  <c r="N1598" i="37"/>
  <c r="N424" i="37"/>
  <c r="N663" i="37"/>
  <c r="N4" i="37"/>
  <c r="N1500" i="37"/>
  <c r="N1246" i="37"/>
  <c r="N1247" i="37"/>
  <c r="N850" i="37"/>
  <c r="N708" i="37"/>
  <c r="N1097" i="37"/>
  <c r="N617" i="37"/>
  <c r="N399" i="37"/>
  <c r="N252" i="37"/>
  <c r="N1295" i="37"/>
  <c r="N27" i="37"/>
  <c r="N762" i="37"/>
  <c r="N459" i="37"/>
  <c r="N1155" i="37"/>
  <c r="N1625" i="37"/>
  <c r="N860" i="37"/>
  <c r="N35" i="37"/>
  <c r="N318" i="37"/>
  <c r="N1384" i="37"/>
  <c r="N1540" i="37"/>
  <c r="N1332" i="37"/>
  <c r="N477" i="37"/>
  <c r="N1549" i="37"/>
  <c r="N626" i="37"/>
  <c r="N125" i="37"/>
  <c r="N1336" i="37"/>
  <c r="N306" i="37"/>
  <c r="N913" i="37"/>
  <c r="N1564" i="37"/>
  <c r="N1202" i="37"/>
  <c r="N914" i="37"/>
  <c r="N345" i="37"/>
  <c r="N1428" i="37"/>
  <c r="N1580" i="37"/>
  <c r="N636" i="37"/>
  <c r="N310" i="37"/>
  <c r="N1080" i="37"/>
  <c r="N922" i="37"/>
  <c r="N1042" i="37"/>
  <c r="N1591" i="37"/>
  <c r="N1485" i="37"/>
  <c r="N163" i="37"/>
  <c r="N366" i="37"/>
  <c r="N429" i="37"/>
  <c r="N1489" i="37"/>
  <c r="N555" i="37"/>
  <c r="N849" i="37"/>
  <c r="N758" i="37"/>
  <c r="N1372" i="37"/>
  <c r="N1259" i="37"/>
  <c r="N1214" i="37"/>
  <c r="N332" i="37"/>
  <c r="N1171" i="37"/>
  <c r="N761" i="37"/>
  <c r="N8" i="37"/>
  <c r="N253" i="37"/>
  <c r="N1526" i="37"/>
  <c r="N651" i="37"/>
  <c r="N1261" i="37"/>
  <c r="N672" i="37"/>
  <c r="N864" i="37"/>
  <c r="N231" i="37"/>
  <c r="N38" i="37"/>
  <c r="N472" i="37"/>
  <c r="N234" i="37"/>
  <c r="N1047" i="37"/>
  <c r="N1461" i="37"/>
  <c r="N508" i="37"/>
  <c r="N343" i="37"/>
  <c r="N1263" i="37"/>
  <c r="N1123" i="37"/>
  <c r="N748" i="37"/>
  <c r="N1040" i="37"/>
  <c r="N1576" i="37"/>
  <c r="N320" i="37"/>
  <c r="N23" i="37"/>
  <c r="N139" i="37"/>
  <c r="N494" i="37"/>
  <c r="N1050" i="37"/>
  <c r="N239" i="37"/>
  <c r="N1081" i="37"/>
  <c r="N216" i="37"/>
  <c r="N694" i="37"/>
  <c r="N1152" i="37"/>
  <c r="N774" i="37"/>
  <c r="N1491" i="37"/>
  <c r="N295" i="37"/>
  <c r="N1498" i="37"/>
  <c r="N166" i="37"/>
  <c r="N1371" i="37"/>
  <c r="N744" i="37"/>
  <c r="N327" i="37"/>
  <c r="N780" i="37"/>
  <c r="N1511" i="37"/>
  <c r="N855" i="37"/>
  <c r="N619" i="37"/>
  <c r="N251" i="37"/>
  <c r="N1411" i="37"/>
  <c r="N1275" i="37"/>
  <c r="N622" i="37"/>
  <c r="N783" i="37"/>
  <c r="N369" i="37"/>
  <c r="N1382" i="37"/>
  <c r="N669" i="37"/>
  <c r="N365" i="37"/>
  <c r="N654" i="37"/>
  <c r="N10" i="37"/>
  <c r="N1028" i="37"/>
  <c r="N829" i="37"/>
  <c r="N364" i="37"/>
  <c r="N1114" i="37"/>
  <c r="N1386" i="37"/>
  <c r="N1276" i="37"/>
  <c r="N419" i="37"/>
  <c r="N478" i="37"/>
  <c r="N817" i="37"/>
  <c r="N270" i="37"/>
  <c r="N875" i="37"/>
  <c r="N675" i="37"/>
  <c r="N917" i="37"/>
  <c r="N749" i="37"/>
  <c r="N488" i="37"/>
  <c r="N518" i="37"/>
  <c r="N1466" i="37"/>
  <c r="N292" i="37"/>
  <c r="N1581" i="37"/>
  <c r="N750" i="37"/>
  <c r="N1431" i="37"/>
  <c r="N1284" i="37"/>
  <c r="N739" i="37"/>
  <c r="N1367" i="37"/>
  <c r="N983" i="37"/>
  <c r="N984" i="37"/>
  <c r="N810" i="37"/>
  <c r="N688" i="37"/>
  <c r="N165" i="37"/>
  <c r="N743" i="37"/>
  <c r="N1305" i="37"/>
  <c r="N686" i="37"/>
  <c r="N158" i="37"/>
  <c r="N696" i="37"/>
  <c r="N781" i="37"/>
  <c r="N1168" i="37"/>
  <c r="N760" i="37"/>
  <c r="N1252" i="37"/>
  <c r="N81" i="37"/>
  <c r="N1170" i="37"/>
  <c r="N1022" i="37"/>
  <c r="N7" i="37"/>
  <c r="N1244" i="37"/>
  <c r="N1245" i="37"/>
  <c r="N1066" i="37"/>
  <c r="N1248" i="37"/>
  <c r="N1249" i="37"/>
  <c r="N362" i="37"/>
  <c r="N193" i="37"/>
  <c r="N673" i="37"/>
  <c r="N734" i="37"/>
  <c r="N1117" i="37"/>
  <c r="N1458" i="37"/>
  <c r="N1550" i="37"/>
  <c r="N871" i="37"/>
  <c r="N541" i="37"/>
  <c r="N1556" i="37"/>
  <c r="N1182" i="37"/>
  <c r="N874" i="37"/>
  <c r="N1608" i="37"/>
  <c r="N1125" i="37"/>
  <c r="N792" i="37"/>
  <c r="N408" i="37"/>
  <c r="N820" i="37"/>
  <c r="N349" i="37"/>
  <c r="N681" i="37"/>
  <c r="N1187" i="37"/>
  <c r="N532" i="37"/>
  <c r="N1486" i="37"/>
  <c r="N660" i="37"/>
  <c r="N756" i="37"/>
  <c r="N507" i="37"/>
  <c r="N802" i="37"/>
  <c r="N803" i="37"/>
  <c r="N1208" i="37"/>
  <c r="N544" i="37"/>
  <c r="N1096" i="37"/>
  <c r="N1020" i="37"/>
  <c r="N1212" i="37"/>
  <c r="N1273" i="37"/>
  <c r="N1403" i="37"/>
  <c r="N175" i="37"/>
  <c r="N1445" i="37"/>
  <c r="N1381" i="37"/>
  <c r="N730" i="37"/>
  <c r="N403" i="37"/>
  <c r="N466" i="37"/>
  <c r="N863" i="37"/>
  <c r="N1177" i="37"/>
  <c r="N735" i="37"/>
  <c r="N582" i="37"/>
  <c r="N1477" i="37"/>
  <c r="N1478" i="37"/>
  <c r="N806" i="37"/>
  <c r="N807" i="37"/>
  <c r="N483" i="37"/>
  <c r="N832" i="37"/>
  <c r="N588" i="37"/>
  <c r="N1570" i="37"/>
  <c r="N1605" i="37"/>
  <c r="N1606" i="37"/>
  <c r="N876" i="37"/>
  <c r="N361" i="37"/>
  <c r="N755" i="37"/>
  <c r="N543" i="37"/>
  <c r="N346" i="37"/>
  <c r="N633" i="37"/>
  <c r="N794" i="37"/>
  <c r="N604" i="37"/>
  <c r="N1137" i="37"/>
  <c r="N347" i="37"/>
  <c r="N45" i="37"/>
  <c r="N213" i="37"/>
  <c r="N19" i="37"/>
  <c r="N885" i="37"/>
  <c r="N500" i="37"/>
  <c r="N1144" i="37"/>
  <c r="N1053" i="37"/>
  <c r="N1494" i="37"/>
  <c r="N414" i="37"/>
  <c r="N1373" i="37"/>
  <c r="N1292" i="37"/>
  <c r="N565" i="37"/>
  <c r="N1308" i="37"/>
  <c r="N1102" i="37"/>
  <c r="N900" i="37"/>
  <c r="N87" i="37"/>
  <c r="N457" i="37"/>
  <c r="N1173" i="37"/>
  <c r="N828" i="37"/>
  <c r="N670" i="37"/>
  <c r="N946" i="37"/>
  <c r="N1615" i="37"/>
  <c r="N981" i="37"/>
  <c r="N982" i="37"/>
  <c r="N771" i="37"/>
  <c r="N951" i="37"/>
  <c r="N482" i="37"/>
  <c r="N1238" i="37"/>
  <c r="N818" i="37"/>
  <c r="N1565" i="37"/>
  <c r="N132" i="37"/>
  <c r="N209" i="37"/>
  <c r="N1134" i="37"/>
  <c r="N1188" i="37"/>
  <c r="N1343" i="37"/>
  <c r="N311" i="37"/>
  <c r="N240" i="37"/>
  <c r="N241" i="37"/>
  <c r="N280" i="37"/>
  <c r="N1043" i="37"/>
  <c r="N1192" i="37"/>
  <c r="N843" i="37"/>
  <c r="N313" i="37"/>
  <c r="N811" i="37"/>
  <c r="N662" i="37"/>
  <c r="N1089" i="37"/>
  <c r="N535" i="37"/>
  <c r="N437" i="37"/>
  <c r="N1505" i="37"/>
  <c r="N664" i="37"/>
  <c r="N1166" i="37"/>
  <c r="N359" i="37"/>
  <c r="N853" i="37"/>
  <c r="N449" i="37"/>
  <c r="N856" i="37"/>
  <c r="N334" i="37"/>
  <c r="N1515" i="37"/>
  <c r="N1410" i="37"/>
  <c r="N1310" i="37"/>
  <c r="N1525" i="37"/>
  <c r="N1157" i="37"/>
  <c r="N753" i="37"/>
  <c r="N360" i="37"/>
  <c r="N42" i="37"/>
  <c r="N1555" i="37"/>
  <c r="N655" i="37"/>
  <c r="N998" i="37"/>
  <c r="N999" i="37"/>
  <c r="N516" i="37"/>
  <c r="N1074" i="37"/>
  <c r="N275" i="37"/>
  <c r="N1572" i="37"/>
  <c r="N1340" i="37"/>
  <c r="N534" i="37"/>
  <c r="N348" i="37"/>
  <c r="N837" i="37"/>
  <c r="N607" i="37"/>
  <c r="N52" i="37"/>
  <c r="N808" i="37"/>
  <c r="N53" i="37"/>
  <c r="N1087" i="37"/>
  <c r="N321" i="37"/>
  <c r="N1496" i="37"/>
  <c r="N1320" i="37"/>
  <c r="N745" i="37"/>
  <c r="N689" i="37"/>
  <c r="N545" i="37"/>
  <c r="N80" i="37"/>
  <c r="N177" i="37"/>
  <c r="N1024" i="37"/>
  <c r="N1216" i="37"/>
  <c r="N315" i="37"/>
  <c r="N89" i="37"/>
  <c r="N1444" i="37"/>
  <c r="N1516" i="37"/>
  <c r="N512" i="37"/>
  <c r="N1327" i="37"/>
  <c r="N99" i="37"/>
  <c r="N105" i="37"/>
  <c r="N1110" i="37"/>
  <c r="N108" i="37"/>
  <c r="N469" i="37"/>
  <c r="N116" i="37"/>
  <c r="N525" i="37"/>
  <c r="N1254" i="37"/>
  <c r="N356" i="37"/>
  <c r="N953" i="37"/>
  <c r="N631" i="37"/>
  <c r="N1077" i="37"/>
  <c r="N1575" i="37"/>
  <c r="N1470" i="37"/>
  <c r="N1589" i="37"/>
  <c r="N498" i="37"/>
  <c r="N821" i="37"/>
  <c r="N1594" i="37"/>
  <c r="N974" i="37"/>
  <c r="N752" i="37"/>
  <c r="N1363" i="37"/>
  <c r="N1149" i="37"/>
  <c r="N800" i="37"/>
  <c r="N523" i="37"/>
  <c r="N159" i="37"/>
  <c r="N1370" i="37"/>
  <c r="N314" i="37"/>
  <c r="N167" i="37"/>
  <c r="N1210" i="37"/>
  <c r="N778" i="37"/>
  <c r="N1060" i="37"/>
  <c r="N1153" i="37"/>
  <c r="N782" i="37"/>
  <c r="N666" i="37"/>
  <c r="N226" i="37"/>
  <c r="N333" i="37"/>
  <c r="N899" i="37"/>
  <c r="N9" i="37"/>
  <c r="N1326" i="37"/>
  <c r="N458" i="37"/>
  <c r="N460" i="37"/>
  <c r="N729" i="37"/>
  <c r="N1520" i="37"/>
  <c r="N1448" i="37"/>
  <c r="N463" i="37"/>
  <c r="N861" i="37"/>
  <c r="N1534" i="37"/>
  <c r="N766" i="37"/>
  <c r="N471" i="37"/>
  <c r="N627" i="37"/>
  <c r="N1158" i="37"/>
  <c r="N1034" i="37"/>
  <c r="N354" i="37"/>
  <c r="N1181" i="37"/>
  <c r="N1203" i="37"/>
  <c r="N382" i="37"/>
  <c r="N878" i="37"/>
  <c r="N658" i="37"/>
  <c r="N1395" i="37"/>
  <c r="N136" i="37"/>
  <c r="N1228" i="37"/>
  <c r="N355" i="37"/>
  <c r="N1429" i="37"/>
  <c r="N1583" i="37"/>
  <c r="N838" i="37"/>
  <c r="N1285" i="37"/>
  <c r="N1302" i="37"/>
  <c r="N521" i="37"/>
  <c r="N1601" i="37"/>
  <c r="N1191" i="37"/>
  <c r="N310" i="39"/>
  <c r="N311" i="39"/>
  <c r="N313" i="39"/>
  <c r="N314" i="39"/>
  <c r="N315" i="39"/>
  <c r="N316" i="39"/>
  <c r="N317" i="39"/>
  <c r="N319" i="39"/>
  <c r="N321" i="39"/>
  <c r="N323" i="39"/>
  <c r="N324" i="39"/>
  <c r="N325" i="39"/>
  <c r="N326" i="39"/>
  <c r="N327" i="39"/>
  <c r="N328" i="39"/>
  <c r="N329" i="39"/>
  <c r="N330" i="39"/>
  <c r="N309" i="39"/>
  <c r="M330" i="39"/>
  <c r="M329" i="39"/>
  <c r="M328" i="39"/>
  <c r="M327" i="39"/>
  <c r="M326" i="39"/>
  <c r="M325" i="39"/>
  <c r="M324" i="39"/>
  <c r="M323" i="39"/>
  <c r="M321" i="39"/>
  <c r="M319" i="39"/>
  <c r="M317" i="39"/>
  <c r="M316" i="39"/>
  <c r="M315" i="39"/>
  <c r="M314" i="39"/>
  <c r="M313" i="39"/>
  <c r="M311" i="39"/>
  <c r="M310" i="39"/>
  <c r="M309" i="39"/>
  <c r="N308" i="39"/>
  <c r="M308" i="39"/>
  <c r="N307" i="39"/>
  <c r="M307" i="39"/>
  <c r="N306" i="39"/>
  <c r="M306" i="39"/>
  <c r="N305" i="39"/>
  <c r="M305" i="39"/>
  <c r="N304" i="39"/>
  <c r="M304" i="39"/>
  <c r="N303" i="39"/>
  <c r="M303" i="39"/>
  <c r="N302" i="39"/>
  <c r="M302" i="39"/>
  <c r="N301" i="39"/>
  <c r="M301" i="39"/>
  <c r="N300" i="39"/>
  <c r="M300" i="39"/>
  <c r="N299" i="39"/>
  <c r="M299" i="39"/>
  <c r="N296" i="39"/>
  <c r="M296" i="39"/>
  <c r="N295" i="39"/>
  <c r="M295" i="39"/>
  <c r="N294" i="39"/>
  <c r="M294" i="39"/>
  <c r="N293" i="39"/>
  <c r="M293" i="39"/>
  <c r="N292" i="39"/>
  <c r="M292" i="39"/>
  <c r="N291" i="39"/>
  <c r="M291" i="39"/>
  <c r="N289" i="39"/>
  <c r="M289" i="39"/>
  <c r="N288" i="39"/>
  <c r="M288" i="39"/>
  <c r="N286" i="39"/>
  <c r="M286" i="39"/>
  <c r="N285" i="39"/>
  <c r="M285" i="39"/>
  <c r="N284" i="39"/>
  <c r="M284" i="39"/>
  <c r="N283" i="39"/>
  <c r="M283" i="39"/>
  <c r="N282" i="39"/>
  <c r="M282" i="39"/>
  <c r="N281" i="39"/>
  <c r="M281" i="39"/>
  <c r="N280" i="39"/>
  <c r="M280" i="39"/>
  <c r="N279" i="39"/>
  <c r="M279" i="39"/>
  <c r="N278" i="39"/>
  <c r="M278" i="39"/>
  <c r="N277" i="39"/>
  <c r="M277" i="39"/>
  <c r="N276" i="39"/>
  <c r="M276" i="39"/>
  <c r="N275" i="39"/>
  <c r="M275" i="39"/>
  <c r="N274" i="39"/>
  <c r="M274" i="39"/>
  <c r="N273" i="39"/>
  <c r="M273" i="39"/>
  <c r="N272" i="39"/>
  <c r="M272" i="39"/>
  <c r="N271" i="39"/>
  <c r="M271" i="39"/>
  <c r="N270" i="39"/>
  <c r="M270" i="39"/>
  <c r="N269" i="39"/>
  <c r="M269" i="39"/>
  <c r="N268" i="39"/>
  <c r="M268" i="39"/>
  <c r="N267" i="39"/>
  <c r="M267" i="39"/>
  <c r="N265" i="39"/>
  <c r="M265" i="39"/>
  <c r="N263" i="39"/>
  <c r="M263" i="39"/>
  <c r="N262" i="39"/>
  <c r="M262" i="39"/>
  <c r="N261" i="39"/>
  <c r="M261" i="39"/>
  <c r="N260" i="39"/>
  <c r="M260" i="39"/>
  <c r="N259" i="39"/>
  <c r="M259" i="39"/>
  <c r="N257" i="39"/>
  <c r="M257" i="39"/>
  <c r="N256" i="39"/>
  <c r="M256" i="39"/>
  <c r="N255" i="39"/>
  <c r="M255" i="39"/>
  <c r="N253" i="39"/>
  <c r="M253" i="39"/>
  <c r="N252" i="39"/>
  <c r="M252" i="39"/>
  <c r="N251" i="39"/>
  <c r="M251" i="39"/>
  <c r="N250" i="39"/>
  <c r="M250" i="39"/>
  <c r="N249" i="39"/>
  <c r="M249" i="39"/>
  <c r="N248" i="39"/>
  <c r="M248" i="39"/>
  <c r="N246" i="39"/>
  <c r="M246" i="39"/>
  <c r="N244" i="39"/>
  <c r="M244" i="39"/>
  <c r="N242" i="39"/>
  <c r="M242" i="39"/>
  <c r="N241" i="39"/>
  <c r="M241" i="39"/>
  <c r="N240" i="39"/>
  <c r="M240" i="39"/>
  <c r="N239" i="39"/>
  <c r="M239" i="39"/>
  <c r="N238" i="39"/>
  <c r="M238" i="39"/>
  <c r="N237" i="39"/>
  <c r="M237" i="39"/>
  <c r="N236" i="39"/>
  <c r="M236" i="39"/>
  <c r="N235" i="39"/>
  <c r="M235" i="39"/>
  <c r="N234" i="39"/>
  <c r="M234" i="39"/>
  <c r="N233" i="39"/>
  <c r="M233" i="39"/>
  <c r="N232" i="39"/>
  <c r="M232" i="39"/>
  <c r="N231" i="39"/>
  <c r="M231" i="39"/>
  <c r="N229" i="39"/>
  <c r="M229" i="39"/>
  <c r="N230" i="39"/>
  <c r="M230" i="39"/>
  <c r="N228" i="39"/>
  <c r="M228" i="39"/>
  <c r="N227" i="39"/>
  <c r="M227" i="39"/>
  <c r="N226" i="39"/>
  <c r="M226" i="39"/>
  <c r="N41" i="39"/>
  <c r="M41" i="39"/>
  <c r="N225" i="39"/>
  <c r="M225" i="39"/>
  <c r="N224" i="39"/>
  <c r="M224" i="39"/>
  <c r="N223" i="39"/>
  <c r="M223" i="39"/>
  <c r="N222" i="39"/>
  <c r="M222" i="39"/>
  <c r="N221" i="39"/>
  <c r="M221" i="39"/>
  <c r="N220" i="39"/>
  <c r="M220" i="39"/>
  <c r="N219" i="39"/>
  <c r="M219" i="39"/>
  <c r="N218" i="39"/>
  <c r="M218" i="39"/>
  <c r="N217" i="39"/>
  <c r="M217" i="39"/>
  <c r="N215" i="39"/>
  <c r="M215" i="39"/>
  <c r="N214" i="39"/>
  <c r="M214" i="39"/>
  <c r="N213" i="39"/>
  <c r="M213" i="39"/>
  <c r="N212" i="39"/>
  <c r="M212" i="39"/>
  <c r="N210" i="39"/>
  <c r="M210" i="39"/>
  <c r="N209" i="39"/>
  <c r="M209" i="39"/>
  <c r="N207" i="39"/>
  <c r="M207" i="39"/>
  <c r="N206" i="39"/>
  <c r="M206" i="39"/>
  <c r="N204" i="39"/>
  <c r="M204" i="39"/>
  <c r="N202" i="39"/>
  <c r="M202" i="39"/>
  <c r="N201" i="39"/>
  <c r="M201" i="39"/>
  <c r="N200" i="39"/>
  <c r="M200" i="39"/>
  <c r="N199" i="39"/>
  <c r="M199" i="39"/>
  <c r="N198" i="39"/>
  <c r="M198" i="39"/>
  <c r="N197" i="39"/>
  <c r="M197" i="39"/>
  <c r="N196" i="39"/>
  <c r="M196" i="39"/>
  <c r="N193" i="39"/>
  <c r="M193" i="39"/>
  <c r="N192" i="39"/>
  <c r="M192" i="39"/>
  <c r="N191" i="39"/>
  <c r="M191" i="39"/>
  <c r="N190" i="39"/>
  <c r="M190" i="39"/>
  <c r="N189" i="39"/>
  <c r="M189" i="39"/>
  <c r="N188" i="39"/>
  <c r="M188" i="39"/>
  <c r="N187" i="39"/>
  <c r="M187" i="39"/>
  <c r="N186" i="39"/>
  <c r="M186" i="39"/>
  <c r="N185" i="39"/>
  <c r="M185" i="39"/>
  <c r="N184" i="39"/>
  <c r="M184" i="39"/>
  <c r="N183" i="39"/>
  <c r="M183" i="39"/>
  <c r="N182" i="39"/>
  <c r="M182" i="39"/>
  <c r="N181" i="39"/>
  <c r="M181" i="39"/>
  <c r="N180" i="39"/>
  <c r="M180" i="39"/>
  <c r="N179" i="39"/>
  <c r="M179" i="39"/>
  <c r="N178" i="39"/>
  <c r="M178" i="39"/>
  <c r="N177" i="39"/>
  <c r="M177" i="39"/>
  <c r="N175" i="39"/>
  <c r="M175" i="39"/>
  <c r="N174" i="39"/>
  <c r="M174" i="39"/>
  <c r="N173" i="39"/>
  <c r="M173" i="39"/>
  <c r="N172" i="39"/>
  <c r="M172" i="39"/>
  <c r="N171" i="39"/>
  <c r="M171" i="39"/>
  <c r="N170" i="39"/>
  <c r="M170" i="39"/>
  <c r="N169" i="39"/>
  <c r="M169" i="39"/>
  <c r="N168" i="39"/>
  <c r="M168" i="39"/>
  <c r="N166" i="39"/>
  <c r="M166" i="39"/>
  <c r="N165" i="39"/>
  <c r="M165" i="39"/>
  <c r="N164" i="39"/>
  <c r="M164" i="39"/>
  <c r="N163" i="39"/>
  <c r="M163" i="39"/>
  <c r="N162" i="39"/>
  <c r="M162" i="39"/>
  <c r="N161" i="39"/>
  <c r="M161" i="39"/>
  <c r="N160" i="39"/>
  <c r="M160" i="39"/>
  <c r="N159" i="39"/>
  <c r="M159" i="39"/>
  <c r="N158" i="39"/>
  <c r="M158" i="39"/>
  <c r="N155" i="39"/>
  <c r="M155" i="39"/>
  <c r="N154" i="39"/>
  <c r="M154" i="39"/>
  <c r="N152" i="39"/>
  <c r="M152" i="39"/>
  <c r="N151" i="39"/>
  <c r="M151" i="39"/>
  <c r="N150" i="39"/>
  <c r="M150" i="39"/>
  <c r="N149" i="39"/>
  <c r="M149" i="39"/>
  <c r="N148" i="39"/>
  <c r="M148" i="39"/>
  <c r="N146" i="39"/>
  <c r="M146" i="39"/>
  <c r="N145" i="39"/>
  <c r="M145" i="39"/>
  <c r="N144" i="39"/>
  <c r="M144" i="39"/>
  <c r="N143" i="39"/>
  <c r="M143" i="39"/>
  <c r="N142" i="39"/>
  <c r="M142" i="39"/>
  <c r="N141" i="39"/>
  <c r="M141" i="39"/>
  <c r="N140" i="39"/>
  <c r="M140" i="39"/>
  <c r="N138" i="39"/>
  <c r="M138" i="39"/>
  <c r="N137" i="39"/>
  <c r="M137" i="39"/>
  <c r="N136" i="39"/>
  <c r="M136" i="39"/>
  <c r="N133" i="39"/>
  <c r="M133" i="39"/>
  <c r="N132" i="39"/>
  <c r="M132" i="39"/>
  <c r="N131" i="39"/>
  <c r="M131" i="39"/>
  <c r="N130" i="39"/>
  <c r="M130" i="39"/>
  <c r="N129" i="39"/>
  <c r="M129" i="39"/>
  <c r="N128" i="39"/>
  <c r="M128" i="39"/>
  <c r="N127" i="39"/>
  <c r="M127" i="39"/>
  <c r="N126" i="39"/>
  <c r="M126" i="39"/>
  <c r="N125" i="39"/>
  <c r="M125" i="39"/>
  <c r="N124" i="39"/>
  <c r="M124" i="39"/>
  <c r="N121" i="39"/>
  <c r="M121" i="39"/>
  <c r="N119" i="39"/>
  <c r="M119" i="39"/>
  <c r="N118" i="39"/>
  <c r="M118" i="39"/>
  <c r="N117" i="39"/>
  <c r="M117" i="39"/>
  <c r="N116" i="39"/>
  <c r="M116" i="39"/>
  <c r="N115" i="39"/>
  <c r="M115" i="39"/>
  <c r="N114" i="39"/>
  <c r="M114" i="39"/>
  <c r="N113" i="39"/>
  <c r="M113" i="39"/>
  <c r="N112" i="39"/>
  <c r="M112" i="39"/>
  <c r="N111" i="39"/>
  <c r="M111" i="39"/>
  <c r="N110" i="39"/>
  <c r="M110" i="39"/>
  <c r="N109" i="39"/>
  <c r="M109" i="39"/>
  <c r="N108" i="39"/>
  <c r="M108" i="39"/>
  <c r="N107" i="39"/>
  <c r="M107" i="39"/>
  <c r="N106" i="39"/>
  <c r="M106" i="39"/>
  <c r="N105" i="39"/>
  <c r="M105" i="39"/>
  <c r="N104" i="39"/>
  <c r="M104" i="39"/>
  <c r="N103" i="39"/>
  <c r="M103" i="39"/>
  <c r="N102" i="39"/>
  <c r="M102" i="39"/>
  <c r="N101" i="39"/>
  <c r="M101" i="39"/>
  <c r="N100" i="39"/>
  <c r="M100" i="39"/>
  <c r="N99" i="39"/>
  <c r="M99" i="39"/>
  <c r="N98" i="39"/>
  <c r="M98" i="39"/>
  <c r="N97" i="39"/>
  <c r="M97" i="39"/>
  <c r="N96" i="39"/>
  <c r="M96" i="39"/>
  <c r="N95" i="39"/>
  <c r="M95" i="39"/>
  <c r="N93" i="39"/>
  <c r="M93" i="39"/>
  <c r="N92" i="39"/>
  <c r="M92" i="39"/>
  <c r="N91" i="39"/>
  <c r="M91" i="39"/>
  <c r="N89" i="39"/>
  <c r="M89" i="39"/>
  <c r="N87" i="39"/>
  <c r="M87" i="39"/>
  <c r="N86" i="39"/>
  <c r="M86" i="39"/>
  <c r="N85" i="39"/>
  <c r="M85" i="39"/>
  <c r="N84" i="39"/>
  <c r="M84" i="39"/>
  <c r="N83" i="39"/>
  <c r="M83" i="39"/>
  <c r="N82" i="39"/>
  <c r="M82" i="39"/>
  <c r="N81" i="39"/>
  <c r="M81" i="39"/>
  <c r="N80" i="39"/>
  <c r="M80" i="39"/>
  <c r="N77" i="39"/>
  <c r="M77" i="39"/>
  <c r="N76" i="39"/>
  <c r="M76" i="39"/>
  <c r="N75" i="39"/>
  <c r="M75" i="39"/>
  <c r="N74" i="39"/>
  <c r="M74" i="39"/>
  <c r="N73" i="39"/>
  <c r="M73" i="39"/>
  <c r="N72" i="39"/>
  <c r="M72" i="39"/>
  <c r="N71" i="39"/>
  <c r="M71" i="39"/>
  <c r="N70" i="39"/>
  <c r="M70" i="39"/>
  <c r="N69" i="39"/>
  <c r="M69" i="39"/>
  <c r="N68" i="39"/>
  <c r="M68" i="39"/>
  <c r="N67" i="39"/>
  <c r="M67" i="39"/>
  <c r="N66" i="39"/>
  <c r="M66" i="39"/>
  <c r="N65" i="39"/>
  <c r="M65" i="39"/>
  <c r="N64" i="39"/>
  <c r="M64" i="39"/>
  <c r="N63" i="39"/>
  <c r="M63" i="39"/>
  <c r="N62" i="39"/>
  <c r="M62" i="39"/>
  <c r="N61" i="39"/>
  <c r="M61" i="39"/>
  <c r="N60" i="39"/>
  <c r="M60" i="39"/>
  <c r="N59" i="39"/>
  <c r="M59" i="39"/>
  <c r="N58" i="39"/>
  <c r="M58" i="39"/>
  <c r="N57" i="39"/>
  <c r="M57" i="39"/>
  <c r="N56" i="39"/>
  <c r="M56" i="39"/>
  <c r="N53" i="39"/>
  <c r="M53" i="39"/>
  <c r="N52" i="39"/>
  <c r="M52" i="39"/>
  <c r="N51" i="39"/>
  <c r="M51" i="39"/>
  <c r="N50" i="39"/>
  <c r="M50" i="39"/>
  <c r="N49" i="39"/>
  <c r="M49" i="39"/>
  <c r="N48" i="39"/>
  <c r="M48" i="39"/>
  <c r="N47" i="39"/>
  <c r="M47" i="39"/>
  <c r="N45" i="39"/>
  <c r="M45" i="39"/>
  <c r="N44" i="39"/>
  <c r="M44" i="39"/>
  <c r="N43" i="39"/>
  <c r="M43" i="39"/>
  <c r="N42" i="39"/>
  <c r="M42" i="39"/>
  <c r="N40" i="39"/>
  <c r="M40" i="39"/>
  <c r="N39" i="39"/>
  <c r="M39" i="39"/>
  <c r="N38" i="39"/>
  <c r="M38" i="39"/>
  <c r="N37" i="39"/>
  <c r="M37" i="39"/>
  <c r="N35" i="39"/>
  <c r="M35" i="39"/>
  <c r="N34" i="39"/>
  <c r="M34" i="39"/>
  <c r="N33" i="39"/>
  <c r="M33" i="39"/>
  <c r="N32" i="39"/>
  <c r="M32" i="39"/>
  <c r="N31" i="39"/>
  <c r="M31" i="39"/>
  <c r="N30" i="39"/>
  <c r="M30" i="39"/>
  <c r="N29" i="39"/>
  <c r="M29" i="39"/>
  <c r="N28" i="39"/>
  <c r="M28" i="39"/>
  <c r="N27" i="39"/>
  <c r="M27" i="39"/>
  <c r="N26" i="39"/>
  <c r="M26" i="39"/>
  <c r="N23" i="39"/>
  <c r="M23" i="39"/>
  <c r="N22" i="39"/>
  <c r="M22" i="39"/>
  <c r="N21" i="39"/>
  <c r="M21" i="39"/>
  <c r="N20" i="39"/>
  <c r="M20" i="39"/>
  <c r="M19" i="39"/>
  <c r="N18" i="39"/>
  <c r="M18" i="39"/>
  <c r="N17" i="39"/>
  <c r="M17" i="39"/>
  <c r="N15" i="39"/>
  <c r="M15" i="39"/>
  <c r="N14" i="39"/>
  <c r="M14" i="39"/>
  <c r="N13" i="39"/>
  <c r="M13" i="39"/>
  <c r="N12" i="39"/>
  <c r="M12" i="39"/>
  <c r="N11" i="39"/>
  <c r="M11" i="39"/>
  <c r="N10" i="39"/>
  <c r="M10" i="39"/>
  <c r="N9" i="39"/>
  <c r="M9" i="39"/>
  <c r="N7" i="39"/>
  <c r="M7" i="39"/>
  <c r="N6" i="39"/>
  <c r="M6" i="39"/>
  <c r="N3" i="39"/>
  <c r="M3" i="39"/>
  <c r="H1432" i="13" l="1"/>
  <c r="H1433" i="13"/>
  <c r="N1285" i="13"/>
  <c r="M1285" i="13"/>
  <c r="L1285" i="13"/>
  <c r="A939" i="13"/>
  <c r="D939" i="13"/>
  <c r="E939" i="13"/>
  <c r="G939" i="13"/>
  <c r="H939" i="13"/>
  <c r="L939" i="13"/>
  <c r="M939" i="13"/>
  <c r="N939" i="13"/>
  <c r="L899" i="13"/>
  <c r="M899" i="13"/>
  <c r="N899" i="13"/>
  <c r="L900" i="13"/>
  <c r="M900" i="13"/>
  <c r="N900" i="13"/>
  <c r="H472" i="13"/>
  <c r="H425" i="13"/>
  <c r="H471" i="13"/>
  <c r="L218" i="13"/>
  <c r="M218" i="13"/>
  <c r="N218" i="13"/>
  <c r="D1615" i="13"/>
  <c r="D1614" i="13"/>
  <c r="D1608" i="13"/>
  <c r="D1611" i="13"/>
  <c r="D1610" i="13"/>
  <c r="D1612" i="13"/>
  <c r="D1605" i="13"/>
  <c r="D1609" i="13"/>
  <c r="D1606" i="13"/>
  <c r="D1602" i="13"/>
  <c r="D1601" i="13"/>
  <c r="D1599" i="13"/>
  <c r="D1596" i="13"/>
  <c r="D1594" i="13"/>
  <c r="D1593" i="13"/>
  <c r="D1592" i="13"/>
  <c r="D301" i="13"/>
  <c r="D1583" i="13"/>
  <c r="D1581" i="13"/>
  <c r="D1582" i="13"/>
  <c r="D705" i="13"/>
  <c r="D1302" i="13"/>
  <c r="D1574" i="13"/>
  <c r="D1573" i="13"/>
  <c r="D1575" i="13"/>
  <c r="D1568" i="13"/>
  <c r="D1567" i="13"/>
  <c r="D1558" i="13"/>
  <c r="D1555" i="13"/>
  <c r="D1554" i="13"/>
  <c r="D1541" i="13"/>
  <c r="D1535" i="13"/>
  <c r="D1531" i="13"/>
  <c r="D1530" i="13"/>
  <c r="D1527" i="13"/>
  <c r="D1525" i="13"/>
  <c r="D1522" i="13"/>
  <c r="D1521" i="13"/>
  <c r="D1523" i="13"/>
  <c r="D1520" i="13"/>
  <c r="D1519" i="13"/>
  <c r="D1517" i="13"/>
  <c r="D1510" i="13"/>
  <c r="D1513" i="13"/>
  <c r="D1512" i="13"/>
  <c r="D1509" i="13"/>
  <c r="D1508" i="13"/>
  <c r="D1502" i="13"/>
  <c r="D1499" i="13"/>
  <c r="D1498" i="13"/>
  <c r="D1496" i="13"/>
  <c r="D1495" i="13"/>
  <c r="D1494" i="13"/>
  <c r="D1492" i="13"/>
  <c r="D1491" i="13"/>
  <c r="D1490" i="13"/>
  <c r="D1489" i="13"/>
  <c r="D1486" i="13"/>
  <c r="D280" i="13"/>
  <c r="D213" i="13"/>
  <c r="D1481" i="13"/>
  <c r="D1480" i="13"/>
  <c r="D1432" i="13"/>
  <c r="D1479" i="13"/>
  <c r="D1475" i="13"/>
  <c r="D1474" i="13"/>
  <c r="D1470" i="13"/>
  <c r="D1469" i="13"/>
  <c r="D1468" i="13"/>
  <c r="D1471" i="13"/>
  <c r="D1472" i="13"/>
  <c r="D1465" i="13"/>
  <c r="D1464" i="13"/>
  <c r="D1463" i="13"/>
  <c r="D1462" i="13"/>
  <c r="D1459" i="13"/>
  <c r="D1456" i="13"/>
  <c r="D1455" i="13"/>
  <c r="D1454" i="13"/>
  <c r="D1453" i="13"/>
  <c r="D1452" i="13"/>
  <c r="D1450" i="13"/>
  <c r="D1449" i="13"/>
  <c r="D1443" i="13"/>
  <c r="D1442" i="13"/>
  <c r="D1447" i="13"/>
  <c r="D1445" i="13"/>
  <c r="D1441" i="13"/>
  <c r="D1440" i="13"/>
  <c r="D1439" i="13"/>
  <c r="D1444" i="13"/>
  <c r="D1438" i="13"/>
  <c r="D1436" i="13"/>
  <c r="D1425" i="13"/>
  <c r="D1434" i="13"/>
  <c r="D1433" i="13"/>
  <c r="D1431" i="13"/>
  <c r="D1430" i="13"/>
  <c r="D1429" i="13"/>
  <c r="D1428" i="13"/>
  <c r="D1427" i="13"/>
  <c r="D1422" i="13"/>
  <c r="D1421" i="13"/>
  <c r="D1420" i="13"/>
  <c r="D1417" i="13"/>
  <c r="D1411" i="13"/>
  <c r="D1410" i="13"/>
  <c r="D1407" i="13"/>
  <c r="D1406" i="13"/>
  <c r="D1405" i="13"/>
  <c r="D1397" i="13"/>
  <c r="D1404" i="13"/>
  <c r="D265" i="13"/>
  <c r="D1401" i="13"/>
  <c r="D1396" i="13"/>
  <c r="D1268" i="13"/>
  <c r="D256" i="13"/>
  <c r="D1394" i="13"/>
  <c r="D1390" i="13"/>
  <c r="D718" i="13"/>
  <c r="D1389" i="13"/>
  <c r="D1388" i="13"/>
  <c r="D1387" i="13"/>
  <c r="D1381" i="13"/>
  <c r="D1380" i="13"/>
  <c r="D1385" i="13"/>
  <c r="D1384" i="13"/>
  <c r="D1383" i="13"/>
  <c r="D1382" i="13"/>
  <c r="D1313" i="13"/>
  <c r="D1379" i="13"/>
  <c r="D1108" i="13"/>
  <c r="D377" i="13"/>
  <c r="D1373" i="13"/>
  <c r="D1375" i="13"/>
  <c r="D1372" i="13"/>
  <c r="D1370" i="13"/>
  <c r="D1371" i="13"/>
  <c r="D1377" i="13"/>
  <c r="D1507" i="13"/>
  <c r="D1368" i="13"/>
  <c r="D1364" i="13"/>
  <c r="D1361" i="13"/>
  <c r="D1360" i="13"/>
  <c r="D1358" i="13"/>
  <c r="D1357" i="13"/>
  <c r="D355" i="13"/>
  <c r="D354" i="13"/>
  <c r="D748" i="13"/>
  <c r="D1350" i="13"/>
  <c r="D1344" i="13"/>
  <c r="D1343" i="13"/>
  <c r="D1338" i="13"/>
  <c r="D1336" i="13"/>
  <c r="D1334" i="13"/>
  <c r="D1328" i="13"/>
  <c r="D853" i="13"/>
  <c r="D1321" i="13"/>
  <c r="D1319" i="13"/>
  <c r="D1318" i="13"/>
  <c r="D1317" i="13"/>
  <c r="D1314" i="13"/>
  <c r="D1312" i="13"/>
  <c r="D1316" i="13"/>
  <c r="D1315" i="13"/>
  <c r="D1311" i="13"/>
  <c r="D1309" i="13"/>
  <c r="D1308" i="13"/>
  <c r="D1307" i="13"/>
  <c r="D1306" i="13"/>
  <c r="D1305" i="13"/>
  <c r="D1304" i="13"/>
  <c r="D1303" i="13"/>
  <c r="D1300" i="13"/>
  <c r="D1298" i="13"/>
  <c r="D1297" i="13"/>
  <c r="D1296" i="13"/>
  <c r="D1292" i="13"/>
  <c r="D1291" i="13"/>
  <c r="D1290" i="13"/>
  <c r="D1289" i="13"/>
  <c r="D1287" i="13"/>
  <c r="D1353" i="13"/>
  <c r="D1286" i="13"/>
  <c r="D1285" i="13"/>
  <c r="D1283" i="13"/>
  <c r="D1282" i="13"/>
  <c r="D1281" i="13"/>
  <c r="D1272" i="13"/>
  <c r="D1264" i="13"/>
  <c r="D1267" i="13"/>
  <c r="D1270" i="13"/>
  <c r="D1263" i="13"/>
  <c r="D1262" i="13"/>
  <c r="D1259" i="13"/>
  <c r="D1260" i="13"/>
  <c r="D1254" i="13"/>
  <c r="D1256" i="13"/>
  <c r="D1255" i="13"/>
  <c r="D782" i="13"/>
  <c r="D1249" i="13"/>
  <c r="D1247" i="13"/>
  <c r="D1246" i="13"/>
  <c r="D1245" i="13"/>
  <c r="D1243" i="13"/>
  <c r="D1248" i="13"/>
  <c r="D1241" i="13"/>
  <c r="D1240" i="13"/>
  <c r="D1238" i="13"/>
  <c r="D1234" i="13"/>
  <c r="D1236" i="13"/>
  <c r="D1237" i="13"/>
  <c r="D1232" i="13"/>
  <c r="D1038" i="13"/>
  <c r="D1235" i="13"/>
  <c r="D1229" i="13"/>
  <c r="D1228" i="13"/>
  <c r="D1227" i="13"/>
  <c r="D1274" i="13"/>
  <c r="D1223" i="13"/>
  <c r="D1090" i="13"/>
  <c r="D1222" i="13"/>
  <c r="D1219" i="13"/>
  <c r="D1217" i="13"/>
  <c r="D1216" i="13"/>
  <c r="D1215" i="13"/>
  <c r="D1220" i="13"/>
  <c r="D1213" i="13"/>
  <c r="D1212" i="13"/>
  <c r="D203" i="13"/>
  <c r="D202" i="13"/>
  <c r="D154" i="13"/>
  <c r="D1332" i="13"/>
  <c r="D199" i="13"/>
  <c r="D198" i="13"/>
  <c r="D197" i="13"/>
  <c r="D196" i="13"/>
  <c r="D195" i="13"/>
  <c r="D194" i="13"/>
  <c r="D193" i="13"/>
  <c r="D180" i="13"/>
  <c r="D190" i="13"/>
  <c r="D188" i="13"/>
  <c r="D47" i="13"/>
  <c r="D187" i="13"/>
  <c r="D185" i="13"/>
  <c r="D184" i="13"/>
  <c r="D179" i="13"/>
  <c r="D178" i="13"/>
  <c r="D181" i="13"/>
  <c r="D177" i="13"/>
  <c r="D176" i="13"/>
  <c r="D175" i="13"/>
  <c r="D173" i="13"/>
  <c r="D168" i="13"/>
  <c r="D171" i="13"/>
  <c r="D167" i="13"/>
  <c r="D169" i="13"/>
  <c r="D164" i="13"/>
  <c r="D1506" i="13"/>
  <c r="D1505" i="13"/>
  <c r="D1504" i="13"/>
  <c r="D165" i="13"/>
  <c r="D161" i="13"/>
  <c r="D160" i="13"/>
  <c r="D828" i="13"/>
  <c r="D159" i="13"/>
  <c r="D158" i="13"/>
  <c r="D156" i="13"/>
  <c r="D151" i="13"/>
  <c r="D15" i="13"/>
  <c r="D149" i="13"/>
  <c r="D148" i="13"/>
  <c r="D147" i="13"/>
  <c r="D146" i="13"/>
  <c r="D144" i="13"/>
  <c r="D142" i="13"/>
  <c r="D1139" i="13"/>
  <c r="D1138" i="13"/>
  <c r="D1136" i="13"/>
  <c r="D1133" i="13"/>
  <c r="D1132" i="13"/>
  <c r="D1131" i="13"/>
  <c r="D1130" i="13"/>
  <c r="D1129" i="13"/>
  <c r="D1126" i="13"/>
  <c r="D1122" i="13"/>
  <c r="D1121" i="13"/>
  <c r="D1257" i="13"/>
  <c r="D1124" i="13"/>
  <c r="D1120" i="13"/>
  <c r="D1178" i="13"/>
  <c r="D1117" i="13"/>
  <c r="D1114" i="13"/>
  <c r="D1113" i="13"/>
  <c r="D1116" i="13"/>
  <c r="D1115" i="13"/>
  <c r="D1125" i="13"/>
  <c r="D1112" i="13"/>
  <c r="D1111" i="13"/>
  <c r="D1107" i="13"/>
  <c r="D1106" i="13"/>
  <c r="D1105" i="13"/>
  <c r="D1103" i="13"/>
  <c r="D1100" i="13"/>
  <c r="D1102" i="13"/>
  <c r="D1098" i="13"/>
  <c r="D1095" i="13"/>
  <c r="D1094" i="13"/>
  <c r="D1093" i="13"/>
  <c r="D1092" i="13"/>
  <c r="D1091" i="13"/>
  <c r="D1087" i="13"/>
  <c r="D1086" i="13"/>
  <c r="D1083" i="13"/>
  <c r="D1077" i="13"/>
  <c r="D1076" i="13"/>
  <c r="D1073" i="13"/>
  <c r="D1069" i="13"/>
  <c r="D1072" i="13"/>
  <c r="D1071" i="13"/>
  <c r="D1070" i="13"/>
  <c r="D1068" i="13"/>
  <c r="D1067" i="13"/>
  <c r="D1064" i="13"/>
  <c r="D1062" i="13"/>
  <c r="D1061" i="13"/>
  <c r="D1060" i="13"/>
  <c r="D1059" i="13"/>
  <c r="D1057" i="13"/>
  <c r="D251" i="13"/>
  <c r="D1053" i="13"/>
  <c r="D1052" i="13"/>
  <c r="D1050" i="13"/>
  <c r="D1046" i="13"/>
  <c r="D1049" i="13"/>
  <c r="D1054" i="13"/>
  <c r="D1048" i="13"/>
  <c r="D1044" i="13"/>
  <c r="D1043" i="13"/>
  <c r="D1041" i="13"/>
  <c r="D1233" i="13"/>
  <c r="D1040" i="13"/>
  <c r="D1039" i="13"/>
  <c r="D1037" i="13"/>
  <c r="D1036" i="13"/>
  <c r="D1034" i="13"/>
  <c r="D1033" i="13"/>
  <c r="D1032" i="13"/>
  <c r="D1030" i="13"/>
  <c r="D1029" i="13"/>
  <c r="D1028" i="13"/>
  <c r="D1026" i="13"/>
  <c r="D1025" i="13"/>
  <c r="D1023" i="13"/>
  <c r="D1022" i="13"/>
  <c r="D1020" i="13"/>
  <c r="D1018" i="13"/>
  <c r="D1017" i="13"/>
  <c r="D1011" i="13"/>
  <c r="D1010" i="13"/>
  <c r="D1009" i="13"/>
  <c r="D1002" i="13"/>
  <c r="D1000" i="13"/>
  <c r="D999" i="13"/>
  <c r="D998" i="13"/>
  <c r="D996" i="13"/>
  <c r="D1005" i="13"/>
  <c r="D995" i="13"/>
  <c r="D1265" i="13"/>
  <c r="D1006" i="13"/>
  <c r="D864" i="13"/>
  <c r="D993" i="13"/>
  <c r="D852" i="13"/>
  <c r="D989" i="13"/>
  <c r="D988" i="13"/>
  <c r="D987" i="13"/>
  <c r="D986" i="13"/>
  <c r="D985" i="13"/>
  <c r="D982" i="13"/>
  <c r="D981" i="13"/>
  <c r="D980" i="13"/>
  <c r="D979" i="13"/>
  <c r="D978" i="13"/>
  <c r="D1589" i="13"/>
  <c r="D1588" i="13"/>
  <c r="D976" i="13"/>
  <c r="D973" i="13"/>
  <c r="D972" i="13"/>
  <c r="D1577" i="13"/>
  <c r="D971" i="13"/>
  <c r="D967" i="13"/>
  <c r="D969" i="13"/>
  <c r="D968" i="13"/>
  <c r="D1580" i="13"/>
  <c r="D965" i="13"/>
  <c r="D1565" i="13"/>
  <c r="D959" i="13"/>
  <c r="D958" i="13"/>
  <c r="D956" i="13"/>
  <c r="D955" i="13"/>
  <c r="D951" i="13"/>
  <c r="D892" i="13"/>
  <c r="D943" i="13"/>
  <c r="D942" i="13"/>
  <c r="D937" i="13"/>
  <c r="D931" i="13"/>
  <c r="D936" i="13"/>
  <c r="D934" i="13"/>
  <c r="D935" i="13"/>
  <c r="D930" i="13"/>
  <c r="D922" i="13"/>
  <c r="D925" i="13"/>
  <c r="D923" i="13"/>
  <c r="D921" i="13"/>
  <c r="D919" i="13"/>
  <c r="D918" i="13"/>
  <c r="D917" i="13"/>
  <c r="D914" i="13"/>
  <c r="D916" i="13"/>
  <c r="D915" i="13"/>
  <c r="D924" i="13"/>
  <c r="D913" i="13"/>
  <c r="D907" i="13"/>
  <c r="D911" i="13"/>
  <c r="D905" i="13"/>
  <c r="D906" i="13"/>
  <c r="D909" i="13"/>
  <c r="D908" i="13"/>
  <c r="D903" i="13"/>
  <c r="D902" i="13"/>
  <c r="D900" i="13"/>
  <c r="D899" i="13"/>
  <c r="D898" i="13"/>
  <c r="D897" i="13"/>
  <c r="D896" i="13"/>
  <c r="D893" i="13"/>
  <c r="D941" i="13"/>
  <c r="D890" i="13"/>
  <c r="D889" i="13"/>
  <c r="D887" i="13"/>
  <c r="D886" i="13"/>
  <c r="D1150" i="13"/>
  <c r="D885" i="13"/>
  <c r="D1423" i="13"/>
  <c r="D883" i="13"/>
  <c r="D882" i="13"/>
  <c r="D1206" i="13"/>
  <c r="D1205" i="13"/>
  <c r="D1202" i="13"/>
  <c r="D1197" i="13"/>
  <c r="D1201" i="13"/>
  <c r="D1198" i="13"/>
  <c r="D666" i="13"/>
  <c r="D1200" i="13"/>
  <c r="D1194" i="13"/>
  <c r="D1191" i="13"/>
  <c r="D1190" i="13"/>
  <c r="D1189" i="13"/>
  <c r="D1188" i="13"/>
  <c r="D1186" i="13"/>
  <c r="D1123" i="13"/>
  <c r="D1187" i="13"/>
  <c r="D1183" i="13"/>
  <c r="D1177" i="13"/>
  <c r="D1182" i="13"/>
  <c r="D1181" i="13"/>
  <c r="D1180" i="13"/>
  <c r="D1179" i="13"/>
  <c r="D1176" i="13"/>
  <c r="D1174" i="13"/>
  <c r="D1167" i="13"/>
  <c r="D1301" i="13"/>
  <c r="D231" i="13"/>
  <c r="D1164" i="13"/>
  <c r="D1172" i="13"/>
  <c r="D1168" i="13"/>
  <c r="D1163" i="13"/>
  <c r="D1166" i="13"/>
  <c r="D1169" i="13"/>
  <c r="D1165" i="13"/>
  <c r="D806" i="13"/>
  <c r="D1160" i="13"/>
  <c r="D1159" i="13"/>
  <c r="D1158" i="13"/>
  <c r="D1204" i="13"/>
  <c r="D1152" i="13"/>
  <c r="D1156" i="13"/>
  <c r="D1155" i="13"/>
  <c r="D754" i="13"/>
  <c r="D1148" i="13"/>
  <c r="D1145" i="13"/>
  <c r="D875" i="13"/>
  <c r="D874" i="13"/>
  <c r="D1569" i="13"/>
  <c r="D872" i="13"/>
  <c r="D868" i="13"/>
  <c r="D867" i="13"/>
  <c r="D866" i="13"/>
  <c r="D865" i="13"/>
  <c r="D863" i="13"/>
  <c r="D870" i="13"/>
  <c r="D857" i="13"/>
  <c r="D860" i="13"/>
  <c r="D856" i="13"/>
  <c r="D1597" i="13"/>
  <c r="D861" i="13"/>
  <c r="D855" i="13"/>
  <c r="D851" i="13"/>
  <c r="D844" i="13"/>
  <c r="D845" i="13"/>
  <c r="D1590" i="13"/>
  <c r="D843" i="13"/>
  <c r="D252" i="13"/>
  <c r="D233" i="13"/>
  <c r="D839" i="13"/>
  <c r="D1578" i="13"/>
  <c r="D1579" i="13"/>
  <c r="D837" i="13"/>
  <c r="D838" i="13"/>
  <c r="D836" i="13"/>
  <c r="D835" i="13"/>
  <c r="D834" i="13"/>
  <c r="D831" i="13"/>
  <c r="D830" i="13"/>
  <c r="D829" i="13"/>
  <c r="D1572" i="13"/>
  <c r="D826" i="13"/>
  <c r="D825" i="13"/>
  <c r="D824" i="13"/>
  <c r="D823" i="13"/>
  <c r="D960" i="13"/>
  <c r="D1563" i="13"/>
  <c r="D953" i="13"/>
  <c r="D820" i="13"/>
  <c r="D818" i="13"/>
  <c r="D547" i="13"/>
  <c r="D808" i="13"/>
  <c r="D1331" i="13"/>
  <c r="D800" i="13"/>
  <c r="D802" i="13"/>
  <c r="D799" i="13"/>
  <c r="D798" i="13"/>
  <c r="D797" i="13"/>
  <c r="D801" i="13"/>
  <c r="D1258" i="13"/>
  <c r="D791" i="13"/>
  <c r="D653" i="13"/>
  <c r="D657" i="13"/>
  <c r="D790" i="13"/>
  <c r="D787" i="13"/>
  <c r="D784" i="13"/>
  <c r="D792" i="13"/>
  <c r="D783" i="13"/>
  <c r="D777" i="13"/>
  <c r="D775" i="13"/>
  <c r="D770" i="13"/>
  <c r="D1170" i="13"/>
  <c r="D772" i="13"/>
  <c r="D771" i="13"/>
  <c r="D769" i="13"/>
  <c r="D767" i="13"/>
  <c r="D759" i="13"/>
  <c r="D764" i="13"/>
  <c r="D21" i="13"/>
  <c r="D763" i="13"/>
  <c r="D762" i="13"/>
  <c r="D760" i="13"/>
  <c r="D758" i="13"/>
  <c r="D755" i="13"/>
  <c r="D752" i="13"/>
  <c r="D751" i="13"/>
  <c r="D749" i="13"/>
  <c r="D747" i="13"/>
  <c r="D741" i="13"/>
  <c r="D740" i="13"/>
  <c r="D735" i="13"/>
  <c r="D733" i="13"/>
  <c r="D732" i="13"/>
  <c r="D731" i="13"/>
  <c r="D730" i="13"/>
  <c r="D729" i="13"/>
  <c r="D726" i="13"/>
  <c r="D725" i="13"/>
  <c r="D728" i="13"/>
  <c r="D721" i="13"/>
  <c r="D712" i="13"/>
  <c r="D711" i="13"/>
  <c r="D720" i="13"/>
  <c r="D719" i="13"/>
  <c r="D717" i="13"/>
  <c r="D709" i="13"/>
  <c r="D708" i="13"/>
  <c r="D713" i="13"/>
  <c r="D710" i="13"/>
  <c r="D706" i="13"/>
  <c r="D700" i="13"/>
  <c r="D699" i="13"/>
  <c r="D698" i="13"/>
  <c r="D691" i="13"/>
  <c r="D696" i="13"/>
  <c r="D694" i="13"/>
  <c r="D692" i="13"/>
  <c r="D690" i="13"/>
  <c r="D689" i="13"/>
  <c r="D688" i="13"/>
  <c r="D687" i="13"/>
  <c r="D684" i="13"/>
  <c r="D683" i="13"/>
  <c r="D682" i="13"/>
  <c r="D680" i="13"/>
  <c r="D679" i="13"/>
  <c r="D415" i="13"/>
  <c r="D673" i="13"/>
  <c r="D672" i="13"/>
  <c r="D663" i="13"/>
  <c r="D669" i="13"/>
  <c r="D668" i="13"/>
  <c r="D667" i="13"/>
  <c r="D665" i="13"/>
  <c r="D664" i="13"/>
  <c r="D662" i="13"/>
  <c r="D661" i="13"/>
  <c r="D658" i="13"/>
  <c r="D654" i="13"/>
  <c r="D652" i="13"/>
  <c r="D649" i="13"/>
  <c r="D648" i="13"/>
  <c r="D644" i="13"/>
  <c r="D641" i="13"/>
  <c r="D640" i="13"/>
  <c r="D638" i="13"/>
  <c r="D637" i="13"/>
  <c r="D635" i="13"/>
  <c r="D634" i="13"/>
  <c r="D632" i="13"/>
  <c r="D630" i="13"/>
  <c r="D629" i="13"/>
  <c r="D628" i="13"/>
  <c r="D626" i="13"/>
  <c r="D625" i="13"/>
  <c r="D624" i="13"/>
  <c r="D623" i="13"/>
  <c r="D622" i="13"/>
  <c r="D619" i="13"/>
  <c r="D620" i="13"/>
  <c r="D618" i="13"/>
  <c r="D617" i="13"/>
  <c r="D616" i="13"/>
  <c r="D614" i="13"/>
  <c r="D613" i="13"/>
  <c r="D612" i="13"/>
  <c r="D607" i="13"/>
  <c r="D606" i="13"/>
  <c r="D1273" i="13"/>
  <c r="D602" i="13"/>
  <c r="D601" i="13"/>
  <c r="D600" i="13"/>
  <c r="D599" i="13"/>
  <c r="D594" i="13"/>
  <c r="D598" i="13"/>
  <c r="D597" i="13"/>
  <c r="D596" i="13"/>
  <c r="D592" i="13"/>
  <c r="D584" i="13"/>
  <c r="D587" i="13"/>
  <c r="D586" i="13"/>
  <c r="D585" i="13"/>
  <c r="D579" i="13"/>
  <c r="D577" i="13"/>
  <c r="D576" i="13"/>
  <c r="D582" i="13"/>
  <c r="D581" i="13"/>
  <c r="D575" i="13"/>
  <c r="D573" i="13"/>
  <c r="D572" i="13"/>
  <c r="D571" i="13"/>
  <c r="D570" i="13"/>
  <c r="D569" i="13"/>
  <c r="D568" i="13"/>
  <c r="D567" i="13"/>
  <c r="D563" i="13"/>
  <c r="D562" i="13"/>
  <c r="D605" i="13"/>
  <c r="D560" i="13"/>
  <c r="D558" i="13"/>
  <c r="D565" i="13"/>
  <c r="D557" i="13"/>
  <c r="D556" i="13"/>
  <c r="D553" i="13"/>
  <c r="D551" i="13"/>
  <c r="D550" i="13"/>
  <c r="D549" i="13"/>
  <c r="D546" i="13"/>
  <c r="D540" i="13"/>
  <c r="D539" i="13"/>
  <c r="D536" i="13"/>
  <c r="D533" i="13"/>
  <c r="D530" i="13"/>
  <c r="D529" i="13"/>
  <c r="D534" i="13"/>
  <c r="D528" i="13"/>
  <c r="D520" i="13"/>
  <c r="D525" i="13"/>
  <c r="D1598" i="13"/>
  <c r="D524" i="13"/>
  <c r="D523" i="13"/>
  <c r="D521" i="13"/>
  <c r="D519" i="13"/>
  <c r="D517" i="13"/>
  <c r="D516" i="13"/>
  <c r="D515" i="13"/>
  <c r="D514" i="13"/>
  <c r="D513" i="13"/>
  <c r="D512" i="13"/>
  <c r="D510" i="13"/>
  <c r="D508" i="13"/>
  <c r="D300" i="13"/>
  <c r="D504" i="13"/>
  <c r="D702" i="13"/>
  <c r="D503" i="13"/>
  <c r="D502" i="13"/>
  <c r="D501" i="13"/>
  <c r="D500" i="13"/>
  <c r="D499" i="13"/>
  <c r="D497" i="13"/>
  <c r="D496" i="13"/>
  <c r="D495" i="13"/>
  <c r="D494" i="13"/>
  <c r="D492" i="13"/>
  <c r="D491" i="13"/>
  <c r="D490" i="13"/>
  <c r="D489" i="13"/>
  <c r="D487" i="13"/>
  <c r="D485" i="13"/>
  <c r="D484" i="13"/>
  <c r="D481" i="13"/>
  <c r="D480" i="13"/>
  <c r="D474" i="13"/>
  <c r="D473" i="13"/>
  <c r="D469" i="13"/>
  <c r="D466" i="13"/>
  <c r="D465" i="13"/>
  <c r="D463" i="13"/>
  <c r="D464" i="13"/>
  <c r="D462" i="13"/>
  <c r="D461" i="13"/>
  <c r="D459" i="13"/>
  <c r="D458" i="13"/>
  <c r="D457" i="13"/>
  <c r="D456" i="13"/>
  <c r="D455" i="13"/>
  <c r="D454" i="13"/>
  <c r="D453" i="13"/>
  <c r="D452" i="13"/>
  <c r="D449" i="13"/>
  <c r="D447" i="13"/>
  <c r="D445" i="13"/>
  <c r="D446" i="13"/>
  <c r="D444" i="13"/>
  <c r="D443" i="13"/>
  <c r="D438" i="13"/>
  <c r="D437" i="13"/>
  <c r="D441" i="13"/>
  <c r="D439" i="13"/>
  <c r="D636" i="13"/>
  <c r="D436" i="13"/>
  <c r="D435" i="13"/>
  <c r="D434" i="13"/>
  <c r="D431" i="13"/>
  <c r="D430" i="13"/>
  <c r="D429" i="13"/>
  <c r="D428" i="13"/>
  <c r="D471" i="13"/>
  <c r="D425" i="13"/>
  <c r="D472" i="13"/>
  <c r="D432" i="13"/>
  <c r="D424" i="13"/>
  <c r="D423" i="13"/>
  <c r="D421" i="13"/>
  <c r="D420" i="13"/>
  <c r="D419" i="13"/>
  <c r="D418" i="13"/>
  <c r="D416" i="13"/>
  <c r="D414" i="13"/>
  <c r="D408" i="13"/>
  <c r="D407" i="13"/>
  <c r="D405" i="13"/>
  <c r="D402" i="13"/>
  <c r="D401" i="13"/>
  <c r="D403" i="13"/>
  <c r="D396" i="13"/>
  <c r="D399" i="13"/>
  <c r="D395" i="13"/>
  <c r="D400" i="13"/>
  <c r="D397" i="13"/>
  <c r="D390" i="13"/>
  <c r="D393" i="13"/>
  <c r="D389" i="13"/>
  <c r="D392" i="13"/>
  <c r="D388" i="13"/>
  <c r="D387" i="13"/>
  <c r="D384" i="13"/>
  <c r="D383" i="13"/>
  <c r="D382" i="13"/>
  <c r="D381" i="13"/>
  <c r="D380" i="13"/>
  <c r="D379" i="13"/>
  <c r="D369" i="13"/>
  <c r="D376" i="13"/>
  <c r="D375" i="13"/>
  <c r="D368" i="13"/>
  <c r="D374" i="13"/>
  <c r="D373" i="13"/>
  <c r="D372" i="13"/>
  <c r="D371" i="13"/>
  <c r="D365" i="13"/>
  <c r="D366" i="13"/>
  <c r="D363" i="13"/>
  <c r="D362" i="13"/>
  <c r="D360" i="13"/>
  <c r="D359" i="13"/>
  <c r="D357" i="13"/>
  <c r="D350" i="13"/>
  <c r="D348" i="13"/>
  <c r="D339" i="13"/>
  <c r="D338" i="13"/>
  <c r="D333" i="13"/>
  <c r="D332" i="13"/>
  <c r="D331" i="13"/>
  <c r="D330" i="13"/>
  <c r="D329" i="13"/>
  <c r="D328" i="13"/>
  <c r="D320" i="13"/>
  <c r="D325" i="13"/>
  <c r="D322" i="13"/>
  <c r="D309" i="13"/>
  <c r="D318" i="13"/>
  <c r="D316" i="13"/>
  <c r="D315" i="13"/>
  <c r="D314" i="13"/>
  <c r="D311" i="13"/>
  <c r="D313" i="13"/>
  <c r="D312" i="13"/>
  <c r="D511" i="13"/>
  <c r="D307" i="13"/>
  <c r="D299" i="13"/>
  <c r="D303" i="13"/>
  <c r="D293" i="13"/>
  <c r="D292" i="13"/>
  <c r="D289" i="13"/>
  <c r="D286" i="13"/>
  <c r="D283" i="13"/>
  <c r="D282" i="13"/>
  <c r="D285" i="13"/>
  <c r="D279" i="13"/>
  <c r="D278" i="13"/>
  <c r="D271" i="13"/>
  <c r="D270" i="13"/>
  <c r="D260" i="13"/>
  <c r="D259" i="13"/>
  <c r="D257" i="13"/>
  <c r="D254" i="13"/>
  <c r="D263" i="13"/>
  <c r="D1199" i="13"/>
  <c r="D266" i="13"/>
  <c r="D264" i="13"/>
  <c r="D249" i="13"/>
  <c r="D255" i="13"/>
  <c r="D247" i="13"/>
  <c r="D253" i="13"/>
  <c r="D854" i="13"/>
  <c r="D250" i="13"/>
  <c r="D245" i="13"/>
  <c r="D243" i="13"/>
  <c r="D242" i="13"/>
  <c r="D1047" i="13"/>
  <c r="D841" i="13"/>
  <c r="D97" i="13"/>
  <c r="D230" i="13"/>
  <c r="D236" i="13"/>
  <c r="D229" i="13"/>
  <c r="D235" i="13"/>
  <c r="D232" i="13"/>
  <c r="D234" i="13"/>
  <c r="D833" i="13"/>
  <c r="D227" i="13"/>
  <c r="D226" i="13"/>
  <c r="D269" i="13"/>
  <c r="D220" i="13"/>
  <c r="D1154" i="13"/>
  <c r="D1566" i="13"/>
  <c r="D218" i="13"/>
  <c r="D224" i="13"/>
  <c r="D217" i="13"/>
  <c r="D215" i="13"/>
  <c r="D211" i="13"/>
  <c r="D137" i="13"/>
  <c r="D80" i="13"/>
  <c r="D136" i="13"/>
  <c r="D135" i="13"/>
  <c r="D130" i="13"/>
  <c r="D125" i="13"/>
  <c r="D122" i="13"/>
  <c r="D129" i="13"/>
  <c r="D123" i="13"/>
  <c r="D124" i="13"/>
  <c r="D128" i="13"/>
  <c r="D127" i="13"/>
  <c r="D126" i="13"/>
  <c r="D120" i="13"/>
  <c r="D116" i="13"/>
  <c r="D118" i="13"/>
  <c r="D117" i="13"/>
  <c r="D114" i="13"/>
  <c r="D110" i="13"/>
  <c r="D109" i="13"/>
  <c r="D107" i="13"/>
  <c r="D104" i="13"/>
  <c r="D99" i="13"/>
  <c r="D94" i="13"/>
  <c r="D102" i="13"/>
  <c r="D101" i="13"/>
  <c r="D96" i="13"/>
  <c r="D98" i="13"/>
  <c r="D95" i="13"/>
  <c r="D92" i="13"/>
  <c r="D91" i="13"/>
  <c r="D89" i="13"/>
  <c r="D88" i="13"/>
  <c r="D87" i="13"/>
  <c r="D86" i="13"/>
  <c r="D85" i="13"/>
  <c r="D83" i="13"/>
  <c r="D82" i="13"/>
  <c r="D81" i="13"/>
  <c r="D79" i="13"/>
  <c r="D78" i="13"/>
  <c r="D76" i="13"/>
  <c r="D75" i="13"/>
  <c r="D74" i="13"/>
  <c r="D67" i="13"/>
  <c r="D66" i="13"/>
  <c r="D54" i="13"/>
  <c r="D63" i="13"/>
  <c r="D61" i="13"/>
  <c r="D58" i="13"/>
  <c r="D59" i="13"/>
  <c r="D56" i="13"/>
  <c r="D55" i="13"/>
  <c r="D57" i="13"/>
  <c r="D50" i="13"/>
  <c r="D49" i="13"/>
  <c r="D48" i="13"/>
  <c r="D46" i="13"/>
  <c r="D45" i="13"/>
  <c r="D44" i="13"/>
  <c r="D41" i="13"/>
  <c r="D40" i="13"/>
  <c r="D39" i="13"/>
  <c r="D781" i="13"/>
  <c r="D38" i="13"/>
  <c r="D36" i="13"/>
  <c r="D35" i="13"/>
  <c r="D33" i="13"/>
  <c r="D31" i="13"/>
  <c r="D30" i="13"/>
  <c r="D29" i="13"/>
  <c r="D1101" i="13"/>
  <c r="D28" i="13"/>
  <c r="D27" i="13"/>
  <c r="D26" i="13"/>
  <c r="D25" i="13"/>
  <c r="D23" i="13"/>
  <c r="D22" i="13"/>
  <c r="D20" i="13"/>
  <c r="D19" i="13"/>
  <c r="D18" i="13"/>
  <c r="D153" i="13"/>
  <c r="D14" i="13"/>
  <c r="D12" i="13"/>
  <c r="D10" i="13"/>
  <c r="D9" i="13"/>
  <c r="D8" i="13"/>
  <c r="D1088" i="13"/>
  <c r="D6" i="13"/>
  <c r="D5" i="13"/>
  <c r="L31" i="13"/>
  <c r="M31" i="13"/>
  <c r="N31" i="13"/>
  <c r="L9" i="13"/>
  <c r="M9" i="13"/>
  <c r="N9" i="13"/>
  <c r="L10" i="13"/>
  <c r="M10" i="13"/>
  <c r="N10" i="13"/>
  <c r="G1615" i="13"/>
  <c r="N1614" i="13"/>
  <c r="M1614" i="13"/>
  <c r="L1614" i="13"/>
  <c r="H1614" i="13"/>
  <c r="G1614" i="13"/>
  <c r="N1608" i="13"/>
  <c r="M1608" i="13"/>
  <c r="L1608" i="13"/>
  <c r="H1608" i="13"/>
  <c r="G1608" i="13"/>
  <c r="N1611" i="13"/>
  <c r="M1611" i="13"/>
  <c r="L1611" i="13"/>
  <c r="K1611" i="13"/>
  <c r="J1611" i="13"/>
  <c r="I1611" i="13"/>
  <c r="H1611" i="13"/>
  <c r="G1611" i="13"/>
  <c r="H1610" i="13"/>
  <c r="G1610" i="13"/>
  <c r="H1612" i="13"/>
  <c r="G1612" i="13"/>
  <c r="N1605" i="13"/>
  <c r="M1605" i="13"/>
  <c r="L1605" i="13"/>
  <c r="K1605" i="13"/>
  <c r="J1605" i="13"/>
  <c r="I1605" i="13"/>
  <c r="H1605" i="13"/>
  <c r="G1605" i="13"/>
  <c r="N1609" i="13"/>
  <c r="M1609" i="13"/>
  <c r="L1609" i="13"/>
  <c r="K1609" i="13"/>
  <c r="J1609" i="13"/>
  <c r="H1609" i="13"/>
  <c r="G1609" i="13"/>
  <c r="H1606" i="13"/>
  <c r="G1606" i="13"/>
  <c r="N1604" i="13"/>
  <c r="M1604" i="13"/>
  <c r="L1604" i="13"/>
  <c r="J1602" i="13"/>
  <c r="I1602" i="13"/>
  <c r="H1602" i="13"/>
  <c r="G1602" i="13"/>
  <c r="J1601" i="13"/>
  <c r="I1601" i="13"/>
  <c r="H1601" i="13"/>
  <c r="G1601" i="13"/>
  <c r="N1599" i="13"/>
  <c r="M1599" i="13"/>
  <c r="L1599" i="13"/>
  <c r="J1599" i="13"/>
  <c r="I1599" i="13"/>
  <c r="H1599" i="13"/>
  <c r="G1599" i="13"/>
  <c r="N1596" i="13"/>
  <c r="M1596" i="13"/>
  <c r="L1596" i="13"/>
  <c r="J1596" i="13"/>
  <c r="I1596" i="13"/>
  <c r="H1596" i="13"/>
  <c r="G1596" i="13"/>
  <c r="N1594" i="13"/>
  <c r="M1594" i="13"/>
  <c r="L1594" i="13"/>
  <c r="K1594" i="13"/>
  <c r="J1594" i="13"/>
  <c r="I1594" i="13"/>
  <c r="H1594" i="13"/>
  <c r="G1594" i="13"/>
  <c r="N1593" i="13"/>
  <c r="M1593" i="13"/>
  <c r="L1593" i="13"/>
  <c r="J1593" i="13"/>
  <c r="I1593" i="13"/>
  <c r="H1593" i="13"/>
  <c r="G1593" i="13"/>
  <c r="N1592" i="13"/>
  <c r="M1592" i="13"/>
  <c r="L1592" i="13"/>
  <c r="K1592" i="13"/>
  <c r="J1592" i="13"/>
  <c r="I1592" i="13"/>
  <c r="H1592" i="13"/>
  <c r="G1592" i="13"/>
  <c r="N301" i="13"/>
  <c r="M301" i="13"/>
  <c r="L301" i="13"/>
  <c r="K301" i="13"/>
  <c r="J301" i="13"/>
  <c r="I301" i="13"/>
  <c r="H301" i="13"/>
  <c r="G301" i="13"/>
  <c r="N1583" i="13"/>
  <c r="M1583" i="13"/>
  <c r="L1583" i="13"/>
  <c r="K1583" i="13"/>
  <c r="J1583" i="13"/>
  <c r="I1583" i="13"/>
  <c r="H1583" i="13"/>
  <c r="G1583" i="13"/>
  <c r="N1581" i="13"/>
  <c r="M1581" i="13"/>
  <c r="L1581" i="13"/>
  <c r="K1581" i="13"/>
  <c r="J1581" i="13"/>
  <c r="I1581" i="13"/>
  <c r="H1581" i="13"/>
  <c r="G1581" i="13"/>
  <c r="N1582" i="13"/>
  <c r="M1582" i="13"/>
  <c r="L1582" i="13"/>
  <c r="K1582" i="13"/>
  <c r="J1582" i="13"/>
  <c r="I1582" i="13"/>
  <c r="H1582" i="13"/>
  <c r="G1582" i="13"/>
  <c r="N705" i="13"/>
  <c r="M705" i="13"/>
  <c r="L705" i="13"/>
  <c r="K705" i="13"/>
  <c r="J705" i="13"/>
  <c r="I705" i="13"/>
  <c r="H705" i="13"/>
  <c r="G705" i="13"/>
  <c r="N1302" i="13"/>
  <c r="M1302" i="13"/>
  <c r="L1302" i="13"/>
  <c r="K1302" i="13"/>
  <c r="J1302" i="13"/>
  <c r="I1302" i="13"/>
  <c r="H1302" i="13"/>
  <c r="G1302" i="13"/>
  <c r="N1574" i="13"/>
  <c r="M1574" i="13"/>
  <c r="L1574" i="13"/>
  <c r="K1574" i="13"/>
  <c r="J1574" i="13"/>
  <c r="I1574" i="13"/>
  <c r="H1574" i="13"/>
  <c r="G1574" i="13"/>
  <c r="N1573" i="13"/>
  <c r="M1573" i="13"/>
  <c r="L1573" i="13"/>
  <c r="K1573" i="13"/>
  <c r="J1573" i="13"/>
  <c r="I1573" i="13"/>
  <c r="H1573" i="13"/>
  <c r="G1573" i="13"/>
  <c r="N1575" i="13"/>
  <c r="M1575" i="13"/>
  <c r="L1575" i="13"/>
  <c r="H1575" i="13"/>
  <c r="G1575" i="13"/>
  <c r="H1568" i="13"/>
  <c r="G1568" i="13"/>
  <c r="N1567" i="13"/>
  <c r="M1567" i="13"/>
  <c r="L1567" i="13"/>
  <c r="K1567" i="13"/>
  <c r="J1567" i="13"/>
  <c r="I1567" i="13"/>
  <c r="H1567" i="13"/>
  <c r="G1567" i="13"/>
  <c r="N1564" i="13"/>
  <c r="M1564" i="13"/>
  <c r="L1564" i="13"/>
  <c r="H1564" i="13"/>
  <c r="N1558" i="13"/>
  <c r="M1558" i="13"/>
  <c r="L1558" i="13"/>
  <c r="K1558" i="13"/>
  <c r="J1558" i="13"/>
  <c r="I1558" i="13"/>
  <c r="H1558" i="13"/>
  <c r="G1558" i="13"/>
  <c r="N1555" i="13"/>
  <c r="M1555" i="13"/>
  <c r="L1555" i="13"/>
  <c r="G1555" i="13"/>
  <c r="N1554" i="13"/>
  <c r="M1554" i="13"/>
  <c r="L1554" i="13"/>
  <c r="N1553" i="13"/>
  <c r="M1553" i="13"/>
  <c r="L1553" i="13"/>
  <c r="N1552" i="13"/>
  <c r="M1552" i="13"/>
  <c r="L1552" i="13"/>
  <c r="N1551" i="13"/>
  <c r="M1551" i="13"/>
  <c r="L1551" i="13"/>
  <c r="N1550" i="13"/>
  <c r="M1550" i="13"/>
  <c r="L1550" i="13"/>
  <c r="N1549" i="13"/>
  <c r="M1549" i="13"/>
  <c r="L1549" i="13"/>
  <c r="N1548" i="13"/>
  <c r="M1548" i="13"/>
  <c r="L1548" i="13"/>
  <c r="K1548" i="13"/>
  <c r="J1548" i="13"/>
  <c r="I1548" i="13"/>
  <c r="H1548" i="13"/>
  <c r="G1548" i="13"/>
  <c r="N1546" i="13"/>
  <c r="M1546" i="13"/>
  <c r="L1546" i="13"/>
  <c r="K1546" i="13"/>
  <c r="J1546" i="13"/>
  <c r="I1546" i="13"/>
  <c r="H1546" i="13"/>
  <c r="G1546" i="13"/>
  <c r="N1545" i="13"/>
  <c r="M1545" i="13"/>
  <c r="L1545" i="13"/>
  <c r="N1543" i="13"/>
  <c r="M1543" i="13"/>
  <c r="L1543" i="13"/>
  <c r="K1543" i="13"/>
  <c r="J1543" i="13"/>
  <c r="I1543" i="13"/>
  <c r="H1543" i="13"/>
  <c r="G1543" i="13"/>
  <c r="N1541" i="13"/>
  <c r="M1541" i="13"/>
  <c r="L1541" i="13"/>
  <c r="H1541" i="13"/>
  <c r="G1541" i="13"/>
  <c r="H1535" i="13"/>
  <c r="G1535" i="13"/>
  <c r="N1539" i="13"/>
  <c r="M1539" i="13"/>
  <c r="L1539" i="13"/>
  <c r="I1539" i="13"/>
  <c r="H1539" i="13"/>
  <c r="G1539" i="13"/>
  <c r="N1538" i="13"/>
  <c r="M1538" i="13"/>
  <c r="L1538" i="13"/>
  <c r="H1538" i="13"/>
  <c r="G1538" i="13"/>
  <c r="H1537" i="13"/>
  <c r="G1537" i="13"/>
  <c r="H1540" i="13"/>
  <c r="G1540" i="13"/>
  <c r="N1398" i="13"/>
  <c r="M1398" i="13"/>
  <c r="L1398" i="13"/>
  <c r="K1398" i="13"/>
  <c r="J1398" i="13"/>
  <c r="H1398" i="13"/>
  <c r="G1398" i="13"/>
  <c r="N1534" i="13"/>
  <c r="M1534" i="13"/>
  <c r="L1534" i="13"/>
  <c r="K1534" i="13"/>
  <c r="J1534" i="13"/>
  <c r="I1534" i="13"/>
  <c r="H1534" i="13"/>
  <c r="G1534" i="13"/>
  <c r="N1533" i="13"/>
  <c r="M1533" i="13"/>
  <c r="L1533" i="13"/>
  <c r="N1532" i="13"/>
  <c r="M1532" i="13"/>
  <c r="L1532" i="13"/>
  <c r="J1532" i="13"/>
  <c r="I1532" i="13"/>
  <c r="H1532" i="13"/>
  <c r="G1532" i="13"/>
  <c r="N1531" i="13"/>
  <c r="M1531" i="13"/>
  <c r="L1531" i="13"/>
  <c r="K1531" i="13"/>
  <c r="J1531" i="13"/>
  <c r="I1531" i="13"/>
  <c r="H1531" i="13"/>
  <c r="G1531" i="13"/>
  <c r="N1530" i="13"/>
  <c r="M1530" i="13"/>
  <c r="L1530" i="13"/>
  <c r="K1530" i="13"/>
  <c r="J1530" i="13"/>
  <c r="I1530" i="13"/>
  <c r="H1530" i="13"/>
  <c r="G1530" i="13"/>
  <c r="J1529" i="13"/>
  <c r="I1529" i="13"/>
  <c r="H1529" i="13"/>
  <c r="G1529" i="13"/>
  <c r="J1528" i="13"/>
  <c r="I1528" i="13"/>
  <c r="H1528" i="13"/>
  <c r="G1528" i="13"/>
  <c r="N1527" i="13"/>
  <c r="M1527" i="13"/>
  <c r="L1527" i="13"/>
  <c r="J1527" i="13"/>
  <c r="I1527" i="13"/>
  <c r="H1527" i="13"/>
  <c r="G1527" i="13"/>
  <c r="N1525" i="13"/>
  <c r="M1525" i="13"/>
  <c r="L1525" i="13"/>
  <c r="K1525" i="13"/>
  <c r="J1525" i="13"/>
  <c r="I1525" i="13"/>
  <c r="H1525" i="13"/>
  <c r="G1525" i="13"/>
  <c r="N1524" i="13"/>
  <c r="M1524" i="13"/>
  <c r="L1524" i="13"/>
  <c r="J1522" i="13"/>
  <c r="I1522" i="13"/>
  <c r="H1522" i="13"/>
  <c r="G1522" i="13"/>
  <c r="N1521" i="13"/>
  <c r="M1521" i="13"/>
  <c r="L1521" i="13"/>
  <c r="K1521" i="13"/>
  <c r="J1521" i="13"/>
  <c r="I1521" i="13"/>
  <c r="H1521" i="13"/>
  <c r="G1521" i="13"/>
  <c r="N1523" i="13"/>
  <c r="M1523" i="13"/>
  <c r="L1523" i="13"/>
  <c r="K1523" i="13"/>
  <c r="J1523" i="13"/>
  <c r="I1523" i="13"/>
  <c r="H1523" i="13"/>
  <c r="G1523" i="13"/>
  <c r="N1520" i="13"/>
  <c r="M1520" i="13"/>
  <c r="L1520" i="13"/>
  <c r="K1520" i="13"/>
  <c r="J1520" i="13"/>
  <c r="I1520" i="13"/>
  <c r="H1520" i="13"/>
  <c r="G1520" i="13"/>
  <c r="J1519" i="13"/>
  <c r="I1519" i="13"/>
  <c r="H1519" i="13"/>
  <c r="G1519" i="13"/>
  <c r="N1517" i="13"/>
  <c r="M1517" i="13"/>
  <c r="L1517" i="13"/>
  <c r="K1517" i="13"/>
  <c r="J1517" i="13"/>
  <c r="I1517" i="13"/>
  <c r="H1517" i="13"/>
  <c r="G1517" i="13"/>
  <c r="N1516" i="13"/>
  <c r="M1516" i="13"/>
  <c r="L1516" i="13"/>
  <c r="N1510" i="13"/>
  <c r="M1510" i="13"/>
  <c r="L1510" i="13"/>
  <c r="K1510" i="13"/>
  <c r="J1510" i="13"/>
  <c r="I1510" i="13"/>
  <c r="H1510" i="13"/>
  <c r="G1510" i="13"/>
  <c r="N1514" i="13"/>
  <c r="M1514" i="13"/>
  <c r="L1514" i="13"/>
  <c r="K1514" i="13"/>
  <c r="J1514" i="13"/>
  <c r="I1514" i="13"/>
  <c r="H1514" i="13"/>
  <c r="G1514" i="13"/>
  <c r="N1513" i="13"/>
  <c r="M1513" i="13"/>
  <c r="L1513" i="13"/>
  <c r="K1513" i="13"/>
  <c r="J1513" i="13"/>
  <c r="I1513" i="13"/>
  <c r="H1513" i="13"/>
  <c r="G1513" i="13"/>
  <c r="N1512" i="13"/>
  <c r="M1512" i="13"/>
  <c r="L1512" i="13"/>
  <c r="K1512" i="13"/>
  <c r="J1512" i="13"/>
  <c r="I1512" i="13"/>
  <c r="H1512" i="13"/>
  <c r="G1512" i="13"/>
  <c r="N1509" i="13"/>
  <c r="M1509" i="13"/>
  <c r="L1509" i="13"/>
  <c r="K1509" i="13"/>
  <c r="J1509" i="13"/>
  <c r="I1509" i="13"/>
  <c r="H1509" i="13"/>
  <c r="G1509" i="13"/>
  <c r="N1508" i="13"/>
  <c r="M1508" i="13"/>
  <c r="L1508" i="13"/>
  <c r="K1508" i="13"/>
  <c r="J1508" i="13"/>
  <c r="I1508" i="13"/>
  <c r="H1508" i="13"/>
  <c r="G1508" i="13"/>
  <c r="N1502" i="13"/>
  <c r="M1502" i="13"/>
  <c r="L1502" i="13"/>
  <c r="K1502" i="13"/>
  <c r="J1502" i="13"/>
  <c r="I1502" i="13"/>
  <c r="G1502" i="13"/>
  <c r="N1499" i="13"/>
  <c r="M1499" i="13"/>
  <c r="L1499" i="13"/>
  <c r="K1499" i="13"/>
  <c r="J1499" i="13"/>
  <c r="I1499" i="13"/>
  <c r="G1499" i="13"/>
  <c r="N1498" i="13"/>
  <c r="M1498" i="13"/>
  <c r="L1498" i="13"/>
  <c r="J1498" i="13"/>
  <c r="I1498" i="13"/>
  <c r="H1498" i="13"/>
  <c r="G1498" i="13"/>
  <c r="N1497" i="13"/>
  <c r="M1497" i="13"/>
  <c r="L1497" i="13"/>
  <c r="K1497" i="13"/>
  <c r="J1497" i="13"/>
  <c r="I1497" i="13"/>
  <c r="H1497" i="13"/>
  <c r="G1497" i="13"/>
  <c r="N1496" i="13"/>
  <c r="M1496" i="13"/>
  <c r="L1496" i="13"/>
  <c r="K1496" i="13"/>
  <c r="J1496" i="13"/>
  <c r="I1496" i="13"/>
  <c r="H1496" i="13"/>
  <c r="G1496" i="13"/>
  <c r="H1495" i="13"/>
  <c r="G1495" i="13"/>
  <c r="N1494" i="13"/>
  <c r="M1494" i="13"/>
  <c r="L1494" i="13"/>
  <c r="H1494" i="13"/>
  <c r="G1494" i="13"/>
  <c r="N1493" i="13"/>
  <c r="M1493" i="13"/>
  <c r="L1493" i="13"/>
  <c r="H1493" i="13"/>
  <c r="N1492" i="13"/>
  <c r="M1492" i="13"/>
  <c r="L1492" i="13"/>
  <c r="K1492" i="13"/>
  <c r="J1492" i="13"/>
  <c r="I1492" i="13"/>
  <c r="H1492" i="13"/>
  <c r="G1492" i="13"/>
  <c r="N1491" i="13"/>
  <c r="M1491" i="13"/>
  <c r="L1491" i="13"/>
  <c r="K1491" i="13"/>
  <c r="J1491" i="13"/>
  <c r="I1491" i="13"/>
  <c r="H1491" i="13"/>
  <c r="G1491" i="13"/>
  <c r="N1490" i="13"/>
  <c r="M1490" i="13"/>
  <c r="L1490" i="13"/>
  <c r="K1490" i="13"/>
  <c r="J1490" i="13"/>
  <c r="I1490" i="13"/>
  <c r="H1490" i="13"/>
  <c r="G1490" i="13"/>
  <c r="N1489" i="13"/>
  <c r="M1489" i="13"/>
  <c r="L1489" i="13"/>
  <c r="K1489" i="13"/>
  <c r="J1489" i="13"/>
  <c r="I1489" i="13"/>
  <c r="H1489" i="13"/>
  <c r="G1489" i="13"/>
  <c r="N1488" i="13"/>
  <c r="M1488" i="13"/>
  <c r="L1488" i="13"/>
  <c r="N1486" i="13"/>
  <c r="M1486" i="13"/>
  <c r="L1486" i="13"/>
  <c r="G1486" i="13"/>
  <c r="N280" i="13"/>
  <c r="M280" i="13"/>
  <c r="L280" i="13"/>
  <c r="G280" i="13"/>
  <c r="N213" i="13"/>
  <c r="M213" i="13"/>
  <c r="L213" i="13"/>
  <c r="H213" i="13"/>
  <c r="G213" i="13"/>
  <c r="N1485" i="13"/>
  <c r="M1485" i="13"/>
  <c r="L1485" i="13"/>
  <c r="N1484" i="13"/>
  <c r="M1484" i="13"/>
  <c r="L1484" i="13"/>
  <c r="N1483" i="13"/>
  <c r="M1483" i="13"/>
  <c r="L1483" i="13"/>
  <c r="N1482" i="13"/>
  <c r="M1482" i="13"/>
  <c r="L1482" i="13"/>
  <c r="N1481" i="13"/>
  <c r="M1481" i="13"/>
  <c r="L1481" i="13"/>
  <c r="K1481" i="13"/>
  <c r="J1481" i="13"/>
  <c r="I1481" i="13"/>
  <c r="H1481" i="13"/>
  <c r="G1481" i="13"/>
  <c r="N1480" i="13"/>
  <c r="M1480" i="13"/>
  <c r="L1480" i="13"/>
  <c r="G1480" i="13"/>
  <c r="G1432" i="13"/>
  <c r="G1479" i="13"/>
  <c r="N1475" i="13"/>
  <c r="M1475" i="13"/>
  <c r="L1475" i="13"/>
  <c r="K1475" i="13"/>
  <c r="J1475" i="13"/>
  <c r="I1475" i="13"/>
  <c r="H1475" i="13"/>
  <c r="G1475" i="13"/>
  <c r="H1474" i="13"/>
  <c r="G1474" i="13"/>
  <c r="H1470" i="13"/>
  <c r="G1470" i="13"/>
  <c r="H1469" i="13"/>
  <c r="G1469" i="13"/>
  <c r="N1468" i="13"/>
  <c r="M1468" i="13"/>
  <c r="L1468" i="13"/>
  <c r="H1468" i="13"/>
  <c r="G1468" i="13"/>
  <c r="N1471" i="13"/>
  <c r="M1471" i="13"/>
  <c r="L1471" i="13"/>
  <c r="K1471" i="13"/>
  <c r="J1471" i="13"/>
  <c r="I1471" i="13"/>
  <c r="H1471" i="13"/>
  <c r="G1471" i="13"/>
  <c r="N1472" i="13"/>
  <c r="M1472" i="13"/>
  <c r="L1472" i="13"/>
  <c r="K1472" i="13"/>
  <c r="J1472" i="13"/>
  <c r="I1472" i="13"/>
  <c r="H1472" i="13"/>
  <c r="G1472" i="13"/>
  <c r="N1467" i="13"/>
  <c r="M1467" i="13"/>
  <c r="L1467" i="13"/>
  <c r="J1465" i="13"/>
  <c r="I1465" i="13"/>
  <c r="H1465" i="13"/>
  <c r="G1465" i="13"/>
  <c r="K1464" i="13"/>
  <c r="J1464" i="13"/>
  <c r="I1464" i="13"/>
  <c r="H1464" i="13"/>
  <c r="G1464" i="13"/>
  <c r="N1463" i="13"/>
  <c r="M1463" i="13"/>
  <c r="L1463" i="13"/>
  <c r="J1463" i="13"/>
  <c r="I1463" i="13"/>
  <c r="H1463" i="13"/>
  <c r="G1463" i="13"/>
  <c r="N1462" i="13"/>
  <c r="M1462" i="13"/>
  <c r="L1462" i="13"/>
  <c r="J1462" i="13"/>
  <c r="I1462" i="13"/>
  <c r="H1462" i="13"/>
  <c r="G1462" i="13"/>
  <c r="N1459" i="13"/>
  <c r="M1459" i="13"/>
  <c r="L1459" i="13"/>
  <c r="K1459" i="13"/>
  <c r="J1459" i="13"/>
  <c r="I1459" i="13"/>
  <c r="H1459" i="13"/>
  <c r="G1459" i="13"/>
  <c r="N1458" i="13"/>
  <c r="M1458" i="13"/>
  <c r="L1458" i="13"/>
  <c r="J1456" i="13"/>
  <c r="I1456" i="13"/>
  <c r="H1456" i="13"/>
  <c r="G1456" i="13"/>
  <c r="N1455" i="13"/>
  <c r="M1455" i="13"/>
  <c r="L1455" i="13"/>
  <c r="K1455" i="13"/>
  <c r="J1455" i="13"/>
  <c r="I1455" i="13"/>
  <c r="H1455" i="13"/>
  <c r="G1455" i="13"/>
  <c r="N1454" i="13"/>
  <c r="M1454" i="13"/>
  <c r="L1454" i="13"/>
  <c r="J1454" i="13"/>
  <c r="I1454" i="13"/>
  <c r="H1454" i="13"/>
  <c r="G1454" i="13"/>
  <c r="N1453" i="13"/>
  <c r="M1453" i="13"/>
  <c r="L1453" i="13"/>
  <c r="K1453" i="13"/>
  <c r="J1453" i="13"/>
  <c r="I1453" i="13"/>
  <c r="H1453" i="13"/>
  <c r="G1453" i="13"/>
  <c r="N1452" i="13"/>
  <c r="M1452" i="13"/>
  <c r="L1452" i="13"/>
  <c r="J1452" i="13"/>
  <c r="I1452" i="13"/>
  <c r="H1452" i="13"/>
  <c r="G1452" i="13"/>
  <c r="N1450" i="13"/>
  <c r="M1450" i="13"/>
  <c r="L1450" i="13"/>
  <c r="J1450" i="13"/>
  <c r="I1450" i="13"/>
  <c r="H1450" i="13"/>
  <c r="G1450" i="13"/>
  <c r="N1449" i="13"/>
  <c r="M1449" i="13"/>
  <c r="L1449" i="13"/>
  <c r="K1449" i="13"/>
  <c r="J1449" i="13"/>
  <c r="I1449" i="13"/>
  <c r="H1449" i="13"/>
  <c r="G1449" i="13"/>
  <c r="N1448" i="13"/>
  <c r="M1448" i="13"/>
  <c r="L1448" i="13"/>
  <c r="N1443" i="13"/>
  <c r="M1443" i="13"/>
  <c r="L1443" i="13"/>
  <c r="K1443" i="13"/>
  <c r="J1443" i="13"/>
  <c r="I1443" i="13"/>
  <c r="H1443" i="13"/>
  <c r="G1443" i="13"/>
  <c r="N1442" i="13"/>
  <c r="M1442" i="13"/>
  <c r="L1442" i="13"/>
  <c r="K1442" i="13"/>
  <c r="J1442" i="13"/>
  <c r="I1442" i="13"/>
  <c r="H1442" i="13"/>
  <c r="G1442" i="13"/>
  <c r="N1447" i="13"/>
  <c r="M1447" i="13"/>
  <c r="L1447" i="13"/>
  <c r="K1447" i="13"/>
  <c r="J1447" i="13"/>
  <c r="I1447" i="13"/>
  <c r="H1447" i="13"/>
  <c r="G1447" i="13"/>
  <c r="N1445" i="13"/>
  <c r="M1445" i="13"/>
  <c r="L1445" i="13"/>
  <c r="K1445" i="13"/>
  <c r="J1445" i="13"/>
  <c r="I1445" i="13"/>
  <c r="H1445" i="13"/>
  <c r="G1445" i="13"/>
  <c r="N1441" i="13"/>
  <c r="M1441" i="13"/>
  <c r="L1441" i="13"/>
  <c r="K1441" i="13"/>
  <c r="J1441" i="13"/>
  <c r="I1441" i="13"/>
  <c r="H1441" i="13"/>
  <c r="G1441" i="13"/>
  <c r="N1440" i="13"/>
  <c r="M1440" i="13"/>
  <c r="L1440" i="13"/>
  <c r="K1440" i="13"/>
  <c r="J1440" i="13"/>
  <c r="I1440" i="13"/>
  <c r="H1440" i="13"/>
  <c r="G1440" i="13"/>
  <c r="N1439" i="13"/>
  <c r="M1439" i="13"/>
  <c r="L1439" i="13"/>
  <c r="K1439" i="13"/>
  <c r="J1439" i="13"/>
  <c r="I1439" i="13"/>
  <c r="H1439" i="13"/>
  <c r="G1439" i="13"/>
  <c r="N1444" i="13"/>
  <c r="M1444" i="13"/>
  <c r="L1444" i="13"/>
  <c r="K1444" i="13"/>
  <c r="J1444" i="13"/>
  <c r="I1444" i="13"/>
  <c r="H1444" i="13"/>
  <c r="G1444" i="13"/>
  <c r="N1438" i="13"/>
  <c r="M1438" i="13"/>
  <c r="L1438" i="13"/>
  <c r="K1438" i="13"/>
  <c r="J1438" i="13"/>
  <c r="I1438" i="13"/>
  <c r="H1438" i="13"/>
  <c r="G1438" i="13"/>
  <c r="N1437" i="13"/>
  <c r="M1437" i="13"/>
  <c r="L1437" i="13"/>
  <c r="N1436" i="13"/>
  <c r="M1436" i="13"/>
  <c r="L1436" i="13"/>
  <c r="K1436" i="13"/>
  <c r="J1436" i="13"/>
  <c r="I1436" i="13"/>
  <c r="H1436" i="13"/>
  <c r="G1436" i="13"/>
  <c r="N1425" i="13"/>
  <c r="M1425" i="13"/>
  <c r="L1425" i="13"/>
  <c r="K1425" i="13"/>
  <c r="J1425" i="13"/>
  <c r="I1425" i="13"/>
  <c r="H1425" i="13"/>
  <c r="G1425" i="13"/>
  <c r="N1434" i="13"/>
  <c r="M1434" i="13"/>
  <c r="L1434" i="13"/>
  <c r="K1434" i="13"/>
  <c r="J1434" i="13"/>
  <c r="I1434" i="13"/>
  <c r="H1434" i="13"/>
  <c r="G1434" i="13"/>
  <c r="N1433" i="13"/>
  <c r="M1433" i="13"/>
  <c r="L1433" i="13"/>
  <c r="K1433" i="13"/>
  <c r="J1433" i="13"/>
  <c r="I1433" i="13"/>
  <c r="G1433" i="13"/>
  <c r="H1431" i="13"/>
  <c r="G1431" i="13"/>
  <c r="N1430" i="13"/>
  <c r="M1430" i="13"/>
  <c r="L1430" i="13"/>
  <c r="I1430" i="13"/>
  <c r="H1430" i="13"/>
  <c r="G1430" i="13"/>
  <c r="N1429" i="13"/>
  <c r="M1429" i="13"/>
  <c r="L1429" i="13"/>
  <c r="H1429" i="13"/>
  <c r="G1429" i="13"/>
  <c r="N1428" i="13"/>
  <c r="M1428" i="13"/>
  <c r="L1428" i="13"/>
  <c r="K1428" i="13"/>
  <c r="J1428" i="13"/>
  <c r="I1428" i="13"/>
  <c r="H1428" i="13"/>
  <c r="G1428" i="13"/>
  <c r="N1427" i="13"/>
  <c r="M1427" i="13"/>
  <c r="L1427" i="13"/>
  <c r="K1427" i="13"/>
  <c r="J1427" i="13"/>
  <c r="I1427" i="13"/>
  <c r="H1427" i="13"/>
  <c r="G1427" i="13"/>
  <c r="N1426" i="13"/>
  <c r="M1426" i="13"/>
  <c r="L1426" i="13"/>
  <c r="H1426" i="13"/>
  <c r="N1422" i="13"/>
  <c r="M1422" i="13"/>
  <c r="L1422" i="13"/>
  <c r="K1422" i="13"/>
  <c r="J1422" i="13"/>
  <c r="I1422" i="13"/>
  <c r="H1422" i="13"/>
  <c r="G1422" i="13"/>
  <c r="N1421" i="13"/>
  <c r="M1421" i="13"/>
  <c r="L1421" i="13"/>
  <c r="K1421" i="13"/>
  <c r="J1421" i="13"/>
  <c r="I1421" i="13"/>
  <c r="H1421" i="13"/>
  <c r="G1421" i="13"/>
  <c r="N1420" i="13"/>
  <c r="M1420" i="13"/>
  <c r="L1420" i="13"/>
  <c r="K1420" i="13"/>
  <c r="J1420" i="13"/>
  <c r="I1420" i="13"/>
  <c r="H1420" i="13"/>
  <c r="G1420" i="13"/>
  <c r="N1419" i="13"/>
  <c r="M1419" i="13"/>
  <c r="L1419" i="13"/>
  <c r="N1417" i="13"/>
  <c r="M1417" i="13"/>
  <c r="L1417" i="13"/>
  <c r="K1417" i="13"/>
  <c r="J1417" i="13"/>
  <c r="I1417" i="13"/>
  <c r="H1417" i="13"/>
  <c r="G1417" i="13"/>
  <c r="N1416" i="13"/>
  <c r="M1416" i="13"/>
  <c r="L1416" i="13"/>
  <c r="N1415" i="13"/>
  <c r="M1415" i="13"/>
  <c r="L1415" i="13"/>
  <c r="N1414" i="13"/>
  <c r="M1414" i="13"/>
  <c r="L1414" i="13"/>
  <c r="N1413" i="13"/>
  <c r="M1413" i="13"/>
  <c r="L1413" i="13"/>
  <c r="N1412" i="13"/>
  <c r="M1412" i="13"/>
  <c r="L1412" i="13"/>
  <c r="N1411" i="13"/>
  <c r="M1411" i="13"/>
  <c r="L1411" i="13"/>
  <c r="G1411" i="13"/>
  <c r="N1410" i="13"/>
  <c r="M1410" i="13"/>
  <c r="L1410" i="13"/>
  <c r="G1410" i="13"/>
  <c r="N1409" i="13"/>
  <c r="M1409" i="13"/>
  <c r="L1409" i="13"/>
  <c r="N1407" i="13"/>
  <c r="M1407" i="13"/>
  <c r="L1407" i="13"/>
  <c r="K1407" i="13"/>
  <c r="J1407" i="13"/>
  <c r="I1407" i="13"/>
  <c r="H1407" i="13"/>
  <c r="G1407" i="13"/>
  <c r="N1406" i="13"/>
  <c r="M1406" i="13"/>
  <c r="L1406" i="13"/>
  <c r="I1406" i="13"/>
  <c r="H1406" i="13"/>
  <c r="G1406" i="13"/>
  <c r="N1405" i="13"/>
  <c r="M1405" i="13"/>
  <c r="L1405" i="13"/>
  <c r="H1405" i="13"/>
  <c r="G1405" i="13"/>
  <c r="H1397" i="13"/>
  <c r="G1397" i="13"/>
  <c r="N1404" i="13"/>
  <c r="M1404" i="13"/>
  <c r="L1404" i="13"/>
  <c r="H1404" i="13"/>
  <c r="G1404" i="13"/>
  <c r="N265" i="13"/>
  <c r="M265" i="13"/>
  <c r="L265" i="13"/>
  <c r="J265" i="13"/>
  <c r="I265" i="13"/>
  <c r="H265" i="13"/>
  <c r="G265" i="13"/>
  <c r="N1401" i="13"/>
  <c r="M1401" i="13"/>
  <c r="L1401" i="13"/>
  <c r="H1401" i="13"/>
  <c r="G1401" i="13"/>
  <c r="N1396" i="13"/>
  <c r="M1396" i="13"/>
  <c r="L1396" i="13"/>
  <c r="K1396" i="13"/>
  <c r="J1396" i="13"/>
  <c r="I1396" i="13"/>
  <c r="H1396" i="13"/>
  <c r="G1396" i="13"/>
  <c r="N1268" i="13"/>
  <c r="M1268" i="13"/>
  <c r="L1268" i="13"/>
  <c r="K1268" i="13"/>
  <c r="J1268" i="13"/>
  <c r="I1268" i="13"/>
  <c r="H1268" i="13"/>
  <c r="G1268" i="13"/>
  <c r="N1395" i="13"/>
  <c r="M1395" i="13"/>
  <c r="L1395" i="13"/>
  <c r="J256" i="13"/>
  <c r="I256" i="13"/>
  <c r="H256" i="13"/>
  <c r="G256" i="13"/>
  <c r="J1394" i="13"/>
  <c r="I1394" i="13"/>
  <c r="H1394" i="13"/>
  <c r="G1394" i="13"/>
  <c r="J1390" i="13"/>
  <c r="I1390" i="13"/>
  <c r="H1390" i="13"/>
  <c r="G1390" i="13"/>
  <c r="N718" i="13"/>
  <c r="M718" i="13"/>
  <c r="L718" i="13"/>
  <c r="J718" i="13"/>
  <c r="I718" i="13"/>
  <c r="H718" i="13"/>
  <c r="G718" i="13"/>
  <c r="N1389" i="13"/>
  <c r="M1389" i="13"/>
  <c r="L1389" i="13"/>
  <c r="J1389" i="13"/>
  <c r="I1389" i="13"/>
  <c r="H1389" i="13"/>
  <c r="G1389" i="13"/>
  <c r="N1388" i="13"/>
  <c r="M1388" i="13"/>
  <c r="L1388" i="13"/>
  <c r="J1388" i="13"/>
  <c r="I1388" i="13"/>
  <c r="H1388" i="13"/>
  <c r="G1388" i="13"/>
  <c r="N1387" i="13"/>
  <c r="M1387" i="13"/>
  <c r="L1387" i="13"/>
  <c r="J1387" i="13"/>
  <c r="I1387" i="13"/>
  <c r="H1387" i="13"/>
  <c r="G1387" i="13"/>
  <c r="N1386" i="13"/>
  <c r="M1386" i="13"/>
  <c r="L1386" i="13"/>
  <c r="J1381" i="13"/>
  <c r="I1381" i="13"/>
  <c r="H1381" i="13"/>
  <c r="G1381" i="13"/>
  <c r="J1380" i="13"/>
  <c r="I1380" i="13"/>
  <c r="H1380" i="13"/>
  <c r="G1380" i="13"/>
  <c r="J1385" i="13"/>
  <c r="I1385" i="13"/>
  <c r="H1385" i="13"/>
  <c r="G1385" i="13"/>
  <c r="J1384" i="13"/>
  <c r="I1384" i="13"/>
  <c r="H1384" i="13"/>
  <c r="G1384" i="13"/>
  <c r="N1383" i="13"/>
  <c r="M1383" i="13"/>
  <c r="L1383" i="13"/>
  <c r="K1383" i="13"/>
  <c r="J1383" i="13"/>
  <c r="I1383" i="13"/>
  <c r="H1383" i="13"/>
  <c r="G1383" i="13"/>
  <c r="J1382" i="13"/>
  <c r="I1382" i="13"/>
  <c r="H1382" i="13"/>
  <c r="G1382" i="13"/>
  <c r="N1313" i="13"/>
  <c r="M1313" i="13"/>
  <c r="L1313" i="13"/>
  <c r="J1313" i="13"/>
  <c r="I1313" i="13"/>
  <c r="H1313" i="13"/>
  <c r="G1313" i="13"/>
  <c r="N1379" i="13"/>
  <c r="M1379" i="13"/>
  <c r="L1379" i="13"/>
  <c r="J1379" i="13"/>
  <c r="I1379" i="13"/>
  <c r="H1379" i="13"/>
  <c r="G1379" i="13"/>
  <c r="N1378" i="13"/>
  <c r="M1378" i="13"/>
  <c r="L1378" i="13"/>
  <c r="N1108" i="13"/>
  <c r="M1108" i="13"/>
  <c r="L1108" i="13"/>
  <c r="K1108" i="13"/>
  <c r="J1108" i="13"/>
  <c r="I1108" i="13"/>
  <c r="H1108" i="13"/>
  <c r="G1108" i="13"/>
  <c r="N377" i="13"/>
  <c r="M377" i="13"/>
  <c r="L377" i="13"/>
  <c r="H377" i="13"/>
  <c r="G377" i="13"/>
  <c r="N1373" i="13"/>
  <c r="M1373" i="13"/>
  <c r="L1373" i="13"/>
  <c r="K1373" i="13"/>
  <c r="J1373" i="13"/>
  <c r="I1373" i="13"/>
  <c r="H1373" i="13"/>
  <c r="G1373" i="13"/>
  <c r="N1375" i="13"/>
  <c r="M1375" i="13"/>
  <c r="L1375" i="13"/>
  <c r="K1375" i="13"/>
  <c r="J1375" i="13"/>
  <c r="I1375" i="13"/>
  <c r="H1375" i="13"/>
  <c r="G1375" i="13"/>
  <c r="N1372" i="13"/>
  <c r="M1372" i="13"/>
  <c r="L1372" i="13"/>
  <c r="K1372" i="13"/>
  <c r="J1372" i="13"/>
  <c r="I1372" i="13"/>
  <c r="H1372" i="13"/>
  <c r="G1372" i="13"/>
  <c r="N1370" i="13"/>
  <c r="M1370" i="13"/>
  <c r="L1370" i="13"/>
  <c r="K1370" i="13"/>
  <c r="J1370" i="13"/>
  <c r="I1370" i="13"/>
  <c r="H1370" i="13"/>
  <c r="G1370" i="13"/>
  <c r="N1371" i="13"/>
  <c r="M1371" i="13"/>
  <c r="L1371" i="13"/>
  <c r="K1371" i="13"/>
  <c r="J1371" i="13"/>
  <c r="I1371" i="13"/>
  <c r="H1371" i="13"/>
  <c r="G1371" i="13"/>
  <c r="N1377" i="13"/>
  <c r="M1377" i="13"/>
  <c r="L1377" i="13"/>
  <c r="K1377" i="13"/>
  <c r="J1377" i="13"/>
  <c r="I1377" i="13"/>
  <c r="H1377" i="13"/>
  <c r="G1377" i="13"/>
  <c r="N1507" i="13"/>
  <c r="M1507" i="13"/>
  <c r="L1507" i="13"/>
  <c r="K1507" i="13"/>
  <c r="J1507" i="13"/>
  <c r="I1507" i="13"/>
  <c r="H1507" i="13"/>
  <c r="G1507" i="13"/>
  <c r="N1369" i="13"/>
  <c r="M1369" i="13"/>
  <c r="L1369" i="13"/>
  <c r="N1368" i="13"/>
  <c r="M1368" i="13"/>
  <c r="L1368" i="13"/>
  <c r="K1368" i="13"/>
  <c r="J1368" i="13"/>
  <c r="I1368" i="13"/>
  <c r="H1368" i="13"/>
  <c r="G1368" i="13"/>
  <c r="N1364" i="13"/>
  <c r="M1364" i="13"/>
  <c r="L1364" i="13"/>
  <c r="K1364" i="13"/>
  <c r="J1364" i="13"/>
  <c r="I1364" i="13"/>
  <c r="H1364" i="13"/>
  <c r="G1364" i="13"/>
  <c r="H1361" i="13"/>
  <c r="G1361" i="13"/>
  <c r="N1360" i="13"/>
  <c r="M1360" i="13"/>
  <c r="L1360" i="13"/>
  <c r="H1360" i="13"/>
  <c r="G1360" i="13"/>
  <c r="N1358" i="13"/>
  <c r="M1358" i="13"/>
  <c r="L1358" i="13"/>
  <c r="K1358" i="13"/>
  <c r="J1358" i="13"/>
  <c r="I1358" i="13"/>
  <c r="H1358" i="13"/>
  <c r="G1358" i="13"/>
  <c r="N1357" i="13"/>
  <c r="M1357" i="13"/>
  <c r="L1357" i="13"/>
  <c r="K1357" i="13"/>
  <c r="J1357" i="13"/>
  <c r="I1357" i="13"/>
  <c r="H1357" i="13"/>
  <c r="G1357" i="13"/>
  <c r="N1356" i="13"/>
  <c r="M1356" i="13"/>
  <c r="L1356" i="13"/>
  <c r="H1356" i="13"/>
  <c r="N355" i="13"/>
  <c r="M355" i="13"/>
  <c r="L355" i="13"/>
  <c r="K355" i="13"/>
  <c r="J355" i="13"/>
  <c r="I355" i="13"/>
  <c r="H355" i="13"/>
  <c r="G355" i="13"/>
  <c r="N354" i="13"/>
  <c r="M354" i="13"/>
  <c r="L354" i="13"/>
  <c r="K354" i="13"/>
  <c r="J354" i="13"/>
  <c r="I354" i="13"/>
  <c r="H354" i="13"/>
  <c r="G354" i="13"/>
  <c r="N1352" i="13"/>
  <c r="M1352" i="13"/>
  <c r="L1352" i="13"/>
  <c r="N748" i="13"/>
  <c r="M748" i="13"/>
  <c r="L748" i="13"/>
  <c r="K748" i="13"/>
  <c r="J748" i="13"/>
  <c r="I748" i="13"/>
  <c r="H748" i="13"/>
  <c r="G748" i="13"/>
  <c r="N1350" i="13"/>
  <c r="M1350" i="13"/>
  <c r="L1350" i="13"/>
  <c r="G1350" i="13"/>
  <c r="N1349" i="13"/>
  <c r="M1349" i="13"/>
  <c r="L1349" i="13"/>
  <c r="N1348" i="13"/>
  <c r="M1348" i="13"/>
  <c r="L1348" i="13"/>
  <c r="N1346" i="13"/>
  <c r="M1346" i="13"/>
  <c r="L1346" i="13"/>
  <c r="N1345" i="13"/>
  <c r="M1345" i="13"/>
  <c r="L1345" i="13"/>
  <c r="L1344" i="13"/>
  <c r="I1344" i="13"/>
  <c r="H1344" i="13"/>
  <c r="G1344" i="13"/>
  <c r="N1293" i="13"/>
  <c r="M1293" i="13"/>
  <c r="L1293" i="13"/>
  <c r="H1293" i="13"/>
  <c r="G1293" i="13"/>
  <c r="N1342" i="13"/>
  <c r="N1339" i="13"/>
  <c r="M1339" i="13"/>
  <c r="L1339" i="13"/>
  <c r="H1339" i="13"/>
  <c r="G1339" i="13"/>
  <c r="N1338" i="13"/>
  <c r="M1338" i="13"/>
  <c r="L1338" i="13"/>
  <c r="I1338" i="13"/>
  <c r="H1338" i="13"/>
  <c r="G1338" i="13"/>
  <c r="N1337" i="13"/>
  <c r="M1337" i="13"/>
  <c r="L1337" i="13"/>
  <c r="K1337" i="13"/>
  <c r="J1337" i="13"/>
  <c r="I1337" i="13"/>
  <c r="H1337" i="13"/>
  <c r="G1337" i="13"/>
  <c r="N1336" i="13"/>
  <c r="M1336" i="13"/>
  <c r="L1336" i="13"/>
  <c r="I1336" i="13"/>
  <c r="H1336" i="13"/>
  <c r="G1336" i="13"/>
  <c r="N1335" i="13"/>
  <c r="M1335" i="13"/>
  <c r="L1335" i="13"/>
  <c r="K1335" i="13"/>
  <c r="J1335" i="13"/>
  <c r="I1335" i="13"/>
  <c r="H1335" i="13"/>
  <c r="G1335" i="13"/>
  <c r="N1334" i="13"/>
  <c r="M1334" i="13"/>
  <c r="L1334" i="13"/>
  <c r="H1334" i="13"/>
  <c r="G1334" i="13"/>
  <c r="H1333" i="13"/>
  <c r="G1333" i="13"/>
  <c r="N1330" i="13"/>
  <c r="M1330" i="13"/>
  <c r="L1330" i="13"/>
  <c r="J1330" i="13"/>
  <c r="I1330" i="13"/>
  <c r="H1330" i="13"/>
  <c r="G1330" i="13"/>
  <c r="N1328" i="13"/>
  <c r="M1328" i="13"/>
  <c r="L1328" i="13"/>
  <c r="J1328" i="13"/>
  <c r="I1328" i="13"/>
  <c r="H1328" i="13"/>
  <c r="G1328" i="13"/>
  <c r="N1323" i="13"/>
  <c r="M1323" i="13"/>
  <c r="L1323" i="13"/>
  <c r="J1323" i="13"/>
  <c r="I1323" i="13"/>
  <c r="H1323" i="13"/>
  <c r="G1323" i="13"/>
  <c r="J1325" i="13"/>
  <c r="I1325" i="13"/>
  <c r="H1325" i="13"/>
  <c r="G1325" i="13"/>
  <c r="N1324" i="13"/>
  <c r="M1324" i="13"/>
  <c r="L1324" i="13"/>
  <c r="J1324" i="13"/>
  <c r="I1324" i="13"/>
  <c r="H1324" i="13"/>
  <c r="G1324" i="13"/>
  <c r="N1326" i="13"/>
  <c r="M1326" i="13"/>
  <c r="L1326" i="13"/>
  <c r="J1326" i="13"/>
  <c r="I1326" i="13"/>
  <c r="H1326" i="13"/>
  <c r="G1326" i="13"/>
  <c r="N853" i="13"/>
  <c r="M853" i="13"/>
  <c r="L853" i="13"/>
  <c r="J853" i="13"/>
  <c r="I853" i="13"/>
  <c r="H853" i="13"/>
  <c r="G853" i="13"/>
  <c r="N1321" i="13"/>
  <c r="M1321" i="13"/>
  <c r="L1321" i="13"/>
  <c r="K1321" i="13"/>
  <c r="J1321" i="13"/>
  <c r="I1321" i="13"/>
  <c r="H1321" i="13"/>
  <c r="G1321" i="13"/>
  <c r="N1320" i="13"/>
  <c r="M1320" i="13"/>
  <c r="L1320" i="13"/>
  <c r="J1319" i="13"/>
  <c r="I1319" i="13"/>
  <c r="H1319" i="13"/>
  <c r="G1319" i="13"/>
  <c r="N1318" i="13"/>
  <c r="M1318" i="13"/>
  <c r="L1318" i="13"/>
  <c r="K1318" i="13"/>
  <c r="J1318" i="13"/>
  <c r="I1318" i="13"/>
  <c r="H1318" i="13"/>
  <c r="G1318" i="13"/>
  <c r="N1317" i="13"/>
  <c r="M1317" i="13"/>
  <c r="L1317" i="13"/>
  <c r="K1317" i="13"/>
  <c r="J1317" i="13"/>
  <c r="I1317" i="13"/>
  <c r="H1317" i="13"/>
  <c r="G1317" i="13"/>
  <c r="N1314" i="13"/>
  <c r="M1314" i="13"/>
  <c r="L1314" i="13"/>
  <c r="J1314" i="13"/>
  <c r="I1314" i="13"/>
  <c r="H1314" i="13"/>
  <c r="G1314" i="13"/>
  <c r="K1312" i="13"/>
  <c r="J1312" i="13"/>
  <c r="I1312" i="13"/>
  <c r="H1312" i="13"/>
  <c r="G1312" i="13"/>
  <c r="N1316" i="13"/>
  <c r="M1316" i="13"/>
  <c r="L1316" i="13"/>
  <c r="J1316" i="13"/>
  <c r="I1316" i="13"/>
  <c r="H1316" i="13"/>
  <c r="G1316" i="13"/>
  <c r="J1315" i="13"/>
  <c r="I1315" i="13"/>
  <c r="H1315" i="13"/>
  <c r="G1315" i="13"/>
  <c r="J1311" i="13"/>
  <c r="I1311" i="13"/>
  <c r="H1311" i="13"/>
  <c r="G1311" i="13"/>
  <c r="N1309" i="13"/>
  <c r="M1309" i="13"/>
  <c r="L1309" i="13"/>
  <c r="H1309" i="13"/>
  <c r="G1309" i="13"/>
  <c r="N1308" i="13"/>
  <c r="M1308" i="13"/>
  <c r="L1308" i="13"/>
  <c r="K1308" i="13"/>
  <c r="J1308" i="13"/>
  <c r="I1308" i="13"/>
  <c r="H1308" i="13"/>
  <c r="G1308" i="13"/>
  <c r="N1307" i="13"/>
  <c r="M1307" i="13"/>
  <c r="L1307" i="13"/>
  <c r="K1307" i="13"/>
  <c r="J1307" i="13"/>
  <c r="I1307" i="13"/>
  <c r="H1307" i="13"/>
  <c r="G1307" i="13"/>
  <c r="N1306" i="13"/>
  <c r="M1306" i="13"/>
  <c r="L1306" i="13"/>
  <c r="K1306" i="13"/>
  <c r="J1306" i="13"/>
  <c r="I1306" i="13"/>
  <c r="H1306" i="13"/>
  <c r="G1306" i="13"/>
  <c r="N1305" i="13"/>
  <c r="M1305" i="13"/>
  <c r="L1305" i="13"/>
  <c r="K1305" i="13"/>
  <c r="J1305" i="13"/>
  <c r="I1305" i="13"/>
  <c r="H1305" i="13"/>
  <c r="G1305" i="13"/>
  <c r="N1304" i="13"/>
  <c r="M1304" i="13"/>
  <c r="L1304" i="13"/>
  <c r="K1304" i="13"/>
  <c r="J1304" i="13"/>
  <c r="I1304" i="13"/>
  <c r="H1304" i="13"/>
  <c r="G1304" i="13"/>
  <c r="N1303" i="13"/>
  <c r="M1303" i="13"/>
  <c r="L1303" i="13"/>
  <c r="H1303" i="13"/>
  <c r="G1303" i="13"/>
  <c r="N1300" i="13"/>
  <c r="M1300" i="13"/>
  <c r="L1300" i="13"/>
  <c r="K1300" i="13"/>
  <c r="J1300" i="13"/>
  <c r="I1300" i="13"/>
  <c r="H1300" i="13"/>
  <c r="G1300" i="13"/>
  <c r="N1299" i="13"/>
  <c r="M1299" i="13"/>
  <c r="L1299" i="13"/>
  <c r="N1298" i="13"/>
  <c r="M1298" i="13"/>
  <c r="L1298" i="13"/>
  <c r="K1298" i="13"/>
  <c r="J1298" i="13"/>
  <c r="I1298" i="13"/>
  <c r="H1298" i="13"/>
  <c r="G1298" i="13"/>
  <c r="N1297" i="13"/>
  <c r="M1297" i="13"/>
  <c r="L1297" i="13"/>
  <c r="K1297" i="13"/>
  <c r="J1297" i="13"/>
  <c r="I1297" i="13"/>
  <c r="H1297" i="13"/>
  <c r="G1297" i="13"/>
  <c r="N1296" i="13"/>
  <c r="M1296" i="13"/>
  <c r="L1296" i="13"/>
  <c r="K1296" i="13"/>
  <c r="J1296" i="13"/>
  <c r="I1296" i="13"/>
  <c r="H1296" i="13"/>
  <c r="G1296" i="13"/>
  <c r="H1292" i="13"/>
  <c r="G1292" i="13"/>
  <c r="N1291" i="13"/>
  <c r="M1291" i="13"/>
  <c r="L1291" i="13"/>
  <c r="K1291" i="13"/>
  <c r="J1291" i="13"/>
  <c r="I1291" i="13"/>
  <c r="H1291" i="13"/>
  <c r="G1291" i="13"/>
  <c r="N1290" i="13"/>
  <c r="M1290" i="13"/>
  <c r="L1290" i="13"/>
  <c r="K1290" i="13"/>
  <c r="J1290" i="13"/>
  <c r="I1290" i="13"/>
  <c r="H1290" i="13"/>
  <c r="G1290" i="13"/>
  <c r="N1289" i="13"/>
  <c r="M1289" i="13"/>
  <c r="L1289" i="13"/>
  <c r="K1289" i="13"/>
  <c r="J1289" i="13"/>
  <c r="I1289" i="13"/>
  <c r="H1289" i="13"/>
  <c r="G1289" i="13"/>
  <c r="N1287" i="13"/>
  <c r="M1287" i="13"/>
  <c r="L1287" i="13"/>
  <c r="H1287" i="13"/>
  <c r="G1287" i="13"/>
  <c r="N1353" i="13"/>
  <c r="M1353" i="13"/>
  <c r="L1353" i="13"/>
  <c r="K1353" i="13"/>
  <c r="J1353" i="13"/>
  <c r="I1353" i="13"/>
  <c r="H1353" i="13"/>
  <c r="G1353" i="13"/>
  <c r="N1286" i="13"/>
  <c r="M1286" i="13"/>
  <c r="L1286" i="13"/>
  <c r="K1286" i="13"/>
  <c r="J1286" i="13"/>
  <c r="I1286" i="13"/>
  <c r="H1286" i="13"/>
  <c r="G1286" i="13"/>
  <c r="H1285" i="13"/>
  <c r="G1285" i="13"/>
  <c r="N1284" i="13"/>
  <c r="M1284" i="13"/>
  <c r="L1284" i="13"/>
  <c r="N1283" i="13"/>
  <c r="M1283" i="13"/>
  <c r="L1283" i="13"/>
  <c r="G1283" i="13"/>
  <c r="N1282" i="13"/>
  <c r="M1282" i="13"/>
  <c r="L1282" i="13"/>
  <c r="G1282" i="13"/>
  <c r="N1281" i="13"/>
  <c r="M1281" i="13"/>
  <c r="L1281" i="13"/>
  <c r="K1281" i="13"/>
  <c r="J1281" i="13"/>
  <c r="I1281" i="13"/>
  <c r="H1281" i="13"/>
  <c r="G1281" i="13"/>
  <c r="N1280" i="13"/>
  <c r="M1280" i="13"/>
  <c r="L1280" i="13"/>
  <c r="N1279" i="13"/>
  <c r="M1279" i="13"/>
  <c r="L1279" i="13"/>
  <c r="N1278" i="13"/>
  <c r="M1278" i="13"/>
  <c r="L1278" i="13"/>
  <c r="N1277" i="13"/>
  <c r="M1277" i="13"/>
  <c r="L1277" i="13"/>
  <c r="N1276" i="13"/>
  <c r="M1276" i="13"/>
  <c r="L1276" i="13"/>
  <c r="N1272" i="13"/>
  <c r="M1272" i="13"/>
  <c r="L1272" i="13"/>
  <c r="H1272" i="13"/>
  <c r="G1272" i="13"/>
  <c r="N1271" i="13"/>
  <c r="M1271" i="13"/>
  <c r="L1271" i="13"/>
  <c r="N1264" i="13"/>
  <c r="M1264" i="13"/>
  <c r="L1264" i="13"/>
  <c r="K1264" i="13"/>
  <c r="J1264" i="13"/>
  <c r="I1264" i="13"/>
  <c r="H1264" i="13"/>
  <c r="G1264" i="13"/>
  <c r="N1267" i="13"/>
  <c r="M1267" i="13"/>
  <c r="L1267" i="13"/>
  <c r="J1267" i="13"/>
  <c r="I1267" i="13"/>
  <c r="H1267" i="13"/>
  <c r="G1267" i="13"/>
  <c r="N1270" i="13"/>
  <c r="M1270" i="13"/>
  <c r="L1270" i="13"/>
  <c r="K1270" i="13"/>
  <c r="J1270" i="13"/>
  <c r="I1270" i="13"/>
  <c r="H1270" i="13"/>
  <c r="G1270" i="13"/>
  <c r="N1263" i="13"/>
  <c r="M1263" i="13"/>
  <c r="L1263" i="13"/>
  <c r="K1263" i="13"/>
  <c r="J1263" i="13"/>
  <c r="H1263" i="13"/>
  <c r="G1263" i="13"/>
  <c r="L1262" i="13"/>
  <c r="K1262" i="13"/>
  <c r="J1262" i="13"/>
  <c r="I1262" i="13"/>
  <c r="H1262" i="13"/>
  <c r="G1262" i="13"/>
  <c r="N1261" i="13"/>
  <c r="M1261" i="13"/>
  <c r="L1261" i="13"/>
  <c r="J1259" i="13"/>
  <c r="I1259" i="13"/>
  <c r="H1259" i="13"/>
  <c r="G1259" i="13"/>
  <c r="N1260" i="13"/>
  <c r="M1260" i="13"/>
  <c r="L1260" i="13"/>
  <c r="K1260" i="13"/>
  <c r="J1260" i="13"/>
  <c r="I1260" i="13"/>
  <c r="H1260" i="13"/>
  <c r="G1260" i="13"/>
  <c r="N1254" i="13"/>
  <c r="M1254" i="13"/>
  <c r="L1254" i="13"/>
  <c r="K1254" i="13"/>
  <c r="J1254" i="13"/>
  <c r="I1254" i="13"/>
  <c r="H1254" i="13"/>
  <c r="G1254" i="13"/>
  <c r="N1256" i="13"/>
  <c r="M1256" i="13"/>
  <c r="L1256" i="13"/>
  <c r="K1256" i="13"/>
  <c r="J1256" i="13"/>
  <c r="I1256" i="13"/>
  <c r="H1256" i="13"/>
  <c r="G1256" i="13"/>
  <c r="N1255" i="13"/>
  <c r="M1255" i="13"/>
  <c r="L1255" i="13"/>
  <c r="K1255" i="13"/>
  <c r="J1255" i="13"/>
  <c r="I1255" i="13"/>
  <c r="H1255" i="13"/>
  <c r="G1255" i="13"/>
  <c r="N1253" i="13"/>
  <c r="L1253" i="13"/>
  <c r="J782" i="13"/>
  <c r="I782" i="13"/>
  <c r="H782" i="13"/>
  <c r="G782" i="13"/>
  <c r="J1249" i="13"/>
  <c r="I1249" i="13"/>
  <c r="H1249" i="13"/>
  <c r="G1249" i="13"/>
  <c r="N1247" i="13"/>
  <c r="M1247" i="13"/>
  <c r="L1247" i="13"/>
  <c r="K1247" i="13"/>
  <c r="J1247" i="13"/>
  <c r="I1247" i="13"/>
  <c r="H1247" i="13"/>
  <c r="G1247" i="13"/>
  <c r="J1246" i="13"/>
  <c r="I1246" i="13"/>
  <c r="H1246" i="13"/>
  <c r="G1246" i="13"/>
  <c r="N1245" i="13"/>
  <c r="M1245" i="13"/>
  <c r="L1245" i="13"/>
  <c r="J1245" i="13"/>
  <c r="I1245" i="13"/>
  <c r="H1245" i="13"/>
  <c r="G1245" i="13"/>
  <c r="N1243" i="13"/>
  <c r="M1243" i="13"/>
  <c r="L1243" i="13"/>
  <c r="K1243" i="13"/>
  <c r="J1243" i="13"/>
  <c r="I1243" i="13"/>
  <c r="H1243" i="13"/>
  <c r="G1243" i="13"/>
  <c r="M1248" i="13"/>
  <c r="L1248" i="13"/>
  <c r="J1248" i="13"/>
  <c r="I1248" i="13"/>
  <c r="H1248" i="13"/>
  <c r="G1248" i="13"/>
  <c r="N1242" i="13"/>
  <c r="M1242" i="13"/>
  <c r="L1242" i="13"/>
  <c r="N1241" i="13"/>
  <c r="M1241" i="13"/>
  <c r="L1241" i="13"/>
  <c r="K1241" i="13"/>
  <c r="J1241" i="13"/>
  <c r="I1241" i="13"/>
  <c r="H1241" i="13"/>
  <c r="G1241" i="13"/>
  <c r="N1240" i="13"/>
  <c r="M1240" i="13"/>
  <c r="L1240" i="13"/>
  <c r="K1240" i="13"/>
  <c r="J1240" i="13"/>
  <c r="I1240" i="13"/>
  <c r="H1240" i="13"/>
  <c r="G1240" i="13"/>
  <c r="N1238" i="13"/>
  <c r="M1238" i="13"/>
  <c r="L1238" i="13"/>
  <c r="K1238" i="13"/>
  <c r="J1238" i="13"/>
  <c r="I1238" i="13"/>
  <c r="H1238" i="13"/>
  <c r="G1238" i="13"/>
  <c r="N1234" i="13"/>
  <c r="M1234" i="13"/>
  <c r="L1234" i="13"/>
  <c r="K1234" i="13"/>
  <c r="J1234" i="13"/>
  <c r="I1234" i="13"/>
  <c r="H1234" i="13"/>
  <c r="G1234" i="13"/>
  <c r="N1236" i="13"/>
  <c r="M1236" i="13"/>
  <c r="L1236" i="13"/>
  <c r="K1236" i="13"/>
  <c r="J1236" i="13"/>
  <c r="I1236" i="13"/>
  <c r="H1236" i="13"/>
  <c r="G1236" i="13"/>
  <c r="N1237" i="13"/>
  <c r="M1237" i="13"/>
  <c r="L1237" i="13"/>
  <c r="K1237" i="13"/>
  <c r="J1237" i="13"/>
  <c r="I1237" i="13"/>
  <c r="H1237" i="13"/>
  <c r="G1237" i="13"/>
  <c r="N1232" i="13"/>
  <c r="M1232" i="13"/>
  <c r="L1232" i="13"/>
  <c r="K1232" i="13"/>
  <c r="J1232" i="13"/>
  <c r="I1232" i="13"/>
  <c r="H1232" i="13"/>
  <c r="G1232" i="13"/>
  <c r="N1038" i="13"/>
  <c r="M1038" i="13"/>
  <c r="L1038" i="13"/>
  <c r="K1038" i="13"/>
  <c r="J1038" i="13"/>
  <c r="I1038" i="13"/>
  <c r="H1038" i="13"/>
  <c r="G1038" i="13"/>
  <c r="N1235" i="13"/>
  <c r="M1235" i="13"/>
  <c r="L1235" i="13"/>
  <c r="K1235" i="13"/>
  <c r="J1235" i="13"/>
  <c r="I1235" i="13"/>
  <c r="H1235" i="13"/>
  <c r="G1235" i="13"/>
  <c r="N1231" i="13"/>
  <c r="M1231" i="13"/>
  <c r="L1231" i="13"/>
  <c r="N1229" i="13"/>
  <c r="M1229" i="13"/>
  <c r="L1229" i="13"/>
  <c r="H1229" i="13"/>
  <c r="G1229" i="13"/>
  <c r="N1228" i="13"/>
  <c r="M1228" i="13"/>
  <c r="L1228" i="13"/>
  <c r="K1228" i="13"/>
  <c r="J1228" i="13"/>
  <c r="I1228" i="13"/>
  <c r="H1228" i="13"/>
  <c r="G1228" i="13"/>
  <c r="N1227" i="13"/>
  <c r="M1227" i="13"/>
  <c r="L1227" i="13"/>
  <c r="K1227" i="13"/>
  <c r="J1227" i="13"/>
  <c r="I1227" i="13"/>
  <c r="H1227" i="13"/>
  <c r="G1227" i="13"/>
  <c r="H1274" i="13"/>
  <c r="G1274" i="13"/>
  <c r="N1223" i="13"/>
  <c r="M1223" i="13"/>
  <c r="L1223" i="13"/>
  <c r="K1223" i="13"/>
  <c r="J1223" i="13"/>
  <c r="I1223" i="13"/>
  <c r="H1223" i="13"/>
  <c r="G1223" i="13"/>
  <c r="N1090" i="13"/>
  <c r="M1090" i="13"/>
  <c r="L1090" i="13"/>
  <c r="H1090" i="13"/>
  <c r="G1090" i="13"/>
  <c r="N1222" i="13"/>
  <c r="M1222" i="13"/>
  <c r="L1222" i="13"/>
  <c r="H1222" i="13"/>
  <c r="G1222" i="13"/>
  <c r="N1221" i="13"/>
  <c r="M1221" i="13"/>
  <c r="L1221" i="13"/>
  <c r="H1221" i="13"/>
  <c r="N1219" i="13"/>
  <c r="M1219" i="13"/>
  <c r="L1219" i="13"/>
  <c r="K1219" i="13"/>
  <c r="J1219" i="13"/>
  <c r="I1219" i="13"/>
  <c r="H1219" i="13"/>
  <c r="G1219" i="13"/>
  <c r="N1217" i="13"/>
  <c r="M1217" i="13"/>
  <c r="L1217" i="13"/>
  <c r="K1217" i="13"/>
  <c r="J1217" i="13"/>
  <c r="I1217" i="13"/>
  <c r="H1217" i="13"/>
  <c r="G1217" i="13"/>
  <c r="N1216" i="13"/>
  <c r="M1216" i="13"/>
  <c r="L1216" i="13"/>
  <c r="I1216" i="13"/>
  <c r="H1216" i="13"/>
  <c r="G1216" i="13"/>
  <c r="N1215" i="13"/>
  <c r="M1215" i="13"/>
  <c r="L1215" i="13"/>
  <c r="K1215" i="13"/>
  <c r="J1215" i="13"/>
  <c r="I1215" i="13"/>
  <c r="H1215" i="13"/>
  <c r="G1215" i="13"/>
  <c r="N1220" i="13"/>
  <c r="M1220" i="13"/>
  <c r="L1220" i="13"/>
  <c r="G1220" i="13"/>
  <c r="N1213" i="13"/>
  <c r="M1213" i="13"/>
  <c r="L1213" i="13"/>
  <c r="I1213" i="13"/>
  <c r="H1213" i="13"/>
  <c r="G1213" i="13"/>
  <c r="N1212" i="13"/>
  <c r="M1212" i="13"/>
  <c r="L1212" i="13"/>
  <c r="K1212" i="13"/>
  <c r="J1212" i="13"/>
  <c r="I1212" i="13"/>
  <c r="H1212" i="13"/>
  <c r="G1212" i="13"/>
  <c r="N1211" i="13"/>
  <c r="M1211" i="13"/>
  <c r="L1211" i="13"/>
  <c r="N1210" i="13"/>
  <c r="M1210" i="13"/>
  <c r="L1210" i="13"/>
  <c r="N1209" i="13"/>
  <c r="M1209" i="13"/>
  <c r="L1209" i="13"/>
  <c r="N1208" i="13"/>
  <c r="M1208" i="13"/>
  <c r="L1208" i="13"/>
  <c r="N1207" i="13"/>
  <c r="M1207" i="13"/>
  <c r="L1207" i="13"/>
  <c r="N203" i="13"/>
  <c r="M203" i="13"/>
  <c r="L203" i="13"/>
  <c r="H203" i="13"/>
  <c r="N202" i="13"/>
  <c r="M202" i="13"/>
  <c r="L202" i="13"/>
  <c r="N154" i="13"/>
  <c r="M154" i="13"/>
  <c r="L154" i="13"/>
  <c r="K154" i="13"/>
  <c r="J154" i="13"/>
  <c r="I154" i="13"/>
  <c r="H154" i="13"/>
  <c r="G154" i="13"/>
  <c r="N200" i="13"/>
  <c r="M200" i="13"/>
  <c r="L200" i="13"/>
  <c r="H1332" i="13"/>
  <c r="G1332" i="13"/>
  <c r="N199" i="13"/>
  <c r="M199" i="13"/>
  <c r="L199" i="13"/>
  <c r="K199" i="13"/>
  <c r="J199" i="13"/>
  <c r="I199" i="13"/>
  <c r="H199" i="13"/>
  <c r="G199" i="13"/>
  <c r="N198" i="13"/>
  <c r="M198" i="13"/>
  <c r="L198" i="13"/>
  <c r="H198" i="13"/>
  <c r="G198" i="13"/>
  <c r="N197" i="13"/>
  <c r="M197" i="13"/>
  <c r="L197" i="13"/>
  <c r="K197" i="13"/>
  <c r="J197" i="13"/>
  <c r="I197" i="13"/>
  <c r="H197" i="13"/>
  <c r="G197" i="13"/>
  <c r="H196" i="13"/>
  <c r="G196" i="13"/>
  <c r="H195" i="13"/>
  <c r="G195" i="13"/>
  <c r="N194" i="13"/>
  <c r="M194" i="13"/>
  <c r="L194" i="13"/>
  <c r="I194" i="13"/>
  <c r="H194" i="13"/>
  <c r="G194" i="13"/>
  <c r="N193" i="13"/>
  <c r="M193" i="13"/>
  <c r="L193" i="13"/>
  <c r="K193" i="13"/>
  <c r="J193" i="13"/>
  <c r="I193" i="13"/>
  <c r="H193" i="13"/>
  <c r="G193" i="13"/>
  <c r="N191" i="13"/>
  <c r="M191" i="13"/>
  <c r="L191" i="13"/>
  <c r="N180" i="13"/>
  <c r="M180" i="13"/>
  <c r="L180" i="13"/>
  <c r="K180" i="13"/>
  <c r="J180" i="13"/>
  <c r="I180" i="13"/>
  <c r="H180" i="13"/>
  <c r="G180" i="13"/>
  <c r="N190" i="13"/>
  <c r="M190" i="13"/>
  <c r="L190" i="13"/>
  <c r="J190" i="13"/>
  <c r="I190" i="13"/>
  <c r="H190" i="13"/>
  <c r="G190" i="13"/>
  <c r="J188" i="13"/>
  <c r="I188" i="13"/>
  <c r="H188" i="13"/>
  <c r="G188" i="13"/>
  <c r="N47" i="13"/>
  <c r="M47" i="13"/>
  <c r="L47" i="13"/>
  <c r="J47" i="13"/>
  <c r="I47" i="13"/>
  <c r="H47" i="13"/>
  <c r="G47" i="13"/>
  <c r="J187" i="13"/>
  <c r="I187" i="13"/>
  <c r="H187" i="13"/>
  <c r="G187" i="13"/>
  <c r="N186" i="13"/>
  <c r="M186" i="13"/>
  <c r="L186" i="13"/>
  <c r="K186" i="13"/>
  <c r="J186" i="13"/>
  <c r="I186" i="13"/>
  <c r="H186" i="13"/>
  <c r="G186" i="13"/>
  <c r="N185" i="13"/>
  <c r="M185" i="13"/>
  <c r="L185" i="13"/>
  <c r="J185" i="13"/>
  <c r="I185" i="13"/>
  <c r="H185" i="13"/>
  <c r="G185" i="13"/>
  <c r="N184" i="13"/>
  <c r="M184" i="13"/>
  <c r="L184" i="13"/>
  <c r="J184" i="13"/>
  <c r="I184" i="13"/>
  <c r="H184" i="13"/>
  <c r="G184" i="13"/>
  <c r="N183" i="13"/>
  <c r="M183" i="13"/>
  <c r="L183" i="13"/>
  <c r="N179" i="13"/>
  <c r="M179" i="13"/>
  <c r="L179" i="13"/>
  <c r="K179" i="13"/>
  <c r="J179" i="13"/>
  <c r="I179" i="13"/>
  <c r="H179" i="13"/>
  <c r="G179" i="13"/>
  <c r="N178" i="13"/>
  <c r="M178" i="13"/>
  <c r="L178" i="13"/>
  <c r="K178" i="13"/>
  <c r="J178" i="13"/>
  <c r="I178" i="13"/>
  <c r="H178" i="13"/>
  <c r="G178" i="13"/>
  <c r="N181" i="13"/>
  <c r="M181" i="13"/>
  <c r="L181" i="13"/>
  <c r="K181" i="13"/>
  <c r="J181" i="13"/>
  <c r="I181" i="13"/>
  <c r="H181" i="13"/>
  <c r="G181" i="13"/>
  <c r="N177" i="13"/>
  <c r="M177" i="13"/>
  <c r="L177" i="13"/>
  <c r="K177" i="13"/>
  <c r="J177" i="13"/>
  <c r="I177" i="13"/>
  <c r="H177" i="13"/>
  <c r="G177" i="13"/>
  <c r="N176" i="13"/>
  <c r="M176" i="13"/>
  <c r="L176" i="13"/>
  <c r="J176" i="13"/>
  <c r="I176" i="13"/>
  <c r="H176" i="13"/>
  <c r="G176" i="13"/>
  <c r="N175" i="13"/>
  <c r="M175" i="13"/>
  <c r="L175" i="13"/>
  <c r="J175" i="13"/>
  <c r="I175" i="13"/>
  <c r="H175" i="13"/>
  <c r="G175" i="13"/>
  <c r="N173" i="13"/>
  <c r="M173" i="13"/>
  <c r="L173" i="13"/>
  <c r="J173" i="13"/>
  <c r="I173" i="13"/>
  <c r="H173" i="13"/>
  <c r="G173" i="13"/>
  <c r="N168" i="13"/>
  <c r="M168" i="13"/>
  <c r="L168" i="13"/>
  <c r="K168" i="13"/>
  <c r="J168" i="13"/>
  <c r="I168" i="13"/>
  <c r="H168" i="13"/>
  <c r="G168" i="13"/>
  <c r="N171" i="13"/>
  <c r="M171" i="13"/>
  <c r="L171" i="13"/>
  <c r="K171" i="13"/>
  <c r="J171" i="13"/>
  <c r="I171" i="13"/>
  <c r="H171" i="13"/>
  <c r="G171" i="13"/>
  <c r="N167" i="13"/>
  <c r="M167" i="13"/>
  <c r="L167" i="13"/>
  <c r="K167" i="13"/>
  <c r="J167" i="13"/>
  <c r="I167" i="13"/>
  <c r="H167" i="13"/>
  <c r="G167" i="13"/>
  <c r="N169" i="13"/>
  <c r="M169" i="13"/>
  <c r="L169" i="13"/>
  <c r="K169" i="13"/>
  <c r="J169" i="13"/>
  <c r="I169" i="13"/>
  <c r="H169" i="13"/>
  <c r="G169" i="13"/>
  <c r="N164" i="13"/>
  <c r="M164" i="13"/>
  <c r="L164" i="13"/>
  <c r="K164" i="13"/>
  <c r="J164" i="13"/>
  <c r="I164" i="13"/>
  <c r="H164" i="13"/>
  <c r="G164" i="13"/>
  <c r="N1506" i="13"/>
  <c r="M1506" i="13"/>
  <c r="L1506" i="13"/>
  <c r="K1506" i="13"/>
  <c r="J1506" i="13"/>
  <c r="I1506" i="13"/>
  <c r="H1506" i="13"/>
  <c r="G1506" i="13"/>
  <c r="N1505" i="13"/>
  <c r="M1505" i="13"/>
  <c r="L1505" i="13"/>
  <c r="K1505" i="13"/>
  <c r="J1505" i="13"/>
  <c r="I1505" i="13"/>
  <c r="H1505" i="13"/>
  <c r="G1505" i="13"/>
  <c r="N1504" i="13"/>
  <c r="M1504" i="13"/>
  <c r="L1504" i="13"/>
  <c r="K1504" i="13"/>
  <c r="J1504" i="13"/>
  <c r="I1504" i="13"/>
  <c r="H1504" i="13"/>
  <c r="G1504" i="13"/>
  <c r="N165" i="13"/>
  <c r="M165" i="13"/>
  <c r="L165" i="13"/>
  <c r="K165" i="13"/>
  <c r="J165" i="13"/>
  <c r="I165" i="13"/>
  <c r="H165" i="13"/>
  <c r="G165" i="13"/>
  <c r="N163" i="13"/>
  <c r="M163" i="13"/>
  <c r="L163" i="13"/>
  <c r="N161" i="13"/>
  <c r="M161" i="13"/>
  <c r="L161" i="13"/>
  <c r="K161" i="13"/>
  <c r="J161" i="13"/>
  <c r="I161" i="13"/>
  <c r="H161" i="13"/>
  <c r="G161" i="13"/>
  <c r="N160" i="13"/>
  <c r="M160" i="13"/>
  <c r="L160" i="13"/>
  <c r="K160" i="13"/>
  <c r="J160" i="13"/>
  <c r="I160" i="13"/>
  <c r="H160" i="13"/>
  <c r="G160" i="13"/>
  <c r="N828" i="13"/>
  <c r="M828" i="13"/>
  <c r="L828" i="13"/>
  <c r="K828" i="13"/>
  <c r="J828" i="13"/>
  <c r="I828" i="13"/>
  <c r="H828" i="13"/>
  <c r="G828" i="13"/>
  <c r="N159" i="13"/>
  <c r="M159" i="13"/>
  <c r="L159" i="13"/>
  <c r="K159" i="13"/>
  <c r="J159" i="13"/>
  <c r="I159" i="13"/>
  <c r="H159" i="13"/>
  <c r="G159" i="13"/>
  <c r="H158" i="13"/>
  <c r="G158" i="13"/>
  <c r="H156" i="13"/>
  <c r="G156" i="13"/>
  <c r="N151" i="13"/>
  <c r="M151" i="13"/>
  <c r="L151" i="13"/>
  <c r="H151" i="13"/>
  <c r="G151" i="13"/>
  <c r="N15" i="13"/>
  <c r="M15" i="13"/>
  <c r="L15" i="13"/>
  <c r="K15" i="13"/>
  <c r="J15" i="13"/>
  <c r="I15" i="13"/>
  <c r="H15" i="13"/>
  <c r="G15" i="13"/>
  <c r="N150" i="13"/>
  <c r="M150" i="13"/>
  <c r="L150" i="13"/>
  <c r="H150" i="13"/>
  <c r="N149" i="13"/>
  <c r="M149" i="13"/>
  <c r="L149" i="13"/>
  <c r="K149" i="13"/>
  <c r="J149" i="13"/>
  <c r="I149" i="13"/>
  <c r="H149" i="13"/>
  <c r="G149" i="13"/>
  <c r="N148" i="13"/>
  <c r="M148" i="13"/>
  <c r="L148" i="13"/>
  <c r="K148" i="13"/>
  <c r="J148" i="13"/>
  <c r="I148" i="13"/>
  <c r="H148" i="13"/>
  <c r="G148" i="13"/>
  <c r="N147" i="13"/>
  <c r="M147" i="13"/>
  <c r="L147" i="13"/>
  <c r="H147" i="13"/>
  <c r="G147" i="13"/>
  <c r="N146" i="13"/>
  <c r="M146" i="13"/>
  <c r="L146" i="13"/>
  <c r="K146" i="13"/>
  <c r="J146" i="13"/>
  <c r="I146" i="13"/>
  <c r="H146" i="13"/>
  <c r="G146" i="13"/>
  <c r="N145" i="13"/>
  <c r="M145" i="13"/>
  <c r="L145" i="13"/>
  <c r="K145" i="13"/>
  <c r="J145" i="13"/>
  <c r="I145" i="13"/>
  <c r="H145" i="13"/>
  <c r="N144" i="13"/>
  <c r="M144" i="13"/>
  <c r="L144" i="13"/>
  <c r="K144" i="13"/>
  <c r="J144" i="13"/>
  <c r="I144" i="13"/>
  <c r="H144" i="13"/>
  <c r="G144" i="13"/>
  <c r="N142" i="13"/>
  <c r="M142" i="13"/>
  <c r="L142" i="13"/>
  <c r="G142" i="13"/>
  <c r="N141" i="13"/>
  <c r="M141" i="13"/>
  <c r="L141" i="13"/>
  <c r="N140" i="13"/>
  <c r="M140" i="13"/>
  <c r="L140" i="13"/>
  <c r="N1142" i="13"/>
  <c r="M1142" i="13"/>
  <c r="L1142" i="13"/>
  <c r="N1141" i="13"/>
  <c r="M1141" i="13"/>
  <c r="L1141" i="13"/>
  <c r="G1139" i="13"/>
  <c r="N1138" i="13"/>
  <c r="M1138" i="13"/>
  <c r="L1138" i="13"/>
  <c r="I1138" i="13"/>
  <c r="H1138" i="13"/>
  <c r="G1138" i="13"/>
  <c r="N1136" i="13"/>
  <c r="M1136" i="13"/>
  <c r="L1136" i="13"/>
  <c r="H1136" i="13"/>
  <c r="G1136" i="13"/>
  <c r="N1133" i="13"/>
  <c r="M1133" i="13"/>
  <c r="H1133" i="13"/>
  <c r="G1133" i="13"/>
  <c r="N1132" i="13"/>
  <c r="M1132" i="13"/>
  <c r="L1132" i="13"/>
  <c r="K1132" i="13"/>
  <c r="J1132" i="13"/>
  <c r="I1132" i="13"/>
  <c r="H1132" i="13"/>
  <c r="G1132" i="13"/>
  <c r="N1131" i="13"/>
  <c r="M1131" i="13"/>
  <c r="L1131" i="13"/>
  <c r="J1131" i="13"/>
  <c r="I1131" i="13"/>
  <c r="H1131" i="13"/>
  <c r="G1131" i="13"/>
  <c r="H1130" i="13"/>
  <c r="G1130" i="13"/>
  <c r="N1129" i="13"/>
  <c r="M1129" i="13"/>
  <c r="L1129" i="13"/>
  <c r="H1129" i="13"/>
  <c r="G1129" i="13"/>
  <c r="N1128" i="13"/>
  <c r="M1128" i="13"/>
  <c r="L1128" i="13"/>
  <c r="J1126" i="13"/>
  <c r="I1126" i="13"/>
  <c r="H1126" i="13"/>
  <c r="G1126" i="13"/>
  <c r="J1122" i="13"/>
  <c r="I1122" i="13"/>
  <c r="H1122" i="13"/>
  <c r="G1122" i="13"/>
  <c r="N1121" i="13"/>
  <c r="M1121" i="13"/>
  <c r="L1121" i="13"/>
  <c r="K1121" i="13"/>
  <c r="J1121" i="13"/>
  <c r="I1121" i="13"/>
  <c r="H1121" i="13"/>
  <c r="G1121" i="13"/>
  <c r="N1257" i="13"/>
  <c r="M1257" i="13"/>
  <c r="L1257" i="13"/>
  <c r="K1257" i="13"/>
  <c r="J1257" i="13"/>
  <c r="I1257" i="13"/>
  <c r="H1257" i="13"/>
  <c r="G1257" i="13"/>
  <c r="J1124" i="13"/>
  <c r="I1124" i="13"/>
  <c r="H1124" i="13"/>
  <c r="G1124" i="13"/>
  <c r="N1120" i="13"/>
  <c r="M1120" i="13"/>
  <c r="L1120" i="13"/>
  <c r="K1120" i="13"/>
  <c r="J1120" i="13"/>
  <c r="I1120" i="13"/>
  <c r="H1120" i="13"/>
  <c r="G1120" i="13"/>
  <c r="N1119" i="13"/>
  <c r="M1119" i="13"/>
  <c r="L1119" i="13"/>
  <c r="N1178" i="13"/>
  <c r="M1178" i="13"/>
  <c r="L1178" i="13"/>
  <c r="K1178" i="13"/>
  <c r="J1178" i="13"/>
  <c r="I1178" i="13"/>
  <c r="H1178" i="13"/>
  <c r="G1178" i="13"/>
  <c r="J1117" i="13"/>
  <c r="I1117" i="13"/>
  <c r="H1117" i="13"/>
  <c r="G1117" i="13"/>
  <c r="N1114" i="13"/>
  <c r="M1114" i="13"/>
  <c r="L1114" i="13"/>
  <c r="J1114" i="13"/>
  <c r="I1114" i="13"/>
  <c r="H1114" i="13"/>
  <c r="G1114" i="13"/>
  <c r="N1113" i="13"/>
  <c r="M1113" i="13"/>
  <c r="L1113" i="13"/>
  <c r="K1113" i="13"/>
  <c r="J1113" i="13"/>
  <c r="I1113" i="13"/>
  <c r="H1113" i="13"/>
  <c r="G1113" i="13"/>
  <c r="N1116" i="13"/>
  <c r="M1116" i="13"/>
  <c r="L1116" i="13"/>
  <c r="K1116" i="13"/>
  <c r="J1116" i="13"/>
  <c r="I1116" i="13"/>
  <c r="H1116" i="13"/>
  <c r="G1116" i="13"/>
  <c r="J1115" i="13"/>
  <c r="I1115" i="13"/>
  <c r="H1115" i="13"/>
  <c r="G1115" i="13"/>
  <c r="J1125" i="13"/>
  <c r="I1125" i="13"/>
  <c r="H1125" i="13"/>
  <c r="G1125" i="13"/>
  <c r="N1112" i="13"/>
  <c r="M1112" i="13"/>
  <c r="L1112" i="13"/>
  <c r="K1112" i="13"/>
  <c r="J1112" i="13"/>
  <c r="I1112" i="13"/>
  <c r="H1112" i="13"/>
  <c r="G1112" i="13"/>
  <c r="N1111" i="13"/>
  <c r="M1111" i="13"/>
  <c r="L1111" i="13"/>
  <c r="K1111" i="13"/>
  <c r="J1111" i="13"/>
  <c r="I1111" i="13"/>
  <c r="H1111" i="13"/>
  <c r="G1111" i="13"/>
  <c r="N1110" i="13"/>
  <c r="M1110" i="13"/>
  <c r="L1110" i="13"/>
  <c r="N1107" i="13"/>
  <c r="M1107" i="13"/>
  <c r="L1107" i="13"/>
  <c r="K1107" i="13"/>
  <c r="J1107" i="13"/>
  <c r="I1107" i="13"/>
  <c r="H1107" i="13"/>
  <c r="G1107" i="13"/>
  <c r="N1106" i="13"/>
  <c r="M1106" i="13"/>
  <c r="L1106" i="13"/>
  <c r="K1106" i="13"/>
  <c r="J1106" i="13"/>
  <c r="I1106" i="13"/>
  <c r="H1106" i="13"/>
  <c r="G1106" i="13"/>
  <c r="N1105" i="13"/>
  <c r="M1105" i="13"/>
  <c r="L1105" i="13"/>
  <c r="K1105" i="13"/>
  <c r="J1105" i="13"/>
  <c r="I1105" i="13"/>
  <c r="H1105" i="13"/>
  <c r="G1105" i="13"/>
  <c r="N1103" i="13"/>
  <c r="M1103" i="13"/>
  <c r="L1103" i="13"/>
  <c r="K1103" i="13"/>
  <c r="J1103" i="13"/>
  <c r="I1103" i="13"/>
  <c r="H1103" i="13"/>
  <c r="G1103" i="13"/>
  <c r="N1100" i="13"/>
  <c r="M1100" i="13"/>
  <c r="L1100" i="13"/>
  <c r="K1100" i="13"/>
  <c r="J1100" i="13"/>
  <c r="I1100" i="13"/>
  <c r="H1100" i="13"/>
  <c r="G1100" i="13"/>
  <c r="N1102" i="13"/>
  <c r="M1102" i="13"/>
  <c r="L1102" i="13"/>
  <c r="K1102" i="13"/>
  <c r="J1102" i="13"/>
  <c r="I1102" i="13"/>
  <c r="H1102" i="13"/>
  <c r="G1102" i="13"/>
  <c r="N1098" i="13"/>
  <c r="M1098" i="13"/>
  <c r="L1098" i="13"/>
  <c r="I1098" i="13"/>
  <c r="H1098" i="13"/>
  <c r="G1098" i="13"/>
  <c r="N1095" i="13"/>
  <c r="M1095" i="13"/>
  <c r="L1095" i="13"/>
  <c r="K1095" i="13"/>
  <c r="J1095" i="13"/>
  <c r="I1095" i="13"/>
  <c r="H1095" i="13"/>
  <c r="G1095" i="13"/>
  <c r="N1094" i="13"/>
  <c r="M1094" i="13"/>
  <c r="L1094" i="13"/>
  <c r="H1094" i="13"/>
  <c r="G1094" i="13"/>
  <c r="N1093" i="13"/>
  <c r="M1093" i="13"/>
  <c r="L1093" i="13"/>
  <c r="K1093" i="13"/>
  <c r="J1093" i="13"/>
  <c r="I1093" i="13"/>
  <c r="H1093" i="13"/>
  <c r="G1093" i="13"/>
  <c r="N1092" i="13"/>
  <c r="M1092" i="13"/>
  <c r="L1092" i="13"/>
  <c r="K1092" i="13"/>
  <c r="J1092" i="13"/>
  <c r="I1092" i="13"/>
  <c r="H1092" i="13"/>
  <c r="G1092" i="13"/>
  <c r="N1091" i="13"/>
  <c r="M1091" i="13"/>
  <c r="L1091" i="13"/>
  <c r="I1091" i="13"/>
  <c r="H1091" i="13"/>
  <c r="G1091" i="13"/>
  <c r="N1089" i="13"/>
  <c r="M1089" i="13"/>
  <c r="L1089" i="13"/>
  <c r="H1089" i="13"/>
  <c r="N1087" i="13"/>
  <c r="M1087" i="13"/>
  <c r="L1087" i="13"/>
  <c r="K1087" i="13"/>
  <c r="J1087" i="13"/>
  <c r="I1087" i="13"/>
  <c r="H1087" i="13"/>
  <c r="G1087" i="13"/>
  <c r="N1086" i="13"/>
  <c r="M1086" i="13"/>
  <c r="L1086" i="13"/>
  <c r="K1086" i="13"/>
  <c r="J1086" i="13"/>
  <c r="I1086" i="13"/>
  <c r="H1086" i="13"/>
  <c r="G1086" i="13"/>
  <c r="N1085" i="13"/>
  <c r="M1085" i="13"/>
  <c r="L1085" i="13"/>
  <c r="G1083" i="13"/>
  <c r="N1082" i="13"/>
  <c r="M1082" i="13"/>
  <c r="L1082" i="13"/>
  <c r="N1081" i="13"/>
  <c r="M1081" i="13"/>
  <c r="L1081" i="13"/>
  <c r="N1080" i="13"/>
  <c r="M1080" i="13"/>
  <c r="L1080" i="13"/>
  <c r="N1079" i="13"/>
  <c r="M1079" i="13"/>
  <c r="L1079" i="13"/>
  <c r="N1078" i="13"/>
  <c r="M1078" i="13"/>
  <c r="L1078" i="13"/>
  <c r="N1077" i="13"/>
  <c r="M1077" i="13"/>
  <c r="L1077" i="13"/>
  <c r="G1077" i="13"/>
  <c r="N1076" i="13"/>
  <c r="M1076" i="13"/>
  <c r="L1076" i="13"/>
  <c r="G1076" i="13"/>
  <c r="N1075" i="13"/>
  <c r="M1075" i="13"/>
  <c r="L1075" i="13"/>
  <c r="H1073" i="13"/>
  <c r="G1073" i="13"/>
  <c r="N1069" i="13"/>
  <c r="M1069" i="13"/>
  <c r="L1069" i="13"/>
  <c r="H1069" i="13"/>
  <c r="G1069" i="13"/>
  <c r="N1072" i="13"/>
  <c r="M1072" i="13"/>
  <c r="L1072" i="13"/>
  <c r="K1072" i="13"/>
  <c r="H1072" i="13"/>
  <c r="G1072" i="13"/>
  <c r="N1071" i="13"/>
  <c r="M1071" i="13"/>
  <c r="L1071" i="13"/>
  <c r="H1071" i="13"/>
  <c r="G1071" i="13"/>
  <c r="N1070" i="13"/>
  <c r="M1070" i="13"/>
  <c r="L1070" i="13"/>
  <c r="K1070" i="13"/>
  <c r="J1070" i="13"/>
  <c r="I1070" i="13"/>
  <c r="H1070" i="13"/>
  <c r="G1070" i="13"/>
  <c r="N1068" i="13"/>
  <c r="M1068" i="13"/>
  <c r="L1068" i="13"/>
  <c r="H1068" i="13"/>
  <c r="G1068" i="13"/>
  <c r="N1067" i="13"/>
  <c r="M1067" i="13"/>
  <c r="L1067" i="13"/>
  <c r="H1067" i="13"/>
  <c r="G1067" i="13"/>
  <c r="N1066" i="13"/>
  <c r="M1066" i="13"/>
  <c r="L1066" i="13"/>
  <c r="N1064" i="13"/>
  <c r="M1064" i="13"/>
  <c r="L1064" i="13"/>
  <c r="J1064" i="13"/>
  <c r="I1064" i="13"/>
  <c r="H1064" i="13"/>
  <c r="G1064" i="13"/>
  <c r="N1062" i="13"/>
  <c r="M1062" i="13"/>
  <c r="L1062" i="13"/>
  <c r="K1062" i="13"/>
  <c r="J1062" i="13"/>
  <c r="I1062" i="13"/>
  <c r="H1062" i="13"/>
  <c r="G1062" i="13"/>
  <c r="N1061" i="13"/>
  <c r="M1061" i="13"/>
  <c r="L1061" i="13"/>
  <c r="K1061" i="13"/>
  <c r="J1061" i="13"/>
  <c r="I1061" i="13"/>
  <c r="H1061" i="13"/>
  <c r="G1061" i="13"/>
  <c r="N1060" i="13"/>
  <c r="M1060" i="13"/>
  <c r="L1060" i="13"/>
  <c r="J1060" i="13"/>
  <c r="I1060" i="13"/>
  <c r="H1060" i="13"/>
  <c r="G1060" i="13"/>
  <c r="N1059" i="13"/>
  <c r="M1059" i="13"/>
  <c r="L1059" i="13"/>
  <c r="K1059" i="13"/>
  <c r="J1059" i="13"/>
  <c r="I1059" i="13"/>
  <c r="H1059" i="13"/>
  <c r="G1059" i="13"/>
  <c r="N1065" i="13"/>
  <c r="M1065" i="13"/>
  <c r="L1065" i="13"/>
  <c r="J1065" i="13"/>
  <c r="I1065" i="13"/>
  <c r="H1065" i="13"/>
  <c r="G1065" i="13"/>
  <c r="N1057" i="13"/>
  <c r="M1057" i="13"/>
  <c r="L1057" i="13"/>
  <c r="K1057" i="13"/>
  <c r="J1057" i="13"/>
  <c r="I1057" i="13"/>
  <c r="H1057" i="13"/>
  <c r="G1057" i="13"/>
  <c r="N1056" i="13"/>
  <c r="M1056" i="13"/>
  <c r="L1056" i="13"/>
  <c r="J251" i="13"/>
  <c r="I251" i="13"/>
  <c r="H251" i="13"/>
  <c r="G251" i="13"/>
  <c r="N1053" i="13"/>
  <c r="M1053" i="13"/>
  <c r="L1053" i="13"/>
  <c r="K1053" i="13"/>
  <c r="J1053" i="13"/>
  <c r="I1053" i="13"/>
  <c r="H1053" i="13"/>
  <c r="G1053" i="13"/>
  <c r="J1052" i="13"/>
  <c r="I1052" i="13"/>
  <c r="H1052" i="13"/>
  <c r="G1052" i="13"/>
  <c r="N1050" i="13"/>
  <c r="M1050" i="13"/>
  <c r="L1050" i="13"/>
  <c r="K1050" i="13"/>
  <c r="J1050" i="13"/>
  <c r="I1050" i="13"/>
  <c r="H1050" i="13"/>
  <c r="G1050" i="13"/>
  <c r="N1046" i="13"/>
  <c r="M1046" i="13"/>
  <c r="L1046" i="13"/>
  <c r="K1046" i="13"/>
  <c r="J1046" i="13"/>
  <c r="I1046" i="13"/>
  <c r="H1046" i="13"/>
  <c r="G1046" i="13"/>
  <c r="N1049" i="13"/>
  <c r="M1049" i="13"/>
  <c r="L1049" i="13"/>
  <c r="K1049" i="13"/>
  <c r="J1049" i="13"/>
  <c r="I1049" i="13"/>
  <c r="H1049" i="13"/>
  <c r="G1049" i="13"/>
  <c r="N1054" i="13"/>
  <c r="M1054" i="13"/>
  <c r="L1054" i="13"/>
  <c r="K1054" i="13"/>
  <c r="J1054" i="13"/>
  <c r="I1054" i="13"/>
  <c r="H1054" i="13"/>
  <c r="G1054" i="13"/>
  <c r="N1048" i="13"/>
  <c r="M1048" i="13"/>
  <c r="L1048" i="13"/>
  <c r="K1048" i="13"/>
  <c r="J1048" i="13"/>
  <c r="I1048" i="13"/>
  <c r="H1048" i="13"/>
  <c r="G1048" i="13"/>
  <c r="N1045" i="13"/>
  <c r="M1045" i="13"/>
  <c r="L1045" i="13"/>
  <c r="N1044" i="13"/>
  <c r="M1044" i="13"/>
  <c r="L1044" i="13"/>
  <c r="K1044" i="13"/>
  <c r="J1044" i="13"/>
  <c r="I1044" i="13"/>
  <c r="H1044" i="13"/>
  <c r="G1044" i="13"/>
  <c r="N1043" i="13"/>
  <c r="M1043" i="13"/>
  <c r="L1043" i="13"/>
  <c r="K1043" i="13"/>
  <c r="J1043" i="13"/>
  <c r="I1043" i="13"/>
  <c r="H1043" i="13"/>
  <c r="G1043" i="13"/>
  <c r="N1041" i="13"/>
  <c r="M1041" i="13"/>
  <c r="L1041" i="13"/>
  <c r="K1041" i="13"/>
  <c r="J1041" i="13"/>
  <c r="I1041" i="13"/>
  <c r="H1041" i="13"/>
  <c r="G1041" i="13"/>
  <c r="N1233" i="13"/>
  <c r="M1233" i="13"/>
  <c r="L1233" i="13"/>
  <c r="K1233" i="13"/>
  <c r="J1233" i="13"/>
  <c r="I1233" i="13"/>
  <c r="H1233" i="13"/>
  <c r="G1233" i="13"/>
  <c r="N1040" i="13"/>
  <c r="M1040" i="13"/>
  <c r="L1040" i="13"/>
  <c r="K1040" i="13"/>
  <c r="J1040" i="13"/>
  <c r="I1040" i="13"/>
  <c r="H1040" i="13"/>
  <c r="G1040" i="13"/>
  <c r="N1039" i="13"/>
  <c r="M1039" i="13"/>
  <c r="L1039" i="13"/>
  <c r="K1039" i="13"/>
  <c r="J1039" i="13"/>
  <c r="I1039" i="13"/>
  <c r="H1039" i="13"/>
  <c r="G1039" i="13"/>
  <c r="N1037" i="13"/>
  <c r="M1037" i="13"/>
  <c r="L1037" i="13"/>
  <c r="K1037" i="13"/>
  <c r="J1037" i="13"/>
  <c r="I1037" i="13"/>
  <c r="H1037" i="13"/>
  <c r="G1037" i="13"/>
  <c r="N1036" i="13"/>
  <c r="M1036" i="13"/>
  <c r="L1036" i="13"/>
  <c r="K1036" i="13"/>
  <c r="J1036" i="13"/>
  <c r="I1036" i="13"/>
  <c r="H1036" i="13"/>
  <c r="G1036" i="13"/>
  <c r="N1035" i="13"/>
  <c r="M1035" i="13"/>
  <c r="L1035" i="13"/>
  <c r="N1034" i="13"/>
  <c r="M1034" i="13"/>
  <c r="L1034" i="13"/>
  <c r="K1034" i="13"/>
  <c r="J1034" i="13"/>
  <c r="I1034" i="13"/>
  <c r="H1034" i="13"/>
  <c r="G1034" i="13"/>
  <c r="N1033" i="13"/>
  <c r="M1033" i="13"/>
  <c r="L1033" i="13"/>
  <c r="K1033" i="13"/>
  <c r="J1033" i="13"/>
  <c r="I1033" i="13"/>
  <c r="H1033" i="13"/>
  <c r="G1033" i="13"/>
  <c r="N1032" i="13"/>
  <c r="M1032" i="13"/>
  <c r="L1032" i="13"/>
  <c r="K1032" i="13"/>
  <c r="J1032" i="13"/>
  <c r="I1032" i="13"/>
  <c r="H1032" i="13"/>
  <c r="G1032" i="13"/>
  <c r="N1030" i="13"/>
  <c r="M1030" i="13"/>
  <c r="L1030" i="13"/>
  <c r="K1030" i="13"/>
  <c r="J1030" i="13"/>
  <c r="I1030" i="13"/>
  <c r="H1030" i="13"/>
  <c r="G1030" i="13"/>
  <c r="H1029" i="13"/>
  <c r="G1029" i="13"/>
  <c r="N1028" i="13"/>
  <c r="M1028" i="13"/>
  <c r="L1028" i="13"/>
  <c r="K1028" i="13"/>
  <c r="J1028" i="13"/>
  <c r="I1028" i="13"/>
  <c r="H1028" i="13"/>
  <c r="G1028" i="13"/>
  <c r="N1026" i="13"/>
  <c r="M1026" i="13"/>
  <c r="L1026" i="13"/>
  <c r="I1026" i="13"/>
  <c r="H1026" i="13"/>
  <c r="G1026" i="13"/>
  <c r="N1025" i="13"/>
  <c r="M1025" i="13"/>
  <c r="L1025" i="13"/>
  <c r="K1025" i="13"/>
  <c r="J1025" i="13"/>
  <c r="I1025" i="13"/>
  <c r="H1025" i="13"/>
  <c r="G1025" i="13"/>
  <c r="N1024" i="13"/>
  <c r="M1024" i="13"/>
  <c r="L1024" i="13"/>
  <c r="H1024" i="13"/>
  <c r="N1023" i="13"/>
  <c r="M1023" i="13"/>
  <c r="L1023" i="13"/>
  <c r="I1023" i="13"/>
  <c r="H1023" i="13"/>
  <c r="G1023" i="13"/>
  <c r="N1022" i="13"/>
  <c r="M1022" i="13"/>
  <c r="L1022" i="13"/>
  <c r="K1022" i="13"/>
  <c r="J1022" i="13"/>
  <c r="I1022" i="13"/>
  <c r="H1022" i="13"/>
  <c r="G1022" i="13"/>
  <c r="N1020" i="13"/>
  <c r="M1020" i="13"/>
  <c r="L1020" i="13"/>
  <c r="K1020" i="13"/>
  <c r="J1020" i="13"/>
  <c r="I1020" i="13"/>
  <c r="H1020" i="13"/>
  <c r="G1020" i="13"/>
  <c r="N1019" i="13"/>
  <c r="M1019" i="13"/>
  <c r="L1019" i="13"/>
  <c r="N1018" i="13"/>
  <c r="M1018" i="13"/>
  <c r="L1018" i="13"/>
  <c r="K1018" i="13"/>
  <c r="J1018" i="13"/>
  <c r="I1018" i="13"/>
  <c r="H1018" i="13"/>
  <c r="G1018" i="13"/>
  <c r="N1017" i="13"/>
  <c r="M1017" i="13"/>
  <c r="L1017" i="13"/>
  <c r="K1017" i="13"/>
  <c r="J1017" i="13"/>
  <c r="I1017" i="13"/>
  <c r="H1017" i="13"/>
  <c r="G1017" i="13"/>
  <c r="N1016" i="13"/>
  <c r="M1016" i="13"/>
  <c r="L1016" i="13"/>
  <c r="N1015" i="13"/>
  <c r="M1015" i="13"/>
  <c r="L1015" i="13"/>
  <c r="N1014" i="13"/>
  <c r="M1014" i="13"/>
  <c r="L1014" i="13"/>
  <c r="N1013" i="13"/>
  <c r="M1013" i="13"/>
  <c r="L1013" i="13"/>
  <c r="N1012" i="13"/>
  <c r="M1012" i="13"/>
  <c r="L1012" i="13"/>
  <c r="N1011" i="13"/>
  <c r="M1011" i="13"/>
  <c r="L1011" i="13"/>
  <c r="H1011" i="13"/>
  <c r="G1011" i="13"/>
  <c r="N1010" i="13"/>
  <c r="M1010" i="13"/>
  <c r="L1010" i="13"/>
  <c r="K1010" i="13"/>
  <c r="J1010" i="13"/>
  <c r="I1010" i="13"/>
  <c r="G1010" i="13"/>
  <c r="G1009" i="13"/>
  <c r="N1008" i="13"/>
  <c r="M1008" i="13"/>
  <c r="L1008" i="13"/>
  <c r="K1008" i="13"/>
  <c r="J1008" i="13"/>
  <c r="I1008" i="13"/>
  <c r="H1002" i="13"/>
  <c r="G1002" i="13"/>
  <c r="N1000" i="13"/>
  <c r="M1000" i="13"/>
  <c r="L1000" i="13"/>
  <c r="H1000" i="13"/>
  <c r="G1000" i="13"/>
  <c r="H999" i="13"/>
  <c r="G999" i="13"/>
  <c r="H998" i="13"/>
  <c r="G998" i="13"/>
  <c r="N996" i="13"/>
  <c r="M996" i="13"/>
  <c r="L996" i="13"/>
  <c r="J996" i="13"/>
  <c r="I996" i="13"/>
  <c r="H996" i="13"/>
  <c r="G996" i="13"/>
  <c r="N1005" i="13"/>
  <c r="M1005" i="13"/>
  <c r="L1005" i="13"/>
  <c r="K1005" i="13"/>
  <c r="J1005" i="13"/>
  <c r="I1005" i="13"/>
  <c r="H1005" i="13"/>
  <c r="G1005" i="13"/>
  <c r="N995" i="13"/>
  <c r="M995" i="13"/>
  <c r="L995" i="13"/>
  <c r="H995" i="13"/>
  <c r="G995" i="13"/>
  <c r="K1265" i="13"/>
  <c r="J1265" i="13"/>
  <c r="I1265" i="13"/>
  <c r="H1265" i="13"/>
  <c r="G1265" i="13"/>
  <c r="N1006" i="13"/>
  <c r="M1006" i="13"/>
  <c r="L1006" i="13"/>
  <c r="K1006" i="13"/>
  <c r="J1006" i="13"/>
  <c r="I1006" i="13"/>
  <c r="H1006" i="13"/>
  <c r="G1006" i="13"/>
  <c r="N864" i="13"/>
  <c r="M864" i="13"/>
  <c r="L864" i="13"/>
  <c r="K864" i="13"/>
  <c r="H864" i="13"/>
  <c r="G864" i="13"/>
  <c r="N994" i="13"/>
  <c r="M994" i="13"/>
  <c r="L994" i="13"/>
  <c r="J993" i="13"/>
  <c r="I993" i="13"/>
  <c r="H993" i="13"/>
  <c r="G993" i="13"/>
  <c r="N852" i="13"/>
  <c r="M852" i="13"/>
  <c r="L852" i="13"/>
  <c r="J852" i="13"/>
  <c r="I852" i="13"/>
  <c r="H852" i="13"/>
  <c r="G852" i="13"/>
  <c r="N989" i="13"/>
  <c r="M989" i="13"/>
  <c r="L989" i="13"/>
  <c r="J989" i="13"/>
  <c r="I989" i="13"/>
  <c r="H989" i="13"/>
  <c r="G989" i="13"/>
  <c r="N988" i="13"/>
  <c r="M988" i="13"/>
  <c r="L988" i="13"/>
  <c r="K988" i="13"/>
  <c r="J988" i="13"/>
  <c r="I988" i="13"/>
  <c r="H988" i="13"/>
  <c r="G988" i="13"/>
  <c r="N987" i="13"/>
  <c r="M987" i="13"/>
  <c r="L987" i="13"/>
  <c r="J987" i="13"/>
  <c r="I987" i="13"/>
  <c r="H987" i="13"/>
  <c r="G987" i="13"/>
  <c r="N986" i="13"/>
  <c r="M986" i="13"/>
  <c r="L986" i="13"/>
  <c r="J986" i="13"/>
  <c r="I986" i="13"/>
  <c r="H986" i="13"/>
  <c r="G986" i="13"/>
  <c r="N985" i="13"/>
  <c r="M985" i="13"/>
  <c r="L985" i="13"/>
  <c r="H985" i="13"/>
  <c r="G985" i="13"/>
  <c r="N984" i="13"/>
  <c r="M984" i="13"/>
  <c r="L984" i="13"/>
  <c r="H982" i="13"/>
  <c r="G982" i="13"/>
  <c r="N981" i="13"/>
  <c r="M981" i="13"/>
  <c r="L981" i="13"/>
  <c r="K981" i="13"/>
  <c r="J981" i="13"/>
  <c r="I981" i="13"/>
  <c r="H981" i="13"/>
  <c r="G981" i="13"/>
  <c r="N980" i="13"/>
  <c r="M980" i="13"/>
  <c r="L980" i="13"/>
  <c r="J980" i="13"/>
  <c r="I980" i="13"/>
  <c r="H980" i="13"/>
  <c r="G980" i="13"/>
  <c r="N979" i="13"/>
  <c r="M979" i="13"/>
  <c r="L979" i="13"/>
  <c r="J979" i="13"/>
  <c r="I979" i="13"/>
  <c r="H979" i="13"/>
  <c r="G979" i="13"/>
  <c r="N978" i="13"/>
  <c r="M978" i="13"/>
  <c r="L978" i="13"/>
  <c r="K978" i="13"/>
  <c r="J978" i="13"/>
  <c r="I978" i="13"/>
  <c r="H978" i="13"/>
  <c r="G978" i="13"/>
  <c r="N1589" i="13"/>
  <c r="M1589" i="13"/>
  <c r="L1589" i="13"/>
  <c r="J1589" i="13"/>
  <c r="I1589" i="13"/>
  <c r="H1589" i="13"/>
  <c r="G1589" i="13"/>
  <c r="N1588" i="13"/>
  <c r="M1588" i="13"/>
  <c r="L1588" i="13"/>
  <c r="J1588" i="13"/>
  <c r="I1588" i="13"/>
  <c r="H1588" i="13"/>
  <c r="G1588" i="13"/>
  <c r="N977" i="13"/>
  <c r="M977" i="13"/>
  <c r="L977" i="13"/>
  <c r="N976" i="13"/>
  <c r="M976" i="13"/>
  <c r="L976" i="13"/>
  <c r="K976" i="13"/>
  <c r="J976" i="13"/>
  <c r="I976" i="13"/>
  <c r="H976" i="13"/>
  <c r="G976" i="13"/>
  <c r="N973" i="13"/>
  <c r="M973" i="13"/>
  <c r="L973" i="13"/>
  <c r="K973" i="13"/>
  <c r="J973" i="13"/>
  <c r="I973" i="13"/>
  <c r="H973" i="13"/>
  <c r="G973" i="13"/>
  <c r="N972" i="13"/>
  <c r="M972" i="13"/>
  <c r="L972" i="13"/>
  <c r="K972" i="13"/>
  <c r="J972" i="13"/>
  <c r="I972" i="13"/>
  <c r="H972" i="13"/>
  <c r="G972" i="13"/>
  <c r="N1577" i="13"/>
  <c r="M1577" i="13"/>
  <c r="L1577" i="13"/>
  <c r="K1577" i="13"/>
  <c r="J1577" i="13"/>
  <c r="I1577" i="13"/>
  <c r="H1577" i="13"/>
  <c r="G1577" i="13"/>
  <c r="N971" i="13"/>
  <c r="M971" i="13"/>
  <c r="L971" i="13"/>
  <c r="K971" i="13"/>
  <c r="J971" i="13"/>
  <c r="I971" i="13"/>
  <c r="H971" i="13"/>
  <c r="G971" i="13"/>
  <c r="N967" i="13"/>
  <c r="M967" i="13"/>
  <c r="L967" i="13"/>
  <c r="K967" i="13"/>
  <c r="J967" i="13"/>
  <c r="I967" i="13"/>
  <c r="H967" i="13"/>
  <c r="G967" i="13"/>
  <c r="N969" i="13"/>
  <c r="M969" i="13"/>
  <c r="L969" i="13"/>
  <c r="K969" i="13"/>
  <c r="J969" i="13"/>
  <c r="I969" i="13"/>
  <c r="H969" i="13"/>
  <c r="G969" i="13"/>
  <c r="N968" i="13"/>
  <c r="M968" i="13"/>
  <c r="L968" i="13"/>
  <c r="K968" i="13"/>
  <c r="J968" i="13"/>
  <c r="I968" i="13"/>
  <c r="H968" i="13"/>
  <c r="G968" i="13"/>
  <c r="N1580" i="13"/>
  <c r="M1580" i="13"/>
  <c r="L1580" i="13"/>
  <c r="K1580" i="13"/>
  <c r="J1580" i="13"/>
  <c r="I1580" i="13"/>
  <c r="H1580" i="13"/>
  <c r="G1580" i="13"/>
  <c r="N965" i="13"/>
  <c r="M965" i="13"/>
  <c r="L965" i="13"/>
  <c r="I965" i="13"/>
  <c r="H965" i="13"/>
  <c r="G965" i="13"/>
  <c r="N1565" i="13"/>
  <c r="M1565" i="13"/>
  <c r="L1565" i="13"/>
  <c r="K1565" i="13"/>
  <c r="J1565" i="13"/>
  <c r="I1565" i="13"/>
  <c r="H1565" i="13"/>
  <c r="G1565" i="13"/>
  <c r="H959" i="13"/>
  <c r="G959" i="13"/>
  <c r="N958" i="13"/>
  <c r="M958" i="13"/>
  <c r="L958" i="13"/>
  <c r="K958" i="13"/>
  <c r="J958" i="13"/>
  <c r="I958" i="13"/>
  <c r="H958" i="13"/>
  <c r="G958" i="13"/>
  <c r="N956" i="13"/>
  <c r="M956" i="13"/>
  <c r="L956" i="13"/>
  <c r="H956" i="13"/>
  <c r="G956" i="13"/>
  <c r="N955" i="13"/>
  <c r="M955" i="13"/>
  <c r="L955" i="13"/>
  <c r="K955" i="13"/>
  <c r="J955" i="13"/>
  <c r="I955" i="13"/>
  <c r="H955" i="13"/>
  <c r="G955" i="13"/>
  <c r="G951" i="13"/>
  <c r="N948" i="13"/>
  <c r="M948" i="13"/>
  <c r="L948" i="13"/>
  <c r="N947" i="13"/>
  <c r="M947" i="13"/>
  <c r="L947" i="13"/>
  <c r="N946" i="13"/>
  <c r="M946" i="13"/>
  <c r="L946" i="13"/>
  <c r="N945" i="13"/>
  <c r="M945" i="13"/>
  <c r="L945" i="13"/>
  <c r="N944" i="13"/>
  <c r="M944" i="13"/>
  <c r="L944" i="13"/>
  <c r="N892" i="13"/>
  <c r="M892" i="13"/>
  <c r="L892" i="13"/>
  <c r="H892" i="13"/>
  <c r="G892" i="13"/>
  <c r="N943" i="13"/>
  <c r="M943" i="13"/>
  <c r="L943" i="13"/>
  <c r="G943" i="13"/>
  <c r="H937" i="13"/>
  <c r="G937" i="13"/>
  <c r="N931" i="13"/>
  <c r="M931" i="13"/>
  <c r="L931" i="13"/>
  <c r="H931" i="13"/>
  <c r="G931" i="13"/>
  <c r="H936" i="13"/>
  <c r="G936" i="13"/>
  <c r="N934" i="13"/>
  <c r="M934" i="13"/>
  <c r="L934" i="13"/>
  <c r="K934" i="13"/>
  <c r="J934" i="13"/>
  <c r="I934" i="13"/>
  <c r="H934" i="13"/>
  <c r="G934" i="13"/>
  <c r="N935" i="13"/>
  <c r="M935" i="13"/>
  <c r="L935" i="13"/>
  <c r="K935" i="13"/>
  <c r="J935" i="13"/>
  <c r="I935" i="13"/>
  <c r="H935" i="13"/>
  <c r="G935" i="13"/>
  <c r="N930" i="13"/>
  <c r="M930" i="13"/>
  <c r="L930" i="13"/>
  <c r="K930" i="13"/>
  <c r="J930" i="13"/>
  <c r="I930" i="13"/>
  <c r="H930" i="13"/>
  <c r="G930" i="13"/>
  <c r="N929" i="13"/>
  <c r="M929" i="13"/>
  <c r="L929" i="13"/>
  <c r="N922" i="13"/>
  <c r="M922" i="13"/>
  <c r="L922" i="13"/>
  <c r="K922" i="13"/>
  <c r="J922" i="13"/>
  <c r="I922" i="13"/>
  <c r="H922" i="13"/>
  <c r="G922" i="13"/>
  <c r="J925" i="13"/>
  <c r="I925" i="13"/>
  <c r="H925" i="13"/>
  <c r="G925" i="13"/>
  <c r="N923" i="13"/>
  <c r="M923" i="13"/>
  <c r="L923" i="13"/>
  <c r="K923" i="13"/>
  <c r="J923" i="13"/>
  <c r="I923" i="13"/>
  <c r="H923" i="13"/>
  <c r="G923" i="13"/>
  <c r="N921" i="13"/>
  <c r="M921" i="13"/>
  <c r="L921" i="13"/>
  <c r="K921" i="13"/>
  <c r="J921" i="13"/>
  <c r="I921" i="13"/>
  <c r="H921" i="13"/>
  <c r="G921" i="13"/>
  <c r="N795" i="13"/>
  <c r="M795" i="13"/>
  <c r="L795" i="13"/>
  <c r="K795" i="13"/>
  <c r="J795" i="13"/>
  <c r="I795" i="13"/>
  <c r="H795" i="13"/>
  <c r="G795" i="13"/>
  <c r="N920" i="13"/>
  <c r="M920" i="13"/>
  <c r="L920" i="13"/>
  <c r="N919" i="13"/>
  <c r="M919" i="13"/>
  <c r="L919" i="13"/>
  <c r="J919" i="13"/>
  <c r="H919" i="13"/>
  <c r="G919" i="13"/>
  <c r="N918" i="13"/>
  <c r="M918" i="13"/>
  <c r="L918" i="13"/>
  <c r="K918" i="13"/>
  <c r="J918" i="13"/>
  <c r="I918" i="13"/>
  <c r="H918" i="13"/>
  <c r="G918" i="13"/>
  <c r="N917" i="13"/>
  <c r="M917" i="13"/>
  <c r="L917" i="13"/>
  <c r="J917" i="13"/>
  <c r="I917" i="13"/>
  <c r="H917" i="13"/>
  <c r="G917" i="13"/>
  <c r="N914" i="13"/>
  <c r="M914" i="13"/>
  <c r="L914" i="13"/>
  <c r="K914" i="13"/>
  <c r="J914" i="13"/>
  <c r="I914" i="13"/>
  <c r="H914" i="13"/>
  <c r="G914" i="13"/>
  <c r="N916" i="13"/>
  <c r="M916" i="13"/>
  <c r="L916" i="13"/>
  <c r="J916" i="13"/>
  <c r="I916" i="13"/>
  <c r="H916" i="13"/>
  <c r="G916" i="13"/>
  <c r="N915" i="13"/>
  <c r="M915" i="13"/>
  <c r="L915" i="13"/>
  <c r="J915" i="13"/>
  <c r="I915" i="13"/>
  <c r="H915" i="13"/>
  <c r="G915" i="13"/>
  <c r="N924" i="13"/>
  <c r="M924" i="13"/>
  <c r="L924" i="13"/>
  <c r="K924" i="13"/>
  <c r="J924" i="13"/>
  <c r="I924" i="13"/>
  <c r="H924" i="13"/>
  <c r="G924" i="13"/>
  <c r="N913" i="13"/>
  <c r="M913" i="13"/>
  <c r="L913" i="13"/>
  <c r="K913" i="13"/>
  <c r="J913" i="13"/>
  <c r="I913" i="13"/>
  <c r="H913" i="13"/>
  <c r="G913" i="13"/>
  <c r="N907" i="13"/>
  <c r="M907" i="13"/>
  <c r="L907" i="13"/>
  <c r="K907" i="13"/>
  <c r="J907" i="13"/>
  <c r="I907" i="13"/>
  <c r="H907" i="13"/>
  <c r="G907" i="13"/>
  <c r="N911" i="13"/>
  <c r="M911" i="13"/>
  <c r="L911" i="13"/>
  <c r="K911" i="13"/>
  <c r="J911" i="13"/>
  <c r="I911" i="13"/>
  <c r="H911" i="13"/>
  <c r="G911" i="13"/>
  <c r="N905" i="13"/>
  <c r="M905" i="13"/>
  <c r="L905" i="13"/>
  <c r="K905" i="13"/>
  <c r="J905" i="13"/>
  <c r="I905" i="13"/>
  <c r="H905" i="13"/>
  <c r="G905" i="13"/>
  <c r="N906" i="13"/>
  <c r="M906" i="13"/>
  <c r="L906" i="13"/>
  <c r="K906" i="13"/>
  <c r="J906" i="13"/>
  <c r="I906" i="13"/>
  <c r="H906" i="13"/>
  <c r="G906" i="13"/>
  <c r="N909" i="13"/>
  <c r="M909" i="13"/>
  <c r="L909" i="13"/>
  <c r="K909" i="13"/>
  <c r="J909" i="13"/>
  <c r="I909" i="13"/>
  <c r="H909" i="13"/>
  <c r="G909" i="13"/>
  <c r="N908" i="13"/>
  <c r="M908" i="13"/>
  <c r="L908" i="13"/>
  <c r="K908" i="13"/>
  <c r="J908" i="13"/>
  <c r="I908" i="13"/>
  <c r="H908" i="13"/>
  <c r="G908" i="13"/>
  <c r="N903" i="13"/>
  <c r="M903" i="13"/>
  <c r="L903" i="13"/>
  <c r="K903" i="13"/>
  <c r="J903" i="13"/>
  <c r="I903" i="13"/>
  <c r="H903" i="13"/>
  <c r="G903" i="13"/>
  <c r="N902" i="13"/>
  <c r="M902" i="13"/>
  <c r="L902" i="13"/>
  <c r="K902" i="13"/>
  <c r="J902" i="13"/>
  <c r="I902" i="13"/>
  <c r="H902" i="13"/>
  <c r="G902" i="13"/>
  <c r="N901" i="13"/>
  <c r="M901" i="13"/>
  <c r="L901" i="13"/>
  <c r="K900" i="13"/>
  <c r="J900" i="13"/>
  <c r="I900" i="13"/>
  <c r="H900" i="13"/>
  <c r="G900" i="13"/>
  <c r="K899" i="13"/>
  <c r="J899" i="13"/>
  <c r="I899" i="13"/>
  <c r="H899" i="13"/>
  <c r="G899" i="13"/>
  <c r="N898" i="13"/>
  <c r="M898" i="13"/>
  <c r="L898" i="13"/>
  <c r="K898" i="13"/>
  <c r="J898" i="13"/>
  <c r="I898" i="13"/>
  <c r="H898" i="13"/>
  <c r="G898" i="13"/>
  <c r="N897" i="13"/>
  <c r="M897" i="13"/>
  <c r="L897" i="13"/>
  <c r="K897" i="13"/>
  <c r="J897" i="13"/>
  <c r="I897" i="13"/>
  <c r="H897" i="13"/>
  <c r="G897" i="13"/>
  <c r="H896" i="13"/>
  <c r="G896" i="13"/>
  <c r="N893" i="13"/>
  <c r="M893" i="13"/>
  <c r="L893" i="13"/>
  <c r="K893" i="13"/>
  <c r="J893" i="13"/>
  <c r="I893" i="13"/>
  <c r="H893" i="13"/>
  <c r="G893" i="13"/>
  <c r="N941" i="13"/>
  <c r="M941" i="13"/>
  <c r="L941" i="13"/>
  <c r="H941" i="13"/>
  <c r="G941" i="13"/>
  <c r="N890" i="13"/>
  <c r="M890" i="13"/>
  <c r="L890" i="13"/>
  <c r="K890" i="13"/>
  <c r="J890" i="13"/>
  <c r="I890" i="13"/>
  <c r="H890" i="13"/>
  <c r="G890" i="13"/>
  <c r="N889" i="13"/>
  <c r="M889" i="13"/>
  <c r="L889" i="13"/>
  <c r="K889" i="13"/>
  <c r="J889" i="13"/>
  <c r="I889" i="13"/>
  <c r="H889" i="13"/>
  <c r="G889" i="13"/>
  <c r="N888" i="13"/>
  <c r="M888" i="13"/>
  <c r="L888" i="13"/>
  <c r="H888" i="13"/>
  <c r="N887" i="13"/>
  <c r="M887" i="13"/>
  <c r="L887" i="13"/>
  <c r="K887" i="13"/>
  <c r="J887" i="13"/>
  <c r="I887" i="13"/>
  <c r="H887" i="13"/>
  <c r="G887" i="13"/>
  <c r="N886" i="13"/>
  <c r="M886" i="13"/>
  <c r="L886" i="13"/>
  <c r="K886" i="13"/>
  <c r="J886" i="13"/>
  <c r="I886" i="13"/>
  <c r="H886" i="13"/>
  <c r="G886" i="13"/>
  <c r="N1150" i="13"/>
  <c r="M1150" i="13"/>
  <c r="L1150" i="13"/>
  <c r="K1150" i="13"/>
  <c r="J1150" i="13"/>
  <c r="I1150" i="13"/>
  <c r="H1150" i="13"/>
  <c r="G1150" i="13"/>
  <c r="N885" i="13"/>
  <c r="M885" i="13"/>
  <c r="L885" i="13"/>
  <c r="I885" i="13"/>
  <c r="H885" i="13"/>
  <c r="G885" i="13"/>
  <c r="N1423" i="13"/>
  <c r="M1423" i="13"/>
  <c r="L1423" i="13"/>
  <c r="K1423" i="13"/>
  <c r="J1423" i="13"/>
  <c r="I1423" i="13"/>
  <c r="H1423" i="13"/>
  <c r="G1423" i="13"/>
  <c r="N884" i="13"/>
  <c r="M884" i="13"/>
  <c r="L884" i="13"/>
  <c r="K884" i="13"/>
  <c r="J884" i="13"/>
  <c r="I884" i="13"/>
  <c r="H884" i="13"/>
  <c r="N883" i="13"/>
  <c r="M883" i="13"/>
  <c r="L883" i="13"/>
  <c r="K883" i="13"/>
  <c r="J883" i="13"/>
  <c r="I883" i="13"/>
  <c r="H883" i="13"/>
  <c r="N882" i="13"/>
  <c r="M882" i="13"/>
  <c r="L882" i="13"/>
  <c r="K882" i="13"/>
  <c r="J882" i="13"/>
  <c r="I882" i="13"/>
  <c r="H882" i="13"/>
  <c r="G882" i="13"/>
  <c r="N881" i="13"/>
  <c r="M881" i="13"/>
  <c r="L881" i="13"/>
  <c r="N880" i="13"/>
  <c r="M880" i="13"/>
  <c r="L880" i="13"/>
  <c r="N879" i="13"/>
  <c r="M879" i="13"/>
  <c r="L879" i="13"/>
  <c r="N206" i="13"/>
  <c r="M206" i="13"/>
  <c r="L206" i="13"/>
  <c r="N205" i="13"/>
  <c r="M205" i="13"/>
  <c r="L205" i="13"/>
  <c r="N1206" i="13"/>
  <c r="M1206" i="13"/>
  <c r="L1206" i="13"/>
  <c r="G1206" i="13"/>
  <c r="G1205" i="13"/>
  <c r="N1203" i="13"/>
  <c r="M1203" i="13"/>
  <c r="L1203" i="13"/>
  <c r="N1202" i="13"/>
  <c r="M1202" i="13"/>
  <c r="L1202" i="13"/>
  <c r="I1202" i="13"/>
  <c r="H1202" i="13"/>
  <c r="G1202" i="13"/>
  <c r="N1197" i="13"/>
  <c r="M1197" i="13"/>
  <c r="L1197" i="13"/>
  <c r="K1197" i="13"/>
  <c r="J1197" i="13"/>
  <c r="H1197" i="13"/>
  <c r="G1197" i="13"/>
  <c r="N1196" i="13"/>
  <c r="M1196" i="13"/>
  <c r="L1196" i="13"/>
  <c r="J1196" i="13"/>
  <c r="I1196" i="13"/>
  <c r="H1196" i="13"/>
  <c r="G1196" i="13"/>
  <c r="N1201" i="13"/>
  <c r="M1201" i="13"/>
  <c r="L1201" i="13"/>
  <c r="K1201" i="13"/>
  <c r="J1201" i="13"/>
  <c r="H1201" i="13"/>
  <c r="G1201" i="13"/>
  <c r="N1198" i="13"/>
  <c r="M1198" i="13"/>
  <c r="L1198" i="13"/>
  <c r="H1198" i="13"/>
  <c r="G1198" i="13"/>
  <c r="N666" i="13"/>
  <c r="M666" i="13"/>
  <c r="L666" i="13"/>
  <c r="I666" i="13"/>
  <c r="H666" i="13"/>
  <c r="G666" i="13"/>
  <c r="N1200" i="13"/>
  <c r="M1200" i="13"/>
  <c r="L1200" i="13"/>
  <c r="K1200" i="13"/>
  <c r="J1200" i="13"/>
  <c r="I1200" i="13"/>
  <c r="H1200" i="13"/>
  <c r="G1200" i="13"/>
  <c r="N1195" i="13"/>
  <c r="M1195" i="13"/>
  <c r="L1195" i="13"/>
  <c r="J1194" i="13"/>
  <c r="I1194" i="13"/>
  <c r="H1194" i="13"/>
  <c r="G1194" i="13"/>
  <c r="J1191" i="13"/>
  <c r="I1191" i="13"/>
  <c r="H1191" i="13"/>
  <c r="G1191" i="13"/>
  <c r="J1190" i="13"/>
  <c r="I1190" i="13"/>
  <c r="H1190" i="13"/>
  <c r="G1190" i="13"/>
  <c r="N1189" i="13"/>
  <c r="M1189" i="13"/>
  <c r="L1189" i="13"/>
  <c r="J1189" i="13"/>
  <c r="I1189" i="13"/>
  <c r="H1189" i="13"/>
  <c r="G1189" i="13"/>
  <c r="N1188" i="13"/>
  <c r="M1188" i="13"/>
  <c r="L1188" i="13"/>
  <c r="K1188" i="13"/>
  <c r="J1188" i="13"/>
  <c r="I1188" i="13"/>
  <c r="H1188" i="13"/>
  <c r="G1188" i="13"/>
  <c r="N1186" i="13"/>
  <c r="M1186" i="13"/>
  <c r="L1186" i="13"/>
  <c r="K1186" i="13"/>
  <c r="J1186" i="13"/>
  <c r="I1186" i="13"/>
  <c r="H1186" i="13"/>
  <c r="G1186" i="13"/>
  <c r="N1123" i="13"/>
  <c r="M1123" i="13"/>
  <c r="L1123" i="13"/>
  <c r="K1123" i="13"/>
  <c r="J1123" i="13"/>
  <c r="I1123" i="13"/>
  <c r="H1123" i="13"/>
  <c r="G1123" i="13"/>
  <c r="N1187" i="13"/>
  <c r="M1187" i="13"/>
  <c r="L1187" i="13"/>
  <c r="K1187" i="13"/>
  <c r="J1187" i="13"/>
  <c r="I1187" i="13"/>
  <c r="H1187" i="13"/>
  <c r="G1187" i="13"/>
  <c r="N1185" i="13"/>
  <c r="M1185" i="13"/>
  <c r="L1185" i="13"/>
  <c r="J1183" i="13"/>
  <c r="I1183" i="13"/>
  <c r="H1183" i="13"/>
  <c r="G1183" i="13"/>
  <c r="N1177" i="13"/>
  <c r="M1177" i="13"/>
  <c r="J1177" i="13"/>
  <c r="I1177" i="13"/>
  <c r="H1177" i="13"/>
  <c r="G1177" i="13"/>
  <c r="N1182" i="13"/>
  <c r="M1182" i="13"/>
  <c r="L1182" i="13"/>
  <c r="K1182" i="13"/>
  <c r="J1182" i="13"/>
  <c r="I1182" i="13"/>
  <c r="H1182" i="13"/>
  <c r="G1182" i="13"/>
  <c r="N1181" i="13"/>
  <c r="M1181" i="13"/>
  <c r="L1181" i="13"/>
  <c r="K1181" i="13"/>
  <c r="J1181" i="13"/>
  <c r="I1181" i="13"/>
  <c r="H1181" i="13"/>
  <c r="G1181" i="13"/>
  <c r="N1180" i="13"/>
  <c r="M1180" i="13"/>
  <c r="L1180" i="13"/>
  <c r="K1180" i="13"/>
  <c r="J1180" i="13"/>
  <c r="I1180" i="13"/>
  <c r="H1180" i="13"/>
  <c r="G1180" i="13"/>
  <c r="N1179" i="13"/>
  <c r="M1179" i="13"/>
  <c r="L1179" i="13"/>
  <c r="K1179" i="13"/>
  <c r="J1179" i="13"/>
  <c r="I1179" i="13"/>
  <c r="H1179" i="13"/>
  <c r="G1179" i="13"/>
  <c r="L1176" i="13"/>
  <c r="J1176" i="13"/>
  <c r="I1176" i="13"/>
  <c r="H1176" i="13"/>
  <c r="G1176" i="13"/>
  <c r="N1175" i="13"/>
  <c r="M1175" i="13"/>
  <c r="L1175" i="13"/>
  <c r="N1174" i="13"/>
  <c r="M1174" i="13"/>
  <c r="L1174" i="13"/>
  <c r="K1174" i="13"/>
  <c r="J1174" i="13"/>
  <c r="I1174" i="13"/>
  <c r="H1174" i="13"/>
  <c r="G1174" i="13"/>
  <c r="N1167" i="13"/>
  <c r="M1167" i="13"/>
  <c r="L1167" i="13"/>
  <c r="K1167" i="13"/>
  <c r="J1167" i="13"/>
  <c r="I1167" i="13"/>
  <c r="H1167" i="13"/>
  <c r="G1167" i="13"/>
  <c r="N1301" i="13"/>
  <c r="M1301" i="13"/>
  <c r="L1301" i="13"/>
  <c r="K1301" i="13"/>
  <c r="J1301" i="13"/>
  <c r="I1301" i="13"/>
  <c r="H1301" i="13"/>
  <c r="G1301" i="13"/>
  <c r="N231" i="13"/>
  <c r="M231" i="13"/>
  <c r="L231" i="13"/>
  <c r="K231" i="13"/>
  <c r="J231" i="13"/>
  <c r="I231" i="13"/>
  <c r="H231" i="13"/>
  <c r="G231" i="13"/>
  <c r="N1164" i="13"/>
  <c r="M1164" i="13"/>
  <c r="L1164" i="13"/>
  <c r="K1164" i="13"/>
  <c r="J1164" i="13"/>
  <c r="I1164" i="13"/>
  <c r="H1164" i="13"/>
  <c r="G1164" i="13"/>
  <c r="N1172" i="13"/>
  <c r="M1172" i="13"/>
  <c r="L1172" i="13"/>
  <c r="K1172" i="13"/>
  <c r="J1172" i="13"/>
  <c r="I1172" i="13"/>
  <c r="H1172" i="13"/>
  <c r="G1172" i="13"/>
  <c r="N1168" i="13"/>
  <c r="M1168" i="13"/>
  <c r="L1168" i="13"/>
  <c r="K1168" i="13"/>
  <c r="J1168" i="13"/>
  <c r="I1168" i="13"/>
  <c r="H1168" i="13"/>
  <c r="G1168" i="13"/>
  <c r="N1163" i="13"/>
  <c r="M1163" i="13"/>
  <c r="L1163" i="13"/>
  <c r="K1163" i="13"/>
  <c r="J1163" i="13"/>
  <c r="I1163" i="13"/>
  <c r="H1163" i="13"/>
  <c r="G1163" i="13"/>
  <c r="N1166" i="13"/>
  <c r="M1166" i="13"/>
  <c r="L1166" i="13"/>
  <c r="J1166" i="13"/>
  <c r="I1166" i="13"/>
  <c r="H1166" i="13"/>
  <c r="G1166" i="13"/>
  <c r="N1169" i="13"/>
  <c r="M1169" i="13"/>
  <c r="L1169" i="13"/>
  <c r="K1169" i="13"/>
  <c r="J1169" i="13"/>
  <c r="I1169" i="13"/>
  <c r="H1169" i="13"/>
  <c r="G1169" i="13"/>
  <c r="N1165" i="13"/>
  <c r="M1165" i="13"/>
  <c r="L1165" i="13"/>
  <c r="K1165" i="13"/>
  <c r="J1165" i="13"/>
  <c r="I1165" i="13"/>
  <c r="H1165" i="13"/>
  <c r="G1165" i="13"/>
  <c r="N1161" i="13"/>
  <c r="M1161" i="13"/>
  <c r="L1161" i="13"/>
  <c r="N806" i="13"/>
  <c r="M806" i="13"/>
  <c r="L806" i="13"/>
  <c r="H806" i="13"/>
  <c r="G806" i="13"/>
  <c r="N1160" i="13"/>
  <c r="M1160" i="13"/>
  <c r="L1160" i="13"/>
  <c r="K1160" i="13"/>
  <c r="J1160" i="13"/>
  <c r="I1160" i="13"/>
  <c r="H1160" i="13"/>
  <c r="G1160" i="13"/>
  <c r="N1159" i="13"/>
  <c r="M1159" i="13"/>
  <c r="L1159" i="13"/>
  <c r="K1159" i="13"/>
  <c r="J1159" i="13"/>
  <c r="I1159" i="13"/>
  <c r="H1159" i="13"/>
  <c r="G1159" i="13"/>
  <c r="N1158" i="13"/>
  <c r="M1158" i="13"/>
  <c r="L1158" i="13"/>
  <c r="K1158" i="13"/>
  <c r="J1158" i="13"/>
  <c r="I1158" i="13"/>
  <c r="H1158" i="13"/>
  <c r="G1158" i="13"/>
  <c r="N1204" i="13"/>
  <c r="M1204" i="13"/>
  <c r="L1204" i="13"/>
  <c r="H1204" i="13"/>
  <c r="G1204" i="13"/>
  <c r="N1152" i="13"/>
  <c r="M1152" i="13"/>
  <c r="L1152" i="13"/>
  <c r="H1152" i="13"/>
  <c r="G1152" i="13"/>
  <c r="N1156" i="13"/>
  <c r="M1156" i="13"/>
  <c r="L1156" i="13"/>
  <c r="H1156" i="13"/>
  <c r="G1156" i="13"/>
  <c r="N1155" i="13"/>
  <c r="M1155" i="13"/>
  <c r="L1155" i="13"/>
  <c r="K1155" i="13"/>
  <c r="J1155" i="13"/>
  <c r="I1155" i="13"/>
  <c r="H1155" i="13"/>
  <c r="G1155" i="13"/>
  <c r="N1153" i="13"/>
  <c r="M1153" i="13"/>
  <c r="L1153" i="13"/>
  <c r="N754" i="13"/>
  <c r="M754" i="13"/>
  <c r="L754" i="13"/>
  <c r="K754" i="13"/>
  <c r="J754" i="13"/>
  <c r="I754" i="13"/>
  <c r="H754" i="13"/>
  <c r="G754" i="13"/>
  <c r="N1148" i="13"/>
  <c r="M1148" i="13"/>
  <c r="L1148" i="13"/>
  <c r="K1148" i="13"/>
  <c r="J1148" i="13"/>
  <c r="I1148" i="13"/>
  <c r="H1148" i="13"/>
  <c r="G1148" i="13"/>
  <c r="N1147" i="13"/>
  <c r="M1147" i="13"/>
  <c r="L1147" i="13"/>
  <c r="N1145" i="13"/>
  <c r="M1145" i="13"/>
  <c r="L1145" i="13"/>
  <c r="K1145" i="13"/>
  <c r="J1145" i="13"/>
  <c r="I1145" i="13"/>
  <c r="H1145" i="13"/>
  <c r="G1145" i="13"/>
  <c r="N1144" i="13"/>
  <c r="M1144" i="13"/>
  <c r="L1144" i="13"/>
  <c r="N1143" i="13"/>
  <c r="M1143" i="13"/>
  <c r="L1143" i="13"/>
  <c r="N878" i="13"/>
  <c r="M878" i="13"/>
  <c r="L878" i="13"/>
  <c r="N877" i="13"/>
  <c r="M877" i="13"/>
  <c r="L877" i="13"/>
  <c r="N876" i="13"/>
  <c r="M876" i="13"/>
  <c r="L876" i="13"/>
  <c r="N875" i="13"/>
  <c r="M875" i="13"/>
  <c r="L875" i="13"/>
  <c r="G875" i="13"/>
  <c r="G874" i="13"/>
  <c r="N1569" i="13"/>
  <c r="M1569" i="13"/>
  <c r="L1569" i="13"/>
  <c r="K1569" i="13"/>
  <c r="J1569" i="13"/>
  <c r="I1569" i="13"/>
  <c r="H1569" i="13"/>
  <c r="G1569" i="13"/>
  <c r="N873" i="13"/>
  <c r="M873" i="13"/>
  <c r="L873" i="13"/>
  <c r="N872" i="13"/>
  <c r="M872" i="13"/>
  <c r="L872" i="13"/>
  <c r="K872" i="13"/>
  <c r="J872" i="13"/>
  <c r="I872" i="13"/>
  <c r="H872" i="13"/>
  <c r="G872" i="13"/>
  <c r="H868" i="13"/>
  <c r="G868" i="13"/>
  <c r="N867" i="13"/>
  <c r="M867" i="13"/>
  <c r="L867" i="13"/>
  <c r="J867" i="13"/>
  <c r="I867" i="13"/>
  <c r="H867" i="13"/>
  <c r="G867" i="13"/>
  <c r="N866" i="13"/>
  <c r="M866" i="13"/>
  <c r="L866" i="13"/>
  <c r="K866" i="13"/>
  <c r="J866" i="13"/>
  <c r="I866" i="13"/>
  <c r="H866" i="13"/>
  <c r="G866" i="13"/>
  <c r="H865" i="13"/>
  <c r="G865" i="13"/>
  <c r="N863" i="13"/>
  <c r="M863" i="13"/>
  <c r="L863" i="13"/>
  <c r="K863" i="13"/>
  <c r="J863" i="13"/>
  <c r="I863" i="13"/>
  <c r="H863" i="13"/>
  <c r="G863" i="13"/>
  <c r="N870" i="13"/>
  <c r="M870" i="13"/>
  <c r="L870" i="13"/>
  <c r="H870" i="13"/>
  <c r="G870" i="13"/>
  <c r="N862" i="13"/>
  <c r="M862" i="13"/>
  <c r="L862" i="13"/>
  <c r="N857" i="13"/>
  <c r="M857" i="13"/>
  <c r="L857" i="13"/>
  <c r="K857" i="13"/>
  <c r="J857" i="13"/>
  <c r="I857" i="13"/>
  <c r="H857" i="13"/>
  <c r="G857" i="13"/>
  <c r="N860" i="13"/>
  <c r="M860" i="13"/>
  <c r="L860" i="13"/>
  <c r="J860" i="13"/>
  <c r="I860" i="13"/>
  <c r="H860" i="13"/>
  <c r="G860" i="13"/>
  <c r="J856" i="13"/>
  <c r="I856" i="13"/>
  <c r="H856" i="13"/>
  <c r="G856" i="13"/>
  <c r="N1597" i="13"/>
  <c r="M1597" i="13"/>
  <c r="L1597" i="13"/>
  <c r="J1597" i="13"/>
  <c r="I1597" i="13"/>
  <c r="H1597" i="13"/>
  <c r="G1597" i="13"/>
  <c r="N861" i="13"/>
  <c r="M861" i="13"/>
  <c r="L861" i="13"/>
  <c r="K861" i="13"/>
  <c r="J861" i="13"/>
  <c r="I861" i="13"/>
  <c r="H861" i="13"/>
  <c r="G861" i="13"/>
  <c r="N855" i="13"/>
  <c r="M855" i="13"/>
  <c r="L855" i="13"/>
  <c r="J855" i="13"/>
  <c r="I855" i="13"/>
  <c r="H855" i="13"/>
  <c r="G855" i="13"/>
  <c r="J851" i="13"/>
  <c r="I851" i="13"/>
  <c r="H851" i="13"/>
  <c r="G851" i="13"/>
  <c r="N844" i="13"/>
  <c r="M844" i="13"/>
  <c r="L844" i="13"/>
  <c r="K844" i="13"/>
  <c r="J844" i="13"/>
  <c r="I844" i="13"/>
  <c r="H844" i="13"/>
  <c r="G844" i="13"/>
  <c r="J845" i="13"/>
  <c r="I845" i="13"/>
  <c r="H845" i="13"/>
  <c r="G845" i="13"/>
  <c r="N1590" i="13"/>
  <c r="M1590" i="13"/>
  <c r="L1590" i="13"/>
  <c r="K1590" i="13"/>
  <c r="J1590" i="13"/>
  <c r="I1590" i="13"/>
  <c r="H1590" i="13"/>
  <c r="G1590" i="13"/>
  <c r="N843" i="13"/>
  <c r="M843" i="13"/>
  <c r="L843" i="13"/>
  <c r="K843" i="13"/>
  <c r="J843" i="13"/>
  <c r="I843" i="13"/>
  <c r="H843" i="13"/>
  <c r="G843" i="13"/>
  <c r="N252" i="13"/>
  <c r="M252" i="13"/>
  <c r="L252" i="13"/>
  <c r="K252" i="13"/>
  <c r="J252" i="13"/>
  <c r="I252" i="13"/>
  <c r="H252" i="13"/>
  <c r="G252" i="13"/>
  <c r="N840" i="13"/>
  <c r="M840" i="13"/>
  <c r="L840" i="13"/>
  <c r="N233" i="13"/>
  <c r="M233" i="13"/>
  <c r="L233" i="13"/>
  <c r="K233" i="13"/>
  <c r="J233" i="13"/>
  <c r="I233" i="13"/>
  <c r="H233" i="13"/>
  <c r="G233" i="13"/>
  <c r="N839" i="13"/>
  <c r="M839" i="13"/>
  <c r="L839" i="13"/>
  <c r="K839" i="13"/>
  <c r="J839" i="13"/>
  <c r="I839" i="13"/>
  <c r="H839" i="13"/>
  <c r="G839" i="13"/>
  <c r="N1578" i="13"/>
  <c r="M1578" i="13"/>
  <c r="L1578" i="13"/>
  <c r="K1578" i="13"/>
  <c r="J1578" i="13"/>
  <c r="I1578" i="13"/>
  <c r="H1578" i="13"/>
  <c r="G1578" i="13"/>
  <c r="N1579" i="13"/>
  <c r="M1579" i="13"/>
  <c r="L1579" i="13"/>
  <c r="K1579" i="13"/>
  <c r="J1579" i="13"/>
  <c r="I1579" i="13"/>
  <c r="H1579" i="13"/>
  <c r="G1579" i="13"/>
  <c r="N837" i="13"/>
  <c r="M837" i="13"/>
  <c r="L837" i="13"/>
  <c r="K837" i="13"/>
  <c r="J837" i="13"/>
  <c r="I837" i="13"/>
  <c r="H837" i="13"/>
  <c r="G837" i="13"/>
  <c r="N838" i="13"/>
  <c r="M838" i="13"/>
  <c r="L838" i="13"/>
  <c r="K838" i="13"/>
  <c r="J838" i="13"/>
  <c r="I838" i="13"/>
  <c r="H838" i="13"/>
  <c r="G838" i="13"/>
  <c r="N836" i="13"/>
  <c r="M836" i="13"/>
  <c r="L836" i="13"/>
  <c r="K836" i="13"/>
  <c r="J836" i="13"/>
  <c r="I836" i="13"/>
  <c r="H836" i="13"/>
  <c r="G836" i="13"/>
  <c r="N835" i="13"/>
  <c r="M835" i="13"/>
  <c r="L835" i="13"/>
  <c r="K835" i="13"/>
  <c r="J835" i="13"/>
  <c r="I835" i="13"/>
  <c r="H835" i="13"/>
  <c r="G835" i="13"/>
  <c r="N834" i="13"/>
  <c r="M834" i="13"/>
  <c r="L834" i="13"/>
  <c r="K834" i="13"/>
  <c r="J834" i="13"/>
  <c r="I834" i="13"/>
  <c r="H834" i="13"/>
  <c r="G834" i="13"/>
  <c r="N832" i="13"/>
  <c r="M832" i="13"/>
  <c r="L832" i="13"/>
  <c r="N831" i="13"/>
  <c r="M831" i="13"/>
  <c r="L831" i="13"/>
  <c r="K831" i="13"/>
  <c r="J831" i="13"/>
  <c r="I831" i="13"/>
  <c r="H831" i="13"/>
  <c r="G831" i="13"/>
  <c r="N830" i="13"/>
  <c r="M830" i="13"/>
  <c r="L830" i="13"/>
  <c r="K830" i="13"/>
  <c r="J830" i="13"/>
  <c r="I830" i="13"/>
  <c r="H830" i="13"/>
  <c r="G830" i="13"/>
  <c r="N829" i="13"/>
  <c r="M829" i="13"/>
  <c r="K829" i="13"/>
  <c r="J829" i="13"/>
  <c r="I829" i="13"/>
  <c r="H829" i="13"/>
  <c r="G829" i="13"/>
  <c r="N1572" i="13"/>
  <c r="M1572" i="13"/>
  <c r="L1572" i="13"/>
  <c r="K1572" i="13"/>
  <c r="J1572" i="13"/>
  <c r="I1572" i="13"/>
  <c r="H1572" i="13"/>
  <c r="G1572" i="13"/>
  <c r="H826" i="13"/>
  <c r="G826" i="13"/>
  <c r="N825" i="13"/>
  <c r="M825" i="13"/>
  <c r="L825" i="13"/>
  <c r="H825" i="13"/>
  <c r="G825" i="13"/>
  <c r="I824" i="13"/>
  <c r="H824" i="13"/>
  <c r="G824" i="13"/>
  <c r="H823" i="13"/>
  <c r="G823" i="13"/>
  <c r="N960" i="13"/>
  <c r="M960" i="13"/>
  <c r="L960" i="13"/>
  <c r="H960" i="13"/>
  <c r="G960" i="13"/>
  <c r="N822" i="13"/>
  <c r="M822" i="13"/>
  <c r="L822" i="13"/>
  <c r="H822" i="13"/>
  <c r="N1563" i="13"/>
  <c r="M1563" i="13"/>
  <c r="L1563" i="13"/>
  <c r="K1563" i="13"/>
  <c r="J1563" i="13"/>
  <c r="I1563" i="13"/>
  <c r="H1563" i="13"/>
  <c r="G1563" i="13"/>
  <c r="N953" i="13"/>
  <c r="M953" i="13"/>
  <c r="L953" i="13"/>
  <c r="K953" i="13"/>
  <c r="J953" i="13"/>
  <c r="I953" i="13"/>
  <c r="H953" i="13"/>
  <c r="G953" i="13"/>
  <c r="N820" i="13"/>
  <c r="M820" i="13"/>
  <c r="L820" i="13"/>
  <c r="K820" i="13"/>
  <c r="J820" i="13"/>
  <c r="I820" i="13"/>
  <c r="H820" i="13"/>
  <c r="G820" i="13"/>
  <c r="N818" i="13"/>
  <c r="M818" i="13"/>
  <c r="L818" i="13"/>
  <c r="K818" i="13"/>
  <c r="J818" i="13"/>
  <c r="I818" i="13"/>
  <c r="H818" i="13"/>
  <c r="G818" i="13"/>
  <c r="N817" i="13"/>
  <c r="M817" i="13"/>
  <c r="L817" i="13"/>
  <c r="K817" i="13"/>
  <c r="J817" i="13"/>
  <c r="I817" i="13"/>
  <c r="G547" i="13"/>
  <c r="N813" i="13"/>
  <c r="M813" i="13"/>
  <c r="L813" i="13"/>
  <c r="N812" i="13"/>
  <c r="M812" i="13"/>
  <c r="L812" i="13"/>
  <c r="N811" i="13"/>
  <c r="M811" i="13"/>
  <c r="L811" i="13"/>
  <c r="N810" i="13"/>
  <c r="M810" i="13"/>
  <c r="L810" i="13"/>
  <c r="N809" i="13"/>
  <c r="M809" i="13"/>
  <c r="L809" i="13"/>
  <c r="N808" i="13"/>
  <c r="M808" i="13"/>
  <c r="L808" i="13"/>
  <c r="G808" i="13"/>
  <c r="G807" i="13"/>
  <c r="N1331" i="13"/>
  <c r="M1331" i="13"/>
  <c r="L1331" i="13"/>
  <c r="J1331" i="13"/>
  <c r="I1331" i="13"/>
  <c r="H1331" i="13"/>
  <c r="G1331" i="13"/>
  <c r="N800" i="13"/>
  <c r="M800" i="13"/>
  <c r="L800" i="13"/>
  <c r="J800" i="13"/>
  <c r="I800" i="13"/>
  <c r="H800" i="13"/>
  <c r="G800" i="13"/>
  <c r="N802" i="13"/>
  <c r="M802" i="13"/>
  <c r="L802" i="13"/>
  <c r="J802" i="13"/>
  <c r="I802" i="13"/>
  <c r="H802" i="13"/>
  <c r="G802" i="13"/>
  <c r="H799" i="13"/>
  <c r="G799" i="13"/>
  <c r="N798" i="13"/>
  <c r="M798" i="13"/>
  <c r="L798" i="13"/>
  <c r="H798" i="13"/>
  <c r="G798" i="13"/>
  <c r="N797" i="13"/>
  <c r="M797" i="13"/>
  <c r="L797" i="13"/>
  <c r="K797" i="13"/>
  <c r="J797" i="13"/>
  <c r="I797" i="13"/>
  <c r="H797" i="13"/>
  <c r="G797" i="13"/>
  <c r="N801" i="13"/>
  <c r="M801" i="13"/>
  <c r="L801" i="13"/>
  <c r="H801" i="13"/>
  <c r="G801" i="13"/>
  <c r="N796" i="13"/>
  <c r="M796" i="13"/>
  <c r="L796" i="13"/>
  <c r="J1258" i="13"/>
  <c r="I1258" i="13"/>
  <c r="H1258" i="13"/>
  <c r="G1258" i="13"/>
  <c r="N791" i="13"/>
  <c r="M791" i="13"/>
  <c r="L791" i="13"/>
  <c r="J791" i="13"/>
  <c r="I791" i="13"/>
  <c r="H791" i="13"/>
  <c r="G791" i="13"/>
  <c r="N653" i="13"/>
  <c r="M653" i="13"/>
  <c r="L653" i="13"/>
  <c r="J653" i="13"/>
  <c r="I653" i="13"/>
  <c r="H653" i="13"/>
  <c r="G653" i="13"/>
  <c r="N657" i="13"/>
  <c r="M657" i="13"/>
  <c r="L657" i="13"/>
  <c r="K657" i="13"/>
  <c r="J657" i="13"/>
  <c r="I657" i="13"/>
  <c r="H657" i="13"/>
  <c r="G657" i="13"/>
  <c r="N790" i="13"/>
  <c r="M790" i="13"/>
  <c r="L790" i="13"/>
  <c r="K790" i="13"/>
  <c r="J790" i="13"/>
  <c r="I790" i="13"/>
  <c r="H790" i="13"/>
  <c r="G790" i="13"/>
  <c r="N789" i="13"/>
  <c r="M789" i="13"/>
  <c r="L789" i="13"/>
  <c r="N787" i="13"/>
  <c r="M787" i="13"/>
  <c r="L787" i="13"/>
  <c r="J787" i="13"/>
  <c r="I787" i="13"/>
  <c r="H787" i="13"/>
  <c r="G787" i="13"/>
  <c r="N784" i="13"/>
  <c r="M784" i="13"/>
  <c r="L784" i="13"/>
  <c r="J784" i="13"/>
  <c r="I784" i="13"/>
  <c r="H784" i="13"/>
  <c r="G784" i="13"/>
  <c r="N792" i="13"/>
  <c r="M792" i="13"/>
  <c r="L792" i="13"/>
  <c r="J792" i="13"/>
  <c r="I792" i="13"/>
  <c r="H792" i="13"/>
  <c r="G792" i="13"/>
  <c r="N783" i="13"/>
  <c r="M783" i="13"/>
  <c r="L783" i="13"/>
  <c r="K783" i="13"/>
  <c r="J783" i="13"/>
  <c r="I783" i="13"/>
  <c r="H783" i="13"/>
  <c r="G783" i="13"/>
  <c r="N777" i="13"/>
  <c r="M777" i="13"/>
  <c r="L777" i="13"/>
  <c r="K777" i="13"/>
  <c r="J777" i="13"/>
  <c r="I777" i="13"/>
  <c r="H777" i="13"/>
  <c r="G777" i="13"/>
  <c r="N775" i="13"/>
  <c r="M775" i="13"/>
  <c r="L775" i="13"/>
  <c r="K775" i="13"/>
  <c r="J775" i="13"/>
  <c r="I775" i="13"/>
  <c r="H775" i="13"/>
  <c r="G775" i="13"/>
  <c r="N770" i="13"/>
  <c r="M770" i="13"/>
  <c r="L770" i="13"/>
  <c r="K770" i="13"/>
  <c r="J770" i="13"/>
  <c r="I770" i="13"/>
  <c r="H770" i="13"/>
  <c r="G770" i="13"/>
  <c r="N1170" i="13"/>
  <c r="M1170" i="13"/>
  <c r="L1170" i="13"/>
  <c r="K1170" i="13"/>
  <c r="J1170" i="13"/>
  <c r="I1170" i="13"/>
  <c r="H1170" i="13"/>
  <c r="G1170" i="13"/>
  <c r="N772" i="13"/>
  <c r="M772" i="13"/>
  <c r="L772" i="13"/>
  <c r="K772" i="13"/>
  <c r="J772" i="13"/>
  <c r="I772" i="13"/>
  <c r="H772" i="13"/>
  <c r="G772" i="13"/>
  <c r="N771" i="13"/>
  <c r="M771" i="13"/>
  <c r="L771" i="13"/>
  <c r="K771" i="13"/>
  <c r="J771" i="13"/>
  <c r="I771" i="13"/>
  <c r="H771" i="13"/>
  <c r="G771" i="13"/>
  <c r="N769" i="13"/>
  <c r="M769" i="13"/>
  <c r="L769" i="13"/>
  <c r="K769" i="13"/>
  <c r="J769" i="13"/>
  <c r="I769" i="13"/>
  <c r="H769" i="13"/>
  <c r="G769" i="13"/>
  <c r="N767" i="13"/>
  <c r="M767" i="13"/>
  <c r="L767" i="13"/>
  <c r="K767" i="13"/>
  <c r="J767" i="13"/>
  <c r="I767" i="13"/>
  <c r="H767" i="13"/>
  <c r="G767" i="13"/>
  <c r="N766" i="13"/>
  <c r="M766" i="13"/>
  <c r="L766" i="13"/>
  <c r="N759" i="13"/>
  <c r="M759" i="13"/>
  <c r="L759" i="13"/>
  <c r="H759" i="13"/>
  <c r="G759" i="13"/>
  <c r="N764" i="13"/>
  <c r="M764" i="13"/>
  <c r="L764" i="13"/>
  <c r="K764" i="13"/>
  <c r="J764" i="13"/>
  <c r="I764" i="13"/>
  <c r="H764" i="13"/>
  <c r="G764" i="13"/>
  <c r="N21" i="13"/>
  <c r="M21" i="13"/>
  <c r="L21" i="13"/>
  <c r="K21" i="13"/>
  <c r="J21" i="13"/>
  <c r="I21" i="13"/>
  <c r="H21" i="13"/>
  <c r="G21" i="13"/>
  <c r="N763" i="13"/>
  <c r="M763" i="13"/>
  <c r="L763" i="13"/>
  <c r="H763" i="13"/>
  <c r="G763" i="13"/>
  <c r="N762" i="13"/>
  <c r="M762" i="13"/>
  <c r="L762" i="13"/>
  <c r="K762" i="13"/>
  <c r="J762" i="13"/>
  <c r="I762" i="13"/>
  <c r="H762" i="13"/>
  <c r="G762" i="13"/>
  <c r="H760" i="13"/>
  <c r="G760" i="13"/>
  <c r="N758" i="13"/>
  <c r="M758" i="13"/>
  <c r="L758" i="13"/>
  <c r="H758" i="13"/>
  <c r="G758" i="13"/>
  <c r="N757" i="13"/>
  <c r="M757" i="13"/>
  <c r="L757" i="13"/>
  <c r="N755" i="13"/>
  <c r="M755" i="13"/>
  <c r="L755" i="13"/>
  <c r="H755" i="13"/>
  <c r="G755" i="13"/>
  <c r="N752" i="13"/>
  <c r="M752" i="13"/>
  <c r="L752" i="13"/>
  <c r="K752" i="13"/>
  <c r="J752" i="13"/>
  <c r="I752" i="13"/>
  <c r="H752" i="13"/>
  <c r="G752" i="13"/>
  <c r="N751" i="13"/>
  <c r="M751" i="13"/>
  <c r="L751" i="13"/>
  <c r="H751" i="13"/>
  <c r="G751" i="13"/>
  <c r="N750" i="13"/>
  <c r="M750" i="13"/>
  <c r="L750" i="13"/>
  <c r="N749" i="13"/>
  <c r="M749" i="13"/>
  <c r="L749" i="13"/>
  <c r="G749" i="13"/>
  <c r="N747" i="13"/>
  <c r="M747" i="13"/>
  <c r="L747" i="13"/>
  <c r="K747" i="13"/>
  <c r="J747" i="13"/>
  <c r="I747" i="13"/>
  <c r="H747" i="13"/>
  <c r="G747" i="13"/>
  <c r="N746" i="13"/>
  <c r="M746" i="13"/>
  <c r="L746" i="13"/>
  <c r="N745" i="13"/>
  <c r="M745" i="13"/>
  <c r="L745" i="13"/>
  <c r="N744" i="13"/>
  <c r="M744" i="13"/>
  <c r="L744" i="13"/>
  <c r="N743" i="13"/>
  <c r="M743" i="13"/>
  <c r="L743" i="13"/>
  <c r="N742" i="13"/>
  <c r="M742" i="13"/>
  <c r="L742" i="13"/>
  <c r="N741" i="13"/>
  <c r="M741" i="13"/>
  <c r="L741" i="13"/>
  <c r="K741" i="13"/>
  <c r="J741" i="13"/>
  <c r="I741" i="13"/>
  <c r="H741" i="13"/>
  <c r="G741" i="13"/>
  <c r="N740" i="13"/>
  <c r="M740" i="13"/>
  <c r="L740" i="13"/>
  <c r="H735" i="13"/>
  <c r="G735" i="13"/>
  <c r="M733" i="13"/>
  <c r="L733" i="13"/>
  <c r="H733" i="13"/>
  <c r="G733" i="13"/>
  <c r="N732" i="13"/>
  <c r="M732" i="13"/>
  <c r="L732" i="13"/>
  <c r="H732" i="13"/>
  <c r="G732" i="13"/>
  <c r="H731" i="13"/>
  <c r="G731" i="13"/>
  <c r="N730" i="13"/>
  <c r="H730" i="13"/>
  <c r="G730" i="13"/>
  <c r="M729" i="13"/>
  <c r="L729" i="13"/>
  <c r="K729" i="13"/>
  <c r="J729" i="13"/>
  <c r="I729" i="13"/>
  <c r="H729" i="13"/>
  <c r="G729" i="13"/>
  <c r="N726" i="13"/>
  <c r="M726" i="13"/>
  <c r="L726" i="13"/>
  <c r="K726" i="13"/>
  <c r="J726" i="13"/>
  <c r="I726" i="13"/>
  <c r="H726" i="13"/>
  <c r="G726" i="13"/>
  <c r="N725" i="13"/>
  <c r="M725" i="13"/>
  <c r="L725" i="13"/>
  <c r="K725" i="13"/>
  <c r="J725" i="13"/>
  <c r="I725" i="13"/>
  <c r="H725" i="13"/>
  <c r="G725" i="13"/>
  <c r="N728" i="13"/>
  <c r="M728" i="13"/>
  <c r="L728" i="13"/>
  <c r="J728" i="13"/>
  <c r="I728" i="13"/>
  <c r="H728" i="13"/>
  <c r="G728" i="13"/>
  <c r="M724" i="13"/>
  <c r="L724" i="13"/>
  <c r="N721" i="13"/>
  <c r="M721" i="13"/>
  <c r="L721" i="13"/>
  <c r="J721" i="13"/>
  <c r="I721" i="13"/>
  <c r="H721" i="13"/>
  <c r="G721" i="13"/>
  <c r="N712" i="13"/>
  <c r="M712" i="13"/>
  <c r="L712" i="13"/>
  <c r="K712" i="13"/>
  <c r="J712" i="13"/>
  <c r="I712" i="13"/>
  <c r="H712" i="13"/>
  <c r="G712" i="13"/>
  <c r="N711" i="13"/>
  <c r="M711" i="13"/>
  <c r="L711" i="13"/>
  <c r="K711" i="13"/>
  <c r="J711" i="13"/>
  <c r="I711" i="13"/>
  <c r="H711" i="13"/>
  <c r="G711" i="13"/>
  <c r="N720" i="13"/>
  <c r="M720" i="13"/>
  <c r="L720" i="13"/>
  <c r="J720" i="13"/>
  <c r="I720" i="13"/>
  <c r="H720" i="13"/>
  <c r="G720" i="13"/>
  <c r="J719" i="13"/>
  <c r="I719" i="13"/>
  <c r="H719" i="13"/>
  <c r="G719" i="13"/>
  <c r="N717" i="13"/>
  <c r="M717" i="13"/>
  <c r="L717" i="13"/>
  <c r="J717" i="13"/>
  <c r="I717" i="13"/>
  <c r="H717" i="13"/>
  <c r="G717" i="13"/>
  <c r="N716" i="13"/>
  <c r="M716" i="13"/>
  <c r="L716" i="13"/>
  <c r="N709" i="13"/>
  <c r="M709" i="13"/>
  <c r="L709" i="13"/>
  <c r="K709" i="13"/>
  <c r="J709" i="13"/>
  <c r="I709" i="13"/>
  <c r="H709" i="13"/>
  <c r="G709" i="13"/>
  <c r="N708" i="13"/>
  <c r="M708" i="13"/>
  <c r="L708" i="13"/>
  <c r="J708" i="13"/>
  <c r="I708" i="13"/>
  <c r="H708" i="13"/>
  <c r="G708" i="13"/>
  <c r="K713" i="13"/>
  <c r="J713" i="13"/>
  <c r="I713" i="13"/>
  <c r="H713" i="13"/>
  <c r="G713" i="13"/>
  <c r="N710" i="13"/>
  <c r="M710" i="13"/>
  <c r="L710" i="13"/>
  <c r="K710" i="13"/>
  <c r="J710" i="13"/>
  <c r="I710" i="13"/>
  <c r="H710" i="13"/>
  <c r="G710" i="13"/>
  <c r="N707" i="13"/>
  <c r="M707" i="13"/>
  <c r="L707" i="13"/>
  <c r="N706" i="13"/>
  <c r="M706" i="13"/>
  <c r="L706" i="13"/>
  <c r="K706" i="13"/>
  <c r="J706" i="13"/>
  <c r="I706" i="13"/>
  <c r="H706" i="13"/>
  <c r="G706" i="13"/>
  <c r="N302" i="13"/>
  <c r="M302" i="13"/>
  <c r="L302" i="13"/>
  <c r="K302" i="13"/>
  <c r="J302" i="13"/>
  <c r="I302" i="13"/>
  <c r="H302" i="13"/>
  <c r="G302" i="13"/>
  <c r="N700" i="13"/>
  <c r="M700" i="13"/>
  <c r="L700" i="13"/>
  <c r="K700" i="13"/>
  <c r="J700" i="13"/>
  <c r="I700" i="13"/>
  <c r="H700" i="13"/>
  <c r="G700" i="13"/>
  <c r="N699" i="13"/>
  <c r="M699" i="13"/>
  <c r="L699" i="13"/>
  <c r="K699" i="13"/>
  <c r="J699" i="13"/>
  <c r="I699" i="13"/>
  <c r="H699" i="13"/>
  <c r="G699" i="13"/>
  <c r="N698" i="13"/>
  <c r="M698" i="13"/>
  <c r="L698" i="13"/>
  <c r="K698" i="13"/>
  <c r="J698" i="13"/>
  <c r="I698" i="13"/>
  <c r="H698" i="13"/>
  <c r="G698" i="13"/>
  <c r="N691" i="13"/>
  <c r="M691" i="13"/>
  <c r="L691" i="13"/>
  <c r="K691" i="13"/>
  <c r="J691" i="13"/>
  <c r="I691" i="13"/>
  <c r="H691" i="13"/>
  <c r="G691" i="13"/>
  <c r="N696" i="13"/>
  <c r="M696" i="13"/>
  <c r="L696" i="13"/>
  <c r="K696" i="13"/>
  <c r="J696" i="13"/>
  <c r="I696" i="13"/>
  <c r="H696" i="13"/>
  <c r="G696" i="13"/>
  <c r="H694" i="13"/>
  <c r="G694" i="13"/>
  <c r="N692" i="13"/>
  <c r="M692" i="13"/>
  <c r="L692" i="13"/>
  <c r="H692" i="13"/>
  <c r="G692" i="13"/>
  <c r="N690" i="13"/>
  <c r="M690" i="13"/>
  <c r="L690" i="13"/>
  <c r="H690" i="13"/>
  <c r="G690" i="13"/>
  <c r="N689" i="13"/>
  <c r="M689" i="13"/>
  <c r="L689" i="13"/>
  <c r="H689" i="13"/>
  <c r="G689" i="13"/>
  <c r="H688" i="13"/>
  <c r="G688" i="13"/>
  <c r="N687" i="13"/>
  <c r="M687" i="13"/>
  <c r="L687" i="13"/>
  <c r="K687" i="13"/>
  <c r="J687" i="13"/>
  <c r="I687" i="13"/>
  <c r="H687" i="13"/>
  <c r="G687" i="13"/>
  <c r="N686" i="13"/>
  <c r="M686" i="13"/>
  <c r="L686" i="13"/>
  <c r="H686" i="13"/>
  <c r="N684" i="13"/>
  <c r="M684" i="13"/>
  <c r="L684" i="13"/>
  <c r="K684" i="13"/>
  <c r="J684" i="13"/>
  <c r="I684" i="13"/>
  <c r="H684" i="13"/>
  <c r="G684" i="13"/>
  <c r="N683" i="13"/>
  <c r="M683" i="13"/>
  <c r="L683" i="13"/>
  <c r="I683" i="13"/>
  <c r="H683" i="13"/>
  <c r="G683" i="13"/>
  <c r="N682" i="13"/>
  <c r="M682" i="13"/>
  <c r="L682" i="13"/>
  <c r="I682" i="13"/>
  <c r="H682" i="13"/>
  <c r="G682" i="13"/>
  <c r="N681" i="13"/>
  <c r="M681" i="13"/>
  <c r="L681" i="13"/>
  <c r="N680" i="13"/>
  <c r="M680" i="13"/>
  <c r="L680" i="13"/>
  <c r="K680" i="13"/>
  <c r="J680" i="13"/>
  <c r="I680" i="13"/>
  <c r="H680" i="13"/>
  <c r="G680" i="13"/>
  <c r="G679" i="13"/>
  <c r="N415" i="13"/>
  <c r="M415" i="13"/>
  <c r="L415" i="13"/>
  <c r="K415" i="13"/>
  <c r="J415" i="13"/>
  <c r="I415" i="13"/>
  <c r="H415" i="13"/>
  <c r="G415" i="13"/>
  <c r="N678" i="13"/>
  <c r="M678" i="13"/>
  <c r="L678" i="13"/>
  <c r="N677" i="13"/>
  <c r="M677" i="13"/>
  <c r="L677" i="13"/>
  <c r="N676" i="13"/>
  <c r="M676" i="13"/>
  <c r="L676" i="13"/>
  <c r="N675" i="13"/>
  <c r="M675" i="13"/>
  <c r="L675" i="13"/>
  <c r="L674" i="13"/>
  <c r="N673" i="13"/>
  <c r="M673" i="13"/>
  <c r="L673" i="13"/>
  <c r="K673" i="13"/>
  <c r="J673" i="13"/>
  <c r="I673" i="13"/>
  <c r="H673" i="13"/>
  <c r="G673" i="13"/>
  <c r="N672" i="13"/>
  <c r="M672" i="13"/>
  <c r="L672" i="13"/>
  <c r="G672" i="13"/>
  <c r="N663" i="13"/>
  <c r="M663" i="13"/>
  <c r="L663" i="13"/>
  <c r="H663" i="13"/>
  <c r="G663" i="13"/>
  <c r="H669" i="13"/>
  <c r="G669" i="13"/>
  <c r="H668" i="13"/>
  <c r="G668" i="13"/>
  <c r="N667" i="13"/>
  <c r="M667" i="13"/>
  <c r="L667" i="13"/>
  <c r="K667" i="13"/>
  <c r="J667" i="13"/>
  <c r="I667" i="13"/>
  <c r="H667" i="13"/>
  <c r="G667" i="13"/>
  <c r="N665" i="13"/>
  <c r="M665" i="13"/>
  <c r="L665" i="13"/>
  <c r="H665" i="13"/>
  <c r="G665" i="13"/>
  <c r="N664" i="13"/>
  <c r="M664" i="13"/>
  <c r="L664" i="13"/>
  <c r="J664" i="13"/>
  <c r="I664" i="13"/>
  <c r="H664" i="13"/>
  <c r="G664" i="13"/>
  <c r="N662" i="13"/>
  <c r="M662" i="13"/>
  <c r="L662" i="13"/>
  <c r="K662" i="13"/>
  <c r="J662" i="13"/>
  <c r="I662" i="13"/>
  <c r="H662" i="13"/>
  <c r="G662" i="13"/>
  <c r="H661" i="13"/>
  <c r="G661" i="13"/>
  <c r="N660" i="13"/>
  <c r="M660" i="13"/>
  <c r="L660" i="13"/>
  <c r="J655" i="13"/>
  <c r="I655" i="13"/>
  <c r="H655" i="13"/>
  <c r="G655" i="13"/>
  <c r="N658" i="13"/>
  <c r="M658" i="13"/>
  <c r="L658" i="13"/>
  <c r="J658" i="13"/>
  <c r="I658" i="13"/>
  <c r="H658" i="13"/>
  <c r="G658" i="13"/>
  <c r="N656" i="13"/>
  <c r="M656" i="13"/>
  <c r="L656" i="13"/>
  <c r="J656" i="13"/>
  <c r="I656" i="13"/>
  <c r="H656" i="13"/>
  <c r="G656" i="13"/>
  <c r="N654" i="13"/>
  <c r="M654" i="13"/>
  <c r="L654" i="13"/>
  <c r="J654" i="13"/>
  <c r="I654" i="13"/>
  <c r="H654" i="13"/>
  <c r="G654" i="13"/>
  <c r="N652" i="13"/>
  <c r="M652" i="13"/>
  <c r="L652" i="13"/>
  <c r="K652" i="13"/>
  <c r="J652" i="13"/>
  <c r="I652" i="13"/>
  <c r="H652" i="13"/>
  <c r="G652" i="13"/>
  <c r="N649" i="13"/>
  <c r="M649" i="13"/>
  <c r="L649" i="13"/>
  <c r="J649" i="13"/>
  <c r="I649" i="13"/>
  <c r="H649" i="13"/>
  <c r="G649" i="13"/>
  <c r="N648" i="13"/>
  <c r="M648" i="13"/>
  <c r="L648" i="13"/>
  <c r="J648" i="13"/>
  <c r="I648" i="13"/>
  <c r="H648" i="13"/>
  <c r="G648" i="13"/>
  <c r="N647" i="13"/>
  <c r="M647" i="13"/>
  <c r="L647" i="13"/>
  <c r="J647" i="13"/>
  <c r="I647" i="13"/>
  <c r="H647" i="13"/>
  <c r="G647" i="13"/>
  <c r="N645" i="13"/>
  <c r="M645" i="13"/>
  <c r="L645" i="13"/>
  <c r="J645" i="13"/>
  <c r="I645" i="13"/>
  <c r="H645" i="13"/>
  <c r="G645" i="13"/>
  <c r="N644" i="13"/>
  <c r="M644" i="13"/>
  <c r="L644" i="13"/>
  <c r="J644" i="13"/>
  <c r="I644" i="13"/>
  <c r="H644" i="13"/>
  <c r="G644" i="13"/>
  <c r="N643" i="13"/>
  <c r="M643" i="13"/>
  <c r="L643" i="13"/>
  <c r="K641" i="13"/>
  <c r="J641" i="13"/>
  <c r="I641" i="13"/>
  <c r="H641" i="13"/>
  <c r="G641" i="13"/>
  <c r="N640" i="13"/>
  <c r="M640" i="13"/>
  <c r="L640" i="13"/>
  <c r="K640" i="13"/>
  <c r="J640" i="13"/>
  <c r="I640" i="13"/>
  <c r="H640" i="13"/>
  <c r="G640" i="13"/>
  <c r="N638" i="13"/>
  <c r="M638" i="13"/>
  <c r="L638" i="13"/>
  <c r="K638" i="13"/>
  <c r="J638" i="13"/>
  <c r="I638" i="13"/>
  <c r="H638" i="13"/>
  <c r="G638" i="13"/>
  <c r="N637" i="13"/>
  <c r="M637" i="13"/>
  <c r="L637" i="13"/>
  <c r="K637" i="13"/>
  <c r="J637" i="13"/>
  <c r="I637" i="13"/>
  <c r="H637" i="13"/>
  <c r="G637" i="13"/>
  <c r="N635" i="13"/>
  <c r="M635" i="13"/>
  <c r="L635" i="13"/>
  <c r="K635" i="13"/>
  <c r="J635" i="13"/>
  <c r="I635" i="13"/>
  <c r="H635" i="13"/>
  <c r="G635" i="13"/>
  <c r="N634" i="13"/>
  <c r="M634" i="13"/>
  <c r="L634" i="13"/>
  <c r="K634" i="13"/>
  <c r="J634" i="13"/>
  <c r="I634" i="13"/>
  <c r="H634" i="13"/>
  <c r="G634" i="13"/>
  <c r="N633" i="13"/>
  <c r="M633" i="13"/>
  <c r="L633" i="13"/>
  <c r="N632" i="13"/>
  <c r="M632" i="13"/>
  <c r="L632" i="13"/>
  <c r="K632" i="13"/>
  <c r="J632" i="13"/>
  <c r="I632" i="13"/>
  <c r="H632" i="13"/>
  <c r="G632" i="13"/>
  <c r="N630" i="13"/>
  <c r="M630" i="13"/>
  <c r="L630" i="13"/>
  <c r="K630" i="13"/>
  <c r="J630" i="13"/>
  <c r="I630" i="13"/>
  <c r="H630" i="13"/>
  <c r="G630" i="13"/>
  <c r="H629" i="13"/>
  <c r="G629" i="13"/>
  <c r="H628" i="13"/>
  <c r="G628" i="13"/>
  <c r="H626" i="13"/>
  <c r="G626" i="13"/>
  <c r="N625" i="13"/>
  <c r="M625" i="13"/>
  <c r="L625" i="13"/>
  <c r="H625" i="13"/>
  <c r="G625" i="13"/>
  <c r="N624" i="13"/>
  <c r="M624" i="13"/>
  <c r="L624" i="13"/>
  <c r="H624" i="13"/>
  <c r="G624" i="13"/>
  <c r="H623" i="13"/>
  <c r="G623" i="13"/>
  <c r="N622" i="13"/>
  <c r="M622" i="13"/>
  <c r="L622" i="13"/>
  <c r="H622" i="13"/>
  <c r="G622" i="13"/>
  <c r="N621" i="13"/>
  <c r="M621" i="13"/>
  <c r="L621" i="13"/>
  <c r="H621" i="13"/>
  <c r="N619" i="13"/>
  <c r="M619" i="13"/>
  <c r="L619" i="13"/>
  <c r="K619" i="13"/>
  <c r="J619" i="13"/>
  <c r="I619" i="13"/>
  <c r="H619" i="13"/>
  <c r="G619" i="13"/>
  <c r="N620" i="13"/>
  <c r="M620" i="13"/>
  <c r="L620" i="13"/>
  <c r="K620" i="13"/>
  <c r="J620" i="13"/>
  <c r="I620" i="13"/>
  <c r="H620" i="13"/>
  <c r="G620" i="13"/>
  <c r="N618" i="13"/>
  <c r="M618" i="13"/>
  <c r="L618" i="13"/>
  <c r="K618" i="13"/>
  <c r="J618" i="13"/>
  <c r="I618" i="13"/>
  <c r="H618" i="13"/>
  <c r="G618" i="13"/>
  <c r="N617" i="13"/>
  <c r="M617" i="13"/>
  <c r="L617" i="13"/>
  <c r="K617" i="13"/>
  <c r="J617" i="13"/>
  <c r="I617" i="13"/>
  <c r="H617" i="13"/>
  <c r="G617" i="13"/>
  <c r="N616" i="13"/>
  <c r="M616" i="13"/>
  <c r="L616" i="13"/>
  <c r="K616" i="13"/>
  <c r="J616" i="13"/>
  <c r="I616" i="13"/>
  <c r="H616" i="13"/>
  <c r="G616" i="13"/>
  <c r="N615" i="13"/>
  <c r="M615" i="13"/>
  <c r="L615" i="13"/>
  <c r="N614" i="13"/>
  <c r="M614" i="13"/>
  <c r="L614" i="13"/>
  <c r="G614" i="13"/>
  <c r="N613" i="13"/>
  <c r="M613" i="13"/>
  <c r="L613" i="13"/>
  <c r="K613" i="13"/>
  <c r="J613" i="13"/>
  <c r="G613" i="13"/>
  <c r="N612" i="13"/>
  <c r="M612" i="13"/>
  <c r="L612" i="13"/>
  <c r="G612" i="13"/>
  <c r="N611" i="13"/>
  <c r="M611" i="13"/>
  <c r="L611" i="13"/>
  <c r="N610" i="13"/>
  <c r="M610" i="13"/>
  <c r="L610" i="13"/>
  <c r="N609" i="13"/>
  <c r="M609" i="13"/>
  <c r="L609" i="13"/>
  <c r="N608" i="13"/>
  <c r="M608" i="13"/>
  <c r="L608" i="13"/>
  <c r="N607" i="13"/>
  <c r="M607" i="13"/>
  <c r="L607" i="13"/>
  <c r="K607" i="13"/>
  <c r="J607" i="13"/>
  <c r="I607" i="13"/>
  <c r="H607" i="13"/>
  <c r="G607" i="13"/>
  <c r="G606" i="13"/>
  <c r="N1273" i="13"/>
  <c r="M1273" i="13"/>
  <c r="L1273" i="13"/>
  <c r="G1273" i="13"/>
  <c r="N603" i="13"/>
  <c r="M603" i="13"/>
  <c r="L603" i="13"/>
  <c r="N602" i="13"/>
  <c r="M602" i="13"/>
  <c r="L602" i="13"/>
  <c r="K602" i="13"/>
  <c r="J602" i="13"/>
  <c r="I602" i="13"/>
  <c r="H602" i="13"/>
  <c r="G602" i="13"/>
  <c r="H601" i="13"/>
  <c r="G601" i="13"/>
  <c r="H600" i="13"/>
  <c r="G600" i="13"/>
  <c r="H599" i="13"/>
  <c r="G599" i="13"/>
  <c r="H594" i="13"/>
  <c r="G594" i="13"/>
  <c r="N598" i="13"/>
  <c r="M598" i="13"/>
  <c r="L598" i="13"/>
  <c r="K598" i="13"/>
  <c r="J598" i="13"/>
  <c r="I598" i="13"/>
  <c r="H598" i="13"/>
  <c r="G598" i="13"/>
  <c r="N597" i="13"/>
  <c r="M597" i="13"/>
  <c r="L597" i="13"/>
  <c r="J597" i="13"/>
  <c r="I597" i="13"/>
  <c r="H597" i="13"/>
  <c r="G597" i="13"/>
  <c r="N596" i="13"/>
  <c r="M596" i="13"/>
  <c r="L596" i="13"/>
  <c r="K596" i="13"/>
  <c r="J596" i="13"/>
  <c r="I596" i="13"/>
  <c r="H596" i="13"/>
  <c r="G596" i="13"/>
  <c r="N593" i="13"/>
  <c r="M593" i="13"/>
  <c r="L593" i="13"/>
  <c r="J592" i="13"/>
  <c r="I592" i="13"/>
  <c r="H592" i="13"/>
  <c r="G592" i="13"/>
  <c r="N584" i="13"/>
  <c r="M584" i="13"/>
  <c r="L584" i="13"/>
  <c r="K584" i="13"/>
  <c r="J584" i="13"/>
  <c r="I584" i="13"/>
  <c r="H584" i="13"/>
  <c r="G584" i="13"/>
  <c r="N588" i="13"/>
  <c r="M588" i="13"/>
  <c r="L588" i="13"/>
  <c r="K588" i="13"/>
  <c r="J588" i="13"/>
  <c r="I588" i="13"/>
  <c r="H588" i="13"/>
  <c r="G588" i="13"/>
  <c r="N587" i="13"/>
  <c r="M587" i="13"/>
  <c r="L587" i="13"/>
  <c r="J587" i="13"/>
  <c r="I587" i="13"/>
  <c r="H587" i="13"/>
  <c r="G587" i="13"/>
  <c r="N586" i="13"/>
  <c r="M586" i="13"/>
  <c r="L586" i="13"/>
  <c r="K586" i="13"/>
  <c r="J586" i="13"/>
  <c r="I586" i="13"/>
  <c r="H586" i="13"/>
  <c r="G586" i="13"/>
  <c r="N585" i="13"/>
  <c r="M585" i="13"/>
  <c r="L585" i="13"/>
  <c r="J585" i="13"/>
  <c r="I585" i="13"/>
  <c r="H585" i="13"/>
  <c r="G585" i="13"/>
  <c r="N583" i="13"/>
  <c r="M583" i="13"/>
  <c r="L583" i="13"/>
  <c r="J580" i="13"/>
  <c r="I580" i="13"/>
  <c r="H580" i="13"/>
  <c r="G580" i="13"/>
  <c r="N579" i="13"/>
  <c r="M579" i="13"/>
  <c r="L579" i="13"/>
  <c r="J579" i="13"/>
  <c r="I579" i="13"/>
  <c r="H579" i="13"/>
  <c r="G579" i="13"/>
  <c r="N578" i="13"/>
  <c r="M578" i="13"/>
  <c r="L578" i="13"/>
  <c r="J578" i="13"/>
  <c r="I578" i="13"/>
  <c r="H578" i="13"/>
  <c r="G578" i="13"/>
  <c r="N577" i="13"/>
  <c r="M577" i="13"/>
  <c r="L577" i="13"/>
  <c r="K577" i="13"/>
  <c r="J577" i="13"/>
  <c r="I577" i="13"/>
  <c r="H577" i="13"/>
  <c r="G577" i="13"/>
  <c r="J576" i="13"/>
  <c r="I576" i="13"/>
  <c r="H576" i="13"/>
  <c r="G576" i="13"/>
  <c r="N582" i="13"/>
  <c r="M582" i="13"/>
  <c r="L582" i="13"/>
  <c r="K582" i="13"/>
  <c r="J582" i="13"/>
  <c r="I582" i="13"/>
  <c r="H582" i="13"/>
  <c r="G582" i="13"/>
  <c r="J581" i="13"/>
  <c r="I581" i="13"/>
  <c r="H581" i="13"/>
  <c r="G581" i="13"/>
  <c r="N575" i="13"/>
  <c r="M575" i="13"/>
  <c r="L575" i="13"/>
  <c r="K575" i="13"/>
  <c r="J575" i="13"/>
  <c r="I575" i="13"/>
  <c r="H575" i="13"/>
  <c r="G575" i="13"/>
  <c r="N574" i="13"/>
  <c r="M574" i="13"/>
  <c r="L574" i="13"/>
  <c r="N573" i="13"/>
  <c r="M573" i="13"/>
  <c r="L573" i="13"/>
  <c r="K573" i="13"/>
  <c r="J573" i="13"/>
  <c r="I573" i="13"/>
  <c r="H573" i="13"/>
  <c r="G573" i="13"/>
  <c r="N572" i="13"/>
  <c r="M572" i="13"/>
  <c r="L572" i="13"/>
  <c r="K572" i="13"/>
  <c r="J572" i="13"/>
  <c r="I572" i="13"/>
  <c r="H572" i="13"/>
  <c r="G572" i="13"/>
  <c r="N571" i="13"/>
  <c r="M571" i="13"/>
  <c r="L571" i="13"/>
  <c r="K571" i="13"/>
  <c r="J571" i="13"/>
  <c r="I571" i="13"/>
  <c r="H571" i="13"/>
  <c r="G571" i="13"/>
  <c r="N570" i="13"/>
  <c r="M570" i="13"/>
  <c r="L570" i="13"/>
  <c r="K570" i="13"/>
  <c r="J570" i="13"/>
  <c r="I570" i="13"/>
  <c r="H570" i="13"/>
  <c r="G570" i="13"/>
  <c r="N569" i="13"/>
  <c r="M569" i="13"/>
  <c r="L569" i="13"/>
  <c r="K569" i="13"/>
  <c r="J569" i="13"/>
  <c r="I569" i="13"/>
  <c r="H569" i="13"/>
  <c r="G569" i="13"/>
  <c r="N568" i="13"/>
  <c r="M568" i="13"/>
  <c r="L568" i="13"/>
  <c r="K568" i="13"/>
  <c r="J568" i="13"/>
  <c r="I568" i="13"/>
  <c r="H568" i="13"/>
  <c r="G568" i="13"/>
  <c r="N567" i="13"/>
  <c r="M567" i="13"/>
  <c r="L567" i="13"/>
  <c r="K567" i="13"/>
  <c r="J567" i="13"/>
  <c r="I567" i="13"/>
  <c r="H567" i="13"/>
  <c r="G567" i="13"/>
  <c r="N566" i="13"/>
  <c r="M566" i="13"/>
  <c r="L566" i="13"/>
  <c r="N563" i="13"/>
  <c r="M563" i="13"/>
  <c r="L563" i="13"/>
  <c r="H563" i="13"/>
  <c r="G563" i="13"/>
  <c r="N562" i="13"/>
  <c r="M562" i="13"/>
  <c r="L562" i="13"/>
  <c r="K562" i="13"/>
  <c r="J562" i="13"/>
  <c r="I562" i="13"/>
  <c r="H562" i="13"/>
  <c r="G562" i="13"/>
  <c r="N605" i="13"/>
  <c r="M605" i="13"/>
  <c r="L605" i="13"/>
  <c r="H605" i="13"/>
  <c r="G605" i="13"/>
  <c r="N560" i="13"/>
  <c r="M560" i="13"/>
  <c r="L560" i="13"/>
  <c r="H560" i="13"/>
  <c r="G560" i="13"/>
  <c r="N558" i="13"/>
  <c r="M558" i="13"/>
  <c r="L558" i="13"/>
  <c r="K558" i="13"/>
  <c r="J558" i="13"/>
  <c r="I558" i="13"/>
  <c r="H558" i="13"/>
  <c r="G558" i="13"/>
  <c r="N565" i="13"/>
  <c r="M565" i="13"/>
  <c r="L565" i="13"/>
  <c r="K565" i="13"/>
  <c r="J565" i="13"/>
  <c r="I565" i="13"/>
  <c r="H565" i="13"/>
  <c r="G565" i="13"/>
  <c r="N557" i="13"/>
  <c r="M557" i="13"/>
  <c r="L557" i="13"/>
  <c r="H557" i="13"/>
  <c r="G557" i="13"/>
  <c r="N556" i="13"/>
  <c r="M556" i="13"/>
  <c r="L556" i="13"/>
  <c r="H556" i="13"/>
  <c r="G556" i="13"/>
  <c r="N555" i="13"/>
  <c r="M555" i="13"/>
  <c r="L555" i="13"/>
  <c r="H555" i="13"/>
  <c r="N553" i="13"/>
  <c r="M553" i="13"/>
  <c r="L553" i="13"/>
  <c r="K553" i="13"/>
  <c r="J553" i="13"/>
  <c r="I553" i="13"/>
  <c r="H553" i="13"/>
  <c r="G553" i="13"/>
  <c r="N551" i="13"/>
  <c r="M551" i="13"/>
  <c r="L551" i="13"/>
  <c r="K551" i="13"/>
  <c r="J551" i="13"/>
  <c r="I551" i="13"/>
  <c r="H551" i="13"/>
  <c r="G551" i="13"/>
  <c r="N550" i="13"/>
  <c r="M550" i="13"/>
  <c r="L550" i="13"/>
  <c r="K550" i="13"/>
  <c r="J550" i="13"/>
  <c r="I550" i="13"/>
  <c r="H550" i="13"/>
  <c r="G550" i="13"/>
  <c r="N549" i="13"/>
  <c r="M549" i="13"/>
  <c r="L549" i="13"/>
  <c r="H549" i="13"/>
  <c r="G549" i="13"/>
  <c r="N548" i="13"/>
  <c r="M548" i="13"/>
  <c r="L548" i="13"/>
  <c r="G548" i="13"/>
  <c r="G546" i="13"/>
  <c r="N545" i="13"/>
  <c r="M545" i="13"/>
  <c r="L545" i="13"/>
  <c r="N544" i="13"/>
  <c r="M544" i="13"/>
  <c r="L544" i="13"/>
  <c r="N543" i="13"/>
  <c r="M543" i="13"/>
  <c r="L543" i="13"/>
  <c r="N542" i="13"/>
  <c r="M542" i="13"/>
  <c r="L542" i="13"/>
  <c r="N541" i="13"/>
  <c r="M541" i="13"/>
  <c r="L541" i="13"/>
  <c r="H540" i="13"/>
  <c r="G540" i="13"/>
  <c r="N539" i="13"/>
  <c r="M539" i="13"/>
  <c r="L539" i="13"/>
  <c r="G539" i="13"/>
  <c r="H536" i="13"/>
  <c r="G536" i="13"/>
  <c r="N533" i="13"/>
  <c r="M533" i="13"/>
  <c r="L533" i="13"/>
  <c r="H533" i="13"/>
  <c r="G533" i="13"/>
  <c r="N530" i="13"/>
  <c r="M530" i="13"/>
  <c r="L530" i="13"/>
  <c r="K530" i="13"/>
  <c r="J530" i="13"/>
  <c r="I530" i="13"/>
  <c r="H530" i="13"/>
  <c r="G530" i="13"/>
  <c r="N529" i="13"/>
  <c r="M529" i="13"/>
  <c r="L529" i="13"/>
  <c r="K529" i="13"/>
  <c r="J529" i="13"/>
  <c r="I529" i="13"/>
  <c r="H529" i="13"/>
  <c r="G529" i="13"/>
  <c r="N534" i="13"/>
  <c r="M534" i="13"/>
  <c r="L534" i="13"/>
  <c r="K534" i="13"/>
  <c r="J534" i="13"/>
  <c r="I534" i="13"/>
  <c r="H534" i="13"/>
  <c r="G534" i="13"/>
  <c r="N532" i="13"/>
  <c r="M532" i="13"/>
  <c r="L532" i="13"/>
  <c r="H532" i="13"/>
  <c r="G532" i="13"/>
  <c r="N528" i="13"/>
  <c r="M528" i="13"/>
  <c r="L528" i="13"/>
  <c r="H528" i="13"/>
  <c r="G528" i="13"/>
  <c r="N522" i="13"/>
  <c r="M522" i="13"/>
  <c r="L522" i="13"/>
  <c r="K522" i="13"/>
  <c r="J522" i="13"/>
  <c r="I522" i="13"/>
  <c r="H522" i="13"/>
  <c r="G522" i="13"/>
  <c r="J520" i="13"/>
  <c r="I520" i="13"/>
  <c r="H520" i="13"/>
  <c r="G520" i="13"/>
  <c r="J525" i="13"/>
  <c r="I525" i="13"/>
  <c r="H525" i="13"/>
  <c r="G525" i="13"/>
  <c r="N1598" i="13"/>
  <c r="M1598" i="13"/>
  <c r="L1598" i="13"/>
  <c r="K1598" i="13"/>
  <c r="J1598" i="13"/>
  <c r="I1598" i="13"/>
  <c r="H1598" i="13"/>
  <c r="G1598" i="13"/>
  <c r="N524" i="13"/>
  <c r="M524" i="13"/>
  <c r="L524" i="13"/>
  <c r="K524" i="13"/>
  <c r="J524" i="13"/>
  <c r="I524" i="13"/>
  <c r="H524" i="13"/>
  <c r="G524" i="13"/>
  <c r="N523" i="13"/>
  <c r="M523" i="13"/>
  <c r="L523" i="13"/>
  <c r="K523" i="13"/>
  <c r="J523" i="13"/>
  <c r="I523" i="13"/>
  <c r="H523" i="13"/>
  <c r="G523" i="13"/>
  <c r="N521" i="13"/>
  <c r="M521" i="13"/>
  <c r="L521" i="13"/>
  <c r="K521" i="13"/>
  <c r="J521" i="13"/>
  <c r="I521" i="13"/>
  <c r="H521" i="13"/>
  <c r="G521" i="13"/>
  <c r="N519" i="13"/>
  <c r="M519" i="13"/>
  <c r="L519" i="13"/>
  <c r="K519" i="13"/>
  <c r="J519" i="13"/>
  <c r="I519" i="13"/>
  <c r="H519" i="13"/>
  <c r="G519" i="13"/>
  <c r="N517" i="13"/>
  <c r="M517" i="13"/>
  <c r="L517" i="13"/>
  <c r="J517" i="13"/>
  <c r="I517" i="13"/>
  <c r="H517" i="13"/>
  <c r="G517" i="13"/>
  <c r="N516" i="13"/>
  <c r="M516" i="13"/>
  <c r="L516" i="13"/>
  <c r="J516" i="13"/>
  <c r="I516" i="13"/>
  <c r="H516" i="13"/>
  <c r="G516" i="13"/>
  <c r="J515" i="13"/>
  <c r="I515" i="13"/>
  <c r="H515" i="13"/>
  <c r="G515" i="13"/>
  <c r="N514" i="13"/>
  <c r="M514" i="13"/>
  <c r="L514" i="13"/>
  <c r="K514" i="13"/>
  <c r="J514" i="13"/>
  <c r="I514" i="13"/>
  <c r="H514" i="13"/>
  <c r="G514" i="13"/>
  <c r="N513" i="13"/>
  <c r="M513" i="13"/>
  <c r="L513" i="13"/>
  <c r="K513" i="13"/>
  <c r="J513" i="13"/>
  <c r="I513" i="13"/>
  <c r="H513" i="13"/>
  <c r="G513" i="13"/>
  <c r="N512" i="13"/>
  <c r="M512" i="13"/>
  <c r="L512" i="13"/>
  <c r="K512" i="13"/>
  <c r="J512" i="13"/>
  <c r="I512" i="13"/>
  <c r="H512" i="13"/>
  <c r="G512" i="13"/>
  <c r="N510" i="13"/>
  <c r="M510" i="13"/>
  <c r="L510" i="13"/>
  <c r="K510" i="13"/>
  <c r="J510" i="13"/>
  <c r="I510" i="13"/>
  <c r="H510" i="13"/>
  <c r="G510" i="13"/>
  <c r="N509" i="13"/>
  <c r="M509" i="13"/>
  <c r="L509" i="13"/>
  <c r="N508" i="13"/>
  <c r="M508" i="13"/>
  <c r="L508" i="13"/>
  <c r="K508" i="13"/>
  <c r="J508" i="13"/>
  <c r="I508" i="13"/>
  <c r="H508" i="13"/>
  <c r="G508" i="13"/>
  <c r="N300" i="13"/>
  <c r="M300" i="13"/>
  <c r="L300" i="13"/>
  <c r="K300" i="13"/>
  <c r="J300" i="13"/>
  <c r="I300" i="13"/>
  <c r="H300" i="13"/>
  <c r="G300" i="13"/>
  <c r="N504" i="13"/>
  <c r="M504" i="13"/>
  <c r="L504" i="13"/>
  <c r="K504" i="13"/>
  <c r="J504" i="13"/>
  <c r="I504" i="13"/>
  <c r="H504" i="13"/>
  <c r="G504" i="13"/>
  <c r="N702" i="13"/>
  <c r="M702" i="13"/>
  <c r="L702" i="13"/>
  <c r="K702" i="13"/>
  <c r="J702" i="13"/>
  <c r="H702" i="13"/>
  <c r="G702" i="13"/>
  <c r="N503" i="13"/>
  <c r="M503" i="13"/>
  <c r="L503" i="13"/>
  <c r="K503" i="13"/>
  <c r="J503" i="13"/>
  <c r="I503" i="13"/>
  <c r="H503" i="13"/>
  <c r="G503" i="13"/>
  <c r="N502" i="13"/>
  <c r="M502" i="13"/>
  <c r="L502" i="13"/>
  <c r="K502" i="13"/>
  <c r="J502" i="13"/>
  <c r="I502" i="13"/>
  <c r="H502" i="13"/>
  <c r="G502" i="13"/>
  <c r="N501" i="13"/>
  <c r="M501" i="13"/>
  <c r="L501" i="13"/>
  <c r="K501" i="13"/>
  <c r="J501" i="13"/>
  <c r="I501" i="13"/>
  <c r="H501" i="13"/>
  <c r="G501" i="13"/>
  <c r="N500" i="13"/>
  <c r="M500" i="13"/>
  <c r="L500" i="13"/>
  <c r="K500" i="13"/>
  <c r="J500" i="13"/>
  <c r="I500" i="13"/>
  <c r="H500" i="13"/>
  <c r="G500" i="13"/>
  <c r="N499" i="13"/>
  <c r="M499" i="13"/>
  <c r="L499" i="13"/>
  <c r="K499" i="13"/>
  <c r="J499" i="13"/>
  <c r="I499" i="13"/>
  <c r="H499" i="13"/>
  <c r="G499" i="13"/>
  <c r="N497" i="13"/>
  <c r="M497" i="13"/>
  <c r="L497" i="13"/>
  <c r="K497" i="13"/>
  <c r="J497" i="13"/>
  <c r="I497" i="13"/>
  <c r="H497" i="13"/>
  <c r="G497" i="13"/>
  <c r="N496" i="13"/>
  <c r="M496" i="13"/>
  <c r="L496" i="13"/>
  <c r="K496" i="13"/>
  <c r="J496" i="13"/>
  <c r="I496" i="13"/>
  <c r="H496" i="13"/>
  <c r="G496" i="13"/>
  <c r="N495" i="13"/>
  <c r="M495" i="13"/>
  <c r="L495" i="13"/>
  <c r="K495" i="13"/>
  <c r="J495" i="13"/>
  <c r="I495" i="13"/>
  <c r="H495" i="13"/>
  <c r="G495" i="13"/>
  <c r="N494" i="13"/>
  <c r="M494" i="13"/>
  <c r="L494" i="13"/>
  <c r="K494" i="13"/>
  <c r="J494" i="13"/>
  <c r="I494" i="13"/>
  <c r="H494" i="13"/>
  <c r="G494" i="13"/>
  <c r="H492" i="13"/>
  <c r="G492" i="13"/>
  <c r="H491" i="13"/>
  <c r="G491" i="13"/>
  <c r="N490" i="13"/>
  <c r="M490" i="13"/>
  <c r="L490" i="13"/>
  <c r="K490" i="13"/>
  <c r="J490" i="13"/>
  <c r="I490" i="13"/>
  <c r="H490" i="13"/>
  <c r="G490" i="13"/>
  <c r="N489" i="13"/>
  <c r="M489" i="13"/>
  <c r="L489" i="13"/>
  <c r="K489" i="13"/>
  <c r="J489" i="13"/>
  <c r="I489" i="13"/>
  <c r="H489" i="13"/>
  <c r="G489" i="13"/>
  <c r="N488" i="13"/>
  <c r="M488" i="13"/>
  <c r="L488" i="13"/>
  <c r="H488" i="13"/>
  <c r="N487" i="13"/>
  <c r="M487" i="13"/>
  <c r="L487" i="13"/>
  <c r="K487" i="13"/>
  <c r="J487" i="13"/>
  <c r="I487" i="13"/>
  <c r="H487" i="13"/>
  <c r="G487" i="13"/>
  <c r="N485" i="13"/>
  <c r="M485" i="13"/>
  <c r="L485" i="13"/>
  <c r="H485" i="13"/>
  <c r="G485" i="13"/>
  <c r="N484" i="13"/>
  <c r="M484" i="13"/>
  <c r="L484" i="13"/>
  <c r="K484" i="13"/>
  <c r="J484" i="13"/>
  <c r="I484" i="13"/>
  <c r="H484" i="13"/>
  <c r="G484" i="13"/>
  <c r="N482" i="13"/>
  <c r="M482" i="13"/>
  <c r="L482" i="13"/>
  <c r="N481" i="13"/>
  <c r="M481" i="13"/>
  <c r="L481" i="13"/>
  <c r="G481" i="13"/>
  <c r="N480" i="13"/>
  <c r="M480" i="13"/>
  <c r="L480" i="13"/>
  <c r="K480" i="13"/>
  <c r="J480" i="13"/>
  <c r="I480" i="13"/>
  <c r="H480" i="13"/>
  <c r="G480" i="13"/>
  <c r="N479" i="13"/>
  <c r="M479" i="13"/>
  <c r="L479" i="13"/>
  <c r="N478" i="13"/>
  <c r="M478" i="13"/>
  <c r="L478" i="13"/>
  <c r="N477" i="13"/>
  <c r="M477" i="13"/>
  <c r="L477" i="13"/>
  <c r="N476" i="13"/>
  <c r="M476" i="13"/>
  <c r="L476" i="13"/>
  <c r="N475" i="13"/>
  <c r="M475" i="13"/>
  <c r="L475" i="13"/>
  <c r="G474" i="13"/>
  <c r="G473" i="13"/>
  <c r="N470" i="13"/>
  <c r="M470" i="13"/>
  <c r="L470" i="13"/>
  <c r="N469" i="13"/>
  <c r="M469" i="13"/>
  <c r="L469" i="13"/>
  <c r="H469" i="13"/>
  <c r="G469" i="13"/>
  <c r="H466" i="13"/>
  <c r="G466" i="13"/>
  <c r="N465" i="13"/>
  <c r="M465" i="13"/>
  <c r="L465" i="13"/>
  <c r="H465" i="13"/>
  <c r="G465" i="13"/>
  <c r="N463" i="13"/>
  <c r="M463" i="13"/>
  <c r="L463" i="13"/>
  <c r="J463" i="13"/>
  <c r="I463" i="13"/>
  <c r="H463" i="13"/>
  <c r="G463" i="13"/>
  <c r="N464" i="13"/>
  <c r="M464" i="13"/>
  <c r="L464" i="13"/>
  <c r="K464" i="13"/>
  <c r="J464" i="13"/>
  <c r="I464" i="13"/>
  <c r="H464" i="13"/>
  <c r="G464" i="13"/>
  <c r="N462" i="13"/>
  <c r="M462" i="13"/>
  <c r="L462" i="13"/>
  <c r="K462" i="13"/>
  <c r="H462" i="13"/>
  <c r="G462" i="13"/>
  <c r="N461" i="13"/>
  <c r="M461" i="13"/>
  <c r="L461" i="13"/>
  <c r="K461" i="13"/>
  <c r="J461" i="13"/>
  <c r="I461" i="13"/>
  <c r="H461" i="13"/>
  <c r="G461" i="13"/>
  <c r="N460" i="13"/>
  <c r="M460" i="13"/>
  <c r="L460" i="13"/>
  <c r="J459" i="13"/>
  <c r="I459" i="13"/>
  <c r="H459" i="13"/>
  <c r="G459" i="13"/>
  <c r="J458" i="13"/>
  <c r="I458" i="13"/>
  <c r="H458" i="13"/>
  <c r="G458" i="13"/>
  <c r="N457" i="13"/>
  <c r="M457" i="13"/>
  <c r="L457" i="13"/>
  <c r="J457" i="13"/>
  <c r="I457" i="13"/>
  <c r="H457" i="13"/>
  <c r="G457" i="13"/>
  <c r="N456" i="13"/>
  <c r="M456" i="13"/>
  <c r="L456" i="13"/>
  <c r="K456" i="13"/>
  <c r="J456" i="13"/>
  <c r="I456" i="13"/>
  <c r="H456" i="13"/>
  <c r="G456" i="13"/>
  <c r="N455" i="13"/>
  <c r="M455" i="13"/>
  <c r="L455" i="13"/>
  <c r="K455" i="13"/>
  <c r="J455" i="13"/>
  <c r="I455" i="13"/>
  <c r="H455" i="13"/>
  <c r="G455" i="13"/>
  <c r="N454" i="13"/>
  <c r="M454" i="13"/>
  <c r="L454" i="13"/>
  <c r="J454" i="13"/>
  <c r="I454" i="13"/>
  <c r="H454" i="13"/>
  <c r="G454" i="13"/>
  <c r="N453" i="13"/>
  <c r="M453" i="13"/>
  <c r="L453" i="13"/>
  <c r="J453" i="13"/>
  <c r="I453" i="13"/>
  <c r="H453" i="13"/>
  <c r="G453" i="13"/>
  <c r="N452" i="13"/>
  <c r="M452" i="13"/>
  <c r="L452" i="13"/>
  <c r="K452" i="13"/>
  <c r="J452" i="13"/>
  <c r="I452" i="13"/>
  <c r="H452" i="13"/>
  <c r="G452" i="13"/>
  <c r="N451" i="13"/>
  <c r="M451" i="13"/>
  <c r="L451" i="13"/>
  <c r="N449" i="13"/>
  <c r="M449" i="13"/>
  <c r="L449" i="13"/>
  <c r="J449" i="13"/>
  <c r="I449" i="13"/>
  <c r="H449" i="13"/>
  <c r="G449" i="13"/>
  <c r="J447" i="13"/>
  <c r="I447" i="13"/>
  <c r="H447" i="13"/>
  <c r="G447" i="13"/>
  <c r="N445" i="13"/>
  <c r="M445" i="13"/>
  <c r="L445" i="13"/>
  <c r="K445" i="13"/>
  <c r="J445" i="13"/>
  <c r="I445" i="13"/>
  <c r="H445" i="13"/>
  <c r="G445" i="13"/>
  <c r="N446" i="13"/>
  <c r="M446" i="13"/>
  <c r="L446" i="13"/>
  <c r="K446" i="13"/>
  <c r="J446" i="13"/>
  <c r="I446" i="13"/>
  <c r="H446" i="13"/>
  <c r="G446" i="13"/>
  <c r="N444" i="13"/>
  <c r="M444" i="13"/>
  <c r="L444" i="13"/>
  <c r="J444" i="13"/>
  <c r="I444" i="13"/>
  <c r="H444" i="13"/>
  <c r="G444" i="13"/>
  <c r="N443" i="13"/>
  <c r="M443" i="13"/>
  <c r="L443" i="13"/>
  <c r="K443" i="13"/>
  <c r="J443" i="13"/>
  <c r="I443" i="13"/>
  <c r="H443" i="13"/>
  <c r="G443" i="13"/>
  <c r="N442" i="13"/>
  <c r="M442" i="13"/>
  <c r="L442" i="13"/>
  <c r="N438" i="13"/>
  <c r="M438" i="13"/>
  <c r="L438" i="13"/>
  <c r="K438" i="13"/>
  <c r="J438" i="13"/>
  <c r="I438" i="13"/>
  <c r="H438" i="13"/>
  <c r="G438" i="13"/>
  <c r="N437" i="13"/>
  <c r="M437" i="13"/>
  <c r="L437" i="13"/>
  <c r="K437" i="13"/>
  <c r="J437" i="13"/>
  <c r="I437" i="13"/>
  <c r="H437" i="13"/>
  <c r="G437" i="13"/>
  <c r="N441" i="13"/>
  <c r="M441" i="13"/>
  <c r="L441" i="13"/>
  <c r="K441" i="13"/>
  <c r="J441" i="13"/>
  <c r="I441" i="13"/>
  <c r="H441" i="13"/>
  <c r="G441" i="13"/>
  <c r="N439" i="13"/>
  <c r="M439" i="13"/>
  <c r="L439" i="13"/>
  <c r="K439" i="13"/>
  <c r="J439" i="13"/>
  <c r="I439" i="13"/>
  <c r="H439" i="13"/>
  <c r="G439" i="13"/>
  <c r="N636" i="13"/>
  <c r="M636" i="13"/>
  <c r="L636" i="13"/>
  <c r="K636" i="13"/>
  <c r="J636" i="13"/>
  <c r="I636" i="13"/>
  <c r="H636" i="13"/>
  <c r="G636" i="13"/>
  <c r="N436" i="13"/>
  <c r="M436" i="13"/>
  <c r="L436" i="13"/>
  <c r="K436" i="13"/>
  <c r="J436" i="13"/>
  <c r="I436" i="13"/>
  <c r="H436" i="13"/>
  <c r="G436" i="13"/>
  <c r="N435" i="13"/>
  <c r="M435" i="13"/>
  <c r="L435" i="13"/>
  <c r="K435" i="13"/>
  <c r="J435" i="13"/>
  <c r="I435" i="13"/>
  <c r="H435" i="13"/>
  <c r="G435" i="13"/>
  <c r="N434" i="13"/>
  <c r="M434" i="13"/>
  <c r="L434" i="13"/>
  <c r="K434" i="13"/>
  <c r="J434" i="13"/>
  <c r="I434" i="13"/>
  <c r="H434" i="13"/>
  <c r="G434" i="13"/>
  <c r="N433" i="13"/>
  <c r="M433" i="13"/>
  <c r="L433" i="13"/>
  <c r="N431" i="13"/>
  <c r="M431" i="13"/>
  <c r="L431" i="13"/>
  <c r="K431" i="13"/>
  <c r="J431" i="13"/>
  <c r="I431" i="13"/>
  <c r="H431" i="13"/>
  <c r="G431" i="13"/>
  <c r="N430" i="13"/>
  <c r="M430" i="13"/>
  <c r="L430" i="13"/>
  <c r="K430" i="13"/>
  <c r="J430" i="13"/>
  <c r="I430" i="13"/>
  <c r="H430" i="13"/>
  <c r="G430" i="13"/>
  <c r="N429" i="13"/>
  <c r="M429" i="13"/>
  <c r="L429" i="13"/>
  <c r="K429" i="13"/>
  <c r="J429" i="13"/>
  <c r="I429" i="13"/>
  <c r="H429" i="13"/>
  <c r="G429" i="13"/>
  <c r="N428" i="13"/>
  <c r="M428" i="13"/>
  <c r="L428" i="13"/>
  <c r="K428" i="13"/>
  <c r="J428" i="13"/>
  <c r="I428" i="13"/>
  <c r="H428" i="13"/>
  <c r="G428" i="13"/>
  <c r="N471" i="13"/>
  <c r="M471" i="13"/>
  <c r="L471" i="13"/>
  <c r="K471" i="13"/>
  <c r="J471" i="13"/>
  <c r="I471" i="13"/>
  <c r="G471" i="13"/>
  <c r="N425" i="13"/>
  <c r="M425" i="13"/>
  <c r="L425" i="13"/>
  <c r="K425" i="13"/>
  <c r="J425" i="13"/>
  <c r="I425" i="13"/>
  <c r="G425" i="13"/>
  <c r="N472" i="13"/>
  <c r="M472" i="13"/>
  <c r="L472" i="13"/>
  <c r="G472" i="13"/>
  <c r="N432" i="13"/>
  <c r="M432" i="13"/>
  <c r="L432" i="13"/>
  <c r="H432" i="13"/>
  <c r="G432" i="13"/>
  <c r="N424" i="13"/>
  <c r="M424" i="13"/>
  <c r="L424" i="13"/>
  <c r="H424" i="13"/>
  <c r="G424" i="13"/>
  <c r="N423" i="13"/>
  <c r="M423" i="13"/>
  <c r="L423" i="13"/>
  <c r="K423" i="13"/>
  <c r="J423" i="13"/>
  <c r="I423" i="13"/>
  <c r="H423" i="13"/>
  <c r="G423" i="13"/>
  <c r="N422" i="13"/>
  <c r="M422" i="13"/>
  <c r="L422" i="13"/>
  <c r="H422" i="13"/>
  <c r="N421" i="13"/>
  <c r="M421" i="13"/>
  <c r="L421" i="13"/>
  <c r="K421" i="13"/>
  <c r="J421" i="13"/>
  <c r="I421" i="13"/>
  <c r="H421" i="13"/>
  <c r="G421" i="13"/>
  <c r="N420" i="13"/>
  <c r="M420" i="13"/>
  <c r="L420" i="13"/>
  <c r="K420" i="13"/>
  <c r="J420" i="13"/>
  <c r="I420" i="13"/>
  <c r="H420" i="13"/>
  <c r="G420" i="13"/>
  <c r="N419" i="13"/>
  <c r="M419" i="13"/>
  <c r="L419" i="13"/>
  <c r="K419" i="13"/>
  <c r="J419" i="13"/>
  <c r="I419" i="13"/>
  <c r="H419" i="13"/>
  <c r="G419" i="13"/>
  <c r="N418" i="13"/>
  <c r="M418" i="13"/>
  <c r="L418" i="13"/>
  <c r="K418" i="13"/>
  <c r="J418" i="13"/>
  <c r="I418" i="13"/>
  <c r="H418" i="13"/>
  <c r="G418" i="13"/>
  <c r="N417" i="13"/>
  <c r="M417" i="13"/>
  <c r="L417" i="13"/>
  <c r="N416" i="13"/>
  <c r="M416" i="13"/>
  <c r="L416" i="13"/>
  <c r="K416" i="13"/>
  <c r="J416" i="13"/>
  <c r="I416" i="13"/>
  <c r="H416" i="13"/>
  <c r="G416" i="13"/>
  <c r="N414" i="13"/>
  <c r="M414" i="13"/>
  <c r="L414" i="13"/>
  <c r="K414" i="13"/>
  <c r="J414" i="13"/>
  <c r="I414" i="13"/>
  <c r="H414" i="13"/>
  <c r="G414" i="13"/>
  <c r="N413" i="13"/>
  <c r="M413" i="13"/>
  <c r="L413" i="13"/>
  <c r="N412" i="13"/>
  <c r="M412" i="13"/>
  <c r="L412" i="13"/>
  <c r="N410" i="13"/>
  <c r="M410" i="13"/>
  <c r="L410" i="13"/>
  <c r="N409" i="13"/>
  <c r="M409" i="13"/>
  <c r="L409" i="13"/>
  <c r="G408" i="13"/>
  <c r="N407" i="13"/>
  <c r="M407" i="13"/>
  <c r="L407" i="13"/>
  <c r="K407" i="13"/>
  <c r="J407" i="13"/>
  <c r="I407" i="13"/>
  <c r="H407" i="13"/>
  <c r="G407" i="13"/>
  <c r="N405" i="13"/>
  <c r="M405" i="13"/>
  <c r="L405" i="13"/>
  <c r="K405" i="13"/>
  <c r="J405" i="13"/>
  <c r="I405" i="13"/>
  <c r="H405" i="13"/>
  <c r="G405" i="13"/>
  <c r="N404" i="13"/>
  <c r="M404" i="13"/>
  <c r="L404" i="13"/>
  <c r="H404" i="13"/>
  <c r="N402" i="13"/>
  <c r="M402" i="13"/>
  <c r="L402" i="13"/>
  <c r="J402" i="13"/>
  <c r="I402" i="13"/>
  <c r="H402" i="13"/>
  <c r="G402" i="13"/>
  <c r="H401" i="13"/>
  <c r="G401" i="13"/>
  <c r="N403" i="13"/>
  <c r="M403" i="13"/>
  <c r="L403" i="13"/>
  <c r="K403" i="13"/>
  <c r="J403" i="13"/>
  <c r="I403" i="13"/>
  <c r="H403" i="13"/>
  <c r="G403" i="13"/>
  <c r="N396" i="13"/>
  <c r="M396" i="13"/>
  <c r="L396" i="13"/>
  <c r="K396" i="13"/>
  <c r="J396" i="13"/>
  <c r="I396" i="13"/>
  <c r="H396" i="13"/>
  <c r="G396" i="13"/>
  <c r="N399" i="13"/>
  <c r="M399" i="13"/>
  <c r="L399" i="13"/>
  <c r="H399" i="13"/>
  <c r="G399" i="13"/>
  <c r="H395" i="13"/>
  <c r="G395" i="13"/>
  <c r="N400" i="13"/>
  <c r="M400" i="13"/>
  <c r="L400" i="13"/>
  <c r="H400" i="13"/>
  <c r="G400" i="13"/>
  <c r="N397" i="13"/>
  <c r="M397" i="13"/>
  <c r="L397" i="13"/>
  <c r="H397" i="13"/>
  <c r="G397" i="13"/>
  <c r="N394" i="13"/>
  <c r="M394" i="13"/>
  <c r="L394" i="13"/>
  <c r="H390" i="13"/>
  <c r="G390" i="13"/>
  <c r="N393" i="13"/>
  <c r="M393" i="13"/>
  <c r="L393" i="13"/>
  <c r="K393" i="13"/>
  <c r="J393" i="13"/>
  <c r="I393" i="13"/>
  <c r="H393" i="13"/>
  <c r="G393" i="13"/>
  <c r="N389" i="13"/>
  <c r="M389" i="13"/>
  <c r="L389" i="13"/>
  <c r="I389" i="13"/>
  <c r="H389" i="13"/>
  <c r="G389" i="13"/>
  <c r="N392" i="13"/>
  <c r="M392" i="13"/>
  <c r="L392" i="13"/>
  <c r="J392" i="13"/>
  <c r="I392" i="13"/>
  <c r="H392" i="13"/>
  <c r="G392" i="13"/>
  <c r="J388" i="13"/>
  <c r="I388" i="13"/>
  <c r="H388" i="13"/>
  <c r="G388" i="13"/>
  <c r="N387" i="13"/>
  <c r="M387" i="13"/>
  <c r="L387" i="13"/>
  <c r="K387" i="13"/>
  <c r="J387" i="13"/>
  <c r="I387" i="13"/>
  <c r="H387" i="13"/>
  <c r="G387" i="13"/>
  <c r="N386" i="13"/>
  <c r="M386" i="13"/>
  <c r="L386" i="13"/>
  <c r="N384" i="13"/>
  <c r="M384" i="13"/>
  <c r="L384" i="13"/>
  <c r="K384" i="13"/>
  <c r="J384" i="13"/>
  <c r="I384" i="13"/>
  <c r="H384" i="13"/>
  <c r="G384" i="13"/>
  <c r="N383" i="13"/>
  <c r="M383" i="13"/>
  <c r="L383" i="13"/>
  <c r="J383" i="13"/>
  <c r="I383" i="13"/>
  <c r="H383" i="13"/>
  <c r="G383" i="13"/>
  <c r="N382" i="13"/>
  <c r="M382" i="13"/>
  <c r="L382" i="13"/>
  <c r="K382" i="13"/>
  <c r="J382" i="13"/>
  <c r="I382" i="13"/>
  <c r="H382" i="13"/>
  <c r="G382" i="13"/>
  <c r="N381" i="13"/>
  <c r="M381" i="13"/>
  <c r="L381" i="13"/>
  <c r="K381" i="13"/>
  <c r="J381" i="13"/>
  <c r="I381" i="13"/>
  <c r="H381" i="13"/>
  <c r="G381" i="13"/>
  <c r="N380" i="13"/>
  <c r="M380" i="13"/>
  <c r="L380" i="13"/>
  <c r="K380" i="13"/>
  <c r="J380" i="13"/>
  <c r="I380" i="13"/>
  <c r="H380" i="13"/>
  <c r="G380" i="13"/>
  <c r="N379" i="13"/>
  <c r="M379" i="13"/>
  <c r="L379" i="13"/>
  <c r="K379" i="13"/>
  <c r="J379" i="13"/>
  <c r="I379" i="13"/>
  <c r="H379" i="13"/>
  <c r="G379" i="13"/>
  <c r="N378" i="13"/>
  <c r="M378" i="13"/>
  <c r="L378" i="13"/>
  <c r="N369" i="13"/>
  <c r="M369" i="13"/>
  <c r="L369" i="13"/>
  <c r="K369" i="13"/>
  <c r="J369" i="13"/>
  <c r="I369" i="13"/>
  <c r="H369" i="13"/>
  <c r="G369" i="13"/>
  <c r="N376" i="13"/>
  <c r="M376" i="13"/>
  <c r="L376" i="13"/>
  <c r="K376" i="13"/>
  <c r="J376" i="13"/>
  <c r="I376" i="13"/>
  <c r="H376" i="13"/>
  <c r="G376" i="13"/>
  <c r="N375" i="13"/>
  <c r="M375" i="13"/>
  <c r="L375" i="13"/>
  <c r="K375" i="13"/>
  <c r="J375" i="13"/>
  <c r="I375" i="13"/>
  <c r="H375" i="13"/>
  <c r="G375" i="13"/>
  <c r="N368" i="13"/>
  <c r="M368" i="13"/>
  <c r="L368" i="13"/>
  <c r="K368" i="13"/>
  <c r="J368" i="13"/>
  <c r="I368" i="13"/>
  <c r="H368" i="13"/>
  <c r="G368" i="13"/>
  <c r="N374" i="13"/>
  <c r="M374" i="13"/>
  <c r="L374" i="13"/>
  <c r="K374" i="13"/>
  <c r="J374" i="13"/>
  <c r="I374" i="13"/>
  <c r="H374" i="13"/>
  <c r="G374" i="13"/>
  <c r="N373" i="13"/>
  <c r="M373" i="13"/>
  <c r="L373" i="13"/>
  <c r="K373" i="13"/>
  <c r="J373" i="13"/>
  <c r="I373" i="13"/>
  <c r="H373" i="13"/>
  <c r="G373" i="13"/>
  <c r="N372" i="13"/>
  <c r="M372" i="13"/>
  <c r="L372" i="13"/>
  <c r="K372" i="13"/>
  <c r="J372" i="13"/>
  <c r="I372" i="13"/>
  <c r="H372" i="13"/>
  <c r="G372" i="13"/>
  <c r="N371" i="13"/>
  <c r="M371" i="13"/>
  <c r="L371" i="13"/>
  <c r="K371" i="13"/>
  <c r="J371" i="13"/>
  <c r="I371" i="13"/>
  <c r="H371" i="13"/>
  <c r="G371" i="13"/>
  <c r="N365" i="13"/>
  <c r="M365" i="13"/>
  <c r="L365" i="13"/>
  <c r="K365" i="13"/>
  <c r="J365" i="13"/>
  <c r="I365" i="13"/>
  <c r="H365" i="13"/>
  <c r="G365" i="13"/>
  <c r="N366" i="13"/>
  <c r="M366" i="13"/>
  <c r="L366" i="13"/>
  <c r="K366" i="13"/>
  <c r="J366" i="13"/>
  <c r="I366" i="13"/>
  <c r="H366" i="13"/>
  <c r="G366" i="13"/>
  <c r="N364" i="13"/>
  <c r="M364" i="13"/>
  <c r="L364" i="13"/>
  <c r="K364" i="13"/>
  <c r="J364" i="13"/>
  <c r="I364" i="13"/>
  <c r="H364" i="13"/>
  <c r="N363" i="13"/>
  <c r="M363" i="13"/>
  <c r="L363" i="13"/>
  <c r="K363" i="13"/>
  <c r="J363" i="13"/>
  <c r="I363" i="13"/>
  <c r="H363" i="13"/>
  <c r="G363" i="13"/>
  <c r="N362" i="13"/>
  <c r="M362" i="13"/>
  <c r="L362" i="13"/>
  <c r="K362" i="13"/>
  <c r="J362" i="13"/>
  <c r="I362" i="13"/>
  <c r="H362" i="13"/>
  <c r="G362" i="13"/>
  <c r="N360" i="13"/>
  <c r="M360" i="13"/>
  <c r="L360" i="13"/>
  <c r="K360" i="13"/>
  <c r="J360" i="13"/>
  <c r="I360" i="13"/>
  <c r="H360" i="13"/>
  <c r="G360" i="13"/>
  <c r="N359" i="13"/>
  <c r="M359" i="13"/>
  <c r="L359" i="13"/>
  <c r="K359" i="13"/>
  <c r="J359" i="13"/>
  <c r="I359" i="13"/>
  <c r="H359" i="13"/>
  <c r="G359" i="13"/>
  <c r="N357" i="13"/>
  <c r="M357" i="13"/>
  <c r="L357" i="13"/>
  <c r="K357" i="13"/>
  <c r="J357" i="13"/>
  <c r="I357" i="13"/>
  <c r="H357" i="13"/>
  <c r="G357" i="13"/>
  <c r="N356" i="13"/>
  <c r="M356" i="13"/>
  <c r="L356" i="13"/>
  <c r="K356" i="13"/>
  <c r="J356" i="13"/>
  <c r="I356" i="13"/>
  <c r="H356" i="13"/>
  <c r="N350" i="13"/>
  <c r="M350" i="13"/>
  <c r="L350" i="13"/>
  <c r="K350" i="13"/>
  <c r="J350" i="13"/>
  <c r="I350" i="13"/>
  <c r="H350" i="13"/>
  <c r="G350" i="13"/>
  <c r="H348" i="13"/>
  <c r="G348" i="13"/>
  <c r="N346" i="13"/>
  <c r="M346" i="13"/>
  <c r="L346" i="13"/>
  <c r="N345" i="13"/>
  <c r="M345" i="13"/>
  <c r="L345" i="13"/>
  <c r="N344" i="13"/>
  <c r="M344" i="13"/>
  <c r="L344" i="13"/>
  <c r="N343" i="13"/>
  <c r="M343" i="13"/>
  <c r="L343" i="13"/>
  <c r="N342" i="13"/>
  <c r="M342" i="13"/>
  <c r="L342" i="13"/>
  <c r="N339" i="13"/>
  <c r="M339" i="13"/>
  <c r="L339" i="13"/>
  <c r="G339" i="13"/>
  <c r="N338" i="13"/>
  <c r="M338" i="13"/>
  <c r="L338" i="13"/>
  <c r="K338" i="13"/>
  <c r="J338" i="13"/>
  <c r="I338" i="13"/>
  <c r="H338" i="13"/>
  <c r="G338" i="13"/>
  <c r="N337" i="13"/>
  <c r="M337" i="13"/>
  <c r="L337" i="13"/>
  <c r="N333" i="13"/>
  <c r="M333" i="13"/>
  <c r="L333" i="13"/>
  <c r="K333" i="13"/>
  <c r="J333" i="13"/>
  <c r="I333" i="13"/>
  <c r="N332" i="13"/>
  <c r="M332" i="13"/>
  <c r="L332" i="13"/>
  <c r="H332" i="13"/>
  <c r="G332" i="13"/>
  <c r="H331" i="13"/>
  <c r="G331" i="13"/>
  <c r="H330" i="13"/>
  <c r="G330" i="13"/>
  <c r="H329" i="13"/>
  <c r="G329" i="13"/>
  <c r="N328" i="13"/>
  <c r="M328" i="13"/>
  <c r="L328" i="13"/>
  <c r="H328" i="13"/>
  <c r="G328" i="13"/>
  <c r="J320" i="13"/>
  <c r="I320" i="13"/>
  <c r="H320" i="13"/>
  <c r="G320" i="13"/>
  <c r="N325" i="13"/>
  <c r="M325" i="13"/>
  <c r="L325" i="13"/>
  <c r="J325" i="13"/>
  <c r="I325" i="13"/>
  <c r="H325" i="13"/>
  <c r="G325" i="13"/>
  <c r="N322" i="13"/>
  <c r="M322" i="13"/>
  <c r="L322" i="13"/>
  <c r="K322" i="13"/>
  <c r="J322" i="13"/>
  <c r="I322" i="13"/>
  <c r="H322" i="13"/>
  <c r="G322" i="13"/>
  <c r="N321" i="13"/>
  <c r="M321" i="13"/>
  <c r="L321" i="13"/>
  <c r="K321" i="13"/>
  <c r="J321" i="13"/>
  <c r="I321" i="13"/>
  <c r="H321" i="13"/>
  <c r="G321" i="13"/>
  <c r="N309" i="13"/>
  <c r="M309" i="13"/>
  <c r="L309" i="13"/>
  <c r="K309" i="13"/>
  <c r="J309" i="13"/>
  <c r="I309" i="13"/>
  <c r="H309" i="13"/>
  <c r="G309" i="13"/>
  <c r="N319" i="13"/>
  <c r="M319" i="13"/>
  <c r="L319" i="13"/>
  <c r="K319" i="13"/>
  <c r="J319" i="13"/>
  <c r="I319" i="13"/>
  <c r="H319" i="13"/>
  <c r="J318" i="13"/>
  <c r="I318" i="13"/>
  <c r="H318" i="13"/>
  <c r="G318" i="13"/>
  <c r="N316" i="13"/>
  <c r="M316" i="13"/>
  <c r="L316" i="13"/>
  <c r="K316" i="13"/>
  <c r="J316" i="13"/>
  <c r="I316" i="13"/>
  <c r="H316" i="13"/>
  <c r="G316" i="13"/>
  <c r="N315" i="13"/>
  <c r="M315" i="13"/>
  <c r="L315" i="13"/>
  <c r="J315" i="13"/>
  <c r="I315" i="13"/>
  <c r="H315" i="13"/>
  <c r="G315" i="13"/>
  <c r="N314" i="13"/>
  <c r="M314" i="13"/>
  <c r="L314" i="13"/>
  <c r="K314" i="13"/>
  <c r="J314" i="13"/>
  <c r="I314" i="13"/>
  <c r="H314" i="13"/>
  <c r="G314" i="13"/>
  <c r="N311" i="13"/>
  <c r="M311" i="13"/>
  <c r="L311" i="13"/>
  <c r="J311" i="13"/>
  <c r="I311" i="13"/>
  <c r="H311" i="13"/>
  <c r="G311" i="13"/>
  <c r="N313" i="13"/>
  <c r="M313" i="13"/>
  <c r="L313" i="13"/>
  <c r="K313" i="13"/>
  <c r="J313" i="13"/>
  <c r="I313" i="13"/>
  <c r="H313" i="13"/>
  <c r="G313" i="13"/>
  <c r="J312" i="13"/>
  <c r="I312" i="13"/>
  <c r="H312" i="13"/>
  <c r="G312" i="13"/>
  <c r="N511" i="13"/>
  <c r="M511" i="13"/>
  <c r="L511" i="13"/>
  <c r="K511" i="13"/>
  <c r="J511" i="13"/>
  <c r="I511" i="13"/>
  <c r="H511" i="13"/>
  <c r="G511" i="13"/>
  <c r="N307" i="13"/>
  <c r="M307" i="13"/>
  <c r="L307" i="13"/>
  <c r="K307" i="13"/>
  <c r="J307" i="13"/>
  <c r="I307" i="13"/>
  <c r="H307" i="13"/>
  <c r="G307" i="13"/>
  <c r="N305" i="13"/>
  <c r="M305" i="13"/>
  <c r="L305" i="13"/>
  <c r="K305" i="13"/>
  <c r="J305" i="13"/>
  <c r="I305" i="13"/>
  <c r="H305" i="13"/>
  <c r="G305" i="13"/>
  <c r="N304" i="13"/>
  <c r="M304" i="13"/>
  <c r="L304" i="13"/>
  <c r="K304" i="13"/>
  <c r="J304" i="13"/>
  <c r="I304" i="13"/>
  <c r="H304" i="13"/>
  <c r="G304" i="13"/>
  <c r="N299" i="13"/>
  <c r="M299" i="13"/>
  <c r="L299" i="13"/>
  <c r="K299" i="13"/>
  <c r="J299" i="13"/>
  <c r="I299" i="13"/>
  <c r="H299" i="13"/>
  <c r="G299" i="13"/>
  <c r="N303" i="13"/>
  <c r="M303" i="13"/>
  <c r="L303" i="13"/>
  <c r="K303" i="13"/>
  <c r="J303" i="13"/>
  <c r="I303" i="13"/>
  <c r="H303" i="13"/>
  <c r="G303" i="13"/>
  <c r="K293" i="13"/>
  <c r="J293" i="13"/>
  <c r="I293" i="13"/>
  <c r="H293" i="13"/>
  <c r="G293" i="13"/>
  <c r="K292" i="13"/>
  <c r="J292" i="13"/>
  <c r="I292" i="13"/>
  <c r="H292" i="13"/>
  <c r="G292" i="13"/>
  <c r="K289" i="13"/>
  <c r="J289" i="13"/>
  <c r="I289" i="13"/>
  <c r="H289" i="13"/>
  <c r="G289" i="13"/>
  <c r="H288" i="13"/>
  <c r="K286" i="13"/>
  <c r="J286" i="13"/>
  <c r="I286" i="13"/>
  <c r="H286" i="13"/>
  <c r="G286" i="13"/>
  <c r="N283" i="13"/>
  <c r="M283" i="13"/>
  <c r="L283" i="13"/>
  <c r="H283" i="13"/>
  <c r="G283" i="13"/>
  <c r="N282" i="13"/>
  <c r="M282" i="13"/>
  <c r="L282" i="13"/>
  <c r="K282" i="13"/>
  <c r="J282" i="13"/>
  <c r="I282" i="13"/>
  <c r="H282" i="13"/>
  <c r="G282" i="13"/>
  <c r="K285" i="13"/>
  <c r="J285" i="13"/>
  <c r="I285" i="13"/>
  <c r="H285" i="13"/>
  <c r="G285" i="13"/>
  <c r="G279" i="13"/>
  <c r="N278" i="13"/>
  <c r="M278" i="13"/>
  <c r="L278" i="13"/>
  <c r="K278" i="13"/>
  <c r="J278" i="13"/>
  <c r="I278" i="13"/>
  <c r="H278" i="13"/>
  <c r="G278" i="13"/>
  <c r="G271" i="13"/>
  <c r="G270" i="13"/>
  <c r="H268" i="13"/>
  <c r="N260" i="13"/>
  <c r="M260" i="13"/>
  <c r="L260" i="13"/>
  <c r="H260" i="13"/>
  <c r="G260" i="13"/>
  <c r="H259" i="13"/>
  <c r="G259" i="13"/>
  <c r="K257" i="13"/>
  <c r="J257" i="13"/>
  <c r="I257" i="13"/>
  <c r="H257" i="13"/>
  <c r="G257" i="13"/>
  <c r="H254" i="13"/>
  <c r="G254" i="13"/>
  <c r="N263" i="13"/>
  <c r="M263" i="13"/>
  <c r="L263" i="13"/>
  <c r="K263" i="13"/>
  <c r="J263" i="13"/>
  <c r="I263" i="13"/>
  <c r="H263" i="13"/>
  <c r="G263" i="13"/>
  <c r="N1199" i="13"/>
  <c r="M1199" i="13"/>
  <c r="L1199" i="13"/>
  <c r="K1199" i="13"/>
  <c r="J1199" i="13"/>
  <c r="I1199" i="13"/>
  <c r="H1199" i="13"/>
  <c r="G1199" i="13"/>
  <c r="N266" i="13"/>
  <c r="M266" i="13"/>
  <c r="L266" i="13"/>
  <c r="J266" i="13"/>
  <c r="I266" i="13"/>
  <c r="H266" i="13"/>
  <c r="G266" i="13"/>
  <c r="N264" i="13"/>
  <c r="M264" i="13"/>
  <c r="L264" i="13"/>
  <c r="I264" i="13"/>
  <c r="H264" i="13"/>
  <c r="G264" i="13"/>
  <c r="J249" i="13"/>
  <c r="I249" i="13"/>
  <c r="H249" i="13"/>
  <c r="G249" i="13"/>
  <c r="N255" i="13"/>
  <c r="M255" i="13"/>
  <c r="J255" i="13"/>
  <c r="I255" i="13"/>
  <c r="H255" i="13"/>
  <c r="G255" i="13"/>
  <c r="N247" i="13"/>
  <c r="M247" i="13"/>
  <c r="J247" i="13"/>
  <c r="I247" i="13"/>
  <c r="H247" i="13"/>
  <c r="G247" i="13"/>
  <c r="J253" i="13"/>
  <c r="I253" i="13"/>
  <c r="H253" i="13"/>
  <c r="G253" i="13"/>
  <c r="J854" i="13"/>
  <c r="I854" i="13"/>
  <c r="H854" i="13"/>
  <c r="G854" i="13"/>
  <c r="J250" i="13"/>
  <c r="I250" i="13"/>
  <c r="H250" i="13"/>
  <c r="G250" i="13"/>
  <c r="J245" i="13"/>
  <c r="I245" i="13"/>
  <c r="H245" i="13"/>
  <c r="G245" i="13"/>
  <c r="N243" i="13"/>
  <c r="M243" i="13"/>
  <c r="L243" i="13"/>
  <c r="J243" i="13"/>
  <c r="I243" i="13"/>
  <c r="H243" i="13"/>
  <c r="G243" i="13"/>
  <c r="N242" i="13"/>
  <c r="M242" i="13"/>
  <c r="L242" i="13"/>
  <c r="K242" i="13"/>
  <c r="J242" i="13"/>
  <c r="I242" i="13"/>
  <c r="H242" i="13"/>
  <c r="G242" i="13"/>
  <c r="N1047" i="13"/>
  <c r="M1047" i="13"/>
  <c r="L1047" i="13"/>
  <c r="K1047" i="13"/>
  <c r="J1047" i="13"/>
  <c r="I1047" i="13"/>
  <c r="H1047" i="13"/>
  <c r="G1047" i="13"/>
  <c r="N841" i="13"/>
  <c r="M841" i="13"/>
  <c r="J841" i="13"/>
  <c r="I841" i="13"/>
  <c r="H841" i="13"/>
  <c r="G841" i="13"/>
  <c r="J241" i="13"/>
  <c r="I241" i="13"/>
  <c r="H241" i="13"/>
  <c r="G241" i="13"/>
  <c r="N97" i="13"/>
  <c r="M97" i="13"/>
  <c r="L97" i="13"/>
  <c r="K97" i="13"/>
  <c r="J97" i="13"/>
  <c r="I97" i="13"/>
  <c r="H97" i="13"/>
  <c r="G97" i="13"/>
  <c r="N230" i="13"/>
  <c r="M230" i="13"/>
  <c r="L230" i="13"/>
  <c r="K230" i="13"/>
  <c r="J230" i="13"/>
  <c r="I230" i="13"/>
  <c r="H230" i="13"/>
  <c r="G230" i="13"/>
  <c r="N238" i="13"/>
  <c r="M238" i="13"/>
  <c r="L238" i="13"/>
  <c r="K238" i="13"/>
  <c r="J238" i="13"/>
  <c r="I238" i="13"/>
  <c r="H238" i="13"/>
  <c r="G238" i="13"/>
  <c r="N236" i="13"/>
  <c r="M236" i="13"/>
  <c r="L236" i="13"/>
  <c r="K236" i="13"/>
  <c r="J236" i="13"/>
  <c r="I236" i="13"/>
  <c r="H236" i="13"/>
  <c r="G236" i="13"/>
  <c r="N229" i="13"/>
  <c r="M229" i="13"/>
  <c r="L229" i="13"/>
  <c r="K229" i="13"/>
  <c r="J229" i="13"/>
  <c r="I229" i="13"/>
  <c r="H229" i="13"/>
  <c r="G229" i="13"/>
  <c r="N235" i="13"/>
  <c r="M235" i="13"/>
  <c r="L235" i="13"/>
  <c r="K235" i="13"/>
  <c r="J235" i="13"/>
  <c r="I235" i="13"/>
  <c r="H235" i="13"/>
  <c r="G235" i="13"/>
  <c r="N232" i="13"/>
  <c r="M232" i="13"/>
  <c r="L232" i="13"/>
  <c r="K232" i="13"/>
  <c r="J232" i="13"/>
  <c r="I232" i="13"/>
  <c r="H232" i="13"/>
  <c r="G232" i="13"/>
  <c r="N234" i="13"/>
  <c r="M234" i="13"/>
  <c r="L234" i="13"/>
  <c r="K234" i="13"/>
  <c r="J234" i="13"/>
  <c r="I234" i="13"/>
  <c r="H234" i="13"/>
  <c r="G234" i="13"/>
  <c r="N833" i="13"/>
  <c r="M833" i="13"/>
  <c r="L833" i="13"/>
  <c r="K833" i="13"/>
  <c r="J833" i="13"/>
  <c r="I833" i="13"/>
  <c r="H833" i="13"/>
  <c r="G833" i="13"/>
  <c r="N227" i="13"/>
  <c r="M227" i="13"/>
  <c r="L227" i="13"/>
  <c r="K227" i="13"/>
  <c r="J227" i="13"/>
  <c r="I227" i="13"/>
  <c r="H227" i="13"/>
  <c r="G227" i="13"/>
  <c r="N226" i="13"/>
  <c r="M226" i="13"/>
  <c r="L226" i="13"/>
  <c r="K226" i="13"/>
  <c r="J226" i="13"/>
  <c r="I226" i="13"/>
  <c r="H226" i="13"/>
  <c r="G226" i="13"/>
  <c r="H269" i="13"/>
  <c r="G269" i="13"/>
  <c r="H220" i="13"/>
  <c r="G220" i="13"/>
  <c r="N1154" i="13"/>
  <c r="M1154" i="13"/>
  <c r="L1154" i="13"/>
  <c r="K1154" i="13"/>
  <c r="J1154" i="13"/>
  <c r="I1154" i="13"/>
  <c r="H1154" i="13"/>
  <c r="G1154" i="13"/>
  <c r="H1566" i="13"/>
  <c r="G1566" i="13"/>
  <c r="H218" i="13"/>
  <c r="G218" i="13"/>
  <c r="N224" i="13"/>
  <c r="M224" i="13"/>
  <c r="K224" i="13"/>
  <c r="J224" i="13"/>
  <c r="I224" i="13"/>
  <c r="H224" i="13"/>
  <c r="G224" i="13"/>
  <c r="N217" i="13"/>
  <c r="M217" i="13"/>
  <c r="L217" i="13"/>
  <c r="K217" i="13"/>
  <c r="J217" i="13"/>
  <c r="I217" i="13"/>
  <c r="H217" i="13"/>
  <c r="G217" i="13"/>
  <c r="N215" i="13"/>
  <c r="M215" i="13"/>
  <c r="L215" i="13"/>
  <c r="K215" i="13"/>
  <c r="J215" i="13"/>
  <c r="I215" i="13"/>
  <c r="H215" i="13"/>
  <c r="G215" i="13"/>
  <c r="G211" i="13"/>
  <c r="N80" i="13"/>
  <c r="M80" i="13"/>
  <c r="L80" i="13"/>
  <c r="K80" i="13"/>
  <c r="J80" i="13"/>
  <c r="I80" i="13"/>
  <c r="H80" i="13"/>
  <c r="G80" i="13"/>
  <c r="H130" i="13"/>
  <c r="G130" i="13"/>
  <c r="N125" i="13"/>
  <c r="M125" i="13"/>
  <c r="L125" i="13"/>
  <c r="K125" i="13"/>
  <c r="H125" i="13"/>
  <c r="G125" i="13"/>
  <c r="N122" i="13"/>
  <c r="M122" i="13"/>
  <c r="L122" i="13"/>
  <c r="K122" i="13"/>
  <c r="H122" i="13"/>
  <c r="G122" i="13"/>
  <c r="N129" i="13"/>
  <c r="M129" i="13"/>
  <c r="L129" i="13"/>
  <c r="K129" i="13"/>
  <c r="H129" i="13"/>
  <c r="G129" i="13"/>
  <c r="H123" i="13"/>
  <c r="G123" i="13"/>
  <c r="H124" i="13"/>
  <c r="G124" i="13"/>
  <c r="H128" i="13"/>
  <c r="G128" i="13"/>
  <c r="N127" i="13"/>
  <c r="M127" i="13"/>
  <c r="L127" i="13"/>
  <c r="K127" i="13"/>
  <c r="J127" i="13"/>
  <c r="I127" i="13"/>
  <c r="H127" i="13"/>
  <c r="G127" i="13"/>
  <c r="N126" i="13"/>
  <c r="M126" i="13"/>
  <c r="J126" i="13"/>
  <c r="I126" i="13"/>
  <c r="H126" i="13"/>
  <c r="G126" i="13"/>
  <c r="J120" i="13"/>
  <c r="I120" i="13"/>
  <c r="H120" i="13"/>
  <c r="G120" i="13"/>
  <c r="N116" i="13"/>
  <c r="M116" i="13"/>
  <c r="L116" i="13"/>
  <c r="J116" i="13"/>
  <c r="I116" i="13"/>
  <c r="H116" i="13"/>
  <c r="G116" i="13"/>
  <c r="N118" i="13"/>
  <c r="M118" i="13"/>
  <c r="L118" i="13"/>
  <c r="K118" i="13"/>
  <c r="J118" i="13"/>
  <c r="I118" i="13"/>
  <c r="H118" i="13"/>
  <c r="G118" i="13"/>
  <c r="J117" i="13"/>
  <c r="I117" i="13"/>
  <c r="H117" i="13"/>
  <c r="G117" i="13"/>
  <c r="N114" i="13"/>
  <c r="M114" i="13"/>
  <c r="L114" i="13"/>
  <c r="J114" i="13"/>
  <c r="I114" i="13"/>
  <c r="H114" i="13"/>
  <c r="G114" i="13"/>
  <c r="N110" i="13"/>
  <c r="M110" i="13"/>
  <c r="L110" i="13"/>
  <c r="K110" i="13"/>
  <c r="J110" i="13"/>
  <c r="I110" i="13"/>
  <c r="H110" i="13"/>
  <c r="G110" i="13"/>
  <c r="J109" i="13"/>
  <c r="I109" i="13"/>
  <c r="H109" i="13"/>
  <c r="G109" i="13"/>
  <c r="N107" i="13"/>
  <c r="M107" i="13"/>
  <c r="L107" i="13"/>
  <c r="K107" i="13"/>
  <c r="J107" i="13"/>
  <c r="I107" i="13"/>
  <c r="H107" i="13"/>
  <c r="G107" i="13"/>
  <c r="N104" i="13"/>
  <c r="M104" i="13"/>
  <c r="L104" i="13"/>
  <c r="K104" i="13"/>
  <c r="J104" i="13"/>
  <c r="I104" i="13"/>
  <c r="H104" i="13"/>
  <c r="G104" i="13"/>
  <c r="N99" i="13"/>
  <c r="M99" i="13"/>
  <c r="L99" i="13"/>
  <c r="K99" i="13"/>
  <c r="J99" i="13"/>
  <c r="I99" i="13"/>
  <c r="H99" i="13"/>
  <c r="G99" i="13"/>
  <c r="N94" i="13"/>
  <c r="M94" i="13"/>
  <c r="L94" i="13"/>
  <c r="K94" i="13"/>
  <c r="J94" i="13"/>
  <c r="I94" i="13"/>
  <c r="H94" i="13"/>
  <c r="G94" i="13"/>
  <c r="N102" i="13"/>
  <c r="M102" i="13"/>
  <c r="L102" i="13"/>
  <c r="K102" i="13"/>
  <c r="J102" i="13"/>
  <c r="I102" i="13"/>
  <c r="H102" i="13"/>
  <c r="G102" i="13"/>
  <c r="N101" i="13"/>
  <c r="M101" i="13"/>
  <c r="L101" i="13"/>
  <c r="K101" i="13"/>
  <c r="J101" i="13"/>
  <c r="I101" i="13"/>
  <c r="H101" i="13"/>
  <c r="G101" i="13"/>
  <c r="N96" i="13"/>
  <c r="M96" i="13"/>
  <c r="L96" i="13"/>
  <c r="K96" i="13"/>
  <c r="J96" i="13"/>
  <c r="I96" i="13"/>
  <c r="H96" i="13"/>
  <c r="G96" i="13"/>
  <c r="N98" i="13"/>
  <c r="M98" i="13"/>
  <c r="L98" i="13"/>
  <c r="K98" i="13"/>
  <c r="J98" i="13"/>
  <c r="I98" i="13"/>
  <c r="H98" i="13"/>
  <c r="G98" i="13"/>
  <c r="N95" i="13"/>
  <c r="M95" i="13"/>
  <c r="L95" i="13"/>
  <c r="K95" i="13"/>
  <c r="J95" i="13"/>
  <c r="I95" i="13"/>
  <c r="H95" i="13"/>
  <c r="G95" i="13"/>
  <c r="N92" i="13"/>
  <c r="M92" i="13"/>
  <c r="L92" i="13"/>
  <c r="K92" i="13"/>
  <c r="J92" i="13"/>
  <c r="I92" i="13"/>
  <c r="H92" i="13"/>
  <c r="G92" i="13"/>
  <c r="N91" i="13"/>
  <c r="M91" i="13"/>
  <c r="L91" i="13"/>
  <c r="K91" i="13"/>
  <c r="J91" i="13"/>
  <c r="I91" i="13"/>
  <c r="H91" i="13"/>
  <c r="G91" i="13"/>
  <c r="H89" i="13"/>
  <c r="G89" i="13"/>
  <c r="N88" i="13"/>
  <c r="M88" i="13"/>
  <c r="L88" i="13"/>
  <c r="K88" i="13"/>
  <c r="J88" i="13"/>
  <c r="I88" i="13"/>
  <c r="H88" i="13"/>
  <c r="G88" i="13"/>
  <c r="N87" i="13"/>
  <c r="M87" i="13"/>
  <c r="H87" i="13"/>
  <c r="G87" i="13"/>
  <c r="H86" i="13"/>
  <c r="G86" i="13"/>
  <c r="N85" i="13"/>
  <c r="M85" i="13"/>
  <c r="L85" i="13"/>
  <c r="K85" i="13"/>
  <c r="J85" i="13"/>
  <c r="I85" i="13"/>
  <c r="H85" i="13"/>
  <c r="G85" i="13"/>
  <c r="H84" i="13"/>
  <c r="N83" i="13"/>
  <c r="M83" i="13"/>
  <c r="L83" i="13"/>
  <c r="K83" i="13"/>
  <c r="J83" i="13"/>
  <c r="I83" i="13"/>
  <c r="H83" i="13"/>
  <c r="G83" i="13"/>
  <c r="N82" i="13"/>
  <c r="M82" i="13"/>
  <c r="L82" i="13"/>
  <c r="K82" i="13"/>
  <c r="J82" i="13"/>
  <c r="I82" i="13"/>
  <c r="H82" i="13"/>
  <c r="G82" i="13"/>
  <c r="N81" i="13"/>
  <c r="M81" i="13"/>
  <c r="L81" i="13"/>
  <c r="K81" i="13"/>
  <c r="J81" i="13"/>
  <c r="I81" i="13"/>
  <c r="H81" i="13"/>
  <c r="G81" i="13"/>
  <c r="N79" i="13"/>
  <c r="M79" i="13"/>
  <c r="L79" i="13"/>
  <c r="K79" i="13"/>
  <c r="J79" i="13"/>
  <c r="I79" i="13"/>
  <c r="H79" i="13"/>
  <c r="G79" i="13"/>
  <c r="N78" i="13"/>
  <c r="M78" i="13"/>
  <c r="L78" i="13"/>
  <c r="K78" i="13"/>
  <c r="J78" i="13"/>
  <c r="I78" i="13"/>
  <c r="H78" i="13"/>
  <c r="G78" i="13"/>
  <c r="N77" i="13"/>
  <c r="M77" i="13"/>
  <c r="L77" i="13"/>
  <c r="K77" i="13"/>
  <c r="J77" i="13"/>
  <c r="I77" i="13"/>
  <c r="H77" i="13"/>
  <c r="G77" i="13"/>
  <c r="H76" i="13"/>
  <c r="G76" i="13"/>
  <c r="N75" i="13"/>
  <c r="M75" i="13"/>
  <c r="L75" i="13"/>
  <c r="K75" i="13"/>
  <c r="J75" i="13"/>
  <c r="G75" i="13"/>
  <c r="N74" i="13"/>
  <c r="M74" i="13"/>
  <c r="L74" i="13"/>
  <c r="K74" i="13"/>
  <c r="J74" i="13"/>
  <c r="I74" i="13"/>
  <c r="H74" i="13"/>
  <c r="G74" i="13"/>
  <c r="N67" i="13"/>
  <c r="M67" i="13"/>
  <c r="N66" i="13"/>
  <c r="M66" i="13"/>
  <c r="L66" i="13"/>
  <c r="H66" i="13"/>
  <c r="G66" i="13"/>
  <c r="H54" i="13"/>
  <c r="G54" i="13"/>
  <c r="H63" i="13"/>
  <c r="G63" i="13"/>
  <c r="H61" i="13"/>
  <c r="G61" i="13"/>
  <c r="N58" i="13"/>
  <c r="M58" i="13"/>
  <c r="L58" i="13"/>
  <c r="K58" i="13"/>
  <c r="J58" i="13"/>
  <c r="I58" i="13"/>
  <c r="H58" i="13"/>
  <c r="G58" i="13"/>
  <c r="N59" i="13"/>
  <c r="M59" i="13"/>
  <c r="L59" i="13"/>
  <c r="K59" i="13"/>
  <c r="H59" i="13"/>
  <c r="G59" i="13"/>
  <c r="N56" i="13"/>
  <c r="M56" i="13"/>
  <c r="L56" i="13"/>
  <c r="K56" i="13"/>
  <c r="J56" i="13"/>
  <c r="I56" i="13"/>
  <c r="H56" i="13"/>
  <c r="G56" i="13"/>
  <c r="H55" i="13"/>
  <c r="G55" i="13"/>
  <c r="I57" i="13"/>
  <c r="H57" i="13"/>
  <c r="G57" i="13"/>
  <c r="N50" i="13"/>
  <c r="M50" i="13"/>
  <c r="L50" i="13"/>
  <c r="K50" i="13"/>
  <c r="J50" i="13"/>
  <c r="I50" i="13"/>
  <c r="H50" i="13"/>
  <c r="G50" i="13"/>
  <c r="N49" i="13"/>
  <c r="M49" i="13"/>
  <c r="K49" i="13"/>
  <c r="J49" i="13"/>
  <c r="I49" i="13"/>
  <c r="H49" i="13"/>
  <c r="G49" i="13"/>
  <c r="K48" i="13"/>
  <c r="J48" i="13"/>
  <c r="I48" i="13"/>
  <c r="H48" i="13"/>
  <c r="G48" i="13"/>
  <c r="K46" i="13"/>
  <c r="J46" i="13"/>
  <c r="I46" i="13"/>
  <c r="H46" i="13"/>
  <c r="G46" i="13"/>
  <c r="J45" i="13"/>
  <c r="I45" i="13"/>
  <c r="H45" i="13"/>
  <c r="G45" i="13"/>
  <c r="J44" i="13"/>
  <c r="I44" i="13"/>
  <c r="H44" i="13"/>
  <c r="G44" i="13"/>
  <c r="J41" i="13"/>
  <c r="I41" i="13"/>
  <c r="H41" i="13"/>
  <c r="G41" i="13"/>
  <c r="J40" i="13"/>
  <c r="I40" i="13"/>
  <c r="H40" i="13"/>
  <c r="G40" i="13"/>
  <c r="J39" i="13"/>
  <c r="I39" i="13"/>
  <c r="H39" i="13"/>
  <c r="G39" i="13"/>
  <c r="J781" i="13"/>
  <c r="I781" i="13"/>
  <c r="H781" i="13"/>
  <c r="G781" i="13"/>
  <c r="N35" i="13"/>
  <c r="M35" i="13"/>
  <c r="J35" i="13"/>
  <c r="I35" i="13"/>
  <c r="H35" i="13"/>
  <c r="G35" i="13"/>
  <c r="J36" i="13"/>
  <c r="I36" i="13"/>
  <c r="H36" i="13"/>
  <c r="G36" i="13"/>
  <c r="N38" i="13"/>
  <c r="M38" i="13"/>
  <c r="L38" i="13"/>
  <c r="K38" i="13"/>
  <c r="J38" i="13"/>
  <c r="I38" i="13"/>
  <c r="H38" i="13"/>
  <c r="G38" i="13"/>
  <c r="N25" i="13"/>
  <c r="M25" i="13"/>
  <c r="L25" i="13"/>
  <c r="K25" i="13"/>
  <c r="J25" i="13"/>
  <c r="I25" i="13"/>
  <c r="H25" i="13"/>
  <c r="G25" i="13"/>
  <c r="J31" i="13"/>
  <c r="I31" i="13"/>
  <c r="H31" i="13"/>
  <c r="G31" i="13"/>
  <c r="N33" i="13"/>
  <c r="M33" i="13"/>
  <c r="L33" i="13"/>
  <c r="K33" i="13"/>
  <c r="J33" i="13"/>
  <c r="I33" i="13"/>
  <c r="H33" i="13"/>
  <c r="G33" i="13"/>
  <c r="N30" i="13"/>
  <c r="M30" i="13"/>
  <c r="L30" i="13"/>
  <c r="K30" i="13"/>
  <c r="J30" i="13"/>
  <c r="I30" i="13"/>
  <c r="H30" i="13"/>
  <c r="G30" i="13"/>
  <c r="N29" i="13"/>
  <c r="M29" i="13"/>
  <c r="L29" i="13"/>
  <c r="K29" i="13"/>
  <c r="J29" i="13"/>
  <c r="I29" i="13"/>
  <c r="H29" i="13"/>
  <c r="G29" i="13"/>
  <c r="N1101" i="13"/>
  <c r="L1101" i="13"/>
  <c r="K1101" i="13"/>
  <c r="J1101" i="13"/>
  <c r="I1101" i="13"/>
  <c r="H1101" i="13"/>
  <c r="G1101" i="13"/>
  <c r="N26" i="13"/>
  <c r="M26" i="13"/>
  <c r="L26" i="13"/>
  <c r="K26" i="13"/>
  <c r="J26" i="13"/>
  <c r="I26" i="13"/>
  <c r="H26" i="13"/>
  <c r="G26" i="13"/>
  <c r="N28" i="13"/>
  <c r="M28" i="13"/>
  <c r="L28" i="13"/>
  <c r="K28" i="13"/>
  <c r="J28" i="13"/>
  <c r="I28" i="13"/>
  <c r="H28" i="13"/>
  <c r="G28" i="13"/>
  <c r="N27" i="13"/>
  <c r="M27" i="13"/>
  <c r="L27" i="13"/>
  <c r="K27" i="13"/>
  <c r="J27" i="13"/>
  <c r="I27" i="13"/>
  <c r="H27" i="13"/>
  <c r="G27" i="13"/>
  <c r="N23" i="13"/>
  <c r="M23" i="13"/>
  <c r="L23" i="13"/>
  <c r="K23" i="13"/>
  <c r="J23" i="13"/>
  <c r="I23" i="13"/>
  <c r="H23" i="13"/>
  <c r="G23" i="13"/>
  <c r="N22" i="13"/>
  <c r="M22" i="13"/>
  <c r="L22" i="13"/>
  <c r="K22" i="13"/>
  <c r="J22" i="13"/>
  <c r="I22" i="13"/>
  <c r="H22" i="13"/>
  <c r="G22" i="13"/>
  <c r="N20" i="13"/>
  <c r="L20" i="13"/>
  <c r="H20" i="13"/>
  <c r="G20" i="13"/>
  <c r="N19" i="13"/>
  <c r="M19" i="13"/>
  <c r="L19" i="13"/>
  <c r="K19" i="13"/>
  <c r="J19" i="13"/>
  <c r="I19" i="13"/>
  <c r="H19" i="13"/>
  <c r="G19" i="13"/>
  <c r="H18" i="13"/>
  <c r="G18" i="13"/>
  <c r="N153" i="13"/>
  <c r="M153" i="13"/>
  <c r="L153" i="13"/>
  <c r="K153" i="13"/>
  <c r="J153" i="13"/>
  <c r="I153" i="13"/>
  <c r="H153" i="13"/>
  <c r="G153" i="13"/>
  <c r="N14" i="13"/>
  <c r="M14" i="13"/>
  <c r="L14" i="13"/>
  <c r="K14" i="13"/>
  <c r="J14" i="13"/>
  <c r="I14" i="13"/>
  <c r="H14" i="13"/>
  <c r="G14" i="13"/>
  <c r="H13" i="13"/>
  <c r="N12" i="13"/>
  <c r="M12" i="13"/>
  <c r="L12" i="13"/>
  <c r="J12" i="13"/>
  <c r="I12" i="13"/>
  <c r="H12" i="13"/>
  <c r="G12" i="13"/>
  <c r="K10" i="13"/>
  <c r="J10" i="13"/>
  <c r="I10" i="13"/>
  <c r="H10" i="13"/>
  <c r="G10" i="13"/>
  <c r="H9" i="13"/>
  <c r="G9" i="13"/>
  <c r="N8" i="13"/>
  <c r="M8" i="13"/>
  <c r="L8" i="13"/>
  <c r="K8" i="13"/>
  <c r="J8" i="13"/>
  <c r="I8" i="13"/>
  <c r="H8" i="13"/>
  <c r="G8" i="13"/>
  <c r="N1088" i="13"/>
  <c r="M1088" i="13"/>
  <c r="L1088" i="13"/>
  <c r="K1088" i="13"/>
  <c r="J1088" i="13"/>
  <c r="I1088" i="13"/>
  <c r="H1088" i="13"/>
  <c r="G1088" i="13"/>
  <c r="G6" i="13"/>
  <c r="A1615" i="13"/>
  <c r="A1614" i="13"/>
  <c r="A1608" i="13"/>
  <c r="A1611" i="13"/>
  <c r="A1610" i="13"/>
  <c r="A1612" i="13"/>
  <c r="A1605" i="13"/>
  <c r="A1609" i="13"/>
  <c r="A1606" i="13"/>
  <c r="A1602" i="13"/>
  <c r="A1601" i="13"/>
  <c r="A1599" i="13"/>
  <c r="A1596" i="13"/>
  <c r="A1594" i="13"/>
  <c r="A1593" i="13"/>
  <c r="A1592" i="13"/>
  <c r="A301" i="13"/>
  <c r="A1583" i="13"/>
  <c r="A1581" i="13"/>
  <c r="A1582" i="13"/>
  <c r="A705" i="13"/>
  <c r="A1302" i="13"/>
  <c r="A1574" i="13"/>
  <c r="A1573" i="13"/>
  <c r="A1575" i="13"/>
  <c r="A1568" i="13"/>
  <c r="A1567" i="13"/>
  <c r="A1558" i="13"/>
  <c r="A1555" i="13"/>
  <c r="A1554" i="13"/>
  <c r="A1548" i="13"/>
  <c r="A1546" i="13"/>
  <c r="A1543" i="13"/>
  <c r="A1541" i="13"/>
  <c r="A1535" i="13"/>
  <c r="A1539" i="13"/>
  <c r="A1538" i="13"/>
  <c r="A1537" i="13"/>
  <c r="A1540" i="13"/>
  <c r="A1398" i="13"/>
  <c r="A1534" i="13"/>
  <c r="A1532" i="13"/>
  <c r="A1531" i="13"/>
  <c r="A1530" i="13"/>
  <c r="A1529" i="13"/>
  <c r="A1528" i="13"/>
  <c r="A1527" i="13"/>
  <c r="A1525" i="13"/>
  <c r="A1522" i="13"/>
  <c r="A1521" i="13"/>
  <c r="A1523" i="13"/>
  <c r="A1520" i="13"/>
  <c r="A1519" i="13"/>
  <c r="A1517" i="13"/>
  <c r="A1510" i="13"/>
  <c r="A1514" i="13"/>
  <c r="A1513" i="13"/>
  <c r="A1512" i="13"/>
  <c r="A1509" i="13"/>
  <c r="A1508" i="13"/>
  <c r="A1502" i="13"/>
  <c r="A1499" i="13"/>
  <c r="A1498" i="13"/>
  <c r="A1497" i="13"/>
  <c r="A1496" i="13"/>
  <c r="A1495" i="13"/>
  <c r="A1494" i="13"/>
  <c r="A1492" i="13"/>
  <c r="A1491" i="13"/>
  <c r="A1490" i="13"/>
  <c r="A1489" i="13"/>
  <c r="A1486" i="13"/>
  <c r="A280" i="13"/>
  <c r="A213" i="13"/>
  <c r="A1481" i="13"/>
  <c r="A1480" i="13"/>
  <c r="A1432" i="13"/>
  <c r="A1479" i="13"/>
  <c r="A1475" i="13"/>
  <c r="A1474" i="13"/>
  <c r="A1470" i="13"/>
  <c r="A1469" i="13"/>
  <c r="A1468" i="13"/>
  <c r="A1471" i="13"/>
  <c r="A1472" i="13"/>
  <c r="A1465" i="13"/>
  <c r="A1464" i="13"/>
  <c r="A1463" i="13"/>
  <c r="A1462" i="13"/>
  <c r="A1459" i="13"/>
  <c r="A1456" i="13"/>
  <c r="A1455" i="13"/>
  <c r="A1454" i="13"/>
  <c r="A1453" i="13"/>
  <c r="A1452" i="13"/>
  <c r="A1450" i="13"/>
  <c r="A1449" i="13"/>
  <c r="A1443" i="13"/>
  <c r="A1442" i="13"/>
  <c r="A1447" i="13"/>
  <c r="A1445" i="13"/>
  <c r="A1441" i="13"/>
  <c r="A1440" i="13"/>
  <c r="A1439" i="13"/>
  <c r="A1444" i="13"/>
  <c r="A1438" i="13"/>
  <c r="A1436" i="13"/>
  <c r="A1425" i="13"/>
  <c r="A1434" i="13"/>
  <c r="A1433" i="13"/>
  <c r="A1431" i="13"/>
  <c r="A1430" i="13"/>
  <c r="A1429" i="13"/>
  <c r="A1428" i="13"/>
  <c r="A1427" i="13"/>
  <c r="A1422" i="13"/>
  <c r="A1421" i="13"/>
  <c r="A1420" i="13"/>
  <c r="A1417" i="13"/>
  <c r="A1411" i="13"/>
  <c r="A1410" i="13"/>
  <c r="A1407" i="13"/>
  <c r="A1406" i="13"/>
  <c r="A1405" i="13"/>
  <c r="A1397" i="13"/>
  <c r="A1404" i="13"/>
  <c r="A265" i="13"/>
  <c r="A1401" i="13"/>
  <c r="A1396" i="13"/>
  <c r="A1268" i="13"/>
  <c r="A256" i="13"/>
  <c r="A1394" i="13"/>
  <c r="A1390" i="13"/>
  <c r="A718" i="13"/>
  <c r="A1389" i="13"/>
  <c r="A1388" i="13"/>
  <c r="A1387" i="13"/>
  <c r="A1381" i="13"/>
  <c r="A1380" i="13"/>
  <c r="A1385" i="13"/>
  <c r="A1384" i="13"/>
  <c r="A1383" i="13"/>
  <c r="A1382" i="13"/>
  <c r="A1313" i="13"/>
  <c r="A1379" i="13"/>
  <c r="A1108" i="13"/>
  <c r="A377" i="13"/>
  <c r="A1373" i="13"/>
  <c r="A1375" i="13"/>
  <c r="A1372" i="13"/>
  <c r="A1370" i="13"/>
  <c r="A1371" i="13"/>
  <c r="A1377" i="13"/>
  <c r="A1507" i="13"/>
  <c r="A1368" i="13"/>
  <c r="A1364" i="13"/>
  <c r="A1361" i="13"/>
  <c r="A1360" i="13"/>
  <c r="A1358" i="13"/>
  <c r="A1357" i="13"/>
  <c r="A355" i="13"/>
  <c r="A354" i="13"/>
  <c r="A748" i="13"/>
  <c r="A1350" i="13"/>
  <c r="A1344" i="13"/>
  <c r="A1343" i="13"/>
  <c r="A1293" i="13"/>
  <c r="A1339" i="13"/>
  <c r="A1338" i="13"/>
  <c r="A1337" i="13"/>
  <c r="A1336" i="13"/>
  <c r="A1335" i="13"/>
  <c r="A1334" i="13"/>
  <c r="A1333" i="13"/>
  <c r="A1328" i="13"/>
  <c r="A1323" i="13"/>
  <c r="A1325" i="13"/>
  <c r="A1324" i="13"/>
  <c r="A1326" i="13"/>
  <c r="A853" i="13"/>
  <c r="A1321" i="13"/>
  <c r="A1319" i="13"/>
  <c r="A1318" i="13"/>
  <c r="A1317" i="13"/>
  <c r="A1314" i="13"/>
  <c r="A1312" i="13"/>
  <c r="A1316" i="13"/>
  <c r="A1315" i="13"/>
  <c r="A1311" i="13"/>
  <c r="A1309" i="13"/>
  <c r="A1308" i="13"/>
  <c r="A1307" i="13"/>
  <c r="A1306" i="13"/>
  <c r="A1305" i="13"/>
  <c r="A1304" i="13"/>
  <c r="A1303" i="13"/>
  <c r="A1300" i="13"/>
  <c r="A1298" i="13"/>
  <c r="A1297" i="13"/>
  <c r="A1296" i="13"/>
  <c r="A1292" i="13"/>
  <c r="A1291" i="13"/>
  <c r="A1290" i="13"/>
  <c r="A1289" i="13"/>
  <c r="A1287" i="13"/>
  <c r="A1353" i="13"/>
  <c r="A1286" i="13"/>
  <c r="A1285" i="13"/>
  <c r="A1272" i="13"/>
  <c r="A1264" i="13"/>
  <c r="A1267" i="13"/>
  <c r="A1270" i="13"/>
  <c r="A1263" i="13"/>
  <c r="A1262" i="13"/>
  <c r="A1259" i="13"/>
  <c r="A1260" i="13"/>
  <c r="A1254" i="13"/>
  <c r="A1256" i="13"/>
  <c r="A1255" i="13"/>
  <c r="A782" i="13"/>
  <c r="A1249" i="13"/>
  <c r="A1247" i="13"/>
  <c r="A1246" i="13"/>
  <c r="A1245" i="13"/>
  <c r="A1243" i="13"/>
  <c r="A1248" i="13"/>
  <c r="A1241" i="13"/>
  <c r="A1240" i="13"/>
  <c r="A1238" i="13"/>
  <c r="A1234" i="13"/>
  <c r="A1236" i="13"/>
  <c r="A1237" i="13"/>
  <c r="A1232" i="13"/>
  <c r="A1038" i="13"/>
  <c r="A1235" i="13"/>
  <c r="A1229" i="13"/>
  <c r="A1228" i="13"/>
  <c r="A1227" i="13"/>
  <c r="A1274" i="13"/>
  <c r="A1223" i="13"/>
  <c r="A1090" i="13"/>
  <c r="A1222" i="13"/>
  <c r="A1219" i="13"/>
  <c r="A1217" i="13"/>
  <c r="A1215" i="13"/>
  <c r="A1220" i="13"/>
  <c r="A1213" i="13"/>
  <c r="A1212" i="13"/>
  <c r="A203" i="13"/>
  <c r="A202" i="13"/>
  <c r="A154" i="13"/>
  <c r="A1332" i="13"/>
  <c r="A199" i="13"/>
  <c r="A198" i="13"/>
  <c r="A197" i="13"/>
  <c r="A196" i="13"/>
  <c r="A195" i="13"/>
  <c r="A194" i="13"/>
  <c r="A193" i="13"/>
  <c r="A180" i="13"/>
  <c r="A190" i="13"/>
  <c r="A188" i="13"/>
  <c r="A47" i="13"/>
  <c r="A187" i="13"/>
  <c r="A186" i="13"/>
  <c r="A185" i="13"/>
  <c r="A184" i="13"/>
  <c r="A179" i="13"/>
  <c r="A178" i="13"/>
  <c r="A181" i="13"/>
  <c r="A177" i="13"/>
  <c r="A176" i="13"/>
  <c r="A175" i="13"/>
  <c r="A173" i="13"/>
  <c r="A168" i="13"/>
  <c r="A171" i="13"/>
  <c r="A167" i="13"/>
  <c r="A169" i="13"/>
  <c r="A164" i="13"/>
  <c r="A1506" i="13"/>
  <c r="A1505" i="13"/>
  <c r="A1504" i="13"/>
  <c r="A165" i="13"/>
  <c r="A161" i="13"/>
  <c r="A160" i="13"/>
  <c r="A828" i="13"/>
  <c r="A159" i="13"/>
  <c r="A158" i="13"/>
  <c r="A156" i="13"/>
  <c r="A151" i="13"/>
  <c r="A15" i="13"/>
  <c r="A149" i="13"/>
  <c r="A148" i="13"/>
  <c r="A147" i="13"/>
  <c r="A146" i="13"/>
  <c r="A144" i="13"/>
  <c r="A142" i="13"/>
  <c r="A1139" i="13"/>
  <c r="A1138" i="13"/>
  <c r="A1136" i="13"/>
  <c r="A1133" i="13"/>
  <c r="A1132" i="13"/>
  <c r="A1131" i="13"/>
  <c r="A1130" i="13"/>
  <c r="A1129" i="13"/>
  <c r="A1126" i="13"/>
  <c r="A1122" i="13"/>
  <c r="A1121" i="13"/>
  <c r="A1257" i="13"/>
  <c r="A1124" i="13"/>
  <c r="A1120" i="13"/>
  <c r="A1178" i="13"/>
  <c r="A1117" i="13"/>
  <c r="A1114" i="13"/>
  <c r="A1113" i="13"/>
  <c r="A1116" i="13"/>
  <c r="A1115" i="13"/>
  <c r="A1125" i="13"/>
  <c r="A1112" i="13"/>
  <c r="A1111" i="13"/>
  <c r="A1107" i="13"/>
  <c r="A1106" i="13"/>
  <c r="A1105" i="13"/>
  <c r="A1103" i="13"/>
  <c r="A1100" i="13"/>
  <c r="A1102" i="13"/>
  <c r="A1098" i="13"/>
  <c r="A1095" i="13"/>
  <c r="A1094" i="13"/>
  <c r="A1093" i="13"/>
  <c r="A1092" i="13"/>
  <c r="A1091" i="13"/>
  <c r="A1087" i="13"/>
  <c r="A1086" i="13"/>
  <c r="A1083" i="13"/>
  <c r="A137" i="13"/>
  <c r="A1018" i="13"/>
  <c r="A1020" i="13"/>
  <c r="A1022" i="13"/>
  <c r="A1023" i="13"/>
  <c r="A1025" i="13"/>
  <c r="A1026" i="13"/>
  <c r="A1028" i="13"/>
  <c r="A1029" i="13"/>
  <c r="A1030" i="13"/>
  <c r="A1032" i="13"/>
  <c r="A1033" i="13"/>
  <c r="A1034" i="13"/>
  <c r="A1036" i="13"/>
  <c r="A1037" i="13"/>
  <c r="A1039" i="13"/>
  <c r="A1040" i="13"/>
  <c r="A1233" i="13"/>
  <c r="A1041" i="13"/>
  <c r="A1043" i="13"/>
  <c r="A1044" i="13"/>
  <c r="A1048" i="13"/>
  <c r="A1054" i="13"/>
  <c r="A1049" i="13"/>
  <c r="A1046" i="13"/>
  <c r="A1050" i="13"/>
  <c r="A1052" i="13"/>
  <c r="A1053" i="13"/>
  <c r="A251" i="13"/>
  <c r="A1057" i="13"/>
  <c r="A1065" i="13"/>
  <c r="A1059" i="13"/>
  <c r="A1060" i="13"/>
  <c r="A1061" i="13"/>
  <c r="A1062" i="13"/>
  <c r="A1064" i="13"/>
  <c r="A1067" i="13"/>
  <c r="A1068" i="13"/>
  <c r="A1070" i="13"/>
  <c r="A1071" i="13"/>
  <c r="A1072" i="13"/>
  <c r="A1069" i="13"/>
  <c r="A1073" i="13"/>
  <c r="A1076" i="13"/>
  <c r="A1077" i="13"/>
  <c r="A1017" i="13"/>
  <c r="A955" i="13"/>
  <c r="A956" i="13"/>
  <c r="A958" i="13"/>
  <c r="A959" i="13"/>
  <c r="A1565" i="13"/>
  <c r="A965" i="13"/>
  <c r="A1580" i="13"/>
  <c r="A968" i="13"/>
  <c r="A969" i="13"/>
  <c r="A967" i="13"/>
  <c r="A971" i="13"/>
  <c r="A1577" i="13"/>
  <c r="A972" i="13"/>
  <c r="A973" i="13"/>
  <c r="A976" i="13"/>
  <c r="A1588" i="13"/>
  <c r="A1589" i="13"/>
  <c r="A978" i="13"/>
  <c r="A979" i="13"/>
  <c r="A980" i="13"/>
  <c r="A981" i="13"/>
  <c r="A982" i="13"/>
  <c r="A985" i="13"/>
  <c r="A986" i="13"/>
  <c r="A987" i="13"/>
  <c r="A988" i="13"/>
  <c r="A989" i="13"/>
  <c r="A852" i="13"/>
  <c r="A993" i="13"/>
  <c r="A864" i="13"/>
  <c r="A1006" i="13"/>
  <c r="A1265" i="13"/>
  <c r="A995" i="13"/>
  <c r="A1005" i="13"/>
  <c r="A996" i="13"/>
  <c r="A998" i="13"/>
  <c r="A999" i="13"/>
  <c r="A1000" i="13"/>
  <c r="A1002" i="13"/>
  <c r="A1009" i="13"/>
  <c r="A1010" i="13"/>
  <c r="A1011" i="13"/>
  <c r="A883" i="13"/>
  <c r="A1423" i="13"/>
  <c r="A885" i="13"/>
  <c r="A1150" i="13"/>
  <c r="A886" i="13"/>
  <c r="A887" i="13"/>
  <c r="A889" i="13"/>
  <c r="A890" i="13"/>
  <c r="A941" i="13"/>
  <c r="A893" i="13"/>
  <c r="A896" i="13"/>
  <c r="A897" i="13"/>
  <c r="A898" i="13"/>
  <c r="A899" i="13"/>
  <c r="A900" i="13"/>
  <c r="A902" i="13"/>
  <c r="A903" i="13"/>
  <c r="A908" i="13"/>
  <c r="A909" i="13"/>
  <c r="A906" i="13"/>
  <c r="A905" i="13"/>
  <c r="A911" i="13"/>
  <c r="A907" i="13"/>
  <c r="A913" i="13"/>
  <c r="A924" i="13"/>
  <c r="A915" i="13"/>
  <c r="A916" i="13"/>
  <c r="A914" i="13"/>
  <c r="A917" i="13"/>
  <c r="A918" i="13"/>
  <c r="A919" i="13"/>
  <c r="A795" i="13"/>
  <c r="A921" i="13"/>
  <c r="A923" i="13"/>
  <c r="A925" i="13"/>
  <c r="A922" i="13"/>
  <c r="A930" i="13"/>
  <c r="A935" i="13"/>
  <c r="A934" i="13"/>
  <c r="A936" i="13"/>
  <c r="A931" i="13"/>
  <c r="A937" i="13"/>
  <c r="A942" i="13"/>
  <c r="A943" i="13"/>
  <c r="A892" i="13"/>
  <c r="A882" i="13"/>
  <c r="A1148" i="13"/>
  <c r="A754" i="13"/>
  <c r="A1155" i="13"/>
  <c r="A1156" i="13"/>
  <c r="A1152" i="13"/>
  <c r="A1204" i="13"/>
  <c r="A1158" i="13"/>
  <c r="A1159" i="13"/>
  <c r="A1160" i="13"/>
  <c r="A806" i="13"/>
  <c r="A1165" i="13"/>
  <c r="A1169" i="13"/>
  <c r="A1166" i="13"/>
  <c r="A1163" i="13"/>
  <c r="A1168" i="13"/>
  <c r="A1172" i="13"/>
  <c r="A1164" i="13"/>
  <c r="A231" i="13"/>
  <c r="A1301" i="13"/>
  <c r="A1167" i="13"/>
  <c r="A1174" i="13"/>
  <c r="A1176" i="13"/>
  <c r="A1179" i="13"/>
  <c r="A1180" i="13"/>
  <c r="A1181" i="13"/>
  <c r="A1182" i="13"/>
  <c r="A1177" i="13"/>
  <c r="A1183" i="13"/>
  <c r="A1187" i="13"/>
  <c r="A1123" i="13"/>
  <c r="A1186" i="13"/>
  <c r="A1188" i="13"/>
  <c r="A1189" i="13"/>
  <c r="A1190" i="13"/>
  <c r="A1191" i="13"/>
  <c r="A1194" i="13"/>
  <c r="A1200" i="13"/>
  <c r="A666" i="13"/>
  <c r="A1198" i="13"/>
  <c r="A1201" i="13"/>
  <c r="A1196" i="13"/>
  <c r="A1197" i="13"/>
  <c r="A1202" i="13"/>
  <c r="A1205" i="13"/>
  <c r="A1206" i="13"/>
  <c r="A1145" i="13"/>
  <c r="A547" i="13"/>
  <c r="A818" i="13"/>
  <c r="A820" i="13"/>
  <c r="A953" i="13"/>
  <c r="A1563" i="13"/>
  <c r="A960" i="13"/>
  <c r="A823" i="13"/>
  <c r="A824" i="13"/>
  <c r="A825" i="13"/>
  <c r="A826" i="13"/>
  <c r="A1572" i="13"/>
  <c r="A829" i="13"/>
  <c r="A830" i="13"/>
  <c r="A831" i="13"/>
  <c r="A834" i="13"/>
  <c r="A835" i="13"/>
  <c r="A836" i="13"/>
  <c r="A838" i="13"/>
  <c r="A837" i="13"/>
  <c r="A1579" i="13"/>
  <c r="A1578" i="13"/>
  <c r="A839" i="13"/>
  <c r="A233" i="13"/>
  <c r="A252" i="13"/>
  <c r="A843" i="13"/>
  <c r="A1590" i="13"/>
  <c r="A845" i="13"/>
  <c r="A844" i="13"/>
  <c r="A851" i="13"/>
  <c r="A855" i="13"/>
  <c r="A861" i="13"/>
  <c r="A1597" i="13"/>
  <c r="A856" i="13"/>
  <c r="A860" i="13"/>
  <c r="A857" i="13"/>
  <c r="A870" i="13"/>
  <c r="A863" i="13"/>
  <c r="A865" i="13"/>
  <c r="A866" i="13"/>
  <c r="A867" i="13"/>
  <c r="A868" i="13"/>
  <c r="A872" i="13"/>
  <c r="A1569" i="13"/>
  <c r="A874" i="13"/>
  <c r="A875" i="13"/>
  <c r="A749" i="13"/>
  <c r="A751" i="13"/>
  <c r="A752" i="13"/>
  <c r="A755" i="13"/>
  <c r="A758" i="13"/>
  <c r="A760" i="13"/>
  <c r="A762" i="13"/>
  <c r="A763" i="13"/>
  <c r="A21" i="13"/>
  <c r="A764" i="13"/>
  <c r="A759" i="13"/>
  <c r="A767" i="13"/>
  <c r="A769" i="13"/>
  <c r="A771" i="13"/>
  <c r="A772" i="13"/>
  <c r="A1170" i="13"/>
  <c r="A770" i="13"/>
  <c r="A775" i="13"/>
  <c r="A777" i="13"/>
  <c r="A783" i="13"/>
  <c r="A792" i="13"/>
  <c r="A784" i="13"/>
  <c r="A787" i="13"/>
  <c r="A790" i="13"/>
  <c r="A657" i="13"/>
  <c r="A653" i="13"/>
  <c r="A791" i="13"/>
  <c r="A1258" i="13"/>
  <c r="A801" i="13"/>
  <c r="A797" i="13"/>
  <c r="A798" i="13"/>
  <c r="A799" i="13"/>
  <c r="A802" i="13"/>
  <c r="A800" i="13"/>
  <c r="A1331" i="13"/>
  <c r="A807" i="13"/>
  <c r="A808" i="13"/>
  <c r="A747" i="13"/>
  <c r="A679" i="13"/>
  <c r="A680" i="13"/>
  <c r="A682" i="13"/>
  <c r="A683" i="13"/>
  <c r="A684" i="13"/>
  <c r="A687" i="13"/>
  <c r="A688" i="13"/>
  <c r="A689" i="13"/>
  <c r="A690" i="13"/>
  <c r="A692" i="13"/>
  <c r="A694" i="13"/>
  <c r="A696" i="13"/>
  <c r="A691" i="13"/>
  <c r="A698" i="13"/>
  <c r="A699" i="13"/>
  <c r="A700" i="13"/>
  <c r="A302" i="13"/>
  <c r="A706" i="13"/>
  <c r="A710" i="13"/>
  <c r="A713" i="13"/>
  <c r="A708" i="13"/>
  <c r="A709" i="13"/>
  <c r="A717" i="13"/>
  <c r="A719" i="13"/>
  <c r="A720" i="13"/>
  <c r="A711" i="13"/>
  <c r="A712" i="13"/>
  <c r="A721" i="13"/>
  <c r="A728" i="13"/>
  <c r="A725" i="13"/>
  <c r="A726" i="13"/>
  <c r="A729" i="13"/>
  <c r="A730" i="13"/>
  <c r="A731" i="13"/>
  <c r="A732" i="13"/>
  <c r="A733" i="13"/>
  <c r="A735" i="13"/>
  <c r="A740" i="13"/>
  <c r="A741" i="13"/>
  <c r="A415" i="13"/>
  <c r="A613" i="13"/>
  <c r="A614" i="13"/>
  <c r="A616" i="13"/>
  <c r="A617" i="13"/>
  <c r="A618" i="13"/>
  <c r="A620" i="13"/>
  <c r="A619" i="13"/>
  <c r="A622" i="13"/>
  <c r="A623" i="13"/>
  <c r="A624" i="13"/>
  <c r="A625" i="13"/>
  <c r="A626" i="13"/>
  <c r="A628" i="13"/>
  <c r="A629" i="13"/>
  <c r="A630" i="13"/>
  <c r="A632" i="13"/>
  <c r="A634" i="13"/>
  <c r="A635" i="13"/>
  <c r="A637" i="13"/>
  <c r="A638" i="13"/>
  <c r="A640" i="13"/>
  <c r="A641" i="13"/>
  <c r="A644" i="13"/>
  <c r="A645" i="13"/>
  <c r="A647" i="13"/>
  <c r="A648" i="13"/>
  <c r="A649" i="13"/>
  <c r="A650" i="13"/>
  <c r="A652" i="13"/>
  <c r="A654" i="13"/>
  <c r="A656" i="13"/>
  <c r="A658" i="13"/>
  <c r="A655" i="13"/>
  <c r="A661" i="13"/>
  <c r="A662" i="13"/>
  <c r="A664" i="13"/>
  <c r="A665" i="13"/>
  <c r="A667" i="13"/>
  <c r="A668" i="13"/>
  <c r="A669" i="13"/>
  <c r="A663" i="13"/>
  <c r="A672" i="13"/>
  <c r="A673" i="13"/>
  <c r="A612" i="13"/>
  <c r="A546" i="13"/>
  <c r="A549" i="13"/>
  <c r="A550" i="13"/>
  <c r="A551" i="13"/>
  <c r="A553" i="13"/>
  <c r="A556" i="13"/>
  <c r="A557" i="13"/>
  <c r="A565" i="13"/>
  <c r="A558" i="13"/>
  <c r="A560" i="13"/>
  <c r="A605" i="13"/>
  <c r="A562" i="13"/>
  <c r="A563" i="13"/>
  <c r="A567" i="13"/>
  <c r="A568" i="13"/>
  <c r="A569" i="13"/>
  <c r="A570" i="13"/>
  <c r="A571" i="13"/>
  <c r="A572" i="13"/>
  <c r="A573" i="13"/>
  <c r="A575" i="13"/>
  <c r="A581" i="13"/>
  <c r="A582" i="13"/>
  <c r="A576" i="13"/>
  <c r="A577" i="13"/>
  <c r="A578" i="13"/>
  <c r="A579" i="13"/>
  <c r="A580" i="13"/>
  <c r="A585" i="13"/>
  <c r="A586" i="13"/>
  <c r="A587" i="13"/>
  <c r="A588" i="13"/>
  <c r="A584" i="13"/>
  <c r="A592" i="13"/>
  <c r="A596" i="13"/>
  <c r="A597" i="13"/>
  <c r="A598" i="13"/>
  <c r="A594" i="13"/>
  <c r="A599" i="13"/>
  <c r="A600" i="13"/>
  <c r="A601" i="13"/>
  <c r="A602" i="13"/>
  <c r="A1273" i="13"/>
  <c r="A606" i="13"/>
  <c r="A607" i="13"/>
  <c r="A481" i="13"/>
  <c r="A484" i="13"/>
  <c r="A485" i="13"/>
  <c r="A487" i="13"/>
  <c r="A489" i="13"/>
  <c r="A490" i="13"/>
  <c r="A491" i="13"/>
  <c r="A492" i="13"/>
  <c r="A494" i="13"/>
  <c r="A495" i="13"/>
  <c r="A496" i="13"/>
  <c r="A497" i="13"/>
  <c r="A499" i="13"/>
  <c r="A500" i="13"/>
  <c r="A501" i="13"/>
  <c r="A502" i="13"/>
  <c r="A503" i="13"/>
  <c r="A702" i="13"/>
  <c r="A504" i="13"/>
  <c r="A300" i="13"/>
  <c r="A508" i="13"/>
  <c r="A510" i="13"/>
  <c r="A512" i="13"/>
  <c r="A513" i="13"/>
  <c r="A514" i="13"/>
  <c r="A515" i="13"/>
  <c r="A516" i="13"/>
  <c r="A517" i="13"/>
  <c r="A519" i="13"/>
  <c r="A521" i="13"/>
  <c r="A523" i="13"/>
  <c r="A524" i="13"/>
  <c r="A1598" i="13"/>
  <c r="A525" i="13"/>
  <c r="A520" i="13"/>
  <c r="A522" i="13"/>
  <c r="A528" i="13"/>
  <c r="A532" i="13"/>
  <c r="A534" i="13"/>
  <c r="A529" i="13"/>
  <c r="A530" i="13"/>
  <c r="A533" i="13"/>
  <c r="A536" i="13"/>
  <c r="A539" i="13"/>
  <c r="A540" i="13"/>
  <c r="A480" i="13"/>
  <c r="A416" i="13"/>
  <c r="A418" i="13"/>
  <c r="A419" i="13"/>
  <c r="A420" i="13"/>
  <c r="A421" i="13"/>
  <c r="A423" i="13"/>
  <c r="A424" i="13"/>
  <c r="A432" i="13"/>
  <c r="A472" i="13"/>
  <c r="A425" i="13"/>
  <c r="A471" i="13"/>
  <c r="A428" i="13"/>
  <c r="A429" i="13"/>
  <c r="A430" i="13"/>
  <c r="A431" i="13"/>
  <c r="A434" i="13"/>
  <c r="A435" i="13"/>
  <c r="A436" i="13"/>
  <c r="A636" i="13"/>
  <c r="A439" i="13"/>
  <c r="A441" i="13"/>
  <c r="A437" i="13"/>
  <c r="A438" i="13"/>
  <c r="A443" i="13"/>
  <c r="A444" i="13"/>
  <c r="A446" i="13"/>
  <c r="A445" i="13"/>
  <c r="A447" i="13"/>
  <c r="A449" i="13"/>
  <c r="A451" i="13"/>
  <c r="A452" i="13"/>
  <c r="A453" i="13"/>
  <c r="A454" i="13"/>
  <c r="A455" i="13"/>
  <c r="A456" i="13"/>
  <c r="A457" i="13"/>
  <c r="A458" i="13"/>
  <c r="A459" i="13"/>
  <c r="A461" i="13"/>
  <c r="A462" i="13"/>
  <c r="A464" i="13"/>
  <c r="A463" i="13"/>
  <c r="A465" i="13"/>
  <c r="A466" i="13"/>
  <c r="A469" i="13"/>
  <c r="A473" i="13"/>
  <c r="A474" i="13"/>
  <c r="A414" i="13"/>
  <c r="A350" i="13"/>
  <c r="A357" i="13"/>
  <c r="A359" i="13"/>
  <c r="A360" i="13"/>
  <c r="A362" i="13"/>
  <c r="A363" i="13"/>
  <c r="A366" i="13"/>
  <c r="A365" i="13"/>
  <c r="A371" i="13"/>
  <c r="A372" i="13"/>
  <c r="A373" i="13"/>
  <c r="A374" i="13"/>
  <c r="A368" i="13"/>
  <c r="A375" i="13"/>
  <c r="A376" i="13"/>
  <c r="A369" i="13"/>
  <c r="A379" i="13"/>
  <c r="A380" i="13"/>
  <c r="A381" i="13"/>
  <c r="A382" i="13"/>
  <c r="A383" i="13"/>
  <c r="A384" i="13"/>
  <c r="A387" i="13"/>
  <c r="A388" i="13"/>
  <c r="A392" i="13"/>
  <c r="A389" i="13"/>
  <c r="A393" i="13"/>
  <c r="A390" i="13"/>
  <c r="A397" i="13"/>
  <c r="A400" i="13"/>
  <c r="A395" i="13"/>
  <c r="A399" i="13"/>
  <c r="A396" i="13"/>
  <c r="A403" i="13"/>
  <c r="A401" i="13"/>
  <c r="A402" i="13"/>
  <c r="A405" i="13"/>
  <c r="A407" i="13"/>
  <c r="A408" i="13"/>
  <c r="A348" i="13"/>
  <c r="A279" i="13"/>
  <c r="A285" i="13"/>
  <c r="A282" i="13"/>
  <c r="A283" i="13"/>
  <c r="A286" i="13"/>
  <c r="A289" i="13"/>
  <c r="A292" i="13"/>
  <c r="A293" i="13"/>
  <c r="A303" i="13"/>
  <c r="A299" i="13"/>
  <c r="A304" i="13"/>
  <c r="A305" i="13"/>
  <c r="A307" i="13"/>
  <c r="A511" i="13"/>
  <c r="A312" i="13"/>
  <c r="A313" i="13"/>
  <c r="A311" i="13"/>
  <c r="A314" i="13"/>
  <c r="A315" i="13"/>
  <c r="A316" i="13"/>
  <c r="A318" i="13"/>
  <c r="A309" i="13"/>
  <c r="A321" i="13"/>
  <c r="A322" i="13"/>
  <c r="A325" i="13"/>
  <c r="A320" i="13"/>
  <c r="A329" i="13"/>
  <c r="A330" i="13"/>
  <c r="A331" i="13"/>
  <c r="A332" i="13"/>
  <c r="A333" i="13"/>
  <c r="A338" i="13"/>
  <c r="A339" i="13"/>
  <c r="A278" i="13"/>
  <c r="A270" i="13"/>
  <c r="A271" i="13"/>
  <c r="A260" i="13"/>
  <c r="A259" i="13"/>
  <c r="A257" i="13"/>
  <c r="A254" i="13"/>
  <c r="A263" i="13"/>
  <c r="A1199" i="13"/>
  <c r="A266" i="13"/>
  <c r="A264" i="13"/>
  <c r="A249" i="13"/>
  <c r="A255" i="13"/>
  <c r="A247" i="13"/>
  <c r="A253" i="13"/>
  <c r="A854" i="13"/>
  <c r="A250" i="13"/>
  <c r="A245" i="13"/>
  <c r="A243" i="13"/>
  <c r="A242" i="13"/>
  <c r="A1047" i="13"/>
  <c r="A841" i="13"/>
  <c r="A241" i="13"/>
  <c r="A97" i="13"/>
  <c r="A230" i="13"/>
  <c r="A238" i="13"/>
  <c r="A236" i="13"/>
  <c r="A229" i="13"/>
  <c r="A235" i="13"/>
  <c r="A232" i="13"/>
  <c r="A234" i="13"/>
  <c r="A833" i="13"/>
  <c r="A227" i="13"/>
  <c r="A226" i="13"/>
  <c r="A269" i="13"/>
  <c r="A220" i="13"/>
  <c r="A1154" i="13"/>
  <c r="A1566" i="13"/>
  <c r="A218" i="13"/>
  <c r="A224" i="13"/>
  <c r="A217" i="13"/>
  <c r="A215" i="13"/>
  <c r="A211" i="13"/>
  <c r="A80" i="13"/>
  <c r="A136" i="13"/>
  <c r="A135" i="13"/>
  <c r="A130" i="13"/>
  <c r="A125" i="13"/>
  <c r="A122" i="13"/>
  <c r="A129" i="13"/>
  <c r="A123" i="13"/>
  <c r="A124" i="13"/>
  <c r="A128" i="13"/>
  <c r="A127" i="13"/>
  <c r="A126" i="13"/>
  <c r="A120" i="13"/>
  <c r="A116" i="13"/>
  <c r="A118" i="13"/>
  <c r="A117" i="13"/>
  <c r="A114" i="13"/>
  <c r="A110" i="13"/>
  <c r="A109" i="13"/>
  <c r="A107" i="13"/>
  <c r="A104" i="13"/>
  <c r="A99" i="13"/>
  <c r="A94" i="13"/>
  <c r="A102" i="13"/>
  <c r="A101" i="13"/>
  <c r="A96" i="13"/>
  <c r="A98" i="13"/>
  <c r="A95" i="13"/>
  <c r="A92" i="13"/>
  <c r="A91" i="13"/>
  <c r="A89" i="13"/>
  <c r="A88" i="13"/>
  <c r="A87" i="13"/>
  <c r="A86" i="13"/>
  <c r="A85" i="13"/>
  <c r="A83" i="13"/>
  <c r="A82" i="13"/>
  <c r="A81" i="13"/>
  <c r="A79" i="13"/>
  <c r="A78" i="13"/>
  <c r="A76" i="13"/>
  <c r="A75" i="13"/>
  <c r="A74" i="13"/>
  <c r="A38" i="13"/>
  <c r="A36" i="13"/>
  <c r="A35" i="13"/>
  <c r="A781" i="13"/>
  <c r="A39" i="13"/>
  <c r="A40" i="13"/>
  <c r="A41" i="13"/>
  <c r="A44" i="13"/>
  <c r="A45" i="13"/>
  <c r="A46" i="13"/>
  <c r="A48" i="13"/>
  <c r="A49" i="13"/>
  <c r="A50" i="13"/>
  <c r="A57" i="13"/>
  <c r="A55" i="13"/>
  <c r="A56" i="13"/>
  <c r="A59" i="13"/>
  <c r="A58" i="13"/>
  <c r="A61" i="13"/>
  <c r="A63" i="13"/>
  <c r="A54" i="13"/>
  <c r="A66" i="13"/>
  <c r="A67" i="13"/>
  <c r="A6" i="13"/>
  <c r="A1088" i="13"/>
  <c r="A8" i="13"/>
  <c r="A9" i="13"/>
  <c r="A10" i="13"/>
  <c r="A12" i="13"/>
  <c r="A14" i="13"/>
  <c r="A153" i="13"/>
  <c r="A18" i="13"/>
  <c r="A19" i="13"/>
  <c r="A20" i="13"/>
  <c r="A22" i="13"/>
  <c r="A23" i="13"/>
  <c r="A27" i="13"/>
  <c r="A28" i="13"/>
  <c r="A26" i="13"/>
  <c r="A1101" i="13"/>
  <c r="A29" i="13"/>
  <c r="A30" i="13"/>
  <c r="A33" i="13"/>
  <c r="A31" i="13"/>
  <c r="A25" i="13"/>
  <c r="A5" i="13"/>
  <c r="A1135" i="37"/>
  <c r="A1095" i="37"/>
  <c r="A1093" i="37"/>
  <c r="A1124" i="37"/>
  <c r="A1115" i="37"/>
  <c r="A1103" i="37"/>
  <c r="A1125" i="37"/>
  <c r="A1136" i="37"/>
  <c r="A1132" i="37"/>
  <c r="A1127" i="37"/>
  <c r="A1107" i="37"/>
  <c r="A1118" i="37"/>
  <c r="A1106" i="37"/>
  <c r="A1091" i="37"/>
  <c r="A1092" i="37"/>
  <c r="A1147" i="37"/>
  <c r="A1112" i="37"/>
  <c r="A1152" i="37"/>
  <c r="A1102" i="37"/>
  <c r="A1110" i="37"/>
  <c r="A1104" i="37"/>
  <c r="A1100" i="37"/>
  <c r="A1116" i="37"/>
  <c r="A1156" i="37"/>
  <c r="A1131" i="37"/>
  <c r="A1087" i="37"/>
  <c r="A1121" i="37"/>
  <c r="A1122" i="37"/>
  <c r="A1111" i="37"/>
  <c r="A1138" i="37"/>
  <c r="A1158" i="37"/>
  <c r="A1117" i="37"/>
  <c r="A1141" i="37"/>
  <c r="A1134" i="37"/>
  <c r="A1113" i="37"/>
  <c r="A1096" i="37"/>
  <c r="A1137" i="37"/>
  <c r="A1153" i="37"/>
  <c r="A1108" i="37"/>
  <c r="A1109" i="37"/>
  <c r="A1144" i="37"/>
  <c r="A1159" i="37"/>
  <c r="A1086" i="37"/>
  <c r="A1098" i="37"/>
  <c r="A1133" i="37"/>
  <c r="A1155" i="37"/>
  <c r="A1145" i="37"/>
  <c r="A1150" i="37"/>
  <c r="A1148" i="37"/>
  <c r="A1154" i="37"/>
  <c r="A1120" i="37"/>
  <c r="A1123" i="37"/>
  <c r="A1149" i="37"/>
  <c r="A1114" i="37"/>
  <c r="A1090" i="37"/>
  <c r="A1105" i="37"/>
  <c r="A1097" i="37"/>
  <c r="A1099" i="37"/>
  <c r="A1128" i="37"/>
  <c r="A1085" i="37"/>
  <c r="A1089" i="37"/>
  <c r="A1094" i="37"/>
  <c r="A1119" i="37"/>
  <c r="A1146" i="37"/>
  <c r="A1140" i="37"/>
  <c r="A1143" i="37"/>
  <c r="A1101" i="37"/>
  <c r="A1139" i="37"/>
  <c r="A1088" i="37"/>
  <c r="A1157" i="37"/>
  <c r="A1129" i="37"/>
  <c r="A1151" i="37"/>
  <c r="A1130" i="37"/>
  <c r="A1126" i="37"/>
  <c r="A1142" i="37"/>
  <c r="A471" i="37"/>
  <c r="A425" i="37"/>
  <c r="A437" i="37"/>
  <c r="A480" i="37"/>
  <c r="A453" i="37"/>
  <c r="A460" i="37"/>
  <c r="A476" i="37"/>
  <c r="A438" i="37"/>
  <c r="A486" i="37"/>
  <c r="A478" i="37"/>
  <c r="A466" i="37"/>
  <c r="A465" i="37"/>
  <c r="A505" i="37"/>
  <c r="A454" i="37"/>
  <c r="A444" i="37"/>
  <c r="A459" i="37"/>
  <c r="A494" i="37"/>
  <c r="A482" i="37"/>
  <c r="A479" i="37"/>
  <c r="A440" i="37"/>
  <c r="A519" i="37"/>
  <c r="A493" i="37"/>
  <c r="A457" i="37"/>
  <c r="A506" i="37"/>
  <c r="A429" i="37"/>
  <c r="A450" i="37"/>
  <c r="A452" i="37"/>
  <c r="A435" i="37"/>
  <c r="A469" i="37"/>
  <c r="A500" i="37"/>
  <c r="A498" i="37"/>
  <c r="A495" i="37"/>
  <c r="A1605" i="37"/>
  <c r="A441" i="37"/>
  <c r="A434" i="37"/>
  <c r="A436" i="37"/>
  <c r="A512" i="37"/>
  <c r="A461" i="37"/>
  <c r="A1479" i="37"/>
  <c r="A448" i="37"/>
  <c r="A502" i="37"/>
  <c r="A477" i="37"/>
  <c r="A424" i="37"/>
  <c r="A428" i="37"/>
  <c r="A481" i="37"/>
  <c r="A449" i="37"/>
  <c r="A490" i="37"/>
  <c r="A467" i="37"/>
  <c r="A455" i="37"/>
  <c r="A484" i="37"/>
  <c r="A1603" i="37"/>
  <c r="A492" i="37"/>
  <c r="A473" i="37"/>
  <c r="A485" i="37"/>
  <c r="A521" i="37"/>
  <c r="A451" i="37"/>
  <c r="A518" i="37"/>
  <c r="A442" i="37"/>
  <c r="A475" i="37"/>
  <c r="A470" i="37"/>
  <c r="A487" i="37"/>
  <c r="A520" i="37"/>
  <c r="A509" i="37"/>
  <c r="A483" i="37"/>
  <c r="A488" i="37"/>
  <c r="A501" i="37"/>
  <c r="A510" i="37"/>
  <c r="A504" i="37"/>
  <c r="A507" i="37"/>
  <c r="A514" i="37"/>
  <c r="A517" i="37"/>
  <c r="A508" i="37"/>
  <c r="A446" i="37"/>
  <c r="A474" i="37"/>
  <c r="A464" i="37"/>
  <c r="A447" i="37"/>
  <c r="A468" i="37"/>
  <c r="A423" i="37"/>
  <c r="A489" i="37"/>
  <c r="A443" i="37"/>
  <c r="A313" i="37"/>
  <c r="A522" i="37"/>
  <c r="A319" i="37"/>
  <c r="A433" i="37"/>
  <c r="A456" i="37"/>
  <c r="A439" i="37"/>
  <c r="A511" i="37"/>
  <c r="A432" i="37"/>
  <c r="A503" i="37"/>
  <c r="A462" i="37"/>
  <c r="A513" i="37"/>
  <c r="A431" i="37"/>
  <c r="A445" i="37"/>
  <c r="A427" i="37"/>
  <c r="A516" i="37"/>
  <c r="A472" i="37"/>
  <c r="A426" i="37"/>
  <c r="A491" i="37"/>
  <c r="A458" i="37"/>
  <c r="A463" i="37"/>
  <c r="A496" i="37"/>
  <c r="A497" i="37"/>
  <c r="A499" i="37"/>
  <c r="A315" i="37"/>
  <c r="A321" i="37"/>
  <c r="A318" i="37"/>
  <c r="A316" i="37"/>
  <c r="A320" i="37"/>
  <c r="A317" i="37"/>
  <c r="A430" i="37"/>
  <c r="A515" i="37"/>
  <c r="A314" i="37"/>
  <c r="A1549" i="37"/>
  <c r="A1588" i="37"/>
  <c r="A1616" i="37"/>
  <c r="A1560" i="37"/>
  <c r="A1562" i="37"/>
  <c r="A1506" i="37"/>
  <c r="A1498" i="37"/>
  <c r="A1486" i="37"/>
  <c r="A1523" i="37"/>
  <c r="A1609" i="37"/>
  <c r="A1563" i="37"/>
  <c r="A1490" i="37"/>
  <c r="A1505" i="37"/>
  <c r="A1543" i="37"/>
  <c r="A1617" i="37"/>
  <c r="A1589" i="37"/>
  <c r="A1593" i="37"/>
  <c r="A1516" i="37"/>
  <c r="A1529" i="37"/>
  <c r="A1501" i="37"/>
  <c r="A1503" i="37"/>
  <c r="A1592" i="37"/>
  <c r="A1575" i="37"/>
  <c r="A1600" i="37"/>
  <c r="A1596" i="37"/>
  <c r="A1622" i="37"/>
  <c r="A1606" i="37"/>
  <c r="A1557" i="37"/>
  <c r="A1525" i="37"/>
  <c r="A1517" i="37"/>
  <c r="A1511" i="37"/>
  <c r="A1546" i="37"/>
  <c r="A1520" i="37"/>
  <c r="A1518" i="37"/>
  <c r="A1550" i="37"/>
  <c r="A1602" i="37"/>
  <c r="A1521" i="37"/>
  <c r="A1590" i="37"/>
  <c r="A1554" i="37"/>
  <c r="A1530" i="37"/>
  <c r="A1534" i="37"/>
  <c r="A1595" i="37"/>
  <c r="A1566" i="37"/>
  <c r="A1627" i="37"/>
  <c r="A1528" i="37"/>
  <c r="A1496" i="37"/>
  <c r="A1536" i="37"/>
  <c r="A1576" i="37"/>
  <c r="A1579" i="37"/>
  <c r="A1570" i="37"/>
  <c r="A1568" i="37"/>
  <c r="A1581" i="37"/>
  <c r="A1484" i="37"/>
  <c r="A1597" i="37"/>
  <c r="A1555" i="37"/>
  <c r="A1542" i="37"/>
  <c r="A1537" i="37"/>
  <c r="A1548" i="37"/>
  <c r="A1539" i="37"/>
  <c r="A1541" i="37"/>
  <c r="A1510" i="37"/>
  <c r="A1538" i="37"/>
  <c r="A1582" i="37"/>
  <c r="A1545" i="37"/>
  <c r="A1507" i="37"/>
  <c r="A1487" i="37"/>
  <c r="A1564" i="37"/>
  <c r="A1527" i="37"/>
  <c r="A1625" i="37"/>
  <c r="A1514" i="37"/>
  <c r="A1594" i="37"/>
  <c r="A1535" i="37"/>
  <c r="A1598" i="37"/>
  <c r="A1599" i="37"/>
  <c r="A1483" i="37"/>
  <c r="A1502" i="37"/>
  <c r="A1591" i="37"/>
  <c r="A1628" i="37"/>
  <c r="A1512" i="37"/>
  <c r="A1497" i="37"/>
  <c r="A1509" i="37"/>
  <c r="A1494" i="37"/>
  <c r="A1607" i="37"/>
  <c r="A1559" i="37"/>
  <c r="A1488" i="37"/>
  <c r="A1513" i="37"/>
  <c r="A1495" i="37"/>
  <c r="A1567" i="37"/>
  <c r="A1482" i="37"/>
  <c r="A1561" i="37"/>
  <c r="A1580" i="37"/>
  <c r="A1504" i="37"/>
  <c r="A1492" i="37"/>
  <c r="A1533" i="37"/>
  <c r="A1552" i="37"/>
  <c r="A1572" i="37"/>
  <c r="A1571" i="37"/>
  <c r="A1558" i="37"/>
  <c r="A1508" i="37"/>
  <c r="A1601" i="37"/>
  <c r="A1485" i="37"/>
  <c r="A1578" i="37"/>
  <c r="A1569" i="37"/>
  <c r="A1577" i="37"/>
  <c r="A1489" i="37"/>
  <c r="A1629" i="37"/>
  <c r="A1556" i="37"/>
  <c r="A1583" i="37"/>
  <c r="A1531" i="37"/>
  <c r="A1587" i="37"/>
  <c r="A1515" i="37"/>
  <c r="A1547" i="37"/>
  <c r="A1526" i="37"/>
  <c r="A1613" i="37"/>
  <c r="A1619" i="37"/>
  <c r="A1624" i="37"/>
  <c r="A1604" i="37"/>
  <c r="A1573" i="37"/>
  <c r="A1621" i="37"/>
  <c r="A1585" i="37"/>
  <c r="A1540" i="37"/>
  <c r="A1620" i="37"/>
  <c r="A1565" i="37"/>
  <c r="A1493" i="37"/>
  <c r="A1615" i="37"/>
  <c r="A1544" i="37"/>
  <c r="A1532" i="37"/>
  <c r="A1611" i="37"/>
  <c r="A1618" i="37"/>
  <c r="A1626" i="37"/>
  <c r="A1500" i="37"/>
  <c r="A1491" i="37"/>
  <c r="A1551" i="37"/>
  <c r="A1553" i="37"/>
  <c r="A1612" i="37"/>
  <c r="A1522" i="37"/>
  <c r="A1614" i="37"/>
  <c r="A1608" i="37"/>
  <c r="A1519" i="37"/>
  <c r="A1623" i="37"/>
  <c r="A1499" i="37"/>
  <c r="A1610" i="37"/>
  <c r="A1586" i="37"/>
  <c r="A1524" i="37"/>
  <c r="A1584" i="37"/>
  <c r="A1574" i="37"/>
  <c r="A1413" i="37"/>
  <c r="A1415" i="37"/>
  <c r="A1416" i="37"/>
  <c r="A1400" i="37"/>
  <c r="A1422" i="37"/>
  <c r="A1418" i="37"/>
  <c r="A1420" i="37"/>
  <c r="A1411" i="37"/>
  <c r="A1405" i="37"/>
  <c r="A1427" i="37"/>
  <c r="A1414" i="37"/>
  <c r="A1402" i="37"/>
  <c r="A1425" i="37"/>
  <c r="A1432" i="37"/>
  <c r="A1401" i="37"/>
  <c r="A1407" i="37"/>
  <c r="A1481" i="37"/>
  <c r="A1429" i="37"/>
  <c r="A1403" i="37"/>
  <c r="A14" i="37"/>
  <c r="A1409" i="37"/>
  <c r="A1424" i="37"/>
  <c r="A6" i="37"/>
  <c r="A1408" i="37"/>
  <c r="A1421" i="37"/>
  <c r="A1456" i="37"/>
  <c r="A1404" i="37"/>
  <c r="A1412" i="37"/>
  <c r="A1467" i="37"/>
  <c r="A9" i="37"/>
  <c r="A1423" i="37"/>
  <c r="A1406" i="37"/>
  <c r="A1461" i="37"/>
  <c r="A1410" i="37"/>
  <c r="A1428" i="37"/>
  <c r="A8" i="37"/>
  <c r="A1431" i="37"/>
  <c r="A10" i="37"/>
  <c r="A1450" i="37"/>
  <c r="A1480" i="37"/>
  <c r="A1454" i="37"/>
  <c r="A1419" i="37"/>
  <c r="A13" i="37"/>
  <c r="A12" i="37"/>
  <c r="A1438" i="37"/>
  <c r="A1457" i="37"/>
  <c r="A1465" i="37"/>
  <c r="A1460" i="37"/>
  <c r="A1449" i="37"/>
  <c r="A1462" i="37"/>
  <c r="A1470" i="37"/>
  <c r="A1442" i="37"/>
  <c r="A1463" i="37"/>
  <c r="A1433" i="37"/>
  <c r="A1436" i="37"/>
  <c r="A5" i="37"/>
  <c r="A11" i="37"/>
  <c r="A1434" i="37"/>
  <c r="A1451" i="37"/>
  <c r="A1446" i="37"/>
  <c r="A1453" i="37"/>
  <c r="A1471" i="37"/>
  <c r="A1473" i="37"/>
  <c r="A1469" i="37"/>
  <c r="A1430" i="37"/>
  <c r="A1448" i="37"/>
  <c r="A1435" i="37"/>
  <c r="A1441" i="37"/>
  <c r="A1464" i="37"/>
  <c r="A1426" i="37"/>
  <c r="A1476" i="37"/>
  <c r="A1445" i="37"/>
  <c r="A1468" i="37"/>
  <c r="A4" i="37"/>
  <c r="A1466" i="37"/>
  <c r="A1443" i="37"/>
  <c r="A7" i="37"/>
  <c r="A1417" i="37"/>
  <c r="A3" i="37"/>
  <c r="A18" i="37"/>
  <c r="A1459" i="37"/>
  <c r="A1440" i="37"/>
  <c r="A1439" i="37"/>
  <c r="A1472" i="37"/>
  <c r="A19" i="37"/>
  <c r="A1447" i="37"/>
  <c r="A1475" i="37"/>
  <c r="A1444" i="37"/>
  <c r="A1477" i="37"/>
  <c r="A1474" i="37"/>
  <c r="A1455" i="37"/>
  <c r="A1458" i="37"/>
  <c r="A1437" i="37"/>
  <c r="A1452" i="37"/>
  <c r="A17" i="37"/>
  <c r="A16" i="37"/>
  <c r="A15" i="37"/>
  <c r="A20" i="37"/>
  <c r="A983" i="37"/>
  <c r="A806" i="37"/>
  <c r="A977" i="37"/>
  <c r="A1248" i="37"/>
  <c r="A802" i="37"/>
  <c r="A990" i="37"/>
  <c r="A1004" i="37"/>
  <c r="A1242" i="37"/>
  <c r="A996" i="37"/>
  <c r="A994" i="37"/>
  <c r="A804" i="37"/>
  <c r="A1244" i="37"/>
  <c r="A1006" i="37"/>
  <c r="A1240" i="37"/>
  <c r="A981" i="37"/>
  <c r="A1269" i="37"/>
  <c r="A998" i="37"/>
  <c r="A410" i="37"/>
  <c r="A985" i="37"/>
  <c r="A1246" i="37"/>
  <c r="A987" i="37"/>
  <c r="A1010" i="37"/>
  <c r="A1002" i="37"/>
  <c r="A1000" i="37"/>
  <c r="A989" i="37"/>
  <c r="A1008" i="37"/>
  <c r="A992" i="37"/>
  <c r="A984" i="37"/>
  <c r="A964" i="37"/>
  <c r="A708" i="37"/>
  <c r="A855" i="37"/>
  <c r="A391" i="37"/>
  <c r="A783" i="37"/>
  <c r="A1329" i="37"/>
  <c r="A719" i="37"/>
  <c r="A694" i="37"/>
  <c r="A400" i="37"/>
  <c r="A852" i="37"/>
  <c r="A710" i="37"/>
  <c r="A942" i="37"/>
  <c r="A372" i="37"/>
  <c r="A807" i="37"/>
  <c r="A419" i="37"/>
  <c r="A871" i="37"/>
  <c r="A991" i="37"/>
  <c r="A960" i="37"/>
  <c r="A1247" i="37"/>
  <c r="A935" i="37"/>
  <c r="A867" i="37"/>
  <c r="A982" i="37"/>
  <c r="A1334" i="37"/>
  <c r="A1254" i="37"/>
  <c r="A405" i="37"/>
  <c r="A794" i="37"/>
  <c r="A380" i="37"/>
  <c r="A842" i="37"/>
  <c r="A1320" i="37"/>
  <c r="A779" i="37"/>
  <c r="A394" i="37"/>
  <c r="A357" i="37"/>
  <c r="A869" i="37"/>
  <c r="A392" i="37"/>
  <c r="A958" i="37"/>
  <c r="A844" i="37"/>
  <c r="A1258" i="37"/>
  <c r="A782" i="37"/>
  <c r="A711" i="37"/>
  <c r="A1349" i="37"/>
  <c r="A1250" i="37"/>
  <c r="A970" i="37"/>
  <c r="A1335" i="37"/>
  <c r="A954" i="37"/>
  <c r="A884" i="37"/>
  <c r="A886" i="37"/>
  <c r="A927" i="37"/>
  <c r="A979" i="37"/>
  <c r="A696" i="37"/>
  <c r="A853" i="37"/>
  <c r="A365" i="37"/>
  <c r="A785" i="37"/>
  <c r="A865" i="37"/>
  <c r="A873" i="37"/>
  <c r="A974" i="37"/>
  <c r="A1346" i="37"/>
  <c r="A368" i="37"/>
  <c r="A929" i="37"/>
  <c r="A1243" i="37"/>
  <c r="A411" i="37"/>
  <c r="A988" i="37"/>
  <c r="A367" i="37"/>
  <c r="A874" i="37"/>
  <c r="A355" i="37"/>
  <c r="A1009" i="37"/>
  <c r="A799" i="37"/>
  <c r="A975" i="37"/>
  <c r="A775" i="37"/>
  <c r="A414" i="37"/>
  <c r="A928" i="37"/>
  <c r="A1245" i="37"/>
  <c r="A862" i="37"/>
  <c r="A876" i="37"/>
  <c r="A693" i="37"/>
  <c r="A1345" i="37"/>
  <c r="A703" i="37"/>
  <c r="A843" i="37"/>
  <c r="A1260" i="37"/>
  <c r="A859" i="37"/>
  <c r="A396" i="37"/>
  <c r="A1266" i="37"/>
  <c r="A377" i="37"/>
  <c r="A793" i="37"/>
  <c r="A1342" i="37"/>
  <c r="A961" i="37"/>
  <c r="A702" i="37"/>
  <c r="A780" i="37"/>
  <c r="A418" i="37"/>
  <c r="A369" i="37"/>
  <c r="A949" i="37"/>
  <c r="A875" i="37"/>
  <c r="A1340" i="37"/>
  <c r="A1005" i="37"/>
  <c r="A1239" i="37"/>
  <c r="A885" i="37"/>
  <c r="A1241" i="37"/>
  <c r="A803" i="37"/>
  <c r="A851" i="37"/>
  <c r="A936" i="37"/>
  <c r="A1478" i="37"/>
  <c r="A1332" i="37"/>
  <c r="A698" i="37"/>
  <c r="A692" i="37"/>
  <c r="A973" i="37"/>
  <c r="A375" i="37"/>
  <c r="A870" i="37"/>
  <c r="A420" i="37"/>
  <c r="A951" i="37"/>
  <c r="A421" i="37"/>
  <c r="A393" i="37"/>
  <c r="A1348" i="37"/>
  <c r="A797" i="37"/>
  <c r="A705" i="37"/>
  <c r="A930" i="37"/>
  <c r="A385" i="37"/>
  <c r="A932" i="37"/>
  <c r="A1322" i="37"/>
  <c r="A399" i="37"/>
  <c r="A939" i="37"/>
  <c r="A1261" i="37"/>
  <c r="A360" i="37"/>
  <c r="A718" i="37"/>
  <c r="A404" i="37"/>
  <c r="A796" i="37"/>
  <c r="A937" i="37"/>
  <c r="A1253" i="37"/>
  <c r="A415" i="37"/>
  <c r="A938" i="37"/>
  <c r="A864" i="37"/>
  <c r="A356" i="37"/>
  <c r="A789" i="37"/>
  <c r="A980" i="37"/>
  <c r="A1341" i="37"/>
  <c r="A401" i="37"/>
  <c r="A854" i="37"/>
  <c r="A1270" i="37"/>
  <c r="A1325" i="37"/>
  <c r="A412" i="37"/>
  <c r="A790" i="37"/>
  <c r="A361" i="37"/>
  <c r="A976" i="37"/>
  <c r="A959" i="37"/>
  <c r="A379" i="37"/>
  <c r="A707" i="37"/>
  <c r="A390" i="37"/>
  <c r="A948" i="37"/>
  <c r="A950" i="37"/>
  <c r="A792" i="37"/>
  <c r="A376" i="37"/>
  <c r="A1343" i="37"/>
  <c r="A395" i="37"/>
  <c r="A963" i="37"/>
  <c r="A849" i="37"/>
  <c r="A860" i="37"/>
  <c r="A403" i="37"/>
  <c r="A716" i="37"/>
  <c r="A1338" i="37"/>
  <c r="A722" i="37"/>
  <c r="A370" i="37"/>
  <c r="A1003" i="37"/>
  <c r="A791" i="37"/>
  <c r="A840" i="37"/>
  <c r="A700" i="37"/>
  <c r="A358" i="37"/>
  <c r="A388" i="37"/>
  <c r="A1326" i="37"/>
  <c r="A784" i="37"/>
  <c r="A945" i="37"/>
  <c r="A695" i="37"/>
  <c r="A878" i="37"/>
  <c r="A956" i="37"/>
  <c r="A1321" i="37"/>
  <c r="A709" i="37"/>
  <c r="A986" i="37"/>
  <c r="A861" i="37"/>
  <c r="A717" i="37"/>
  <c r="A787" i="37"/>
  <c r="A354" i="37"/>
  <c r="A997" i="37"/>
  <c r="A371" i="37"/>
  <c r="A773" i="37"/>
  <c r="A402" i="37"/>
  <c r="A1252" i="37"/>
  <c r="A858" i="37"/>
  <c r="A362" i="37"/>
  <c r="A1328" i="37"/>
  <c r="A712" i="37"/>
  <c r="A941" i="37"/>
  <c r="A955" i="37"/>
  <c r="A879" i="37"/>
  <c r="A845" i="37"/>
  <c r="A704" i="37"/>
  <c r="A778" i="37"/>
  <c r="A697" i="37"/>
  <c r="A1336" i="37"/>
  <c r="A953" i="37"/>
  <c r="A723" i="37"/>
  <c r="A386" i="37"/>
  <c r="A1255" i="37"/>
  <c r="A957" i="37"/>
  <c r="A926" i="37"/>
  <c r="A841" i="37"/>
  <c r="A887" i="37"/>
  <c r="A776" i="37"/>
  <c r="A943" i="37"/>
  <c r="A714" i="37"/>
  <c r="A946" i="37"/>
  <c r="A378" i="37"/>
  <c r="A801" i="37"/>
  <c r="A417" i="37"/>
  <c r="A408" i="37"/>
  <c r="A933" i="37"/>
  <c r="A978" i="37"/>
  <c r="A387" i="37"/>
  <c r="A868" i="37"/>
  <c r="A384" i="37"/>
  <c r="A1001" i="37"/>
  <c r="A1339" i="37"/>
  <c r="A374" i="37"/>
  <c r="A1011" i="37"/>
  <c r="A774" i="37"/>
  <c r="A1256" i="37"/>
  <c r="A966" i="37"/>
  <c r="A363" i="37"/>
  <c r="A1262" i="37"/>
  <c r="A971" i="37"/>
  <c r="A972" i="37"/>
  <c r="A409" i="37"/>
  <c r="A381" i="37"/>
  <c r="A1268" i="37"/>
  <c r="A1344" i="37"/>
  <c r="A1350" i="37"/>
  <c r="A934" i="37"/>
  <c r="A1249" i="37"/>
  <c r="A713" i="37"/>
  <c r="A715" i="37"/>
  <c r="A999" i="37"/>
  <c r="A1337" i="37"/>
  <c r="A1251" i="37"/>
  <c r="A877" i="37"/>
  <c r="A795" i="37"/>
  <c r="A359" i="37"/>
  <c r="A1259" i="37"/>
  <c r="A940" i="37"/>
  <c r="A1330" i="37"/>
  <c r="A1351" i="37"/>
  <c r="A863" i="37"/>
  <c r="A805" i="37"/>
  <c r="A720" i="37"/>
  <c r="A881" i="37"/>
  <c r="A701" i="37"/>
  <c r="A850" i="37"/>
  <c r="A383" i="37"/>
  <c r="A967" i="37"/>
  <c r="A1331" i="37"/>
  <c r="A788" i="37"/>
  <c r="A995" i="37"/>
  <c r="A382" i="37"/>
  <c r="A413" i="37"/>
  <c r="A706" i="37"/>
  <c r="A848" i="37"/>
  <c r="A777" i="37"/>
  <c r="A1257" i="37"/>
  <c r="A1323" i="37"/>
  <c r="A389" i="37"/>
  <c r="A364" i="37"/>
  <c r="A872" i="37"/>
  <c r="A1263" i="37"/>
  <c r="A366" i="37"/>
  <c r="A888" i="37"/>
  <c r="A846" i="37"/>
  <c r="A699" i="37"/>
  <c r="A965" i="37"/>
  <c r="A1333" i="37"/>
  <c r="A947" i="37"/>
  <c r="A1264" i="37"/>
  <c r="A798" i="37"/>
  <c r="A398" i="37"/>
  <c r="A1324" i="37"/>
  <c r="A857" i="37"/>
  <c r="A968" i="37"/>
  <c r="A416" i="37"/>
  <c r="A1007" i="37"/>
  <c r="A407" i="37"/>
  <c r="A962" i="37"/>
  <c r="A800" i="37"/>
  <c r="A847" i="37"/>
  <c r="A373" i="37"/>
  <c r="A781" i="37"/>
  <c r="A931" i="37"/>
  <c r="A1327" i="37"/>
  <c r="A969" i="37"/>
  <c r="A993" i="37"/>
  <c r="A952" i="37"/>
  <c r="A1265" i="37"/>
  <c r="A880" i="37"/>
  <c r="A406" i="37"/>
  <c r="A883" i="37"/>
  <c r="A422" i="37"/>
  <c r="A397" i="37"/>
  <c r="A856" i="37"/>
  <c r="A866" i="37"/>
  <c r="A786" i="37"/>
  <c r="A944" i="37"/>
  <c r="A721" i="37"/>
  <c r="A1267" i="37"/>
  <c r="A882" i="37"/>
  <c r="A1347" i="37"/>
  <c r="A322" i="37"/>
  <c r="A553" i="37"/>
  <c r="A72" i="37"/>
  <c r="A74" i="37"/>
  <c r="A758" i="37"/>
  <c r="A896" i="37"/>
  <c r="A176" i="37"/>
  <c r="A1308" i="37"/>
  <c r="A620" i="37"/>
  <c r="A230" i="37"/>
  <c r="A1223" i="37"/>
  <c r="A830" i="37"/>
  <c r="A581" i="37"/>
  <c r="A912" i="37"/>
  <c r="A278" i="37"/>
  <c r="A679" i="37"/>
  <c r="A309" i="37"/>
  <c r="A1190" i="37"/>
  <c r="A920" i="37"/>
  <c r="A1396" i="37"/>
  <c r="A215" i="37"/>
  <c r="A740" i="37"/>
  <c r="A147" i="37"/>
  <c r="A149" i="37"/>
  <c r="A1286" i="37"/>
  <c r="A159" i="37"/>
  <c r="A323" i="37"/>
  <c r="A1209" i="37"/>
  <c r="A894" i="37"/>
  <c r="A760" i="37"/>
  <c r="A1307" i="37"/>
  <c r="A1273" i="37"/>
  <c r="A25" i="37"/>
  <c r="A250" i="37"/>
  <c r="A180" i="37"/>
  <c r="A1377" i="37"/>
  <c r="A254" i="37"/>
  <c r="A1357" i="37"/>
  <c r="A186" i="37"/>
  <c r="A155" i="37"/>
  <c r="A669" i="37"/>
  <c r="A733" i="37"/>
  <c r="A196" i="37"/>
  <c r="A582" i="37"/>
  <c r="A629" i="37"/>
  <c r="A831" i="37"/>
  <c r="A126" i="37"/>
  <c r="A529" i="37"/>
  <c r="A237" i="37"/>
  <c r="A1189" i="37"/>
  <c r="A689" i="37"/>
  <c r="A24" i="37"/>
  <c r="A29" i="37"/>
  <c r="A762" i="37"/>
  <c r="A623" i="37"/>
  <c r="A190" i="37"/>
  <c r="A1224" i="37"/>
  <c r="A37" i="37"/>
  <c r="A911" i="37"/>
  <c r="A1313" i="37"/>
  <c r="A587" i="37"/>
  <c r="A833" i="37"/>
  <c r="A1281" i="37"/>
  <c r="A915" i="37"/>
  <c r="A600" i="37"/>
  <c r="A738" i="37"/>
  <c r="A1185" i="37"/>
  <c r="A1361" i="37"/>
  <c r="A311" i="37"/>
  <c r="A923" i="37"/>
  <c r="A240" i="37"/>
  <c r="A351" i="37"/>
  <c r="A153" i="37"/>
  <c r="A614" i="37"/>
  <c r="A810" i="37"/>
  <c r="A1292" i="37"/>
  <c r="A1168" i="37"/>
  <c r="A81" i="37"/>
  <c r="A246" i="37"/>
  <c r="A665" i="37"/>
  <c r="A175" i="37"/>
  <c r="A337" i="37"/>
  <c r="A32" i="37"/>
  <c r="A644" i="37"/>
  <c r="A260" i="37"/>
  <c r="A1197" i="37"/>
  <c r="A191" i="37"/>
  <c r="A265" i="37"/>
  <c r="A111" i="37"/>
  <c r="A909" i="37"/>
  <c r="A655" i="37"/>
  <c r="A202" i="37"/>
  <c r="A1392" i="37"/>
  <c r="A128" i="37"/>
  <c r="A1226" i="37"/>
  <c r="A209" i="37"/>
  <c r="A602" i="37"/>
  <c r="A751" i="37"/>
  <c r="A890" i="37"/>
  <c r="A1369" i="37"/>
  <c r="A62" i="37"/>
  <c r="A663" i="37"/>
  <c r="A757" i="37"/>
  <c r="A1353" i="37"/>
  <c r="A75" i="37"/>
  <c r="A85" i="37"/>
  <c r="A1309" i="37"/>
  <c r="A728" i="37"/>
  <c r="A287" i="37"/>
  <c r="A92" i="37"/>
  <c r="A94" i="37"/>
  <c r="A621" i="37"/>
  <c r="A1172" i="37"/>
  <c r="A906" i="37"/>
  <c r="A578" i="37"/>
  <c r="A1276" i="37"/>
  <c r="A308" i="37"/>
  <c r="A212" i="37"/>
  <c r="A837" i="37"/>
  <c r="A1234" i="37"/>
  <c r="A353" i="37"/>
  <c r="A610" i="37"/>
  <c r="A1193" i="37"/>
  <c r="A1370" i="37"/>
  <c r="A557" i="37"/>
  <c r="A171" i="37"/>
  <c r="A814" i="37"/>
  <c r="A1293" i="37"/>
  <c r="A26" i="37"/>
  <c r="A252" i="37"/>
  <c r="A93" i="37"/>
  <c r="A338" i="37"/>
  <c r="A640" i="37"/>
  <c r="A106" i="37"/>
  <c r="A654" i="37"/>
  <c r="A290" i="37"/>
  <c r="A203" i="37"/>
  <c r="A275" i="37"/>
  <c r="A749" i="37"/>
  <c r="A598" i="37"/>
  <c r="A135" i="37"/>
  <c r="A1186" i="37"/>
  <c r="A137" i="37"/>
  <c r="A680" i="37"/>
  <c r="A1230" i="37"/>
  <c r="A550" i="37"/>
  <c r="A1365" i="37"/>
  <c r="A1374" i="37"/>
  <c r="A1195" i="37"/>
  <c r="A1169" i="37"/>
  <c r="A566" i="37"/>
  <c r="A84" i="37"/>
  <c r="A1215" i="37"/>
  <c r="A299" i="37"/>
  <c r="A1358" i="37"/>
  <c r="A187" i="37"/>
  <c r="A579" i="37"/>
  <c r="A303" i="37"/>
  <c r="A1366" i="37"/>
  <c r="A119" i="37"/>
  <c r="A42" i="37"/>
  <c r="A271" i="37"/>
  <c r="A1299" i="37"/>
  <c r="A677" i="37"/>
  <c r="A750" i="37"/>
  <c r="A348" i="37"/>
  <c r="A659" i="37"/>
  <c r="A820" i="37"/>
  <c r="A641" i="37"/>
  <c r="A283" i="37"/>
  <c r="A1161" i="37"/>
  <c r="A552" i="37"/>
  <c r="A1368" i="37"/>
  <c r="A169" i="37"/>
  <c r="A76" i="37"/>
  <c r="A560" i="37"/>
  <c r="A1236" i="37"/>
  <c r="A649" i="37"/>
  <c r="A335" i="37"/>
  <c r="A1399" i="37"/>
  <c r="A690" i="37"/>
  <c r="A96" i="37"/>
  <c r="A269" i="37"/>
  <c r="A306" i="37"/>
  <c r="A1300" i="37"/>
  <c r="A1202" i="37"/>
  <c r="A277" i="37"/>
  <c r="A755" i="37"/>
  <c r="A637" i="37"/>
  <c r="A213" i="37"/>
  <c r="A143" i="37"/>
  <c r="A822" i="37"/>
  <c r="A243" i="37"/>
  <c r="A1288" i="37"/>
  <c r="A625" i="37"/>
  <c r="A812" i="37"/>
  <c r="A565" i="37"/>
  <c r="A248" i="37"/>
  <c r="A178" i="37"/>
  <c r="A619" i="37"/>
  <c r="A297" i="37"/>
  <c r="A648" i="37"/>
  <c r="A336" i="37"/>
  <c r="A575" i="37"/>
  <c r="A753" i="37"/>
  <c r="A673" i="37"/>
  <c r="A112" i="37"/>
  <c r="A122" i="37"/>
  <c r="A1201" i="37"/>
  <c r="A1238" i="37"/>
  <c r="A210" i="37"/>
  <c r="A141" i="37"/>
  <c r="A280" i="37"/>
  <c r="A1398" i="37"/>
  <c r="A152" i="37"/>
  <c r="A162" i="37"/>
  <c r="A808" i="37"/>
  <c r="A741" i="37"/>
  <c r="A22" i="37"/>
  <c r="A166" i="37"/>
  <c r="A1289" i="37"/>
  <c r="A1210" i="37"/>
  <c r="A86" i="37"/>
  <c r="A253" i="37"/>
  <c r="A88" i="37"/>
  <c r="A668" i="37"/>
  <c r="A1173" i="37"/>
  <c r="A652" i="37"/>
  <c r="A340" i="37"/>
  <c r="A1198" i="37"/>
  <c r="A1387" i="37"/>
  <c r="A585" i="37"/>
  <c r="A272" i="37"/>
  <c r="A235" i="37"/>
  <c r="A307" i="37"/>
  <c r="A527" i="37"/>
  <c r="A594" i="37"/>
  <c r="A636" i="37"/>
  <c r="A145" i="37"/>
  <c r="A1362" i="37"/>
  <c r="A660" i="37"/>
  <c r="A892" i="37"/>
  <c r="A1304" i="37"/>
  <c r="A759" i="37"/>
  <c r="A225" i="37"/>
  <c r="A228" i="37"/>
  <c r="A229" i="37"/>
  <c r="A572" i="37"/>
  <c r="A730" i="37"/>
  <c r="A1220" i="37"/>
  <c r="A194" i="37"/>
  <c r="A1385" i="37"/>
  <c r="A116" i="37"/>
  <c r="A40" i="37"/>
  <c r="A1180" i="37"/>
  <c r="A121" i="37"/>
  <c r="A291" i="37"/>
  <c r="A834" i="37"/>
  <c r="A596" i="37"/>
  <c r="A346" i="37"/>
  <c r="A1283" i="37"/>
  <c r="A603" i="37"/>
  <c r="A618" i="37"/>
  <c r="A144" i="37"/>
  <c r="A1160" i="37"/>
  <c r="A56" i="37"/>
  <c r="A296" i="37"/>
  <c r="A727" i="37"/>
  <c r="A685" i="37"/>
  <c r="A897" i="37"/>
  <c r="A1356" i="37"/>
  <c r="A761" i="37"/>
  <c r="A103" i="37"/>
  <c r="A525" i="37"/>
  <c r="A156" i="37"/>
  <c r="A1390" i="37"/>
  <c r="A345" i="37"/>
  <c r="A836" i="37"/>
  <c r="A1314" i="37"/>
  <c r="A136" i="37"/>
  <c r="A638" i="37"/>
  <c r="A293" i="37"/>
  <c r="A1285" i="37"/>
  <c r="A609" i="37"/>
  <c r="A532" i="37"/>
  <c r="A312" i="37"/>
  <c r="A1235" i="37"/>
  <c r="A1364" i="37"/>
  <c r="A661" i="37"/>
  <c r="A244" i="37"/>
  <c r="A744" i="37"/>
  <c r="A1194" i="37"/>
  <c r="A223" i="37"/>
  <c r="A1217" i="37"/>
  <c r="A569" i="37"/>
  <c r="A1296" i="37"/>
  <c r="A183" i="37"/>
  <c r="A257" i="37"/>
  <c r="A1359" i="37"/>
  <c r="A258" i="37"/>
  <c r="A99" i="37"/>
  <c r="A50" i="37"/>
  <c r="A123" i="37"/>
  <c r="A628" i="37"/>
  <c r="A818" i="37"/>
  <c r="A344" i="37"/>
  <c r="A657" i="37"/>
  <c r="A23" i="37"/>
  <c r="A211" i="37"/>
  <c r="A45" i="37"/>
  <c r="A606" i="37"/>
  <c r="A1397" i="37"/>
  <c r="A294" i="37"/>
  <c r="A55" i="37"/>
  <c r="A754" i="37"/>
  <c r="A615" i="37"/>
  <c r="A165" i="37"/>
  <c r="A646" i="37"/>
  <c r="A1372" i="37"/>
  <c r="A1213" i="37"/>
  <c r="A815" i="37"/>
  <c r="A612" i="37"/>
  <c r="A188" i="37"/>
  <c r="A1174" i="37"/>
  <c r="A109" i="37"/>
  <c r="A263" i="37"/>
  <c r="A267" i="37"/>
  <c r="A289" i="37"/>
  <c r="A41" i="37"/>
  <c r="A305" i="37"/>
  <c r="A586" i="37"/>
  <c r="A674" i="37"/>
  <c r="A1301" i="37"/>
  <c r="A1204" i="37"/>
  <c r="A604" i="37"/>
  <c r="A347" i="37"/>
  <c r="A889" i="37"/>
  <c r="A1303" i="37"/>
  <c r="A295" i="37"/>
  <c r="A64" i="37"/>
  <c r="A1165" i="37"/>
  <c r="A895" i="37"/>
  <c r="A327" i="37"/>
  <c r="A826" i="37"/>
  <c r="A667" i="37"/>
  <c r="A181" i="37"/>
  <c r="A28" i="37"/>
  <c r="A1383" i="37"/>
  <c r="A33" i="37"/>
  <c r="A107" i="37"/>
  <c r="A301" i="37"/>
  <c r="A195" i="37"/>
  <c r="A734" i="37"/>
  <c r="A584" i="37"/>
  <c r="A1279" i="37"/>
  <c r="A588" i="37"/>
  <c r="A1225" i="37"/>
  <c r="A292" i="37"/>
  <c r="A768" i="37"/>
  <c r="A1187" i="37"/>
  <c r="A1363" i="37"/>
  <c r="A242" i="37"/>
  <c r="A811" i="37"/>
  <c r="A70" i="37"/>
  <c r="A745" i="37"/>
  <c r="A556" i="37"/>
  <c r="A1354" i="37"/>
  <c r="A328" i="37"/>
  <c r="A1211" i="37"/>
  <c r="A172" i="37"/>
  <c r="A1355" i="37"/>
  <c r="A1294" i="37"/>
  <c r="A256" i="37"/>
  <c r="A577" i="37"/>
  <c r="A653" i="37"/>
  <c r="A672" i="37"/>
  <c r="A613" i="37"/>
  <c r="A1200" i="37"/>
  <c r="A273" i="37"/>
  <c r="A201" i="37"/>
  <c r="A1393" i="37"/>
  <c r="A642" i="37"/>
  <c r="A530" i="37"/>
  <c r="A46" i="37"/>
  <c r="A216" i="37"/>
  <c r="A47" i="37"/>
  <c r="A57" i="37"/>
  <c r="A688" i="37"/>
  <c r="A1166" i="37"/>
  <c r="A249" i="37"/>
  <c r="A333" i="37"/>
  <c r="A89" i="37"/>
  <c r="A571" i="37"/>
  <c r="A903" i="37"/>
  <c r="A1382" i="37"/>
  <c r="A839" i="37"/>
  <c r="A732" i="37"/>
  <c r="A110" i="37"/>
  <c r="A765" i="37"/>
  <c r="A114" i="37"/>
  <c r="A302" i="37"/>
  <c r="A1277" i="37"/>
  <c r="A526" i="37"/>
  <c r="A199" i="37"/>
  <c r="A917" i="37"/>
  <c r="A632" i="37"/>
  <c r="A140" i="37"/>
  <c r="A1316" i="37"/>
  <c r="A1231" i="37"/>
  <c r="A824" i="37"/>
  <c r="A1212" i="37"/>
  <c r="A78" i="37"/>
  <c r="A173" i="37"/>
  <c r="A1376" i="37"/>
  <c r="A901" i="37"/>
  <c r="A763" i="37"/>
  <c r="A339" i="37"/>
  <c r="A300" i="37"/>
  <c r="A731" i="37"/>
  <c r="A1176" i="37"/>
  <c r="A36" i="37"/>
  <c r="A908" i="37"/>
  <c r="A304" i="37"/>
  <c r="A590" i="37"/>
  <c r="A1282" i="37"/>
  <c r="A134" i="37"/>
  <c r="A921" i="37"/>
  <c r="A142" i="37"/>
  <c r="A214" i="37"/>
  <c r="A924" i="37"/>
  <c r="A682" i="37"/>
  <c r="A643" i="37"/>
  <c r="A154" i="37"/>
  <c r="A1318" i="37"/>
  <c r="A59" i="37"/>
  <c r="A554" i="37"/>
  <c r="A167" i="37"/>
  <c r="A664" i="37"/>
  <c r="A1291" i="37"/>
  <c r="A331" i="37"/>
  <c r="A87" i="37"/>
  <c r="A30" i="37"/>
  <c r="A651" i="37"/>
  <c r="A35" i="37"/>
  <c r="A1222" i="37"/>
  <c r="A747" i="37"/>
  <c r="A1388" i="37"/>
  <c r="A1199" i="37"/>
  <c r="A1181" i="37"/>
  <c r="A127" i="37"/>
  <c r="A589" i="37"/>
  <c r="A631" i="37"/>
  <c r="A276" i="37"/>
  <c r="A916" i="37"/>
  <c r="A601" i="37"/>
  <c r="A819" i="37"/>
  <c r="A310" i="37"/>
  <c r="A281" i="37"/>
  <c r="A218" i="37"/>
  <c r="A53" i="37"/>
  <c r="A1271" i="37"/>
  <c r="A60" i="37"/>
  <c r="A71" i="37"/>
  <c r="A1305" i="37"/>
  <c r="A825" i="37"/>
  <c r="A330" i="37"/>
  <c r="A182" i="37"/>
  <c r="A1378" i="37"/>
  <c r="A622" i="37"/>
  <c r="A904" i="37"/>
  <c r="A905" i="37"/>
  <c r="A1360" i="37"/>
  <c r="A108" i="37"/>
  <c r="A735" i="37"/>
  <c r="A125" i="37"/>
  <c r="A270" i="37"/>
  <c r="A913" i="37"/>
  <c r="A204" i="37"/>
  <c r="A1183" i="37"/>
  <c r="A593" i="37"/>
  <c r="A1227" i="37"/>
  <c r="A767" i="37"/>
  <c r="A681" i="37"/>
  <c r="A282" i="37"/>
  <c r="A551" i="37"/>
  <c r="A21" i="37"/>
  <c r="A61" i="37"/>
  <c r="A1208" i="37"/>
  <c r="A326" i="37"/>
  <c r="A893" i="37"/>
  <c r="A559" i="37"/>
  <c r="A224" i="37"/>
  <c r="A562" i="37"/>
  <c r="A1170" i="37"/>
  <c r="A729" i="37"/>
  <c r="A691" i="37"/>
  <c r="A100" i="37"/>
  <c r="A576" i="37"/>
  <c r="A231" i="37"/>
  <c r="A771" i="37"/>
  <c r="A626" i="37"/>
  <c r="A1280" i="37"/>
  <c r="A832" i="37"/>
  <c r="A1395" i="37"/>
  <c r="A238" i="37"/>
  <c r="A148" i="37"/>
  <c r="A1317" i="37"/>
  <c r="A684" i="37"/>
  <c r="A725" i="37"/>
  <c r="A49" i="37"/>
  <c r="A1375" i="37"/>
  <c r="A827" i="37"/>
  <c r="A298" i="37"/>
  <c r="A98" i="37"/>
  <c r="A1311" i="37"/>
  <c r="A1175" i="37"/>
  <c r="A907" i="37"/>
  <c r="A157" i="37"/>
  <c r="A772" i="37"/>
  <c r="A343" i="37"/>
  <c r="A236" i="37"/>
  <c r="A208" i="37"/>
  <c r="A1287" i="37"/>
  <c r="A607" i="37"/>
  <c r="A639" i="37"/>
  <c r="A279" i="37"/>
  <c r="A533" i="37"/>
  <c r="A150" i="37"/>
  <c r="A1232" i="37"/>
  <c r="A51" i="37"/>
  <c r="A634" i="37"/>
  <c r="A52" i="37"/>
  <c r="A742" i="37"/>
  <c r="A164" i="37"/>
  <c r="A813" i="37"/>
  <c r="A247" i="37"/>
  <c r="A1216" i="37"/>
  <c r="A1380" i="37"/>
  <c r="A574" i="37"/>
  <c r="A104" i="37"/>
  <c r="A670" i="37"/>
  <c r="A262" i="37"/>
  <c r="A1177" i="37"/>
  <c r="A341" i="37"/>
  <c r="A198" i="37"/>
  <c r="A274" i="37"/>
  <c r="A207" i="37"/>
  <c r="A1203" i="37"/>
  <c r="A597" i="37"/>
  <c r="A658" i="37"/>
  <c r="A605" i="37"/>
  <c r="A139" i="37"/>
  <c r="A1302" i="37"/>
  <c r="A48" i="37"/>
  <c r="A1367" i="37"/>
  <c r="A635" i="37"/>
  <c r="A245" i="37"/>
  <c r="A158" i="37"/>
  <c r="A79" i="37"/>
  <c r="A563" i="37"/>
  <c r="A666" i="37"/>
  <c r="A617" i="37"/>
  <c r="A27" i="37"/>
  <c r="A184" i="37"/>
  <c r="A288" i="37"/>
  <c r="A101" i="37"/>
  <c r="A650" i="37"/>
  <c r="A1298" i="37"/>
  <c r="A264" i="37"/>
  <c r="A268" i="37"/>
  <c r="A817" i="37"/>
  <c r="A1184" i="37"/>
  <c r="A599" i="37"/>
  <c r="A1233" i="37"/>
  <c r="A350" i="37"/>
  <c r="A752" i="37"/>
  <c r="A1205" i="37"/>
  <c r="A217" i="37"/>
  <c r="A1162" i="37"/>
  <c r="A891" i="37"/>
  <c r="A58" i="37"/>
  <c r="A221" i="37"/>
  <c r="A82" i="37"/>
  <c r="A90" i="37"/>
  <c r="A95" i="37"/>
  <c r="A185" i="37"/>
  <c r="A624" i="37"/>
  <c r="A829" i="37"/>
  <c r="A38" i="37"/>
  <c r="A736" i="37"/>
  <c r="A342" i="37"/>
  <c r="A233" i="37"/>
  <c r="A1237" i="37"/>
  <c r="A1278" i="37"/>
  <c r="A1391" i="37"/>
  <c r="A206" i="37"/>
  <c r="A675" i="37"/>
  <c r="A534" i="37"/>
  <c r="A1315" i="37"/>
  <c r="A769" i="37"/>
  <c r="A611" i="37"/>
  <c r="A324" i="37"/>
  <c r="A1164" i="37"/>
  <c r="A65" i="37"/>
  <c r="A1371" i="37"/>
  <c r="A168" i="37"/>
  <c r="A686" i="37"/>
  <c r="A1290" i="37"/>
  <c r="A647" i="37"/>
  <c r="A561" i="37"/>
  <c r="A564" i="37"/>
  <c r="A251" i="37"/>
  <c r="A102" i="37"/>
  <c r="A580" i="37"/>
  <c r="A816" i="37"/>
  <c r="A748" i="37"/>
  <c r="A130" i="37"/>
  <c r="A131" i="37"/>
  <c r="A132" i="37"/>
  <c r="A633" i="37"/>
  <c r="A918" i="37"/>
  <c r="A1228" i="37"/>
  <c r="A239" i="37"/>
  <c r="A1206" i="37"/>
  <c r="A161" i="37"/>
  <c r="A523" i="37"/>
  <c r="A823" i="37"/>
  <c r="A332" i="37"/>
  <c r="A899" i="37"/>
  <c r="A902" i="37"/>
  <c r="A1219" i="37"/>
  <c r="A1310" i="37"/>
  <c r="A1275" i="37"/>
  <c r="A573" i="37"/>
  <c r="A1384" i="37"/>
  <c r="A266" i="37"/>
  <c r="A124" i="37"/>
  <c r="A687" i="37"/>
  <c r="A1182" i="37"/>
  <c r="A630" i="37"/>
  <c r="A737" i="37"/>
  <c r="A914" i="37"/>
  <c r="A1394" i="37"/>
  <c r="A138" i="37"/>
  <c r="A531" i="37"/>
  <c r="A146" i="37"/>
  <c r="A770" i="37"/>
  <c r="A241" i="37"/>
  <c r="A1319" i="37"/>
  <c r="A220" i="37"/>
  <c r="A726" i="37"/>
  <c r="A66" i="37"/>
  <c r="A67" i="37"/>
  <c r="A69" i="37"/>
  <c r="A555" i="37"/>
  <c r="A285" i="37"/>
  <c r="A329" i="37"/>
  <c r="A174" i="37"/>
  <c r="A286" i="37"/>
  <c r="A31" i="37"/>
  <c r="A1221" i="37"/>
  <c r="A1386" i="37"/>
  <c r="A766" i="37"/>
  <c r="A129" i="37"/>
  <c r="A835" i="37"/>
  <c r="A592" i="37"/>
  <c r="A919" i="37"/>
  <c r="A1284" i="37"/>
  <c r="A683" i="37"/>
  <c r="A34" i="37"/>
  <c r="A1191" i="37"/>
  <c r="A219" i="37"/>
  <c r="A645" i="37"/>
  <c r="A662" i="37"/>
  <c r="A1352" i="37"/>
  <c r="A743" i="37"/>
  <c r="A170" i="37"/>
  <c r="A1214" i="37"/>
  <c r="A567" i="37"/>
  <c r="A334" i="37"/>
  <c r="A179" i="37"/>
  <c r="A1295" i="37"/>
  <c r="A900" i="37"/>
  <c r="A1196" i="37"/>
  <c r="A1381" i="37"/>
  <c r="A259" i="37"/>
  <c r="A192" i="37"/>
  <c r="A193" i="37"/>
  <c r="A1178" i="37"/>
  <c r="A113" i="37"/>
  <c r="A43" i="37"/>
  <c r="A133" i="37"/>
  <c r="A44" i="37"/>
  <c r="A1163" i="37"/>
  <c r="A821" i="37"/>
  <c r="A151" i="37"/>
  <c r="A284" i="37"/>
  <c r="A756" i="37"/>
  <c r="A524" i="37"/>
  <c r="A1272" i="37"/>
  <c r="A616" i="37"/>
  <c r="A1167" i="37"/>
  <c r="A77" i="37"/>
  <c r="A1306" i="37"/>
  <c r="A177" i="37"/>
  <c r="A226" i="37"/>
  <c r="A568" i="37"/>
  <c r="A227" i="37"/>
  <c r="A1218" i="37"/>
  <c r="A91" i="37"/>
  <c r="A97" i="37"/>
  <c r="A671" i="37"/>
  <c r="A117" i="37"/>
  <c r="A118" i="37"/>
  <c r="A1389" i="37"/>
  <c r="A910" i="37"/>
  <c r="A595" i="37"/>
  <c r="A922" i="37"/>
  <c r="A838" i="37"/>
  <c r="A608" i="37"/>
  <c r="A739" i="37"/>
  <c r="A352" i="37"/>
  <c r="A724" i="37"/>
  <c r="A1207" i="37"/>
  <c r="A54" i="37"/>
  <c r="A63" i="37"/>
  <c r="A222" i="37"/>
  <c r="A80" i="37"/>
  <c r="A1171" i="37"/>
  <c r="A160" i="37"/>
  <c r="A1274" i="37"/>
  <c r="A898" i="37"/>
  <c r="A1379" i="37"/>
  <c r="A828" i="37"/>
  <c r="A189" i="37"/>
  <c r="A1312" i="37"/>
  <c r="A764" i="37"/>
  <c r="A39" i="37"/>
  <c r="A232" i="37"/>
  <c r="A120" i="37"/>
  <c r="A627" i="37"/>
  <c r="A200" i="37"/>
  <c r="A591" i="37"/>
  <c r="A528" i="37"/>
  <c r="A676" i="37"/>
  <c r="A349" i="37"/>
  <c r="A925" i="37"/>
  <c r="A1192" i="37"/>
  <c r="A163" i="37"/>
  <c r="A809" i="37"/>
  <c r="A68" i="37"/>
  <c r="A325" i="37"/>
  <c r="A73" i="37"/>
  <c r="A558" i="37"/>
  <c r="A1373" i="37"/>
  <c r="A746" i="37"/>
  <c r="A83" i="37"/>
  <c r="A1179" i="37"/>
  <c r="A570" i="37"/>
  <c r="A255" i="37"/>
  <c r="A1297" i="37"/>
  <c r="A105" i="37"/>
  <c r="A261" i="37"/>
  <c r="A115" i="37"/>
  <c r="A197" i="37"/>
  <c r="A583" i="37"/>
  <c r="A234" i="37"/>
  <c r="A656" i="37"/>
  <c r="A205" i="37"/>
  <c r="A678" i="37"/>
  <c r="A1188" i="37"/>
  <c r="A1229" i="37"/>
  <c r="A1037" i="37"/>
  <c r="A1028" i="37"/>
  <c r="A1042" i="37"/>
  <c r="A1014" i="37"/>
  <c r="A1036" i="37"/>
  <c r="A1040" i="37"/>
  <c r="A1035" i="37"/>
  <c r="A1032" i="37"/>
  <c r="A1012" i="37"/>
  <c r="A1013" i="37"/>
  <c r="A1029" i="37"/>
  <c r="A1018" i="37"/>
  <c r="A1022" i="37"/>
  <c r="A1024" i="37"/>
  <c r="A1031" i="37"/>
  <c r="A1017" i="37"/>
  <c r="A1020" i="37"/>
  <c r="A1026" i="37"/>
  <c r="A1019" i="37"/>
  <c r="A1039" i="37"/>
  <c r="A1027" i="37"/>
  <c r="A1038" i="37"/>
  <c r="A1025" i="37"/>
  <c r="A1043" i="37"/>
  <c r="A1016" i="37"/>
  <c r="A1021" i="37"/>
  <c r="A1015" i="37"/>
  <c r="A1034" i="37"/>
  <c r="A1033" i="37"/>
  <c r="A1030" i="37"/>
  <c r="A1023" i="37"/>
  <c r="A1041" i="37"/>
  <c r="A1066" i="37"/>
  <c r="A1074" i="37"/>
  <c r="A1079" i="37"/>
  <c r="A1072" i="37"/>
  <c r="A1069" i="37"/>
  <c r="A1064" i="37"/>
  <c r="A1056" i="37"/>
  <c r="A1075" i="37"/>
  <c r="A1053" i="37"/>
  <c r="A1063" i="37"/>
  <c r="A1061" i="37"/>
  <c r="A1082" i="37"/>
  <c r="A1070" i="37"/>
  <c r="A1076" i="37"/>
  <c r="A1059" i="37"/>
  <c r="A1080" i="37"/>
  <c r="A1077" i="37"/>
  <c r="A1062" i="37"/>
  <c r="A1058" i="37"/>
  <c r="A1054" i="37"/>
  <c r="A1084" i="37"/>
  <c r="A1055" i="37"/>
  <c r="A1068" i="37"/>
  <c r="A1073" i="37"/>
  <c r="A1065" i="37"/>
  <c r="A1071" i="37"/>
  <c r="A1067" i="37"/>
  <c r="A1060" i="37"/>
  <c r="A1083" i="37"/>
  <c r="A1057" i="37"/>
  <c r="A1078" i="37"/>
  <c r="A1081" i="37"/>
  <c r="A547" i="37"/>
  <c r="A1051" i="37"/>
  <c r="A543" i="37"/>
  <c r="A1049" i="37"/>
  <c r="A539" i="37"/>
  <c r="A1050" i="37"/>
  <c r="A1044" i="37"/>
  <c r="A1048" i="37"/>
  <c r="A1045" i="37"/>
  <c r="A536" i="37"/>
  <c r="A548" i="37"/>
  <c r="A1052" i="37"/>
  <c r="A546" i="37"/>
  <c r="A549" i="37"/>
  <c r="A544" i="37"/>
  <c r="A541" i="37"/>
  <c r="A540" i="37"/>
  <c r="A542" i="37"/>
  <c r="A535" i="37"/>
  <c r="A1047" i="37"/>
  <c r="A545" i="37"/>
  <c r="A538" i="37"/>
  <c r="A537" i="37"/>
  <c r="A1046" i="37"/>
  <c r="M471" i="37"/>
  <c r="M425" i="37"/>
  <c r="M437" i="37"/>
  <c r="M480" i="37"/>
  <c r="M453" i="37"/>
  <c r="M460" i="37"/>
  <c r="M476" i="37"/>
  <c r="M438" i="37"/>
  <c r="M486" i="37"/>
  <c r="M478" i="37"/>
  <c r="M466" i="37"/>
  <c r="M465" i="37"/>
  <c r="M505" i="37"/>
  <c r="M454" i="37"/>
  <c r="M444" i="37"/>
  <c r="M459" i="37"/>
  <c r="M494" i="37"/>
  <c r="M482" i="37"/>
  <c r="M479" i="37"/>
  <c r="M440" i="37"/>
  <c r="M519" i="37"/>
  <c r="M493" i="37"/>
  <c r="M457" i="37"/>
  <c r="M506" i="37"/>
  <c r="M429" i="37"/>
  <c r="M450" i="37"/>
  <c r="M452" i="37"/>
  <c r="M435" i="37"/>
  <c r="M469" i="37"/>
  <c r="M500" i="37"/>
  <c r="M498" i="37"/>
  <c r="M495" i="37"/>
  <c r="M1605" i="37"/>
  <c r="M441" i="37"/>
  <c r="M434" i="37"/>
  <c r="M436" i="37"/>
  <c r="M512" i="37"/>
  <c r="M461" i="37"/>
  <c r="M1479" i="37"/>
  <c r="M448" i="37"/>
  <c r="M502" i="37"/>
  <c r="M477" i="37"/>
  <c r="M424" i="37"/>
  <c r="M428" i="37"/>
  <c r="M481" i="37"/>
  <c r="M449" i="37"/>
  <c r="M490" i="37"/>
  <c r="M467" i="37"/>
  <c r="M455" i="37"/>
  <c r="M484" i="37"/>
  <c r="M1603" i="37"/>
  <c r="M492" i="37"/>
  <c r="M473" i="37"/>
  <c r="M485" i="37"/>
  <c r="M521" i="37"/>
  <c r="M451" i="37"/>
  <c r="M518" i="37"/>
  <c r="M442" i="37"/>
  <c r="M475" i="37"/>
  <c r="M470" i="37"/>
  <c r="M487" i="37"/>
  <c r="M520" i="37"/>
  <c r="M509" i="37"/>
  <c r="M483" i="37"/>
  <c r="M488" i="37"/>
  <c r="M501" i="37"/>
  <c r="M510" i="37"/>
  <c r="M504" i="37"/>
  <c r="M507" i="37"/>
  <c r="M514" i="37"/>
  <c r="M517" i="37"/>
  <c r="M508" i="37"/>
  <c r="M446" i="37"/>
  <c r="M474" i="37"/>
  <c r="M464" i="37"/>
  <c r="M447" i="37"/>
  <c r="M468" i="37"/>
  <c r="M423" i="37"/>
  <c r="M489" i="37"/>
  <c r="M443" i="37"/>
  <c r="M313" i="37"/>
  <c r="M522" i="37"/>
  <c r="M319" i="37"/>
  <c r="M433" i="37"/>
  <c r="M456" i="37"/>
  <c r="M439" i="37"/>
  <c r="M511" i="37"/>
  <c r="M432" i="37"/>
  <c r="M503" i="37"/>
  <c r="M462" i="37"/>
  <c r="M513" i="37"/>
  <c r="M431" i="37"/>
  <c r="M445" i="37"/>
  <c r="M427" i="37"/>
  <c r="M516" i="37"/>
  <c r="M472" i="37"/>
  <c r="M426" i="37"/>
  <c r="M491" i="37"/>
  <c r="M458" i="37"/>
  <c r="M463" i="37"/>
  <c r="M496" i="37"/>
  <c r="M497" i="37"/>
  <c r="M499" i="37"/>
  <c r="M315" i="37"/>
  <c r="M321" i="37"/>
  <c r="M318" i="37"/>
  <c r="M316" i="37"/>
  <c r="M320" i="37"/>
  <c r="M317" i="37"/>
  <c r="M430" i="37"/>
  <c r="M515" i="37"/>
  <c r="M314" i="37"/>
  <c r="M1549" i="37"/>
  <c r="M1588" i="37"/>
  <c r="M1616" i="37"/>
  <c r="M1560" i="37"/>
  <c r="M1562" i="37"/>
  <c r="M1506" i="37"/>
  <c r="M1498" i="37"/>
  <c r="M1486" i="37"/>
  <c r="M1523" i="37"/>
  <c r="M1609" i="37"/>
  <c r="M1563" i="37"/>
  <c r="M1490" i="37"/>
  <c r="M1505" i="37"/>
  <c r="M1543" i="37"/>
  <c r="M1617" i="37"/>
  <c r="M1589" i="37"/>
  <c r="M1593" i="37"/>
  <c r="M1516" i="37"/>
  <c r="M1529" i="37"/>
  <c r="M1501" i="37"/>
  <c r="M1503" i="37"/>
  <c r="M1592" i="37"/>
  <c r="M1575" i="37"/>
  <c r="M1600" i="37"/>
  <c r="M1596" i="37"/>
  <c r="M1622" i="37"/>
  <c r="M1606" i="37"/>
  <c r="M1557" i="37"/>
  <c r="M1525" i="37"/>
  <c r="M1517" i="37"/>
  <c r="M1511" i="37"/>
  <c r="M1546" i="37"/>
  <c r="M1520" i="37"/>
  <c r="M1518" i="37"/>
  <c r="M1550" i="37"/>
  <c r="M1602" i="37"/>
  <c r="M1521" i="37"/>
  <c r="M1590" i="37"/>
  <c r="M1554" i="37"/>
  <c r="M1530" i="37"/>
  <c r="M1534" i="37"/>
  <c r="M1595" i="37"/>
  <c r="M1566" i="37"/>
  <c r="M1627" i="37"/>
  <c r="M1528" i="37"/>
  <c r="M1496" i="37"/>
  <c r="M1536" i="37"/>
  <c r="M1576" i="37"/>
  <c r="M1579" i="37"/>
  <c r="M1570" i="37"/>
  <c r="M1568" i="37"/>
  <c r="M1581" i="37"/>
  <c r="M1484" i="37"/>
  <c r="M1597" i="37"/>
  <c r="M1555" i="37"/>
  <c r="M1542" i="37"/>
  <c r="M1537" i="37"/>
  <c r="M1548" i="37"/>
  <c r="M1539" i="37"/>
  <c r="M1541" i="37"/>
  <c r="M1510" i="37"/>
  <c r="M1538" i="37"/>
  <c r="M1582" i="37"/>
  <c r="M1545" i="37"/>
  <c r="M1507" i="37"/>
  <c r="M1487" i="37"/>
  <c r="M1564" i="37"/>
  <c r="M1527" i="37"/>
  <c r="M1625" i="37"/>
  <c r="M1514" i="37"/>
  <c r="M1594" i="37"/>
  <c r="M1535" i="37"/>
  <c r="M1598" i="37"/>
  <c r="M1599" i="37"/>
  <c r="M1483" i="37"/>
  <c r="M1502" i="37"/>
  <c r="M1591" i="37"/>
  <c r="M1628" i="37"/>
  <c r="M1512" i="37"/>
  <c r="M1497" i="37"/>
  <c r="M1509" i="37"/>
  <c r="M1494" i="37"/>
  <c r="M1607" i="37"/>
  <c r="M1559" i="37"/>
  <c r="M1488" i="37"/>
  <c r="M1513" i="37"/>
  <c r="M1495" i="37"/>
  <c r="M1567" i="37"/>
  <c r="M1482" i="37"/>
  <c r="M1561" i="37"/>
  <c r="M1580" i="37"/>
  <c r="M1504" i="37"/>
  <c r="M1492" i="37"/>
  <c r="M1533" i="37"/>
  <c r="M1552" i="37"/>
  <c r="M1572" i="37"/>
  <c r="M1571" i="37"/>
  <c r="M1558" i="37"/>
  <c r="M1508" i="37"/>
  <c r="M1601" i="37"/>
  <c r="M1485" i="37"/>
  <c r="M1578" i="37"/>
  <c r="M1569" i="37"/>
  <c r="M1577" i="37"/>
  <c r="M1489" i="37"/>
  <c r="M1629" i="37"/>
  <c r="M1556" i="37"/>
  <c r="M1583" i="37"/>
  <c r="M1531" i="37"/>
  <c r="M1587" i="37"/>
  <c r="M1515" i="37"/>
  <c r="M1547" i="37"/>
  <c r="M1526" i="37"/>
  <c r="M1613" i="37"/>
  <c r="M1619" i="37"/>
  <c r="M1624" i="37"/>
  <c r="M1604" i="37"/>
  <c r="M1573" i="37"/>
  <c r="M1621" i="37"/>
  <c r="M1585" i="37"/>
  <c r="M1540" i="37"/>
  <c r="M1620" i="37"/>
  <c r="M1565" i="37"/>
  <c r="M1493" i="37"/>
  <c r="M1615" i="37"/>
  <c r="M1544" i="37"/>
  <c r="M1532" i="37"/>
  <c r="M1611" i="37"/>
  <c r="M1618" i="37"/>
  <c r="M1626" i="37"/>
  <c r="M1500" i="37"/>
  <c r="M1491" i="37"/>
  <c r="M1551" i="37"/>
  <c r="M1553" i="37"/>
  <c r="M1612" i="37"/>
  <c r="M1522" i="37"/>
  <c r="M1614" i="37"/>
  <c r="M1608" i="37"/>
  <c r="M1519" i="37"/>
  <c r="M1623" i="37"/>
  <c r="M1499" i="37"/>
  <c r="M1610" i="37"/>
  <c r="M1586" i="37"/>
  <c r="M1524" i="37"/>
  <c r="M1584" i="37"/>
  <c r="M1574" i="37"/>
  <c r="M1413" i="37"/>
  <c r="M1415" i="37"/>
  <c r="M1416" i="37"/>
  <c r="M1400" i="37"/>
  <c r="M1422" i="37"/>
  <c r="M1418" i="37"/>
  <c r="M1420" i="37"/>
  <c r="M1411" i="37"/>
  <c r="M1405" i="37"/>
  <c r="M1427" i="37"/>
  <c r="M1414" i="37"/>
  <c r="M1402" i="37"/>
  <c r="M1425" i="37"/>
  <c r="M1432" i="37"/>
  <c r="M1401" i="37"/>
  <c r="M1407" i="37"/>
  <c r="M1481" i="37"/>
  <c r="M1429" i="37"/>
  <c r="M1403" i="37"/>
  <c r="M14" i="37"/>
  <c r="M1409" i="37"/>
  <c r="M1424" i="37"/>
  <c r="M6" i="37"/>
  <c r="M1408" i="37"/>
  <c r="M1421" i="37"/>
  <c r="M1456" i="37"/>
  <c r="M1404" i="37"/>
  <c r="M1412" i="37"/>
  <c r="M1467" i="37"/>
  <c r="M9" i="37"/>
  <c r="M1423" i="37"/>
  <c r="M1406" i="37"/>
  <c r="M1461" i="37"/>
  <c r="M1410" i="37"/>
  <c r="M1428" i="37"/>
  <c r="M8" i="37"/>
  <c r="M1431" i="37"/>
  <c r="M10" i="37"/>
  <c r="M1450" i="37"/>
  <c r="M1480" i="37"/>
  <c r="M1454" i="37"/>
  <c r="M1419" i="37"/>
  <c r="M13" i="37"/>
  <c r="M12" i="37"/>
  <c r="M1438" i="37"/>
  <c r="M1457" i="37"/>
  <c r="M1465" i="37"/>
  <c r="M1460" i="37"/>
  <c r="M1449" i="37"/>
  <c r="M1462" i="37"/>
  <c r="M1470" i="37"/>
  <c r="M1442" i="37"/>
  <c r="M1463" i="37"/>
  <c r="M1433" i="37"/>
  <c r="M1436" i="37"/>
  <c r="M5" i="37"/>
  <c r="M11" i="37"/>
  <c r="M1434" i="37"/>
  <c r="M1451" i="37"/>
  <c r="M1446" i="37"/>
  <c r="M1453" i="37"/>
  <c r="M1471" i="37"/>
  <c r="M1473" i="37"/>
  <c r="M1469" i="37"/>
  <c r="M1430" i="37"/>
  <c r="M1448" i="37"/>
  <c r="M1435" i="37"/>
  <c r="M1441" i="37"/>
  <c r="M1464" i="37"/>
  <c r="M1426" i="37"/>
  <c r="M1476" i="37"/>
  <c r="M1445" i="37"/>
  <c r="M1468" i="37"/>
  <c r="M4" i="37"/>
  <c r="M1466" i="37"/>
  <c r="M1443" i="37"/>
  <c r="M7" i="37"/>
  <c r="M1417" i="37"/>
  <c r="M3" i="37"/>
  <c r="M18" i="37"/>
  <c r="M1459" i="37"/>
  <c r="M1440" i="37"/>
  <c r="M1439" i="37"/>
  <c r="M1472" i="37"/>
  <c r="M19" i="37"/>
  <c r="M1447" i="37"/>
  <c r="M1475" i="37"/>
  <c r="M1444" i="37"/>
  <c r="M1477" i="37"/>
  <c r="M1474" i="37"/>
  <c r="M1455" i="37"/>
  <c r="M1458" i="37"/>
  <c r="M1437" i="37"/>
  <c r="M1452" i="37"/>
  <c r="M17" i="37"/>
  <c r="M16" i="37"/>
  <c r="M15" i="37"/>
  <c r="M20" i="37"/>
  <c r="M983" i="37"/>
  <c r="M806" i="37"/>
  <c r="M977" i="37"/>
  <c r="M1248" i="37"/>
  <c r="M802" i="37"/>
  <c r="M990" i="37"/>
  <c r="M1004" i="37"/>
  <c r="M1242" i="37"/>
  <c r="M996" i="37"/>
  <c r="M994" i="37"/>
  <c r="M804" i="37"/>
  <c r="M1244" i="37"/>
  <c r="M1006" i="37"/>
  <c r="M1240" i="37"/>
  <c r="M981" i="37"/>
  <c r="M1269" i="37"/>
  <c r="M998" i="37"/>
  <c r="M410" i="37"/>
  <c r="M985" i="37"/>
  <c r="M1246" i="37"/>
  <c r="M987" i="37"/>
  <c r="M1010" i="37"/>
  <c r="M1002" i="37"/>
  <c r="M1000" i="37"/>
  <c r="M989" i="37"/>
  <c r="M1008" i="37"/>
  <c r="M992" i="37"/>
  <c r="M984" i="37"/>
  <c r="M964" i="37"/>
  <c r="M708" i="37"/>
  <c r="M855" i="37"/>
  <c r="M391" i="37"/>
  <c r="M783" i="37"/>
  <c r="M1329" i="37"/>
  <c r="M719" i="37"/>
  <c r="M694" i="37"/>
  <c r="M400" i="37"/>
  <c r="M852" i="37"/>
  <c r="M710" i="37"/>
  <c r="M942" i="37"/>
  <c r="M372" i="37"/>
  <c r="M807" i="37"/>
  <c r="M419" i="37"/>
  <c r="M871" i="37"/>
  <c r="M991" i="37"/>
  <c r="M960" i="37"/>
  <c r="M1247" i="37"/>
  <c r="M935" i="37"/>
  <c r="M867" i="37"/>
  <c r="M982" i="37"/>
  <c r="M1334" i="37"/>
  <c r="M1254" i="37"/>
  <c r="M405" i="37"/>
  <c r="M794" i="37"/>
  <c r="M380" i="37"/>
  <c r="M842" i="37"/>
  <c r="M1320" i="37"/>
  <c r="M779" i="37"/>
  <c r="M394" i="37"/>
  <c r="M357" i="37"/>
  <c r="M869" i="37"/>
  <c r="M392" i="37"/>
  <c r="M958" i="37"/>
  <c r="M844" i="37"/>
  <c r="M1258" i="37"/>
  <c r="M782" i="37"/>
  <c r="M711" i="37"/>
  <c r="M1349" i="37"/>
  <c r="M1250" i="37"/>
  <c r="M970" i="37"/>
  <c r="M1335" i="37"/>
  <c r="M954" i="37"/>
  <c r="M884" i="37"/>
  <c r="M886" i="37"/>
  <c r="M927" i="37"/>
  <c r="M979" i="37"/>
  <c r="M696" i="37"/>
  <c r="M853" i="37"/>
  <c r="M365" i="37"/>
  <c r="M785" i="37"/>
  <c r="M865" i="37"/>
  <c r="M873" i="37"/>
  <c r="M974" i="37"/>
  <c r="M1346" i="37"/>
  <c r="M368" i="37"/>
  <c r="M929" i="37"/>
  <c r="M1243" i="37"/>
  <c r="M411" i="37"/>
  <c r="M988" i="37"/>
  <c r="M367" i="37"/>
  <c r="M874" i="37"/>
  <c r="M355" i="37"/>
  <c r="M1009" i="37"/>
  <c r="M799" i="37"/>
  <c r="M975" i="37"/>
  <c r="M775" i="37"/>
  <c r="M414" i="37"/>
  <c r="M928" i="37"/>
  <c r="M1245" i="37"/>
  <c r="M862" i="37"/>
  <c r="M876" i="37"/>
  <c r="M693" i="37"/>
  <c r="M1345" i="37"/>
  <c r="M703" i="37"/>
  <c r="M843" i="37"/>
  <c r="M1260" i="37"/>
  <c r="M859" i="37"/>
  <c r="M396" i="37"/>
  <c r="M1266" i="37"/>
  <c r="M377" i="37"/>
  <c r="M793" i="37"/>
  <c r="M1342" i="37"/>
  <c r="M961" i="37"/>
  <c r="M702" i="37"/>
  <c r="M780" i="37"/>
  <c r="M418" i="37"/>
  <c r="M369" i="37"/>
  <c r="M949" i="37"/>
  <c r="M875" i="37"/>
  <c r="M1340" i="37"/>
  <c r="M1005" i="37"/>
  <c r="M1239" i="37"/>
  <c r="M885" i="37"/>
  <c r="M1241" i="37"/>
  <c r="M803" i="37"/>
  <c r="M851" i="37"/>
  <c r="M936" i="37"/>
  <c r="M1478" i="37"/>
  <c r="M1332" i="37"/>
  <c r="M698" i="37"/>
  <c r="M692" i="37"/>
  <c r="M973" i="37"/>
  <c r="M375" i="37"/>
  <c r="M870" i="37"/>
  <c r="M420" i="37"/>
  <c r="M951" i="37"/>
  <c r="M421" i="37"/>
  <c r="M393" i="37"/>
  <c r="M1348" i="37"/>
  <c r="M797" i="37"/>
  <c r="M705" i="37"/>
  <c r="M930" i="37"/>
  <c r="M385" i="37"/>
  <c r="M932" i="37"/>
  <c r="M1322" i="37"/>
  <c r="M399" i="37"/>
  <c r="M939" i="37"/>
  <c r="M1261" i="37"/>
  <c r="M360" i="37"/>
  <c r="M718" i="37"/>
  <c r="M404" i="37"/>
  <c r="M796" i="37"/>
  <c r="M937" i="37"/>
  <c r="M1253" i="37"/>
  <c r="M415" i="37"/>
  <c r="M938" i="37"/>
  <c r="M864" i="37"/>
  <c r="M356" i="37"/>
  <c r="M789" i="37"/>
  <c r="M980" i="37"/>
  <c r="M1341" i="37"/>
  <c r="M401" i="37"/>
  <c r="M854" i="37"/>
  <c r="M1270" i="37"/>
  <c r="M1325" i="37"/>
  <c r="M412" i="37"/>
  <c r="M790" i="37"/>
  <c r="M361" i="37"/>
  <c r="M976" i="37"/>
  <c r="M959" i="37"/>
  <c r="M379" i="37"/>
  <c r="M707" i="37"/>
  <c r="M390" i="37"/>
  <c r="M948" i="37"/>
  <c r="M950" i="37"/>
  <c r="M792" i="37"/>
  <c r="M376" i="37"/>
  <c r="M1343" i="37"/>
  <c r="M395" i="37"/>
  <c r="M963" i="37"/>
  <c r="M849" i="37"/>
  <c r="M860" i="37"/>
  <c r="M403" i="37"/>
  <c r="M716" i="37"/>
  <c r="M1338" i="37"/>
  <c r="M722" i="37"/>
  <c r="M370" i="37"/>
  <c r="M1003" i="37"/>
  <c r="M791" i="37"/>
  <c r="M840" i="37"/>
  <c r="M700" i="37"/>
  <c r="M358" i="37"/>
  <c r="M388" i="37"/>
  <c r="M1326" i="37"/>
  <c r="M784" i="37"/>
  <c r="M945" i="37"/>
  <c r="M695" i="37"/>
  <c r="M878" i="37"/>
  <c r="M956" i="37"/>
  <c r="M1321" i="37"/>
  <c r="M709" i="37"/>
  <c r="M986" i="37"/>
  <c r="M861" i="37"/>
  <c r="M717" i="37"/>
  <c r="M787" i="37"/>
  <c r="M354" i="37"/>
  <c r="M997" i="37"/>
  <c r="M371" i="37"/>
  <c r="M773" i="37"/>
  <c r="M402" i="37"/>
  <c r="M1252" i="37"/>
  <c r="M858" i="37"/>
  <c r="M362" i="37"/>
  <c r="M1328" i="37"/>
  <c r="M712" i="37"/>
  <c r="M941" i="37"/>
  <c r="M955" i="37"/>
  <c r="M879" i="37"/>
  <c r="M845" i="37"/>
  <c r="M704" i="37"/>
  <c r="M778" i="37"/>
  <c r="M697" i="37"/>
  <c r="M1336" i="37"/>
  <c r="M953" i="37"/>
  <c r="M723" i="37"/>
  <c r="M386" i="37"/>
  <c r="M1255" i="37"/>
  <c r="M957" i="37"/>
  <c r="M926" i="37"/>
  <c r="M841" i="37"/>
  <c r="M887" i="37"/>
  <c r="M776" i="37"/>
  <c r="M943" i="37"/>
  <c r="M714" i="37"/>
  <c r="M946" i="37"/>
  <c r="M378" i="37"/>
  <c r="M801" i="37"/>
  <c r="M417" i="37"/>
  <c r="M408" i="37"/>
  <c r="M933" i="37"/>
  <c r="M978" i="37"/>
  <c r="M387" i="37"/>
  <c r="M868" i="37"/>
  <c r="M384" i="37"/>
  <c r="M1001" i="37"/>
  <c r="M1339" i="37"/>
  <c r="M374" i="37"/>
  <c r="M1011" i="37"/>
  <c r="M774" i="37"/>
  <c r="M1256" i="37"/>
  <c r="M966" i="37"/>
  <c r="M363" i="37"/>
  <c r="M1262" i="37"/>
  <c r="M971" i="37"/>
  <c r="M972" i="37"/>
  <c r="M409" i="37"/>
  <c r="M381" i="37"/>
  <c r="M1268" i="37"/>
  <c r="M1344" i="37"/>
  <c r="M1350" i="37"/>
  <c r="M934" i="37"/>
  <c r="M1249" i="37"/>
  <c r="M713" i="37"/>
  <c r="M715" i="37"/>
  <c r="M999" i="37"/>
  <c r="M1337" i="37"/>
  <c r="M1251" i="37"/>
  <c r="M877" i="37"/>
  <c r="M795" i="37"/>
  <c r="M359" i="37"/>
  <c r="M1259" i="37"/>
  <c r="M940" i="37"/>
  <c r="M1330" i="37"/>
  <c r="M1351" i="37"/>
  <c r="M863" i="37"/>
  <c r="M805" i="37"/>
  <c r="M720" i="37"/>
  <c r="M881" i="37"/>
  <c r="M701" i="37"/>
  <c r="M850" i="37"/>
  <c r="M383" i="37"/>
  <c r="M967" i="37"/>
  <c r="M1331" i="37"/>
  <c r="M788" i="37"/>
  <c r="M995" i="37"/>
  <c r="M382" i="37"/>
  <c r="M413" i="37"/>
  <c r="M706" i="37"/>
  <c r="M848" i="37"/>
  <c r="M777" i="37"/>
  <c r="M1257" i="37"/>
  <c r="M1323" i="37"/>
  <c r="M389" i="37"/>
  <c r="M364" i="37"/>
  <c r="M872" i="37"/>
  <c r="M1263" i="37"/>
  <c r="M366" i="37"/>
  <c r="M888" i="37"/>
  <c r="M846" i="37"/>
  <c r="M699" i="37"/>
  <c r="M965" i="37"/>
  <c r="M1333" i="37"/>
  <c r="M947" i="37"/>
  <c r="M1264" i="37"/>
  <c r="M798" i="37"/>
  <c r="M398" i="37"/>
  <c r="M1324" i="37"/>
  <c r="M857" i="37"/>
  <c r="M968" i="37"/>
  <c r="M416" i="37"/>
  <c r="M1007" i="37"/>
  <c r="M407" i="37"/>
  <c r="M962" i="37"/>
  <c r="M800" i="37"/>
  <c r="M847" i="37"/>
  <c r="M373" i="37"/>
  <c r="M781" i="37"/>
  <c r="M931" i="37"/>
  <c r="M1327" i="37"/>
  <c r="M969" i="37"/>
  <c r="M993" i="37"/>
  <c r="M952" i="37"/>
  <c r="M1265" i="37"/>
  <c r="M880" i="37"/>
  <c r="M406" i="37"/>
  <c r="M883" i="37"/>
  <c r="M422" i="37"/>
  <c r="M397" i="37"/>
  <c r="M856" i="37"/>
  <c r="M866" i="37"/>
  <c r="M786" i="37"/>
  <c r="M944" i="37"/>
  <c r="M721" i="37"/>
  <c r="M1267" i="37"/>
  <c r="M882" i="37"/>
  <c r="M1347" i="37"/>
  <c r="M322" i="37"/>
  <c r="M553" i="37"/>
  <c r="M72" i="37"/>
  <c r="M74" i="37"/>
  <c r="M758" i="37"/>
  <c r="M896" i="37"/>
  <c r="M176" i="37"/>
  <c r="M1308" i="37"/>
  <c r="M620" i="37"/>
  <c r="M230" i="37"/>
  <c r="M1223" i="37"/>
  <c r="M830" i="37"/>
  <c r="M581" i="37"/>
  <c r="M912" i="37"/>
  <c r="M278" i="37"/>
  <c r="M679" i="37"/>
  <c r="M309" i="37"/>
  <c r="M1190" i="37"/>
  <c r="M920" i="37"/>
  <c r="M1396" i="37"/>
  <c r="M215" i="37"/>
  <c r="M740" i="37"/>
  <c r="M147" i="37"/>
  <c r="M149" i="37"/>
  <c r="M1286" i="37"/>
  <c r="M159" i="37"/>
  <c r="M323" i="37"/>
  <c r="M1209" i="37"/>
  <c r="M894" i="37"/>
  <c r="M760" i="37"/>
  <c r="M1307" i="37"/>
  <c r="M1273" i="37"/>
  <c r="M25" i="37"/>
  <c r="M250" i="37"/>
  <c r="M180" i="37"/>
  <c r="M1377" i="37"/>
  <c r="M254" i="37"/>
  <c r="M1357" i="37"/>
  <c r="M186" i="37"/>
  <c r="M155" i="37"/>
  <c r="M669" i="37"/>
  <c r="M733" i="37"/>
  <c r="M196" i="37"/>
  <c r="M582" i="37"/>
  <c r="M629" i="37"/>
  <c r="M831" i="37"/>
  <c r="M126" i="37"/>
  <c r="M529" i="37"/>
  <c r="M237" i="37"/>
  <c r="M1189" i="37"/>
  <c r="M689" i="37"/>
  <c r="M24" i="37"/>
  <c r="M29" i="37"/>
  <c r="M762" i="37"/>
  <c r="M623" i="37"/>
  <c r="M190" i="37"/>
  <c r="M1224" i="37"/>
  <c r="M37" i="37"/>
  <c r="M911" i="37"/>
  <c r="M1313" i="37"/>
  <c r="M587" i="37"/>
  <c r="M833" i="37"/>
  <c r="M1281" i="37"/>
  <c r="M915" i="37"/>
  <c r="M600" i="37"/>
  <c r="M738" i="37"/>
  <c r="M1185" i="37"/>
  <c r="M1361" i="37"/>
  <c r="M311" i="37"/>
  <c r="M923" i="37"/>
  <c r="M240" i="37"/>
  <c r="M351" i="37"/>
  <c r="M153" i="37"/>
  <c r="M614" i="37"/>
  <c r="M810" i="37"/>
  <c r="M1292" i="37"/>
  <c r="M1168" i="37"/>
  <c r="M81" i="37"/>
  <c r="M246" i="37"/>
  <c r="M665" i="37"/>
  <c r="M175" i="37"/>
  <c r="M337" i="37"/>
  <c r="M32" i="37"/>
  <c r="M644" i="37"/>
  <c r="M260" i="37"/>
  <c r="M1197" i="37"/>
  <c r="M191" i="37"/>
  <c r="M265" i="37"/>
  <c r="M111" i="37"/>
  <c r="M909" i="37"/>
  <c r="M655" i="37"/>
  <c r="M202" i="37"/>
  <c r="M1392" i="37"/>
  <c r="M128" i="37"/>
  <c r="M1226" i="37"/>
  <c r="M209" i="37"/>
  <c r="M602" i="37"/>
  <c r="M751" i="37"/>
  <c r="M890" i="37"/>
  <c r="M1369" i="37"/>
  <c r="M62" i="37"/>
  <c r="M663" i="37"/>
  <c r="M757" i="37"/>
  <c r="M1353" i="37"/>
  <c r="M75" i="37"/>
  <c r="M85" i="37"/>
  <c r="M1309" i="37"/>
  <c r="M728" i="37"/>
  <c r="M287" i="37"/>
  <c r="M92" i="37"/>
  <c r="M94" i="37"/>
  <c r="M621" i="37"/>
  <c r="M1172" i="37"/>
  <c r="M906" i="37"/>
  <c r="M578" i="37"/>
  <c r="M1276" i="37"/>
  <c r="M308" i="37"/>
  <c r="M212" i="37"/>
  <c r="M837" i="37"/>
  <c r="M1234" i="37"/>
  <c r="M353" i="37"/>
  <c r="M610" i="37"/>
  <c r="M1193" i="37"/>
  <c r="M1370" i="37"/>
  <c r="M557" i="37"/>
  <c r="M171" i="37"/>
  <c r="M814" i="37"/>
  <c r="M1293" i="37"/>
  <c r="M26" i="37"/>
  <c r="M252" i="37"/>
  <c r="M93" i="37"/>
  <c r="M338" i="37"/>
  <c r="M640" i="37"/>
  <c r="M106" i="37"/>
  <c r="M654" i="37"/>
  <c r="M290" i="37"/>
  <c r="M203" i="37"/>
  <c r="M275" i="37"/>
  <c r="M749" i="37"/>
  <c r="M598" i="37"/>
  <c r="M135" i="37"/>
  <c r="M1186" i="37"/>
  <c r="M137" i="37"/>
  <c r="M680" i="37"/>
  <c r="M1230" i="37"/>
  <c r="M550" i="37"/>
  <c r="M1365" i="37"/>
  <c r="M1374" i="37"/>
  <c r="M1195" i="37"/>
  <c r="M1169" i="37"/>
  <c r="M566" i="37"/>
  <c r="M84" i="37"/>
  <c r="M1215" i="37"/>
  <c r="M299" i="37"/>
  <c r="M1358" i="37"/>
  <c r="M187" i="37"/>
  <c r="M579" i="37"/>
  <c r="M303" i="37"/>
  <c r="M1366" i="37"/>
  <c r="M119" i="37"/>
  <c r="M42" i="37"/>
  <c r="M271" i="37"/>
  <c r="M1299" i="37"/>
  <c r="M677" i="37"/>
  <c r="M750" i="37"/>
  <c r="M348" i="37"/>
  <c r="M659" i="37"/>
  <c r="M820" i="37"/>
  <c r="M641" i="37"/>
  <c r="M283" i="37"/>
  <c r="M1161" i="37"/>
  <c r="M552" i="37"/>
  <c r="M1368" i="37"/>
  <c r="M169" i="37"/>
  <c r="M76" i="37"/>
  <c r="M560" i="37"/>
  <c r="M1236" i="37"/>
  <c r="M649" i="37"/>
  <c r="M335" i="37"/>
  <c r="M1399" i="37"/>
  <c r="M690" i="37"/>
  <c r="M96" i="37"/>
  <c r="M269" i="37"/>
  <c r="M306" i="37"/>
  <c r="M1300" i="37"/>
  <c r="M1202" i="37"/>
  <c r="M277" i="37"/>
  <c r="M755" i="37"/>
  <c r="M637" i="37"/>
  <c r="M213" i="37"/>
  <c r="M143" i="37"/>
  <c r="M822" i="37"/>
  <c r="M243" i="37"/>
  <c r="M1288" i="37"/>
  <c r="M625" i="37"/>
  <c r="M812" i="37"/>
  <c r="M565" i="37"/>
  <c r="M248" i="37"/>
  <c r="M178" i="37"/>
  <c r="M619" i="37"/>
  <c r="M297" i="37"/>
  <c r="M648" i="37"/>
  <c r="M336" i="37"/>
  <c r="M575" i="37"/>
  <c r="M753" i="37"/>
  <c r="M673" i="37"/>
  <c r="M112" i="37"/>
  <c r="M122" i="37"/>
  <c r="M1201" i="37"/>
  <c r="M1238" i="37"/>
  <c r="M210" i="37"/>
  <c r="M141" i="37"/>
  <c r="M280" i="37"/>
  <c r="M1398" i="37"/>
  <c r="M152" i="37"/>
  <c r="M162" i="37"/>
  <c r="M808" i="37"/>
  <c r="M741" i="37"/>
  <c r="M22" i="37"/>
  <c r="M166" i="37"/>
  <c r="M1289" i="37"/>
  <c r="M1210" i="37"/>
  <c r="M86" i="37"/>
  <c r="M253" i="37"/>
  <c r="M88" i="37"/>
  <c r="M668" i="37"/>
  <c r="M1173" i="37"/>
  <c r="M652" i="37"/>
  <c r="M340" i="37"/>
  <c r="M1198" i="37"/>
  <c r="M1387" i="37"/>
  <c r="M585" i="37"/>
  <c r="M272" i="37"/>
  <c r="M235" i="37"/>
  <c r="M307" i="37"/>
  <c r="M527" i="37"/>
  <c r="M594" i="37"/>
  <c r="M636" i="37"/>
  <c r="M145" i="37"/>
  <c r="M1362" i="37"/>
  <c r="M660" i="37"/>
  <c r="M892" i="37"/>
  <c r="M1304" i="37"/>
  <c r="M759" i="37"/>
  <c r="M225" i="37"/>
  <c r="M228" i="37"/>
  <c r="M229" i="37"/>
  <c r="M572" i="37"/>
  <c r="M730" i="37"/>
  <c r="M1220" i="37"/>
  <c r="M194" i="37"/>
  <c r="M1385" i="37"/>
  <c r="M116" i="37"/>
  <c r="M40" i="37"/>
  <c r="M1180" i="37"/>
  <c r="M121" i="37"/>
  <c r="M291" i="37"/>
  <c r="M834" i="37"/>
  <c r="M596" i="37"/>
  <c r="M346" i="37"/>
  <c r="M1283" i="37"/>
  <c r="M603" i="37"/>
  <c r="M618" i="37"/>
  <c r="M144" i="37"/>
  <c r="M1160" i="37"/>
  <c r="M56" i="37"/>
  <c r="M296" i="37"/>
  <c r="M727" i="37"/>
  <c r="M685" i="37"/>
  <c r="M897" i="37"/>
  <c r="M1356" i="37"/>
  <c r="M761" i="37"/>
  <c r="M103" i="37"/>
  <c r="M525" i="37"/>
  <c r="M156" i="37"/>
  <c r="M1390" i="37"/>
  <c r="M345" i="37"/>
  <c r="M836" i="37"/>
  <c r="M1314" i="37"/>
  <c r="M136" i="37"/>
  <c r="M638" i="37"/>
  <c r="M293" i="37"/>
  <c r="M1285" i="37"/>
  <c r="M609" i="37"/>
  <c r="M532" i="37"/>
  <c r="M312" i="37"/>
  <c r="M1235" i="37"/>
  <c r="M1364" i="37"/>
  <c r="M661" i="37"/>
  <c r="M244" i="37"/>
  <c r="M744" i="37"/>
  <c r="M1194" i="37"/>
  <c r="M223" i="37"/>
  <c r="M1217" i="37"/>
  <c r="M569" i="37"/>
  <c r="M1296" i="37"/>
  <c r="M183" i="37"/>
  <c r="M257" i="37"/>
  <c r="M1359" i="37"/>
  <c r="M258" i="37"/>
  <c r="M99" i="37"/>
  <c r="M50" i="37"/>
  <c r="M123" i="37"/>
  <c r="M628" i="37"/>
  <c r="M818" i="37"/>
  <c r="M344" i="37"/>
  <c r="M657" i="37"/>
  <c r="M23" i="37"/>
  <c r="M211" i="37"/>
  <c r="M45" i="37"/>
  <c r="M606" i="37"/>
  <c r="M1397" i="37"/>
  <c r="M294" i="37"/>
  <c r="M55" i="37"/>
  <c r="M754" i="37"/>
  <c r="M615" i="37"/>
  <c r="M165" i="37"/>
  <c r="M646" i="37"/>
  <c r="M1372" i="37"/>
  <c r="M1213" i="37"/>
  <c r="M815" i="37"/>
  <c r="M612" i="37"/>
  <c r="M188" i="37"/>
  <c r="M1174" i="37"/>
  <c r="M109" i="37"/>
  <c r="M263" i="37"/>
  <c r="M267" i="37"/>
  <c r="M289" i="37"/>
  <c r="M41" i="37"/>
  <c r="M305" i="37"/>
  <c r="M586" i="37"/>
  <c r="M674" i="37"/>
  <c r="M1301" i="37"/>
  <c r="M1204" i="37"/>
  <c r="M604" i="37"/>
  <c r="M347" i="37"/>
  <c r="M889" i="37"/>
  <c r="M1303" i="37"/>
  <c r="M295" i="37"/>
  <c r="M64" i="37"/>
  <c r="M1165" i="37"/>
  <c r="M895" i="37"/>
  <c r="M327" i="37"/>
  <c r="M826" i="37"/>
  <c r="M667" i="37"/>
  <c r="M181" i="37"/>
  <c r="M28" i="37"/>
  <c r="M1383" i="37"/>
  <c r="M33" i="37"/>
  <c r="M107" i="37"/>
  <c r="M301" i="37"/>
  <c r="M195" i="37"/>
  <c r="M734" i="37"/>
  <c r="M584" i="37"/>
  <c r="M1279" i="37"/>
  <c r="M588" i="37"/>
  <c r="M1225" i="37"/>
  <c r="M292" i="37"/>
  <c r="M768" i="37"/>
  <c r="M1187" i="37"/>
  <c r="M1363" i="37"/>
  <c r="M242" i="37"/>
  <c r="M811" i="37"/>
  <c r="M70" i="37"/>
  <c r="M745" i="37"/>
  <c r="M556" i="37"/>
  <c r="M1354" i="37"/>
  <c r="M328" i="37"/>
  <c r="M1211" i="37"/>
  <c r="M172" i="37"/>
  <c r="M1355" i="37"/>
  <c r="M1294" i="37"/>
  <c r="M256" i="37"/>
  <c r="M577" i="37"/>
  <c r="M653" i="37"/>
  <c r="M672" i="37"/>
  <c r="M613" i="37"/>
  <c r="M1200" i="37"/>
  <c r="M273" i="37"/>
  <c r="M201" i="37"/>
  <c r="M1393" i="37"/>
  <c r="M642" i="37"/>
  <c r="M530" i="37"/>
  <c r="M46" i="37"/>
  <c r="M216" i="37"/>
  <c r="M47" i="37"/>
  <c r="M57" i="37"/>
  <c r="M688" i="37"/>
  <c r="M1166" i="37"/>
  <c r="M249" i="37"/>
  <c r="M333" i="37"/>
  <c r="M89" i="37"/>
  <c r="M571" i="37"/>
  <c r="M903" i="37"/>
  <c r="M1382" i="37"/>
  <c r="M839" i="37"/>
  <c r="M732" i="37"/>
  <c r="M110" i="37"/>
  <c r="M765" i="37"/>
  <c r="M114" i="37"/>
  <c r="M302" i="37"/>
  <c r="M1277" i="37"/>
  <c r="M526" i="37"/>
  <c r="M199" i="37"/>
  <c r="M917" i="37"/>
  <c r="M632" i="37"/>
  <c r="M140" i="37"/>
  <c r="M1316" i="37"/>
  <c r="M1231" i="37"/>
  <c r="M824" i="37"/>
  <c r="M1212" i="37"/>
  <c r="M78" i="37"/>
  <c r="M173" i="37"/>
  <c r="M1376" i="37"/>
  <c r="M901" i="37"/>
  <c r="M763" i="37"/>
  <c r="M339" i="37"/>
  <c r="M300" i="37"/>
  <c r="M731" i="37"/>
  <c r="M1176" i="37"/>
  <c r="M36" i="37"/>
  <c r="M908" i="37"/>
  <c r="M304" i="37"/>
  <c r="M590" i="37"/>
  <c r="M1282" i="37"/>
  <c r="M134" i="37"/>
  <c r="M921" i="37"/>
  <c r="M142" i="37"/>
  <c r="M214" i="37"/>
  <c r="M924" i="37"/>
  <c r="M682" i="37"/>
  <c r="M643" i="37"/>
  <c r="M154" i="37"/>
  <c r="M1318" i="37"/>
  <c r="M59" i="37"/>
  <c r="M554" i="37"/>
  <c r="M167" i="37"/>
  <c r="M664" i="37"/>
  <c r="M1291" i="37"/>
  <c r="M331" i="37"/>
  <c r="M87" i="37"/>
  <c r="M30" i="37"/>
  <c r="M651" i="37"/>
  <c r="M35" i="37"/>
  <c r="M1222" i="37"/>
  <c r="M747" i="37"/>
  <c r="M1388" i="37"/>
  <c r="M1199" i="37"/>
  <c r="M1181" i="37"/>
  <c r="M127" i="37"/>
  <c r="M589" i="37"/>
  <c r="M631" i="37"/>
  <c r="M276" i="37"/>
  <c r="M916" i="37"/>
  <c r="M601" i="37"/>
  <c r="M819" i="37"/>
  <c r="M310" i="37"/>
  <c r="M281" i="37"/>
  <c r="M218" i="37"/>
  <c r="M53" i="37"/>
  <c r="M1271" i="37"/>
  <c r="M60" i="37"/>
  <c r="M71" i="37"/>
  <c r="M1305" i="37"/>
  <c r="M825" i="37"/>
  <c r="M330" i="37"/>
  <c r="M182" i="37"/>
  <c r="M1378" i="37"/>
  <c r="M622" i="37"/>
  <c r="M904" i="37"/>
  <c r="M905" i="37"/>
  <c r="M1360" i="37"/>
  <c r="M108" i="37"/>
  <c r="M735" i="37"/>
  <c r="M125" i="37"/>
  <c r="M270" i="37"/>
  <c r="M913" i="37"/>
  <c r="M204" i="37"/>
  <c r="M1183" i="37"/>
  <c r="M593" i="37"/>
  <c r="M1227" i="37"/>
  <c r="M767" i="37"/>
  <c r="M681" i="37"/>
  <c r="M282" i="37"/>
  <c r="M551" i="37"/>
  <c r="M21" i="37"/>
  <c r="M61" i="37"/>
  <c r="M1208" i="37"/>
  <c r="M326" i="37"/>
  <c r="M893" i="37"/>
  <c r="M559" i="37"/>
  <c r="M224" i="37"/>
  <c r="M562" i="37"/>
  <c r="M1170" i="37"/>
  <c r="M729" i="37"/>
  <c r="M691" i="37"/>
  <c r="M100" i="37"/>
  <c r="M576" i="37"/>
  <c r="M231" i="37"/>
  <c r="M771" i="37"/>
  <c r="M626" i="37"/>
  <c r="M1280" i="37"/>
  <c r="M832" i="37"/>
  <c r="M1395" i="37"/>
  <c r="M238" i="37"/>
  <c r="M148" i="37"/>
  <c r="M1317" i="37"/>
  <c r="M684" i="37"/>
  <c r="M725" i="37"/>
  <c r="M49" i="37"/>
  <c r="M1375" i="37"/>
  <c r="M827" i="37"/>
  <c r="M298" i="37"/>
  <c r="M98" i="37"/>
  <c r="M1311" i="37"/>
  <c r="M1175" i="37"/>
  <c r="M907" i="37"/>
  <c r="M157" i="37"/>
  <c r="M772" i="37"/>
  <c r="M343" i="37"/>
  <c r="M236" i="37"/>
  <c r="M208" i="37"/>
  <c r="M1287" i="37"/>
  <c r="M607" i="37"/>
  <c r="M639" i="37"/>
  <c r="M279" i="37"/>
  <c r="M533" i="37"/>
  <c r="M150" i="37"/>
  <c r="M1232" i="37"/>
  <c r="M51" i="37"/>
  <c r="M634" i="37"/>
  <c r="M52" i="37"/>
  <c r="M742" i="37"/>
  <c r="M164" i="37"/>
  <c r="M813" i="37"/>
  <c r="M247" i="37"/>
  <c r="M1216" i="37"/>
  <c r="M1380" i="37"/>
  <c r="M574" i="37"/>
  <c r="M104" i="37"/>
  <c r="M670" i="37"/>
  <c r="M262" i="37"/>
  <c r="M1177" i="37"/>
  <c r="M341" i="37"/>
  <c r="M198" i="37"/>
  <c r="M274" i="37"/>
  <c r="M207" i="37"/>
  <c r="M1203" i="37"/>
  <c r="M597" i="37"/>
  <c r="M658" i="37"/>
  <c r="M605" i="37"/>
  <c r="M139" i="37"/>
  <c r="M1302" i="37"/>
  <c r="M48" i="37"/>
  <c r="M1367" i="37"/>
  <c r="M635" i="37"/>
  <c r="M245" i="37"/>
  <c r="M158" i="37"/>
  <c r="M79" i="37"/>
  <c r="M563" i="37"/>
  <c r="M666" i="37"/>
  <c r="M617" i="37"/>
  <c r="M27" i="37"/>
  <c r="M184" i="37"/>
  <c r="M288" i="37"/>
  <c r="M101" i="37"/>
  <c r="M650" i="37"/>
  <c r="M1298" i="37"/>
  <c r="M264" i="37"/>
  <c r="M268" i="37"/>
  <c r="M817" i="37"/>
  <c r="M1184" i="37"/>
  <c r="M599" i="37"/>
  <c r="M1233" i="37"/>
  <c r="M350" i="37"/>
  <c r="M752" i="37"/>
  <c r="M1205" i="37"/>
  <c r="M217" i="37"/>
  <c r="M1162" i="37"/>
  <c r="M891" i="37"/>
  <c r="M58" i="37"/>
  <c r="M221" i="37"/>
  <c r="M82" i="37"/>
  <c r="M90" i="37"/>
  <c r="M95" i="37"/>
  <c r="M185" i="37"/>
  <c r="M624" i="37"/>
  <c r="M829" i="37"/>
  <c r="M38" i="37"/>
  <c r="M736" i="37"/>
  <c r="M342" i="37"/>
  <c r="M233" i="37"/>
  <c r="M1237" i="37"/>
  <c r="M1278" i="37"/>
  <c r="M1391" i="37"/>
  <c r="M206" i="37"/>
  <c r="M675" i="37"/>
  <c r="M534" i="37"/>
  <c r="M1315" i="37"/>
  <c r="M769" i="37"/>
  <c r="M611" i="37"/>
  <c r="M324" i="37"/>
  <c r="M1164" i="37"/>
  <c r="M65" i="37"/>
  <c r="M1371" i="37"/>
  <c r="M168" i="37"/>
  <c r="M686" i="37"/>
  <c r="M1290" i="37"/>
  <c r="M647" i="37"/>
  <c r="M561" i="37"/>
  <c r="M564" i="37"/>
  <c r="M251" i="37"/>
  <c r="M102" i="37"/>
  <c r="M580" i="37"/>
  <c r="M816" i="37"/>
  <c r="M748" i="37"/>
  <c r="M130" i="37"/>
  <c r="M131" i="37"/>
  <c r="M132" i="37"/>
  <c r="M633" i="37"/>
  <c r="M918" i="37"/>
  <c r="M1228" i="37"/>
  <c r="M239" i="37"/>
  <c r="M1206" i="37"/>
  <c r="M161" i="37"/>
  <c r="M523" i="37"/>
  <c r="M823" i="37"/>
  <c r="M332" i="37"/>
  <c r="M899" i="37"/>
  <c r="M902" i="37"/>
  <c r="M1219" i="37"/>
  <c r="M1310" i="37"/>
  <c r="M1275" i="37"/>
  <c r="M573" i="37"/>
  <c r="M1384" i="37"/>
  <c r="M266" i="37"/>
  <c r="M124" i="37"/>
  <c r="M687" i="37"/>
  <c r="M1182" i="37"/>
  <c r="M630" i="37"/>
  <c r="M737" i="37"/>
  <c r="M914" i="37"/>
  <c r="M1394" i="37"/>
  <c r="M138" i="37"/>
  <c r="M531" i="37"/>
  <c r="M146" i="37"/>
  <c r="M770" i="37"/>
  <c r="M241" i="37"/>
  <c r="M1319" i="37"/>
  <c r="M220" i="37"/>
  <c r="M726" i="37"/>
  <c r="M66" i="37"/>
  <c r="M67" i="37"/>
  <c r="M69" i="37"/>
  <c r="M555" i="37"/>
  <c r="M285" i="37"/>
  <c r="M329" i="37"/>
  <c r="M174" i="37"/>
  <c r="M286" i="37"/>
  <c r="M31" i="37"/>
  <c r="M1221" i="37"/>
  <c r="M1386" i="37"/>
  <c r="M766" i="37"/>
  <c r="M129" i="37"/>
  <c r="M835" i="37"/>
  <c r="M592" i="37"/>
  <c r="M919" i="37"/>
  <c r="M1284" i="37"/>
  <c r="M683" i="37"/>
  <c r="M34" i="37"/>
  <c r="M1191" i="37"/>
  <c r="M219" i="37"/>
  <c r="M645" i="37"/>
  <c r="M662" i="37"/>
  <c r="M1352" i="37"/>
  <c r="M743" i="37"/>
  <c r="M170" i="37"/>
  <c r="M1214" i="37"/>
  <c r="M567" i="37"/>
  <c r="M334" i="37"/>
  <c r="M179" i="37"/>
  <c r="M1295" i="37"/>
  <c r="M900" i="37"/>
  <c r="M1196" i="37"/>
  <c r="M1381" i="37"/>
  <c r="M259" i="37"/>
  <c r="M192" i="37"/>
  <c r="M193" i="37"/>
  <c r="M1178" i="37"/>
  <c r="M113" i="37"/>
  <c r="M43" i="37"/>
  <c r="M133" i="37"/>
  <c r="M44" i="37"/>
  <c r="M1163" i="37"/>
  <c r="M821" i="37"/>
  <c r="M151" i="37"/>
  <c r="M284" i="37"/>
  <c r="M756" i="37"/>
  <c r="M524" i="37"/>
  <c r="M1272" i="37"/>
  <c r="M616" i="37"/>
  <c r="M1167" i="37"/>
  <c r="M77" i="37"/>
  <c r="M1306" i="37"/>
  <c r="M177" i="37"/>
  <c r="M226" i="37"/>
  <c r="M568" i="37"/>
  <c r="M227" i="37"/>
  <c r="M1218" i="37"/>
  <c r="M91" i="37"/>
  <c r="M97" i="37"/>
  <c r="M671" i="37"/>
  <c r="M117" i="37"/>
  <c r="M118" i="37"/>
  <c r="M1389" i="37"/>
  <c r="M910" i="37"/>
  <c r="M595" i="37"/>
  <c r="M922" i="37"/>
  <c r="M838" i="37"/>
  <c r="M608" i="37"/>
  <c r="M739" i="37"/>
  <c r="M352" i="37"/>
  <c r="M724" i="37"/>
  <c r="M1207" i="37"/>
  <c r="M54" i="37"/>
  <c r="M63" i="37"/>
  <c r="M222" i="37"/>
  <c r="M80" i="37"/>
  <c r="M1171" i="37"/>
  <c r="M160" i="37"/>
  <c r="M1274" i="37"/>
  <c r="M898" i="37"/>
  <c r="M1379" i="37"/>
  <c r="M828" i="37"/>
  <c r="M189" i="37"/>
  <c r="M1312" i="37"/>
  <c r="M764" i="37"/>
  <c r="M39" i="37"/>
  <c r="M232" i="37"/>
  <c r="M120" i="37"/>
  <c r="M627" i="37"/>
  <c r="M200" i="37"/>
  <c r="M591" i="37"/>
  <c r="M528" i="37"/>
  <c r="M676" i="37"/>
  <c r="M349" i="37"/>
  <c r="M925" i="37"/>
  <c r="M1192" i="37"/>
  <c r="M163" i="37"/>
  <c r="M809" i="37"/>
  <c r="M68" i="37"/>
  <c r="M325" i="37"/>
  <c r="M73" i="37"/>
  <c r="M558" i="37"/>
  <c r="M1373" i="37"/>
  <c r="M746" i="37"/>
  <c r="M83" i="37"/>
  <c r="M1179" i="37"/>
  <c r="M570" i="37"/>
  <c r="M255" i="37"/>
  <c r="M1297" i="37"/>
  <c r="M105" i="37"/>
  <c r="M261" i="37"/>
  <c r="M115" i="37"/>
  <c r="M197" i="37"/>
  <c r="M583" i="37"/>
  <c r="M234" i="37"/>
  <c r="M656" i="37"/>
  <c r="M205" i="37"/>
  <c r="M678" i="37"/>
  <c r="M1188" i="37"/>
  <c r="M1229" i="37"/>
  <c r="M1037" i="37"/>
  <c r="M1028" i="37"/>
  <c r="M1042" i="37"/>
  <c r="M1014" i="37"/>
  <c r="M1036" i="37"/>
  <c r="M1040" i="37"/>
  <c r="M1035" i="37"/>
  <c r="M1032" i="37"/>
  <c r="M1012" i="37"/>
  <c r="M1013" i="37"/>
  <c r="M1029" i="37"/>
  <c r="M1018" i="37"/>
  <c r="M1022" i="37"/>
  <c r="M1024" i="37"/>
  <c r="M1031" i="37"/>
  <c r="M1017" i="37"/>
  <c r="M1020" i="37"/>
  <c r="M1026" i="37"/>
  <c r="M1019" i="37"/>
  <c r="M1039" i="37"/>
  <c r="M1027" i="37"/>
  <c r="M1038" i="37"/>
  <c r="M1025" i="37"/>
  <c r="M1043" i="37"/>
  <c r="M1016" i="37"/>
  <c r="M1021" i="37"/>
  <c r="M1015" i="37"/>
  <c r="M1034" i="37"/>
  <c r="M1033" i="37"/>
  <c r="M1030" i="37"/>
  <c r="M1023" i="37"/>
  <c r="M1041" i="37"/>
  <c r="M1066" i="37"/>
  <c r="M1074" i="37"/>
  <c r="M1079" i="37"/>
  <c r="M1072" i="37"/>
  <c r="M1069" i="37"/>
  <c r="M1064" i="37"/>
  <c r="M1056" i="37"/>
  <c r="M1075" i="37"/>
  <c r="M1053" i="37"/>
  <c r="M1063" i="37"/>
  <c r="M1061" i="37"/>
  <c r="M1082" i="37"/>
  <c r="M1070" i="37"/>
  <c r="M1076" i="37"/>
  <c r="M1059" i="37"/>
  <c r="M1080" i="37"/>
  <c r="M1077" i="37"/>
  <c r="M1062" i="37"/>
  <c r="M1058" i="37"/>
  <c r="M1054" i="37"/>
  <c r="M1084" i="37"/>
  <c r="M1055" i="37"/>
  <c r="M1068" i="37"/>
  <c r="M1073" i="37"/>
  <c r="M1065" i="37"/>
  <c r="M1071" i="37"/>
  <c r="M1067" i="37"/>
  <c r="M1060" i="37"/>
  <c r="M1083" i="37"/>
  <c r="M1057" i="37"/>
  <c r="M1078" i="37"/>
  <c r="M1081" i="37"/>
  <c r="M547" i="37"/>
  <c r="M1051" i="37"/>
  <c r="M543" i="37"/>
  <c r="M1049" i="37"/>
  <c r="M539" i="37"/>
  <c r="M1050" i="37"/>
  <c r="M1044" i="37"/>
  <c r="M1048" i="37"/>
  <c r="M1045" i="37"/>
  <c r="M536" i="37"/>
  <c r="M548" i="37"/>
  <c r="M1052" i="37"/>
  <c r="M546" i="37"/>
  <c r="M549" i="37"/>
  <c r="M544" i="37"/>
  <c r="M541" i="37"/>
  <c r="M540" i="37"/>
  <c r="M542" i="37"/>
  <c r="M535" i="37"/>
  <c r="M1047" i="37"/>
  <c r="M545" i="37"/>
  <c r="M538" i="37"/>
  <c r="M537" i="37"/>
  <c r="M1046" i="37"/>
  <c r="M1135" i="37"/>
  <c r="M1095" i="37"/>
  <c r="M1093" i="37"/>
  <c r="M1124" i="37"/>
  <c r="M1115" i="37"/>
  <c r="M1103" i="37"/>
  <c r="M1125" i="37"/>
  <c r="M1136" i="37"/>
  <c r="M1132" i="37"/>
  <c r="M1127" i="37"/>
  <c r="M1107" i="37"/>
  <c r="M1118" i="37"/>
  <c r="M1106" i="37"/>
  <c r="M1091" i="37"/>
  <c r="M1092" i="37"/>
  <c r="M1147" i="37"/>
  <c r="M1112" i="37"/>
  <c r="M1152" i="37"/>
  <c r="M1102" i="37"/>
  <c r="M1110" i="37"/>
  <c r="M1104" i="37"/>
  <c r="M1100" i="37"/>
  <c r="M1116" i="37"/>
  <c r="M1156" i="37"/>
  <c r="M1131" i="37"/>
  <c r="M1087" i="37"/>
  <c r="M1121" i="37"/>
  <c r="M1122" i="37"/>
  <c r="M1111" i="37"/>
  <c r="M1138" i="37"/>
  <c r="M1158" i="37"/>
  <c r="M1117" i="37"/>
  <c r="M1141" i="37"/>
  <c r="M1134" i="37"/>
  <c r="M1113" i="37"/>
  <c r="M1096" i="37"/>
  <c r="M1137" i="37"/>
  <c r="M1153" i="37"/>
  <c r="M1108" i="37"/>
  <c r="M1109" i="37"/>
  <c r="M1144" i="37"/>
  <c r="M1159" i="37"/>
  <c r="M1086" i="37"/>
  <c r="M1098" i="37"/>
  <c r="M1133" i="37"/>
  <c r="M1155" i="37"/>
  <c r="M1145" i="37"/>
  <c r="M1150" i="37"/>
  <c r="M1148" i="37"/>
  <c r="M1154" i="37"/>
  <c r="M1120" i="37"/>
  <c r="M1123" i="37"/>
  <c r="M1149" i="37"/>
  <c r="M1114" i="37"/>
  <c r="M1090" i="37"/>
  <c r="M1105" i="37"/>
  <c r="M1097" i="37"/>
  <c r="M1099" i="37"/>
  <c r="M1128" i="37"/>
  <c r="M1085" i="37"/>
  <c r="M1089" i="37"/>
  <c r="M1094" i="37"/>
  <c r="M1119" i="37"/>
  <c r="M1146" i="37"/>
  <c r="M1140" i="37"/>
  <c r="M1143" i="37"/>
  <c r="M1101" i="37"/>
  <c r="M1139" i="37"/>
  <c r="M1088" i="37"/>
  <c r="M1157" i="37"/>
  <c r="M1129" i="37"/>
  <c r="M1151" i="37"/>
  <c r="M1130" i="37"/>
  <c r="M1126" i="37"/>
  <c r="M1142" i="37"/>
  <c r="P1124" i="13"/>
  <c r="P1120" i="13"/>
  <c r="E104" i="13"/>
  <c r="I1081" i="13"/>
  <c r="E570" i="13"/>
  <c r="A315" i="53"/>
  <c r="A313" i="53"/>
  <c r="A311" i="53"/>
  <c r="A310" i="53"/>
  <c r="A309" i="53"/>
  <c r="A308" i="53"/>
  <c r="A307" i="53"/>
  <c r="A306" i="53"/>
  <c r="A305" i="53"/>
  <c r="E405" i="13"/>
  <c r="E375" i="13"/>
  <c r="E362" i="13"/>
  <c r="E951" i="13"/>
  <c r="E1610" i="13"/>
  <c r="E301" i="13"/>
  <c r="A304" i="53"/>
  <c r="E1009" i="13"/>
  <c r="E1136" i="13"/>
  <c r="A303" i="53"/>
  <c r="A302" i="53"/>
  <c r="A301" i="53"/>
  <c r="E1117" i="13"/>
  <c r="A300" i="53"/>
  <c r="E1259" i="13"/>
  <c r="A299" i="53"/>
  <c r="E976" i="13"/>
  <c r="A298" i="53"/>
  <c r="A297" i="53"/>
  <c r="E868" i="13"/>
  <c r="A296" i="53"/>
  <c r="E458" i="13"/>
  <c r="A295" i="53"/>
  <c r="A294" i="53"/>
  <c r="A293" i="53"/>
  <c r="E377" i="13"/>
  <c r="A292" i="53"/>
  <c r="A291" i="53"/>
  <c r="E130" i="13"/>
  <c r="E601" i="13"/>
  <c r="E1229" i="13"/>
  <c r="A290" i="53"/>
  <c r="A289" i="53"/>
  <c r="E899" i="13"/>
  <c r="E447" i="13"/>
  <c r="A288" i="53"/>
  <c r="E256" i="13"/>
  <c r="E1522" i="13"/>
  <c r="A287" i="53"/>
  <c r="E1332" i="13"/>
  <c r="A286" i="53"/>
  <c r="A285" i="53"/>
  <c r="E1474" i="13"/>
  <c r="A284" i="53"/>
  <c r="E1115" i="13"/>
  <c r="E123" i="13"/>
  <c r="E63" i="13"/>
  <c r="E54" i="13"/>
  <c r="E600" i="13"/>
  <c r="E640" i="13"/>
  <c r="E1385" i="13"/>
  <c r="E1240" i="13"/>
  <c r="A283" i="53"/>
  <c r="A282" i="53"/>
  <c r="A281" i="53"/>
  <c r="E1002" i="13"/>
  <c r="A279" i="53"/>
  <c r="E1194" i="13"/>
  <c r="A278" i="53"/>
  <c r="E1470" i="13"/>
  <c r="A277" i="53"/>
  <c r="A276" i="53"/>
  <c r="E1126" i="13"/>
  <c r="E120" i="13"/>
  <c r="E770" i="13"/>
  <c r="E573" i="13"/>
  <c r="A275" i="53"/>
  <c r="A274" i="53"/>
  <c r="A273" i="53"/>
  <c r="A272" i="53"/>
  <c r="A271" i="53"/>
  <c r="A245" i="53"/>
  <c r="A270" i="53"/>
  <c r="A212" i="53"/>
  <c r="A252" i="53"/>
  <c r="A211" i="53"/>
  <c r="A230" i="53"/>
  <c r="A224" i="53"/>
  <c r="A210" i="53"/>
  <c r="A223" i="53"/>
  <c r="A243" i="53"/>
  <c r="A229" i="53"/>
  <c r="A261" i="53"/>
  <c r="A209" i="53"/>
  <c r="A208" i="53"/>
  <c r="A207" i="53"/>
  <c r="A206" i="53"/>
  <c r="A205" i="53"/>
  <c r="A204" i="53"/>
  <c r="A203" i="53"/>
  <c r="A202" i="53"/>
  <c r="A201" i="53"/>
  <c r="A198" i="53"/>
  <c r="A200" i="53"/>
  <c r="A199" i="53"/>
  <c r="A197" i="53"/>
  <c r="A196" i="53"/>
  <c r="A195" i="53"/>
  <c r="A194" i="53"/>
  <c r="A193" i="53"/>
  <c r="A192" i="53"/>
  <c r="A258" i="53"/>
  <c r="K21" i="25" l="1"/>
  <c r="K9" i="25"/>
  <c r="K14" i="25"/>
  <c r="K17" i="25"/>
  <c r="K20" i="25"/>
  <c r="K27" i="25"/>
  <c r="K29" i="25"/>
  <c r="K11" i="25"/>
  <c r="K19" i="25"/>
  <c r="K25" i="25"/>
  <c r="K24" i="25"/>
  <c r="K7" i="25"/>
  <c r="K22" i="25"/>
  <c r="K8" i="25"/>
  <c r="K28" i="25"/>
  <c r="K6" i="25"/>
  <c r="K12" i="25"/>
  <c r="K23" i="25"/>
  <c r="K16" i="25"/>
  <c r="K18" i="25"/>
  <c r="K10" i="25"/>
  <c r="K15" i="25"/>
  <c r="K13" i="25"/>
  <c r="K26" i="25"/>
  <c r="A221" i="53"/>
  <c r="A191" i="53"/>
  <c r="A190" i="53"/>
  <c r="A189" i="53"/>
  <c r="A231" i="53"/>
  <c r="A188" i="53"/>
  <c r="A187" i="53"/>
  <c r="A186" i="53"/>
  <c r="A254" i="53"/>
  <c r="A259" i="53"/>
  <c r="A185" i="53"/>
  <c r="A184" i="53"/>
  <c r="A263" i="53"/>
  <c r="A269" i="53"/>
  <c r="A183" i="53"/>
  <c r="A182" i="53"/>
  <c r="A181" i="53"/>
  <c r="A180" i="53"/>
  <c r="A179" i="53"/>
  <c r="A178" i="53"/>
  <c r="A177" i="53"/>
  <c r="A176" i="53"/>
  <c r="A220" i="53"/>
  <c r="A219" i="53"/>
  <c r="A241" i="53"/>
  <c r="A175" i="53"/>
  <c r="A240" i="53"/>
  <c r="A174" i="53"/>
  <c r="A173" i="53"/>
  <c r="A172" i="53"/>
  <c r="A171" i="53"/>
  <c r="A170" i="53"/>
  <c r="A169" i="53"/>
  <c r="A237" i="53"/>
  <c r="A168" i="53"/>
  <c r="A167" i="53"/>
  <c r="A268" i="53"/>
  <c r="A267" i="53"/>
  <c r="A166" i="53"/>
  <c r="A233" i="53"/>
  <c r="A165" i="53"/>
  <c r="A164" i="53"/>
  <c r="A163" i="53"/>
  <c r="A218" i="53"/>
  <c r="A162" i="53"/>
  <c r="A161" i="53"/>
  <c r="A159" i="53"/>
  <c r="AJ192" i="53"/>
  <c r="AI192" i="53"/>
  <c r="AH192" i="53"/>
  <c r="AG192" i="53"/>
  <c r="AF192" i="53"/>
  <c r="AE192" i="53"/>
  <c r="AD192" i="53"/>
  <c r="AC192" i="53"/>
  <c r="AB192" i="53"/>
  <c r="AA192" i="53"/>
  <c r="Z192" i="53"/>
  <c r="Y192" i="53"/>
  <c r="X192" i="53"/>
  <c r="W192" i="53"/>
  <c r="V192" i="53"/>
  <c r="U192" i="53"/>
  <c r="T192" i="53"/>
  <c r="S192" i="53"/>
  <c r="R192" i="53"/>
  <c r="Q192" i="53"/>
  <c r="P192" i="53"/>
  <c r="O192" i="53"/>
  <c r="N192" i="53"/>
  <c r="M192" i="53"/>
  <c r="L192" i="53"/>
  <c r="K192" i="53"/>
  <c r="J192" i="53"/>
  <c r="I192" i="53"/>
  <c r="H192" i="53"/>
  <c r="A160"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257" i="53"/>
  <c r="A127" i="53"/>
  <c r="A217" i="53"/>
  <c r="A232" i="53"/>
  <c r="A216" i="53"/>
  <c r="A236" i="53"/>
  <c r="A126" i="53"/>
  <c r="A125" i="53"/>
  <c r="A123" i="53"/>
  <c r="A122" i="53"/>
  <c r="A121" i="53"/>
  <c r="A120" i="53"/>
  <c r="A119" i="53"/>
  <c r="A118" i="53"/>
  <c r="A117" i="53"/>
  <c r="A116" i="53"/>
  <c r="A115" i="53"/>
  <c r="A114" i="53"/>
  <c r="A256" i="53"/>
  <c r="A113" i="53"/>
  <c r="A112" i="53"/>
  <c r="A111" i="53"/>
  <c r="A110" i="53"/>
  <c r="A109" i="53"/>
  <c r="A108" i="53"/>
  <c r="A107" i="53"/>
  <c r="E245" i="13"/>
  <c r="A106" i="53"/>
  <c r="A105" i="53"/>
  <c r="A104" i="53"/>
  <c r="A18" i="53"/>
  <c r="A17" i="53"/>
  <c r="A242" i="53"/>
  <c r="A103" i="53"/>
  <c r="A102" i="53"/>
  <c r="A239" i="53"/>
  <c r="A249" i="53"/>
  <c r="A101" i="53"/>
  <c r="A100" i="53"/>
  <c r="A99" i="53"/>
  <c r="A98" i="53"/>
  <c r="A97" i="53"/>
  <c r="A96" i="53"/>
  <c r="A266" i="53"/>
  <c r="A95" i="53"/>
  <c r="A94" i="53"/>
  <c r="A235" i="53"/>
  <c r="A265" i="53"/>
  <c r="A251" i="53"/>
  <c r="A250" i="53"/>
  <c r="A222" i="53"/>
  <c r="A228" i="53"/>
  <c r="A93" i="53"/>
  <c r="A92" i="53"/>
  <c r="A91" i="53"/>
  <c r="A90" i="53"/>
  <c r="A89" i="53"/>
  <c r="A88" i="53"/>
  <c r="A87" i="53"/>
  <c r="A227" i="53"/>
  <c r="A86" i="53"/>
  <c r="A85" i="53"/>
  <c r="A84" i="53"/>
  <c r="A83" i="53"/>
  <c r="A82" i="53"/>
  <c r="A81" i="53"/>
  <c r="A80" i="53"/>
  <c r="A79" i="53"/>
  <c r="A77" i="53"/>
  <c r="A78" i="53"/>
  <c r="A248" i="53"/>
  <c r="A238" i="53"/>
  <c r="A76" i="53"/>
  <c r="A73" i="53"/>
  <c r="A74" i="53"/>
  <c r="A75" i="53"/>
  <c r="A72" i="53"/>
  <c r="A71" i="53"/>
  <c r="A255" i="53"/>
  <c r="A244" i="53"/>
  <c r="A70" i="53"/>
  <c r="A69" i="53"/>
  <c r="A68" i="53"/>
  <c r="A67" i="53"/>
  <c r="A66" i="53"/>
  <c r="A65" i="53"/>
  <c r="A64" i="53"/>
  <c r="A63" i="53"/>
  <c r="A62" i="53"/>
  <c r="A61" i="53"/>
  <c r="A60" i="53"/>
  <c r="A59" i="53"/>
  <c r="A58" i="53"/>
  <c r="A57" i="53"/>
  <c r="A56" i="53"/>
  <c r="A55" i="53"/>
  <c r="A54" i="53"/>
  <c r="A53" i="53"/>
  <c r="A215" i="53"/>
  <c r="A52" i="53"/>
  <c r="A226" i="53"/>
  <c r="A51" i="53"/>
  <c r="A50" i="53"/>
  <c r="A49" i="53"/>
  <c r="A48" i="53"/>
  <c r="A214" i="53" l="1"/>
  <c r="A47" i="53"/>
  <c r="A46" i="53"/>
  <c r="A253" i="53"/>
  <c r="A45" i="53"/>
  <c r="A44" i="53"/>
  <c r="A43" i="53"/>
  <c r="A42" i="53"/>
  <c r="A41" i="53"/>
  <c r="A213" i="53"/>
  <c r="A234" i="53"/>
  <c r="D655" i="13"/>
  <c r="E655" i="13"/>
  <c r="E668" i="13"/>
  <c r="A40" i="53"/>
  <c r="A39" i="53"/>
  <c r="A38" i="53"/>
  <c r="A37" i="53"/>
  <c r="A36" i="53"/>
  <c r="A35" i="53"/>
  <c r="A34" i="53"/>
  <c r="A33" i="53"/>
  <c r="A32" i="53"/>
  <c r="A31" i="53"/>
  <c r="A30" i="53"/>
  <c r="A29" i="53"/>
  <c r="A28" i="53"/>
  <c r="A260" i="53" l="1"/>
  <c r="A225" i="53"/>
  <c r="A247" i="53"/>
  <c r="A264" i="53"/>
  <c r="A246" i="53"/>
  <c r="A27" i="53"/>
  <c r="A26" i="53"/>
  <c r="A25" i="53"/>
  <c r="A262" i="53"/>
  <c r="A24" i="53"/>
  <c r="A23" i="53"/>
  <c r="A22" i="53"/>
  <c r="A21" i="53"/>
  <c r="A20" i="53"/>
  <c r="A19" i="53"/>
  <c r="A16" i="53"/>
  <c r="A15" i="53"/>
  <c r="A14" i="53"/>
  <c r="A13" i="53"/>
  <c r="A12" i="53"/>
  <c r="A11" i="53"/>
  <c r="A10" i="53"/>
  <c r="A9" i="53"/>
  <c r="A8" i="53"/>
  <c r="A7" i="53"/>
  <c r="A6" i="53"/>
  <c r="A5" i="53"/>
  <c r="A4" i="53"/>
  <c r="A3" i="53"/>
  <c r="A2" i="53"/>
  <c r="E606" i="13"/>
  <c r="E893" i="13"/>
  <c r="E492" i="13"/>
  <c r="E1612" i="13"/>
  <c r="E431" i="13"/>
  <c r="E1044" i="13"/>
  <c r="E1373" i="13"/>
  <c r="E1535" i="13"/>
  <c r="E178" i="13"/>
  <c r="E92" i="13"/>
  <c r="E1465" i="13"/>
  <c r="E572" i="13"/>
  <c r="E1301" i="13"/>
  <c r="D807" i="13"/>
  <c r="E807" i="13"/>
  <c r="E925" i="13"/>
  <c r="E520" i="13"/>
  <c r="E1582" i="13"/>
  <c r="E1581" i="13"/>
  <c r="E466" i="13"/>
  <c r="E303" i="13"/>
  <c r="D1514" i="13"/>
  <c r="E1514" i="13"/>
  <c r="E363" i="13"/>
  <c r="E279" i="13"/>
  <c r="E188" i="13"/>
  <c r="E1479" i="13"/>
  <c r="E135" i="13"/>
  <c r="E40" i="13"/>
  <c r="E581" i="13"/>
  <c r="E735" i="13"/>
  <c r="E628" i="13"/>
  <c r="E942" i="13"/>
  <c r="E515" i="13"/>
  <c r="E474" i="13"/>
  <c r="E331" i="13"/>
  <c r="E1064" i="13"/>
  <c r="E330" i="13"/>
  <c r="D1528" i="13"/>
  <c r="E1528" i="13"/>
  <c r="E401" i="13"/>
  <c r="E1431" i="13"/>
  <c r="E1205" i="13"/>
  <c r="E196" i="13"/>
  <c r="E136" i="13"/>
  <c r="E782" i="13"/>
  <c r="E218" i="13"/>
  <c r="E669" i="13"/>
  <c r="E10" i="13"/>
  <c r="E626" i="13" l="1"/>
  <c r="E158" i="13"/>
  <c r="E856" i="13"/>
  <c r="E1258" i="13"/>
  <c r="E771" i="13"/>
  <c r="E918" i="13"/>
  <c r="E300" i="13"/>
  <c r="E525" i="13"/>
  <c r="E473" i="13"/>
  <c r="E6" i="13"/>
  <c r="E1034" i="13"/>
  <c r="E1407" i="13"/>
  <c r="E1519" i="13"/>
  <c r="E318" i="13"/>
  <c r="E1456" i="13"/>
  <c r="E156" i="13"/>
  <c r="E1122" i="13"/>
  <c r="E102" i="13"/>
  <c r="E20" i="13"/>
  <c r="E307" i="13"/>
  <c r="E694" i="13"/>
  <c r="E886" i="13"/>
  <c r="E1432" i="13"/>
  <c r="E491" i="13"/>
  <c r="E874" i="13"/>
  <c r="E420" i="13"/>
  <c r="E1469" i="13"/>
  <c r="E1052" i="13"/>
  <c r="E1368" i="13"/>
  <c r="E592" i="13"/>
  <c r="E1183" i="13"/>
  <c r="D1529" i="13"/>
  <c r="E1529" i="13"/>
  <c r="E403" i="13"/>
  <c r="E79" i="13"/>
  <c r="E752" i="13"/>
  <c r="E781" i="13"/>
  <c r="E1167" i="13" l="1"/>
  <c r="E1139" i="13"/>
  <c r="E271" i="13"/>
  <c r="Z6" i="25"/>
  <c r="E909" i="13" l="1"/>
  <c r="E1292" i="13"/>
  <c r="E1602" i="13"/>
  <c r="E1601" i="13"/>
  <c r="D1293" i="13"/>
  <c r="E1293" i="13"/>
  <c r="E1029" i="13"/>
  <c r="D1540" i="13"/>
  <c r="E1540" i="13"/>
  <c r="E390" i="13"/>
  <c r="E231" i="13"/>
  <c r="E39" i="13"/>
  <c r="E124" i="13"/>
  <c r="E760" i="13"/>
  <c r="E764" i="13"/>
  <c r="E1238" i="13"/>
  <c r="E649" i="13"/>
  <c r="E1394" i="13"/>
  <c r="E1361" i="13"/>
  <c r="E1246" i="13"/>
  <c r="E1390" i="13"/>
  <c r="E907" i="13"/>
  <c r="E536" i="13" l="1"/>
  <c r="E251" i="13"/>
  <c r="E1164" i="13"/>
  <c r="E1353" i="13"/>
  <c r="E419" i="13"/>
  <c r="E1375" i="13"/>
  <c r="E1490" i="13"/>
  <c r="E282" i="13"/>
  <c r="E33" i="13"/>
  <c r="E128" i="13"/>
  <c r="E329" i="13"/>
  <c r="E312" i="13"/>
  <c r="E368" i="13"/>
  <c r="E395" i="13"/>
  <c r="E599" i="13"/>
  <c r="E731" i="13"/>
  <c r="E733" i="13"/>
  <c r="E937" i="13"/>
  <c r="E999" i="13"/>
  <c r="E993" i="13"/>
  <c r="E1073" i="13"/>
  <c r="E1130" i="13"/>
  <c r="E1125" i="13"/>
  <c r="E1241" i="13"/>
  <c r="E1319" i="13"/>
  <c r="E1306" i="13"/>
  <c r="E1298" i="13"/>
  <c r="E1380" i="13"/>
  <c r="E1382" i="13"/>
  <c r="E1433" i="13"/>
  <c r="D1537" i="13"/>
  <c r="E1537" i="13"/>
  <c r="E1302" i="13"/>
  <c r="E1568" i="13"/>
  <c r="E826" i="13"/>
  <c r="E1381" i="13"/>
  <c r="E576" i="13"/>
  <c r="E195" i="13"/>
  <c r="E30" i="13" l="1"/>
  <c r="E772" i="13"/>
  <c r="E1083" i="13"/>
  <c r="E623" i="13"/>
  <c r="E851" i="13"/>
  <c r="E936" i="13" l="1"/>
  <c r="E1575" i="13"/>
  <c r="E1606" i="13"/>
  <c r="E838" i="13"/>
  <c r="E1033" i="13"/>
  <c r="E967" i="13"/>
  <c r="E1370" i="13"/>
  <c r="E1495" i="13"/>
  <c r="E1165" i="13"/>
  <c r="E388" i="13"/>
  <c r="E439" i="13"/>
  <c r="E48" i="13"/>
  <c r="E117" i="13"/>
  <c r="E688" i="13"/>
  <c r="E998" i="13"/>
  <c r="E547" i="13"/>
  <c r="E836" i="13"/>
  <c r="E1124" i="13"/>
  <c r="E1087" i="13"/>
  <c r="E55" i="13"/>
  <c r="E217" i="13"/>
  <c r="E959" i="13"/>
  <c r="E830" i="13"/>
  <c r="E820" i="13"/>
  <c r="E220" i="13"/>
  <c r="E546" i="13"/>
  <c r="E1022" i="13"/>
  <c r="E799" i="13"/>
  <c r="E865" i="13"/>
  <c r="E683" i="13"/>
  <c r="E1372" i="13"/>
  <c r="E45" i="13"/>
  <c r="E348" i="13" l="1"/>
  <c r="E1397" i="13"/>
  <c r="E823" i="13"/>
  <c r="E57" i="13"/>
  <c r="D1325" i="13"/>
  <c r="E1325" i="13"/>
  <c r="E78" i="13"/>
  <c r="E594" i="13"/>
  <c r="E1311" i="13"/>
  <c r="E719" i="13"/>
  <c r="E661" i="13"/>
  <c r="E1421" i="13"/>
  <c r="E1220" i="13"/>
  <c r="E855" i="13" l="1"/>
  <c r="E265" i="13" l="1"/>
  <c r="E1404" i="13"/>
  <c r="E1406" i="13"/>
  <c r="E1405" i="13"/>
  <c r="E1339" i="13"/>
  <c r="D1339" i="13"/>
  <c r="E1411" i="13"/>
  <c r="E1396" i="13"/>
  <c r="E1401" i="13"/>
  <c r="E718" i="13"/>
  <c r="E322" i="13"/>
  <c r="E1389" i="13"/>
  <c r="E1384" i="13"/>
  <c r="E1383" i="13"/>
  <c r="E1108" i="13"/>
  <c r="E1371" i="13"/>
  <c r="E1507" i="13"/>
  <c r="E1296" i="13"/>
  <c r="E1364" i="13"/>
  <c r="E1360" i="13"/>
  <c r="E1357" i="13"/>
  <c r="E1358" i="13"/>
  <c r="E355" i="13"/>
  <c r="E354" i="13"/>
  <c r="E1350" i="13"/>
  <c r="E1145" i="13"/>
  <c r="E197" i="13"/>
  <c r="E1077" i="13"/>
  <c r="E1076" i="13"/>
  <c r="E1032" i="13"/>
  <c r="E1030" i="13"/>
  <c r="E720" i="13"/>
  <c r="E1321" i="13"/>
  <c r="E931" i="13"/>
  <c r="E934" i="13"/>
  <c r="E867" i="13"/>
  <c r="E935" i="13"/>
  <c r="E1206" i="13"/>
  <c r="E1201" i="13"/>
  <c r="E1200" i="13"/>
  <c r="E1198" i="13"/>
  <c r="E1197" i="13"/>
  <c r="E666" i="13"/>
  <c r="E1202" i="13"/>
  <c r="E1187" i="13"/>
  <c r="E1190" i="13"/>
  <c r="E1189" i="13"/>
  <c r="E721" i="13"/>
  <c r="E1188" i="13"/>
  <c r="E1186" i="13"/>
  <c r="E1123" i="13"/>
  <c r="E1177" i="13"/>
  <c r="E1182" i="13"/>
  <c r="E1316" i="13"/>
  <c r="E1180" i="13"/>
  <c r="E1181" i="13"/>
  <c r="E1176" i="13"/>
  <c r="E1172" i="13"/>
  <c r="E1169" i="13"/>
  <c r="E1168" i="13"/>
  <c r="E1166" i="13"/>
  <c r="E1174" i="13"/>
  <c r="E1163" i="13"/>
  <c r="E806" i="13"/>
  <c r="E1160" i="13"/>
  <c r="E1159" i="13"/>
  <c r="E1158" i="13"/>
  <c r="E1204" i="13"/>
  <c r="E1152" i="13"/>
  <c r="E1156" i="13"/>
  <c r="E1155" i="13"/>
  <c r="E831" i="13"/>
  <c r="E829" i="13"/>
  <c r="E494" i="13"/>
  <c r="E1572" i="13"/>
  <c r="E825" i="13"/>
  <c r="E1555" i="13"/>
  <c r="E142" i="13"/>
  <c r="I745" i="13"/>
  <c r="I677" i="13"/>
  <c r="I611" i="13"/>
  <c r="N674" i="13" l="1"/>
  <c r="M674" i="13"/>
  <c r="E580" i="13" l="1"/>
  <c r="E1191" i="13"/>
  <c r="E187" i="13"/>
  <c r="E320" i="13"/>
  <c r="E21" i="13"/>
  <c r="E1464" i="13"/>
  <c r="E563" i="13"/>
  <c r="E167" i="13"/>
  <c r="E1574" i="13"/>
  <c r="E1274" i="13"/>
  <c r="E1107" i="13"/>
  <c r="E171" i="13"/>
  <c r="E629" i="13"/>
  <c r="Z23" i="25"/>
  <c r="Z28" i="25"/>
  <c r="Z25" i="25"/>
  <c r="Z26" i="25"/>
  <c r="Z27" i="25"/>
  <c r="Z29" i="25"/>
  <c r="Z7" i="25"/>
  <c r="Z11" i="25"/>
  <c r="Z12" i="25"/>
  <c r="Z13" i="25"/>
  <c r="Z14" i="25"/>
  <c r="Z15" i="25"/>
  <c r="Z16" i="25"/>
  <c r="Z17" i="25"/>
  <c r="Z18" i="25"/>
  <c r="Z20" i="25"/>
  <c r="Z21" i="25"/>
  <c r="Z22" i="25"/>
  <c r="Z19" i="25"/>
  <c r="Z24" i="25"/>
  <c r="I1210" i="13"/>
  <c r="I276" i="13"/>
  <c r="E1343" i="13" l="1"/>
  <c r="E459" i="13" l="1"/>
  <c r="E769" i="13"/>
  <c r="E161" i="13"/>
  <c r="E408" i="13"/>
  <c r="E457" i="13"/>
  <c r="E516" i="13"/>
  <c r="E732" i="13" l="1"/>
  <c r="E31" i="13"/>
  <c r="E1615" i="13"/>
  <c r="E1249" i="13"/>
  <c r="E1093" i="13"/>
  <c r="E798" i="13"/>
  <c r="E1592" i="13"/>
  <c r="E469" i="13"/>
  <c r="E1447" i="13"/>
  <c r="E730" i="13"/>
  <c r="E1133" i="13"/>
  <c r="E638" i="13"/>
  <c r="E845" i="13"/>
  <c r="E89" i="13"/>
  <c r="E708" i="13"/>
  <c r="E47" i="13" l="1"/>
  <c r="E571" i="13"/>
  <c r="E453" i="13"/>
  <c r="E919" i="13"/>
  <c r="E1480" i="13"/>
  <c r="E249" i="13"/>
  <c r="E1583" i="13"/>
  <c r="E641" i="13"/>
  <c r="E311" i="13"/>
  <c r="E501" i="13"/>
  <c r="E973" i="13"/>
  <c r="E1452" i="13"/>
  <c r="E981" i="13"/>
  <c r="E227" i="13"/>
  <c r="E875" i="13"/>
  <c r="E1069" i="13"/>
  <c r="E625" i="13"/>
  <c r="E462" i="13"/>
  <c r="E332" i="13"/>
  <c r="E1098" i="13"/>
  <c r="E1315" i="13"/>
  <c r="E496" i="13"/>
  <c r="E1430" i="13"/>
  <c r="E900" i="13"/>
  <c r="E1309" i="13"/>
  <c r="E1060" i="13"/>
  <c r="E444" i="13"/>
  <c r="E624" i="13"/>
  <c r="E259" i="13"/>
  <c r="E374" i="13"/>
  <c r="E129" i="13"/>
  <c r="E1285" i="13"/>
  <c r="D1326" i="13"/>
  <c r="E1326" i="13"/>
  <c r="D1333" i="13"/>
  <c r="E1333" i="13"/>
  <c r="E654" i="13"/>
  <c r="D1337" i="13"/>
  <c r="E1337" i="13"/>
  <c r="D1323" i="13"/>
  <c r="E1323" i="13"/>
  <c r="E560" i="13"/>
  <c r="E679" i="13"/>
  <c r="E568" i="13"/>
  <c r="E758" i="13"/>
  <c r="E1257" i="13"/>
  <c r="E1120" i="13"/>
  <c r="E584" i="13"/>
  <c r="E1287" i="13"/>
  <c r="E690" i="13"/>
  <c r="E1510" i="13"/>
  <c r="E1105" i="13"/>
  <c r="E29" i="13"/>
  <c r="E533" i="13"/>
  <c r="E1043" i="13"/>
  <c r="E1010" i="13"/>
  <c r="E96" i="13"/>
  <c r="E230" i="13"/>
  <c r="E1462" i="13"/>
  <c r="E870" i="13"/>
  <c r="D1538" i="13" l="1"/>
  <c r="E1538" i="13"/>
  <c r="E1314" i="13"/>
  <c r="E837" i="13"/>
  <c r="E9" i="13"/>
  <c r="E25" i="13"/>
  <c r="E1578" i="13"/>
  <c r="E1023" i="13"/>
  <c r="E980" i="13"/>
  <c r="E407" i="13"/>
  <c r="E175" i="13"/>
  <c r="E234" i="13"/>
  <c r="E94" i="13"/>
  <c r="E791" i="13"/>
  <c r="E1216" i="13"/>
  <c r="E1283" i="13"/>
  <c r="E1061" i="13"/>
  <c r="E280" i="13"/>
  <c r="E986" i="13"/>
  <c r="E1588" i="13"/>
  <c r="E1599" i="13"/>
  <c r="E147" i="13"/>
  <c r="E397" i="13"/>
  <c r="E109" i="13"/>
  <c r="E465" i="13"/>
  <c r="E1026" i="13"/>
  <c r="E283" i="13"/>
  <c r="E61" i="13"/>
  <c r="E44" i="13"/>
  <c r="E250" i="13"/>
  <c r="E824" i="13"/>
  <c r="D656" i="13"/>
  <c r="E656" i="13"/>
  <c r="E1450" i="13"/>
  <c r="E264" i="13"/>
  <c r="E556" i="13"/>
  <c r="E1608" i="13"/>
  <c r="E956" i="13"/>
  <c r="E885" i="13"/>
  <c r="E763" i="13"/>
  <c r="E614" i="13"/>
  <c r="E76" i="13"/>
  <c r="E309" i="13"/>
  <c r="E969" i="13"/>
  <c r="E27" i="13"/>
  <c r="E1290" i="13"/>
  <c r="E1300" i="13"/>
  <c r="E1605" i="13"/>
  <c r="E1068" i="13"/>
  <c r="E833" i="13"/>
  <c r="E233" i="13"/>
  <c r="E1297" i="13"/>
  <c r="I1143" i="13" l="1"/>
  <c r="I209" i="13"/>
  <c r="E1114" i="13"/>
  <c r="E18" i="13"/>
  <c r="D1532" i="13"/>
  <c r="E1532" i="13"/>
  <c r="E1445" i="13"/>
  <c r="E989" i="13"/>
  <c r="E36" i="13"/>
  <c r="E1217" i="13" l="1"/>
  <c r="E122" i="13"/>
  <c r="E1441" i="13"/>
  <c r="E12" i="13"/>
  <c r="E168" i="13"/>
  <c r="E91" i="13"/>
  <c r="E672" i="13"/>
  <c r="E1492" i="13"/>
  <c r="E579" i="13"/>
  <c r="E958" i="13"/>
  <c r="E713" i="13"/>
  <c r="E360" i="13"/>
  <c r="E110" i="13"/>
  <c r="E728" i="13"/>
  <c r="E125" i="13"/>
  <c r="E1377" i="13"/>
  <c r="E1303" i="13"/>
  <c r="E706" i="13"/>
  <c r="E1596" i="13"/>
  <c r="E149" i="13"/>
  <c r="E75" i="13"/>
  <c r="E1530" i="13"/>
  <c r="E165" i="13"/>
  <c r="E1541" i="13" l="1"/>
  <c r="E741" i="13"/>
  <c r="E202" i="13"/>
  <c r="E653" i="13"/>
  <c r="E1379" i="13"/>
  <c r="E578" i="13"/>
  <c r="E1062" i="13"/>
  <c r="E1498" i="13"/>
  <c r="E1513" i="13"/>
  <c r="E247" i="13"/>
  <c r="E325" i="13"/>
  <c r="E852" i="13"/>
  <c r="E1131" i="13"/>
  <c r="E399" i="13"/>
  <c r="E808" i="13"/>
  <c r="E887" i="13"/>
  <c r="E1273" i="13"/>
  <c r="E892" i="13"/>
  <c r="E315" i="13"/>
  <c r="E915" i="13"/>
  <c r="E985" i="13" l="1"/>
  <c r="E1454" i="13"/>
  <c r="E286" i="13"/>
  <c r="E700" i="13"/>
  <c r="E402" i="13"/>
  <c r="E632" i="13"/>
  <c r="E421" i="13"/>
  <c r="E658" i="13"/>
  <c r="E557" i="13"/>
  <c r="D238" i="13"/>
  <c r="E238" i="13"/>
  <c r="E1234" i="13"/>
  <c r="E1071" i="13"/>
  <c r="E924" i="13"/>
  <c r="D1539" i="13"/>
  <c r="E1539" i="13"/>
  <c r="E1328" i="13"/>
  <c r="E960" i="13"/>
  <c r="E1463" i="13"/>
  <c r="E1000" i="13"/>
  <c r="E979" i="13"/>
  <c r="E359" i="13"/>
  <c r="E176" i="13"/>
  <c r="E598" i="13"/>
  <c r="E941" i="13"/>
  <c r="E472" i="13"/>
  <c r="E232" i="13"/>
  <c r="E896" i="13"/>
  <c r="E1440" i="13" l="1"/>
  <c r="E1502" i="13" l="1"/>
  <c r="E702" i="13"/>
  <c r="E151" i="13"/>
  <c r="E622" i="13"/>
  <c r="E1420" i="13"/>
  <c r="E1338" i="13"/>
  <c r="E1388" i="13"/>
  <c r="E698" i="13"/>
  <c r="E1589" i="13"/>
  <c r="E365" i="13"/>
  <c r="E663" i="13"/>
  <c r="E255" i="13"/>
  <c r="E190" i="13"/>
  <c r="E801" i="13"/>
  <c r="E83" i="13"/>
  <c r="E987" i="13"/>
  <c r="E908" i="13"/>
  <c r="E905" i="13"/>
  <c r="E1150" i="13"/>
  <c r="E1067" i="13"/>
  <c r="E1508" i="13"/>
  <c r="E1254" i="13"/>
  <c r="E1527" i="13"/>
  <c r="D1324" i="13"/>
  <c r="E1324" i="13"/>
  <c r="E1232" i="13"/>
  <c r="E328" i="13"/>
  <c r="E28" i="13"/>
  <c r="E1129" i="13"/>
  <c r="E383" i="13"/>
  <c r="E503" i="13"/>
  <c r="D645" i="13"/>
  <c r="E645" i="13"/>
  <c r="D647" i="13"/>
  <c r="E647" i="13"/>
  <c r="E86" i="13"/>
  <c r="E754" i="13"/>
  <c r="E911" i="13"/>
  <c r="E424" i="13"/>
  <c r="E1468" i="13"/>
  <c r="E751" i="13"/>
  <c r="E1509" i="13" l="1"/>
  <c r="E996" i="13"/>
  <c r="E1429" i="13"/>
  <c r="E854" i="13"/>
  <c r="E1090" i="13"/>
  <c r="E682" i="13"/>
  <c r="E253" i="13"/>
  <c r="E968" i="13"/>
  <c r="E508" i="13"/>
  <c r="E95" i="13" l="1"/>
  <c r="E755" i="13"/>
  <c r="E146" i="13"/>
  <c r="E914" i="13"/>
  <c r="E613" i="13"/>
  <c r="E1566" i="13" l="1"/>
  <c r="E1282" i="13"/>
  <c r="E549" i="13"/>
  <c r="E916" i="13"/>
  <c r="E1486" i="13" l="1"/>
  <c r="E883" i="13"/>
  <c r="E585" i="13" l="1"/>
  <c r="P17" i="25" l="1"/>
  <c r="Q17" i="25"/>
  <c r="R18" i="25"/>
  <c r="R20" i="25"/>
  <c r="R17" i="25"/>
  <c r="E11" i="25"/>
  <c r="E9" i="25"/>
  <c r="U28" i="25"/>
  <c r="Q6" i="25"/>
  <c r="I10" i="25"/>
  <c r="O20" i="25"/>
  <c r="E454" i="13"/>
  <c r="E257" i="13"/>
  <c r="E630" i="13"/>
  <c r="E82" i="13"/>
  <c r="E50" i="13"/>
  <c r="E1236" i="13"/>
  <c r="E972" i="13"/>
  <c r="E1442" i="13" l="1"/>
  <c r="E917" i="13" l="1"/>
  <c r="E243" i="13"/>
  <c r="E965" i="13"/>
  <c r="D304" i="13" l="1"/>
  <c r="E304" i="13"/>
  <c r="E97" i="13"/>
  <c r="E396" i="13"/>
  <c r="E1092" i="13"/>
  <c r="E339" i="13" l="1"/>
  <c r="E22" i="13"/>
  <c r="E169" i="13" l="1"/>
  <c r="E689" i="13"/>
  <c r="E1597" i="13"/>
  <c r="E1094" i="13"/>
  <c r="E906" i="13"/>
  <c r="E137" i="13"/>
  <c r="E38" i="13"/>
  <c r="E445" i="13" l="1"/>
  <c r="E577" i="13"/>
  <c r="E199" i="13"/>
  <c r="E1106" i="13"/>
  <c r="E539" i="13"/>
  <c r="E705" i="13"/>
  <c r="E432" i="13"/>
  <c r="E80" i="13"/>
  <c r="E1247" i="13"/>
  <c r="E1088" i="13"/>
  <c r="E530" i="13" l="1"/>
  <c r="E1272" i="13"/>
  <c r="E524" i="13" l="1"/>
  <c r="E648" i="13" l="1"/>
  <c r="E1387" i="13"/>
  <c r="E116" i="13"/>
  <c r="E605" i="13"/>
  <c r="E269" i="13"/>
  <c r="E740" i="13"/>
  <c r="E784" i="13"/>
  <c r="E1425" i="13"/>
  <c r="E1264" i="13"/>
  <c r="E441" i="13"/>
  <c r="E767" i="13"/>
  <c r="E667" i="13"/>
  <c r="E369" i="13"/>
  <c r="E1057" i="13"/>
  <c r="E41" i="13"/>
  <c r="E1569" i="13"/>
  <c r="E371" i="13"/>
  <c r="E260" i="13"/>
  <c r="E802" i="13"/>
  <c r="D522" i="13"/>
  <c r="E522" i="13"/>
  <c r="E159" i="13"/>
  <c r="E148" i="13"/>
  <c r="S597" i="13"/>
  <c r="T597" i="13"/>
  <c r="U597" i="13"/>
  <c r="V597" i="13"/>
  <c r="W597" i="13"/>
  <c r="X597" i="13"/>
  <c r="Y597" i="13"/>
  <c r="Z597" i="13"/>
  <c r="AA597" i="13"/>
  <c r="AB597" i="13"/>
  <c r="AC597" i="13"/>
  <c r="AD597" i="13"/>
  <c r="AE597" i="13"/>
  <c r="AF597" i="13"/>
  <c r="AG597" i="13"/>
  <c r="AH597" i="13"/>
  <c r="AI597" i="13"/>
  <c r="AJ597" i="13"/>
  <c r="AK597" i="13"/>
  <c r="AL597" i="13"/>
  <c r="AM597" i="13"/>
  <c r="AN597" i="13"/>
  <c r="AO597" i="13"/>
  <c r="AP597" i="13"/>
  <c r="AQ597" i="13"/>
  <c r="AR597" i="13"/>
  <c r="AS597" i="13"/>
  <c r="AT597" i="13"/>
  <c r="AU597" i="13"/>
  <c r="E1072" i="13"/>
  <c r="E184" i="13"/>
  <c r="E500" i="13"/>
  <c r="E376" i="13"/>
  <c r="D305" i="13"/>
  <c r="E305" i="13"/>
  <c r="E953" i="13"/>
  <c r="E1095" i="13"/>
  <c r="E1040" i="13"/>
  <c r="E179" i="13"/>
  <c r="E971" i="13"/>
  <c r="E59" i="13"/>
  <c r="E853" i="13"/>
  <c r="E495" i="13"/>
  <c r="E587" i="13"/>
  <c r="E1267" i="13"/>
  <c r="E289" i="13"/>
  <c r="E229" i="13"/>
  <c r="E380" i="13" l="1"/>
  <c r="E497" i="13"/>
  <c r="E1227" i="13"/>
  <c r="E1289" i="13"/>
  <c r="E1443" i="13"/>
  <c r="E1248" i="13"/>
  <c r="E1091" i="13"/>
  <c r="E913" i="13"/>
  <c r="E487" i="13"/>
  <c r="E1170" i="13"/>
  <c r="E652" i="13"/>
  <c r="E423" i="13"/>
  <c r="E835" i="13"/>
  <c r="E575" i="13"/>
  <c r="E88" i="13"/>
  <c r="E841" i="13"/>
  <c r="E863" i="13"/>
  <c r="E242" i="13"/>
  <c r="E1086" i="13"/>
  <c r="E790" i="13"/>
  <c r="E263" i="13"/>
  <c r="E1215" i="13"/>
  <c r="E1494" i="13"/>
  <c r="E510" i="13"/>
  <c r="E213" i="13"/>
  <c r="E252" i="13"/>
  <c r="E1573" i="13" l="1"/>
  <c r="E664" i="13"/>
  <c r="E1577" i="13"/>
  <c r="E484" i="13"/>
  <c r="E523" i="13"/>
  <c r="E1222" i="13"/>
  <c r="E1148" i="13" l="1"/>
  <c r="E85" i="13"/>
  <c r="E211" i="13" l="1"/>
  <c r="D241" i="13"/>
  <c r="E241" i="13"/>
  <c r="E481" i="13"/>
  <c r="E5" i="13"/>
  <c r="I1552" i="13" l="1"/>
  <c r="I1485" i="13"/>
  <c r="I1415" i="13"/>
  <c r="I1279" i="13"/>
  <c r="I1015" i="13"/>
  <c r="I947" i="13"/>
  <c r="I880" i="13"/>
  <c r="I1348" i="13"/>
  <c r="E1101" i="13"/>
  <c r="E26" i="13"/>
  <c r="I812" i="13"/>
  <c r="I544" i="13"/>
  <c r="I478" i="13"/>
  <c r="I412" i="13"/>
  <c r="I345" i="13"/>
  <c r="I72" i="13"/>
  <c r="E1505" i="13" l="1"/>
  <c r="E499" i="13" l="1"/>
  <c r="E485" i="13" l="1"/>
  <c r="E898" i="13" l="1"/>
  <c r="E314" i="13"/>
  <c r="E1286" i="13"/>
  <c r="E1563" i="13" l="1"/>
  <c r="E270" i="13"/>
  <c r="E839" i="13"/>
  <c r="E864" i="13"/>
  <c r="E1436" i="13"/>
  <c r="E1598" i="13"/>
  <c r="E921" i="13"/>
  <c r="E254" i="13"/>
  <c r="E1318" i="13"/>
  <c r="E66" i="13"/>
  <c r="E1609" i="13"/>
  <c r="E787" i="13"/>
  <c r="E313" i="13"/>
  <c r="E517" i="13"/>
  <c r="E749" i="13"/>
  <c r="E471" i="13"/>
  <c r="E198" i="13"/>
  <c r="E1228" i="13"/>
  <c r="E160" i="13"/>
  <c r="E392" i="13"/>
  <c r="E299" i="13"/>
  <c r="E692" i="13"/>
  <c r="E203" i="13"/>
  <c r="E620" i="13"/>
  <c r="E637" i="13"/>
  <c r="E1614" i="13"/>
  <c r="D1398" i="13"/>
  <c r="E1398" i="13"/>
  <c r="E67" i="13"/>
  <c r="E1237" i="13"/>
  <c r="E1304" i="13"/>
  <c r="E384" i="13"/>
  <c r="E1593" i="13"/>
  <c r="E449" i="13"/>
  <c r="E1102" i="13"/>
  <c r="E1491" i="13"/>
  <c r="E1471" i="13"/>
  <c r="E872" i="13"/>
  <c r="E978" i="13"/>
  <c r="E562" i="13"/>
  <c r="E1065" i="13"/>
  <c r="E634" i="13"/>
  <c r="E127" i="13"/>
  <c r="E777" i="13"/>
  <c r="E1103" i="13"/>
  <c r="E35" i="13"/>
  <c r="E455" i="13"/>
  <c r="E860" i="13"/>
  <c r="E87" i="13"/>
  <c r="E602" i="13"/>
  <c r="E792" i="13"/>
  <c r="E1235" i="13"/>
  <c r="E923" i="13"/>
  <c r="E857" i="13"/>
  <c r="E14" i="13"/>
  <c r="E490" i="13"/>
  <c r="E266" i="13"/>
  <c r="E118" i="13"/>
  <c r="E1100" i="13"/>
  <c r="E1047" i="13"/>
  <c r="E759" i="13"/>
  <c r="E114" i="13"/>
  <c r="E357" i="13"/>
  <c r="E717" i="13"/>
  <c r="E596" i="13"/>
  <c r="E1422" i="13"/>
  <c r="E1475" i="13"/>
  <c r="E635" i="13"/>
  <c r="E1281" i="13"/>
  <c r="E480" i="13"/>
  <c r="E1305" i="13"/>
  <c r="E1313" i="13"/>
  <c r="E215" i="13"/>
  <c r="D1335" i="13"/>
  <c r="E1335" i="13"/>
  <c r="E1525" i="13"/>
  <c r="E1262" i="13"/>
  <c r="E389" i="13"/>
  <c r="E98" i="13"/>
  <c r="D1196" i="13"/>
  <c r="E1196" i="13"/>
  <c r="E534" i="13"/>
  <c r="E550" i="13"/>
  <c r="E1531" i="13"/>
  <c r="E612" i="13"/>
  <c r="E882" i="13"/>
  <c r="E180" i="13"/>
  <c r="E1307" i="13"/>
  <c r="E1245" i="13"/>
  <c r="E783" i="13"/>
  <c r="E665" i="13"/>
  <c r="E181" i="13"/>
  <c r="E293" i="13"/>
  <c r="E81" i="13"/>
  <c r="E1265" i="13"/>
  <c r="E1548" i="13"/>
  <c r="D1548" i="13"/>
  <c r="E903" i="13"/>
  <c r="E1344" i="13"/>
  <c r="E430" i="13"/>
  <c r="E425" i="13"/>
  <c r="E292" i="13"/>
  <c r="E1291" i="13"/>
  <c r="E194" i="13"/>
  <c r="E709" i="13"/>
  <c r="E800" i="13"/>
  <c r="E387" i="13"/>
  <c r="E1070" i="13"/>
  <c r="E164" i="13"/>
  <c r="E1113" i="13"/>
  <c r="E662" i="13"/>
  <c r="E1312" i="13"/>
  <c r="E1546" i="13"/>
  <c r="D1546" i="13"/>
  <c r="E1497" i="13"/>
  <c r="D1497" i="13"/>
  <c r="E1543" i="13"/>
  <c r="D1543" i="13"/>
  <c r="E1534" i="13"/>
  <c r="D1534" i="13"/>
  <c r="E795" i="13"/>
  <c r="D795" i="13"/>
  <c r="E321" i="13"/>
  <c r="D321" i="13"/>
  <c r="E186" i="13"/>
  <c r="D186" i="13"/>
  <c r="E532" i="13"/>
  <c r="D532" i="13"/>
  <c r="E302" i="13"/>
  <c r="D302" i="13"/>
  <c r="E569" i="13"/>
  <c r="E1410" i="13"/>
  <c r="E366" i="13"/>
  <c r="E828" i="13"/>
  <c r="E224" i="13"/>
  <c r="E1270" i="13"/>
  <c r="E1179" i="13"/>
  <c r="E1268" i="13"/>
  <c r="E428" i="13"/>
  <c r="E588" i="13"/>
  <c r="E1558" i="13"/>
  <c r="E1132" i="13"/>
  <c r="E1427" i="13"/>
  <c r="E818" i="13"/>
  <c r="E597" i="13"/>
  <c r="E1308" i="13"/>
  <c r="E890" i="13"/>
  <c r="E1590" i="13"/>
  <c r="E982" i="13"/>
  <c r="E1046" i="13"/>
  <c r="E1455" i="13"/>
  <c r="E684" i="13"/>
  <c r="E1263" i="13"/>
  <c r="E236" i="13"/>
  <c r="E177" i="13"/>
  <c r="E418" i="13"/>
  <c r="E1512" i="13"/>
  <c r="E1506" i="13"/>
  <c r="E1499" i="13"/>
  <c r="E185" i="13"/>
  <c r="E437" i="13"/>
  <c r="E1178" i="13"/>
  <c r="E1334" i="13"/>
  <c r="E618" i="13"/>
  <c r="E930" i="13"/>
  <c r="E696" i="13"/>
  <c r="E285" i="13"/>
  <c r="E866" i="13"/>
  <c r="E1517" i="13"/>
  <c r="E1256" i="13"/>
  <c r="E995" i="13"/>
  <c r="E922" i="13"/>
  <c r="E1336" i="13"/>
  <c r="E8" i="13"/>
  <c r="E586" i="13"/>
  <c r="E1580" i="13"/>
  <c r="E1223" i="13"/>
  <c r="E173" i="13"/>
  <c r="E1020" i="13"/>
  <c r="E1006" i="13"/>
  <c r="E1111" i="13"/>
  <c r="E463" i="13"/>
  <c r="E680" i="13"/>
  <c r="E955" i="13"/>
  <c r="E1417" i="13"/>
  <c r="E416" i="13"/>
  <c r="E1219" i="13"/>
  <c r="E436" i="13"/>
  <c r="E1331" i="13"/>
  <c r="E446" i="13"/>
  <c r="E1138" i="13"/>
  <c r="E582" i="13"/>
  <c r="E797" i="13"/>
  <c r="E373" i="13"/>
  <c r="E429" i="13"/>
  <c r="I140" i="13"/>
  <c r="E1213" i="13"/>
  <c r="E438" i="13"/>
  <c r="E226" i="13"/>
  <c r="E316" i="13"/>
  <c r="E452" i="13"/>
  <c r="E461" i="13"/>
  <c r="E1453" i="13"/>
  <c r="E528" i="13"/>
  <c r="E1050" i="13"/>
  <c r="E1523" i="13"/>
  <c r="E504" i="13"/>
  <c r="E513" i="13"/>
  <c r="E1054" i="13"/>
  <c r="E988" i="13"/>
  <c r="E1255" i="13"/>
  <c r="E23" i="13"/>
  <c r="E567" i="13"/>
  <c r="E644" i="13"/>
  <c r="E657" i="13"/>
  <c r="E1112" i="13"/>
  <c r="E529" i="13"/>
  <c r="E1594" i="13"/>
  <c r="E101" i="13"/>
  <c r="E1121" i="13"/>
  <c r="E897" i="13"/>
  <c r="E636" i="13"/>
  <c r="E19" i="13"/>
  <c r="E1565" i="13"/>
  <c r="E502" i="13"/>
  <c r="E775" i="13"/>
  <c r="E616" i="13"/>
  <c r="E729" i="13"/>
  <c r="E1048" i="13"/>
  <c r="E1449" i="13"/>
  <c r="E711" i="13"/>
  <c r="E1037" i="13"/>
  <c r="E382" i="13"/>
  <c r="E1423" i="13"/>
  <c r="E144" i="13"/>
  <c r="E1554" i="13"/>
  <c r="E235" i="13"/>
  <c r="E338" i="13"/>
  <c r="E725" i="13"/>
  <c r="E1428" i="13"/>
  <c r="E99" i="13"/>
  <c r="E1005" i="13"/>
  <c r="E844" i="13"/>
  <c r="E943" i="13"/>
  <c r="E1434" i="13"/>
  <c r="E1233" i="13"/>
  <c r="E843" i="13"/>
  <c r="E154" i="13"/>
  <c r="E512" i="13"/>
  <c r="E712" i="13"/>
  <c r="E1116" i="13"/>
  <c r="E558" i="13"/>
  <c r="E372" i="13"/>
  <c r="AU392" i="13"/>
  <c r="AT392" i="13"/>
  <c r="AS392" i="13"/>
  <c r="AR392" i="13"/>
  <c r="AQ392" i="13"/>
  <c r="AP392" i="13"/>
  <c r="AO392" i="13"/>
  <c r="AN392" i="13"/>
  <c r="AM392" i="13"/>
  <c r="AL392" i="13"/>
  <c r="AK392" i="13"/>
  <c r="AJ392" i="13"/>
  <c r="AI392" i="13"/>
  <c r="AH392" i="13"/>
  <c r="AG392" i="13"/>
  <c r="AF392" i="13"/>
  <c r="AE392" i="13"/>
  <c r="AD392" i="13"/>
  <c r="AC392" i="13"/>
  <c r="AB392" i="13"/>
  <c r="AA392" i="13"/>
  <c r="Z392" i="13"/>
  <c r="Y392" i="13"/>
  <c r="X392" i="13"/>
  <c r="W392" i="13"/>
  <c r="V392" i="13"/>
  <c r="U392" i="13"/>
  <c r="T392" i="13"/>
  <c r="S392" i="13"/>
  <c r="E710" i="13"/>
  <c r="E393" i="13"/>
  <c r="E1038" i="13"/>
  <c r="E49" i="13"/>
  <c r="E1496" i="13"/>
  <c r="E1041" i="13"/>
  <c r="AU1248" i="13"/>
  <c r="AT1248" i="13"/>
  <c r="AS1248" i="13"/>
  <c r="AR1248" i="13"/>
  <c r="AQ1248" i="13"/>
  <c r="AP1248" i="13"/>
  <c r="AO1248" i="13"/>
  <c r="AN1248" i="13"/>
  <c r="AM1248" i="13"/>
  <c r="AL1248" i="13"/>
  <c r="AK1248" i="13"/>
  <c r="AJ1248" i="13"/>
  <c r="AI1248" i="13"/>
  <c r="AH1248" i="13"/>
  <c r="AG1248" i="13"/>
  <c r="AF1248" i="13"/>
  <c r="AE1248" i="13"/>
  <c r="AD1248" i="13"/>
  <c r="AC1248" i="13"/>
  <c r="AB1248" i="13"/>
  <c r="AA1248" i="13"/>
  <c r="Z1248" i="13"/>
  <c r="Y1248" i="13"/>
  <c r="X1248" i="13"/>
  <c r="W1248" i="13"/>
  <c r="V1248" i="13"/>
  <c r="U1248" i="13"/>
  <c r="T1248" i="13"/>
  <c r="S1248" i="13"/>
  <c r="E1059" i="13"/>
  <c r="E1053" i="13"/>
  <c r="E456" i="13"/>
  <c r="E1439" i="13"/>
  <c r="E1025" i="13"/>
  <c r="E861" i="13"/>
  <c r="E46" i="13"/>
  <c r="E617" i="13"/>
  <c r="E687" i="13"/>
  <c r="E1154" i="13"/>
  <c r="E107" i="13"/>
  <c r="E350" i="13"/>
  <c r="E58" i="13"/>
  <c r="E1049" i="13"/>
  <c r="E74" i="13"/>
  <c r="D381" i="22"/>
  <c r="F381" i="22" s="1"/>
  <c r="H381" i="22" s="1"/>
  <c r="J381" i="22" s="1"/>
  <c r="B409" i="22" s="1"/>
  <c r="D409" i="22" s="1"/>
  <c r="F409" i="22" s="1"/>
  <c r="H409" i="22" s="1"/>
  <c r="J409" i="22" s="1"/>
  <c r="B437" i="22" s="1"/>
  <c r="D437" i="22" s="1"/>
  <c r="F437" i="22" s="1"/>
  <c r="H437" i="22" s="1"/>
  <c r="J437" i="22" s="1"/>
  <c r="E193" i="13"/>
  <c r="E834" i="13"/>
  <c r="E489" i="13"/>
  <c r="E1489" i="13"/>
  <c r="E1481" i="13"/>
  <c r="E1611" i="13"/>
  <c r="E1472" i="13"/>
  <c r="E1459" i="13"/>
  <c r="E1243" i="13"/>
  <c r="E1036" i="13"/>
  <c r="E673" i="13"/>
  <c r="E1317" i="13"/>
  <c r="E619" i="13"/>
  <c r="E414" i="13"/>
  <c r="E1579" i="13"/>
  <c r="E400" i="13"/>
  <c r="E381" i="13"/>
  <c r="E1018" i="13"/>
  <c r="E1011" i="13"/>
  <c r="E519" i="13"/>
  <c r="E1567" i="13"/>
  <c r="E1212" i="13"/>
  <c r="E333" i="13"/>
  <c r="E379" i="13"/>
  <c r="E902" i="13"/>
  <c r="E699" i="13"/>
  <c r="E889" i="13"/>
  <c r="E278" i="13"/>
  <c r="E726" i="13"/>
  <c r="E443" i="13"/>
  <c r="E747" i="13"/>
  <c r="E607" i="13"/>
  <c r="E1199" i="13"/>
  <c r="E565" i="13"/>
  <c r="E553" i="13"/>
  <c r="E551" i="13"/>
  <c r="E540" i="13"/>
  <c r="E464" i="13"/>
  <c r="E1039" i="13"/>
  <c r="E1444" i="13"/>
  <c r="E762" i="13"/>
  <c r="E1028" i="13"/>
  <c r="E1017" i="13"/>
  <c r="E691" i="13"/>
  <c r="E415" i="13"/>
  <c r="E56" i="13"/>
  <c r="E514" i="13"/>
  <c r="E15" i="13"/>
  <c r="E748" i="13"/>
  <c r="E435" i="13"/>
  <c r="E521" i="13"/>
  <c r="E153" i="13"/>
  <c r="E1520" i="13"/>
  <c r="E1260" i="13"/>
  <c r="E511" i="13"/>
  <c r="E1521" i="13"/>
  <c r="E1504" i="13"/>
  <c r="E434" i="13"/>
  <c r="E1438" i="13"/>
  <c r="E126" i="13"/>
  <c r="AU584" i="13"/>
  <c r="AT584" i="13"/>
  <c r="AS584" i="13"/>
  <c r="AR584" i="13"/>
  <c r="AQ584" i="13"/>
  <c r="AP584" i="13"/>
  <c r="AO584" i="13"/>
  <c r="AN584" i="13"/>
  <c r="AM584" i="13"/>
  <c r="AL584" i="13"/>
  <c r="AK584" i="13"/>
  <c r="AJ584" i="13"/>
  <c r="AI584" i="13"/>
  <c r="AH584" i="13"/>
  <c r="AG584" i="13"/>
  <c r="AF584" i="13"/>
  <c r="AE584" i="13"/>
  <c r="AD584" i="13"/>
  <c r="AC584" i="13"/>
  <c r="AB584" i="13"/>
  <c r="AA584" i="13"/>
  <c r="Z584" i="13"/>
  <c r="Y584" i="13"/>
  <c r="X584" i="13"/>
  <c r="W584" i="13"/>
  <c r="V584" i="13"/>
  <c r="U584" i="13"/>
  <c r="T584" i="13"/>
  <c r="S584" i="13"/>
  <c r="I3" i="13"/>
  <c r="AU1116" i="13"/>
  <c r="AT1116" i="13"/>
  <c r="AS1116" i="13"/>
  <c r="AR1116" i="13"/>
  <c r="AQ1116" i="13"/>
  <c r="AP1116" i="13"/>
  <c r="AO1116" i="13"/>
  <c r="AN1116" i="13"/>
  <c r="AM1116" i="13"/>
  <c r="AL1116" i="13"/>
  <c r="AK1116" i="13"/>
  <c r="AJ1116" i="13"/>
  <c r="AI1116" i="13"/>
  <c r="AH1116" i="13"/>
  <c r="AG1116" i="13"/>
  <c r="AF1116" i="13"/>
  <c r="AE1116" i="13"/>
  <c r="AD1116" i="13"/>
  <c r="AC1116" i="13"/>
  <c r="AB1116" i="13"/>
  <c r="AA1116" i="13"/>
  <c r="Z1116" i="13"/>
  <c r="Y1116" i="13"/>
  <c r="X1116" i="13"/>
  <c r="W1116" i="13"/>
  <c r="V1116" i="13"/>
  <c r="U1116" i="13"/>
  <c r="T1116" i="13"/>
  <c r="S1116" i="13"/>
  <c r="AU1439" i="13"/>
  <c r="AT1439" i="13"/>
  <c r="AS1439" i="13"/>
  <c r="AR1439" i="13"/>
  <c r="AQ1439" i="13"/>
  <c r="AP1439" i="13"/>
  <c r="AO1439" i="13"/>
  <c r="AN1439" i="13"/>
  <c r="AM1439" i="13"/>
  <c r="AL1439" i="13"/>
  <c r="AK1439" i="13"/>
  <c r="AJ1439" i="13"/>
  <c r="AI1439" i="13"/>
  <c r="AH1439" i="13"/>
  <c r="AG1439" i="13"/>
  <c r="AF1439" i="13"/>
  <c r="AE1439" i="13"/>
  <c r="AD1439" i="13"/>
  <c r="AC1439" i="13"/>
  <c r="AB1439" i="13"/>
  <c r="AA1439" i="13"/>
  <c r="Z1439" i="13"/>
  <c r="Y1439" i="13"/>
  <c r="X1439" i="13"/>
  <c r="W1439" i="13"/>
  <c r="V1439" i="13"/>
  <c r="U1439" i="13"/>
  <c r="T1439" i="13"/>
  <c r="S1439" i="13"/>
  <c r="AU194" i="13"/>
  <c r="AT194" i="13"/>
  <c r="AS194" i="13"/>
  <c r="AR194" i="13"/>
  <c r="AQ194" i="13"/>
  <c r="AP194" i="13"/>
  <c r="AO194" i="13"/>
  <c r="AN194" i="13"/>
  <c r="AM194" i="13"/>
  <c r="AL194" i="13"/>
  <c r="AK194" i="13"/>
  <c r="AJ194" i="13"/>
  <c r="AI194" i="13"/>
  <c r="AH194" i="13"/>
  <c r="AG194" i="13"/>
  <c r="AF194" i="13"/>
  <c r="AE194" i="13"/>
  <c r="AD194" i="13"/>
  <c r="AC194" i="13"/>
  <c r="AB194" i="13"/>
  <c r="AA194" i="13"/>
  <c r="Z194" i="13"/>
  <c r="Y194" i="13"/>
  <c r="X194" i="13"/>
  <c r="W194" i="13"/>
  <c r="V194" i="13"/>
  <c r="U194" i="13"/>
  <c r="T194" i="13"/>
  <c r="S194" i="13"/>
  <c r="AT1530" i="13"/>
  <c r="AS1530" i="13"/>
  <c r="AR1530" i="13"/>
  <c r="AQ1530" i="13"/>
  <c r="AP1530" i="13"/>
  <c r="AO1530" i="13"/>
  <c r="AN1530" i="13"/>
  <c r="AM1530" i="13"/>
  <c r="AL1530" i="13"/>
  <c r="AK1530" i="13"/>
  <c r="AJ1530" i="13"/>
  <c r="AI1530" i="13"/>
  <c r="AH1530" i="13"/>
  <c r="AG1530" i="13"/>
  <c r="AF1530" i="13"/>
  <c r="AE1530" i="13"/>
  <c r="AD1530" i="13"/>
  <c r="AC1530" i="13"/>
  <c r="AB1530" i="13"/>
  <c r="AA1530" i="13"/>
  <c r="Z1530" i="13"/>
  <c r="Y1530" i="13"/>
  <c r="X1530" i="13"/>
  <c r="W1530" i="13"/>
  <c r="V1530" i="13"/>
  <c r="U1530" i="13"/>
  <c r="T1530" i="13"/>
  <c r="S1530" i="13"/>
  <c r="R1530" i="13"/>
  <c r="AT345" i="13"/>
  <c r="AS345" i="13"/>
  <c r="AR345" i="13"/>
  <c r="AQ345" i="13"/>
  <c r="AP345" i="13"/>
  <c r="AO345" i="13"/>
  <c r="AN345" i="13"/>
  <c r="AM345" i="13"/>
  <c r="AL345" i="13"/>
  <c r="AK345" i="13"/>
  <c r="AJ345" i="13"/>
  <c r="AI345" i="13"/>
  <c r="AH345" i="13"/>
  <c r="AG345" i="13"/>
  <c r="AF345" i="13"/>
  <c r="AE345" i="13"/>
  <c r="AD345" i="13"/>
  <c r="AC345" i="13"/>
  <c r="AB345" i="13"/>
  <c r="AA345" i="13"/>
  <c r="Z345" i="13"/>
  <c r="Y345" i="13"/>
  <c r="X345" i="13"/>
  <c r="W345" i="13"/>
  <c r="V345" i="13"/>
  <c r="U345" i="13"/>
  <c r="T345" i="13"/>
  <c r="S345" i="13"/>
  <c r="R345" i="13"/>
  <c r="AT565" i="13"/>
  <c r="AS565" i="13"/>
  <c r="AR565" i="13"/>
  <c r="AQ565" i="13"/>
  <c r="AP565" i="13"/>
  <c r="AO565" i="13"/>
  <c r="AN565" i="13"/>
  <c r="AM565" i="13"/>
  <c r="AL565" i="13"/>
  <c r="AK565" i="13"/>
  <c r="AJ565" i="13"/>
  <c r="AI565" i="13"/>
  <c r="AH565" i="13"/>
  <c r="AG565" i="13"/>
  <c r="AF565" i="13"/>
  <c r="AE565" i="13"/>
  <c r="AD565" i="13"/>
  <c r="AC565" i="13"/>
  <c r="AB565" i="13"/>
  <c r="AA565" i="13"/>
  <c r="Z565" i="13"/>
  <c r="Y565" i="13"/>
  <c r="X565" i="13"/>
  <c r="W565" i="13"/>
  <c r="V565" i="13"/>
  <c r="U565" i="13"/>
  <c r="T565" i="13"/>
  <c r="S565" i="13"/>
  <c r="R565" i="13"/>
  <c r="AT402" i="13"/>
  <c r="AS402" i="13"/>
  <c r="AR402" i="13"/>
  <c r="AQ402" i="13"/>
  <c r="AP402" i="13"/>
  <c r="AO402" i="13"/>
  <c r="AN402" i="13"/>
  <c r="AM402" i="13"/>
  <c r="AL402" i="13"/>
  <c r="AK402" i="13"/>
  <c r="AJ402" i="13"/>
  <c r="AI402" i="13"/>
  <c r="AH402" i="13"/>
  <c r="AG402" i="13"/>
  <c r="AF402" i="13"/>
  <c r="AE402" i="13"/>
  <c r="AD402" i="13"/>
  <c r="AC402" i="13"/>
  <c r="AB402" i="13"/>
  <c r="AA402" i="13"/>
  <c r="Z402" i="13"/>
  <c r="Y402" i="13"/>
  <c r="X402" i="13"/>
  <c r="W402" i="13"/>
  <c r="V402" i="13"/>
  <c r="U402" i="13"/>
  <c r="T402" i="13"/>
  <c r="S402" i="13"/>
  <c r="R402" i="13"/>
  <c r="AT1245" i="13"/>
  <c r="AS1245" i="13"/>
  <c r="AR1245" i="13"/>
  <c r="AQ1245" i="13"/>
  <c r="AP1245" i="13"/>
  <c r="AO1245" i="13"/>
  <c r="AN1245" i="13"/>
  <c r="AM1245" i="13"/>
  <c r="AL1245" i="13"/>
  <c r="AK1245" i="13"/>
  <c r="AJ1245" i="13"/>
  <c r="AI1245" i="13"/>
  <c r="AH1245" i="13"/>
  <c r="AG1245" i="13"/>
  <c r="AF1245" i="13"/>
  <c r="AE1245" i="13"/>
  <c r="AD1245" i="13"/>
  <c r="AC1245" i="13"/>
  <c r="AB1245" i="13"/>
  <c r="AA1245" i="13"/>
  <c r="Z1245" i="13"/>
  <c r="Y1245" i="13"/>
  <c r="X1245" i="13"/>
  <c r="W1245" i="13"/>
  <c r="V1245" i="13"/>
  <c r="U1245" i="13"/>
  <c r="T1245" i="13"/>
  <c r="S1245" i="13"/>
  <c r="R1245" i="13"/>
  <c r="AT1481" i="13"/>
  <c r="AS1481" i="13"/>
  <c r="AR1481" i="13"/>
  <c r="AQ1481" i="13"/>
  <c r="AP1481" i="13"/>
  <c r="AO1481" i="13"/>
  <c r="AN1481" i="13"/>
  <c r="AM1481" i="13"/>
  <c r="AL1481" i="13"/>
  <c r="AK1481" i="13"/>
  <c r="AJ1481" i="13"/>
  <c r="AI1481" i="13"/>
  <c r="AH1481" i="13"/>
  <c r="AG1481" i="13"/>
  <c r="AF1481" i="13"/>
  <c r="AE1481" i="13"/>
  <c r="AD1481" i="13"/>
  <c r="AC1481" i="13"/>
  <c r="AB1481" i="13"/>
  <c r="AA1481" i="13"/>
  <c r="Z1481" i="13"/>
  <c r="Y1481" i="13"/>
  <c r="X1481" i="13"/>
  <c r="W1481" i="13"/>
  <c r="V1481" i="13"/>
  <c r="U1481" i="13"/>
  <c r="T1481" i="13"/>
  <c r="S1481" i="13"/>
  <c r="R1481" i="13"/>
  <c r="AT1472" i="13"/>
  <c r="AS1472" i="13"/>
  <c r="AR1472" i="13"/>
  <c r="AQ1472" i="13"/>
  <c r="AP1472" i="13"/>
  <c r="AO1472" i="13"/>
  <c r="AN1472" i="13"/>
  <c r="AM1472" i="13"/>
  <c r="AL1472" i="13"/>
  <c r="AK1472" i="13"/>
  <c r="AJ1472" i="13"/>
  <c r="AI1472" i="13"/>
  <c r="AH1472" i="13"/>
  <c r="AG1472" i="13"/>
  <c r="AF1472" i="13"/>
  <c r="AE1472" i="13"/>
  <c r="AD1472" i="13"/>
  <c r="AC1472" i="13"/>
  <c r="AB1472" i="13"/>
  <c r="AA1472" i="13"/>
  <c r="Z1472" i="13"/>
  <c r="Y1472" i="13"/>
  <c r="X1472" i="13"/>
  <c r="W1472" i="13"/>
  <c r="V1472" i="13"/>
  <c r="U1472" i="13"/>
  <c r="T1472" i="13"/>
  <c r="S1472" i="13"/>
  <c r="R1472" i="13"/>
  <c r="H1622" i="13"/>
  <c r="O1622" i="13"/>
  <c r="H1623" i="13"/>
  <c r="H1624" i="13"/>
  <c r="O1627" i="13"/>
  <c r="H1628" i="13"/>
  <c r="I27" i="25" l="1"/>
  <c r="O1624" i="13"/>
  <c r="H1625" i="13"/>
  <c r="O1629" i="13"/>
  <c r="D11" i="25"/>
  <c r="I12" i="25"/>
  <c r="Y25" i="25"/>
  <c r="E6" i="25"/>
  <c r="R10" i="25"/>
  <c r="H1631" i="13"/>
  <c r="U7" i="25"/>
  <c r="H9" i="25"/>
  <c r="C13" i="25"/>
  <c r="W10" i="25"/>
  <c r="L18" i="25"/>
  <c r="S15" i="25"/>
  <c r="X16" i="25"/>
  <c r="G17" i="25"/>
  <c r="Q24" i="25"/>
  <c r="U22" i="25"/>
  <c r="M28" i="25"/>
  <c r="S19" i="25"/>
  <c r="V11" i="25"/>
  <c r="D20" i="25"/>
  <c r="N25" i="25"/>
  <c r="G12" i="25"/>
  <c r="O21" i="25"/>
  <c r="X8" i="25"/>
  <c r="J27" i="25"/>
  <c r="J14" i="25"/>
  <c r="N28" i="25"/>
  <c r="H18" i="25"/>
  <c r="O7" i="25"/>
  <c r="L21" i="25"/>
  <c r="Q27" i="25"/>
  <c r="J6" i="25"/>
  <c r="D18" i="25"/>
  <c r="O28" i="25"/>
  <c r="C24" i="25"/>
  <c r="Y22" i="25"/>
  <c r="G19" i="25"/>
  <c r="W11" i="25"/>
  <c r="Q12" i="25"/>
  <c r="M8" i="25"/>
  <c r="D25" i="25"/>
  <c r="Y26" i="25"/>
  <c r="E10" i="25"/>
  <c r="N29" i="25"/>
  <c r="O19" i="25"/>
  <c r="H13" i="25"/>
  <c r="R14" i="25"/>
  <c r="N16" i="25"/>
  <c r="N9" i="25"/>
  <c r="Y9" i="25"/>
  <c r="C9" i="25"/>
  <c r="T9" i="25"/>
  <c r="P9" i="25"/>
  <c r="O9" i="25"/>
  <c r="G9" i="25"/>
  <c r="L9" i="25"/>
  <c r="J9" i="25"/>
  <c r="G21" i="25"/>
  <c r="X21" i="25"/>
  <c r="Q21" i="25"/>
  <c r="P21" i="25"/>
  <c r="J21" i="25"/>
  <c r="Y21" i="25"/>
  <c r="W21" i="25"/>
  <c r="D21" i="25"/>
  <c r="M21" i="25"/>
  <c r="R21" i="25"/>
  <c r="I21" i="25"/>
  <c r="U21" i="25"/>
  <c r="T21" i="25"/>
  <c r="V21" i="25"/>
  <c r="C11" i="25"/>
  <c r="S11" i="25"/>
  <c r="G11" i="25"/>
  <c r="M11" i="25"/>
  <c r="U11" i="25"/>
  <c r="O11" i="25"/>
  <c r="P11" i="25"/>
  <c r="Q11" i="25"/>
  <c r="Y11" i="25"/>
  <c r="N11" i="25"/>
  <c r="X12" i="25"/>
  <c r="H12" i="25"/>
  <c r="T12" i="25"/>
  <c r="L12" i="25"/>
  <c r="P12" i="25"/>
  <c r="W12" i="25"/>
  <c r="R12" i="25"/>
  <c r="Y24" i="25"/>
  <c r="D24" i="25"/>
  <c r="J24" i="25"/>
  <c r="L24" i="25"/>
  <c r="G24" i="25"/>
  <c r="S24" i="25"/>
  <c r="I24" i="25"/>
  <c r="R24" i="25"/>
  <c r="X24" i="25"/>
  <c r="E24" i="25"/>
  <c r="J18" i="25"/>
  <c r="W18" i="25"/>
  <c r="M18" i="25"/>
  <c r="Y18" i="25"/>
  <c r="U18" i="25"/>
  <c r="G18" i="25"/>
  <c r="Q18" i="25"/>
  <c r="E18" i="25"/>
  <c r="C18" i="25"/>
  <c r="S18" i="25"/>
  <c r="V18" i="25"/>
  <c r="P22" i="25"/>
  <c r="G22" i="25"/>
  <c r="E22" i="25"/>
  <c r="D22" i="25"/>
  <c r="M22" i="25"/>
  <c r="L22" i="25"/>
  <c r="I22" i="25"/>
  <c r="H22" i="25"/>
  <c r="V22" i="25"/>
  <c r="W22" i="25"/>
  <c r="C22" i="25"/>
  <c r="R22" i="25"/>
  <c r="Q22" i="25"/>
  <c r="S22" i="25"/>
  <c r="P8" i="25"/>
  <c r="Q8" i="25"/>
  <c r="O8" i="25"/>
  <c r="E8" i="25"/>
  <c r="W8" i="25"/>
  <c r="T8" i="25"/>
  <c r="J8" i="25"/>
  <c r="I8" i="25"/>
  <c r="T25" i="25"/>
  <c r="J25" i="25"/>
  <c r="W25" i="25"/>
  <c r="I25" i="25"/>
  <c r="U25" i="25"/>
  <c r="M25" i="25"/>
  <c r="E25" i="25"/>
  <c r="H25" i="25"/>
  <c r="X25" i="25"/>
  <c r="Q25" i="25"/>
  <c r="O25" i="25"/>
  <c r="S25" i="25"/>
  <c r="P25" i="25"/>
  <c r="C27" i="25"/>
  <c r="S27" i="25"/>
  <c r="P27" i="25"/>
  <c r="N27" i="25"/>
  <c r="T27" i="25"/>
  <c r="Y27" i="25"/>
  <c r="E27" i="25"/>
  <c r="R27" i="25"/>
  <c r="O27" i="25"/>
  <c r="M27" i="25"/>
  <c r="G27" i="25"/>
  <c r="H27" i="25"/>
  <c r="I28" i="25"/>
  <c r="W28" i="25"/>
  <c r="S28" i="25"/>
  <c r="T28" i="25"/>
  <c r="P28" i="25"/>
  <c r="H28" i="25"/>
  <c r="V28" i="25"/>
  <c r="C28" i="25"/>
  <c r="E28" i="25"/>
  <c r="J28" i="25"/>
  <c r="R28" i="25"/>
  <c r="L28" i="25"/>
  <c r="Q28" i="25"/>
  <c r="P6" i="25"/>
  <c r="Y7" i="25"/>
  <c r="E7" i="25"/>
  <c r="R7" i="25"/>
  <c r="L7" i="25"/>
  <c r="V7" i="25"/>
  <c r="G7" i="25"/>
  <c r="J7" i="25"/>
  <c r="C7" i="25"/>
  <c r="H7" i="25"/>
  <c r="P7" i="25"/>
  <c r="I7" i="25"/>
  <c r="N7" i="25"/>
  <c r="W7" i="25"/>
  <c r="Q7" i="25"/>
  <c r="D7" i="25"/>
  <c r="D8" i="25"/>
  <c r="I18" i="25"/>
  <c r="T14" i="25"/>
  <c r="S14" i="25"/>
  <c r="H26" i="25"/>
  <c r="U27" i="25"/>
  <c r="S9" i="25"/>
  <c r="N10" i="25"/>
  <c r="C25" i="25"/>
  <c r="R8" i="25"/>
  <c r="L8" i="25"/>
  <c r="H10" i="25"/>
  <c r="Y28" i="25"/>
  <c r="V25" i="25"/>
  <c r="H21" i="25"/>
  <c r="X9" i="25"/>
  <c r="N12" i="25"/>
  <c r="D12" i="25"/>
  <c r="D27" i="25"/>
  <c r="W29" i="25"/>
  <c r="X15" i="25"/>
  <c r="V15" i="25"/>
  <c r="Y15" i="25"/>
  <c r="P15" i="25"/>
  <c r="G15" i="25"/>
  <c r="H15" i="25"/>
  <c r="Q15" i="25"/>
  <c r="M15" i="25"/>
  <c r="W15" i="25"/>
  <c r="U15" i="25"/>
  <c r="E23" i="25"/>
  <c r="Q23" i="25"/>
  <c r="H23" i="25"/>
  <c r="R23" i="25"/>
  <c r="O23" i="25"/>
  <c r="J23" i="25"/>
  <c r="X23" i="25"/>
  <c r="I23" i="25"/>
  <c r="Y23" i="25"/>
  <c r="C23" i="25"/>
  <c r="G23" i="25"/>
  <c r="T17" i="25"/>
  <c r="H11" i="25"/>
  <c r="J12" i="25"/>
  <c r="T20" i="25"/>
  <c r="T19" i="25"/>
  <c r="V14" i="25"/>
  <c r="M19" i="25"/>
  <c r="Q14" i="25"/>
  <c r="H29" i="25"/>
  <c r="X11" i="25"/>
  <c r="T24" i="25"/>
  <c r="O6" i="25"/>
  <c r="C21" i="25"/>
  <c r="C29" i="25"/>
  <c r="M9" i="25"/>
  <c r="T22" i="25"/>
  <c r="N18" i="25"/>
  <c r="H8" i="25"/>
  <c r="M7" i="25"/>
  <c r="J11" i="25"/>
  <c r="I20" i="25"/>
  <c r="L25" i="25"/>
  <c r="S23" i="25"/>
  <c r="P18" i="25"/>
  <c r="R13" i="25"/>
  <c r="E13" i="25"/>
  <c r="L13" i="25"/>
  <c r="T13" i="25"/>
  <c r="Y13" i="25"/>
  <c r="G13" i="25"/>
  <c r="M13" i="25"/>
  <c r="S13" i="25"/>
  <c r="V13" i="25"/>
  <c r="J13" i="25"/>
  <c r="P13" i="25"/>
  <c r="N13" i="25"/>
  <c r="C14" i="25"/>
  <c r="P14" i="25"/>
  <c r="E14" i="25"/>
  <c r="H14" i="25"/>
  <c r="I14" i="25"/>
  <c r="Y14" i="25"/>
  <c r="M14" i="25"/>
  <c r="N14" i="25"/>
  <c r="L14" i="25"/>
  <c r="W14" i="25"/>
  <c r="G14" i="25"/>
  <c r="T26" i="25"/>
  <c r="L26" i="25"/>
  <c r="C26" i="25"/>
  <c r="S26" i="25"/>
  <c r="P26" i="25"/>
  <c r="D26" i="25"/>
  <c r="V26" i="25"/>
  <c r="Q26" i="25"/>
  <c r="I26" i="25"/>
  <c r="U26" i="25"/>
  <c r="G26" i="25"/>
  <c r="X20" i="25"/>
  <c r="G29" i="25"/>
  <c r="X13" i="25"/>
  <c r="U14" i="25"/>
  <c r="R25" i="25"/>
  <c r="T10" i="25"/>
  <c r="V24" i="25"/>
  <c r="V20" i="25"/>
  <c r="L15" i="25"/>
  <c r="T7" i="25"/>
  <c r="G25" i="25"/>
  <c r="I13" i="25"/>
  <c r="G8" i="25"/>
  <c r="N22" i="25"/>
  <c r="E26" i="25"/>
  <c r="T15" i="25"/>
  <c r="H24" i="25"/>
  <c r="U10" i="25"/>
  <c r="U23" i="25"/>
  <c r="X26" i="25"/>
  <c r="L27" i="25"/>
  <c r="D17" i="25"/>
  <c r="E19" i="25"/>
  <c r="C20" i="25"/>
  <c r="C15" i="25"/>
  <c r="W9" i="25"/>
  <c r="R26" i="25"/>
  <c r="N19" i="25"/>
  <c r="O22" i="25"/>
  <c r="S12" i="25"/>
  <c r="U9" i="25"/>
  <c r="D16" i="25"/>
  <c r="P16" i="25"/>
  <c r="U16" i="25"/>
  <c r="R16" i="25"/>
  <c r="L16" i="25"/>
  <c r="J16" i="25"/>
  <c r="O16" i="25"/>
  <c r="G16" i="25"/>
  <c r="M16" i="25"/>
  <c r="I16" i="25"/>
  <c r="C16" i="25"/>
  <c r="S16" i="25"/>
  <c r="T16" i="25"/>
  <c r="V16" i="25"/>
  <c r="H17" i="25"/>
  <c r="M17" i="25"/>
  <c r="L17" i="25"/>
  <c r="V17" i="25"/>
  <c r="E17" i="25"/>
  <c r="I17" i="25"/>
  <c r="X17" i="25"/>
  <c r="W17" i="25"/>
  <c r="S17" i="25"/>
  <c r="J10" i="25"/>
  <c r="X10" i="25"/>
  <c r="P10" i="25"/>
  <c r="S10" i="25"/>
  <c r="D10" i="25"/>
  <c r="C10" i="25"/>
  <c r="O10" i="25"/>
  <c r="J17" i="25"/>
  <c r="T11" i="25"/>
  <c r="V23" i="25"/>
  <c r="N24" i="25"/>
  <c r="O12" i="25"/>
  <c r="E16" i="25"/>
  <c r="Y10" i="25"/>
  <c r="E12" i="25"/>
  <c r="U17" i="25"/>
  <c r="Q10" i="25"/>
  <c r="J26" i="25"/>
  <c r="Q16" i="25"/>
  <c r="X28" i="25"/>
  <c r="V9" i="25"/>
  <c r="M23" i="25"/>
  <c r="T23" i="25"/>
  <c r="G28" i="25"/>
  <c r="U8" i="25"/>
  <c r="C8" i="25"/>
  <c r="V8" i="25"/>
  <c r="R9" i="25"/>
  <c r="U12" i="25"/>
  <c r="O14" i="25"/>
  <c r="O13" i="25"/>
  <c r="N8" i="25"/>
  <c r="N26" i="25"/>
  <c r="X14" i="25"/>
  <c r="U24" i="25"/>
  <c r="W13" i="25"/>
  <c r="W16" i="25"/>
  <c r="X7" i="25"/>
  <c r="P24" i="25"/>
  <c r="I9" i="25"/>
  <c r="T6" i="25"/>
  <c r="V6" i="25"/>
  <c r="R6" i="25"/>
  <c r="H6" i="25"/>
  <c r="Y6" i="25"/>
  <c r="D6" i="25"/>
  <c r="N6" i="25"/>
  <c r="I6" i="25"/>
  <c r="V19" i="25"/>
  <c r="X19" i="25"/>
  <c r="I19" i="25"/>
  <c r="R19" i="25"/>
  <c r="U19" i="25"/>
  <c r="C19" i="25"/>
  <c r="P19" i="25"/>
  <c r="Q19" i="25"/>
  <c r="L19" i="25"/>
  <c r="W19" i="25"/>
  <c r="D19" i="25"/>
  <c r="J19" i="25"/>
  <c r="P29" i="25"/>
  <c r="I29" i="25"/>
  <c r="V29" i="25"/>
  <c r="D29" i="25"/>
  <c r="L29" i="25"/>
  <c r="X29" i="25"/>
  <c r="M29" i="25"/>
  <c r="R29" i="25"/>
  <c r="Y29" i="25"/>
  <c r="O29" i="25"/>
  <c r="S29" i="25"/>
  <c r="J29" i="25"/>
  <c r="H19" i="25"/>
  <c r="E15" i="25"/>
  <c r="N15" i="25"/>
  <c r="L11" i="25"/>
  <c r="Y19" i="25"/>
  <c r="M24" i="25"/>
  <c r="O15" i="25"/>
  <c r="L10" i="25"/>
  <c r="V27" i="25"/>
  <c r="Y20" i="25"/>
  <c r="S7" i="25"/>
  <c r="S20" i="25"/>
  <c r="O18" i="25"/>
  <c r="W23" i="25"/>
  <c r="Y12" i="25"/>
  <c r="E29" i="25"/>
  <c r="Q29" i="25"/>
  <c r="V12" i="25"/>
  <c r="S21" i="25"/>
  <c r="M26" i="25"/>
  <c r="I15" i="25"/>
  <c r="W24" i="25"/>
  <c r="Y16" i="25"/>
  <c r="J22" i="25"/>
  <c r="U6" i="25"/>
  <c r="C6" i="25"/>
  <c r="S8" i="25"/>
  <c r="N17" i="25"/>
  <c r="E21" i="25"/>
  <c r="D14" i="25"/>
  <c r="D9" i="25"/>
  <c r="X18" i="25"/>
  <c r="X22" i="25"/>
  <c r="M12" i="25"/>
  <c r="D23" i="25"/>
  <c r="H16" i="25"/>
  <c r="X27" i="25"/>
  <c r="P23" i="25"/>
  <c r="N20" i="25"/>
  <c r="E20" i="25"/>
  <c r="M20" i="25"/>
  <c r="U20" i="25"/>
  <c r="Q20" i="25"/>
  <c r="W20" i="25"/>
  <c r="H20" i="25"/>
  <c r="J20" i="25"/>
  <c r="L20" i="25"/>
  <c r="G20" i="25"/>
  <c r="U29" i="25"/>
  <c r="Q9" i="25"/>
  <c r="U13" i="25"/>
  <c r="S6" i="25"/>
  <c r="J15" i="25"/>
  <c r="W26" i="25"/>
  <c r="I11" i="25"/>
  <c r="O24" i="25"/>
  <c r="N23" i="25"/>
  <c r="V10" i="25"/>
  <c r="D13" i="25"/>
  <c r="R15" i="25"/>
  <c r="Y17" i="25"/>
  <c r="W27" i="25"/>
  <c r="D15" i="25"/>
  <c r="N21" i="25"/>
  <c r="Y8" i="25"/>
  <c r="G6" i="25"/>
  <c r="D28" i="25"/>
  <c r="O17" i="25"/>
  <c r="G10" i="25"/>
  <c r="C12" i="25"/>
  <c r="C17" i="25"/>
  <c r="M6" i="25"/>
  <c r="L6" i="25"/>
  <c r="X6" i="25"/>
  <c r="T18" i="25"/>
  <c r="O26" i="25"/>
  <c r="W6" i="25"/>
  <c r="M10" i="25"/>
  <c r="R11" i="25"/>
  <c r="L23" i="25"/>
  <c r="T29" i="25"/>
  <c r="P20" i="25"/>
  <c r="F28" i="25" l="1"/>
  <c r="F13" i="25"/>
  <c r="F11" i="25"/>
  <c r="F10" i="25"/>
  <c r="F20" i="25"/>
  <c r="F23" i="25"/>
  <c r="F27" i="25"/>
  <c r="F6" i="25"/>
  <c r="F25" i="25"/>
  <c r="F15" i="25"/>
  <c r="F19" i="25"/>
  <c r="F18" i="25"/>
  <c r="F14" i="25"/>
  <c r="F8" i="25"/>
  <c r="F24" i="25"/>
  <c r="F17" i="25"/>
  <c r="F7" i="25"/>
  <c r="F21" i="25"/>
  <c r="F9" i="25"/>
  <c r="F16" i="25"/>
  <c r="F26" i="25"/>
  <c r="F12" i="25"/>
  <c r="F29" i="25"/>
  <c r="F22" i="25"/>
</calcChain>
</file>

<file path=xl/sharedStrings.xml><?xml version="1.0" encoding="utf-8"?>
<sst xmlns="http://schemas.openxmlformats.org/spreadsheetml/2006/main" count="41857" uniqueCount="12285">
  <si>
    <t>Change secondary to include ^ symbol - filter to def prim and in pass rush column filter out players with a #, this will give you DBs, CBs, and safties</t>
    <phoneticPr fontId="58" type="noConversion"/>
  </si>
  <si>
    <t>91. Brighton trades Matt Giordano to Michigan for Ronald Bartell</t>
  </si>
  <si>
    <t>86. Brighton trades Mike Tolbert and Boulder's 2nd round pick in 2014 to Vero for Marcel Reece and Vero's 3rd round pick in 2014</t>
  </si>
  <si>
    <t>CAVE</t>
    <phoneticPr fontId="58" type="noConversion"/>
  </si>
  <si>
    <t>ANN</t>
    <phoneticPr fontId="58" type="noConversion"/>
  </si>
  <si>
    <t>BLD</t>
    <phoneticPr fontId="58" type="noConversion"/>
  </si>
  <si>
    <t>VER</t>
    <phoneticPr fontId="58" type="noConversion"/>
  </si>
  <si>
    <t>BEA</t>
    <phoneticPr fontId="58" type="noConversion"/>
  </si>
  <si>
    <t>VIR</t>
    <phoneticPr fontId="58" type="noConversion"/>
  </si>
  <si>
    <t>TOK</t>
    <phoneticPr fontId="58" type="noConversion"/>
  </si>
  <si>
    <t>End = End $, RE = RE $, LE = LE $ - I filtered on pass rushers with no LB in the field - you do not want to include most LBs - there is a handful of LB/Des that are easy to get manually by filtering</t>
    <phoneticPr fontId="58" type="noConversion"/>
  </si>
  <si>
    <t>Add in a "list" so you can sort and filter easier</t>
    <phoneticPr fontId="58" type="noConversion"/>
  </si>
  <si>
    <t>Filter to Primary Run block (non blanks) to get offensive players - Centers only - change "C" to "OC" using find and replace</t>
    <phoneticPr fontId="58" type="noConversion"/>
  </si>
  <si>
    <t>Change filter to primary defensive column- non blanks - T changes to DT LT and RT change to RDT and LDT and NT to NDT</t>
    <phoneticPr fontId="58" type="noConversion"/>
  </si>
  <si>
    <t>Punt</t>
    <phoneticPr fontId="58" type="noConversion"/>
  </si>
  <si>
    <t>Kick</t>
    <phoneticPr fontId="58" type="noConversion"/>
  </si>
  <si>
    <t>KR</t>
    <phoneticPr fontId="58" type="noConversion"/>
  </si>
  <si>
    <t>PR</t>
    <phoneticPr fontId="58" type="noConversion"/>
  </si>
  <si>
    <t>7)</t>
    <phoneticPr fontId="58" type="noConversion"/>
  </si>
  <si>
    <t>T-DB</t>
    <phoneticPr fontId="58" type="noConversion"/>
  </si>
  <si>
    <t>8)</t>
    <phoneticPr fontId="58"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</si>
  <si>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</si>
  <si>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58" type="noConversion"/>
  </si>
  <si>
    <t>REMINDER ON STEPS TO IMPLEMENT YEARLY</t>
    <phoneticPr fontId="58"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</si>
  <si>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</si>
  <si>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</si>
  <si>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58" type="noConversion"/>
  </si>
  <si>
    <t>QB</t>
    <phoneticPr fontId="58" type="noConversion"/>
  </si>
  <si>
    <t>HB</t>
    <phoneticPr fontId="58" type="noConversion"/>
  </si>
  <si>
    <t>TE</t>
    <phoneticPr fontId="58" type="noConversion"/>
  </si>
  <si>
    <t>OT</t>
    <phoneticPr fontId="58" type="noConversion"/>
  </si>
  <si>
    <t>OG</t>
    <phoneticPr fontId="58" type="noConversion"/>
  </si>
  <si>
    <t>C</t>
    <phoneticPr fontId="58" type="noConversion"/>
  </si>
  <si>
    <t>T-Oline</t>
    <phoneticPr fontId="58" type="noConversion"/>
  </si>
  <si>
    <t>DT</t>
    <phoneticPr fontId="58" type="noConversion"/>
  </si>
  <si>
    <t>DE</t>
    <phoneticPr fontId="58" type="noConversion"/>
  </si>
  <si>
    <t>T-Dline</t>
    <phoneticPr fontId="58" type="noConversion"/>
  </si>
  <si>
    <t>ILB</t>
    <phoneticPr fontId="58" type="noConversion"/>
  </si>
  <si>
    <t>OLB</t>
    <phoneticPr fontId="58" type="noConversion"/>
  </si>
  <si>
    <t>T-LB</t>
    <phoneticPr fontId="58" type="noConversion"/>
  </si>
  <si>
    <t>CB</t>
    <phoneticPr fontId="58" type="noConversion"/>
  </si>
  <si>
    <t>S</t>
    <phoneticPr fontId="58" type="noConversion"/>
  </si>
  <si>
    <t>Roster</t>
    <phoneticPr fontId="58"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</si>
  <si>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</si>
  <si>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</si>
  <si>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</si>
  <si>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</si>
  <si>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</si>
  <si>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</si>
  <si>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58"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</si>
  <si>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</si>
  <si>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</si>
  <si>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</si>
  <si>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</si>
  <si>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</si>
  <si>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</si>
  <si>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</si>
  <si>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</si>
  <si>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</si>
  <si>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</si>
  <si>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</si>
  <si>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</si>
  <si>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</si>
  <si>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</si>
  <si>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</si>
  <si>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</si>
  <si>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</si>
  <si>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</si>
  <si>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</si>
  <si>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</si>
  <si>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</si>
  <si>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</si>
  <si>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</si>
  <si>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</si>
  <si>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</si>
  <si>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</si>
  <si>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</si>
  <si>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</si>
  <si>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</si>
  <si>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</si>
  <si>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</si>
  <si>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</si>
  <si>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</si>
  <si>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</si>
  <si>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</si>
  <si>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</si>
  <si>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</si>
  <si>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</si>
  <si>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</si>
  <si>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</si>
  <si>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</si>
  <si>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</si>
  <si>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</si>
  <si>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Reeves, Jacques</t>
  </si>
  <si>
    <t>Toribio, Anthony</t>
  </si>
  <si>
    <t>End OLB</t>
  </si>
  <si>
    <t>Lankster, Ellis</t>
  </si>
  <si>
    <t>Brown, Stevie</t>
  </si>
  <si>
    <t>Adams, Phillip</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</si>
  <si>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</si>
  <si>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</si>
  <si>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</si>
  <si>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</si>
  <si>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</si>
  <si>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</si>
  <si>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</si>
  <si>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</si>
  <si>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</si>
  <si>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</si>
  <si>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</si>
  <si>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</si>
  <si>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</si>
  <si>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</si>
  <si>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</si>
  <si>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</si>
  <si>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</si>
  <si>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</si>
  <si>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</si>
  <si>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</si>
  <si>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</si>
  <si>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</si>
  <si>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</si>
  <si>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</si>
  <si>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</si>
  <si>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</si>
  <si>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</si>
  <si>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</si>
  <si>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</si>
  <si>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</si>
  <si>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</si>
  <si>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</si>
  <si>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</si>
  <si>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</si>
  <si>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</si>
  <si>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</si>
  <si>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</si>
  <si>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</si>
  <si>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</si>
  <si>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</si>
  <si>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</si>
  <si>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</si>
  <si>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</si>
  <si>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</si>
  <si>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</si>
  <si>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</si>
  <si>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</si>
  <si>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</si>
  <si>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</si>
  <si>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</si>
  <si>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</si>
  <si>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</si>
  <si>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</si>
  <si>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</si>
  <si>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</si>
  <si>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</si>
  <si>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</si>
  <si>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</si>
  <si>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</si>
  <si>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</si>
  <si>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</si>
  <si>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</si>
  <si>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</si>
  <si>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</si>
  <si>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</si>
  <si>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</si>
  <si>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</si>
  <si>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</si>
  <si>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</si>
  <si>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</si>
  <si>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</si>
  <si>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McClain, Robert</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</si>
  <si>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</si>
  <si>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</si>
  <si>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</si>
  <si>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</si>
  <si>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</si>
  <si>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</si>
  <si>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</si>
  <si>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</si>
  <si>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</si>
  <si>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</si>
  <si>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</si>
  <si>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</si>
  <si>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</si>
  <si>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</si>
  <si>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</si>
  <si>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</si>
  <si>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</si>
  <si>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</si>
  <si>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</si>
  <si>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</si>
  <si>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</si>
  <si>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</si>
  <si>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</si>
  <si>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</si>
  <si>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</si>
  <si>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</si>
  <si>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</si>
  <si>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</si>
  <si>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</si>
  <si>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</si>
  <si>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</si>
  <si>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</si>
  <si>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</si>
  <si>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</si>
  <si>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</si>
  <si>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</si>
  <si>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</si>
  <si>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</si>
  <si>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</si>
  <si>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</si>
  <si>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</si>
  <si>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</si>
  <si>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</si>
  <si>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</si>
  <si>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</si>
  <si>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</si>
  <si>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</si>
  <si>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</si>
  <si>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</si>
  <si>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</si>
  <si>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</si>
  <si>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</si>
  <si>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</si>
  <si>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</si>
  <si>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</si>
  <si>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</si>
  <si>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</si>
  <si>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</si>
  <si>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</si>
  <si>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</si>
  <si>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</si>
  <si>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</si>
  <si>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</si>
  <si>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</si>
  <si>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</si>
  <si>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</si>
  <si>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</si>
  <si>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</si>
  <si>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</si>
  <si>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</si>
  <si>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</si>
  <si>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</si>
  <si>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</si>
  <si>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</si>
  <si>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</si>
  <si>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</si>
  <si>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</si>
  <si>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</si>
  <si>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</si>
  <si>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</si>
  <si>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</si>
  <si>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</si>
  <si>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</si>
  <si>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</si>
  <si>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</si>
  <si>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</si>
  <si>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</si>
  <si>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</si>
  <si>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</si>
  <si>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</si>
  <si>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</si>
  <si>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</si>
  <si>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</si>
  <si>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</si>
  <si>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</si>
  <si>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</si>
  <si>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</si>
  <si>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</si>
  <si>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</si>
  <si>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</si>
  <si>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</si>
  <si>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</si>
  <si>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</si>
  <si>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</si>
  <si>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</si>
  <si>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</si>
  <si>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</si>
  <si>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</si>
  <si>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</si>
  <si>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</si>
  <si>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</si>
  <si>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</si>
  <si>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</si>
  <si>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</si>
  <si>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</si>
  <si>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</si>
  <si>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</si>
  <si>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</si>
  <si>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</si>
  <si>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</si>
  <si>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</si>
  <si>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</si>
  <si>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</si>
  <si>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</si>
  <si>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</si>
  <si>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</si>
  <si>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</si>
  <si>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</si>
  <si>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</si>
  <si>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</si>
  <si>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</si>
  <si>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</si>
  <si>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</si>
  <si>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</si>
  <si>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</si>
  <si>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</si>
  <si>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</si>
  <si>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</si>
  <si>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</si>
  <si>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</si>
  <si>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</si>
  <si>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</si>
  <si>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</si>
  <si>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</si>
  <si>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</si>
  <si>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</si>
  <si>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</si>
  <si>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</si>
  <si>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</si>
  <si>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</si>
  <si>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</si>
  <si>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</si>
  <si>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</si>
  <si>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</si>
  <si>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</si>
  <si>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</si>
  <si>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</si>
  <si>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</si>
  <si>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</si>
  <si>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</si>
  <si>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</si>
  <si>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</si>
  <si>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</si>
  <si>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</si>
  <si>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</si>
  <si>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</si>
  <si>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</si>
  <si>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</si>
  <si>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</si>
  <si>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</si>
  <si>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</si>
  <si>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</si>
  <si>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</si>
  <si>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</si>
  <si>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</si>
  <si>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</si>
  <si>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</si>
  <si>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</si>
  <si>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</si>
  <si>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</si>
  <si>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</si>
  <si>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</si>
  <si>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</si>
  <si>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</si>
  <si>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</si>
  <si>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</si>
  <si>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</si>
  <si>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</si>
  <si>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</si>
  <si>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</si>
  <si>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</si>
  <si>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</si>
  <si>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</si>
  <si>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</si>
  <si>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</si>
  <si>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</si>
  <si>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</si>
  <si>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</si>
  <si>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</si>
  <si>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</si>
  <si>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</si>
  <si>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</si>
  <si>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</si>
  <si>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</si>
  <si>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</si>
  <si>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</si>
  <si>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</si>
  <si>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</si>
  <si>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</si>
  <si>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</si>
  <si>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</si>
  <si>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</si>
  <si>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</si>
  <si>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</si>
  <si>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</si>
  <si>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</si>
  <si>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</si>
  <si>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</si>
  <si>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</si>
  <si>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</si>
  <si>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</si>
  <si>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</si>
  <si>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</si>
  <si>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</si>
  <si>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</si>
  <si>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</si>
  <si>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</si>
  <si>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</si>
  <si>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</si>
  <si>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</si>
  <si>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</si>
  <si>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</si>
  <si>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</si>
  <si>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</si>
  <si>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</si>
  <si>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</si>
  <si>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</si>
  <si>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</si>
  <si>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</si>
  <si>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</si>
  <si>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</si>
  <si>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</si>
  <si>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</si>
  <si>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</si>
  <si>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</si>
  <si>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</si>
  <si>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</si>
  <si>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</si>
  <si>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</si>
  <si>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</si>
  <si>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</si>
  <si>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</si>
  <si>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</si>
  <si>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</si>
  <si>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</si>
  <si>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</si>
  <si>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</si>
  <si>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</si>
  <si>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</si>
  <si>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</si>
  <si>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</si>
  <si>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</si>
  <si>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</si>
  <si>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</si>
  <si>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</si>
  <si>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</si>
  <si>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</si>
  <si>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</si>
  <si>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</si>
  <si>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</si>
  <si>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</si>
  <si>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</si>
  <si>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</si>
  <si>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</si>
  <si>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</si>
  <si>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</si>
  <si>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</si>
  <si>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</si>
  <si>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</si>
  <si>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</si>
  <si>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</si>
  <si>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</si>
  <si>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</si>
  <si>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</si>
  <si>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</si>
  <si>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</si>
  <si>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</si>
  <si>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</si>
  <si>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</si>
  <si>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</si>
  <si>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</si>
  <si>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</si>
  <si>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</si>
  <si>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</si>
  <si>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</si>
  <si>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</si>
  <si>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</si>
  <si>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</si>
  <si>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</si>
  <si>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</si>
  <si>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</si>
  <si>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</si>
  <si>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</si>
  <si>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</si>
  <si>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</si>
  <si>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</si>
  <si>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</si>
  <si>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</si>
  <si>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</si>
  <si>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</si>
  <si>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</si>
  <si>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</si>
  <si>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</si>
  <si>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</si>
  <si>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</si>
  <si>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</si>
  <si>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</si>
  <si>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</si>
  <si>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</si>
  <si>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</si>
  <si>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</si>
  <si>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</si>
  <si>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</si>
  <si>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</si>
  <si>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</si>
  <si>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</si>
  <si>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</si>
  <si>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</si>
  <si>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</si>
  <si>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</si>
  <si>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</si>
  <si>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</si>
  <si>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</si>
  <si>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</si>
  <si>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</si>
  <si>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</si>
  <si>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</si>
  <si>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</si>
  <si>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</si>
  <si>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</si>
  <si>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</si>
  <si>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</si>
  <si>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</si>
  <si>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</si>
  <si>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</si>
  <si>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</si>
  <si>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</si>
  <si>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</si>
  <si>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</si>
  <si>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</si>
  <si>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</si>
  <si>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</si>
  <si>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</si>
  <si>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</si>
  <si>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</si>
  <si>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</si>
  <si>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</si>
  <si>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</si>
  <si>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</si>
  <si>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</si>
  <si>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</si>
  <si>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</si>
  <si>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</si>
  <si>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</si>
  <si>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</si>
  <si>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</si>
  <si>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</si>
  <si>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</si>
  <si>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</si>
  <si>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</si>
  <si>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</si>
  <si>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</si>
  <si>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</si>
  <si>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</si>
  <si>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</si>
  <si>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</si>
  <si>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</si>
  <si>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</si>
  <si>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</si>
  <si>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</si>
  <si>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</si>
  <si>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</si>
  <si>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</si>
  <si>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</si>
  <si>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Linkenbach, Jeffrey</t>
  </si>
  <si>
    <t>Locker, Jake</t>
  </si>
  <si>
    <t>Losman, J.P.</t>
  </si>
  <si>
    <t>Marsh, Curtis</t>
  </si>
  <si>
    <t>Mayo, Jerod</t>
  </si>
  <si>
    <t>McCown, Josh</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</si>
  <si>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</si>
  <si>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</si>
  <si>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</si>
  <si>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</si>
  <si>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</si>
  <si>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</si>
  <si>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</si>
  <si>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</si>
  <si>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</si>
  <si>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</si>
  <si>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</si>
  <si>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</si>
  <si>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</si>
  <si>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</si>
  <si>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</si>
  <si>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</si>
  <si>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</si>
  <si>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</si>
  <si>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</si>
  <si>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</si>
  <si>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</si>
  <si>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</si>
  <si>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</si>
  <si>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</si>
  <si>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</si>
  <si>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</si>
  <si>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</si>
  <si>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</si>
  <si>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</si>
  <si>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</si>
  <si>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</si>
  <si>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</si>
  <si>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</si>
  <si>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</si>
  <si>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</si>
  <si>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</si>
  <si>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</si>
  <si>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</si>
  <si>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</si>
  <si>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</si>
  <si>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</si>
  <si>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</si>
  <si>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</si>
  <si>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</si>
  <si>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</si>
  <si>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</si>
  <si>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</si>
  <si>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</si>
  <si>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</si>
  <si>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</si>
  <si>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</si>
  <si>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</si>
  <si>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</si>
  <si>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</si>
  <si>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</si>
  <si>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</si>
  <si>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</si>
  <si>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</si>
  <si>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</si>
  <si>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</si>
  <si>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</si>
  <si>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</si>
  <si>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</si>
  <si>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</si>
  <si>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</si>
  <si>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</si>
  <si>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</si>
  <si>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</si>
  <si>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</si>
  <si>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</si>
  <si>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</si>
  <si>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Demps, Quintin</t>
  </si>
  <si>
    <t>Dietrich-Smith, Evan</t>
  </si>
  <si>
    <t>Dotson, Demar</t>
  </si>
  <si>
    <t>Edwards, Armanti</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</si>
  <si>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</si>
  <si>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</si>
  <si>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</si>
  <si>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</si>
  <si>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</si>
  <si>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</si>
  <si>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</si>
  <si>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</si>
  <si>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</si>
  <si>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</si>
  <si>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</si>
  <si>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</si>
  <si>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</si>
  <si>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</si>
  <si>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</si>
  <si>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</si>
  <si>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</si>
  <si>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</si>
  <si>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</si>
  <si>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</si>
  <si>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</si>
  <si>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</si>
  <si>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</si>
  <si>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</si>
  <si>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</si>
  <si>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</si>
  <si>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</si>
  <si>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</si>
  <si>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</si>
  <si>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</si>
  <si>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</si>
  <si>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</si>
  <si>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</si>
  <si>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</si>
  <si>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</si>
  <si>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</si>
  <si>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</si>
  <si>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</si>
  <si>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</si>
  <si>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</si>
  <si>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</si>
  <si>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</si>
  <si>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</si>
  <si>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</si>
  <si>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</si>
  <si>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</si>
  <si>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</si>
  <si>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</si>
  <si>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</si>
  <si>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</si>
  <si>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</si>
  <si>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</si>
  <si>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</si>
  <si>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</si>
  <si>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</si>
  <si>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</si>
  <si>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</si>
  <si>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</si>
  <si>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</si>
  <si>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</si>
  <si>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</si>
  <si>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</si>
  <si>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</si>
  <si>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</si>
  <si>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</si>
  <si>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</si>
  <si>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</si>
  <si>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</si>
  <si>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</si>
  <si>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</si>
  <si>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</si>
  <si>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</si>
  <si>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</si>
  <si>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</si>
  <si>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</si>
  <si>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</si>
  <si>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</si>
  <si>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</si>
  <si>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</si>
  <si>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</si>
  <si>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</si>
  <si>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</si>
  <si>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</si>
  <si>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</si>
  <si>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</si>
  <si>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</si>
  <si>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</si>
  <si>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</si>
  <si>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</si>
  <si>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</si>
  <si>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</si>
  <si>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</si>
  <si>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</si>
  <si>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</si>
  <si>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</si>
  <si>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</si>
  <si>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</si>
  <si>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</si>
  <si>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</si>
  <si>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</si>
  <si>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</si>
  <si>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</si>
  <si>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</si>
  <si>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</si>
  <si>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</si>
  <si>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</si>
  <si>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</si>
  <si>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</si>
  <si>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</si>
  <si>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</si>
  <si>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</si>
  <si>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</si>
  <si>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</si>
  <si>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</si>
  <si>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</si>
  <si>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</si>
  <si>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</si>
  <si>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</si>
  <si>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</si>
  <si>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</si>
  <si>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</si>
  <si>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</si>
  <si>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</si>
  <si>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</si>
  <si>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</si>
  <si>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</si>
  <si>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</si>
  <si>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</si>
  <si>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</si>
  <si>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</si>
  <si>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</si>
  <si>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</si>
  <si>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</si>
  <si>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</si>
  <si>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</si>
  <si>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</si>
  <si>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</si>
  <si>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</si>
  <si>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</si>
  <si>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</si>
  <si>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</si>
  <si>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</si>
  <si>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</si>
  <si>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</si>
  <si>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</si>
  <si>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</si>
  <si>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</si>
  <si>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</si>
  <si>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</si>
  <si>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</si>
  <si>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</si>
  <si>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</si>
  <si>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</si>
  <si>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</si>
  <si>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</si>
  <si>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</si>
  <si>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</si>
  <si>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</si>
  <si>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</si>
  <si>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</si>
  <si>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</si>
  <si>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</si>
  <si>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</si>
  <si>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</si>
  <si>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</si>
  <si>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</si>
  <si>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</si>
  <si>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</si>
  <si>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</si>
  <si>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</si>
  <si>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TBN</t>
  </si>
  <si>
    <t>Awasom, Adrian</t>
  </si>
  <si>
    <t>DNA</t>
  </si>
  <si>
    <t>Bailey, Dan</t>
  </si>
  <si>
    <t>TE BB</t>
  </si>
  <si>
    <t>Baker, Sam D.</t>
  </si>
  <si>
    <t>T G</t>
  </si>
  <si>
    <t>SEN</t>
  </si>
  <si>
    <t>BFA</t>
  </si>
  <si>
    <t>Beck, John</t>
  </si>
  <si>
    <t>G C</t>
  </si>
  <si>
    <t>GBN</t>
  </si>
  <si>
    <t>Blackstock, Darryl</t>
  </si>
  <si>
    <t>Bosher, Matt</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</si>
  <si>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</si>
  <si>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</si>
  <si>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</si>
  <si>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</si>
  <si>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</si>
  <si>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</si>
  <si>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</si>
  <si>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</si>
  <si>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</si>
  <si>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</si>
  <si>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</si>
  <si>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</si>
  <si>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</si>
  <si>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</si>
  <si>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</si>
  <si>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</si>
  <si>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</si>
  <si>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</si>
  <si>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</si>
  <si>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</si>
  <si>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</si>
  <si>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</si>
  <si>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</si>
  <si>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</si>
  <si>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</si>
  <si>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</si>
  <si>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</si>
  <si>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</si>
  <si>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</si>
  <si>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</si>
  <si>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</si>
  <si>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</si>
  <si>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</si>
  <si>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</si>
  <si>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</si>
  <si>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</si>
  <si>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</si>
  <si>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</si>
  <si>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</si>
  <si>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</si>
  <si>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</si>
  <si>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</si>
  <si>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</si>
  <si>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</si>
  <si>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</si>
  <si>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</si>
  <si>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</si>
  <si>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</si>
  <si>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</si>
  <si>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</si>
  <si>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</si>
  <si>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</si>
  <si>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</si>
  <si>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</si>
  <si>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</si>
  <si>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</si>
  <si>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</si>
  <si>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</si>
  <si>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</si>
  <si>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</si>
  <si>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</si>
  <si>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</si>
  <si>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</si>
  <si>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</si>
  <si>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</si>
  <si>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</si>
  <si>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</si>
  <si>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</si>
  <si>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</si>
  <si>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</si>
  <si>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</si>
  <si>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</si>
  <si>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</si>
  <si>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</si>
  <si>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</si>
  <si>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</si>
  <si>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</si>
  <si>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</si>
  <si>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</si>
  <si>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</si>
  <si>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</si>
  <si>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</si>
  <si>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</si>
  <si>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</si>
  <si>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</si>
  <si>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</si>
  <si>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</si>
  <si>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</si>
  <si>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</si>
  <si>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</si>
  <si>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</si>
  <si>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</si>
  <si>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</si>
  <si>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</si>
  <si>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</si>
  <si>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</si>
  <si>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</si>
  <si>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</si>
  <si>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</si>
  <si>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</si>
  <si>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</si>
  <si>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</si>
  <si>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</si>
  <si>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</si>
  <si>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</si>
  <si>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</si>
  <si>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</si>
  <si>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</si>
  <si>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</si>
  <si>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</si>
  <si>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</si>
  <si>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</si>
  <si>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</si>
  <si>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</si>
  <si>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</si>
  <si>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</si>
  <si>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</si>
  <si>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</si>
  <si>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</si>
  <si>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</si>
  <si>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</si>
  <si>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</si>
  <si>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</si>
  <si>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</si>
  <si>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</si>
  <si>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</si>
  <si>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</si>
  <si>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</si>
  <si>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</si>
  <si>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</si>
  <si>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</si>
  <si>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</si>
  <si>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</si>
  <si>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</si>
  <si>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</si>
  <si>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</si>
  <si>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</si>
  <si>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</si>
  <si>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</si>
  <si>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</si>
  <si>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</si>
  <si>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</si>
  <si>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</si>
  <si>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</si>
  <si>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</si>
  <si>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</si>
  <si>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</si>
  <si>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</si>
  <si>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</si>
  <si>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</si>
  <si>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</si>
  <si>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</si>
  <si>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</si>
  <si>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</si>
  <si>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</si>
  <si>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</si>
  <si>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</si>
  <si>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</si>
  <si>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</si>
  <si>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</si>
  <si>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</si>
  <si>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</si>
  <si>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</si>
  <si>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</si>
  <si>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</si>
  <si>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</si>
  <si>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</si>
  <si>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</si>
  <si>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</si>
  <si>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</si>
  <si>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</si>
  <si>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</si>
  <si>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</si>
  <si>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</si>
  <si>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</si>
  <si>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</si>
  <si>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</si>
  <si>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</si>
  <si>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</si>
  <si>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</si>
  <si>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</si>
  <si>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</si>
  <si>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</si>
  <si>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</si>
  <si>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</si>
  <si>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</si>
  <si>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</si>
  <si>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</si>
  <si>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</si>
  <si>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</si>
  <si>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</si>
  <si>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</si>
  <si>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</si>
  <si>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</si>
  <si>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</si>
  <si>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</si>
  <si>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</si>
  <si>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</si>
  <si>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</si>
  <si>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</si>
  <si>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</si>
  <si>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</si>
  <si>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</si>
  <si>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</si>
  <si>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</si>
  <si>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</si>
  <si>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</si>
  <si>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</si>
  <si>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</si>
  <si>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</si>
  <si>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</si>
  <si>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</si>
  <si>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</si>
  <si>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</si>
  <si>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</si>
  <si>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</si>
  <si>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</si>
  <si>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</si>
  <si>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</si>
  <si>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</si>
  <si>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</si>
  <si>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</si>
  <si>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</si>
  <si>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</si>
  <si>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</si>
  <si>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</si>
  <si>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</si>
  <si>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</si>
  <si>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</si>
  <si>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</si>
  <si>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</si>
  <si>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</si>
  <si>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</si>
  <si>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</si>
  <si>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</si>
  <si>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</si>
  <si>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</si>
  <si>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</si>
  <si>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</si>
  <si>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</si>
  <si>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</si>
  <si>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</si>
  <si>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</si>
  <si>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</si>
  <si>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</si>
  <si>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</si>
  <si>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</si>
  <si>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</si>
  <si>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</si>
  <si>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</si>
  <si>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</si>
  <si>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</si>
  <si>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</si>
  <si>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</si>
  <si>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</si>
  <si>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</si>
  <si>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</si>
  <si>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</si>
  <si>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</si>
  <si>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</si>
  <si>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</si>
  <si>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</si>
  <si>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</si>
  <si>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</si>
  <si>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</si>
  <si>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</si>
  <si>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</si>
  <si>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</si>
  <si>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</si>
  <si>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</si>
  <si>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</si>
  <si>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</si>
  <si>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</si>
  <si>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</si>
  <si>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</si>
  <si>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</si>
  <si>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</si>
  <si>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</si>
  <si>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</si>
  <si>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</si>
  <si>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</si>
  <si>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</si>
  <si>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</si>
  <si>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</si>
  <si>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</si>
  <si>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</si>
  <si>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</si>
  <si>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</si>
  <si>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</si>
  <si>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</si>
  <si>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</si>
  <si>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</si>
  <si>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</si>
  <si>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</si>
  <si>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</si>
  <si>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</si>
  <si>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</si>
  <si>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</si>
  <si>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</si>
  <si>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</si>
  <si>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</si>
  <si>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</si>
  <si>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</si>
  <si>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</si>
  <si>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</si>
  <si>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</si>
  <si>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</si>
  <si>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</si>
  <si>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</si>
  <si>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</si>
  <si>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</si>
  <si>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</si>
  <si>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</si>
  <si>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</si>
  <si>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</si>
  <si>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</si>
  <si>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</si>
  <si>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</si>
  <si>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</si>
  <si>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</si>
  <si>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</si>
  <si>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</si>
  <si>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</si>
  <si>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</si>
  <si>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</si>
  <si>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</si>
  <si>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</si>
  <si>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</si>
  <si>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</si>
  <si>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</si>
  <si>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</si>
  <si>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</si>
  <si>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</si>
  <si>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</si>
  <si>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</si>
  <si>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</si>
  <si>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</si>
  <si>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</si>
  <si>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</si>
  <si>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</si>
  <si>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</si>
  <si>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</si>
  <si>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</si>
  <si>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</si>
  <si>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</si>
  <si>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</si>
  <si>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</si>
  <si>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</si>
  <si>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</si>
  <si>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</si>
  <si>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</si>
  <si>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</si>
  <si>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</si>
  <si>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</si>
  <si>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</si>
  <si>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</si>
  <si>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</si>
  <si>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</si>
  <si>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</si>
  <si>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</si>
  <si>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</si>
  <si>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</si>
  <si>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</si>
  <si>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</si>
  <si>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</si>
  <si>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</si>
  <si>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</si>
  <si>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</si>
  <si>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</si>
  <si>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</si>
  <si>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</si>
  <si>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</si>
  <si>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</si>
  <si>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</si>
  <si>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</si>
  <si>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</si>
  <si>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</si>
  <si>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</si>
  <si>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</si>
  <si>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</si>
  <si>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</si>
  <si>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</si>
  <si>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</si>
  <si>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</si>
  <si>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</si>
  <si>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</si>
  <si>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</si>
  <si>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</si>
  <si>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</si>
  <si>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</si>
  <si>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</si>
  <si>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</si>
  <si>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</si>
  <si>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</si>
  <si>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</si>
  <si>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</si>
  <si>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</si>
  <si>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</si>
  <si>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</si>
  <si>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</si>
  <si>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</si>
  <si>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</si>
  <si>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</si>
  <si>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</si>
  <si>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</si>
  <si>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</si>
  <si>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</si>
  <si>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</si>
  <si>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</si>
  <si>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</si>
  <si>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</si>
  <si>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</si>
  <si>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</si>
  <si>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</si>
  <si>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</si>
  <si>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</si>
  <si>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</si>
  <si>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</si>
  <si>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</si>
  <si>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</si>
  <si>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</si>
  <si>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</si>
  <si>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</si>
  <si>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</si>
  <si>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</si>
  <si>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</si>
  <si>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</si>
  <si>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</si>
  <si>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</si>
  <si>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</si>
  <si>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</si>
  <si>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</si>
  <si>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</si>
  <si>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</si>
  <si>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</si>
  <si>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</si>
  <si>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</si>
  <si>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</si>
  <si>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</si>
  <si>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</si>
  <si>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</si>
  <si>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</si>
  <si>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</si>
  <si>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</si>
  <si>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</si>
  <si>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</si>
  <si>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</si>
  <si>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</si>
  <si>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</si>
  <si>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</si>
  <si>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</si>
  <si>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</si>
  <si>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</si>
  <si>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</si>
  <si>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</si>
  <si>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</si>
  <si>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</si>
  <si>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</si>
  <si>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</si>
  <si>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</si>
  <si>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</si>
  <si>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</si>
  <si>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</si>
  <si>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</si>
  <si>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</si>
  <si>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</si>
  <si>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</si>
  <si>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</si>
  <si>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</si>
  <si>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</si>
  <si>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</si>
  <si>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</si>
  <si>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</si>
  <si>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</si>
  <si>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</si>
  <si>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</si>
  <si>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</si>
  <si>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</si>
  <si>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</si>
  <si>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</si>
  <si>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</si>
  <si>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</si>
  <si>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</si>
  <si>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</si>
  <si>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</si>
  <si>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</si>
  <si>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</si>
  <si>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</si>
  <si>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</si>
  <si>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</si>
  <si>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</si>
  <si>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</si>
  <si>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</si>
  <si>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</si>
  <si>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</si>
  <si>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</si>
  <si>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</si>
  <si>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</si>
  <si>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</si>
  <si>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</si>
  <si>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</si>
  <si>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</si>
  <si>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</si>
  <si>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</si>
  <si>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</si>
  <si>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</si>
  <si>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</si>
  <si>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</si>
  <si>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</si>
  <si>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</si>
  <si>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</si>
  <si>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</si>
  <si>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</si>
  <si>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</si>
  <si>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</si>
  <si>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</si>
  <si>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</si>
  <si>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</si>
  <si>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</si>
  <si>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</si>
  <si>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</si>
  <si>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</si>
  <si>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</si>
  <si>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</si>
  <si>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</si>
  <si>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</si>
  <si>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</si>
  <si>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</si>
  <si>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</si>
  <si>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</si>
  <si>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</si>
  <si>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</si>
  <si>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</si>
  <si>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</si>
  <si>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</si>
  <si>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</si>
  <si>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</si>
  <si>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</si>
  <si>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</si>
  <si>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</si>
  <si>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</si>
  <si>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</si>
  <si>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</si>
  <si>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</si>
  <si>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</si>
  <si>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</si>
  <si>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</si>
  <si>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</si>
  <si>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</si>
  <si>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</si>
  <si>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</si>
  <si>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</si>
  <si>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</si>
  <si>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</si>
  <si>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</si>
  <si>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</si>
  <si>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</si>
  <si>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</si>
  <si>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</si>
  <si>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</si>
  <si>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</si>
  <si>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</si>
  <si>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</si>
  <si>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</si>
  <si>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</si>
  <si>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</si>
  <si>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</si>
  <si>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</si>
  <si>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</si>
  <si>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</si>
  <si>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</si>
  <si>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</si>
  <si>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</si>
  <si>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</si>
  <si>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</si>
  <si>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</si>
  <si>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</si>
  <si>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</si>
  <si>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</si>
  <si>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</si>
  <si>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</si>
  <si>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</si>
  <si>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</si>
  <si>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</si>
  <si>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</si>
  <si>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</si>
  <si>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</si>
  <si>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</si>
  <si>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</si>
  <si>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</si>
  <si>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</si>
  <si>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</si>
  <si>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</si>
  <si>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</si>
  <si>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</si>
  <si>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</si>
  <si>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</si>
  <si>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</si>
  <si>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</si>
  <si>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</si>
  <si>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</si>
  <si>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</si>
  <si>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</si>
  <si>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</si>
  <si>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</si>
  <si>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</si>
  <si>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</si>
  <si>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</si>
  <si>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</si>
  <si>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</si>
  <si>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</si>
  <si>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</si>
  <si>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</si>
  <si>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</si>
  <si>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</si>
  <si>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</si>
  <si>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</si>
  <si>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</si>
  <si>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</si>
  <si>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</si>
  <si>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</si>
  <si>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</si>
  <si>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</si>
  <si>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</si>
  <si>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</si>
  <si>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</si>
  <si>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</si>
  <si>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</si>
  <si>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</si>
  <si>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</si>
  <si>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</si>
  <si>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</si>
  <si>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</si>
  <si>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</si>
  <si>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</si>
  <si>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</si>
  <si>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</si>
  <si>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</si>
  <si>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</si>
  <si>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</si>
  <si>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</si>
  <si>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</si>
  <si>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</si>
  <si>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</si>
  <si>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</si>
  <si>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</si>
  <si>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</si>
  <si>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</si>
  <si>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</si>
  <si>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</si>
  <si>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</si>
  <si>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</si>
  <si>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</si>
  <si>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</si>
  <si>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</si>
  <si>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</si>
  <si>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</si>
  <si>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</si>
  <si>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</si>
  <si>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</si>
  <si>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</si>
  <si>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</si>
  <si>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</si>
  <si>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</si>
  <si>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</si>
  <si>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</si>
  <si>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</si>
  <si>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</si>
  <si>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</si>
  <si>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</si>
  <si>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</si>
  <si>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</si>
  <si>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</si>
  <si>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</si>
  <si>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</si>
  <si>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</si>
  <si>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</si>
  <si>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</si>
  <si>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</si>
  <si>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</si>
  <si>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</si>
  <si>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</si>
  <si>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</si>
  <si>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</si>
  <si>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</si>
  <si>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</si>
  <si>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</si>
  <si>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</si>
  <si>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</si>
  <si>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</si>
  <si>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</si>
  <si>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</si>
  <si>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</si>
  <si>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</si>
  <si>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</si>
  <si>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</si>
  <si>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</si>
  <si>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</si>
  <si>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</si>
  <si>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</si>
  <si>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</si>
  <si>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</si>
  <si>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</si>
  <si>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</si>
  <si>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</si>
  <si>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</si>
  <si>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</si>
  <si>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</si>
  <si>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</si>
  <si>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</si>
  <si>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</si>
  <si>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</si>
  <si>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</si>
  <si>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</si>
  <si>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</si>
  <si>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</si>
  <si>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</si>
  <si>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</si>
  <si>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</si>
  <si>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</si>
  <si>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</si>
  <si>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</si>
  <si>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</si>
  <si>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</si>
  <si>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</si>
  <si>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</si>
  <si>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</si>
  <si>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</si>
  <si>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</si>
  <si>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</si>
  <si>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</si>
  <si>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</si>
  <si>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</si>
  <si>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</si>
  <si>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</si>
  <si>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</si>
  <si>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</si>
  <si>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</si>
  <si>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</si>
  <si>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</si>
  <si>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</si>
  <si>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</si>
  <si>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</si>
  <si>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</si>
  <si>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</si>
  <si>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</si>
  <si>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</si>
  <si>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</si>
  <si>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</si>
  <si>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</si>
  <si>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</si>
  <si>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</si>
  <si>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</si>
  <si>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</si>
  <si>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</si>
  <si>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</si>
  <si>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</si>
  <si>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</si>
  <si>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</si>
  <si>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</si>
  <si>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</si>
  <si>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</si>
  <si>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</si>
  <si>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</si>
  <si>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</si>
  <si>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</si>
  <si>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</si>
  <si>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</si>
  <si>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</si>
  <si>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</si>
  <si>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</si>
  <si>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</si>
  <si>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</si>
  <si>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</si>
  <si>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</si>
  <si>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</si>
  <si>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</si>
  <si>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</si>
  <si>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</si>
  <si>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</si>
  <si>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</si>
  <si>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</si>
  <si>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</si>
  <si>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</si>
  <si>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</si>
  <si>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</si>
  <si>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</si>
  <si>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</si>
  <si>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</si>
  <si>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</si>
  <si>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</si>
  <si>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</si>
  <si>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</si>
  <si>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</si>
  <si>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</si>
  <si>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</si>
  <si>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</si>
  <si>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</si>
  <si>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</si>
  <si>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</si>
  <si>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</si>
  <si>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</si>
  <si>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</si>
  <si>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</si>
  <si>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</si>
  <si>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</si>
  <si>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</si>
  <si>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</si>
  <si>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</si>
  <si>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</si>
  <si>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</si>
  <si>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</si>
  <si>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</si>
  <si>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</si>
  <si>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</si>
  <si>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</si>
  <si>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</si>
  <si>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</si>
  <si>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</si>
  <si>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</si>
  <si>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</si>
  <si>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</si>
  <si>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</si>
  <si>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</si>
  <si>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</si>
  <si>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</si>
  <si>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</si>
  <si>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</si>
  <si>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</si>
  <si>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</si>
  <si>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</si>
  <si>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</si>
  <si>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</si>
  <si>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</si>
  <si>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</si>
  <si>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</si>
  <si>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</si>
  <si>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</si>
  <si>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</si>
  <si>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</si>
  <si>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</si>
  <si>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</si>
  <si>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</si>
  <si>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</si>
  <si>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</si>
  <si>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</si>
  <si>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</si>
  <si>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</si>
  <si>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</si>
  <si>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</si>
  <si>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</si>
  <si>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</si>
  <si>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</si>
  <si>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</si>
  <si>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</si>
  <si>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</si>
  <si>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</si>
  <si>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</si>
  <si>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</si>
  <si>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</si>
  <si>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</si>
  <si>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</si>
  <si>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</si>
  <si>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</si>
  <si>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</si>
  <si>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</si>
  <si>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</si>
  <si>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</si>
  <si>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</si>
  <si>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</si>
  <si>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</si>
  <si>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</si>
  <si>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</si>
  <si>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</si>
  <si>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</si>
  <si>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</si>
  <si>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</si>
  <si>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</si>
  <si>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</si>
  <si>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</si>
  <si>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</si>
  <si>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</si>
  <si>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</si>
  <si>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</si>
  <si>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</si>
  <si>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</si>
  <si>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</si>
  <si>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</si>
  <si>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</si>
  <si>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</si>
  <si>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</si>
  <si>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</si>
  <si>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</si>
  <si>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</si>
  <si>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</si>
  <si>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</si>
  <si>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</si>
  <si>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</si>
  <si>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</si>
  <si>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</si>
  <si>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</si>
  <si>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</si>
  <si>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</si>
  <si>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</si>
  <si>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</si>
  <si>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</si>
  <si>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</si>
  <si>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</si>
  <si>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</si>
  <si>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</si>
  <si>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</si>
  <si>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</si>
  <si>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</si>
  <si>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</si>
  <si>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</si>
  <si>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</si>
  <si>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</si>
  <si>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</si>
  <si>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</si>
  <si>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</si>
  <si>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</si>
  <si>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</si>
  <si>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</si>
  <si>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</si>
  <si>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</si>
  <si>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</si>
  <si>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</si>
  <si>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</si>
  <si>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</si>
  <si>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</si>
  <si>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</si>
  <si>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</si>
  <si>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</si>
  <si>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</si>
  <si>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</si>
  <si>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</si>
  <si>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</si>
  <si>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</si>
  <si>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</si>
  <si>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</si>
  <si>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</si>
  <si>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</si>
  <si>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</si>
  <si>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</si>
  <si>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</si>
  <si>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</si>
  <si>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</si>
  <si>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</si>
  <si>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</si>
  <si>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</si>
  <si>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</si>
  <si>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</si>
  <si>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</si>
  <si>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</si>
  <si>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</si>
  <si>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</si>
  <si>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</si>
  <si>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</si>
  <si>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</si>
  <si>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</si>
  <si>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</si>
  <si>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</si>
  <si>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</si>
  <si>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</si>
  <si>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</si>
  <si>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</si>
  <si>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</si>
  <si>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</si>
  <si>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</si>
  <si>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</si>
  <si>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</si>
  <si>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</si>
  <si>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</si>
  <si>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</si>
  <si>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</si>
  <si>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</si>
  <si>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</si>
  <si>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</si>
  <si>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</si>
  <si>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</si>
  <si>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</si>
  <si>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</si>
  <si>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</si>
  <si>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</si>
  <si>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</si>
  <si>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</si>
  <si>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</si>
  <si>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</si>
  <si>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</si>
  <si>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</si>
  <si>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</si>
  <si>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</si>
  <si>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</si>
  <si>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</si>
  <si>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</si>
  <si>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</si>
  <si>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</si>
  <si>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</si>
  <si>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</si>
  <si>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</si>
  <si>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</si>
  <si>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</si>
  <si>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</si>
  <si>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</si>
  <si>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</si>
  <si>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</si>
  <si>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</si>
  <si>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</si>
  <si>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</si>
  <si>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</si>
  <si>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</si>
  <si>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</si>
  <si>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</si>
  <si>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</si>
  <si>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</si>
  <si>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</si>
  <si>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</si>
  <si>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</si>
  <si>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</si>
  <si>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</si>
  <si>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</si>
  <si>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</si>
  <si>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</si>
  <si>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</si>
  <si>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</si>
  <si>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</si>
  <si>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</si>
  <si>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</si>
  <si>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</si>
  <si>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</si>
  <si>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</si>
  <si>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</si>
  <si>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</si>
  <si>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</si>
  <si>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</si>
  <si>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</si>
  <si>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</si>
  <si>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</si>
  <si>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</si>
  <si>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</si>
  <si>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</si>
  <si>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</si>
  <si>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</si>
  <si>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</si>
  <si>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</si>
  <si>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</si>
  <si>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</si>
  <si>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</si>
  <si>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</si>
  <si>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</si>
  <si>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</si>
  <si>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</si>
  <si>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</si>
  <si>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</si>
  <si>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</si>
  <si>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</si>
  <si>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</si>
  <si>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</si>
  <si>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</si>
  <si>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</si>
  <si>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</si>
  <si>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</si>
  <si>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</si>
  <si>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</si>
  <si>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</si>
  <si>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</si>
  <si>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</si>
  <si>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</si>
  <si>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</si>
  <si>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</si>
  <si>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</si>
  <si>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</si>
  <si>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</si>
  <si>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</si>
  <si>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</si>
  <si>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</si>
  <si>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</si>
  <si>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</si>
  <si>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</si>
  <si>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</si>
  <si>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</si>
  <si>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</si>
  <si>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</si>
  <si>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</si>
  <si>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</si>
  <si>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</si>
  <si>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</si>
  <si>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</si>
  <si>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</si>
  <si>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</si>
  <si>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</si>
  <si>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</si>
  <si>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</si>
  <si>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</si>
  <si>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</si>
  <si>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</si>
  <si>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</si>
  <si>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</si>
  <si>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</si>
  <si>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</si>
  <si>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</si>
  <si>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</si>
  <si>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</si>
  <si>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</si>
  <si>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</si>
  <si>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</si>
  <si>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</si>
  <si>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</si>
  <si>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</si>
  <si>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</si>
  <si>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</si>
  <si>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</si>
  <si>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</si>
  <si>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</si>
  <si>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</si>
  <si>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</si>
  <si>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</si>
  <si>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</si>
  <si>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</si>
  <si>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</si>
  <si>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</si>
  <si>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</si>
  <si>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</si>
  <si>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</si>
  <si>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</si>
  <si>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</si>
  <si>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</si>
  <si>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</si>
  <si>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</si>
  <si>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</si>
  <si>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</si>
  <si>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</si>
  <si>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</si>
  <si>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</si>
  <si>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</si>
  <si>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</si>
  <si>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</si>
  <si>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</si>
  <si>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</si>
  <si>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</si>
  <si>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</si>
  <si>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</si>
  <si>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</si>
  <si>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</si>
  <si>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</si>
  <si>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</si>
  <si>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</si>
  <si>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</si>
  <si>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</si>
  <si>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</si>
  <si>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</si>
  <si>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</si>
  <si>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</si>
  <si>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</si>
  <si>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</si>
  <si>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</si>
  <si>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</si>
  <si>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</si>
  <si>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</si>
  <si>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</si>
  <si>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</si>
  <si>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</si>
  <si>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</si>
  <si>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</si>
  <si>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</si>
  <si>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</si>
  <si>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</si>
  <si>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</si>
  <si>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</si>
  <si>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</si>
  <si>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</si>
  <si>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</si>
  <si>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</si>
  <si>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</si>
  <si>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</si>
  <si>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</si>
  <si>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</si>
  <si>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</si>
  <si>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</si>
  <si>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</si>
  <si>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</si>
  <si>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</si>
  <si>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</si>
  <si>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</si>
  <si>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</si>
  <si>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</si>
  <si>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</si>
  <si>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</si>
  <si>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</si>
  <si>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</si>
  <si>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</si>
  <si>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</si>
  <si>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</si>
  <si>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</si>
  <si>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</si>
  <si>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</si>
  <si>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</si>
  <si>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</si>
  <si>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</si>
  <si>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</si>
  <si>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</si>
  <si>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</si>
  <si>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</si>
  <si>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</si>
  <si>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</si>
  <si>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</si>
  <si>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</si>
  <si>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</si>
  <si>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</si>
  <si>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</si>
  <si>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</si>
  <si>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</si>
  <si>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</si>
  <si>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</si>
  <si>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</si>
  <si>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</si>
  <si>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</si>
  <si>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</si>
  <si>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</si>
  <si>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</si>
  <si>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</si>
  <si>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</si>
  <si>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</si>
  <si>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</si>
  <si>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</si>
  <si>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</si>
  <si>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</si>
  <si>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</si>
  <si>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</si>
  <si>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</si>
  <si>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</si>
  <si>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</si>
  <si>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</si>
  <si>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</si>
  <si>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</si>
  <si>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</si>
  <si>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</si>
  <si>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</si>
  <si>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</si>
  <si>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</si>
  <si>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</si>
  <si>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</si>
  <si>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</si>
  <si>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</si>
  <si>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</si>
  <si>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</si>
  <si>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</si>
  <si>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</si>
  <si>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</si>
  <si>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</si>
  <si>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</si>
  <si>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</si>
  <si>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</si>
  <si>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</si>
  <si>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</si>
  <si>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</si>
  <si>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</si>
  <si>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</si>
  <si>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</si>
  <si>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</si>
  <si>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</si>
  <si>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</si>
  <si>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</si>
  <si>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</si>
  <si>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</si>
  <si>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</si>
  <si>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</si>
  <si>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</si>
  <si>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</si>
  <si>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</si>
  <si>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</si>
  <si>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</si>
  <si>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</si>
  <si>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</si>
  <si>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</si>
  <si>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</si>
  <si>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</si>
  <si>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</si>
  <si>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</si>
  <si>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</si>
  <si>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</si>
  <si>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</si>
  <si>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</si>
  <si>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</si>
  <si>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</si>
  <si>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</si>
  <si>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</si>
  <si>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</si>
  <si>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</si>
  <si>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</si>
  <si>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</si>
  <si>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</si>
  <si>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</si>
  <si>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</si>
  <si>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</si>
  <si>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</si>
  <si>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</si>
  <si>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</si>
  <si>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</si>
  <si>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</si>
  <si>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</si>
  <si>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</si>
  <si>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</si>
  <si>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</si>
  <si>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</si>
  <si>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</si>
  <si>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</si>
  <si>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</si>
  <si>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</si>
  <si>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</si>
  <si>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</si>
  <si>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</si>
  <si>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</si>
  <si>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</si>
  <si>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</si>
  <si>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</si>
  <si>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</si>
  <si>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</si>
  <si>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</si>
  <si>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</si>
  <si>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</si>
  <si>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</si>
  <si>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</si>
  <si>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</si>
  <si>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</si>
  <si>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</si>
  <si>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</si>
  <si>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</si>
  <si>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</si>
  <si>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</si>
  <si>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</si>
  <si>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</si>
  <si>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</si>
  <si>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</si>
  <si>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</si>
  <si>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</si>
  <si>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</si>
  <si>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</si>
  <si>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</si>
  <si>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</si>
  <si>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</si>
  <si>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</si>
  <si>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</si>
  <si>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</si>
  <si>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</si>
  <si>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</si>
  <si>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</si>
  <si>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</si>
  <si>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</si>
  <si>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</si>
  <si>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</si>
  <si>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</si>
  <si>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</si>
  <si>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</si>
  <si>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</si>
  <si>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</si>
  <si>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</si>
  <si>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</si>
  <si>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</si>
  <si>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</si>
  <si>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</si>
  <si>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</si>
  <si>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</si>
  <si>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</si>
  <si>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</si>
  <si>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</si>
  <si>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</si>
  <si>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</si>
  <si>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</si>
  <si>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</si>
  <si>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</si>
  <si>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</si>
  <si>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</si>
  <si>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</si>
  <si>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</si>
  <si>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</si>
  <si>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</si>
  <si>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</si>
  <si>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</si>
  <si>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</si>
  <si>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</si>
  <si>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</si>
  <si>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</si>
  <si>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</si>
  <si>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</si>
  <si>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</si>
  <si>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</si>
  <si>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</si>
  <si>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</si>
  <si>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</si>
  <si>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</si>
  <si>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</si>
  <si>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</si>
  <si>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</si>
  <si>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</si>
  <si>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</si>
  <si>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</si>
  <si>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</si>
  <si>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</si>
  <si>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</si>
  <si>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</si>
  <si>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</si>
  <si>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</si>
  <si>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</si>
  <si>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</si>
  <si>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</si>
  <si>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</si>
  <si>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</si>
  <si>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</si>
  <si>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</si>
  <si>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</si>
  <si>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</si>
  <si>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</si>
  <si>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</si>
  <si>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</si>
  <si>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</si>
  <si>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</si>
  <si>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</si>
  <si>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</si>
  <si>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</si>
  <si>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</si>
  <si>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</si>
  <si>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</si>
  <si>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</si>
  <si>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</si>
  <si>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</si>
  <si>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</si>
  <si>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</si>
  <si>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</si>
  <si>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</si>
  <si>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</si>
  <si>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</si>
  <si>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</si>
  <si>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</si>
  <si>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</si>
  <si>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</si>
  <si>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</si>
  <si>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</si>
  <si>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</si>
  <si>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</si>
  <si>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</si>
  <si>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</si>
  <si>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</si>
  <si>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</si>
  <si>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</si>
  <si>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</si>
  <si>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</si>
  <si>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</si>
  <si>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</si>
  <si>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</si>
  <si>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</si>
  <si>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</si>
  <si>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</si>
  <si>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</si>
  <si>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</si>
  <si>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</si>
  <si>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</si>
  <si>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</si>
  <si>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</si>
  <si>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</si>
  <si>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</si>
  <si>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</si>
  <si>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</si>
  <si>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</si>
  <si>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</si>
  <si>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</si>
  <si>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</si>
  <si>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</si>
  <si>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</si>
  <si>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</si>
  <si>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</si>
  <si>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</si>
  <si>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</si>
  <si>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</si>
  <si>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</si>
  <si>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</si>
  <si>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</si>
  <si>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</si>
  <si>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</si>
  <si>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</si>
  <si>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</si>
  <si>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</si>
  <si>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</si>
  <si>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</si>
  <si>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</si>
  <si>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</si>
  <si>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</si>
  <si>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</si>
  <si>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</si>
  <si>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</si>
  <si>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</si>
  <si>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</si>
  <si>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</si>
  <si>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</si>
  <si>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</si>
  <si>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</si>
  <si>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</si>
  <si>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</si>
  <si>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</si>
  <si>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</si>
  <si>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</si>
  <si>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</si>
  <si>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</si>
  <si>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</si>
  <si>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</si>
  <si>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</si>
  <si>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</si>
  <si>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</si>
  <si>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</si>
  <si>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</si>
  <si>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</si>
  <si>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</si>
  <si>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</si>
  <si>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</si>
  <si>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</si>
  <si>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</si>
  <si>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</si>
  <si>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</si>
  <si>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</si>
  <si>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</si>
  <si>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</si>
  <si>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</si>
  <si>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</si>
  <si>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</si>
  <si>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</si>
  <si>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</si>
  <si>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</si>
  <si>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</si>
  <si>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</si>
  <si>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</si>
  <si>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</si>
  <si>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</si>
  <si>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</si>
  <si>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</si>
  <si>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</si>
  <si>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</si>
  <si>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</si>
  <si>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</si>
  <si>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</si>
  <si>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</si>
  <si>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</si>
  <si>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</si>
  <si>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</si>
  <si>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</si>
  <si>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</si>
  <si>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</si>
  <si>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</si>
  <si>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</si>
  <si>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</si>
  <si>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</si>
  <si>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</si>
  <si>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</si>
  <si>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</si>
  <si>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</si>
  <si>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</si>
  <si>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</si>
  <si>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</si>
  <si>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</si>
  <si>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</si>
  <si>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</si>
  <si>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</si>
  <si>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</si>
  <si>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</si>
  <si>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</si>
  <si>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</si>
  <si>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</si>
  <si>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</si>
  <si>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</si>
  <si>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</si>
  <si>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</si>
  <si>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</si>
  <si>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</si>
  <si>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</si>
  <si>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</si>
  <si>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</si>
  <si>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</si>
  <si>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</si>
  <si>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</si>
  <si>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</si>
  <si>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</si>
  <si>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</si>
  <si>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</si>
  <si>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</si>
  <si>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</si>
  <si>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</si>
  <si>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RT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</si>
  <si>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</si>
  <si>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</si>
  <si>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</si>
  <si>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</si>
  <si>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</si>
  <si>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</si>
  <si>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</si>
  <si>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</si>
  <si>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</si>
  <si>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</si>
  <si>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</si>
  <si>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</si>
  <si>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</si>
  <si>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</si>
  <si>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</si>
  <si>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</si>
  <si>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</si>
  <si>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</si>
  <si>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</si>
  <si>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</si>
  <si>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</si>
  <si>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</si>
  <si>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</si>
  <si>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</si>
  <si>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</si>
  <si>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</si>
  <si>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</si>
  <si>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</si>
  <si>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</si>
  <si>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</si>
  <si>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</si>
  <si>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</si>
  <si>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</si>
  <si>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</si>
  <si>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</si>
  <si>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</si>
  <si>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</si>
  <si>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</si>
  <si>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</si>
  <si>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</si>
  <si>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</si>
  <si>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</si>
  <si>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</si>
  <si>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</si>
  <si>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</si>
  <si>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</si>
  <si>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</si>
  <si>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</si>
  <si>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</si>
  <si>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</si>
  <si>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</si>
  <si>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</si>
  <si>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</si>
  <si>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</si>
  <si>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</si>
  <si>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</si>
  <si>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</si>
  <si>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</si>
  <si>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</si>
  <si>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</si>
  <si>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</si>
  <si>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</si>
  <si>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</si>
  <si>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</si>
  <si>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</si>
  <si>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</si>
  <si>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</si>
  <si>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</si>
  <si>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</si>
  <si>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</si>
  <si>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</si>
  <si>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</si>
  <si>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</si>
  <si>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</si>
  <si>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</si>
  <si>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</si>
  <si>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</si>
  <si>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</si>
  <si>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</si>
  <si>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</si>
  <si>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</si>
  <si>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</si>
  <si>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</si>
  <si>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</si>
  <si>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</si>
  <si>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</si>
  <si>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</si>
  <si>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</si>
  <si>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</si>
  <si>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</si>
  <si>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</si>
  <si>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</si>
  <si>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</si>
  <si>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</si>
  <si>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</si>
  <si>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</si>
  <si>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</si>
  <si>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</si>
  <si>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</si>
  <si>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</si>
  <si>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</si>
  <si>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</si>
  <si>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</si>
  <si>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</si>
  <si>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</si>
  <si>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</si>
  <si>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</si>
  <si>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</si>
  <si>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</si>
  <si>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</si>
  <si>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</si>
  <si>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</si>
  <si>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</si>
  <si>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</si>
  <si>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</si>
  <si>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</si>
  <si>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</si>
  <si>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</si>
  <si>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</si>
  <si>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</si>
  <si>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</si>
  <si>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</si>
  <si>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</si>
  <si>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</si>
  <si>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</si>
  <si>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</si>
  <si>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</si>
  <si>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</si>
  <si>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</si>
  <si>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</si>
  <si>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</si>
  <si>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</si>
  <si>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</si>
  <si>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</si>
  <si>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</si>
  <si>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</si>
  <si>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</si>
  <si>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</si>
  <si>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</si>
  <si>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</si>
  <si>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</si>
  <si>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</si>
  <si>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</si>
  <si>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</si>
  <si>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</si>
  <si>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</si>
  <si>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</si>
  <si>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</si>
  <si>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</si>
  <si>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</si>
  <si>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</si>
  <si>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</si>
  <si>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</si>
  <si>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</si>
  <si>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</si>
  <si>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</si>
  <si>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</si>
  <si>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</si>
  <si>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</si>
  <si>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</si>
  <si>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</si>
  <si>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</si>
  <si>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</si>
  <si>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</si>
  <si>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</si>
  <si>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</si>
  <si>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</si>
  <si>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</si>
  <si>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</si>
  <si>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</si>
  <si>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</si>
  <si>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</si>
  <si>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</si>
  <si>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</si>
  <si>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</si>
  <si>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</si>
  <si>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</si>
  <si>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</si>
  <si>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</si>
  <si>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</si>
  <si>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</si>
  <si>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</si>
  <si>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</si>
  <si>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</si>
  <si>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</si>
  <si>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</si>
  <si>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</si>
  <si>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</si>
  <si>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</si>
  <si>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</si>
  <si>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</si>
  <si>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</si>
  <si>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</si>
  <si>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</si>
  <si>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</si>
  <si>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</si>
  <si>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</si>
  <si>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</si>
  <si>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</si>
  <si>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</si>
  <si>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</si>
  <si>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</si>
  <si>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</si>
  <si>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</si>
  <si>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</si>
  <si>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</si>
  <si>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</si>
  <si>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</si>
  <si>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</si>
  <si>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</si>
  <si>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</si>
  <si>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</si>
  <si>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</si>
  <si>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</si>
  <si>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</si>
  <si>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</si>
  <si>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</si>
  <si>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</si>
  <si>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</si>
  <si>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</si>
  <si>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</si>
  <si>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</si>
  <si>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</si>
  <si>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</si>
  <si>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</si>
  <si>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</si>
  <si>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</si>
  <si>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</si>
  <si>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</si>
  <si>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</si>
  <si>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</si>
  <si>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</si>
  <si>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</si>
  <si>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</si>
  <si>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</si>
  <si>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</si>
  <si>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</si>
  <si>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</si>
  <si>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</si>
  <si>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</si>
  <si>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</si>
  <si>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</si>
  <si>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</si>
  <si>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</si>
  <si>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</si>
  <si>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</si>
  <si>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</si>
  <si>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</si>
  <si>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</si>
  <si>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</si>
  <si>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</si>
  <si>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</si>
  <si>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</si>
  <si>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</si>
  <si>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</si>
  <si>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</si>
  <si>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</si>
  <si>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</si>
  <si>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</si>
  <si>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</si>
  <si>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</si>
  <si>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</si>
  <si>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</si>
  <si>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</si>
  <si>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</si>
  <si>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</si>
  <si>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</si>
  <si>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</si>
  <si>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</si>
  <si>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</si>
  <si>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</si>
  <si>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</si>
  <si>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</si>
  <si>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</si>
  <si>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</si>
  <si>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</si>
  <si>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</si>
  <si>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</si>
  <si>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</si>
  <si>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</si>
  <si>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</si>
  <si>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</si>
  <si>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</si>
  <si>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</si>
  <si>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</si>
  <si>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</si>
  <si>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</si>
  <si>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</si>
  <si>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</si>
  <si>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</si>
  <si>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</si>
  <si>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</si>
  <si>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</si>
  <si>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</si>
  <si>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</si>
  <si>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</si>
  <si>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</si>
  <si>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</si>
  <si>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</si>
  <si>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</si>
  <si>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</si>
  <si>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</si>
  <si>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</si>
  <si>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</si>
  <si>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</si>
  <si>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</si>
  <si>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</si>
  <si>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</si>
  <si>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</si>
  <si>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</si>
  <si>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</si>
  <si>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</si>
  <si>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</si>
  <si>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</si>
  <si>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</si>
  <si>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</si>
  <si>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</si>
  <si>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</si>
  <si>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</si>
  <si>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</si>
  <si>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</si>
  <si>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</si>
  <si>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</si>
  <si>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</si>
  <si>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</si>
  <si>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</si>
  <si>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</si>
  <si>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</si>
  <si>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</si>
  <si>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</si>
  <si>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</si>
  <si>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</si>
  <si>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</si>
  <si>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</si>
  <si>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</si>
  <si>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</si>
  <si>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</si>
  <si>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</si>
  <si>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</si>
  <si>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</si>
  <si>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</si>
  <si>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</si>
  <si>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</si>
  <si>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</si>
  <si>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</si>
  <si>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</si>
  <si>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</si>
  <si>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</si>
  <si>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</si>
  <si>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</si>
  <si>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</si>
  <si>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</si>
  <si>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</si>
  <si>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</si>
  <si>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</si>
  <si>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</si>
  <si>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</si>
  <si>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</si>
  <si>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</si>
  <si>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</si>
  <si>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</si>
  <si>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</si>
  <si>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</si>
  <si>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</si>
  <si>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</si>
  <si>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</si>
  <si>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</si>
  <si>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</si>
  <si>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</si>
  <si>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</si>
  <si>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</si>
  <si>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</si>
  <si>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</si>
  <si>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</si>
  <si>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</si>
  <si>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</si>
  <si>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</si>
  <si>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</si>
  <si>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</si>
  <si>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</si>
  <si>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</si>
  <si>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</si>
  <si>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</si>
  <si>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</si>
  <si>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</si>
  <si>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</si>
  <si>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</si>
  <si>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</si>
  <si>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</si>
  <si>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</si>
  <si>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</si>
  <si>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</si>
  <si>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</si>
  <si>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</si>
  <si>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</si>
  <si>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</si>
  <si>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</si>
  <si>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</si>
  <si>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</si>
  <si>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</si>
  <si>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</si>
  <si>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</si>
  <si>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</si>
  <si>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</si>
  <si>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</si>
  <si>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</si>
  <si>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</si>
  <si>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</si>
  <si>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</si>
  <si>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</si>
  <si>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</si>
  <si>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</si>
  <si>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</si>
  <si>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</si>
  <si>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</si>
  <si>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</si>
  <si>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</si>
  <si>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</si>
  <si>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</si>
  <si>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</si>
  <si>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</si>
  <si>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</si>
  <si>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</si>
  <si>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</si>
  <si>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</si>
  <si>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</si>
  <si>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</si>
  <si>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</si>
  <si>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</si>
  <si>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</si>
  <si>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</si>
  <si>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</si>
  <si>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</si>
  <si>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</si>
  <si>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</si>
  <si>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</si>
  <si>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</si>
  <si>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</si>
  <si>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</si>
  <si>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</si>
  <si>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</si>
  <si>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</si>
  <si>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</si>
  <si>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</si>
  <si>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</si>
  <si>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</si>
  <si>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</si>
  <si>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</si>
  <si>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</si>
  <si>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</si>
  <si>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</si>
  <si>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</si>
  <si>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</si>
  <si>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</si>
  <si>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</si>
  <si>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</si>
  <si>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</si>
  <si>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</si>
  <si>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</si>
  <si>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</si>
  <si>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</si>
  <si>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</si>
  <si>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</si>
  <si>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</si>
  <si>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</si>
  <si>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</si>
  <si>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</si>
  <si>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</si>
  <si>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</si>
  <si>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</si>
  <si>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</si>
  <si>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</si>
  <si>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</si>
  <si>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</si>
  <si>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</si>
  <si>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</si>
  <si>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</si>
  <si>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</si>
  <si>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</si>
  <si>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</si>
  <si>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</si>
  <si>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</si>
  <si>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</si>
  <si>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</si>
  <si>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</si>
  <si>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</si>
  <si>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</si>
  <si>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</si>
  <si>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</si>
  <si>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</si>
  <si>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</si>
  <si>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</si>
  <si>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</si>
  <si>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</si>
  <si>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</si>
  <si>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</si>
  <si>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</si>
  <si>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</si>
  <si>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</si>
  <si>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</si>
  <si>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</si>
  <si>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</si>
  <si>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</si>
  <si>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</si>
  <si>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</si>
  <si>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</si>
  <si>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</si>
  <si>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</si>
  <si>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</si>
  <si>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</si>
  <si>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</si>
  <si>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</si>
  <si>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</si>
  <si>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</si>
  <si>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</si>
  <si>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</si>
  <si>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</si>
  <si>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</si>
  <si>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</si>
  <si>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</si>
  <si>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</si>
  <si>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</si>
  <si>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</si>
  <si>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</si>
  <si>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</si>
  <si>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</si>
  <si>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</si>
  <si>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</si>
  <si>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</si>
  <si>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</si>
  <si>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</si>
  <si>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</si>
  <si>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</si>
  <si>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</si>
  <si>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</si>
  <si>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</si>
  <si>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</si>
  <si>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</si>
  <si>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</si>
  <si>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</si>
  <si>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</si>
  <si>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</si>
  <si>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</si>
  <si>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</si>
  <si>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</si>
  <si>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</si>
  <si>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</si>
  <si>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</si>
  <si>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</si>
  <si>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</si>
  <si>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</si>
  <si>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</si>
  <si>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</si>
  <si>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</si>
  <si>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</si>
  <si>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</si>
  <si>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</si>
  <si>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</si>
  <si>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</si>
  <si>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</si>
  <si>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</si>
  <si>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</si>
  <si>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</si>
  <si>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</si>
  <si>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</si>
  <si>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</si>
  <si>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</si>
  <si>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</si>
  <si>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</si>
  <si>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</si>
  <si>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</si>
  <si>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</si>
  <si>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</si>
  <si>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</si>
  <si>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</si>
  <si>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</si>
  <si>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</si>
  <si>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</si>
  <si>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</si>
  <si>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</si>
  <si>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</si>
  <si>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</si>
  <si>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</si>
  <si>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</si>
  <si>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</si>
  <si>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</si>
  <si>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</si>
  <si>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</si>
  <si>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</si>
  <si>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</si>
  <si>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</si>
  <si>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</si>
  <si>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</si>
  <si>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</si>
  <si>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</si>
  <si>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</si>
  <si>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</si>
  <si>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</si>
  <si>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</si>
  <si>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</si>
  <si>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</si>
  <si>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</si>
  <si>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</si>
  <si>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</si>
  <si>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</si>
  <si>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</si>
  <si>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</si>
  <si>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</si>
  <si>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</si>
  <si>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</si>
  <si>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</si>
  <si>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</si>
  <si>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</si>
  <si>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</si>
  <si>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</si>
  <si>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</si>
  <si>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</si>
  <si>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</si>
  <si>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</si>
  <si>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</si>
  <si>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</si>
  <si>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</si>
  <si>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</si>
  <si>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</si>
  <si>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</si>
  <si>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</si>
  <si>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</si>
  <si>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</si>
  <si>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</si>
  <si>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</si>
  <si>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</si>
  <si>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</si>
  <si>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</si>
  <si>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</si>
  <si>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</si>
  <si>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</si>
  <si>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</si>
  <si>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</si>
  <si>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</si>
  <si>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</si>
  <si>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</si>
  <si>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</si>
  <si>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</si>
  <si>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</si>
  <si>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</si>
  <si>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</si>
  <si>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</si>
  <si>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</si>
  <si>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</si>
  <si>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</si>
  <si>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</si>
  <si>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</si>
  <si>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</si>
  <si>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</si>
  <si>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</si>
  <si>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</si>
  <si>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</si>
  <si>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</si>
  <si>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</si>
  <si>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</si>
  <si>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</si>
  <si>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</si>
  <si>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</si>
  <si>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</si>
  <si>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</si>
  <si>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</si>
  <si>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</si>
  <si>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</si>
  <si>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</si>
  <si>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</si>
  <si>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</si>
  <si>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</si>
  <si>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</si>
  <si>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</si>
  <si>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</si>
  <si>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</si>
  <si>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</si>
  <si>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</si>
  <si>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</si>
  <si>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</si>
  <si>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</si>
  <si>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</si>
  <si>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</si>
  <si>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</si>
  <si>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</si>
  <si>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</si>
  <si>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</si>
  <si>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</si>
  <si>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</si>
  <si>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</si>
  <si>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</si>
  <si>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</si>
  <si>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</si>
  <si>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</si>
  <si>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</si>
  <si>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</si>
  <si>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</si>
  <si>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</si>
  <si>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</si>
  <si>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</si>
  <si>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</si>
  <si>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</si>
  <si>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</si>
  <si>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</si>
  <si>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</si>
  <si>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</si>
  <si>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</si>
  <si>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</si>
  <si>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</si>
  <si>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</si>
  <si>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</si>
  <si>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</si>
  <si>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</si>
  <si>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</si>
  <si>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</si>
  <si>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</si>
  <si>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</si>
  <si>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</si>
  <si>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</si>
  <si>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</si>
  <si>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</si>
  <si>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</si>
  <si>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</si>
  <si>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</si>
  <si>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</si>
  <si>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</si>
  <si>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</si>
  <si>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</si>
  <si>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</si>
  <si>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</si>
  <si>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</si>
  <si>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</si>
  <si>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</si>
  <si>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</si>
  <si>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</si>
  <si>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</si>
  <si>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</si>
  <si>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</si>
  <si>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</si>
  <si>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</si>
  <si>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</si>
  <si>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</si>
  <si>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</si>
  <si>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</si>
  <si>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</si>
  <si>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</si>
  <si>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</si>
  <si>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</si>
  <si>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</si>
  <si>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</si>
  <si>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</si>
  <si>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</si>
  <si>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</si>
  <si>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</si>
  <si>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</si>
  <si>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</si>
  <si>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</si>
  <si>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</si>
  <si>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</si>
  <si>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</si>
  <si>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</si>
  <si>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</si>
  <si>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</si>
  <si>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</si>
  <si>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</si>
  <si>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</si>
  <si>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</si>
  <si>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</si>
  <si>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</si>
  <si>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</si>
  <si>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</si>
  <si>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</si>
  <si>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</si>
  <si>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</si>
  <si>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</si>
  <si>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</si>
  <si>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</si>
  <si>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</si>
  <si>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</si>
  <si>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</si>
  <si>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</si>
  <si>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</si>
  <si>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</si>
  <si>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</si>
  <si>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</si>
  <si>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</si>
  <si>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</si>
  <si>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</si>
  <si>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</si>
  <si>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</si>
  <si>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</si>
  <si>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</si>
  <si>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</si>
  <si>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</si>
  <si>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</si>
  <si>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</si>
  <si>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</si>
  <si>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</si>
  <si>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</si>
  <si>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</si>
  <si>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</si>
  <si>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</si>
  <si>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</si>
  <si>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</si>
  <si>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</si>
  <si>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</si>
  <si>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</si>
  <si>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</si>
  <si>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</si>
  <si>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</si>
  <si>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</si>
  <si>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</si>
  <si>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</si>
  <si>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</si>
  <si>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</si>
  <si>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</si>
  <si>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</si>
  <si>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</si>
  <si>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</si>
  <si>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</si>
  <si>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</si>
  <si>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</si>
  <si>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</si>
  <si>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</si>
  <si>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</si>
  <si>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</si>
  <si>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</si>
  <si>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</si>
  <si>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</si>
  <si>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</si>
  <si>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</si>
  <si>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</si>
  <si>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</si>
  <si>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</si>
  <si>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</si>
  <si>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</si>
  <si>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</si>
  <si>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</si>
  <si>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</si>
  <si>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</si>
  <si>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</si>
  <si>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</si>
  <si>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</si>
  <si>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</si>
  <si>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</si>
  <si>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</si>
  <si>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</si>
  <si>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</si>
  <si>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</si>
  <si>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</si>
  <si>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</si>
  <si>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</si>
  <si>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</si>
  <si>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</si>
  <si>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</si>
  <si>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</si>
  <si>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</si>
  <si>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</si>
  <si>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</si>
  <si>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</si>
  <si>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</si>
  <si>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</si>
  <si>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</si>
  <si>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</si>
  <si>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</si>
  <si>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</si>
  <si>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</si>
  <si>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</si>
  <si>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</si>
  <si>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</si>
  <si>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</si>
  <si>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</si>
  <si>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</si>
  <si>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</si>
  <si>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</si>
  <si>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</si>
  <si>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</si>
  <si>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</si>
  <si>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</si>
  <si>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</si>
  <si>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</si>
  <si>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</si>
  <si>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</si>
  <si>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</si>
  <si>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</si>
  <si>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</si>
  <si>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</si>
  <si>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</si>
  <si>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</si>
  <si>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</si>
  <si>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</si>
  <si>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</si>
  <si>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</si>
  <si>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</si>
  <si>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</si>
  <si>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</si>
  <si>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</si>
  <si>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</si>
  <si>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</si>
  <si>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</si>
  <si>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</si>
  <si>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</si>
  <si>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</si>
  <si>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</si>
  <si>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</si>
  <si>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</si>
  <si>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</si>
  <si>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</si>
  <si>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</si>
  <si>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</si>
  <si>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</si>
  <si>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</si>
  <si>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</si>
  <si>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</si>
  <si>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</si>
  <si>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</si>
  <si>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</si>
  <si>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</si>
  <si>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</si>
  <si>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</si>
  <si>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</si>
  <si>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</si>
  <si>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</si>
  <si>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</si>
  <si>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</si>
  <si>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</si>
  <si>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</si>
  <si>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</si>
  <si>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</si>
  <si>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</si>
  <si>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</si>
  <si>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</si>
  <si>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</si>
  <si>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</si>
  <si>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</si>
  <si>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</si>
  <si>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</si>
  <si>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</si>
  <si>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</si>
  <si>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</si>
  <si>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</si>
  <si>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</si>
  <si>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</si>
  <si>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</si>
  <si>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</si>
  <si>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</si>
  <si>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</si>
  <si>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</si>
  <si>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</si>
  <si>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</si>
  <si>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</si>
  <si>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</si>
  <si>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</si>
  <si>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</si>
  <si>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</si>
  <si>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</si>
  <si>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</si>
  <si>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</si>
  <si>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</si>
  <si>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</si>
  <si>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</si>
  <si>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</si>
  <si>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</si>
  <si>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</si>
  <si>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</si>
  <si>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</si>
  <si>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</si>
  <si>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</si>
  <si>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</si>
  <si>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</si>
  <si>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</si>
  <si>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</si>
  <si>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</si>
  <si>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</si>
  <si>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</si>
  <si>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</si>
  <si>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</si>
  <si>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</si>
  <si>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</si>
  <si>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</si>
  <si>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</si>
  <si>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</si>
  <si>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</si>
  <si>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</si>
  <si>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</si>
  <si>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</si>
  <si>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</si>
  <si>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</si>
  <si>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</si>
  <si>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</si>
  <si>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</si>
  <si>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</si>
  <si>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</si>
  <si>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</si>
  <si>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</si>
  <si>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</si>
  <si>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</si>
  <si>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</si>
  <si>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</si>
  <si>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</si>
  <si>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</si>
  <si>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</si>
  <si>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</si>
  <si>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</si>
  <si>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</si>
  <si>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</si>
  <si>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</si>
  <si>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</si>
  <si>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</si>
  <si>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</si>
  <si>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</si>
  <si>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</si>
  <si>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</si>
  <si>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</si>
  <si>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</si>
  <si>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</si>
  <si>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</si>
  <si>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</si>
  <si>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</si>
  <si>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</si>
  <si>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</si>
  <si>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</si>
  <si>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</si>
  <si>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</si>
  <si>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</si>
  <si>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</si>
  <si>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</si>
  <si>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</si>
  <si>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</si>
  <si>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</si>
  <si>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</si>
  <si>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</si>
  <si>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</si>
  <si>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</si>
  <si>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</si>
  <si>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</si>
  <si>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</si>
  <si>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</si>
  <si>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</si>
  <si>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</si>
  <si>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</si>
  <si>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</si>
  <si>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</si>
  <si>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</si>
  <si>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</si>
  <si>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</si>
  <si>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</si>
  <si>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</si>
  <si>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</si>
  <si>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</si>
  <si>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</si>
  <si>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</si>
  <si>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</si>
  <si>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</si>
  <si>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</si>
  <si>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</si>
  <si>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</si>
  <si>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</si>
  <si>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</si>
  <si>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</si>
  <si>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</si>
  <si>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</si>
  <si>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</si>
  <si>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</si>
  <si>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</si>
  <si>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</si>
  <si>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</si>
  <si>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</si>
  <si>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</si>
  <si>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</si>
  <si>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</si>
  <si>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</si>
  <si>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</si>
  <si>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</si>
  <si>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</si>
  <si>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</si>
  <si>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</si>
  <si>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</si>
  <si>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</si>
  <si>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</si>
  <si>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</si>
  <si>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</si>
  <si>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</si>
  <si>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</si>
  <si>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</si>
  <si>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</si>
  <si>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</si>
  <si>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</si>
  <si>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</si>
  <si>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</si>
  <si>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</si>
  <si>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</si>
  <si>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</si>
  <si>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</si>
  <si>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</si>
  <si>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</si>
  <si>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</si>
  <si>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</si>
  <si>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</si>
  <si>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</si>
  <si>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</si>
  <si>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</si>
  <si>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</si>
  <si>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</si>
  <si>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</si>
  <si>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</si>
  <si>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</si>
  <si>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</si>
  <si>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</si>
  <si>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</si>
  <si>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</si>
  <si>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</si>
  <si>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</si>
  <si>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</si>
  <si>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</si>
  <si>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</si>
  <si>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</si>
  <si>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</si>
  <si>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</si>
  <si>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</si>
  <si>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</si>
  <si>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</si>
  <si>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</si>
  <si>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</si>
  <si>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</si>
  <si>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</si>
  <si>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</si>
  <si>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</si>
  <si>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</si>
  <si>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</si>
  <si>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</si>
  <si>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</si>
  <si>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</si>
  <si>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</si>
  <si>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</si>
  <si>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</si>
  <si>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</si>
  <si>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</si>
  <si>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</si>
  <si>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</si>
  <si>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</si>
  <si>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</si>
  <si>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</si>
  <si>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</si>
  <si>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</si>
  <si>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</si>
  <si>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</si>
  <si>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</si>
  <si>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</si>
  <si>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</si>
  <si>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</si>
  <si>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</si>
  <si>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</si>
  <si>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</si>
  <si>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</si>
  <si>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</si>
  <si>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</si>
  <si>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</si>
  <si>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</si>
  <si>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</si>
  <si>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</si>
  <si>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</si>
  <si>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</si>
  <si>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</si>
  <si>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</si>
  <si>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</si>
  <si>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</si>
  <si>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</si>
  <si>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</si>
  <si>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</si>
  <si>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</si>
  <si>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</si>
  <si>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</si>
  <si>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</si>
  <si>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</si>
  <si>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</si>
  <si>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</si>
  <si>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</si>
  <si>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</si>
  <si>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</si>
  <si>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</si>
  <si>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</si>
  <si>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</si>
  <si>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</si>
  <si>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</si>
  <si>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</si>
  <si>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</si>
  <si>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</si>
  <si>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</si>
  <si>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</si>
  <si>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</si>
  <si>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</si>
  <si>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</si>
  <si>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</si>
  <si>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</si>
  <si>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</si>
  <si>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</si>
  <si>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</si>
  <si>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</si>
  <si>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</si>
  <si>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</si>
  <si>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</si>
  <si>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</si>
  <si>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</si>
  <si>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</si>
  <si>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</si>
  <si>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</si>
  <si>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</si>
  <si>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</si>
  <si>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</si>
  <si>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</si>
  <si>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</si>
  <si>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</si>
  <si>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</si>
  <si>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</si>
  <si>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</si>
  <si>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</si>
  <si>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</si>
  <si>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</si>
  <si>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</si>
  <si>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</si>
  <si>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</si>
  <si>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</si>
  <si>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</si>
  <si>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</si>
  <si>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</si>
  <si>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</si>
  <si>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</si>
  <si>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</si>
  <si>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</si>
  <si>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</si>
  <si>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</si>
  <si>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</si>
  <si>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</si>
  <si>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</si>
  <si>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</si>
  <si>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</si>
  <si>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</si>
  <si>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</si>
  <si>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</si>
  <si>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</si>
  <si>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</si>
  <si>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</si>
  <si>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</si>
  <si>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</si>
  <si>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</si>
  <si>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</si>
  <si>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</si>
  <si>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</si>
  <si>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</si>
  <si>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</si>
  <si>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</si>
  <si>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</si>
  <si>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</si>
  <si>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</si>
  <si>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</si>
  <si>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</si>
  <si>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</si>
  <si>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</si>
  <si>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</si>
  <si>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</si>
  <si>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</si>
  <si>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</si>
  <si>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</si>
  <si>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</si>
  <si>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</si>
  <si>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</si>
  <si>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</si>
  <si>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</si>
  <si>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</si>
  <si>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</si>
  <si>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</si>
  <si>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</si>
  <si>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</si>
  <si>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</si>
  <si>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</si>
  <si>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</si>
  <si>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</si>
  <si>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</si>
  <si>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</si>
  <si>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</si>
  <si>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</si>
  <si>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</si>
  <si>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</si>
  <si>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</si>
  <si>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</si>
  <si>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</si>
  <si>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</si>
  <si>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</si>
  <si>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</si>
  <si>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</si>
  <si>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</si>
  <si>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</si>
  <si>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</si>
  <si>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</si>
  <si>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</si>
  <si>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</si>
  <si>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</si>
  <si>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</si>
  <si>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</si>
  <si>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</si>
  <si>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</si>
  <si>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</si>
  <si>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</si>
  <si>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</si>
  <si>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</si>
  <si>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</si>
  <si>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</si>
  <si>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</si>
  <si>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</si>
  <si>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</si>
  <si>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</si>
  <si>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</si>
  <si>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</si>
  <si>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</si>
  <si>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</si>
  <si>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</si>
  <si>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</si>
  <si>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</si>
  <si>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</si>
  <si>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</si>
  <si>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</si>
  <si>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</si>
  <si>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</si>
  <si>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</si>
  <si>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58"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</si>
  <si>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</si>
  <si>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</si>
  <si>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</si>
  <si>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</si>
  <si>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</si>
  <si>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</si>
  <si>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</si>
  <si>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</si>
  <si>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</si>
  <si>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</si>
  <si>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</si>
  <si>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</si>
  <si>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</si>
  <si>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58" type="noConversion"/>
  </si>
  <si>
    <t xml:space="preserve">2) </t>
    <phoneticPr fontId="58" type="noConversion"/>
  </si>
  <si>
    <t xml:space="preserve">3) </t>
    <phoneticPr fontId="58" type="noConversion"/>
  </si>
  <si>
    <t xml:space="preserve">4) </t>
    <phoneticPr fontId="58" type="noConversion"/>
  </si>
  <si>
    <t>Must convert the ALL sheet to unique positions</t>
    <phoneticPr fontId="58"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</si>
  <si>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</si>
  <si>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</si>
  <si>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</si>
  <si>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</si>
  <si>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</si>
  <si>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</si>
  <si>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</si>
  <si>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</si>
  <si>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</si>
  <si>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</si>
  <si>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</si>
  <si>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</si>
  <si>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</si>
  <si>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</si>
  <si>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58" type="noConversion"/>
  </si>
  <si>
    <t>FB+BB</t>
    <phoneticPr fontId="58"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</si>
  <si>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</si>
  <si>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</si>
  <si>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</si>
  <si>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</si>
  <si>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</si>
  <si>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</si>
  <si>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</si>
  <si>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</si>
  <si>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</si>
  <si>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</si>
  <si>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</si>
  <si>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</si>
  <si>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</si>
  <si>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</si>
  <si>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</si>
  <si>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</si>
  <si>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</si>
  <si>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58" type="noConversion"/>
  </si>
  <si>
    <t xml:space="preserve">5) </t>
    <phoneticPr fontId="58" type="noConversion"/>
  </si>
  <si>
    <t xml:space="preserve">6) </t>
    <phoneticPr fontId="58"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</si>
  <si>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</si>
  <si>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</si>
  <si>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</si>
  <si>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</si>
  <si>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</si>
  <si>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</si>
  <si>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</si>
  <si>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</si>
  <si>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</si>
  <si>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</si>
  <si>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</si>
  <si>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</si>
  <si>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</si>
  <si>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</si>
  <si>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</si>
  <si>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</si>
  <si>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</si>
  <si>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</si>
  <si>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</si>
  <si>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</si>
  <si>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</si>
  <si>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</si>
  <si>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</si>
  <si>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</si>
  <si>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</si>
  <si>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</si>
  <si>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</si>
  <si>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</si>
  <si>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</si>
  <si>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</si>
  <si>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</si>
  <si>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</si>
  <si>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</si>
  <si>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</si>
  <si>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</si>
  <si>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</si>
  <si>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</si>
  <si>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</si>
  <si>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</si>
  <si>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</si>
  <si>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</si>
  <si>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</si>
  <si>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</si>
  <si>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</si>
  <si>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</si>
  <si>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</si>
  <si>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</si>
  <si>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</si>
  <si>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</si>
  <si>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</si>
  <si>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</si>
  <si>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</si>
  <si>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</si>
  <si>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</si>
  <si>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</si>
  <si>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</si>
  <si>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</si>
  <si>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</si>
  <si>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</si>
  <si>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</si>
  <si>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</si>
  <si>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</si>
  <si>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</si>
  <si>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</si>
  <si>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</si>
  <si>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</si>
  <si>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</si>
  <si>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</si>
  <si>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</si>
  <si>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</si>
  <si>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</si>
  <si>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</si>
  <si>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</si>
  <si>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</si>
  <si>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</si>
  <si>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</si>
  <si>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</si>
  <si>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</si>
  <si>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</si>
  <si>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</si>
  <si>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</si>
  <si>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</si>
  <si>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</si>
  <si>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</si>
  <si>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</si>
  <si>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</si>
  <si>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</si>
  <si>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</si>
  <si>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</si>
  <si>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</si>
  <si>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</si>
  <si>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</si>
  <si>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</si>
  <si>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</si>
  <si>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</si>
  <si>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</si>
  <si>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</si>
  <si>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</si>
  <si>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</si>
  <si>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</si>
  <si>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</si>
  <si>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</si>
  <si>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</si>
  <si>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</si>
  <si>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</si>
  <si>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</si>
  <si>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</si>
  <si>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</si>
  <si>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</si>
  <si>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</si>
  <si>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</si>
  <si>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Catapano, Mike</t>
  </si>
  <si>
    <t>Chandler, Nate</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</si>
  <si>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</si>
  <si>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</si>
  <si>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</si>
  <si>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</si>
  <si>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</si>
  <si>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</si>
  <si>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</si>
  <si>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</si>
  <si>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</si>
  <si>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</si>
  <si>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</si>
  <si>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</si>
  <si>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</si>
  <si>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</si>
  <si>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</si>
  <si>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</si>
  <si>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</si>
  <si>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</si>
  <si>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</si>
  <si>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</si>
  <si>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</si>
  <si>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</si>
  <si>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</si>
  <si>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</si>
  <si>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</si>
  <si>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</si>
  <si>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</si>
  <si>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</si>
  <si>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</si>
  <si>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</si>
  <si>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</si>
  <si>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</si>
  <si>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</si>
  <si>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</si>
  <si>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</si>
  <si>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</si>
  <si>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</si>
  <si>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</si>
  <si>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</si>
  <si>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</si>
  <si>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</si>
  <si>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</si>
  <si>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</si>
  <si>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</si>
  <si>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</si>
  <si>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</si>
  <si>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</si>
  <si>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</si>
  <si>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</si>
  <si>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</si>
  <si>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</si>
  <si>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</si>
  <si>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</si>
  <si>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</si>
  <si>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</si>
  <si>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</si>
  <si>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</si>
  <si>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</si>
  <si>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</si>
  <si>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</si>
  <si>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</si>
  <si>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</si>
  <si>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</si>
  <si>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</si>
  <si>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</si>
  <si>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</si>
  <si>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</si>
  <si>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</si>
  <si>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</si>
  <si>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</si>
  <si>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</si>
  <si>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</si>
  <si>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</si>
  <si>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</si>
  <si>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</si>
  <si>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</si>
  <si>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</si>
  <si>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</si>
  <si>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</si>
  <si>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</si>
  <si>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</si>
  <si>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</si>
  <si>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</si>
  <si>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</si>
  <si>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</si>
  <si>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</si>
  <si>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</si>
  <si>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</si>
  <si>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</si>
  <si>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</si>
  <si>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</si>
  <si>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</si>
  <si>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</si>
  <si>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</si>
  <si>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</si>
  <si>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</si>
  <si>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</si>
  <si>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</si>
  <si>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</si>
  <si>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</si>
  <si>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</si>
  <si>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</si>
  <si>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</si>
  <si>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</si>
  <si>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</si>
  <si>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</si>
  <si>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</si>
  <si>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</si>
  <si>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</si>
  <si>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</si>
  <si>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</si>
  <si>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</si>
  <si>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</si>
  <si>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</si>
  <si>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</si>
  <si>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</si>
  <si>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</si>
  <si>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</si>
  <si>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</si>
  <si>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</si>
  <si>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</si>
  <si>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</si>
  <si>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</si>
  <si>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</si>
  <si>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</si>
  <si>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</si>
  <si>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</si>
  <si>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</si>
  <si>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</si>
  <si>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</si>
  <si>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</si>
  <si>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</si>
  <si>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</si>
  <si>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</si>
  <si>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</si>
  <si>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</si>
  <si>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</si>
  <si>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</si>
  <si>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</si>
  <si>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</si>
  <si>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</si>
  <si>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</si>
  <si>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</si>
  <si>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</si>
  <si>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</si>
  <si>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</si>
  <si>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</si>
  <si>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</si>
  <si>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</si>
  <si>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</si>
  <si>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</si>
  <si>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</si>
  <si>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</si>
  <si>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</si>
  <si>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</si>
  <si>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</si>
  <si>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</si>
  <si>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</si>
  <si>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</si>
  <si>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</si>
  <si>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</si>
  <si>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</si>
  <si>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</si>
  <si>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</si>
  <si>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</si>
  <si>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</si>
  <si>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</si>
  <si>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</si>
  <si>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</si>
  <si>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</si>
  <si>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</si>
  <si>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</si>
  <si>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</si>
  <si>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</si>
  <si>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</si>
  <si>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</si>
  <si>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</si>
  <si>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</si>
  <si>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</si>
  <si>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</si>
  <si>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</si>
  <si>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</si>
  <si>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</si>
  <si>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</si>
  <si>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</si>
  <si>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</si>
  <si>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</si>
  <si>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</si>
  <si>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</si>
  <si>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Reynolds, LaRoy</t>
  </si>
  <si>
    <t>Rhodes, Xavier</t>
  </si>
  <si>
    <t>Richardson, Sheldon</t>
  </si>
  <si>
    <t>Riddick, Theo</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</si>
  <si>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</si>
  <si>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</si>
  <si>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</si>
  <si>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</si>
  <si>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</si>
  <si>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</si>
  <si>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</si>
  <si>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</si>
  <si>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</si>
  <si>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</si>
  <si>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</si>
  <si>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</si>
  <si>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</si>
  <si>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</si>
  <si>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</si>
  <si>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</si>
  <si>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</si>
  <si>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</si>
  <si>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</si>
  <si>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</si>
  <si>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</si>
  <si>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</si>
  <si>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</si>
  <si>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</si>
  <si>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</si>
  <si>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</si>
  <si>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</si>
  <si>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</si>
  <si>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</si>
  <si>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</si>
  <si>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</si>
  <si>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</si>
  <si>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</si>
  <si>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</si>
  <si>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</si>
  <si>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</si>
  <si>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</si>
  <si>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</si>
  <si>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</si>
  <si>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</si>
  <si>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</si>
  <si>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</si>
  <si>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</si>
  <si>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</si>
  <si>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</si>
  <si>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</si>
  <si>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</si>
  <si>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</si>
  <si>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</si>
  <si>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</si>
  <si>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</si>
  <si>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</si>
  <si>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</si>
  <si>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</si>
  <si>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</si>
  <si>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</si>
  <si>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</si>
  <si>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</si>
  <si>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</si>
  <si>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</si>
  <si>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</si>
  <si>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</si>
  <si>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</si>
  <si>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</si>
  <si>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</si>
  <si>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</si>
  <si>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</si>
  <si>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</si>
  <si>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</si>
  <si>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</si>
  <si>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</si>
  <si>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</si>
  <si>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</si>
  <si>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</si>
  <si>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</si>
  <si>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</si>
  <si>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</si>
  <si>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</si>
  <si>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</si>
  <si>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</si>
  <si>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</si>
  <si>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</si>
  <si>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</si>
  <si>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</si>
  <si>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</si>
  <si>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</si>
  <si>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</si>
  <si>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</si>
  <si>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</si>
  <si>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</si>
  <si>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</si>
  <si>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</si>
  <si>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</si>
  <si>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</si>
  <si>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</si>
  <si>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</si>
  <si>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</si>
  <si>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</si>
  <si>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</si>
  <si>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</si>
  <si>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</si>
  <si>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</si>
  <si>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</si>
  <si>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</si>
  <si>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</si>
  <si>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</si>
  <si>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</si>
  <si>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</si>
  <si>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</si>
  <si>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</si>
  <si>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</si>
  <si>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</si>
  <si>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</si>
  <si>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</si>
  <si>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</si>
  <si>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</si>
  <si>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</si>
  <si>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</si>
  <si>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</si>
  <si>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</si>
  <si>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</si>
  <si>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</si>
  <si>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</si>
  <si>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</si>
  <si>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</si>
  <si>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</si>
  <si>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</si>
  <si>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</si>
  <si>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</si>
  <si>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</si>
  <si>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</si>
  <si>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</si>
  <si>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</si>
  <si>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</si>
  <si>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</si>
  <si>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</si>
  <si>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</si>
  <si>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</si>
  <si>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</si>
  <si>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</si>
  <si>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</si>
  <si>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</si>
  <si>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</si>
  <si>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</si>
  <si>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</si>
  <si>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</si>
  <si>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</si>
  <si>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</si>
  <si>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</si>
  <si>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</si>
  <si>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</si>
  <si>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</si>
  <si>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</si>
  <si>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</si>
  <si>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</si>
  <si>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</si>
  <si>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</si>
  <si>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</si>
  <si>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</si>
  <si>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</si>
  <si>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</si>
  <si>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</si>
  <si>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</si>
  <si>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</si>
  <si>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</si>
  <si>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</si>
  <si>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</si>
  <si>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</si>
  <si>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</si>
  <si>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</si>
  <si>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</si>
  <si>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</si>
  <si>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</si>
  <si>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</si>
  <si>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</si>
  <si>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</si>
  <si>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</si>
  <si>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</si>
  <si>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</si>
  <si>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</si>
  <si>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</si>
  <si>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</si>
  <si>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</si>
  <si>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</si>
  <si>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</si>
  <si>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</si>
  <si>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</si>
  <si>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</si>
  <si>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</si>
  <si>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</si>
  <si>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</si>
  <si>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</si>
  <si>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</si>
  <si>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</si>
  <si>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</si>
  <si>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</si>
  <si>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</si>
  <si>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</si>
  <si>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</si>
  <si>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</si>
  <si>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</si>
  <si>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</si>
  <si>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</si>
  <si>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</si>
  <si>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</si>
  <si>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</si>
  <si>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</si>
  <si>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</si>
  <si>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</si>
  <si>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</si>
  <si>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</si>
  <si>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</si>
  <si>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</si>
  <si>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</si>
  <si>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</si>
  <si>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5-4</t>
  </si>
  <si>
    <t>5-6</t>
  </si>
  <si>
    <t>4-6</t>
  </si>
  <si>
    <t>4-4</t>
  </si>
  <si>
    <t>6-6</t>
  </si>
  <si>
    <t>6-5</t>
  </si>
  <si>
    <t>5-5</t>
  </si>
  <si>
    <t>Dowling, Ras-I</t>
  </si>
  <si>
    <t>Bair, Brandon</t>
  </si>
  <si>
    <t>Miller, Gabe</t>
  </si>
  <si>
    <t>Levine, Anthony</t>
  </si>
  <si>
    <t>Lumpkin, Ricky</t>
  </si>
  <si>
    <t>Jacobs, Ben</t>
  </si>
  <si>
    <t>5-0</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</si>
  <si>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</si>
  <si>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</si>
  <si>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</si>
  <si>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</si>
  <si>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</si>
  <si>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</si>
  <si>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</si>
  <si>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</si>
  <si>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</si>
  <si>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</si>
  <si>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</si>
  <si>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</si>
  <si>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</si>
  <si>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</si>
  <si>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</si>
  <si>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</si>
  <si>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</si>
  <si>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</si>
  <si>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</si>
  <si>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</si>
  <si>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</si>
  <si>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</si>
  <si>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</si>
  <si>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</si>
  <si>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</si>
  <si>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</si>
  <si>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</si>
  <si>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</si>
  <si>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</si>
  <si>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</si>
  <si>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</si>
  <si>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</si>
  <si>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</si>
  <si>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</si>
  <si>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</si>
  <si>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</si>
  <si>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</si>
  <si>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</si>
  <si>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</si>
  <si>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</si>
  <si>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</si>
  <si>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</si>
  <si>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</si>
  <si>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</si>
  <si>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</si>
  <si>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</si>
  <si>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</si>
  <si>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</si>
  <si>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</si>
  <si>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</si>
  <si>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</si>
  <si>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</si>
  <si>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</si>
  <si>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</si>
  <si>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</si>
  <si>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</si>
  <si>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</si>
  <si>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</si>
  <si>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</si>
  <si>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</si>
  <si>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</si>
  <si>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</si>
  <si>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</si>
  <si>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</si>
  <si>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</si>
  <si>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</si>
  <si>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</si>
  <si>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</si>
  <si>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</si>
  <si>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</si>
  <si>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</si>
  <si>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</si>
  <si>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</si>
  <si>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</si>
  <si>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</si>
  <si>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</si>
  <si>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</si>
  <si>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</si>
  <si>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</si>
  <si>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</si>
  <si>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</si>
  <si>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</si>
  <si>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</si>
  <si>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</si>
  <si>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</si>
  <si>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</si>
  <si>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</si>
  <si>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</si>
  <si>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</si>
  <si>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</si>
  <si>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</si>
  <si>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</si>
  <si>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</si>
  <si>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</si>
  <si>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</si>
  <si>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</si>
  <si>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</si>
  <si>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</si>
  <si>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</si>
  <si>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</si>
  <si>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</si>
  <si>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</si>
  <si>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</si>
  <si>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</si>
  <si>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</si>
  <si>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</si>
  <si>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</si>
  <si>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</si>
  <si>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</si>
  <si>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</si>
  <si>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</si>
  <si>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</si>
  <si>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</si>
  <si>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</si>
  <si>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</si>
  <si>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</si>
  <si>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</si>
  <si>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</si>
  <si>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</si>
  <si>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</si>
  <si>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</si>
  <si>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</si>
  <si>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</si>
  <si>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</si>
  <si>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</si>
  <si>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</si>
  <si>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</si>
  <si>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</si>
  <si>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</si>
  <si>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</si>
  <si>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</si>
  <si>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</si>
  <si>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</si>
  <si>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</si>
  <si>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</si>
  <si>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</si>
  <si>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</si>
  <si>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</si>
  <si>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</si>
  <si>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</si>
  <si>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</si>
  <si>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</si>
  <si>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</si>
  <si>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</si>
  <si>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</si>
  <si>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</si>
  <si>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</si>
  <si>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</si>
  <si>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</si>
  <si>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</si>
  <si>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</si>
  <si>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</si>
  <si>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</si>
  <si>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</si>
  <si>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</si>
  <si>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Coffman, Chase</t>
  </si>
  <si>
    <t>Brock, Kevin</t>
  </si>
  <si>
    <t>Smith, Antone</t>
  </si>
  <si>
    <t>QB(P)</t>
  </si>
  <si>
    <t>Salas, Greg</t>
  </si>
  <si>
    <t>Lockette, Ricardo</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</si>
  <si>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</si>
  <si>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</si>
  <si>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</si>
  <si>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</si>
  <si>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</si>
  <si>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</si>
  <si>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</si>
  <si>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</si>
  <si>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</si>
  <si>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</si>
  <si>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</si>
  <si>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</si>
  <si>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</si>
  <si>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</si>
  <si>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</si>
  <si>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</si>
  <si>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</si>
  <si>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</si>
  <si>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</si>
  <si>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</si>
  <si>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</si>
  <si>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</si>
  <si>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</si>
  <si>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</si>
  <si>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</si>
  <si>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</si>
  <si>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Thomas, Dallas</t>
  </si>
  <si>
    <t>Michael, Christine</t>
  </si>
  <si>
    <t>Aboushi, Oday</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</si>
  <si>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</si>
  <si>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</si>
  <si>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</si>
  <si>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</si>
  <si>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</si>
  <si>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</si>
  <si>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</si>
  <si>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</si>
  <si>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</si>
  <si>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</si>
  <si>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</si>
  <si>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</si>
  <si>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</si>
  <si>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</si>
  <si>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</si>
  <si>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</si>
  <si>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</si>
  <si>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</si>
  <si>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</si>
  <si>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</si>
  <si>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</si>
  <si>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</si>
  <si>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</si>
  <si>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</si>
  <si>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</si>
  <si>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</si>
  <si>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</si>
  <si>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</si>
  <si>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</si>
  <si>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</si>
  <si>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</si>
  <si>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</si>
  <si>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</si>
  <si>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</si>
  <si>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</si>
  <si>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</si>
  <si>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</si>
  <si>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</si>
  <si>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</si>
  <si>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</si>
  <si>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</si>
  <si>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</si>
  <si>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</si>
  <si>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</si>
  <si>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</si>
  <si>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</si>
  <si>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</si>
  <si>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</si>
  <si>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</si>
  <si>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</si>
  <si>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</si>
  <si>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</si>
  <si>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</si>
  <si>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</si>
  <si>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</si>
  <si>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</si>
  <si>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</si>
  <si>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</si>
  <si>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</si>
  <si>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</si>
  <si>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</si>
  <si>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</si>
  <si>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</si>
  <si>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</si>
  <si>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</si>
  <si>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</si>
  <si>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</si>
  <si>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</si>
  <si>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</si>
  <si>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</si>
  <si>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</si>
  <si>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</si>
  <si>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</si>
  <si>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</si>
  <si>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</si>
  <si>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</si>
  <si>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</si>
  <si>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</si>
  <si>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</si>
  <si>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</si>
  <si>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</si>
  <si>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</si>
  <si>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</si>
  <si>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</si>
  <si>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</si>
  <si>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</si>
  <si>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</si>
  <si>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</si>
  <si>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</si>
  <si>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</si>
  <si>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</si>
  <si>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</si>
  <si>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</si>
  <si>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</si>
  <si>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</si>
  <si>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</si>
  <si>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</si>
  <si>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</si>
  <si>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</si>
  <si>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</si>
  <si>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</si>
  <si>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</si>
  <si>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</si>
  <si>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</si>
  <si>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</si>
  <si>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</si>
  <si>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</si>
  <si>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</si>
  <si>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</si>
  <si>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</si>
  <si>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</si>
  <si>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</si>
  <si>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</si>
  <si>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</si>
  <si>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</si>
  <si>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</si>
  <si>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</si>
  <si>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</si>
  <si>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</si>
  <si>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</si>
  <si>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</si>
  <si>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</si>
  <si>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</si>
  <si>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</si>
  <si>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</si>
  <si>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</si>
  <si>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</si>
  <si>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</si>
  <si>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</si>
  <si>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</si>
  <si>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</si>
  <si>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</si>
  <si>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</si>
  <si>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</si>
  <si>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</si>
  <si>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</si>
  <si>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</si>
  <si>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</si>
  <si>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</si>
  <si>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</si>
  <si>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</si>
  <si>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</si>
  <si>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</si>
  <si>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</si>
  <si>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</si>
  <si>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</si>
  <si>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</si>
  <si>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 xml:space="preserve">Arksarben </t>
  </si>
  <si>
    <t>Omaha</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</si>
  <si>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</si>
  <si>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</si>
  <si>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</si>
  <si>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</si>
  <si>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</si>
  <si>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</si>
  <si>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</si>
  <si>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</si>
  <si>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</si>
  <si>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</si>
  <si>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</si>
  <si>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</si>
  <si>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</si>
  <si>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</si>
  <si>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</si>
  <si>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</si>
  <si>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</si>
  <si>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</si>
  <si>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</si>
  <si>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</si>
  <si>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</si>
  <si>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</si>
  <si>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</si>
  <si>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</si>
  <si>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</si>
  <si>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</si>
  <si>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</si>
  <si>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</si>
  <si>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</si>
  <si>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</si>
  <si>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</si>
  <si>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</si>
  <si>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</si>
  <si>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</si>
  <si>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</si>
  <si>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</si>
  <si>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</si>
  <si>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</si>
  <si>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</si>
  <si>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</si>
  <si>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</si>
  <si>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</si>
  <si>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</si>
  <si>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</si>
  <si>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</si>
  <si>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</si>
  <si>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</si>
  <si>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</si>
  <si>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</si>
  <si>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</si>
  <si>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</si>
  <si>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</si>
  <si>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</si>
  <si>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</si>
  <si>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</si>
  <si>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</si>
  <si>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</si>
  <si>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</si>
  <si>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</si>
  <si>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</si>
  <si>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</si>
  <si>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</si>
  <si>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</si>
  <si>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</si>
  <si>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</si>
  <si>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</si>
  <si>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</si>
  <si>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</si>
  <si>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</si>
  <si>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</si>
  <si>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</si>
  <si>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</si>
  <si>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</si>
  <si>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</si>
  <si>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</si>
  <si>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</si>
  <si>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</si>
  <si>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</si>
  <si>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</si>
  <si>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</si>
  <si>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</si>
  <si>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</si>
  <si>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</si>
  <si>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</si>
  <si>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</si>
  <si>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</si>
  <si>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</si>
  <si>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</si>
  <si>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</si>
  <si>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</si>
  <si>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</si>
  <si>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</si>
  <si>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</si>
  <si>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</si>
  <si>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</si>
  <si>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</si>
  <si>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</si>
  <si>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</si>
  <si>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</si>
  <si>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</si>
  <si>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</si>
  <si>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</si>
  <si>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</si>
  <si>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</si>
  <si>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</si>
  <si>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</si>
  <si>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</si>
  <si>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</si>
  <si>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</si>
  <si>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</si>
  <si>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</si>
  <si>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</si>
  <si>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</si>
  <si>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</si>
  <si>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</si>
  <si>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</si>
  <si>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</si>
  <si>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</si>
  <si>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</si>
  <si>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</si>
  <si>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</si>
  <si>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</si>
  <si>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</si>
  <si>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</si>
  <si>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</si>
  <si>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</si>
  <si>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</si>
  <si>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</si>
  <si>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</si>
  <si>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</si>
  <si>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</si>
  <si>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</si>
  <si>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</si>
  <si>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</si>
  <si>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</si>
  <si>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</si>
  <si>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</si>
  <si>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</si>
  <si>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</si>
  <si>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</si>
  <si>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</si>
  <si>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</si>
  <si>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</si>
  <si>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</si>
  <si>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</si>
  <si>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</si>
  <si>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</si>
  <si>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</si>
  <si>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</si>
  <si>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</si>
  <si>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</si>
  <si>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</si>
  <si>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</si>
  <si>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</si>
  <si>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</si>
  <si>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</si>
  <si>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</si>
  <si>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</si>
  <si>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</si>
  <si>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</si>
  <si>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</si>
  <si>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</si>
  <si>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</si>
  <si>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</si>
  <si>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</si>
  <si>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</si>
  <si>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</si>
  <si>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</si>
  <si>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</si>
  <si>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</si>
  <si>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</si>
  <si>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</si>
  <si>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</si>
  <si>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</si>
  <si>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</si>
  <si>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</si>
  <si>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</si>
  <si>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</si>
  <si>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</si>
  <si>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</si>
  <si>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</si>
  <si>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</si>
  <si>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</si>
  <si>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</si>
  <si>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</si>
  <si>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</si>
  <si>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</si>
  <si>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</si>
  <si>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</si>
  <si>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</si>
  <si>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</si>
  <si>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</si>
  <si>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</si>
  <si>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</si>
  <si>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</si>
  <si>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</si>
  <si>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</si>
  <si>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</si>
  <si>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</si>
  <si>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</si>
  <si>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</si>
  <si>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</si>
  <si>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</si>
  <si>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</si>
  <si>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</si>
  <si>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</si>
  <si>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</si>
  <si>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</si>
  <si>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</si>
  <si>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</si>
  <si>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</si>
  <si>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</si>
  <si>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</si>
  <si>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</si>
  <si>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</si>
  <si>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</si>
  <si>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</si>
  <si>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</si>
  <si>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</si>
  <si>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</si>
  <si>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</si>
  <si>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</si>
  <si>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</si>
  <si>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</si>
  <si>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</si>
  <si>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</si>
  <si>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</si>
  <si>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</si>
  <si>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</si>
  <si>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</si>
  <si>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</si>
  <si>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</si>
  <si>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</si>
  <si>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</si>
  <si>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</si>
  <si>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</si>
  <si>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</si>
  <si>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</si>
  <si>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</si>
  <si>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</si>
  <si>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</si>
  <si>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</si>
  <si>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</si>
  <si>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</si>
  <si>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</si>
  <si>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</si>
  <si>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</si>
  <si>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</si>
  <si>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</si>
  <si>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</si>
  <si>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</si>
  <si>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</si>
  <si>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</si>
  <si>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</si>
  <si>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</si>
  <si>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</si>
  <si>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</si>
  <si>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</si>
  <si>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</si>
  <si>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</si>
  <si>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</si>
  <si>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</si>
  <si>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</si>
  <si>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</si>
  <si>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Butler, Mario</t>
  </si>
  <si>
    <t>Wilson, C.J.</t>
  </si>
  <si>
    <t>Williams, Teddy</t>
  </si>
  <si>
    <t>Fleming, Darius</t>
  </si>
  <si>
    <t>Law, Cordarro</t>
  </si>
  <si>
    <t>Brown, Kourtnei</t>
  </si>
  <si>
    <t>Thompson, Peyton</t>
  </si>
  <si>
    <t>Bademosi, Johnson</t>
  </si>
  <si>
    <t>Lewis-Harris, Chris</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</si>
  <si>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</si>
  <si>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</si>
  <si>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</si>
  <si>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</si>
  <si>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</si>
  <si>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</si>
  <si>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</si>
  <si>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</si>
  <si>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</si>
  <si>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</si>
  <si>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</si>
  <si>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</si>
  <si>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</si>
  <si>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</si>
  <si>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</si>
  <si>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</si>
  <si>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</si>
  <si>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</si>
  <si>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</si>
  <si>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</si>
  <si>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</si>
  <si>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</si>
  <si>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</si>
  <si>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</si>
  <si>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</si>
  <si>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</si>
  <si>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</si>
  <si>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</si>
  <si>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</si>
  <si>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</si>
  <si>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</si>
  <si>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</si>
  <si>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</si>
  <si>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</si>
  <si>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</si>
  <si>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</si>
  <si>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</si>
  <si>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</si>
  <si>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</si>
  <si>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</si>
  <si>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</si>
  <si>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</si>
  <si>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</si>
  <si>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</si>
  <si>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</si>
  <si>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</si>
  <si>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</si>
  <si>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</si>
  <si>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</si>
  <si>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</si>
  <si>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</si>
  <si>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</si>
  <si>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</si>
  <si>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</si>
  <si>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</si>
  <si>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</si>
  <si>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</si>
  <si>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</si>
  <si>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</si>
  <si>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</si>
  <si>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</si>
  <si>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</si>
  <si>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</si>
  <si>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</si>
  <si>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</si>
  <si>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</si>
  <si>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</si>
  <si>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</si>
  <si>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</si>
  <si>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</si>
  <si>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</si>
  <si>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</si>
  <si>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</si>
  <si>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</si>
  <si>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</si>
  <si>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</si>
  <si>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</si>
  <si>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</si>
  <si>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</si>
  <si>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</si>
  <si>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</si>
  <si>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</si>
  <si>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</si>
  <si>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</si>
  <si>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</si>
  <si>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</si>
  <si>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</si>
  <si>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</si>
  <si>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</si>
  <si>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</si>
  <si>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</si>
  <si>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</si>
  <si>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</si>
  <si>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</si>
  <si>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</si>
  <si>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</si>
  <si>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</si>
  <si>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</si>
  <si>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</si>
  <si>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</si>
  <si>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</si>
  <si>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</si>
  <si>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</si>
  <si>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</si>
  <si>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</si>
  <si>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</si>
  <si>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</si>
  <si>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</si>
  <si>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</si>
  <si>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</si>
  <si>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</si>
  <si>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</si>
  <si>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</si>
  <si>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</si>
  <si>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</si>
  <si>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</si>
  <si>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</si>
  <si>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</si>
  <si>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</si>
  <si>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</si>
  <si>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</si>
  <si>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</si>
  <si>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</si>
  <si>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</si>
  <si>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</si>
  <si>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</si>
  <si>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</si>
  <si>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</si>
  <si>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</si>
  <si>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</si>
  <si>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</si>
  <si>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</si>
  <si>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</si>
  <si>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</si>
  <si>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</si>
  <si>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</si>
  <si>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</si>
  <si>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</si>
  <si>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</si>
  <si>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</si>
  <si>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</si>
  <si>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</si>
  <si>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</si>
  <si>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</si>
  <si>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</si>
  <si>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</si>
  <si>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</si>
  <si>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</si>
  <si>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</si>
  <si>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</si>
  <si>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</si>
  <si>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</si>
  <si>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</si>
  <si>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</si>
  <si>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</si>
  <si>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</si>
  <si>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</si>
  <si>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</si>
  <si>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</si>
  <si>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</si>
  <si>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</si>
  <si>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</si>
  <si>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</si>
  <si>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</si>
  <si>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</si>
  <si>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</si>
  <si>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</si>
  <si>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</si>
  <si>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</si>
  <si>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</si>
  <si>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</si>
  <si>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</si>
  <si>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</si>
  <si>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</si>
  <si>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</si>
  <si>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</si>
  <si>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</si>
  <si>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</si>
  <si>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</si>
  <si>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</si>
  <si>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</si>
  <si>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</si>
  <si>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</si>
  <si>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</si>
  <si>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</si>
  <si>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</si>
  <si>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</si>
  <si>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</si>
  <si>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</si>
  <si>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</si>
  <si>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</si>
  <si>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</si>
  <si>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</si>
  <si>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</si>
  <si>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</si>
  <si>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</si>
  <si>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</si>
  <si>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</si>
  <si>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</si>
  <si>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</si>
  <si>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</si>
  <si>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</si>
  <si>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</si>
  <si>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</si>
  <si>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</si>
  <si>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</si>
  <si>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</si>
  <si>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</si>
  <si>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</si>
  <si>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</si>
  <si>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</si>
  <si>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</si>
  <si>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</si>
  <si>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</si>
  <si>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</si>
  <si>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</si>
  <si>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</si>
  <si>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</si>
  <si>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</si>
  <si>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</si>
  <si>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</si>
  <si>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</si>
  <si>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</si>
  <si>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</si>
  <si>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</si>
  <si>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</si>
  <si>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</si>
  <si>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</si>
  <si>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</si>
  <si>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</si>
  <si>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</si>
  <si>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</si>
  <si>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</si>
  <si>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</si>
  <si>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</si>
  <si>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</si>
  <si>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</si>
  <si>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</si>
  <si>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</si>
  <si>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</si>
  <si>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</si>
  <si>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</si>
  <si>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</si>
  <si>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</si>
  <si>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</si>
  <si>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</si>
  <si>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</si>
  <si>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</si>
  <si>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</si>
  <si>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</si>
  <si>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</si>
  <si>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</si>
  <si>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</si>
  <si>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</si>
  <si>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</si>
  <si>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</si>
  <si>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</si>
  <si>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</si>
  <si>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</si>
  <si>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</si>
  <si>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</si>
  <si>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</si>
  <si>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</si>
  <si>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</si>
  <si>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</si>
  <si>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</si>
  <si>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</si>
  <si>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</si>
  <si>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</si>
  <si>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</si>
  <si>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</si>
  <si>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</si>
  <si>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</si>
  <si>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</si>
  <si>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</si>
  <si>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</si>
  <si>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</si>
  <si>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</si>
  <si>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</si>
  <si>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</si>
  <si>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</si>
  <si>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</si>
  <si>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</si>
  <si>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</si>
  <si>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</si>
  <si>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</si>
  <si>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</si>
  <si>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</si>
  <si>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</si>
  <si>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</si>
  <si>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</si>
  <si>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</si>
  <si>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</si>
  <si>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</si>
  <si>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</si>
  <si>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</si>
  <si>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</si>
  <si>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</si>
  <si>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</si>
  <si>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</si>
  <si>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</si>
  <si>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</si>
  <si>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</si>
  <si>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</si>
  <si>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</si>
  <si>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</si>
  <si>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</si>
  <si>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</si>
  <si>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</si>
  <si>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</si>
  <si>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</si>
  <si>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</si>
  <si>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</si>
  <si>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</si>
  <si>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</si>
  <si>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</si>
  <si>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</si>
  <si>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</si>
  <si>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</si>
  <si>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</si>
  <si>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</si>
  <si>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</si>
  <si>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</si>
  <si>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</si>
  <si>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</si>
  <si>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</si>
  <si>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</si>
  <si>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</si>
  <si>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</si>
  <si>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</si>
  <si>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</si>
  <si>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</si>
  <si>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</si>
  <si>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</si>
  <si>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</si>
  <si>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</si>
  <si>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</si>
  <si>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</si>
  <si>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</si>
  <si>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</si>
  <si>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</si>
  <si>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jasonowens81@yahoo.com</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</si>
  <si>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</si>
  <si>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</si>
  <si>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</si>
  <si>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</si>
  <si>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</si>
  <si>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</si>
  <si>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</si>
  <si>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</si>
  <si>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</si>
  <si>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</si>
  <si>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</si>
  <si>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</si>
  <si>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</si>
  <si>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</si>
  <si>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</si>
  <si>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</si>
  <si>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</si>
  <si>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</si>
  <si>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</si>
  <si>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</si>
  <si>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</si>
  <si>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</si>
  <si>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</si>
  <si>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</si>
  <si>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</si>
  <si>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</si>
  <si>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</si>
  <si>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</si>
  <si>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</si>
  <si>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</si>
  <si>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</si>
  <si>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</si>
  <si>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</si>
  <si>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</si>
  <si>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</si>
  <si>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</si>
  <si>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</si>
  <si>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</si>
  <si>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</si>
  <si>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</si>
  <si>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</si>
  <si>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</si>
  <si>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</si>
  <si>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</si>
  <si>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</si>
  <si>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</si>
  <si>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</si>
  <si>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</si>
  <si>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</si>
  <si>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</si>
  <si>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</si>
  <si>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</si>
  <si>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</si>
  <si>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</si>
  <si>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</si>
  <si>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</si>
  <si>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</si>
  <si>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</si>
  <si>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</si>
  <si>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</si>
  <si>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</si>
  <si>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</si>
  <si>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</si>
  <si>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</si>
  <si>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</si>
  <si>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</si>
  <si>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</si>
  <si>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</si>
  <si>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</si>
  <si>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</si>
  <si>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</si>
  <si>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</si>
  <si>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</si>
  <si>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</si>
  <si>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</si>
  <si>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</si>
  <si>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</si>
  <si>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</si>
  <si>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</si>
  <si>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</si>
  <si>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</si>
  <si>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</si>
  <si>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</si>
  <si>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</si>
  <si>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</si>
  <si>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</si>
  <si>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</si>
  <si>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</si>
  <si>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</si>
  <si>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</si>
  <si>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</si>
  <si>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</si>
  <si>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</si>
  <si>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</si>
  <si>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</si>
  <si>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</si>
  <si>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</si>
  <si>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</si>
  <si>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</si>
  <si>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</si>
  <si>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</si>
  <si>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</si>
  <si>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</si>
  <si>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</si>
  <si>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</si>
  <si>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</si>
  <si>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</si>
  <si>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</si>
  <si>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</si>
  <si>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</si>
  <si>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</si>
  <si>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</si>
  <si>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</si>
  <si>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</si>
  <si>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67.  Boulder trades Boulder's 3rd and 6th round pick in 2017 to Minnesota for Mike Mitchell and Minnesota's 10th round pick in 2017</t>
  </si>
  <si>
    <t>LAN</t>
  </si>
  <si>
    <t>Jones, Adam</t>
  </si>
  <si>
    <t>Blake, Valentino</t>
  </si>
  <si>
    <t>Toomer, Korey</t>
  </si>
  <si>
    <t>Ebner, Nate</t>
  </si>
  <si>
    <t>Porter, Sean</t>
  </si>
  <si>
    <t>Robey-Coleman, Nickell</t>
  </si>
  <si>
    <t>Meeks, Jonathan</t>
  </si>
  <si>
    <t>Dangerfield, Jordan</t>
  </si>
  <si>
    <t>Terrell, Steven</t>
  </si>
  <si>
    <t>Bishop, Freddie</t>
  </si>
  <si>
    <t>Berhe, Nat</t>
  </si>
  <si>
    <t>Kirksey, Christian</t>
  </si>
  <si>
    <t>McGill, Keith</t>
  </si>
  <si>
    <t>Webster, Larry</t>
  </si>
  <si>
    <t>Pinkins, Eric</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</si>
  <si>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</si>
  <si>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</si>
  <si>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</si>
  <si>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</si>
  <si>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</si>
  <si>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</si>
  <si>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</si>
  <si>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</si>
  <si>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</si>
  <si>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</si>
  <si>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</si>
  <si>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</si>
  <si>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</si>
  <si>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</si>
  <si>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</si>
  <si>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</si>
  <si>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</si>
  <si>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</si>
  <si>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</si>
  <si>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</si>
  <si>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</si>
  <si>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</si>
  <si>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</si>
  <si>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</si>
  <si>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</si>
  <si>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</si>
  <si>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</si>
  <si>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</si>
  <si>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</si>
  <si>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</si>
  <si>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</si>
  <si>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</si>
  <si>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</si>
  <si>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</si>
  <si>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</si>
  <si>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</si>
  <si>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</si>
  <si>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</si>
  <si>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</si>
  <si>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</si>
  <si>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</si>
  <si>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</si>
  <si>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</si>
  <si>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</si>
  <si>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</si>
  <si>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</si>
  <si>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</si>
  <si>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</si>
  <si>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</si>
  <si>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</si>
  <si>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</si>
  <si>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</si>
  <si>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</si>
  <si>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</si>
  <si>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</si>
  <si>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</si>
  <si>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</si>
  <si>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</si>
  <si>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</si>
  <si>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</si>
  <si>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</si>
  <si>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</si>
  <si>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</si>
  <si>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</si>
  <si>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</si>
  <si>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</si>
  <si>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</si>
  <si>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</si>
  <si>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</si>
  <si>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</si>
  <si>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</si>
  <si>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</si>
  <si>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</si>
  <si>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</si>
  <si>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</si>
  <si>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</si>
  <si>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</si>
  <si>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</si>
  <si>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</si>
  <si>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</si>
  <si>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</si>
  <si>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</si>
  <si>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</si>
  <si>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</si>
  <si>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</si>
  <si>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</si>
  <si>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</si>
  <si>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</si>
  <si>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</si>
  <si>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</si>
  <si>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</si>
  <si>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</si>
  <si>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</si>
  <si>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</si>
  <si>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</si>
  <si>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</si>
  <si>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</si>
  <si>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</si>
  <si>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</si>
  <si>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</si>
  <si>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</si>
  <si>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</si>
  <si>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</si>
  <si>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</si>
  <si>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</si>
  <si>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</si>
  <si>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</si>
  <si>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</si>
  <si>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</si>
  <si>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</si>
  <si>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</si>
  <si>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</si>
  <si>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</si>
  <si>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</si>
  <si>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</si>
  <si>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</si>
  <si>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</si>
  <si>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</si>
  <si>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</si>
  <si>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</si>
  <si>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</si>
  <si>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</si>
  <si>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</si>
  <si>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</si>
  <si>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</si>
  <si>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</si>
  <si>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</si>
  <si>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</si>
  <si>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</si>
  <si>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</si>
  <si>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</si>
  <si>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</si>
  <si>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</si>
  <si>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</si>
  <si>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</si>
  <si>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</si>
  <si>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</si>
  <si>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</si>
  <si>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</si>
  <si>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</si>
  <si>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</si>
  <si>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</si>
  <si>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</si>
  <si>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</si>
  <si>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</si>
  <si>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</si>
  <si>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</si>
  <si>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</si>
  <si>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</si>
  <si>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</si>
  <si>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</si>
  <si>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</si>
  <si>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</si>
  <si>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</si>
  <si>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</si>
  <si>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</si>
  <si>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</si>
  <si>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</si>
  <si>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</si>
  <si>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</si>
  <si>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</si>
  <si>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</si>
  <si>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</si>
  <si>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</si>
  <si>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</si>
  <si>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</si>
  <si>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</si>
  <si>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</si>
  <si>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Griffin, Robert</t>
  </si>
  <si>
    <t>Supernaw, Phillip</t>
  </si>
  <si>
    <t>Jones, Dominique</t>
  </si>
  <si>
    <t>Hamilton, Cobi</t>
  </si>
  <si>
    <t>Wetzel, John</t>
  </si>
  <si>
    <t>Williams, Brandon D.</t>
  </si>
  <si>
    <t>Cleary, Emmett</t>
  </si>
  <si>
    <t>Gray, MarQueis</t>
  </si>
  <si>
    <t>Savage, Tom</t>
  </si>
  <si>
    <t>Yankey, David</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</si>
  <si>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</si>
  <si>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</si>
  <si>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</si>
  <si>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</si>
  <si>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</si>
  <si>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</si>
  <si>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</si>
  <si>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</si>
  <si>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</si>
  <si>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</si>
  <si>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</si>
  <si>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</si>
  <si>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</si>
  <si>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Robinson, Corey</t>
  </si>
  <si>
    <t>Sambrailo, Ty</t>
  </si>
  <si>
    <t>Petty, Bryce</t>
  </si>
  <si>
    <t>Brown, Malcolm</t>
  </si>
  <si>
    <t>Koyack, Ben</t>
  </si>
  <si>
    <t>Heuerman, Jeff</t>
  </si>
  <si>
    <t>O'Leary, Nick</t>
  </si>
  <si>
    <t>Waller, Darren</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</si>
  <si>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</si>
  <si>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</si>
  <si>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</si>
  <si>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</si>
  <si>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</si>
  <si>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</si>
  <si>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</si>
  <si>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</si>
  <si>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</si>
  <si>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</si>
  <si>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</si>
  <si>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</si>
  <si>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</si>
  <si>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</si>
  <si>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</si>
  <si>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</si>
  <si>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</si>
  <si>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</si>
  <si>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</si>
  <si>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</si>
  <si>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</si>
  <si>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</si>
  <si>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</si>
  <si>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</si>
  <si>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</si>
  <si>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</si>
  <si>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</si>
  <si>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</si>
  <si>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</si>
  <si>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</si>
  <si>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</si>
  <si>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</si>
  <si>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</si>
  <si>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</si>
  <si>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</si>
  <si>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</si>
  <si>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</si>
  <si>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</si>
  <si>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</si>
  <si>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</si>
  <si>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</si>
  <si>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</si>
  <si>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</si>
  <si>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</si>
  <si>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</si>
  <si>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</si>
  <si>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</si>
  <si>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</si>
  <si>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</si>
  <si>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</si>
  <si>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</si>
  <si>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</si>
  <si>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</si>
  <si>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</si>
  <si>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</si>
  <si>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</si>
  <si>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</si>
  <si>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</si>
  <si>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</si>
  <si>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</si>
  <si>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</si>
  <si>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</si>
  <si>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</si>
  <si>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</si>
  <si>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</si>
  <si>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</si>
  <si>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</si>
  <si>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</si>
  <si>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</si>
  <si>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</si>
  <si>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</si>
  <si>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</si>
  <si>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</si>
  <si>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</si>
  <si>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</si>
  <si>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</si>
  <si>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</si>
  <si>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</si>
  <si>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</si>
  <si>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</si>
  <si>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</si>
  <si>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</si>
  <si>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</si>
  <si>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</si>
  <si>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</si>
  <si>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</si>
  <si>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</si>
  <si>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</si>
  <si>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</si>
  <si>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</si>
  <si>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</si>
  <si>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</si>
  <si>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</si>
  <si>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</si>
  <si>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</si>
  <si>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</si>
  <si>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</si>
  <si>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</si>
  <si>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</si>
  <si>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</si>
  <si>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</si>
  <si>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</si>
  <si>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</si>
  <si>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</si>
  <si>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</si>
  <si>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</si>
  <si>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</si>
  <si>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</si>
  <si>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</si>
  <si>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</si>
  <si>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</si>
  <si>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</si>
  <si>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</si>
  <si>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</si>
  <si>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</si>
  <si>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</si>
  <si>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</si>
  <si>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</si>
  <si>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</si>
  <si>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</si>
  <si>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</si>
  <si>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</si>
  <si>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</si>
  <si>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</si>
  <si>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</si>
  <si>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</si>
  <si>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</si>
  <si>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</si>
  <si>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</si>
  <si>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</si>
  <si>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</si>
  <si>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</si>
  <si>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</si>
  <si>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</si>
  <si>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</si>
  <si>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</si>
  <si>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</si>
  <si>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</si>
  <si>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</si>
  <si>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</si>
  <si>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</si>
  <si>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</si>
  <si>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</si>
  <si>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</si>
  <si>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</si>
  <si>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</si>
  <si>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</si>
  <si>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</si>
  <si>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</si>
  <si>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</si>
  <si>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</si>
  <si>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Delta </t>
  </si>
  <si>
    <t>Dogs</t>
  </si>
  <si>
    <t>Jody Bowers</t>
  </si>
  <si>
    <t>937-219-3046</t>
  </si>
  <si>
    <t>jodysuperbowlbound@yahoo.com</t>
  </si>
  <si>
    <t xml:space="preserve">Independence </t>
  </si>
  <si>
    <t>Slack ID</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</si>
  <si>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</si>
  <si>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</si>
  <si>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</si>
  <si>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</si>
  <si>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</si>
  <si>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</si>
  <si>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</si>
  <si>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</si>
  <si>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</si>
  <si>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</si>
  <si>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</si>
  <si>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</si>
  <si>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</si>
  <si>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</si>
  <si>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</si>
  <si>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</si>
  <si>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</si>
  <si>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14. Independence trades Max Garcia to Ironton for Matt Slauson</t>
  </si>
  <si>
    <t>Column1</t>
  </si>
  <si>
    <t>coachbutch02</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</si>
  <si>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</si>
  <si>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</si>
  <si>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</si>
  <si>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</si>
  <si>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</si>
  <si>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</si>
  <si>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</si>
  <si>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</si>
  <si>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</si>
  <si>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</si>
  <si>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</si>
  <si>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</si>
  <si>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</si>
  <si>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</si>
  <si>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</si>
  <si>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</si>
  <si>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</si>
  <si>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</si>
  <si>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</si>
  <si>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</si>
  <si>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</si>
  <si>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</si>
  <si>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</si>
  <si>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</si>
  <si>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</si>
  <si>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</si>
  <si>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</si>
  <si>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</si>
  <si>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</si>
  <si>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</si>
  <si>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</si>
  <si>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</si>
  <si>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</si>
  <si>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</si>
  <si>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</si>
  <si>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</si>
  <si>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</si>
  <si>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</si>
  <si>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</si>
  <si>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</si>
  <si>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</si>
  <si>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</si>
  <si>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</si>
  <si>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</si>
  <si>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</si>
  <si>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</si>
  <si>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</si>
  <si>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</si>
  <si>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</si>
  <si>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</si>
  <si>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</si>
  <si>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</si>
  <si>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</si>
  <si>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</si>
  <si>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</si>
  <si>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</si>
  <si>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</si>
  <si>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</si>
  <si>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</si>
  <si>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</si>
  <si>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</si>
  <si>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</si>
  <si>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</si>
  <si>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</si>
  <si>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</si>
  <si>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</si>
  <si>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</si>
  <si>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</si>
  <si>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</si>
  <si>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</si>
  <si>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</si>
  <si>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</si>
  <si>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</si>
  <si>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</si>
  <si>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</si>
  <si>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</si>
  <si>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</si>
  <si>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</si>
  <si>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</si>
  <si>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</si>
  <si>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</si>
  <si>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</si>
  <si>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</si>
  <si>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</si>
  <si>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</si>
  <si>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</si>
  <si>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</si>
  <si>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</si>
  <si>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</si>
  <si>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</si>
  <si>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</si>
  <si>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</si>
  <si>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</si>
  <si>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</si>
  <si>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</si>
  <si>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</si>
  <si>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</si>
  <si>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</si>
  <si>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</si>
  <si>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</si>
  <si>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atlantafalcons</t>
  </si>
  <si>
    <t>ajp711</t>
  </si>
  <si>
    <t>dalevero</t>
  </si>
  <si>
    <t>jodysuperbowlbound</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</si>
  <si>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</si>
  <si>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</si>
  <si>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</si>
  <si>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</si>
  <si>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</si>
  <si>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</si>
  <si>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</si>
  <si>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</si>
  <si>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</si>
  <si>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</si>
  <si>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</si>
  <si>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</si>
  <si>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</si>
  <si>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</si>
  <si>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</si>
  <si>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</si>
  <si>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</si>
  <si>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</si>
  <si>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</si>
  <si>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</si>
  <si>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</si>
  <si>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</si>
  <si>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</si>
  <si>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</si>
  <si>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</si>
  <si>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</si>
  <si>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</si>
  <si>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</si>
  <si>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</si>
  <si>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</si>
  <si>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</si>
  <si>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</si>
  <si>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</si>
  <si>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</si>
  <si>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</si>
  <si>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</si>
  <si>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</si>
  <si>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</si>
  <si>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</si>
  <si>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</si>
  <si>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</si>
  <si>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</si>
  <si>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</si>
  <si>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</si>
  <si>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</si>
  <si>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</si>
  <si>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</si>
  <si>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</si>
  <si>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VERO VOODOO - Dale Van Deven</t>
  </si>
  <si>
    <t>CHANDLER ROADRUNNERS - Tony Fuoco</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</si>
  <si>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</si>
  <si>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</si>
  <si>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</si>
  <si>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</si>
  <si>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</si>
  <si>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</si>
  <si>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</si>
  <si>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DELTA DOGS -- Jody Bowers</t>
  </si>
  <si>
    <t>9/7/2017</t>
  </si>
  <si>
    <t>43. Ferdon trades Josh Shaw and Ferdon's 7th round pick in 2018 to Rome for Dannell Ellerbe and Rome's 6th round pick in 2018</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</si>
  <si>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</si>
  <si>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</si>
  <si>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</si>
  <si>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</si>
  <si>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</si>
  <si>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</si>
  <si>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</si>
  <si>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</si>
  <si>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</si>
  <si>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</si>
  <si>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</si>
  <si>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</si>
  <si>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</si>
  <si>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</si>
  <si>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</si>
  <si>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</si>
  <si>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</si>
  <si>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</si>
  <si>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</si>
  <si>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</si>
  <si>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</si>
  <si>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</si>
  <si>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</si>
  <si>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</si>
  <si>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</si>
  <si>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</si>
  <si>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</si>
  <si>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</si>
  <si>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</si>
  <si>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Redmond, Alex</t>
  </si>
  <si>
    <t>Westerman, Christian</t>
  </si>
  <si>
    <t>Mihalik, Brian</t>
  </si>
  <si>
    <t>McGovern, Connor</t>
  </si>
  <si>
    <t>Wilkinson, Elijah</t>
  </si>
  <si>
    <t>McCray, Justin</t>
  </si>
  <si>
    <t>Patrick, Lucas</t>
  </si>
  <si>
    <t>Davenport, Julie'n</t>
  </si>
  <si>
    <t>Martin, Nick</t>
  </si>
  <si>
    <t>Quessenberry, David</t>
  </si>
  <si>
    <t>Slade, Chad</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</si>
  <si>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</si>
  <si>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</si>
  <si>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</si>
  <si>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</si>
  <si>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</si>
  <si>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</si>
  <si>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</si>
  <si>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</si>
  <si>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</si>
  <si>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</si>
  <si>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</si>
  <si>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</si>
  <si>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</si>
  <si>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</si>
  <si>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</si>
  <si>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</si>
  <si>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</si>
  <si>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</si>
  <si>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</si>
  <si>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</si>
  <si>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</si>
  <si>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</si>
  <si>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</si>
  <si>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</si>
  <si>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</si>
  <si>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</si>
  <si>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</si>
  <si>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</si>
  <si>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</si>
  <si>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</si>
  <si>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</si>
  <si>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</si>
  <si>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</si>
  <si>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</si>
  <si>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</si>
  <si>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</si>
  <si>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</si>
  <si>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</si>
  <si>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</si>
  <si>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</si>
  <si>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</si>
  <si>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</si>
  <si>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</si>
  <si>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</si>
  <si>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</si>
  <si>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</si>
  <si>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</si>
  <si>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</si>
  <si>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</si>
  <si>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</si>
  <si>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</si>
  <si>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</si>
  <si>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</si>
  <si>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</si>
  <si>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</si>
  <si>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</si>
  <si>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</si>
  <si>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</si>
  <si>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</si>
  <si>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</si>
  <si>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</si>
  <si>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</si>
  <si>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</si>
  <si>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</si>
  <si>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</si>
  <si>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</si>
  <si>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</si>
  <si>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</si>
  <si>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</si>
  <si>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</si>
  <si>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</si>
  <si>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</si>
  <si>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</si>
  <si>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</si>
  <si>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</si>
  <si>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</si>
  <si>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</si>
  <si>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</si>
  <si>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</si>
  <si>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</si>
  <si>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</si>
  <si>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</si>
  <si>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</si>
  <si>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</si>
  <si>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</si>
  <si>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</si>
  <si>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</si>
  <si>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</si>
  <si>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</si>
  <si>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</si>
  <si>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</si>
  <si>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</si>
  <si>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</si>
  <si>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</si>
  <si>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</si>
  <si>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</si>
  <si>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</si>
  <si>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</si>
  <si>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</si>
  <si>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</si>
  <si>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</si>
  <si>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</si>
  <si>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</si>
  <si>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</si>
  <si>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</si>
  <si>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</si>
  <si>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</si>
  <si>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</si>
  <si>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</si>
  <si>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</si>
  <si>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</si>
  <si>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</si>
  <si>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</si>
  <si>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</si>
  <si>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</si>
  <si>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</si>
  <si>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</si>
  <si>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</si>
  <si>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</si>
  <si>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</si>
  <si>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</si>
  <si>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</si>
  <si>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</si>
  <si>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</si>
  <si>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</si>
  <si>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</si>
  <si>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</si>
  <si>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</si>
  <si>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</si>
  <si>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</si>
  <si>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</si>
  <si>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</si>
  <si>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</si>
  <si>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</si>
  <si>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</si>
  <si>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</si>
  <si>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</si>
  <si>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</si>
  <si>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</si>
  <si>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</si>
  <si>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</si>
  <si>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</si>
  <si>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</si>
  <si>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</si>
  <si>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</si>
  <si>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</si>
  <si>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</si>
  <si>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</si>
  <si>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</si>
  <si>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</si>
  <si>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</si>
  <si>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</si>
  <si>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</si>
  <si>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</si>
  <si>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</si>
  <si>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</si>
  <si>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</si>
  <si>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</si>
  <si>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</si>
  <si>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</si>
  <si>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</si>
  <si>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</si>
  <si>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</si>
  <si>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</si>
  <si>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</si>
  <si>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</si>
  <si>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</si>
  <si>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</si>
  <si>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</si>
  <si>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</si>
  <si>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</si>
  <si>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</si>
  <si>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</si>
  <si>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</si>
  <si>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</si>
  <si>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</si>
  <si>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</si>
  <si>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</si>
  <si>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</si>
  <si>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</si>
  <si>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</si>
  <si>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</si>
  <si>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</si>
  <si>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</si>
  <si>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</si>
  <si>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</si>
  <si>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</si>
  <si>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</si>
  <si>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</si>
  <si>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</si>
  <si>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</si>
  <si>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</si>
  <si>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</si>
  <si>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Jackson, Adoree'</t>
  </si>
  <si>
    <t>Riley, Curtis</t>
  </si>
  <si>
    <t>Smith, Tye</t>
  </si>
  <si>
    <t>Anderson, Ryan</t>
  </si>
  <si>
    <t>Harvey-Clemons, Josh</t>
  </si>
  <si>
    <t>Nicholson, Montae</t>
  </si>
  <si>
    <t>Watson, Deshaun</t>
  </si>
  <si>
    <t>Beathard, C.J.</t>
  </si>
  <si>
    <t>Trubisky, Mitchell</t>
  </si>
  <si>
    <t>Kizer, DeShone</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</si>
  <si>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</si>
  <si>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</si>
  <si>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</si>
  <si>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</si>
  <si>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</si>
  <si>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</si>
  <si>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</si>
  <si>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</si>
  <si>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</si>
  <si>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</si>
  <si>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</si>
  <si>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</si>
  <si>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</si>
  <si>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</si>
  <si>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Cohen, Tarik</t>
  </si>
  <si>
    <t>Conner, James</t>
  </si>
  <si>
    <t>Clement, Corey</t>
  </si>
  <si>
    <t>Foreman, D'Onta</t>
  </si>
  <si>
    <t>Williams, Jamaal</t>
  </si>
  <si>
    <t>Mack, Marlon</t>
  </si>
  <si>
    <t>Mixon, Joe</t>
  </si>
  <si>
    <t>Breida, Matt</t>
  </si>
  <si>
    <t>McCaffrey, Christian</t>
  </si>
  <si>
    <t>Perine, Samaje</t>
  </si>
  <si>
    <t>Fluellen, David</t>
  </si>
  <si>
    <t>Perry, Senorise</t>
  </si>
  <si>
    <t>Penny, Elijhaa</t>
  </si>
  <si>
    <t>Smith, Rod</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</si>
  <si>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</si>
  <si>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</si>
  <si>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</si>
  <si>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</si>
  <si>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</si>
  <si>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</si>
  <si>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</si>
  <si>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</si>
  <si>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</si>
  <si>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</si>
  <si>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</si>
  <si>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</si>
  <si>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</si>
  <si>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</si>
  <si>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</si>
  <si>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</si>
  <si>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</si>
  <si>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</si>
  <si>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</si>
  <si>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</si>
  <si>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</si>
  <si>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</si>
  <si>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</si>
  <si>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</si>
  <si>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</si>
  <si>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</si>
  <si>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</si>
  <si>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</si>
  <si>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</si>
  <si>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</si>
  <si>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</si>
  <si>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</si>
  <si>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</si>
  <si>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</si>
  <si>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</si>
  <si>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</si>
  <si>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</si>
  <si>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</si>
  <si>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</si>
  <si>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</si>
  <si>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</si>
  <si>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</si>
  <si>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</si>
  <si>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</si>
  <si>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</si>
  <si>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</si>
  <si>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</si>
  <si>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</si>
  <si>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</si>
  <si>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</si>
  <si>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</si>
  <si>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</si>
  <si>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</si>
  <si>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</si>
  <si>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</si>
  <si>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</si>
  <si>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</si>
  <si>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</si>
  <si>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</si>
  <si>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</si>
  <si>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</si>
  <si>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</si>
  <si>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</si>
  <si>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</si>
  <si>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</si>
  <si>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</si>
  <si>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</si>
  <si>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</si>
  <si>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</si>
  <si>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</si>
  <si>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</si>
  <si>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</si>
  <si>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</si>
  <si>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</si>
  <si>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</si>
  <si>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</si>
  <si>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</si>
  <si>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</si>
  <si>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</si>
  <si>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</si>
  <si>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</si>
  <si>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</si>
  <si>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</si>
  <si>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</si>
  <si>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</si>
  <si>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</si>
  <si>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</si>
  <si>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</si>
  <si>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</si>
  <si>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</si>
  <si>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</si>
  <si>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</si>
  <si>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</si>
  <si>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</si>
  <si>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</si>
  <si>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</si>
  <si>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</si>
  <si>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</si>
  <si>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</si>
  <si>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</si>
  <si>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</si>
  <si>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</si>
  <si>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</si>
  <si>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</si>
  <si>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</si>
  <si>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</si>
  <si>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</si>
  <si>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</si>
  <si>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</si>
  <si>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</si>
  <si>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</si>
  <si>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</si>
  <si>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</si>
  <si>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</si>
  <si>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</si>
  <si>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</si>
  <si>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</si>
  <si>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</si>
  <si>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</si>
  <si>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</si>
  <si>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</si>
  <si>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</si>
  <si>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</si>
  <si>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</si>
  <si>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</si>
  <si>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ACME COYOTES - Mike Roses</t>
  </si>
  <si>
    <t>TEM</t>
  </si>
  <si>
    <t>Tempe</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</si>
  <si>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</si>
  <si>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</si>
  <si>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</si>
  <si>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</si>
  <si>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</si>
  <si>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</si>
  <si>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</si>
  <si>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</si>
  <si>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</si>
  <si>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</si>
  <si>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</si>
  <si>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</si>
  <si>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</si>
  <si>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</si>
  <si>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</si>
  <si>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</si>
  <si>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</si>
  <si>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</si>
  <si>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</si>
  <si>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</si>
  <si>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</si>
  <si>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</si>
  <si>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</si>
  <si>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</si>
  <si>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</si>
  <si>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</si>
  <si>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</si>
  <si>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</si>
  <si>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</si>
  <si>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</si>
  <si>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</si>
  <si>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</si>
  <si>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</si>
  <si>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</si>
  <si>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</si>
  <si>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</si>
  <si>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</si>
  <si>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</si>
  <si>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</si>
  <si>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</si>
  <si>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</si>
  <si>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</si>
  <si>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</si>
  <si>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</si>
  <si>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</si>
  <si>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</si>
  <si>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</si>
  <si>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</si>
  <si>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</si>
  <si>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</si>
  <si>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</si>
  <si>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</si>
  <si>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</si>
  <si>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</si>
  <si>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</si>
  <si>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</si>
  <si>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</si>
  <si>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</si>
  <si>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</si>
  <si>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</si>
  <si>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</si>
  <si>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</si>
  <si>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</si>
  <si>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</si>
  <si>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</si>
  <si>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</si>
  <si>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</si>
  <si>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</si>
  <si>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</si>
  <si>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</si>
  <si>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</si>
  <si>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</si>
  <si>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</si>
  <si>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</si>
  <si>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</si>
  <si>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</si>
  <si>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</si>
  <si>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</si>
  <si>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</si>
  <si>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</si>
  <si>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</si>
  <si>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</si>
  <si>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</si>
  <si>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</si>
  <si>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</si>
  <si>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</si>
  <si>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</si>
  <si>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</si>
  <si>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</si>
  <si>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</si>
  <si>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</si>
  <si>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</si>
  <si>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</si>
  <si>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</si>
  <si>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</si>
  <si>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</si>
  <si>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Smoot, Duane</t>
  </si>
  <si>
    <t>Swoope, Eric</t>
  </si>
  <si>
    <t>Team</t>
  </si>
  <si>
    <t>Cole, Mason</t>
  </si>
  <si>
    <t>Cunningham, Korey</t>
  </si>
  <si>
    <t>Golditch, Zack</t>
  </si>
  <si>
    <t>Gossett, Colby</t>
  </si>
  <si>
    <t>Bozeman, Bradley</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</si>
  <si>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</si>
  <si>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</si>
  <si>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</si>
  <si>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</si>
  <si>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</si>
  <si>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</si>
  <si>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</si>
  <si>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</si>
  <si>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</si>
  <si>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</si>
  <si>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</si>
  <si>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</si>
  <si>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</si>
  <si>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</si>
  <si>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</si>
  <si>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</si>
  <si>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</si>
  <si>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</si>
  <si>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</si>
  <si>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</si>
  <si>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</si>
  <si>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</si>
  <si>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</si>
  <si>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</si>
  <si>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</si>
  <si>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</si>
  <si>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</si>
  <si>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</si>
  <si>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</si>
  <si>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</si>
  <si>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</si>
  <si>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</si>
  <si>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</si>
  <si>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</si>
  <si>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</si>
  <si>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</si>
  <si>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</si>
  <si>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</si>
  <si>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</si>
  <si>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</si>
  <si>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</si>
  <si>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</si>
  <si>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</si>
  <si>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</si>
  <si>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Senat, Deadrin</t>
  </si>
  <si>
    <t>Zimmer, Justin</t>
  </si>
  <si>
    <t>Averett, Anthony</t>
  </si>
  <si>
    <t>Board, Chris</t>
  </si>
  <si>
    <t>Young, Kenny</t>
  </si>
  <si>
    <t>Edmunds, Tremaine</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</si>
  <si>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</si>
  <si>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</si>
  <si>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</si>
  <si>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</si>
  <si>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</si>
  <si>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</si>
  <si>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</si>
  <si>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</si>
  <si>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</si>
  <si>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</si>
  <si>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</si>
  <si>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</si>
  <si>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</si>
  <si>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</si>
  <si>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</si>
  <si>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</si>
  <si>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</si>
  <si>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</si>
  <si>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</si>
  <si>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</si>
  <si>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</si>
  <si>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</si>
  <si>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</si>
  <si>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</si>
  <si>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</si>
  <si>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</si>
  <si>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</si>
  <si>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</si>
  <si>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</si>
  <si>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</si>
  <si>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</si>
  <si>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</si>
  <si>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</si>
  <si>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</si>
  <si>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</si>
  <si>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</si>
  <si>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</si>
  <si>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</si>
  <si>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</si>
  <si>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</si>
  <si>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</si>
  <si>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</si>
  <si>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</si>
  <si>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</si>
  <si>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</si>
  <si>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</si>
  <si>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</si>
  <si>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</si>
  <si>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</si>
  <si>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</si>
  <si>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Ejiofor, Duke</t>
  </si>
  <si>
    <t>Kalambayi, Peter</t>
  </si>
  <si>
    <t>Reid, Justin</t>
  </si>
  <si>
    <t>Tyson, Mike</t>
  </si>
  <si>
    <t>Adams, Matthew</t>
  </si>
  <si>
    <t>Franklin, Zaire</t>
  </si>
  <si>
    <t>Hooker, Malik</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</si>
  <si>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</si>
  <si>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</si>
  <si>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</si>
  <si>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</si>
  <si>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</si>
  <si>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</si>
  <si>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</si>
  <si>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</si>
  <si>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</si>
  <si>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</si>
  <si>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</si>
  <si>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</si>
  <si>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</si>
  <si>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</si>
  <si>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</si>
  <si>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</si>
  <si>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</si>
  <si>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</si>
  <si>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</si>
  <si>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</si>
  <si>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</si>
  <si>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</si>
  <si>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</si>
  <si>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</si>
  <si>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</si>
  <si>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</si>
  <si>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</si>
  <si>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</si>
  <si>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</si>
  <si>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</si>
  <si>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</si>
  <si>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</si>
  <si>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</si>
  <si>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</si>
  <si>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</si>
  <si>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</si>
  <si>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</si>
  <si>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</si>
  <si>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</si>
  <si>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</si>
  <si>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</si>
  <si>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</si>
  <si>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</si>
  <si>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</si>
  <si>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</si>
  <si>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</si>
  <si>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</si>
  <si>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</si>
  <si>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</si>
  <si>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</si>
  <si>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</si>
  <si>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</si>
  <si>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</si>
  <si>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</si>
  <si>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</si>
  <si>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</si>
  <si>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</si>
  <si>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</si>
  <si>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</si>
  <si>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</si>
  <si>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</si>
  <si>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</si>
  <si>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</si>
  <si>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</si>
  <si>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</si>
  <si>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</si>
  <si>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</si>
  <si>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</si>
  <si>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</si>
  <si>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</si>
  <si>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</si>
  <si>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</si>
  <si>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</si>
  <si>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</si>
  <si>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</si>
  <si>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</si>
  <si>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</si>
  <si>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</si>
  <si>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</si>
  <si>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</si>
  <si>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</si>
  <si>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</si>
  <si>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</si>
  <si>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</si>
  <si>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</si>
  <si>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</si>
  <si>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</si>
  <si>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</si>
  <si>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</si>
  <si>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</si>
  <si>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</si>
  <si>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</si>
  <si>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</si>
  <si>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</si>
  <si>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</si>
  <si>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</si>
  <si>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</si>
  <si>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</si>
  <si>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</si>
  <si>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</si>
  <si>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</si>
  <si>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</si>
  <si>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</si>
  <si>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</si>
  <si>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</si>
  <si>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</si>
  <si>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</si>
  <si>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</si>
  <si>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</si>
  <si>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</si>
  <si>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</si>
  <si>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</si>
  <si>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Heinicke, Taylor</t>
  </si>
  <si>
    <t>Allen, Kyle</t>
  </si>
  <si>
    <t>Kelly, Chad</t>
  </si>
  <si>
    <t>Lauletta, Kyle</t>
  </si>
  <si>
    <t>Dobbs, Joshua</t>
  </si>
  <si>
    <t>Sprinkle, Jeremy</t>
  </si>
  <si>
    <t>Samuels, Jaylen</t>
  </si>
  <si>
    <t>Barkley, Saquon</t>
  </si>
  <si>
    <t>Hines, Nyheim</t>
  </si>
  <si>
    <t>Chubb, Nick</t>
  </si>
  <si>
    <t>Tonyan, Robert</t>
  </si>
  <si>
    <t>Cannon, Trenton</t>
  </si>
  <si>
    <t>Johnson, Kerryon</t>
  </si>
  <si>
    <t>Carson, Chris</t>
  </si>
  <si>
    <t>Lindsay, Phillip</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</si>
  <si>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</si>
  <si>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</si>
  <si>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</si>
  <si>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</si>
  <si>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</si>
  <si>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</si>
  <si>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</si>
  <si>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</si>
  <si>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</si>
  <si>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</si>
  <si>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</si>
  <si>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</si>
  <si>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</si>
  <si>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</si>
  <si>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</si>
  <si>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</si>
  <si>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</si>
  <si>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</si>
  <si>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</si>
  <si>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</si>
  <si>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</si>
  <si>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</si>
  <si>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</si>
  <si>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</si>
  <si>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</si>
  <si>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</si>
  <si>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</si>
  <si>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</si>
  <si>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</si>
  <si>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</si>
  <si>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</si>
  <si>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</si>
  <si>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</si>
  <si>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</si>
  <si>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</si>
  <si>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</si>
  <si>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</si>
  <si>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</si>
  <si>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</si>
  <si>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Ateman, Marcell</t>
  </si>
  <si>
    <t>Burnett, Deontay</t>
  </si>
  <si>
    <t>Pascal, Zach</t>
  </si>
  <si>
    <t>Hamilton, DaeSean</t>
  </si>
  <si>
    <t>Williams, Chad</t>
  </si>
  <si>
    <t>Sherfield, Trent</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</si>
  <si>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</si>
  <si>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</si>
  <si>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</si>
  <si>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</si>
  <si>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</si>
  <si>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</si>
  <si>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</si>
  <si>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</si>
  <si>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</si>
  <si>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</si>
  <si>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</si>
  <si>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</si>
  <si>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</si>
  <si>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</si>
  <si>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</si>
  <si>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</si>
  <si>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</si>
  <si>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</si>
  <si>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</si>
  <si>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</si>
  <si>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</si>
  <si>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</si>
  <si>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</si>
  <si>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</si>
  <si>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</si>
  <si>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</si>
  <si>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</si>
  <si>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</si>
  <si>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</si>
  <si>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</si>
  <si>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</si>
  <si>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</si>
  <si>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</si>
  <si>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</si>
  <si>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</si>
  <si>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</si>
  <si>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</si>
  <si>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</si>
  <si>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</si>
  <si>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</si>
  <si>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</si>
  <si>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</si>
  <si>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</si>
  <si>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</si>
  <si>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</si>
  <si>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</si>
  <si>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</si>
  <si>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</si>
  <si>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</si>
  <si>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</si>
  <si>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</si>
  <si>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</si>
  <si>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Trades from the 2019 Calendar Year</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</si>
  <si>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</si>
  <si>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</si>
  <si>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</si>
  <si>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</si>
  <si>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</si>
  <si>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</si>
  <si>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</si>
  <si>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</si>
  <si>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</si>
  <si>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</si>
  <si>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</si>
  <si>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</si>
  <si>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</si>
  <si>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</si>
  <si>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</si>
  <si>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</si>
  <si>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</si>
  <si>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</si>
  <si>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</si>
  <si>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</si>
  <si>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</si>
  <si>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</si>
  <si>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</si>
  <si>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</si>
  <si>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</si>
  <si>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</si>
  <si>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</si>
  <si>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</si>
  <si>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</si>
  <si>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</si>
  <si>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</si>
  <si>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</si>
  <si>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</si>
  <si>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</si>
  <si>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</si>
  <si>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</si>
  <si>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</si>
  <si>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</si>
  <si>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</si>
  <si>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</si>
  <si>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</si>
  <si>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</si>
  <si>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</si>
  <si>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</si>
  <si>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</si>
  <si>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</si>
  <si>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</si>
  <si>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</si>
  <si>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</si>
  <si>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</si>
  <si>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</si>
  <si>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</si>
  <si>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</si>
  <si>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</si>
  <si>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</si>
  <si>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</si>
  <si>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</si>
  <si>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</si>
  <si>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</si>
  <si>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</si>
  <si>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</si>
  <si>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</si>
  <si>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</si>
  <si>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</si>
  <si>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</si>
  <si>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9) Tempe trades 2020 #2 to Las Vegasa for Kyle Van Noy</t>
  </si>
  <si>
    <t>BLUE ISLAND UNTOUCHABLES Brian Holmberg</t>
  </si>
  <si>
    <t>BLU</t>
  </si>
  <si>
    <t>Brian Holmberg</t>
  </si>
  <si>
    <t>Blue Island</t>
  </si>
  <si>
    <t>Untouchables</t>
  </si>
  <si>
    <t>(708)471-4515</t>
  </si>
  <si>
    <t>brian.holmberg@yahoo.com</t>
  </si>
  <si>
    <t>Bob Gough</t>
  </si>
  <si>
    <t>bobgough1966@yahoo.com</t>
  </si>
  <si>
    <t>11) Ferdon trade S Lee, P Chung, G Bernard, D Sproles to Acme for 2019 #4, 2020 #4, Cody Kessler</t>
  </si>
  <si>
    <t>Birmingham</t>
  </si>
  <si>
    <t>BIR</t>
  </si>
  <si>
    <t>217-577-8044</t>
  </si>
  <si>
    <t>12) Ferdon trades Doug Baldwin, S Williams  to Tempe for 2019 #3 and 2020 #4</t>
  </si>
  <si>
    <t>13) Ferdon Trades X Rhodes to Independence for 2020 #2 2020 #3</t>
  </si>
  <si>
    <t>15) Boulder Trades R Foster, JC Tretter to Blue Island for 2019 #3 and 2019 #4</t>
  </si>
  <si>
    <t>17) Ironton Trades Tre Boston to Idependence for Nigel Bradham</t>
  </si>
  <si>
    <t xml:space="preserve">Wixom </t>
  </si>
  <si>
    <t>Foxes</t>
  </si>
  <si>
    <t>WIX</t>
  </si>
  <si>
    <t>Wixom</t>
  </si>
  <si>
    <t xml:space="preserve">6) Wixom sends 2019 #2, 2019 #7 to Toledo for Denzell Perriman </t>
  </si>
  <si>
    <t>8) Wixom trade 2020 #2 to Jersey for Todd davis</t>
  </si>
  <si>
    <t>14) Indepenence trades Frank Gore to Wixom for 2019 #3, Marcus Gilbert</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</si>
  <si>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</si>
  <si>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</si>
  <si>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</si>
  <si>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</si>
  <si>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21) Cave trades 1.4 to Chandler for 1.7 and Jersey #2</t>
  </si>
  <si>
    <t>16) Tempe trades 2019 #6( Cave) to Boulder for Shamar Stephens</t>
  </si>
  <si>
    <t>22) Ferdon Trades Chris Harris CB, Cave Creek 1.22 and Ferdon 2.23 to Delta for Malcolm Jenkins, Delta #1</t>
  </si>
  <si>
    <t>23) Cave trades Chandler #1 to Toledo for Vegas #1 and Toledo #3</t>
  </si>
  <si>
    <t>26) Virginia trades Virgina #1 and Virgina #7 2020 to Omaha for Omaha #1 2019 and Omhama #5 2019</t>
  </si>
  <si>
    <t>Virginia-Omaha(26)</t>
  </si>
  <si>
    <t>27) Tokyo sends Linval Josesph to Delta for Ferdon #2</t>
  </si>
  <si>
    <t>Cave-Ferdon(1)-Delta(22)- Levi Wallace</t>
  </si>
  <si>
    <t>Ferdon-Vegas(4)-Cave(45)-Josh Allen</t>
  </si>
  <si>
    <t>28) Jersey sends Darqueze Denard, Bradly Roby, 2019 #4, Kendrick Bourne to Birmingham for Casey Heyward</t>
  </si>
  <si>
    <t>Tokyo-Toledo(10)-Ironton(29) - Bilal Nichols</t>
  </si>
  <si>
    <t>30) Jersey trades #7 to Birminigham for Juliass Peppers</t>
  </si>
  <si>
    <t>29) Ironton Trades J Howard to Toledo for Wixom 2</t>
  </si>
  <si>
    <t>31) Beach sends Gerald Mccoy to Birmingham for 2020 #2 and 2019 #4</t>
  </si>
  <si>
    <t>Cave-Acme(46) - Christian Kirk</t>
  </si>
  <si>
    <t>Ferdon-Delta(22)-Tokyo(27) - Rashaad Penny</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</si>
  <si>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</si>
  <si>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</si>
  <si>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</si>
  <si>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</si>
  <si>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36) Tokyo sends 2019 #2  and 2019 #5 to Independence for Isaiah Crowell and Delta 2019 #3</t>
  </si>
  <si>
    <t>Tokyo-Independence(36) Mark Andrews</t>
  </si>
  <si>
    <t>37) Ferdon sends Vernon Davis TE to Wixom for 2020 #3</t>
  </si>
  <si>
    <t>38) Independence trades Kenny Wiggins to Garfield for David Andrews</t>
  </si>
  <si>
    <t>39) Birmingham trades R Bodine to Ironton for Kareem Martin</t>
  </si>
  <si>
    <t>Cave - Terrell Edmunds</t>
  </si>
  <si>
    <t>Ferdon-Vegas(4)-Toledo(59)-Ironton(29) - Taron Johnson</t>
  </si>
  <si>
    <t>Tokyo - Tedric Thompson</t>
  </si>
  <si>
    <t>40) Ann Arbor trades Brent Grimes to Boulder for Boulder #5</t>
  </si>
  <si>
    <t>41) Birmingham trades 2020 #3, 2019 #4 Jersey to Tokyo for Toldeo #4</t>
  </si>
  <si>
    <t>42) Garfield trade 2019 #7 to Ironton for Antonio Gates and Garfield 2019 #10</t>
  </si>
  <si>
    <t>43)Tempe trades 2019 # to Jersey for J Peppers</t>
  </si>
  <si>
    <t>Cave - Andrew Wylie</t>
  </si>
  <si>
    <t>Ferdon-Brookhaven(36) PJ Hall</t>
  </si>
  <si>
    <t>Tokyo Cyrus Jones</t>
  </si>
  <si>
    <t>44) Independence trades 2019 #5 and 2019 #7 to Garfield for 2019 #5</t>
  </si>
  <si>
    <t>25  Ferdon Trades Todd Gurley to Cave for Vegas 1, Toledo 3,Duke Johnson</t>
  </si>
  <si>
    <t>46) Vegas trade 2019 #6 #8 and 2020 #7 to Independence for Tokyo #5 2019</t>
  </si>
  <si>
    <t>Cave-Ferdon(1) - Josh Adams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</si>
  <si>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</si>
  <si>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</si>
  <si>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</si>
  <si>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</si>
  <si>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</si>
  <si>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</si>
  <si>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</si>
  <si>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</si>
  <si>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</si>
  <si>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</si>
  <si>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</si>
  <si>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</si>
  <si>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</si>
  <si>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</si>
  <si>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</si>
  <si>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</si>
  <si>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</si>
  <si>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</si>
  <si>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</si>
  <si>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</si>
  <si>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</si>
  <si>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</si>
  <si>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</si>
  <si>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</si>
  <si>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</si>
  <si>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</si>
  <si>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</si>
  <si>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</si>
  <si>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</si>
  <si>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</si>
  <si>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</si>
  <si>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</si>
  <si>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</si>
  <si>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</si>
  <si>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</si>
  <si>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</si>
  <si>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</si>
  <si>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</si>
  <si>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</si>
  <si>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</si>
  <si>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</si>
  <si>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</si>
  <si>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</si>
  <si>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</si>
  <si>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</si>
  <si>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</si>
  <si>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</si>
  <si>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</si>
  <si>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</si>
  <si>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</si>
  <si>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</si>
  <si>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</si>
  <si>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</si>
  <si>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</si>
  <si>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</si>
  <si>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52) Delta trades 2019 #9, #10 to Veagas for 2020 #8 and 2020 #9</t>
  </si>
  <si>
    <t>Las Vegas - Delta(52)</t>
  </si>
  <si>
    <t>Vero - Matt Barkley</t>
  </si>
  <si>
    <t>Tempe - Jason Sanders</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</si>
  <si>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</si>
  <si>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</si>
  <si>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</si>
  <si>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</si>
  <si>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</si>
  <si>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</si>
  <si>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</si>
  <si>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</si>
  <si>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</si>
  <si>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</si>
  <si>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</si>
  <si>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</si>
  <si>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</si>
  <si>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</si>
  <si>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</si>
  <si>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</si>
  <si>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</si>
  <si>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</si>
  <si>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</si>
  <si>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</si>
  <si>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</si>
  <si>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</si>
  <si>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</si>
  <si>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</si>
  <si>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</si>
  <si>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</si>
  <si>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</si>
  <si>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</si>
  <si>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</si>
  <si>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</si>
  <si>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</si>
  <si>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</si>
  <si>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</si>
  <si>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</si>
  <si>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</si>
  <si>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</si>
  <si>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</si>
  <si>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</si>
  <si>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</si>
  <si>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</si>
  <si>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</si>
  <si>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</si>
  <si>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</si>
  <si>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</si>
  <si>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</si>
  <si>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</si>
  <si>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</si>
  <si>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</si>
  <si>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</si>
  <si>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</si>
  <si>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</si>
  <si>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</si>
  <si>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</si>
  <si>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</si>
  <si>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</si>
  <si>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</si>
  <si>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</si>
  <si>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</si>
  <si>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</si>
  <si>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</si>
  <si>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</si>
  <si>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</si>
  <si>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</si>
  <si>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</si>
  <si>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</si>
  <si>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</si>
  <si>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</si>
  <si>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</si>
  <si>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</si>
  <si>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</si>
  <si>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</si>
  <si>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</si>
  <si>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</si>
  <si>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56) Ferdon Trades Asawn Robinson, 2020 #3, T Bridgewater, for D Byrd, Snacks Harrison</t>
  </si>
  <si>
    <t>57) Las Vegas trades 2020 #5 to Acme for Matai Teo</t>
  </si>
  <si>
    <t>Vero - Escondido(58)</t>
  </si>
  <si>
    <t>58) Escondido trade D Kizer to Vero for 2020 #9</t>
  </si>
  <si>
    <t>59) Bluer Island Trades 2020 #1 to Acme for Andrew Luck</t>
  </si>
  <si>
    <t>60) Acme trades M Ingrahm to Jersey for Jordan Hicks and 2020 #3</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</si>
  <si>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</si>
  <si>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</si>
  <si>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</si>
  <si>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</si>
  <si>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</si>
  <si>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</si>
  <si>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</si>
  <si>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</si>
  <si>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</si>
  <si>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</si>
  <si>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</si>
  <si>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</si>
  <si>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</si>
  <si>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</si>
  <si>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</si>
  <si>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</si>
  <si>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</si>
  <si>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</si>
  <si>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</si>
  <si>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</si>
  <si>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</si>
  <si>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</si>
  <si>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</si>
  <si>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</si>
  <si>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</si>
  <si>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</si>
  <si>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61) Beach City Gets Jimmy Smith and Tokyo #2 Tokyo gets Beach #5, and AJ Bouye</t>
  </si>
  <si>
    <t xml:space="preserve">Ferdon- Boulder(63) </t>
  </si>
  <si>
    <t>62)Vegas sends Tempe 2nd round pick 2020, vegas 6th round pick 2020 and DE Stephen Weatherly  to Beach for J Casey and 2020 #4</t>
  </si>
  <si>
    <t>63)  Boulder  send M Yanda to Ferdon for 2020 #2 Vegas, 2020 #6 Ferdon and J Devey</t>
  </si>
  <si>
    <t xml:space="preserve">64) Delta Sends HB Chris Ivory  2020 Second round and 2020 4th Round to Boulder forHB Matt Breida </t>
  </si>
  <si>
    <t>Las Vegas- Acme(57)</t>
  </si>
  <si>
    <t>Allen, Zach</t>
  </si>
  <si>
    <t>Brown, Miles</t>
  </si>
  <si>
    <t>Dogbe, Michael</t>
  </si>
  <si>
    <t>Murphy, Byron</t>
  </si>
  <si>
    <t>Thompson, Deionte</t>
  </si>
  <si>
    <t>Thompson, Jalen</t>
  </si>
  <si>
    <t>Cominsky, John</t>
  </si>
  <si>
    <t>Sheffield, Kendall</t>
  </si>
  <si>
    <t>Tuioti-Mariner, Jacob</t>
  </si>
  <si>
    <t>Elliott, DeShon</t>
  </si>
  <si>
    <t>Ferguson, Jaylon</t>
  </si>
  <si>
    <t>Johnson, Darryl</t>
  </si>
  <si>
    <t>Neal, Siran</t>
  </si>
  <si>
    <t>Oliver, Ed</t>
  </si>
  <si>
    <t>Burns, Brian</t>
  </si>
  <si>
    <t>Luke, Cole</t>
  </si>
  <si>
    <t>Miller, Christian</t>
  </si>
  <si>
    <t>Anderson, Abdullah</t>
  </si>
  <si>
    <t>Toliver II, Kevin</t>
  </si>
  <si>
    <t>Cox Jr, Bryan</t>
  </si>
  <si>
    <t>Ekuale, Daniel</t>
  </si>
  <si>
    <t>Gustin, Porter</t>
  </si>
  <si>
    <t>Redwine, Sheldrick</t>
  </si>
  <si>
    <t>Takitaki, Sione</t>
  </si>
  <si>
    <t>Williams, Greedy</t>
  </si>
  <si>
    <t>Wilson, Mack</t>
  </si>
  <si>
    <t>Brown, Andrew</t>
  </si>
  <si>
    <t>McRae, Tony</t>
  </si>
  <si>
    <t>Pratt, Germaine</t>
  </si>
  <si>
    <t>Wren, Renell</t>
  </si>
  <si>
    <t>Covington, Chris</t>
  </si>
  <si>
    <t>Hill, Trysten</t>
  </si>
  <si>
    <t>Lawrence, DeMarcus</t>
  </si>
  <si>
    <t>Harris, Will</t>
  </si>
  <si>
    <t>Herron, Frank</t>
  </si>
  <si>
    <t>Moore, C.J.</t>
  </si>
  <si>
    <t>Oruwariye, Amani</t>
  </si>
  <si>
    <t>Strong, Kevin</t>
  </si>
  <si>
    <t>Tavai, Jahlani</t>
  </si>
  <si>
    <t>Bausby, DeVante</t>
  </si>
  <si>
    <t>Dawson Jr, Duke</t>
  </si>
  <si>
    <t>Harris, Davontae</t>
  </si>
  <si>
    <t>Harris, Jonathan</t>
  </si>
  <si>
    <t>Hollins, Justin</t>
  </si>
  <si>
    <t>Johnson, Alexander</t>
  </si>
  <si>
    <t>Jones, Dre'Mont</t>
  </si>
  <si>
    <t>Marshall, Trey</t>
  </si>
  <si>
    <t>Reed, Malik</t>
  </si>
  <si>
    <t>Gary, Rashan</t>
  </si>
  <si>
    <t>Hollman, Ka'Dar</t>
  </si>
  <si>
    <t>Keke, Kingsley</t>
  </si>
  <si>
    <t>Redmond, Will</t>
  </si>
  <si>
    <t>Savage, Darnell</t>
  </si>
  <si>
    <t>Adams, Tyrell</t>
  </si>
  <si>
    <t>Crossen, Keion</t>
  </si>
  <si>
    <t>Johnson Jr., Lonnie</t>
  </si>
  <si>
    <t>Omenihu, Charles</t>
  </si>
  <si>
    <t>Banogu, Ben</t>
  </si>
  <si>
    <t>Milligan, Rolan</t>
  </si>
  <si>
    <t>Okereke, Bobby</t>
  </si>
  <si>
    <t>Speed, E.J.</t>
  </si>
  <si>
    <t>Tell III, Marvell</t>
  </si>
  <si>
    <t>Willis, Khari</t>
  </si>
  <si>
    <t>Ya-Sin, Rock</t>
  </si>
  <si>
    <t>Russell, Dontavius</t>
  </si>
  <si>
    <t>Williams, Quincy</t>
  </si>
  <si>
    <t>Wingard, Andrew</t>
  </si>
  <si>
    <t>Fenton, Rashad</t>
  </si>
  <si>
    <t>Harris, Demone</t>
  </si>
  <si>
    <t>Saunders, Khalen</t>
  </si>
  <si>
    <t>Thornhill, Juan</t>
  </si>
  <si>
    <t>Watts, Armani</t>
  </si>
  <si>
    <t>Egbule, Emeke</t>
  </si>
  <si>
    <t>Ingram III, Melvin</t>
  </si>
  <si>
    <t>Teamer, Roderic</t>
  </si>
  <si>
    <t>Tillery, Jerry</t>
  </si>
  <si>
    <t>Tranquill, Drue</t>
  </si>
  <si>
    <t>White, Kyzir</t>
  </si>
  <si>
    <t>Deayon, Dont'e</t>
  </si>
  <si>
    <t>Gaines, Greg</t>
  </si>
  <si>
    <t>Howard, Travin</t>
  </si>
  <si>
    <t>Joseph-Day, Sebastian</t>
  </si>
  <si>
    <t>Long Jr, David</t>
  </si>
  <si>
    <t>Okoronkwo, Ogbonnia</t>
  </si>
  <si>
    <t>Patrick, Natrez</t>
  </si>
  <si>
    <t>Rapp, Taylor</t>
  </si>
  <si>
    <t>Reeder, Troy</t>
  </si>
  <si>
    <t>Williams, Darious</t>
  </si>
  <si>
    <t>Brooks, Nate</t>
  </si>
  <si>
    <t>Eguavoen, Sam</t>
  </si>
  <si>
    <t>Harris, Trent</t>
  </si>
  <si>
    <t>Hartage, Montre</t>
  </si>
  <si>
    <t>Needham, Nik</t>
  </si>
  <si>
    <t>Parker, Steven</t>
  </si>
  <si>
    <t>Sieler, Zach</t>
  </si>
  <si>
    <t>Van Ginkel, Andrew</t>
  </si>
  <si>
    <t>Webster, Ken</t>
  </si>
  <si>
    <t>Wilkins, Christian</t>
  </si>
  <si>
    <t>Wiltz, Jomal</t>
  </si>
  <si>
    <t>Mata'afa, Hercules</t>
  </si>
  <si>
    <t>Odenigbo, Ifeadi</t>
  </si>
  <si>
    <t>Smith, Cameron</t>
  </si>
  <si>
    <t>Watts, Armon</t>
  </si>
  <si>
    <t>Bentley, Ja'Whaun</t>
  </si>
  <si>
    <t>Williams, Joejuan</t>
  </si>
  <si>
    <t>Winovich, Chase</t>
  </si>
  <si>
    <t>Gardner-Johnson, C.</t>
  </si>
  <si>
    <t>Granderson, Carl</t>
  </si>
  <si>
    <t>Tuttle, Shy</t>
  </si>
  <si>
    <t>Austin, Blessuan</t>
  </si>
  <si>
    <t>Cashman, Blake</t>
  </si>
  <si>
    <t>Fatukasi, Folorunso</t>
  </si>
  <si>
    <t>Langi, Harvey</t>
  </si>
  <si>
    <t>Maulet, Arthur</t>
  </si>
  <si>
    <t>Phillips, Kyle</t>
  </si>
  <si>
    <t>Williams, Quinnen</t>
  </si>
  <si>
    <t>Baker, Deandre</t>
  </si>
  <si>
    <t>Beal, Sam</t>
  </si>
  <si>
    <t>Connelly, Ryan</t>
  </si>
  <si>
    <t>Lawrence, Dexter</t>
  </si>
  <si>
    <t>Love, Julian</t>
  </si>
  <si>
    <t>McIntosh, RJ</t>
  </si>
  <si>
    <t>Skipper, Tuzar</t>
  </si>
  <si>
    <t>Ximines, Oshane</t>
  </si>
  <si>
    <t>Crosby, Maxx</t>
  </si>
  <si>
    <t>Ferrell, Clelin</t>
  </si>
  <si>
    <t>Leavitt, Dallin</t>
  </si>
  <si>
    <t>Mullen, Trayvon</t>
  </si>
  <si>
    <t>Nixon, Keisean</t>
  </si>
  <si>
    <t>Edwards, T.J.</t>
  </si>
  <si>
    <t>Epps, Marcus</t>
  </si>
  <si>
    <t>Rush, Anthony</t>
  </si>
  <si>
    <t>Buggs, Isaiah</t>
  </si>
  <si>
    <t>Bush, Devin</t>
  </si>
  <si>
    <t>Layne, Justin</t>
  </si>
  <si>
    <t>Spillane, Robert</t>
  </si>
  <si>
    <t>Amadi, Ugo</t>
  </si>
  <si>
    <t>Barton, Cody</t>
  </si>
  <si>
    <t>Blair, Marquise</t>
  </si>
  <si>
    <t>Burr-Kirven, Ben</t>
  </si>
  <si>
    <t>Collier, L.J.</t>
  </si>
  <si>
    <t>Hill, Lano</t>
  </si>
  <si>
    <t>Mone, Bryan</t>
  </si>
  <si>
    <t>Al-Shaair, Azeez</t>
  </si>
  <si>
    <t>Bosa, Nick</t>
  </si>
  <si>
    <t>Greenlaw, Dre</t>
  </si>
  <si>
    <t>Moseley, Emmanuel</t>
  </si>
  <si>
    <t>Taylor, Jullian</t>
  </si>
  <si>
    <t>Dawkins, Noah</t>
  </si>
  <si>
    <t>Dean, Jamel</t>
  </si>
  <si>
    <t>Edwards, Mike</t>
  </si>
  <si>
    <t>Murphy-Bunting, Sean</t>
  </si>
  <si>
    <t>Nelson, Anthony</t>
  </si>
  <si>
    <t>O'Connor, Patrick</t>
  </si>
  <si>
    <t>White, Devin</t>
  </si>
  <si>
    <t>Hooker, Amani</t>
  </si>
  <si>
    <t>Ivie, Joey</t>
  </si>
  <si>
    <t>Long, David</t>
  </si>
  <si>
    <t>Mack, Isaiah</t>
  </si>
  <si>
    <t>Roberson, Derick</t>
  </si>
  <si>
    <t>Simmons, Jeffery</t>
  </si>
  <si>
    <t>Apke, Troy</t>
  </si>
  <si>
    <t>Holcomb, Cole</t>
  </si>
  <si>
    <t>Moreland, Jimmy</t>
  </si>
  <si>
    <t>Odom, Chris</t>
  </si>
  <si>
    <t>Reaves, Jeremy</t>
  </si>
  <si>
    <t>Sweat, Montez</t>
  </si>
  <si>
    <t>Miles, Joshua</t>
  </si>
  <si>
    <t>Gono, Matt</t>
  </si>
  <si>
    <t>Harlow, Sean</t>
  </si>
  <si>
    <t>Lindstrom, Chris</t>
  </si>
  <si>
    <t>McGary, Kaleb</t>
  </si>
  <si>
    <t>Brown Jr, Orlando</t>
  </si>
  <si>
    <t>G T TE</t>
  </si>
  <si>
    <t>Mekari, Patrick</t>
  </si>
  <si>
    <t>Bates, Ryan</t>
  </si>
  <si>
    <t>Ford, Cody</t>
  </si>
  <si>
    <t>Daley, Dennis</t>
  </si>
  <si>
    <t>Bars, Alex</t>
  </si>
  <si>
    <t>Coward, Rashaad</t>
  </si>
  <si>
    <t>Johnson, Fred</t>
  </si>
  <si>
    <t>Knight, Brandon</t>
  </si>
  <si>
    <t>Skipper, Dan</t>
  </si>
  <si>
    <t>Morris, Patrick</t>
  </si>
  <si>
    <t>Risner, Dalton</t>
  </si>
  <si>
    <t>Rodgers, Jake</t>
  </si>
  <si>
    <t>Schlottmann, Austin</t>
  </si>
  <si>
    <t>Jenkins, Elgton</t>
  </si>
  <si>
    <t>Howard, Tytus</t>
  </si>
  <si>
    <t>Johnson, Roderick</t>
  </si>
  <si>
    <t>Scharping, Max</t>
  </si>
  <si>
    <t>Richardson Jr, Will</t>
  </si>
  <si>
    <t>Taylor, Jawaan</t>
  </si>
  <si>
    <t>Allegretti, Nick</t>
  </si>
  <si>
    <t>Brewer, Chandler</t>
  </si>
  <si>
    <t>Demby, Jamil</t>
  </si>
  <si>
    <t>Edwards, David</t>
  </si>
  <si>
    <t>Evans, Bobby</t>
  </si>
  <si>
    <t>Shelton, Coleman</t>
  </si>
  <si>
    <t>Calhoun, Shaq</t>
  </si>
  <si>
    <t>Deiter, Michael</t>
  </si>
  <si>
    <t>Prince, Isaiah</t>
  </si>
  <si>
    <t>Sutherland, Keaton</t>
  </si>
  <si>
    <t>Bradbury, Garrett</t>
  </si>
  <si>
    <t>Samia, Dru</t>
  </si>
  <si>
    <t>Udoh, Oli</t>
  </si>
  <si>
    <t>Wynn, Isaiah</t>
  </si>
  <si>
    <t>McCoy, Erik</t>
  </si>
  <si>
    <t>Edoga, Chuma</t>
  </si>
  <si>
    <t>Gates, Nick</t>
  </si>
  <si>
    <t>James, Andre</t>
  </si>
  <si>
    <t>Dillard, Andre</t>
  </si>
  <si>
    <t>Herbig, Nate</t>
  </si>
  <si>
    <t>Pryor, Matt</t>
  </si>
  <si>
    <t>Jones, Jamarco</t>
  </si>
  <si>
    <t>Brunskill, Daniel</t>
  </si>
  <si>
    <t>Skule, Justin</t>
  </si>
  <si>
    <t>Stinnie, Aaron</t>
  </si>
  <si>
    <t>Davis, Nate</t>
  </si>
  <si>
    <t>Martin, Wes</t>
  </si>
  <si>
    <t>Brown, A.J.</t>
  </si>
  <si>
    <t>Samuel, Deebo</t>
  </si>
  <si>
    <t>Hardman, Mecole</t>
  </si>
  <si>
    <t>Kumerow, Jake</t>
  </si>
  <si>
    <t>Smith, Devin</t>
  </si>
  <si>
    <t>Metcalf, DK</t>
  </si>
  <si>
    <t>Renfrow, Hunter</t>
  </si>
  <si>
    <t>Brown, Marquise</t>
  </si>
  <si>
    <t>White, DeAndrew</t>
  </si>
  <si>
    <t>Berrios, Braxton</t>
  </si>
  <si>
    <t>Sims, Steven</t>
  </si>
  <si>
    <t>Johnson, Diontae</t>
  </si>
  <si>
    <t>McLaurin, Terry</t>
  </si>
  <si>
    <t>Slayton, Darius</t>
  </si>
  <si>
    <t>Lazard, Allen</t>
  </si>
  <si>
    <t>Meyers, Jakobi</t>
  </si>
  <si>
    <t>Smith, Vyncint</t>
  </si>
  <si>
    <t>Pringle, Byron</t>
  </si>
  <si>
    <t>Ward, Greg</t>
  </si>
  <si>
    <t>Ford, Isaiah</t>
  </si>
  <si>
    <t>Spencer, Diontae</t>
  </si>
  <si>
    <t>Doss, Keelan</t>
  </si>
  <si>
    <t>Patton, Andre</t>
  </si>
  <si>
    <t>Ratley, Damion</t>
  </si>
  <si>
    <t>Johnson, Marcus</t>
  </si>
  <si>
    <t>Boykin, Miles</t>
  </si>
  <si>
    <t>Miller, Scotty</t>
  </si>
  <si>
    <t>Arcega-Whitesid, J.J.</t>
  </si>
  <si>
    <t>Tate, Auden</t>
  </si>
  <si>
    <t>Williams, D'haquille</t>
  </si>
  <si>
    <t>Cain, Deon</t>
  </si>
  <si>
    <t>Williams, Preston</t>
  </si>
  <si>
    <t>Harmon, Kelvin</t>
  </si>
  <si>
    <t>Harry, N'Keal</t>
  </si>
  <si>
    <t>Gage, Russell</t>
  </si>
  <si>
    <t>Watson, Justin</t>
  </si>
  <si>
    <t>Johnson, KeeSean</t>
  </si>
  <si>
    <t>Johnson, Olabisi</t>
  </si>
  <si>
    <t>Davis, Geremy</t>
  </si>
  <si>
    <t>Zylstra, Brandon</t>
  </si>
  <si>
    <t>Willis, Damion</t>
  </si>
  <si>
    <t>Wims, Javon</t>
  </si>
  <si>
    <t>Carr, Austin</t>
  </si>
  <si>
    <t>Hill, Brian</t>
  </si>
  <si>
    <t>Hill, Justice</t>
  </si>
  <si>
    <t>Bonnafon, Reggie</t>
  </si>
  <si>
    <t>Armah, Alex</t>
  </si>
  <si>
    <t>Sanders, Miles</t>
  </si>
  <si>
    <t>Singletary, Devin</t>
  </si>
  <si>
    <t>Scarbrough, Bo</t>
  </si>
  <si>
    <t>Johnson, Ty</t>
  </si>
  <si>
    <t>Vitale, Danny</t>
  </si>
  <si>
    <t>Montgomery, David</t>
  </si>
  <si>
    <t>Armstead, Ryquell</t>
  </si>
  <si>
    <t>Ozigbo, Devine</t>
  </si>
  <si>
    <t>Williams, Darrel</t>
  </si>
  <si>
    <t>Pollard, Tony</t>
  </si>
  <si>
    <t>Laird, Patrick</t>
  </si>
  <si>
    <t>Guice, Derrius</t>
  </si>
  <si>
    <t>Ingold, Alec</t>
  </si>
  <si>
    <t>Boone, Mike</t>
  </si>
  <si>
    <t>Snell, Benny</t>
  </si>
  <si>
    <t>Mattison, Alexander</t>
  </si>
  <si>
    <t>Dawkins, Dalyn</t>
  </si>
  <si>
    <t>Jacobs, Josh</t>
  </si>
  <si>
    <t>Minshew, Gardner</t>
  </si>
  <si>
    <t>Lock, Drew</t>
  </si>
  <si>
    <t>Jones, Daniel</t>
  </si>
  <si>
    <t>Allen, Brandon</t>
  </si>
  <si>
    <t>Murray, Kyler</t>
  </si>
  <si>
    <t>Rudolph, Mason</t>
  </si>
  <si>
    <t>Finley, Ryan</t>
  </si>
  <si>
    <t>Hodges, Devlin</t>
  </si>
  <si>
    <t>Blough, David</t>
  </si>
  <si>
    <t>Haskins, Dwayne</t>
  </si>
  <si>
    <t>Boyle, Tim</t>
  </si>
  <si>
    <t>Falk, Luke</t>
  </si>
  <si>
    <t>Stidham, Jarrett</t>
  </si>
  <si>
    <t>Grier, Will</t>
  </si>
  <si>
    <t>Gilbert, Garrett</t>
  </si>
  <si>
    <t>Knox, Dawson</t>
  </si>
  <si>
    <t>Graham, Jaeden</t>
  </si>
  <si>
    <t>Holtz, J.P.</t>
  </si>
  <si>
    <t>Arnold, Dan</t>
  </si>
  <si>
    <t>Smith, Irv</t>
  </si>
  <si>
    <t>Hentges, Hale</t>
  </si>
  <si>
    <t>Hurst, Hayden</t>
  </si>
  <si>
    <t>Dwelley, Ross</t>
  </si>
  <si>
    <t>Izzo, Ryan</t>
  </si>
  <si>
    <t>Alie-Cox, Mo</t>
  </si>
  <si>
    <t>Carlson, Stephen</t>
  </si>
  <si>
    <t>Beck, Andrew</t>
  </si>
  <si>
    <t>Hollister, Jacob</t>
  </si>
  <si>
    <t>Sample, Drew</t>
  </si>
  <si>
    <t>Carter, Cethan</t>
  </si>
  <si>
    <t>Pankey, Adam</t>
  </si>
  <si>
    <t>Smith, Kaden</t>
  </si>
  <si>
    <t>Fant, Noah</t>
  </si>
  <si>
    <t>Hockenson, T.J.</t>
  </si>
  <si>
    <t>Horsted, Jesper</t>
  </si>
  <si>
    <t>Moreau, Foster</t>
  </si>
  <si>
    <t>Gentry, Zach</t>
  </si>
  <si>
    <t>Koo, Younghoe</t>
  </si>
  <si>
    <t>Slye, Joey</t>
  </si>
  <si>
    <t>Pineiro, Eddy</t>
  </si>
  <si>
    <t>Seibert, Austin</t>
  </si>
  <si>
    <t>Ficken, Sam</t>
  </si>
  <si>
    <t>Gay, Matt</t>
  </si>
  <si>
    <t>Gillan, Jamie</t>
  </si>
  <si>
    <t>Long, Ty</t>
  </si>
  <si>
    <t>Cole, A.J.</t>
  </si>
  <si>
    <t>Bailey, Jake</t>
  </si>
  <si>
    <t>Wishnowsky, Mitch</t>
  </si>
  <si>
    <t>Walker, Michael</t>
  </si>
  <si>
    <t>McCloud, Ray-Ray</t>
  </si>
  <si>
    <t>Campbell, Parris</t>
  </si>
  <si>
    <t>Pope, Troymaine</t>
  </si>
  <si>
    <t>Thomas, Tavierre</t>
  </si>
  <si>
    <t>Shepherd, Darrius</t>
  </si>
  <si>
    <t>Homer, Travis</t>
  </si>
  <si>
    <t>Whyte Jr, Kerrith</t>
  </si>
  <si>
    <t>Isabella, Andy</t>
  </si>
  <si>
    <t>Olszewski, Gunner</t>
  </si>
  <si>
    <t>Beebe, Chad</t>
  </si>
  <si>
    <t>Smith, Andre+</t>
  </si>
  <si>
    <t>Change Oline to include @ symbol Filter to "starting with"OC" then "G" then "LG" then "RG" then "OT" then "LOT" then "ROT" and replace with OC @ /G @/LG @ and so on</t>
  </si>
  <si>
    <t>Gotham</t>
  </si>
  <si>
    <t>Bob Mittleman</t>
  </si>
  <si>
    <t>2019 Card Set</t>
  </si>
  <si>
    <t>bobmittleman@gmail.com </t>
  </si>
  <si>
    <t>Was Garfield Giants</t>
  </si>
  <si>
    <t>Was Brookhaven</t>
  </si>
  <si>
    <t>LONDON GIANTS - Bob Mittleman</t>
  </si>
  <si>
    <t>Ferdon gets Harrison Smith ,  Thomas Davis, Ind gets 2020 #2 , 2020 #3 Wixom. Olivier Vernon</t>
  </si>
  <si>
    <t>2021 SEASON SFFDL ROOKIE DRAFT - Teams Listed in Alpha Order to help track future traded picks</t>
  </si>
  <si>
    <t>Wixom Gets Mark Ingram, Javon Hargrave Ind Gets 2020 #1, 2021 #5, Chidobe Awuzi , Graham Glasgow</t>
  </si>
  <si>
    <t>Wixom - Ind (20-3)</t>
  </si>
  <si>
    <t>Ferdon gets 2021 #2 and sends Malcolm Jenkins to Wixom</t>
  </si>
  <si>
    <t>Toledo gets Ind 2020 #2 Ind gets Joe Haden</t>
  </si>
  <si>
    <t>Beach City gets Birmingham #1 2020, #1, #3, #4 in 20201 and  N Chubb - Birmingham gets C Jordan, J Kelce, G Atkins, D Foreman, C Matthews, Beach City #3 2020</t>
  </si>
  <si>
    <t>My cell is 516 972 5447</t>
  </si>
  <si>
    <t>London Giants</t>
  </si>
  <si>
    <t>Ferdon Gets Duane Brown - Cave gets Ferdon #2 2021</t>
  </si>
  <si>
    <r>
      <t>London trades uncarded Derwin James, 1.3 this year, 1</t>
    </r>
    <r>
      <rPr>
        <vertAlign val="superscript"/>
        <sz val="9"/>
        <color rgb="FF201F1E"/>
        <rFont val="Arial"/>
        <family val="2"/>
      </rPr>
      <t>st</t>
    </r>
    <r>
      <rPr>
        <sz val="9"/>
        <color rgb="FF201F1E"/>
        <rFont val="Arial"/>
        <family val="2"/>
      </rPr>
      <t xml:space="preserve"> next year, DL Godchaux, OC Ragnow, LB Reggie Ragland to Cave for Cousins, NT McClendon, WR julio Jones, OG Zeitler, OG Saffold, S Bradley McDougald, MLB Jaraad Davis  </t>
    </r>
  </si>
  <si>
    <t>Chanderler gets Wixom #3 Ind gets Ryan Jenson</t>
  </si>
  <si>
    <t>Cave sends Rodney Hudson to Temp for 2021 #2 and #6</t>
  </si>
  <si>
    <t>Cave Creek trades Earl Thomas, Brandon Williams, Lorenzo Alexander
To Toledo for
1.12 this year, Toledo’s 2nd next year, Travon Coley, Genard Avery</t>
  </si>
  <si>
    <t>Toledo sends Watson to Boulder for pick 1.8, 2.12, 2.21 and Boulder's first next year.</t>
  </si>
  <si>
    <t>Tempe - Cave(20-11)</t>
  </si>
  <si>
    <t>Cave Creek gets:Birmingham’s 3rd (3.4) 
Tokyo gets:
FS-Devin McCourty</t>
  </si>
  <si>
    <t>Cave Trades Zack Ertz to Toldeo for Las Vegas #2</t>
  </si>
  <si>
    <t>LON</t>
  </si>
  <si>
    <t>Toldeo gets Deandre Hopkins Jersey gets Adoree Jackson</t>
  </si>
  <si>
    <t>Tolyo gets London #2 Longon gets D Trevathon</t>
  </si>
  <si>
    <t>Jersey sends Casey Heyward and Melvin Ingram to Boulder for Jessie Bates and Jerome Baker</t>
  </si>
  <si>
    <t>Beach sends Duron Harmon to Boulder for Boulder #3</t>
  </si>
  <si>
    <t>Jersey Sends Von Miller to Tokyo for 2021 #2</t>
  </si>
  <si>
    <t>Beach sends Austin Hooper to Acme  for Acme #3</t>
  </si>
  <si>
    <t>Birmingham sends J Bynes to Gotham for PJ Hall</t>
  </si>
  <si>
    <t>From Cave Creek to Blue Island:
OLB - Chandler Jones (*12)12-06
From Blue Island to Cave Creek:
DT - Justin Jones 4-0
DT - Montravius Adams 0-0
DE - Dawuane Smoot 0-8</t>
  </si>
  <si>
    <t>Ferdon- Jersey(50) - Blue (20-22)</t>
  </si>
  <si>
    <t>Blue Island gets Demarcus Lawrence and 2020 #5 Ferdon Jersey gets 2021 #1</t>
  </si>
  <si>
    <t xml:space="preserve">Jersey trades Gerald Everit and 2020 #10 to Boulder for 2020 #4 </t>
  </si>
  <si>
    <t>Jersey - Boulder (20-23)</t>
  </si>
  <si>
    <t>Acme tradesOLB Kamu Gurgier-Hill to Gotham for FS Bobby McCain</t>
  </si>
  <si>
    <t>Omaha - Blue(20-25)</t>
  </si>
  <si>
    <t>Independence - Blue(20-26)</t>
  </si>
  <si>
    <t>Blue Island trades Dontari Poe to Independence for 2020 #5</t>
  </si>
  <si>
    <t>Jersey sends Vaitai Halapoulivaati to Boulder for Boulder's 2021 Round 3 pick.</t>
  </si>
  <si>
    <t>Tokyo Trades Michael Bennett Jr to Bould for 2021 #5</t>
  </si>
  <si>
    <t>19/7</t>
  </si>
  <si>
    <t>19/1 (7)</t>
  </si>
  <si>
    <t>19/3</t>
  </si>
  <si>
    <t>19/FA</t>
  </si>
  <si>
    <t>19/4</t>
  </si>
  <si>
    <t>19/2</t>
  </si>
  <si>
    <t>19/5</t>
  </si>
  <si>
    <t>19/6</t>
  </si>
  <si>
    <t>19/1 (30)</t>
  </si>
  <si>
    <t>Ballantine, Corey</t>
  </si>
  <si>
    <t>18/3supp</t>
  </si>
  <si>
    <t>19/1 (2)</t>
  </si>
  <si>
    <t>19/1 (18)</t>
  </si>
  <si>
    <t>19/1 (25)</t>
  </si>
  <si>
    <t>19/1 (16)</t>
  </si>
  <si>
    <t>19/1 (10)</t>
  </si>
  <si>
    <t>19/1 (29)</t>
  </si>
  <si>
    <t>19/1 (22)</t>
  </si>
  <si>
    <t>19/1 (20)</t>
  </si>
  <si>
    <t>19/1 (4)</t>
  </si>
  <si>
    <t>19/1 (12)</t>
  </si>
  <si>
    <t>Griffin, Ryan T.</t>
  </si>
  <si>
    <t>Harris, Chris</t>
  </si>
  <si>
    <t>19/1 (32)</t>
  </si>
  <si>
    <t>19/1 (15)</t>
  </si>
  <si>
    <t>19/1 (8)</t>
  </si>
  <si>
    <t>19/1 (23)</t>
  </si>
  <si>
    <t>18/1 (25)</t>
  </si>
  <si>
    <t>19/1 (24)</t>
  </si>
  <si>
    <t>19/1 (6)</t>
  </si>
  <si>
    <t>19/1 (17)</t>
  </si>
  <si>
    <t>19/1 (14)</t>
  </si>
  <si>
    <t>19/1 (31)</t>
  </si>
  <si>
    <t>19/1 (1)</t>
  </si>
  <si>
    <t>19/1 (9)</t>
  </si>
  <si>
    <t>19/1 (21)</t>
  </si>
  <si>
    <t>19/1 (19)</t>
  </si>
  <si>
    <t>Smith, Andre T.</t>
  </si>
  <si>
    <t>09/1 (6)</t>
  </si>
  <si>
    <t>19/1 (26)</t>
  </si>
  <si>
    <t>Thomas, Michael D.</t>
  </si>
  <si>
    <t>19/5supp</t>
  </si>
  <si>
    <t>19/1 (28)</t>
  </si>
  <si>
    <t>Tretter, JC</t>
  </si>
  <si>
    <t>Valdes-Scantling, Marquez</t>
  </si>
  <si>
    <t>19/1 (5)</t>
  </si>
  <si>
    <t>19/1 (13)</t>
  </si>
  <si>
    <t>Williams, Nick P.</t>
  </si>
  <si>
    <t>19/1 (3)</t>
  </si>
  <si>
    <t>18/1 (23)</t>
  </si>
  <si>
    <t>Ferdon Trades Harrison Smith and Byron Jones to Acme for Acme #2 and Blue Island #1</t>
  </si>
  <si>
    <t>Birminghamds trade Ian Thomas to Indepedence for Dave Capps</t>
  </si>
  <si>
    <t>Ferdon - Tempe(20-31)</t>
  </si>
  <si>
    <t xml:space="preserve">2020 #4 Tempe2020 #8 Ferdon
for 
Mike Davis LCB 4
2020 #5 Tempe
</t>
  </si>
  <si>
    <t>Kyler Murray</t>
  </si>
  <si>
    <t>Daniel Jones</t>
  </si>
  <si>
    <t>Drew Lock</t>
  </si>
  <si>
    <t>Cave trades London #1 to Beach for Birmingham #1 and Boulder #3</t>
  </si>
  <si>
    <t>Nick Bosa</t>
  </si>
  <si>
    <t>Pick</t>
  </si>
  <si>
    <t>Tokyo Gets Marlon Mack Escondido gets Joe Schobert</t>
  </si>
  <si>
    <t>Delta trades Linval Joseph to Toledo for Toledo #3,Sheldon Day</t>
  </si>
  <si>
    <t>Toledo sends 1.8 and 4.10 to Tokyo for pick 1.20 and 2.1</t>
  </si>
  <si>
    <t>AJ Brown</t>
  </si>
  <si>
    <t>Josh Jacobs</t>
  </si>
  <si>
    <t>Devin Bush</t>
  </si>
  <si>
    <t>DK Metcalf</t>
  </si>
  <si>
    <t>Darnell Savage</t>
  </si>
  <si>
    <t>Erik Mccoy</t>
  </si>
  <si>
    <t>Miles Sanders</t>
  </si>
  <si>
    <t xml:space="preserve">Devin White </t>
  </si>
  <si>
    <t>Vero trades 1st and 3rd 2021 2nd round and 6th round picks to 
 Ferdon sends OT Duane Brown, OG David DeCastro and WR Adam Thielen to Vero.</t>
  </si>
  <si>
    <t>Noah Fant</t>
  </si>
  <si>
    <t>Ferdon Trades Vero #1 Acme #4 and Ferdon 7 for Tempe #1</t>
  </si>
  <si>
    <t>Gotham trades #1 to Ironton for Ironton #1 and Ironton #5</t>
  </si>
  <si>
    <t>Ironton - Gotham (20-38)</t>
  </si>
  <si>
    <t>Josh Allen</t>
  </si>
  <si>
    <t>Ferdon trades 2021 #1 and #4 for Tokyo #1</t>
  </si>
  <si>
    <t>Gardner Minshew</t>
  </si>
  <si>
    <t>Bobby Okereke</t>
  </si>
  <si>
    <t>Devin Singleterry</t>
  </si>
  <si>
    <t>Chuck Clark</t>
  </si>
  <si>
    <t>Terry McClaurin</t>
  </si>
  <si>
    <t>Raheem Moster</t>
  </si>
  <si>
    <t>Juan Thornhill</t>
  </si>
  <si>
    <t xml:space="preserve">Dexter Lawrence </t>
  </si>
  <si>
    <t>Brian Burns</t>
  </si>
  <si>
    <t>Tempe - Ferdon (20-31) - Ind (20-40)</t>
  </si>
  <si>
    <t>Birmingham- Beach(20-5) - Toledo (20-41)</t>
  </si>
  <si>
    <t>Beach Citys trades Birmingham #1 2021 and Birmingham #3 2021 for 2.1</t>
  </si>
  <si>
    <t>Quinnen Williams</t>
  </si>
  <si>
    <t>Jamel Dean</t>
  </si>
  <si>
    <t>Mecole Hardman</t>
  </si>
  <si>
    <t>Ed Oliver</t>
  </si>
  <si>
    <t>Maxx Crosby</t>
  </si>
  <si>
    <t>Darius Slayton</t>
  </si>
  <si>
    <t>Clelin Ferrel</t>
  </si>
  <si>
    <t>Chris Lindstrom</t>
  </si>
  <si>
    <t>Deebo Samuel</t>
  </si>
  <si>
    <t>Dre Greenshaw</t>
  </si>
  <si>
    <t>Jeffrey Simmons</t>
  </si>
  <si>
    <t>Marquise Brown</t>
  </si>
  <si>
    <t>Jaylon Ferguson</t>
  </si>
  <si>
    <t>Montez Sweat</t>
  </si>
  <si>
    <t>TJ Hockinson</t>
  </si>
  <si>
    <t>David Montgomery</t>
  </si>
  <si>
    <t>Dalton Risner</t>
  </si>
  <si>
    <t>Dwayne Haskins</t>
  </si>
  <si>
    <t>Omaha Trade 2021 #1 to Jersey for 2020 #2</t>
  </si>
  <si>
    <t>David Edwards</t>
  </si>
  <si>
    <t>Trayvon Mullen</t>
  </si>
  <si>
    <t>Darren Waller</t>
  </si>
  <si>
    <t>Dionte Johnson</t>
  </si>
  <si>
    <t>Irv Smith</t>
  </si>
  <si>
    <t>Beach City gets:
TOK #3 (3.20, TOL #4 (4.10)
Tokyo gets:
TOK #2 (2.20, returned)
BEA #7  (7.2)</t>
  </si>
  <si>
    <t>Beach City - Tokyo (20-43)</t>
  </si>
  <si>
    <t>Christian Wilkenson</t>
  </si>
  <si>
    <t>Ferdon Trades 2021 #5 and Duke Johnson to Gotham for Damarious Randall</t>
  </si>
  <si>
    <t>Isaiah Wynn</t>
  </si>
  <si>
    <t>Tytus Howard</t>
  </si>
  <si>
    <t>Hunter Renfrow</t>
  </si>
  <si>
    <t>Ferdon trades Bruce Irvin to Birmingham for K'Wuan Williams</t>
  </si>
  <si>
    <t>Troy Hill</t>
  </si>
  <si>
    <t>Preston Williams</t>
  </si>
  <si>
    <t>Vegas Trades 2021 #2 #5 for Toledo #3</t>
  </si>
  <si>
    <t>Mike Purcell</t>
  </si>
  <si>
    <t>Richie Incognito</t>
  </si>
  <si>
    <t>Rashan Gary</t>
  </si>
  <si>
    <t>Dawson Knox</t>
  </si>
  <si>
    <t>Alexander Johnson</t>
  </si>
  <si>
    <t>Ja'Whaun Bentley</t>
  </si>
  <si>
    <t>Sean Murphy Bunting</t>
  </si>
  <si>
    <t>Ja’Whaun Bentley</t>
  </si>
  <si>
    <t>DJ Jones</t>
  </si>
  <si>
    <t>Garrett Bradbury</t>
  </si>
  <si>
    <t>Jarrod Wilson</t>
  </si>
  <si>
    <t>Tony Pollard</t>
  </si>
  <si>
    <t>Hayden Hurst</t>
  </si>
  <si>
    <t>Taylor Rapp</t>
  </si>
  <si>
    <t>Blessuan Austin</t>
  </si>
  <si>
    <t>Jawaan Taylor</t>
  </si>
  <si>
    <t>Drue Tranquill</t>
  </si>
  <si>
    <t>Kaleb McGary</t>
  </si>
  <si>
    <t>Andre Dillard</t>
  </si>
  <si>
    <t>Dennis Daley</t>
  </si>
  <si>
    <t>Cave gets Birmingham #4 in 2021, Beach gets Cave #4 2020</t>
  </si>
  <si>
    <t>Kazir White</t>
  </si>
  <si>
    <t>Beach City gets M Pouncey Jersey gets 2021 #3</t>
  </si>
  <si>
    <t>Birmingham - Ferdon(20-50)</t>
  </si>
  <si>
    <t>Tempe - Ferdon (20-49)</t>
  </si>
  <si>
    <t>Kaden Smith</t>
  </si>
  <si>
    <t>Mason Rudolph</t>
  </si>
  <si>
    <t>Tyus Bowser</t>
  </si>
  <si>
    <t>Rashaad Coward</t>
  </si>
  <si>
    <t>Khari Willis</t>
  </si>
  <si>
    <t>Harry N'Keal</t>
  </si>
  <si>
    <t>Nik Needham</t>
  </si>
  <si>
    <t>Rock Ya Sin</t>
  </si>
  <si>
    <t>Chase Winovich</t>
  </si>
  <si>
    <t>Alexander Mattison</t>
  </si>
  <si>
    <t>Allen Lazard</t>
  </si>
  <si>
    <t>Miles Boykin</t>
  </si>
  <si>
    <t>Cole Holcomb</t>
  </si>
  <si>
    <t>Emmanuel Moseley</t>
  </si>
  <si>
    <t>Benny Snell</t>
  </si>
  <si>
    <t>Amani Hooker </t>
  </si>
  <si>
    <t>Joey Slye</t>
  </si>
  <si>
    <t xml:space="preserve">Ferdon Trades #1 2020 for Tokyo #1 and Tempe #5 with Independence </t>
  </si>
  <si>
    <t>Tempe sends their 5th pick in 2021 and 6.13 to Ferdon  this year for VEgas  4,12</t>
  </si>
  <si>
    <t xml:space="preserve">Birmingham sends 5.4 and 21 7th rounder to Ferdonfor Brookhave 4.16. </t>
  </si>
  <si>
    <t>Matt Boone</t>
  </si>
  <si>
    <t>Marquise Blair</t>
  </si>
  <si>
    <t>Greedy Williams</t>
  </si>
  <si>
    <t>Deonte Harris</t>
  </si>
  <si>
    <t>Nate Davis</t>
  </si>
  <si>
    <t>Tokyo  - Chandler(51)</t>
  </si>
  <si>
    <t>Chandler - Tokyo(51)</t>
  </si>
  <si>
    <t>51) Tokyo Trades P Onwauseur and 2020 #7 to Chandler for Danny Trevathon and 2020 #5</t>
  </si>
  <si>
    <t>Tokyo trades BEA #5 (5.2) and WR-Sammy Watkins to Independence for OT-Matt Feiler 4-5, ILB-Kiko Alonso 44-0, LAS #7 (7.10)</t>
  </si>
  <si>
    <t>Beach City- Tokyo(61) -Independence(20-51)</t>
  </si>
  <si>
    <t xml:space="preserve">TJ Edwards </t>
  </si>
  <si>
    <t>Ifeadi Odenigbo</t>
  </si>
  <si>
    <t>Michael Jordan</t>
  </si>
  <si>
    <t>Adam Butler</t>
  </si>
  <si>
    <t>Cody Ford</t>
  </si>
  <si>
    <t>TJ Edwards LB Phi</t>
  </si>
  <si>
    <t>Deshone Elliott</t>
  </si>
  <si>
    <t>Chandler - Tokyo</t>
  </si>
  <si>
    <t>Tokyo - Chandler (20-52)</t>
  </si>
  <si>
    <t>Las Vegas - Ind- Tokyo(20-51) Chandler(20-52)</t>
  </si>
  <si>
    <t>Tokyo trades IND #7 (7.10) and TOK #7 (7.20) to Chandler for CHA #5 (5.7)</t>
  </si>
  <si>
    <t>Max Scharpring</t>
  </si>
  <si>
    <t>Byron Muprhy</t>
  </si>
  <si>
    <t>Darren Fells</t>
  </si>
  <si>
    <t>Jalen Thompson</t>
  </si>
  <si>
    <t>Damiel Kilgore</t>
  </si>
  <si>
    <t>Ferdon Gets Wixom #5 Wixom Gets Greg Olsen</t>
  </si>
  <si>
    <t xml:space="preserve">FErdon moves Wixom #5 this pick to Tempe for 7.13 and 7.24 </t>
  </si>
  <si>
    <t>Tempe - Ferdon (20-54)</t>
  </si>
  <si>
    <t>Ferdon - Tempe() - Ferdon (20-54)</t>
  </si>
  <si>
    <t>Wixom - Ferdon(20-53) - Tempe(20-54)</t>
  </si>
  <si>
    <t>Darrius Phillips</t>
  </si>
  <si>
    <t>Alex Ingold</t>
  </si>
  <si>
    <t>Bo Scarborough</t>
  </si>
  <si>
    <t>Sebastian Joeseph Day</t>
  </si>
  <si>
    <t>Trysten Hill</t>
  </si>
  <si>
    <t>Stephen Parker</t>
  </si>
  <si>
    <t>Kyle Phillips</t>
  </si>
  <si>
    <t>Vince Bielgel</t>
  </si>
  <si>
    <t>Chris Boswell</t>
  </si>
  <si>
    <t>Chris Sims</t>
  </si>
  <si>
    <t>Matt Moore</t>
  </si>
  <si>
    <t>Andrew Sendajo</t>
  </si>
  <si>
    <t>Ferdon gets Tempe 2021 #9 and sends Pharoh Cooper to Tempe</t>
  </si>
  <si>
    <t>Deandre Washington</t>
  </si>
  <si>
    <t>Paris Campbell</t>
  </si>
  <si>
    <t>Dionte Spencer</t>
  </si>
  <si>
    <t>Jacob Hollister</t>
  </si>
  <si>
    <t>Quincy Williams</t>
  </si>
  <si>
    <t>Gunner Olszewski</t>
  </si>
  <si>
    <t>Germaine Pratt</t>
  </si>
  <si>
    <t>Ty Johnson</t>
  </si>
  <si>
    <t>Jerry Tillary</t>
  </si>
  <si>
    <t>Foster Morreau</t>
  </si>
  <si>
    <t>Zach Allen</t>
  </si>
  <si>
    <t>Auden Tate</t>
  </si>
  <si>
    <t>Sione Takiti</t>
  </si>
  <si>
    <t>Oshame Ximines</t>
  </si>
  <si>
    <t>Ronald Leary</t>
  </si>
  <si>
    <t>Darryl Williams</t>
  </si>
  <si>
    <t>Benson Mayowa</t>
  </si>
  <si>
    <t>Brandon Wilson</t>
  </si>
  <si>
    <t>Matt Schaub</t>
  </si>
  <si>
    <t>Ty Long</t>
  </si>
  <si>
    <t>LJ Collier</t>
  </si>
  <si>
    <t>JJ Arcega Whiteside</t>
  </si>
  <si>
    <t>Harvey Langi</t>
  </si>
  <si>
    <t>Julian Love</t>
  </si>
  <si>
    <t>Cave Creek - Ferdon(20-56)</t>
  </si>
  <si>
    <t>Cave trades 2020 8 9 10 to Ferdon for 2021 8 9 10</t>
  </si>
  <si>
    <t>Darrell Henderson</t>
  </si>
  <si>
    <t>Fatukaso Folorunso</t>
  </si>
  <si>
    <t>John Halpio</t>
  </si>
  <si>
    <t>Darius Guise</t>
  </si>
  <si>
    <t>Justice Hill</t>
  </si>
  <si>
    <t>Maruise Hayes</t>
  </si>
  <si>
    <t>Danny Vitale</t>
  </si>
  <si>
    <t>Russell Gage</t>
  </si>
  <si>
    <t>Charles Omenihu</t>
  </si>
  <si>
    <t>AQ Shiply</t>
  </si>
  <si>
    <t>Olabisi Johnson</t>
  </si>
  <si>
    <t>Kai Forbath</t>
  </si>
  <si>
    <t>Younghoe Koo</t>
  </si>
  <si>
    <t>Devlin Hodges</t>
  </si>
  <si>
    <t>Michael Dieter</t>
  </si>
  <si>
    <t>DavidLong</t>
  </si>
  <si>
    <t>Jahlani Tavai </t>
  </si>
  <si>
    <t>Jonathon Williams</t>
  </si>
  <si>
    <t>Bradley Boseman</t>
  </si>
  <si>
    <t>John Jenkins</t>
  </si>
  <si>
    <t>DrewSample</t>
  </si>
  <si>
    <t>Chandon  Sullivan</t>
  </si>
  <si>
    <t>Joejuan Williams</t>
  </si>
  <si>
    <t>Sam Martin</t>
  </si>
  <si>
    <t>Ferdon Trades Kerryon Johnson to Indepedence for 2021 #3</t>
  </si>
  <si>
    <t>Cave sends 2020 #7 to tempe for 2021 #7</t>
  </si>
  <si>
    <t>Cave Creek - Tempe(20-58)</t>
  </si>
  <si>
    <t>Vyncint Smith</t>
  </si>
  <si>
    <t>Zane Gonzalez</t>
  </si>
  <si>
    <t>Josh Sweat</t>
  </si>
  <si>
    <t>Marcus Johnson</t>
  </si>
  <si>
    <t>Matt Gay</t>
  </si>
  <si>
    <t>Ricardo Allen</t>
  </si>
  <si>
    <t>George Fant</t>
  </si>
  <si>
    <t>orey Ballentine</t>
  </si>
  <si>
    <t>Andy Isabella</t>
  </si>
  <si>
    <t>jarrett Stidam</t>
  </si>
  <si>
    <t>D Brunskill</t>
  </si>
  <si>
    <t>Dan Bailey</t>
  </si>
  <si>
    <t> Chad Thomas </t>
  </si>
  <si>
    <t>Jaeden Graham</t>
  </si>
  <si>
    <t>Ray Ray McCloud</t>
  </si>
  <si>
    <t>Patrick Laird</t>
  </si>
  <si>
    <t>Brian Hill</t>
  </si>
  <si>
    <t>Kalif Raymond</t>
  </si>
  <si>
    <t>Andrew Van Ginkle</t>
  </si>
  <si>
    <t>Deon Bush</t>
  </si>
  <si>
    <t>Jermaine Carter</t>
  </si>
  <si>
    <t>Tre Herndon</t>
  </si>
  <si>
    <t>Ben Banogu</t>
  </si>
  <si>
    <t>Cornelius Lucas</t>
  </si>
  <si>
    <t>Toledo sends 2020 #9 #10 to Jersey for 2021 #9 #10</t>
  </si>
  <si>
    <t>Toledo - Jersey(20-59)</t>
  </si>
  <si>
    <t>Logan Thomas</t>
  </si>
  <si>
    <t>Greg Ward</t>
  </si>
  <si>
    <t>Braxton Berrios</t>
  </si>
  <si>
    <t>Bryan Anger</t>
  </si>
  <si>
    <t>Kelvin Harmon</t>
  </si>
  <si>
    <t>David Blogh</t>
  </si>
  <si>
    <t>Joe Walker</t>
  </si>
  <si>
    <t>Jamie Gilian</t>
  </si>
  <si>
    <t>Ryquell Armstead</t>
  </si>
  <si>
    <t>Dru Samia</t>
  </si>
  <si>
    <t>Greg Little</t>
  </si>
  <si>
    <t>Wes Martin</t>
  </si>
  <si>
    <t>Roderick Johnson</t>
  </si>
  <si>
    <t>Chad Beebe</t>
  </si>
  <si>
    <t>Nick Williams</t>
  </si>
  <si>
    <t>Mason Crosby</t>
  </si>
  <si>
    <t>Jakobi Meyers</t>
  </si>
  <si>
    <t>Ryan Finley</t>
  </si>
  <si>
    <t>Jacob Tuioti Mariner</t>
  </si>
  <si>
    <t>Mack  Wilson</t>
  </si>
  <si>
    <t>Tyquan Lewis</t>
  </si>
  <si>
    <t>Justin Murray</t>
  </si>
  <si>
    <t>Nick Gataes</t>
  </si>
  <si>
    <t>Darius Williams</t>
  </si>
  <si>
    <t>Virginia trades Tyler Eifert to London for 2020 #10</t>
  </si>
  <si>
    <t>Virginia sends Eli Manning QB to Tempe to Lawrence Guy DL</t>
  </si>
  <si>
    <t>Dan Arnold</t>
  </si>
  <si>
    <t>Patrick Mekari</t>
  </si>
  <si>
    <t>Jake Bailey</t>
  </si>
  <si>
    <t>Zach Banner</t>
  </si>
  <si>
    <t>Marqui Christian</t>
  </si>
  <si>
    <t>Austin Seibert</t>
  </si>
  <si>
    <t>Malik Reed</t>
  </si>
  <si>
    <t>Sam Ficken</t>
  </si>
  <si>
    <t>Scotty Miller</t>
  </si>
  <si>
    <t>Khalen Saunders</t>
  </si>
  <si>
    <t>Mark Walton</t>
  </si>
  <si>
    <t>Ben Garland</t>
  </si>
  <si>
    <t>Will Grier</t>
  </si>
  <si>
    <t>Laurent Duverbey Tardiff</t>
  </si>
  <si>
    <t>Shy Tuttle</t>
  </si>
  <si>
    <t>De'Anthony Thomas</t>
  </si>
  <si>
    <t>Will Comtpon</t>
  </si>
  <si>
    <t>Devin Smith</t>
  </si>
  <si>
    <t>Dremont James</t>
  </si>
  <si>
    <t>Ryan Izzo</t>
  </si>
  <si>
    <t>James Burgess</t>
  </si>
  <si>
    <t>Mike Edwards</t>
  </si>
  <si>
    <t>MoAllie Cox</t>
  </si>
  <si>
    <t>Tokyo Trades Donald Penn to Ann Arbor for 2021 #8</t>
  </si>
  <si>
    <t>Ann Arbor sends Bryce Callahan to Independence for 2021 #10</t>
  </si>
  <si>
    <t>Acme gets Avante Maddox Vegas gets Acme 2021 #9</t>
  </si>
  <si>
    <t>Vero Gets Brian Hill RB Feredon gets 2021 #8 and Garrett Bolles</t>
  </si>
  <si>
    <t>Trey Pipkins</t>
  </si>
  <si>
    <t>Column2</t>
  </si>
  <si>
    <t>Column3</t>
  </si>
  <si>
    <t>Devine Ozigabo HB</t>
  </si>
  <si>
    <t>Ross Dewelley</t>
  </si>
  <si>
    <t>Mike Mitchell UNC</t>
  </si>
  <si>
    <t>Tremon Smith KR</t>
  </si>
  <si>
    <t>Ryan Connelly</t>
  </si>
  <si>
    <t>Duke Riley</t>
  </si>
  <si>
    <t>Josh Rosen</t>
  </si>
  <si>
    <t>No Cut Needed</t>
  </si>
  <si>
    <t>Daniel Ross (UNC)</t>
  </si>
  <si>
    <t>Ronald Blair</t>
  </si>
  <si>
    <t>CJ Prossise</t>
  </si>
  <si>
    <t>Morgan Burnett</t>
  </si>
  <si>
    <t>Blake Cashman</t>
  </si>
  <si>
    <t>Tyler Matakevich</t>
  </si>
  <si>
    <t>NICK ALLEGRETTI </t>
  </si>
  <si>
    <t>Reggie Bonnafon</t>
  </si>
  <si>
    <t>Javorius Allen</t>
  </si>
  <si>
    <t>Balir Brown</t>
  </si>
  <si>
    <t>Justin Britt</t>
  </si>
  <si>
    <t>Cody Barton</t>
  </si>
  <si>
    <t>Hardy Nickerson</t>
  </si>
  <si>
    <t xml:space="preserve">Vin Curry </t>
  </si>
  <si>
    <t>James Hurst</t>
  </si>
  <si>
    <t>Cam Erving</t>
  </si>
  <si>
    <t>Damian Ratley</t>
  </si>
  <si>
    <t>Christian Covington</t>
  </si>
  <si>
    <t>Isaah ford</t>
  </si>
  <si>
    <t>Johnson, Isaiah D.</t>
  </si>
  <si>
    <t>Martin,  Jake</t>
  </si>
  <si>
    <t>Jake Martin</t>
  </si>
  <si>
    <t>Craig Robertson</t>
  </si>
  <si>
    <t>Hassan Ridgeway</t>
  </si>
  <si>
    <t>TJ Clemmings</t>
  </si>
  <si>
    <t>Alex Armah</t>
  </si>
  <si>
    <t>Ricky Ortiz</t>
  </si>
  <si>
    <t>Zach Zenner</t>
  </si>
  <si>
    <t>Andrew Beck</t>
  </si>
  <si>
    <t>Damon Square</t>
  </si>
  <si>
    <t>Jared Veldheer</t>
  </si>
  <si>
    <t>Durham Smythe</t>
  </si>
  <si>
    <t>Demetrius Harris</t>
  </si>
  <si>
    <t>Antonio Hamilton</t>
  </si>
  <si>
    <t>Tim Patrick WR</t>
  </si>
  <si>
    <t>Equanemous St. Brown</t>
  </si>
  <si>
    <t>Seth Roberts</t>
  </si>
  <si>
    <t>Trey Quinn</t>
  </si>
  <si>
    <t>Vincent Taylor</t>
  </si>
  <si>
    <t>Trent Scott</t>
  </si>
  <si>
    <t>Marvin Hall</t>
  </si>
  <si>
    <t>Jarius Wright</t>
  </si>
  <si>
    <t>Lonnie Johnson Jr</t>
  </si>
  <si>
    <t>Jp Holtz</t>
  </si>
  <si>
    <t>Caleb Brantly</t>
  </si>
  <si>
    <t>Andre Smith</t>
  </si>
  <si>
    <t>C Meredith</t>
  </si>
  <si>
    <t>Jordan Berry</t>
  </si>
  <si>
    <t>Michael Palardy</t>
  </si>
  <si>
    <t>Jake Kumerow</t>
  </si>
  <si>
    <t>Tremaine Brock</t>
  </si>
  <si>
    <t>BoBo Wilson</t>
  </si>
  <si>
    <t>Akeem Spence</t>
  </si>
  <si>
    <t>Robert Griff III</t>
  </si>
  <si>
    <t>Colt Mccloy</t>
  </si>
  <si>
    <t>KeeSean Johnson</t>
  </si>
  <si>
    <t>Rashad Fenton</t>
  </si>
  <si>
    <t>Isaiah Johnson</t>
  </si>
  <si>
    <t>David Long ILB</t>
  </si>
  <si>
    <t>Quinton Rollins</t>
  </si>
  <si>
    <t>Troy Apke</t>
  </si>
  <si>
    <t>Anthony Levine</t>
  </si>
  <si>
    <t>Jaylen Holmes</t>
  </si>
  <si>
    <t>AJ Cann</t>
  </si>
  <si>
    <t>Chris Reed</t>
  </si>
  <si>
    <t>Brett Hundley</t>
  </si>
  <si>
    <t>Trevor Davis</t>
  </si>
  <si>
    <t>Luke Wilson</t>
  </si>
  <si>
    <t>Trevor Siemien</t>
  </si>
  <si>
    <t>James Ferentz</t>
  </si>
  <si>
    <t>Evan Smith</t>
  </si>
  <si>
    <t>Brandon Allen</t>
  </si>
  <si>
    <t>Wesley Woodyard</t>
  </si>
  <si>
    <t>Chris Covington</t>
  </si>
  <si>
    <t>Random Kalen Ballage</t>
  </si>
  <si>
    <t>Lee Smith</t>
  </si>
  <si>
    <t>Dion Jordan</t>
  </si>
  <si>
    <t>Roster Fill</t>
  </si>
  <si>
    <t>Ferdon Gets Casey Hayward, Luke Keuchly, Jake Matthews Boulder Gets Vero #2, Temp #5, TJ Edwards, Ed Oliver, Michael Davis, Garrett Bolles</t>
  </si>
  <si>
    <t>Fotu, Leki</t>
  </si>
  <si>
    <t>Walker, Mykal</t>
  </si>
  <si>
    <t>Terrell, A.J.</t>
  </si>
  <si>
    <t>Davidson, Marlon</t>
  </si>
  <si>
    <t>Hawkins, Jaylinn</t>
  </si>
  <si>
    <t>Hall, Tyler</t>
  </si>
  <si>
    <t>Roy, Bravvion</t>
  </si>
  <si>
    <t>Brown, Derrick</t>
  </si>
  <si>
    <t>Chinn, Jeremy</t>
  </si>
  <si>
    <t>Larkin, Austin</t>
  </si>
  <si>
    <t>Gross-Matos, Yetur</t>
  </si>
  <si>
    <t>Pride Jr., Troy</t>
  </si>
  <si>
    <t>Franklin, Sam</t>
  </si>
  <si>
    <t>Hartsfield, Myles</t>
  </si>
  <si>
    <t>Johnson, Jaylon</t>
  </si>
  <si>
    <t>Robertson-Harri, Roy</t>
  </si>
  <si>
    <t>Vaughters, James</t>
  </si>
  <si>
    <t>Woods, Josh</t>
  </si>
  <si>
    <t>Gipson, Trevis</t>
  </si>
  <si>
    <t>Shelley, Duke</t>
  </si>
  <si>
    <t>Gallimore, Neville</t>
  </si>
  <si>
    <t>Wilson, Donovan</t>
  </si>
  <si>
    <t>Diggs, Trevon</t>
  </si>
  <si>
    <t>Robinson, Reggie</t>
  </si>
  <si>
    <t>Penisini, John</t>
  </si>
  <si>
    <t>Okwara, Julian</t>
  </si>
  <si>
    <t>Okudah, Jeff</t>
  </si>
  <si>
    <t>Barnes, Krys</t>
  </si>
  <si>
    <t>Martin, Kamal</t>
  </si>
  <si>
    <t>Ramsey, Randy</t>
  </si>
  <si>
    <t>Summers, Ty</t>
  </si>
  <si>
    <t>Scott, Vernon</t>
  </si>
  <si>
    <t>Kiser, Micah</t>
  </si>
  <si>
    <t>Fuller, Jordan</t>
  </si>
  <si>
    <t>Polite, Jachai</t>
  </si>
  <si>
    <t>Lewis, Terrell</t>
  </si>
  <si>
    <t>Scott, Nick</t>
  </si>
  <si>
    <t>Burgess, Terrell</t>
  </si>
  <si>
    <t>Gladney, Jeff</t>
  </si>
  <si>
    <t>Dantzler, Cameron</t>
  </si>
  <si>
    <t>Wonnum, D.J.</t>
  </si>
  <si>
    <t>Lynch, James</t>
  </si>
  <si>
    <t>Dye, Troy</t>
  </si>
  <si>
    <t>Lynch, Blake</t>
  </si>
  <si>
    <t>Hand, Harrison</t>
  </si>
  <si>
    <t>Boyd, Kris</t>
  </si>
  <si>
    <t>Roach, Malcolm</t>
  </si>
  <si>
    <t>Baun, Zack</t>
  </si>
  <si>
    <t>Gray, J.T.</t>
  </si>
  <si>
    <t>Downs, Devante</t>
  </si>
  <si>
    <t>Crowder, Tae</t>
  </si>
  <si>
    <t>Hill, BJ</t>
  </si>
  <si>
    <t>Lalos, Niko</t>
  </si>
  <si>
    <t>Coughlin, Carter</t>
  </si>
  <si>
    <t>Brown, Cam</t>
  </si>
  <si>
    <t>Holmes, Darnay</t>
  </si>
  <si>
    <t>McKinney, Xavier</t>
  </si>
  <si>
    <t>Singleton, Alex</t>
  </si>
  <si>
    <t>Williams, Raequan</t>
  </si>
  <si>
    <t>Arnold, Grayland</t>
  </si>
  <si>
    <t>Bradley, Shaun</t>
  </si>
  <si>
    <t>Wallace, K'Von</t>
  </si>
  <si>
    <t>Jacquet, Michael</t>
  </si>
  <si>
    <t>Kinlaw, Javon</t>
  </si>
  <si>
    <t>Street, Kentavius</t>
  </si>
  <si>
    <t>Givens, Kevin</t>
  </si>
  <si>
    <t>Daniels, Darrion</t>
  </si>
  <si>
    <t>Flannigan-Fowle, D.</t>
  </si>
  <si>
    <t>Brooks, Jordyn</t>
  </si>
  <si>
    <t>Robinson, Alton</t>
  </si>
  <si>
    <t>Stephens, Linden</t>
  </si>
  <si>
    <t>Neal, Ryan</t>
  </si>
  <si>
    <t>Davis, Khalil</t>
  </si>
  <si>
    <t>Potoa'e, Benning</t>
  </si>
  <si>
    <t>Gill, Cam</t>
  </si>
  <si>
    <t>Miller, Herb</t>
  </si>
  <si>
    <t>Young, Chase</t>
  </si>
  <si>
    <t>Bostic, Jonathan</t>
  </si>
  <si>
    <t>Curl, Kamren</t>
  </si>
  <si>
    <t>Smith-Williams, James</t>
  </si>
  <si>
    <t>Toohill, Casey</t>
  </si>
  <si>
    <t>Hudson, Khaleke</t>
  </si>
  <si>
    <t>Queen, Patrick</t>
  </si>
  <si>
    <t>Madubuike, Justin</t>
  </si>
  <si>
    <t>Harrison, Malik</t>
  </si>
  <si>
    <t>Klein, AJ</t>
  </si>
  <si>
    <t>Epenesa, A.J.</t>
  </si>
  <si>
    <t>Dodson, Tyrel</t>
  </si>
  <si>
    <t>Jackson, Dane</t>
  </si>
  <si>
    <t>Wilson, Logan</t>
  </si>
  <si>
    <t>Bledsoe, Amani</t>
  </si>
  <si>
    <t>Kareem, Khalid</t>
  </si>
  <si>
    <t>McKenzie, Reginald</t>
  </si>
  <si>
    <t>Bailey, Markus</t>
  </si>
  <si>
    <t>Davis-Gaither, Akeem</t>
  </si>
  <si>
    <t>Jackson, Joe</t>
  </si>
  <si>
    <t>Elliott, Jordan</t>
  </si>
  <si>
    <t>Jackson, Robert</t>
  </si>
  <si>
    <t>Ojemudia, Michael</t>
  </si>
  <si>
    <t>Agim, McTelvin</t>
  </si>
  <si>
    <t>Tuszka, Derrek</t>
  </si>
  <si>
    <t>Bassey, Essang</t>
  </si>
  <si>
    <t>Motley, Parnell</t>
  </si>
  <si>
    <t>Hall, PJ</t>
  </si>
  <si>
    <t>Blacklock, Ross</t>
  </si>
  <si>
    <t>Alufohai, Auzoyah</t>
  </si>
  <si>
    <t>Greenard, Jonathan</t>
  </si>
  <si>
    <t>Moore, A.J.</t>
  </si>
  <si>
    <t>Reid, John</t>
  </si>
  <si>
    <t>Blackmon, Julian</t>
  </si>
  <si>
    <t>Cline, Kameron</t>
  </si>
  <si>
    <t>Rodgers, Isaiah</t>
  </si>
  <si>
    <t>Costin, Doug</t>
  </si>
  <si>
    <t>Henderson, C.J.</t>
  </si>
  <si>
    <t>Chaisson, K'Lavon</t>
  </si>
  <si>
    <t>Hamilton, DaVon</t>
  </si>
  <si>
    <t>Allen, Dakota</t>
  </si>
  <si>
    <t>Giles-Harris, Joe</t>
  </si>
  <si>
    <t>Rusnak, Brandon</t>
  </si>
  <si>
    <t>Claybrooks, Chris</t>
  </si>
  <si>
    <t>Gay, Willie</t>
  </si>
  <si>
    <t>Ward, Tim</t>
  </si>
  <si>
    <t>Danna, Mike</t>
  </si>
  <si>
    <t>Wharton, Tershawn</t>
  </si>
  <si>
    <t>Harris, Darius</t>
  </si>
  <si>
    <t>Sneed, L'Jarius</t>
  </si>
  <si>
    <t>Abram, Johnathan</t>
  </si>
  <si>
    <t>Vickers, Kendal</t>
  </si>
  <si>
    <t>Arnette, Damon</t>
  </si>
  <si>
    <t>Murray, Kenneth</t>
  </si>
  <si>
    <t>Adderley, Nasir</t>
  </si>
  <si>
    <t>Broughton, Cortez</t>
  </si>
  <si>
    <t>Campbell, Tevaughn</t>
  </si>
  <si>
    <t>Gilman, Alohi</t>
  </si>
  <si>
    <t>Davis, Raekwon</t>
  </si>
  <si>
    <t>Strowbridge, Jason</t>
  </si>
  <si>
    <t>Jones, Benito</t>
  </si>
  <si>
    <t>Jones, Brandon</t>
  </si>
  <si>
    <t>Perry, Jamal</t>
  </si>
  <si>
    <t>Igbinoghene, Noah</t>
  </si>
  <si>
    <t>Cowart, Byron</t>
  </si>
  <si>
    <t>Wise Jr, Deatrich</t>
  </si>
  <si>
    <t>Dugger, Kyle</t>
  </si>
  <si>
    <t>Thurman, Nick</t>
  </si>
  <si>
    <t>Jennings, Anfernee</t>
  </si>
  <si>
    <t>Hall, Terez</t>
  </si>
  <si>
    <t>Uche, Josh</t>
  </si>
  <si>
    <t>Hall, Bryce</t>
  </si>
  <si>
    <t>Davis, Ashtyn</t>
  </si>
  <si>
    <t>Zuniga, Jabari</t>
  </si>
  <si>
    <t>Huff, Bryce</t>
  </si>
  <si>
    <t>Guidry, Javelin</t>
  </si>
  <si>
    <t>Mondeaux, Henry</t>
  </si>
  <si>
    <t>Davis, Carlos</t>
  </si>
  <si>
    <t>Elliott, Jayrone</t>
  </si>
  <si>
    <t>Highsmith, Alex</t>
  </si>
  <si>
    <t>Allen, Marcus</t>
  </si>
  <si>
    <t>Borders, Breon</t>
  </si>
  <si>
    <t>Ray, Wyatt</t>
  </si>
  <si>
    <t>Tart, Teair</t>
  </si>
  <si>
    <t>Murchison, Larrell</t>
  </si>
  <si>
    <t>Fulton, Kristian</t>
  </si>
  <si>
    <t>Jackson, Chris</t>
  </si>
  <si>
    <t>Jones, Joshua</t>
  </si>
  <si>
    <t>Gaillard, Lamont</t>
  </si>
  <si>
    <t>Hennessy, Matt</t>
  </si>
  <si>
    <t>Blake, Christian</t>
  </si>
  <si>
    <t>Zaccheaus, Olamide</t>
  </si>
  <si>
    <t>Smith, Rodney</t>
  </si>
  <si>
    <t>Mustipher, Sam</t>
  </si>
  <si>
    <t>Kmet, Cole</t>
  </si>
  <si>
    <t>Hambright, Arlington</t>
  </si>
  <si>
    <t>Pierce, Artavis</t>
  </si>
  <si>
    <t>Steele, Terence</t>
  </si>
  <si>
    <t>Lamb, CeeDee</t>
  </si>
  <si>
    <t>Senat, Greg</t>
  </si>
  <si>
    <t>Biadasz, Tyler</t>
  </si>
  <si>
    <t>Brown, Noah</t>
  </si>
  <si>
    <t>Wilson, Cedrick</t>
  </si>
  <si>
    <t>Jackson, Jonah</t>
  </si>
  <si>
    <t>Nelson, Matt</t>
  </si>
  <si>
    <t>Brown, Evan</t>
  </si>
  <si>
    <t>Cephus, Quintez</t>
  </si>
  <si>
    <t>Swift, D'Andre</t>
  </si>
  <si>
    <t>Sternberger, Jace</t>
  </si>
  <si>
    <t>Nijman, Yosh</t>
  </si>
  <si>
    <t>Taylor, Malik</t>
  </si>
  <si>
    <t>Dillon, A.J.</t>
  </si>
  <si>
    <t>Anchrum, Tremayne</t>
  </si>
  <si>
    <t>Jefferson, Van</t>
  </si>
  <si>
    <t>Akers, Cam</t>
  </si>
  <si>
    <t>Cleveland, Ezra</t>
  </si>
  <si>
    <t>Jefferson, Justin</t>
  </si>
  <si>
    <t>Ruiz, Cesar</t>
  </si>
  <si>
    <t>Trautman, Adam</t>
  </si>
  <si>
    <t>Greenidge, Ethan</t>
  </si>
  <si>
    <t>Callaway, Marquez</t>
  </si>
  <si>
    <t>Lemieux, Shane</t>
  </si>
  <si>
    <t>Thomas, Andrew</t>
  </si>
  <si>
    <t>Peart, Matt</t>
  </si>
  <si>
    <t>Mack, Austin</t>
  </si>
  <si>
    <t>Fulgham, Travis</t>
  </si>
  <si>
    <t>Toth, Brett</t>
  </si>
  <si>
    <t>Mailata, Jordan</t>
  </si>
  <si>
    <t>Driscoll, Jack</t>
  </si>
  <si>
    <t>Opeta, Iosua</t>
  </si>
  <si>
    <t>Hightower, John</t>
  </si>
  <si>
    <t>McKivitz, Colton</t>
  </si>
  <si>
    <t>Lewis, Damien</t>
  </si>
  <si>
    <t>Swain, Freddie</t>
  </si>
  <si>
    <t>Dallas, DeeJay</t>
  </si>
  <si>
    <t>Wirfs, Tristan</t>
  </si>
  <si>
    <t>Johnson, Tyler</t>
  </si>
  <si>
    <t>Vaughn, Ke'Shawn</t>
  </si>
  <si>
    <t>Gibson, Antonio</t>
  </si>
  <si>
    <t>Steinmetz, David</t>
  </si>
  <si>
    <t>Charles, Saahdiq</t>
  </si>
  <si>
    <t>Ismael, Keith</t>
  </si>
  <si>
    <t>Wright, Isaiah</t>
  </si>
  <si>
    <t>Powers, Ben</t>
  </si>
  <si>
    <t>Bredeson, Ben</t>
  </si>
  <si>
    <t>Phillips, Tyre</t>
  </si>
  <si>
    <t>Colon-Castillo, Trystan</t>
  </si>
  <si>
    <t>Duvernay, Devin</t>
  </si>
  <si>
    <t>Dobbins, J.K.</t>
  </si>
  <si>
    <t>Davis, Gabriel</t>
  </si>
  <si>
    <t>Moss, Zack</t>
  </si>
  <si>
    <t>Williams, Antonio</t>
  </si>
  <si>
    <t>Williams, Jonah</t>
  </si>
  <si>
    <t>Adeniji, Hakeem</t>
  </si>
  <si>
    <t>Wills, Jedrick</t>
  </si>
  <si>
    <t>Bryant, Harrison</t>
  </si>
  <si>
    <t>Peoples-Jones, Donovan</t>
  </si>
  <si>
    <t>Johnson, D'Ernest</t>
  </si>
  <si>
    <t>Cushenberry, Lloyd</t>
  </si>
  <si>
    <t>Jeudy, Jerry</t>
  </si>
  <si>
    <t>Okwuegbunam, Albert</t>
  </si>
  <si>
    <t>Anderson, Calvin</t>
  </si>
  <si>
    <t>Muti, Netane</t>
  </si>
  <si>
    <t>Hamler, K.J.</t>
  </si>
  <si>
    <t>Brown, Pharaoh</t>
  </si>
  <si>
    <t>Howell, Buddy</t>
  </si>
  <si>
    <t>Taylor, Jonathan</t>
  </si>
  <si>
    <t>Pinter, Danny</t>
  </si>
  <si>
    <t>Dulin, Ashton</t>
  </si>
  <si>
    <t>Robinson, James</t>
  </si>
  <si>
    <t>Bartch, Ben</t>
  </si>
  <si>
    <t>Johnson, Collin</t>
  </si>
  <si>
    <t>Edwards-Helaire, Clyde</t>
  </si>
  <si>
    <t>Keizer, Nick</t>
  </si>
  <si>
    <t>Durant, Yasir</t>
  </si>
  <si>
    <t>Simpson, John</t>
  </si>
  <si>
    <t>Parham, Donald</t>
  </si>
  <si>
    <t>Norton, Storm</t>
  </si>
  <si>
    <t>Guyton, Jalen</t>
  </si>
  <si>
    <t>Johnson, Tyron</t>
  </si>
  <si>
    <t>Kelley, Joshua</t>
  </si>
  <si>
    <t>Nabers, Gabe</t>
  </si>
  <si>
    <t>Hunt, Robert</t>
  </si>
  <si>
    <t>Jackson, Austin</t>
  </si>
  <si>
    <t>Gaskin, Myles</t>
  </si>
  <si>
    <t>Kindley, Solomon</t>
  </si>
  <si>
    <t>Ahmed, Salvon</t>
  </si>
  <si>
    <t>Onwenu, Michael</t>
  </si>
  <si>
    <t>Johnson, Jakob</t>
  </si>
  <si>
    <t>Harris, Damien</t>
  </si>
  <si>
    <t>Herron, Justin</t>
  </si>
  <si>
    <t>Froholdt, Hjalte</t>
  </si>
  <si>
    <t>Becton, Mekhi</t>
  </si>
  <si>
    <t>Smith, Jeff</t>
  </si>
  <si>
    <t>Mims, Denzel</t>
  </si>
  <si>
    <t>Perine, La'Mical</t>
  </si>
  <si>
    <t>Dotson, Kevin</t>
  </si>
  <si>
    <t>Gray, Derwin</t>
  </si>
  <si>
    <t>Hassenauer, J.C.</t>
  </si>
  <si>
    <t>Claypool, Chase</t>
  </si>
  <si>
    <t>Brewer, Aaron</t>
  </si>
  <si>
    <t>McNichols, Jeremy</t>
  </si>
  <si>
    <t>Blasingame, Khari</t>
  </si>
  <si>
    <t>St. Louis, Tyree</t>
  </si>
  <si>
    <t>LVA</t>
  </si>
  <si>
    <t>Sims, Cam</t>
  </si>
  <si>
    <t>Reagor, Jalen</t>
  </si>
  <si>
    <t>Higgins, Tee</t>
  </si>
  <si>
    <t>Aiyuk, Brandon</t>
  </si>
  <si>
    <t>Shenault, Laviska</t>
  </si>
  <si>
    <t>Mooney, Darnell</t>
  </si>
  <si>
    <t>Bowden Jr., Lynn</t>
  </si>
  <si>
    <t>McFarland Jr., Anthony</t>
  </si>
  <si>
    <t>Wolford, John</t>
  </si>
  <si>
    <t>Herbert, Justin</t>
  </si>
  <si>
    <t>Tagovailoa, Tua</t>
  </si>
  <si>
    <t>Burrow, Joe</t>
  </si>
  <si>
    <t>Hurts, Jalen</t>
  </si>
  <si>
    <t>Walker, Phillip</t>
  </si>
  <si>
    <t>Rypien, Brett</t>
  </si>
  <si>
    <t>Luton, Jake</t>
  </si>
  <si>
    <t>Streveler, Chris</t>
  </si>
  <si>
    <t>DiNucci, Ben</t>
  </si>
  <si>
    <t>Woodside, Logan</t>
  </si>
  <si>
    <t>Blankenship, Rodrigo</t>
  </si>
  <si>
    <t>Bass, Tyler</t>
  </si>
  <si>
    <t>Gostkowski, S.</t>
  </si>
  <si>
    <t>Badgley, Michael</t>
  </si>
  <si>
    <t>Fox, Jack</t>
  </si>
  <si>
    <t>Charlton, Joseph</t>
  </si>
  <si>
    <t>Townsend, Tommy</t>
  </si>
  <si>
    <t>Niswander, Hunter</t>
  </si>
  <si>
    <t>Mann, Braden</t>
  </si>
  <si>
    <t>Hofrichter, Sterling</t>
  </si>
  <si>
    <t>Proche, James</t>
  </si>
  <si>
    <t>Powell, Brandon</t>
  </si>
  <si>
    <t>Webster, Nsimba</t>
  </si>
  <si>
    <t>Hill, K.J.</t>
  </si>
  <si>
    <t>Cleveland, Tyrie</t>
  </si>
  <si>
    <t>Calais, Raymond</t>
  </si>
  <si>
    <t>Reed, Joe</t>
  </si>
  <si>
    <t>Osborn, K.J.</t>
  </si>
  <si>
    <t>Cottrell, Nathan</t>
  </si>
  <si>
    <t>Walter, Austin</t>
  </si>
  <si>
    <t>Vildor, Kindle</t>
  </si>
  <si>
    <t>Bryant, Austin</t>
  </si>
  <si>
    <t>Hamilton, Shaun Dion</t>
  </si>
  <si>
    <t>Toronto</t>
  </si>
  <si>
    <t>Huskies</t>
  </si>
  <si>
    <t>Rudy Gobin</t>
  </si>
  <si>
    <t>r.gobin@rogers.com</t>
  </si>
  <si>
    <t>Rudy - Toronto</t>
  </si>
  <si>
    <t>Was Ironton</t>
  </si>
  <si>
    <t>Middies</t>
  </si>
  <si>
    <t>Michael Stucchi</t>
  </si>
  <si>
    <t>978-888-8926</t>
  </si>
  <si>
    <t>mstucchi@yahoo.com</t>
  </si>
  <si>
    <t>Dracut Middies - Michael Stucchi</t>
  </si>
  <si>
    <t>Was Gotham</t>
  </si>
  <si>
    <t>Birmingham Bob Bandits</t>
  </si>
  <si>
    <t>seahawk10</t>
  </si>
  <si>
    <t>DRA</t>
  </si>
  <si>
    <t>TOR</t>
  </si>
  <si>
    <t>ODD</t>
  </si>
  <si>
    <t>EVEN</t>
  </si>
  <si>
    <t>Independence- Toledo(20-4)</t>
  </si>
  <si>
    <t>Beach City- Jersey (20-48)</t>
  </si>
  <si>
    <t>Boulder- Jersey (20-25)</t>
  </si>
  <si>
    <t>Boulder- Tokyo(20-27)</t>
  </si>
  <si>
    <t>Tempe- Ferdon - Boulder(20-66)</t>
  </si>
  <si>
    <t>Ferdon- Dracut (20-45)</t>
  </si>
  <si>
    <t>Chandler gets Jeff wilson, Vegas Gets Chandler 2021 #3</t>
  </si>
  <si>
    <t>2022 SEASON SFFDL ROOKIE DRAFT - Teams Listed in Alpha Order to help track future traded picks</t>
  </si>
  <si>
    <t>Chandler - Vegas(21-1)</t>
  </si>
  <si>
    <t xml:space="preserve">Toledo trade pick Boulder 1.4 to Chandler for D Wolfe and Pick Chandler 1.6 </t>
  </si>
  <si>
    <t>Boulder - Tol(20-8) - Chadler(21-2)</t>
  </si>
  <si>
    <t>Chandler - Toldeo(21-2)</t>
  </si>
  <si>
    <t>Chander sends 2.6 to Independence for Xavier Rhodes</t>
  </si>
  <si>
    <t>Chandler - Indepedence(21-3)</t>
  </si>
  <si>
    <t>Indepedence Trades Olivier Version to Dracut for Billy Turner</t>
  </si>
  <si>
    <t>Indepence trades Alex Anzalone to Toldeo for Brandon Williams</t>
  </si>
  <si>
    <t>Tokyo gets: DE-Jeremy Simmons 5-3 and RILB-De'Vondre Campbell 44-4  Cave Creek gets: DT-Daron Payne 5-4  and RG/C-Jon Feliciano 5-2</t>
  </si>
  <si>
    <t>Delta gets MLB LJ Fort,  LCB Joe Haden and SC Bryce Callahan Independence gets Delta 2021 2.14 and 2022 1st rd pick.</t>
  </si>
  <si>
    <t xml:space="preserve">Independence  </t>
  </si>
  <si>
    <t>Delta - Independence (21-7)</t>
  </si>
  <si>
    <t>Toldeo gets KJ Wright - Wixom Gets Ferdon #1</t>
  </si>
  <si>
    <t>From Blue Island to London:QB Joe FlaccoDB JaMarr Taylor 2022 - 1st rd pick(Blue Island)From London to Blue Island:QB - Ben Roethlisberger</t>
  </si>
  <si>
    <t>Blue Island - London(21-9)</t>
  </si>
  <si>
    <t>Omaha - Jersey(20-42) - Cave(21-10)</t>
  </si>
  <si>
    <t>London - Cave (20-7) - Jersey(21-10)</t>
  </si>
  <si>
    <t>Delta - Las Vegas (21-11)</t>
  </si>
  <si>
    <t>Delta trades #4 2021 to Las Vegas for G Ifedi</t>
  </si>
  <si>
    <t>Cave Creek - Virginia(21-12)</t>
  </si>
  <si>
    <t>Virginia sends DT Allen, RB Montgomery, OLB Holcomb and 2022 #1 for 1.1(CAVE) 2.22  And 7.09 from Cave Creek</t>
  </si>
  <si>
    <t>Ferdon - Cave(20-6) - Virginia (21.12)</t>
  </si>
  <si>
    <t>Todd Gurley and Isiah Ford leave Cave Creek and go to Birmingham for Breshad Perriman and 2022 #3</t>
  </si>
  <si>
    <t>19/1</t>
  </si>
  <si>
    <t>20/6</t>
  </si>
  <si>
    <t>20/3</t>
  </si>
  <si>
    <t>20/FA</t>
  </si>
  <si>
    <t>20/1</t>
  </si>
  <si>
    <t>20/2</t>
  </si>
  <si>
    <t>20/7</t>
  </si>
  <si>
    <t>Arcega-Whiteside, J.J.</t>
  </si>
  <si>
    <t>20/4</t>
  </si>
  <si>
    <t>20/5</t>
  </si>
  <si>
    <t>Cox Jr., Bryan</t>
  </si>
  <si>
    <t>Dawson Jr., Duke</t>
  </si>
  <si>
    <t>FA</t>
  </si>
  <si>
    <t>Gardner-Johnson, Chauncey</t>
  </si>
  <si>
    <t>Johnson, Isaiah T.</t>
  </si>
  <si>
    <t>Jones, Chris T.</t>
  </si>
  <si>
    <t>unknown</t>
  </si>
  <si>
    <t>Richardson Jr., Will</t>
  </si>
  <si>
    <t>Shepherd, Darius</t>
  </si>
  <si>
    <t>Tell, Marvell</t>
  </si>
  <si>
    <t>Whyte Jr., Kerrith</t>
  </si>
  <si>
    <t>Wiltz, Jomal (Perry, Jamal)</t>
  </si>
  <si>
    <t>Tempe sends QB Chad Henne, TE/BB Kaden Smith and their (next year) 2022 #2 pick  Acme sends QB Teddy Bridgewater, TE Darren Fells to Tempe</t>
  </si>
  <si>
    <t>Tempe - Acme (21-14)</t>
  </si>
  <si>
    <t>Ferdon gets Toldeo #4 in 2021 and Toldeo gets Chris Herndon</t>
  </si>
  <si>
    <t>Beach trades Bobbie Massie to Chandler for Tashaun Gipson</t>
  </si>
  <si>
    <t>Jersey sends OLB Myles Jack, Omaha 1.13 and 2022 rnd 4 for London 1.2</t>
  </si>
  <si>
    <t xml:space="preserve">Jersey </t>
  </si>
  <si>
    <t>Tempe trades Phillip Lindsey to Independence for Jimmy Ward</t>
  </si>
  <si>
    <t>Birmingham receives FS 5-4 Duron Harmon and Boulder's#6; Boulder receives C 6-4 Jason Kelce</t>
  </si>
  <si>
    <t>Boulder received: Shaquil Barrett,Ndamukong Suh Andrew Whitworth Wixom received:2021 2nd (Vero) 2022 1st  2022 6th  Anthony Barr</t>
  </si>
  <si>
    <t>480-489-7445</t>
  </si>
  <si>
    <t>Delta sends OCB Breeland and OCB Wallace toTempe for OCB James Bradberry</t>
  </si>
  <si>
    <t xml:space="preserve">Ferdon trades Toledo #4 / Maurice Hurst/ Rashad Fenton to Beach for Kerry Hyder and Jimmy Smith 5 CB </t>
  </si>
  <si>
    <t>Tokyo trades C-Nick Gates 4-4 to Beach City for OT-Charles 'Don't call me Jay' Leno 4-7</t>
  </si>
  <si>
    <t>Wixom - Ferdon(20-3)</t>
  </si>
  <si>
    <t>2021 1st (FERDON) 2021 1st (WIXOM   2021 2nd vero2022 4th 2022 1st (BOULDER) 2022 1st (WIXOM) 2022 3rd 2022 6th Denzel Perryman Will Fuller Matt paradisMatt schaub
Anthony Barr for   Trent Williams Jake Matthews Noah Fant Grady Jarrett Kerry Hyder Raheem Mostert Bobby Wagner Ryan Tannehill Darrius Slay Jimmy Smith Alex mack</t>
  </si>
  <si>
    <t>Dracut trades S Kenny Vacarro 44 to London for 7.2 pick in the draft. </t>
  </si>
  <si>
    <t>Tokyo- Jersey(20-19) - TOL(21-25)</t>
  </si>
  <si>
    <t>Toledo sends Matt Milano to Jersey for pick Tokyo  2.21</t>
  </si>
  <si>
    <t>Beach sends M Pouncey to Tokyo for Tokyo #4</t>
  </si>
  <si>
    <t>Jersey trades LG Joel Bitonio to Delta Dogs for TE Drew Sample and DE Dre'Mont Jones</t>
  </si>
  <si>
    <t>Ferdon sends Denzel Perriman to Birmingham
for Tyron Smith (UNC)  2022 #4</t>
  </si>
  <si>
    <t>London trades Troy Hill CB to Boulder for TJ Edwards MLB and Boulders’ 7th round pick</t>
  </si>
  <si>
    <t>Birmingham -  Beach(20-5) - Cave (20-44) - Tempe (21-30)</t>
  </si>
  <si>
    <t>Temp trade 2022 #4 for Birmingham #4 from Cave Creek</t>
  </si>
  <si>
    <t>Tempe - Cave(21-30)</t>
  </si>
  <si>
    <t>Ferdon trade 2021 #1 to TOR for TJ Hockenson</t>
  </si>
  <si>
    <t>Toledo - Cave(20-10) - Tokyo(21-32)</t>
  </si>
  <si>
    <t>Tempe - Cave(20-11) - Ferdon (21-33)</t>
  </si>
  <si>
    <t>Tokyo _ Beach (21-26)</t>
  </si>
  <si>
    <t>Chandler trades 2022 #8 for Ferdon #9 and #10 in 2021</t>
  </si>
  <si>
    <t>Ferdon - Toledo(20-39) - Wixom21-8 - Ferdon(21-23) - TOR(21-31)</t>
  </si>
  <si>
    <t>Cave gets W Fuller  M Evans  Koo  Ferdon gets  2.10 3.1(cave)  4.2(Cave)  2022 4 (jersey) Gould</t>
  </si>
  <si>
    <t>Just Herbert</t>
  </si>
  <si>
    <t>Joe Burrow</t>
  </si>
  <si>
    <t>21/1.2</t>
  </si>
  <si>
    <t>Chase Young</t>
  </si>
  <si>
    <t>Jonathon Taylor</t>
  </si>
  <si>
    <t>Justing Jefferson</t>
  </si>
  <si>
    <t>21/1.3</t>
  </si>
  <si>
    <t>21/1.4</t>
  </si>
  <si>
    <t>21/1.6</t>
  </si>
  <si>
    <t>21/1.8</t>
  </si>
  <si>
    <t>Tua Tagovailoa</t>
  </si>
  <si>
    <t>Las Vegas Trades Dre Kirkpatrick to Wixom for Wixom  #7</t>
  </si>
  <si>
    <t>Wixom - Beach(21-36)</t>
  </si>
  <si>
    <t>Wixom trades 2021 #3 to beach City for Sony Michael</t>
  </si>
  <si>
    <t>Tristan Wirfs</t>
  </si>
  <si>
    <t>JK Dobbins</t>
  </si>
  <si>
    <t>Antonio Gibson</t>
  </si>
  <si>
    <t>Blue Island - Jersey (20-22) _Ind(21-37)</t>
  </si>
  <si>
    <t>Independence - Jersey(21-37)</t>
  </si>
  <si>
    <t>Raekwon Davis</t>
  </si>
  <si>
    <t>Jalen Hurts</t>
  </si>
  <si>
    <t>21/1.11</t>
  </si>
  <si>
    <t>21/1.9</t>
  </si>
  <si>
    <t>Willie Gay</t>
  </si>
  <si>
    <t>Mehki Beckon</t>
  </si>
  <si>
    <t>Michael Onwenu</t>
  </si>
  <si>
    <t>Isiah Simmons</t>
  </si>
  <si>
    <t>Damien Harris</t>
  </si>
  <si>
    <t>Cee Dee Lamb</t>
  </si>
  <si>
    <t>James Robinson</t>
  </si>
  <si>
    <t>Birmingham- Beach(20-5) - Toledo (20-41) - Beach()</t>
  </si>
  <si>
    <t>Alex Highsmith</t>
  </si>
  <si>
    <t>Patrick Queen</t>
  </si>
  <si>
    <t>Jerry Jeudy</t>
  </si>
  <si>
    <t>Toledo  - Ferdon(21-15) - Beach (21-21) - Toledo (21-38)</t>
  </si>
  <si>
    <t>Vero - Tokyo (21-39)</t>
  </si>
  <si>
    <t>Tokyo - Vero(21-39)</t>
  </si>
  <si>
    <t xml:space="preserve">Tokyo Trades 2021 #1  and Tokyo #5 to Vero for Vero #1 2021 and Vero #8 </t>
  </si>
  <si>
    <t>Ferdon Trades Wixon  #1 and 2022 #6 to Ind for delta #1 2022 and Indepenence #4 2022</t>
  </si>
  <si>
    <t>Wixom - Ferdon(21-23) - Indepenence(21-40)</t>
  </si>
  <si>
    <t>Independence - Ferdon(21-40)</t>
  </si>
  <si>
    <t>Ferdon - Indepence (21-40)</t>
  </si>
  <si>
    <t>Jeremy Chinn</t>
  </si>
  <si>
    <t>Jersey - Indepenence(21-37)</t>
  </si>
  <si>
    <t>Toledo - Vegas(21-40)</t>
  </si>
  <si>
    <t>21/1.14</t>
  </si>
  <si>
    <t>Antoine Winfied Jr</t>
  </si>
  <si>
    <t>Ezra Cleveland</t>
  </si>
  <si>
    <t>Beach City trades 2022 #1 and Toledo #4 2021  to Toledo for Wixom #1</t>
  </si>
  <si>
    <t xml:space="preserve">Jersey trades 1.12 (Blue) and 5.3(jersey ) to Ind for 1.10(IND) </t>
  </si>
  <si>
    <t>21/1.24</t>
  </si>
  <si>
    <t>21/1.20</t>
  </si>
  <si>
    <t>21/1.22</t>
  </si>
  <si>
    <t>21/1.21</t>
  </si>
  <si>
    <t>21/1.18</t>
  </si>
  <si>
    <t>21/1.15</t>
  </si>
  <si>
    <t>21/1.19</t>
  </si>
  <si>
    <t>21/1.17</t>
  </si>
  <si>
    <t>21/1.16</t>
  </si>
  <si>
    <t>21/1.23</t>
  </si>
  <si>
    <t>21/1.12</t>
  </si>
  <si>
    <t>21/1.13</t>
  </si>
  <si>
    <t>21/1.7</t>
  </si>
  <si>
    <t>Jason Verret</t>
  </si>
  <si>
    <t>21/2</t>
  </si>
  <si>
    <t>21/2.2</t>
  </si>
  <si>
    <t>Beach City - Ferdon(21-41)</t>
  </si>
  <si>
    <t>VeroFerdon (20-36) - Boulder(20-66)- Wixom(21-19) - Ferdon(21-22) - Beach(21-41)</t>
  </si>
  <si>
    <t>Independence- Ferdon (20-57) - Beach (21-41)</t>
  </si>
  <si>
    <t>Brandon Aiuyuk</t>
  </si>
  <si>
    <t>L'Jaarius Sneed</t>
  </si>
  <si>
    <t>Clyde Edward Helaire</t>
  </si>
  <si>
    <t>Jedrick Willis</t>
  </si>
  <si>
    <t>AJ Dillon</t>
  </si>
  <si>
    <t>Tee Higgins</t>
  </si>
  <si>
    <t>Derrick Brown</t>
  </si>
  <si>
    <t>Julian Blackmon</t>
  </si>
  <si>
    <t>Damien Lewis</t>
  </si>
  <si>
    <t>Cameron Dantzler</t>
  </si>
  <si>
    <t>Javon Kinlaw</t>
  </si>
  <si>
    <t>AJ Terrel</t>
  </si>
  <si>
    <t xml:space="preserve">Donovan Wilson </t>
  </si>
  <si>
    <t>Wyatt Teller</t>
  </si>
  <si>
    <t>Chase Claypool</t>
  </si>
  <si>
    <t>Deandre Swift</t>
  </si>
  <si>
    <t>Jordan Fuller</t>
  </si>
  <si>
    <t>Kamren Curl</t>
  </si>
  <si>
    <t>Kevin Dotson</t>
  </si>
  <si>
    <t>Kenneth Murray</t>
  </si>
  <si>
    <t>Mykal Walker</t>
  </si>
  <si>
    <t>Jordyn Brooks</t>
  </si>
  <si>
    <t xml:space="preserve">AndrewThomas  </t>
  </si>
  <si>
    <t>Trevon Diggs</t>
  </si>
  <si>
    <t>Jaylon  Johnson</t>
  </si>
  <si>
    <t>Zach Moss</t>
  </si>
  <si>
    <t>Jonah Williams</t>
  </si>
  <si>
    <t>Cesar Ruiz</t>
  </si>
  <si>
    <t>Klavon Chiasson</t>
  </si>
  <si>
    <t>Myles Gaskin</t>
  </si>
  <si>
    <t>Kyle Duggar</t>
  </si>
  <si>
    <t>Troy Reeder</t>
  </si>
  <si>
    <t>Josh Uche</t>
  </si>
  <si>
    <t>Bryce Hall</t>
  </si>
  <si>
    <t>Robert Hunt</t>
  </si>
  <si>
    <t>Henry Ruggs</t>
  </si>
  <si>
    <t>JUSTIN MADUBIUK</t>
  </si>
  <si>
    <t>Nasir Adderley</t>
  </si>
  <si>
    <t>Austin Jackson</t>
  </si>
  <si>
    <t>CHUKWUMA OKORAFOR</t>
  </si>
  <si>
    <t>Logan Wilson</t>
  </si>
  <si>
    <t>Jeff Okudah</t>
  </si>
  <si>
    <t>Cam Akers</t>
  </si>
  <si>
    <t>Michael Pittman JR</t>
  </si>
  <si>
    <t>Darnel  Mooney</t>
  </si>
  <si>
    <t>Cole Kmet</t>
  </si>
  <si>
    <t>Jonah Jackson</t>
  </si>
  <si>
    <t xml:space="preserve">Beach sends 2.3 and 2022 #3 to Ferdon for 2.17(vereo) and 3.10 (ind) </t>
  </si>
  <si>
    <t>Jersey sends 2022 #2 to Ferdon for 2021 #3(Cave)</t>
  </si>
  <si>
    <t>Cave Creek  -  Ferdon (21-33) - Jersey(21-42)</t>
  </si>
  <si>
    <t>TRADE - Tokyo trades TOK #3 (3.21, this pick) to Omaha for OMA #3 next year and OMA #4 this year (4.13)</t>
  </si>
  <si>
    <t>Tokyo- Omaha(21-43)</t>
  </si>
  <si>
    <t>Beach Trades Davnta Parker to Virginia for Karl Jospeph</t>
  </si>
  <si>
    <t>21/3</t>
  </si>
  <si>
    <t>18/1</t>
  </si>
  <si>
    <t>Tokyo Trades Cave 2021 #2 to Dracut for Chris Carson</t>
  </si>
  <si>
    <t>Cave Creek - Tokyo(21-32)- Dracut (21-45)</t>
  </si>
  <si>
    <t>Cave Creek -  Ferdon (21-33) - Jersey(21-46)</t>
  </si>
  <si>
    <t>Antonio Brown</t>
  </si>
  <si>
    <t>Adam Trautman</t>
  </si>
  <si>
    <t>21/4</t>
  </si>
  <si>
    <t>Biadasz,Tyler</t>
  </si>
  <si>
    <t>Laviska Shenault</t>
  </si>
  <si>
    <t>Jalen Reagor</t>
  </si>
  <si>
    <t>Christian Fulton</t>
  </si>
  <si>
    <t>Byron Cowart</t>
  </si>
  <si>
    <t>Nicholas Morrow</t>
  </si>
  <si>
    <t>KJ Hamler</t>
  </si>
  <si>
    <t>Deshawn Williams</t>
  </si>
  <si>
    <t>Donovan People Jones</t>
  </si>
  <si>
    <t>Byron Pringle</t>
  </si>
  <si>
    <t>Marquez Callaway</t>
  </si>
  <si>
    <t>AJ Epenensa</t>
  </si>
  <si>
    <t>Krys Barnes</t>
  </si>
  <si>
    <t>CJ Henderson</t>
  </si>
  <si>
    <t>Justin Hollins</t>
  </si>
  <si>
    <t>Nate Herbig</t>
  </si>
  <si>
    <t>Gabriel Davis</t>
  </si>
  <si>
    <t>Kevin Pierre-Louis</t>
  </si>
  <si>
    <t>Marlon Davidson</t>
  </si>
  <si>
    <t>DJ Wonnum</t>
  </si>
  <si>
    <t>Jonathon Abrahm</t>
  </si>
  <si>
    <t>Donald ParhamJR</t>
  </si>
  <si>
    <t xml:space="preserve">Ferdon- Toledo(20-39) - Ferdon(21-47) </t>
  </si>
  <si>
    <t>Williams, Deshawn</t>
  </si>
  <si>
    <t>Barnes,  Krys</t>
  </si>
  <si>
    <t>Yetur Gross-Matos</t>
  </si>
  <si>
    <t>Jason Sanders</t>
  </si>
  <si>
    <t xml:space="preserve">Lloyd Cushenberry </t>
  </si>
  <si>
    <t>Matt Peart</t>
  </si>
  <si>
    <t>Samaje Perine</t>
  </si>
  <si>
    <t>Zach Baun</t>
  </si>
  <si>
    <t>Harrison Bryant</t>
  </si>
  <si>
    <t>Ashtyn Davis</t>
  </si>
  <si>
    <t>Xavier McKinney</t>
  </si>
  <si>
    <t>Van Jefferson</t>
  </si>
  <si>
    <t>Keke Kingsley</t>
  </si>
  <si>
    <t>Malik Harrrison</t>
  </si>
  <si>
    <t>Malcolmn Smith</t>
  </si>
  <si>
    <t>Kindle Vildor</t>
  </si>
  <si>
    <t>Jordan Mailata</t>
  </si>
  <si>
    <t>Jalen Guyton</t>
  </si>
  <si>
    <t>Pharaoh Brown</t>
  </si>
  <si>
    <t>Albert Okwuegbunam</t>
  </si>
  <si>
    <t>Dev Duverney</t>
  </si>
  <si>
    <t>Morgan Fox</t>
  </si>
  <si>
    <t>JC Hassenauer</t>
  </si>
  <si>
    <t>Isiah Rodger</t>
  </si>
  <si>
    <t>Sam Mustipher</t>
  </si>
  <si>
    <t xml:space="preserve">Ferdon Trades Wixom #4 2022 for Toldeo #4 2021 </t>
  </si>
  <si>
    <t>Cave Creek - Tokyo (21-32) - Jersety(21-48)</t>
  </si>
  <si>
    <t>Brown,  Antonio</t>
  </si>
  <si>
    <t>Tokyo trades 5.1 for Jersey's 6th (6.5), 7th (7.3) and NEXT YEAR's 6th round pick</t>
  </si>
  <si>
    <t>Jersey Trades 2022#3 to Ferdon for Cave #4</t>
  </si>
  <si>
    <t>Alex Singleton</t>
  </si>
  <si>
    <t>Jersey - Ferdon - 21-46</t>
  </si>
  <si>
    <t>21/5</t>
  </si>
  <si>
    <t>21/6</t>
  </si>
  <si>
    <t xml:space="preserve">Dracut trades Shy Tuttle to Jersey for Sam Hubbard.   </t>
  </si>
  <si>
    <t>18/1.20</t>
  </si>
  <si>
    <t>15/1.2</t>
  </si>
  <si>
    <t>13/1.14</t>
  </si>
  <si>
    <t>16/1.4</t>
  </si>
  <si>
    <t>20/1.6</t>
  </si>
  <si>
    <t>16/1.8</t>
  </si>
  <si>
    <t>09/1.1</t>
  </si>
  <si>
    <t>Actual</t>
  </si>
  <si>
    <t>Toledo-Jersey(4) - Baker Mayfield</t>
  </si>
  <si>
    <t>Toledo - Lamar Jackson</t>
  </si>
  <si>
    <t>Toledo-Cave(22)- Ferdon- Brookhaven(32)- Marcus  Davenport</t>
  </si>
  <si>
    <t>Toledo-Tokyo(10)- Birmingham(41) - Brandon Copreland</t>
  </si>
  <si>
    <t>Toledo - Jordan Thomas</t>
  </si>
  <si>
    <t>Escondido - Sam Darnold</t>
  </si>
  <si>
    <t>Escondido - Mike McGlinmchy</t>
  </si>
  <si>
    <t>Escondido- Josh Jackson</t>
  </si>
  <si>
    <t>Escondido - Brian Oneil</t>
  </si>
  <si>
    <t>Escondido - Nyheim Hines</t>
  </si>
  <si>
    <t>Vero-Virginia(41) - Darius Leonard</t>
  </si>
  <si>
    <t>Vero - Donte Jackson</t>
  </si>
  <si>
    <t>Vero - Harold Landry</t>
  </si>
  <si>
    <t>Vero-Brookhaven(33) Blake Jarwin</t>
  </si>
  <si>
    <t>Vero - David Moore</t>
  </si>
  <si>
    <t>Tempe-Cave(10)-Chandler(21) Saquon Barkley</t>
  </si>
  <si>
    <t>Tempe-Vero(63) - Gus Edwards</t>
  </si>
  <si>
    <t>Tempe- Ferdon(12) - Christopher Herndon</t>
  </si>
  <si>
    <t>Tempe - Leon Jacobs</t>
  </si>
  <si>
    <t>Tempe - Jordan Aikins</t>
  </si>
  <si>
    <t>Garfield- Derwin James</t>
  </si>
  <si>
    <t>Garfield - Frank Ragnow</t>
  </si>
  <si>
    <t>Garfield- Josh Rosen</t>
  </si>
  <si>
    <t>Garfield - Uchenna Nowasu</t>
  </si>
  <si>
    <t>Garfield - Independence(44)- Matt Fieler</t>
  </si>
  <si>
    <t>Delta-Ferdon(22) Leighton Vander Esch</t>
  </si>
  <si>
    <t>Chandler - Mikah Fitzpatrick</t>
  </si>
  <si>
    <t>Delta-Wixom(55)- Independence(14)- Tokyo(36) - Orlando Brown Jr</t>
  </si>
  <si>
    <t>Chandler - Mike Gesicki</t>
  </si>
  <si>
    <t>Delta - Aldrik Rosas</t>
  </si>
  <si>
    <t>Chandler-Cave-Toledo(23)- Denzel Ward</t>
  </si>
  <si>
    <t>Delta - Tremaine Edmunds</t>
  </si>
  <si>
    <t>Chandler_= Tracy Walker</t>
  </si>
  <si>
    <t>Delta - Ronald Jones</t>
  </si>
  <si>
    <t>Chandler - Raekwon McMillan</t>
  </si>
  <si>
    <t>Ann Arbor- Q Nelson</t>
  </si>
  <si>
    <t>Vegas - D Hand</t>
  </si>
  <si>
    <t>Ann Arbor - Marquez Valdes Scantlin</t>
  </si>
  <si>
    <t>Vegas - BJ Hill</t>
  </si>
  <si>
    <t>Ann Arbor - Eric Harris</t>
  </si>
  <si>
    <t>Blue Island - Bradley Chubb</t>
  </si>
  <si>
    <t>Blue Island - DJ Moore</t>
  </si>
  <si>
    <t>Blue Island-Boulder(15) - Josey Jewell</t>
  </si>
  <si>
    <t>Blue Island-Boulder(15)-Vero(35) - Jordan Whitehead</t>
  </si>
  <si>
    <t>Blue Island - Sherrick McManis</t>
  </si>
  <si>
    <t>Vegas-Jersey(42)-Toledo(4)-Cave(23)-Ferdon - Kerryon Johnson</t>
  </si>
  <si>
    <t>Ann Arbor - Fred Warner</t>
  </si>
  <si>
    <t>Vegas-Ferdon(60) - Lorenzo Carter</t>
  </si>
  <si>
    <t>Ann Arbor - Antonio Calloway</t>
  </si>
  <si>
    <t>Vegas - Jalen Samuels</t>
  </si>
  <si>
    <t>Acme-Cave(46)_Tempe(10) - Phillip Lindsey</t>
  </si>
  <si>
    <t>Acme-Brookhaven(35) - Calvin Ridley</t>
  </si>
  <si>
    <t>Acme - Vita Vea</t>
  </si>
  <si>
    <t>Acme-Ferdon(11) - Maurice Hurst</t>
  </si>
  <si>
    <t>Acme - Jason Myers</t>
  </si>
  <si>
    <t>Virginia-Omaha(26) - Jaire Alexander</t>
  </si>
  <si>
    <t>Virginia - Jonathon Allen</t>
  </si>
  <si>
    <t>Virginia-Garfield(66) - Michael Dickson</t>
  </si>
  <si>
    <t>Virginia - Royce Freeman</t>
  </si>
  <si>
    <t>Virginia - Carlton Davis</t>
  </si>
  <si>
    <t>Omaha-Virginia (26) Roquan Smith</t>
  </si>
  <si>
    <t>Omaha - Braden Smith</t>
  </si>
  <si>
    <t>Omaha - James Daniels</t>
  </si>
  <si>
    <t>Omaha - Kolton Miller</t>
  </si>
  <si>
    <t>Omaha- Virginia(26) - John Ross</t>
  </si>
  <si>
    <t xml:space="preserve">Independence-Toledo(32) - Justin Reid </t>
  </si>
  <si>
    <t>Birmingham - Austin Blythe</t>
  </si>
  <si>
    <t>Independence-Boulder(6)-Vero(35) - JC Jackson</t>
  </si>
  <si>
    <t>Birmingham-Beach(31)- Kalen Ballage</t>
  </si>
  <si>
    <t>Independence - Garfield(44)- Anthony Miller</t>
  </si>
  <si>
    <t>Birmingham - Nick Chubb</t>
  </si>
  <si>
    <t>Independence - Alex Anzelone</t>
  </si>
  <si>
    <t>Birmingham - Ian Thomas</t>
  </si>
  <si>
    <t>Independence-Boulder(6) - Poona Ford</t>
  </si>
  <si>
    <t>Birmingham - Tre'Quan Smith</t>
  </si>
  <si>
    <t>Ironton - Malik Hooker</t>
  </si>
  <si>
    <t>Ironton-Toledo(29) - Billy Price</t>
  </si>
  <si>
    <t>Ironton - Rashaan Evans</t>
  </si>
  <si>
    <t>Ironton Connor Williams</t>
  </si>
  <si>
    <t>Ironton-Toledo(48)- Genard Avery</t>
  </si>
  <si>
    <t>Boulder - Jessie Bates</t>
  </si>
  <si>
    <t>Boulder- Jerome Baker</t>
  </si>
  <si>
    <t>Boulder-Blue Island(19)- Taven Bryan</t>
  </si>
  <si>
    <t>Boulder - Keke Coutee</t>
  </si>
  <si>
    <t>Boulder- Ann Arbor(40) - Zach Zenner</t>
  </si>
  <si>
    <t>Wixom-Tokyo(56)- Da'Ron Payne</t>
  </si>
  <si>
    <t>Wixom-Toledo(6)- Ironton(29) Dallas Goedart</t>
  </si>
  <si>
    <t>Wixom-Brookhaven(58) - Billy Turner</t>
  </si>
  <si>
    <t>Wixom Derreck Nnandi</t>
  </si>
  <si>
    <t>Wixom - Cameron Johnston</t>
  </si>
  <si>
    <t>Brookhaven - Chris Carson</t>
  </si>
  <si>
    <t>Brookhaven-Blue Island(16) - Mark Glowinski</t>
  </si>
  <si>
    <t>Brookhaven - Michael Gallup</t>
  </si>
  <si>
    <t>Brookhaven-Blue Island(16) Montravius Adams</t>
  </si>
  <si>
    <t>Brookhaven - Tom Compton</t>
  </si>
  <si>
    <t>Beach - Sony Michael</t>
  </si>
  <si>
    <t>Beach-Tempe(44)- Michael Davis</t>
  </si>
  <si>
    <t>Beach - Dante Pettis</t>
  </si>
  <si>
    <t>Beach-Ferdon(74)-Escondido(19) Mason Cole</t>
  </si>
  <si>
    <t>Beach-Ferdon(2)-Vegas(76)-Garfield(78) - D Hopkins</t>
  </si>
  <si>
    <t>Jersey-Toledo(21) - Will Hernandez</t>
  </si>
  <si>
    <t>Jersey-Chandler(49)-Cave(21) - Courtland Sutton</t>
  </si>
  <si>
    <t>Jersey - Sam Hubbard</t>
  </si>
  <si>
    <t>Jersey-Birmingham(28) - Tokyo(41) Darius Jennings</t>
  </si>
  <si>
    <t>Jersey- Rigoberto Sanchez</t>
  </si>
  <si>
    <t>19/1.4</t>
  </si>
  <si>
    <t>17/1.3</t>
  </si>
  <si>
    <t>18/1.3</t>
  </si>
  <si>
    <t>GOAT</t>
  </si>
  <si>
    <t>17/1.22</t>
  </si>
  <si>
    <t>17/1.23</t>
  </si>
  <si>
    <t>17/1.1</t>
  </si>
  <si>
    <t>20/1.23</t>
  </si>
  <si>
    <t>20/1.13</t>
  </si>
  <si>
    <t>19/1.20</t>
  </si>
  <si>
    <t>16/1.24</t>
  </si>
  <si>
    <t>20/8</t>
  </si>
  <si>
    <t>16/1.11</t>
  </si>
  <si>
    <t>Jersey trades DE Zack Allen, DE Allen Bailey and TE CJ Uzomah to Boulder for DT Ed Oliver</t>
  </si>
  <si>
    <t>Cave trades 7.1, 8.2, 9.1, 10.2.   to Virginia for Virginia’s 5th next year</t>
  </si>
  <si>
    <t>Virginia - Cave(21-51)</t>
  </si>
  <si>
    <t xml:space="preserve">Tokyo Trades 2021 #6 #8 for Beach #6 </t>
  </si>
  <si>
    <t>Graham Gano</t>
  </si>
  <si>
    <t>Davon Hamilton</t>
  </si>
  <si>
    <t>Hamilton, Davon</t>
  </si>
  <si>
    <t>Tokyo trades 6.5 (Originally Jerseys) and 10.21 (TOK) to Jersey for HB-Malcom Brown</t>
  </si>
  <si>
    <t>Ferdon Trades Robbie Gould to Omaha for 2022 #6</t>
  </si>
  <si>
    <t>(UNC)</t>
  </si>
  <si>
    <t>Jersey trades 8.5, 9.3 and 10.21 to Ann Arbor for 6.7</t>
  </si>
  <si>
    <t>Tim Settle</t>
  </si>
  <si>
    <t>Brandon Powell</t>
  </si>
  <si>
    <t>Cairo Santos</t>
  </si>
  <si>
    <t>Denzel Mims</t>
  </si>
  <si>
    <t>Trenton Cannon</t>
  </si>
  <si>
    <t>Nick Folk</t>
  </si>
  <si>
    <t>K'Vonn Wallace</t>
  </si>
  <si>
    <t>Marcus Epps</t>
  </si>
  <si>
    <t>Rodrigo Blankenshio</t>
  </si>
  <si>
    <t>Jihad Ward</t>
  </si>
  <si>
    <t>Robert Spillane</t>
  </si>
  <si>
    <t>Matt Hennessy</t>
  </si>
  <si>
    <t>Jaydon Mickens</t>
  </si>
  <si>
    <t>Dennis Gardeck</t>
  </si>
  <si>
    <t>Tyron Johnson</t>
  </si>
  <si>
    <t>Tae Crowder</t>
  </si>
  <si>
    <t>Javelin Guidry</t>
  </si>
  <si>
    <t>Shane Lemiuex</t>
  </si>
  <si>
    <t>Ryan Bates</t>
  </si>
  <si>
    <t>Olamide Zaccheaus</t>
  </si>
  <si>
    <t xml:space="preserve">Amani Oruwariye </t>
  </si>
  <si>
    <t>Jake Fox</t>
  </si>
  <si>
    <t>Ben Powers</t>
  </si>
  <si>
    <t>Salvon Ahmed</t>
  </si>
  <si>
    <t>Ele Obada </t>
  </si>
  <si>
    <t>Tyrell Crosby</t>
  </si>
  <si>
    <t>Juston Burris</t>
  </si>
  <si>
    <t>Anthony Averett  </t>
  </si>
  <si>
    <t>Teair Tark</t>
  </si>
  <si>
    <t>Beach trades pick 7.5 to Virginia for a 6th next year</t>
  </si>
  <si>
    <t>Toledo - Delta(21-56)</t>
  </si>
  <si>
    <t>David Quessenberry</t>
  </si>
  <si>
    <t>Chris Banjo</t>
  </si>
  <si>
    <t>Micah Kiser</t>
  </si>
  <si>
    <t>Aldon Smith</t>
  </si>
  <si>
    <t>NOAH IGBINOGHENE</t>
  </si>
  <si>
    <t>21/7</t>
  </si>
  <si>
    <t>Kiser,  Micah</t>
  </si>
  <si>
    <t>Alfred Morris</t>
  </si>
  <si>
    <t>Terrel Lewis</t>
  </si>
  <si>
    <t>Blake Bell</t>
  </si>
  <si>
    <t>Zaire Franklin</t>
  </si>
  <si>
    <t>Zach Sieler</t>
  </si>
  <si>
    <t>Tempe - Tokyo(21-58)</t>
  </si>
  <si>
    <t>Tyler Bass</t>
  </si>
  <si>
    <t>Alex Smith</t>
  </si>
  <si>
    <t>Trent Taylor</t>
  </si>
  <si>
    <t>Will Harris</t>
  </si>
  <si>
    <t>Seattle trades their 7.21 to Tempe for their 2022 #6</t>
  </si>
  <si>
    <t>19/9</t>
  </si>
  <si>
    <t>16/1.10</t>
  </si>
  <si>
    <t>20/1.3</t>
  </si>
  <si>
    <t>19/1.15</t>
  </si>
  <si>
    <t>20/1.2</t>
  </si>
  <si>
    <t>Delta trades 6.14 to toledo for next yr 5th rd</t>
  </si>
  <si>
    <t>20 FA</t>
  </si>
  <si>
    <t>Omaha - Tokyo(21-43)</t>
  </si>
  <si>
    <t>Chandler - Cave(21-34)</t>
  </si>
  <si>
    <t>23 - 5:44pm ET Toledo - Terence Steele</t>
  </si>
  <si>
    <t>24 - 5:46pm ET Virginia - Russell Okung</t>
  </si>
  <si>
    <t>Toronto trades Brian Poole CB and Mason Crosby K to Seattle for Connor McGovern (NYJ) C and Jake Elliot K.</t>
  </si>
  <si>
    <t>Chandler gets: OLB-Jordan Evans 0-4  Tokyo gets 10.22</t>
  </si>
  <si>
    <t>Beach city sends 8.21, 9.5, and 10.3 for delta next year 7</t>
  </si>
  <si>
    <t>London trades 9.2 and 10.1 for Tempe’s 2022 8th round pick.</t>
  </si>
  <si>
    <t>Vegas send 7th next season to ferdon for 8,22 and 9.17</t>
  </si>
  <si>
    <t>Delta sends 2022 6 for Independence 8,9,this year 9 next year</t>
  </si>
  <si>
    <t>ROUND 9</t>
  </si>
  <si>
    <t>1 - 6:00pm ET Viginia - Jeremy Nichols</t>
  </si>
  <si>
    <t>2 - 6:02pm ET Tempe - Evan Brown</t>
  </si>
  <si>
    <t>3 - 6:04pm ET Ann Arbor - Jaylinn Hawkins</t>
  </si>
  <si>
    <t>4 - 6:06pm ET Boulder - Porter Gustin</t>
  </si>
  <si>
    <t>5 - 6:08pm ET Delta - Brandon Jones</t>
  </si>
  <si>
    <t>6 - 6:10pm ET Chandler - Cam Gill</t>
  </si>
  <si>
    <t>7 - 6:12pm ET Ann Arbor - Carl Granderson</t>
  </si>
  <si>
    <t>8 - 6:14pm ET Dracut - Matt Gono</t>
  </si>
  <si>
    <t>9 - 6:16pm ET Tempe - Ty Summers</t>
  </si>
  <si>
    <t>10 - 6:18pm ET Delta - Ross Blacklock</t>
  </si>
  <si>
    <t>11 - 6:20pm ET Escondido - Solomon Kindley</t>
  </si>
  <si>
    <t>12 - 6:22pm ET Blue Island - KJ Osborn</t>
  </si>
  <si>
    <t>13 - 6:24pm ET Omaha - Tyrell Adams</t>
  </si>
  <si>
    <t>14 - 6:26pm ET Las Vegas - Bravvion Roy</t>
  </si>
  <si>
    <t>15 - 6:28pm ET Acme - Trystan Colon-Castillo</t>
  </si>
  <si>
    <t>16 - 6:30pm ET Delta - Jonathan Greenard</t>
  </si>
  <si>
    <t>17 - 6:32pm ET Las Vegas - Jakob Johnson</t>
  </si>
  <si>
    <t>18 - 6:34pm ET Toronto - Taylor Heinicke</t>
  </si>
  <si>
    <t>19 - 6:36pm ET Birmingham - James Vaughters</t>
  </si>
  <si>
    <t>20 - 6:38pm ET Wixom - Travis Homer</t>
  </si>
  <si>
    <t>21 - 6:40pm ET Tokyo - Chris Claybrooks</t>
  </si>
  <si>
    <t>22 - 6:42pm ET Chandler - Tershawn Wharton</t>
  </si>
  <si>
    <t>1 - 7:00pm ET Tempe - Gabe Nabers</t>
  </si>
  <si>
    <t>2 - 7:02pm ET Viginia - Freddie Swaim</t>
  </si>
  <si>
    <t>3 - 7:04pm ET Delta - Jace Sternberger</t>
  </si>
  <si>
    <t>5 - 7:08pm ET Toledo - Adam Shaheen</t>
  </si>
  <si>
    <t>6 - 7:10pm ET Chandler - Alex Redmond</t>
  </si>
  <si>
    <t>7 - 7:12pm ET Ann Arbor - Ugo Amadi</t>
  </si>
  <si>
    <t>8 - 7:14pm ET Escondido - Tommy Townsend</t>
  </si>
  <si>
    <t>9 - 7:16pm ET Ann Arbor - Geoff Swaim</t>
  </si>
  <si>
    <t>10 - 7:18pm ET Tempe - Colton McKivitz</t>
  </si>
  <si>
    <t>11 - 7:20pm ET Dracut - Anthony McFarland</t>
  </si>
  <si>
    <t>12 - 7:22pm ET Blue Island - Sterling Hofrichter</t>
  </si>
  <si>
    <t>13 - 7:24pm ET Omaha - Zach Kerr</t>
  </si>
  <si>
    <t>14 - 7:26pm ET Delta - McTelvin Agim</t>
  </si>
  <si>
    <t>15 - 7:28pm ET Acme - Michael Burton</t>
  </si>
  <si>
    <t>16 - 7:30pm ET Las Vegas - Jon Runyan Jr</t>
  </si>
  <si>
    <t>24 - 6:46pm ET Virginia - Joshua Kelley</t>
  </si>
  <si>
    <t>4 - 7:06pm ET Boulder - Demetrius Harris</t>
  </si>
  <si>
    <t>17 - 7:32pm ET Vero - John Wolford</t>
  </si>
  <si>
    <t>18 - 7:34pm ET Toronto - Johnny Mundt</t>
  </si>
  <si>
    <t>19 - 7:36pm ET Birmingham - Alex Bars</t>
  </si>
  <si>
    <t>20 - 7:38pm ET Wixom - Anfernee Jennings</t>
  </si>
  <si>
    <t>21 - 7:40pm ET Ann Arbor - Andrew Wingard</t>
  </si>
  <si>
    <t>22 - 7:42pm ET Tokyo - DeeJay Dallas</t>
  </si>
  <si>
    <t>23 - 7:44pm ET Toledo - Joe Giles-Harris</t>
  </si>
  <si>
    <t>24 - 7:46pm ET Virginia - Terrell Burgess</t>
  </si>
  <si>
    <t>Chandler - Tokyo(21-61)</t>
  </si>
  <si>
    <t>Delta - Independence (21-62)</t>
  </si>
  <si>
    <t>Independence - Delta(21-62)</t>
  </si>
  <si>
    <t>Delta - Beach(21-63)</t>
  </si>
  <si>
    <t>Tempe - London(21-64)</t>
  </si>
  <si>
    <t>21/8</t>
  </si>
  <si>
    <t>21/9</t>
  </si>
  <si>
    <t>21/10</t>
  </si>
  <si>
    <t>Cave sends Jordan Reed to Toledo for 2022 #10</t>
  </si>
  <si>
    <t>Toledo - Cave(21-66)</t>
  </si>
  <si>
    <t>Dracut trades WR/PR Chad Beebe to Las Vegas for Las Vegas 10th round pick in 2022.</t>
  </si>
  <si>
    <t>Birmingham trades their 8th next year to Virginia for Cam Newton</t>
  </si>
  <si>
    <t>Birmingham- Virginia(21-60)</t>
  </si>
  <si>
    <t>12/1.20</t>
  </si>
  <si>
    <t>10/1.4</t>
  </si>
  <si>
    <t xml:space="preserve">Pick </t>
  </si>
  <si>
    <t>Alton Robinson</t>
  </si>
  <si>
    <t>Donatae Johnson</t>
  </si>
  <si>
    <t>Shawn Williams</t>
  </si>
  <si>
    <t>David Blough</t>
  </si>
  <si>
    <t>John Penisini</t>
  </si>
  <si>
    <t>Andrew Adams</t>
  </si>
  <si>
    <t>Yasir Durant</t>
  </si>
  <si>
    <t>Tavon Young</t>
  </si>
  <si>
    <t>Lynn Bowden Jr.</t>
  </si>
  <si>
    <t>John Franklin-Myers</t>
  </si>
  <si>
    <t>Danny Shelton</t>
  </si>
  <si>
    <t>Cedrick Wilson</t>
  </si>
  <si>
    <t>Chris Board</t>
  </si>
  <si>
    <t>Dwayne Harris</t>
  </si>
  <si>
    <t>Demetrius Flannigan Fowles</t>
  </si>
  <si>
    <t>Josh Normal</t>
  </si>
  <si>
    <t>Doug Costin</t>
  </si>
  <si>
    <t>Jason Cabina</t>
  </si>
  <si>
    <t>Collin Johnson</t>
  </si>
  <si>
    <t>Purcell</t>
  </si>
  <si>
    <t>Mitch Wishnowski</t>
  </si>
  <si>
    <t>JK Scott</t>
  </si>
  <si>
    <t>Rashod Hill</t>
  </si>
  <si>
    <t>Leku Fatu</t>
  </si>
  <si>
    <t>Tanner Valejo</t>
  </si>
  <si>
    <t>Trevis Gipson</t>
  </si>
  <si>
    <t>Tyler Johnson</t>
  </si>
  <si>
    <t>Looney, James</t>
  </si>
  <si>
    <t>Billy Price</t>
  </si>
  <si>
    <t>James Looney</t>
  </si>
  <si>
    <t>Corn Elder</t>
  </si>
  <si>
    <t>Fuller, Kyle %</t>
  </si>
  <si>
    <t xml:space="preserve">Kyle Fuller C T </t>
  </si>
  <si>
    <t>Nick Vannet</t>
  </si>
  <si>
    <t>Vernon Butler</t>
  </si>
  <si>
    <t>Antonio Williams</t>
  </si>
  <si>
    <t>Markus Bailey</t>
  </si>
  <si>
    <t>John Ross</t>
  </si>
  <si>
    <t>Sam Equavoen</t>
  </si>
  <si>
    <t>Isiah Buggs</t>
  </si>
  <si>
    <t>Tom Compton</t>
  </si>
  <si>
    <t>Ryan Anderson</t>
  </si>
  <si>
    <t>Everson Griffen</t>
  </si>
  <si>
    <t>James Proche</t>
  </si>
  <si>
    <t>Zach Fulton</t>
  </si>
  <si>
    <t>Mack Hollins</t>
  </si>
  <si>
    <t>S Callhoun</t>
  </si>
  <si>
    <t>Bangou</t>
  </si>
  <si>
    <t>Terez Hall</t>
  </si>
  <si>
    <t>Ben Birr Kirven</t>
  </si>
  <si>
    <t>BrandonZilstra</t>
  </si>
  <si>
    <t>Joshua Jones</t>
  </si>
  <si>
    <t>BrandonCope</t>
  </si>
  <si>
    <t>Clay Matthews</t>
  </si>
  <si>
    <t>Troy Dye</t>
  </si>
  <si>
    <t>Mitchel Schwartz</t>
  </si>
  <si>
    <t>Armani Watts</t>
  </si>
  <si>
    <t>Clayton Fejedelem</t>
  </si>
  <si>
    <t>Carter Coughlin</t>
  </si>
  <si>
    <t>Marcus Allen</t>
  </si>
  <si>
    <t>Vontaze Burfict</t>
  </si>
  <si>
    <t>Malik Taylor</t>
  </si>
  <si>
    <t>Jeff Gladney</t>
  </si>
  <si>
    <t>Trent Murphy</t>
  </si>
  <si>
    <t>Alohi Gilman</t>
  </si>
  <si>
    <t>Kamu Grugier-Hill</t>
  </si>
  <si>
    <t>Aldrick Rosas</t>
  </si>
  <si>
    <t>No</t>
  </si>
  <si>
    <t>Polite, J</t>
  </si>
  <si>
    <t>Stocker,  Luke</t>
  </si>
  <si>
    <t>Smith,  Tremon</t>
  </si>
  <si>
    <t>Virginia sends 10th rd and Justin Britt OC to Ferdon for Ty Phillips</t>
  </si>
  <si>
    <t>Virginia - Ferdon(21-68)</t>
  </si>
  <si>
    <t>Tyler Shatley</t>
  </si>
  <si>
    <t>Cethan Carter</t>
  </si>
  <si>
    <t>23 - 6:44pm ET Toledo - Willie Snead</t>
  </si>
  <si>
    <t>Jones, Naquan</t>
  </si>
  <si>
    <t>Rice, Monty</t>
  </si>
  <si>
    <t>Molden, Elijah</t>
  </si>
  <si>
    <t>Loudermilk, Isaiahh</t>
  </si>
  <si>
    <t>Norwood, Tre</t>
  </si>
  <si>
    <t>Pierre, James</t>
  </si>
  <si>
    <t>Riley, Elijah</t>
  </si>
  <si>
    <t>Echols, Brandin</t>
  </si>
  <si>
    <t>Blair III, Ronald</t>
  </si>
  <si>
    <t>Phillips, Del'Shawn</t>
  </si>
  <si>
    <t>Nasirildeen, Hamsah</t>
  </si>
  <si>
    <t>Sherwood, Jamien</t>
  </si>
  <si>
    <t>Pinnock, Jason</t>
  </si>
  <si>
    <t>Carter II, Michael</t>
  </si>
  <si>
    <t>Dunn, Isaiah</t>
  </si>
  <si>
    <t>Barmore, Christian</t>
  </si>
  <si>
    <t>Bryant, Myles</t>
  </si>
  <si>
    <t>Phillips, Jaelan</t>
  </si>
  <si>
    <t>Holland, Jevon</t>
  </si>
  <si>
    <t>Gaziano, Joe</t>
  </si>
  <si>
    <t>Fehoko, Breiden</t>
  </si>
  <si>
    <t>Rumph II, Chris</t>
  </si>
  <si>
    <t>Niemann, Nick</t>
  </si>
  <si>
    <t>Ogbongbemiga, Amen</t>
  </si>
  <si>
    <t>Moehrig, Trevon</t>
  </si>
  <si>
    <t>Koonce, Malcolm</t>
  </si>
  <si>
    <t>Deablo, Divine</t>
  </si>
  <si>
    <t>Hobbs, Nate</t>
  </si>
  <si>
    <t>Robertson, Amik</t>
  </si>
  <si>
    <t>Bolton, Nick</t>
  </si>
  <si>
    <t>Campbell, Tyson</t>
  </si>
  <si>
    <t>Quarterman, Shaquille</t>
  </si>
  <si>
    <t>Russell, Chapelle</t>
  </si>
  <si>
    <t>Cisco, Andre</t>
  </si>
  <si>
    <t>Paye, Kwity</t>
  </si>
  <si>
    <t>Odeyingbo, Dayo</t>
  </si>
  <si>
    <t>Glasgow, Jordan</t>
  </si>
  <si>
    <t>Moore II, Kenny</t>
  </si>
  <si>
    <t>Tryon-Shoyinka, Joe</t>
  </si>
  <si>
    <t>Stuard, Grant</t>
  </si>
  <si>
    <t>Wilson, Marco</t>
  </si>
  <si>
    <t>Lawrence, Rashard</t>
  </si>
  <si>
    <t>Collins, Zaven</t>
  </si>
  <si>
    <t>Oluokun, Foyesade</t>
  </si>
  <si>
    <t>Ogundeji, Adetokunbo</t>
  </si>
  <si>
    <t>Graham, Ta'Quon</t>
  </si>
  <si>
    <t>Hall, Darren</t>
  </si>
  <si>
    <t>Grant, Richie</t>
  </si>
  <si>
    <t>Hoskins, Phil</t>
  </si>
  <si>
    <t>Nixon, Daviyon</t>
  </si>
  <si>
    <t>Taylor, Keith</t>
  </si>
  <si>
    <t>Tonga, Khyiris</t>
  </si>
  <si>
    <t>Kamara, Sam</t>
  </si>
  <si>
    <t>Crawford, Xavier</t>
  </si>
  <si>
    <t>Odighizuwa, Osa</t>
  </si>
  <si>
    <t>Parsons, Micah</t>
  </si>
  <si>
    <t>Golston, Chauncey</t>
  </si>
  <si>
    <t>Bohanna, Quinton</t>
  </si>
  <si>
    <t>Gifford, Luke</t>
  </si>
  <si>
    <t>Joseph, Kelvin</t>
  </si>
  <si>
    <t>McNeill, Alim</t>
  </si>
  <si>
    <t>Jacobs, Jerry</t>
  </si>
  <si>
    <t>Onwuzurike, Levi</t>
  </si>
  <si>
    <t>Lemonier, Jessie</t>
  </si>
  <si>
    <t>Pittman, Anthony</t>
  </si>
  <si>
    <t>Barnes, Derrick</t>
  </si>
  <si>
    <t>Melifonwu, Ifeatu</t>
  </si>
  <si>
    <t>Elliot, Jalen</t>
  </si>
  <si>
    <t>Parker, AJ</t>
  </si>
  <si>
    <t>Price, Bobby</t>
  </si>
  <si>
    <t>Stokes, Eric</t>
  </si>
  <si>
    <t>Slaton, T.J.</t>
  </si>
  <si>
    <t>Galeai, Tipa</t>
  </si>
  <si>
    <t>Garvin, Jonathan</t>
  </si>
  <si>
    <t>Rivers, Chauncey</t>
  </si>
  <si>
    <t>Hamilton, La'Darius</t>
  </si>
  <si>
    <t>Jean-Charles, Shemar</t>
  </si>
  <si>
    <t>Black, Henry</t>
  </si>
  <si>
    <t>Jones, Ernest</t>
  </si>
  <si>
    <t>Copeland, Marquise</t>
  </si>
  <si>
    <t>Brown III, Bobby</t>
  </si>
  <si>
    <t>Hoecht, Michael</t>
  </si>
  <si>
    <t>Rochell, Robert</t>
  </si>
  <si>
    <t>Willekes, Kenny</t>
  </si>
  <si>
    <t>Bynum, Camryn</t>
  </si>
  <si>
    <t>Metellus, Josh</t>
  </si>
  <si>
    <t>Werner, Pete</t>
  </si>
  <si>
    <t>Adebo, Paulson</t>
  </si>
  <si>
    <t>Turner, Payton</t>
  </si>
  <si>
    <t>Huggins, Albert</t>
  </si>
  <si>
    <t>Elliss, Kaden</t>
  </si>
  <si>
    <t>Ojulari, Azeez</t>
  </si>
  <si>
    <t>Johnson III, Raymond</t>
  </si>
  <si>
    <t>Moa, David</t>
  </si>
  <si>
    <t>Roche, Quincy</t>
  </si>
  <si>
    <t>Smith, Elerson</t>
  </si>
  <si>
    <t>Robinson, Aaron</t>
  </si>
  <si>
    <t>Williams, Jarren</t>
  </si>
  <si>
    <t>Jackson, Tarron</t>
  </si>
  <si>
    <t>Williams, Milton</t>
  </si>
  <si>
    <t>Tuipulotu, Marlon</t>
  </si>
  <si>
    <t>Johnson, Patrick</t>
  </si>
  <si>
    <t>Taylor, Davion</t>
  </si>
  <si>
    <t>Stevens, JaCoby</t>
  </si>
  <si>
    <t>Chachere, Andre</t>
  </si>
  <si>
    <t>McPhearson, Zech</t>
  </si>
  <si>
    <t>Hufanga, Talanoa</t>
  </si>
  <si>
    <t>Thomas, Ambry</t>
  </si>
  <si>
    <t>Lenoir, Deommodore</t>
  </si>
  <si>
    <t>Taylor, Darrell</t>
  </si>
  <si>
    <t>Brown, Tre</t>
  </si>
  <si>
    <t>Davis, Jamin</t>
  </si>
  <si>
    <t>Jackson III, William</t>
  </si>
  <si>
    <t>Bradley-King, William</t>
  </si>
  <si>
    <t>Toney, Shaka</t>
  </si>
  <si>
    <t>Rotimi, Bunmi</t>
  </si>
  <si>
    <t>Ioannidis, Matt</t>
  </si>
  <si>
    <t>Harris, De'Jon</t>
  </si>
  <si>
    <t>Stephens, Brandon</t>
  </si>
  <si>
    <t>Oweh, Odafe</t>
  </si>
  <si>
    <t>Westry, Chris</t>
  </si>
  <si>
    <t>Stone, Geno</t>
  </si>
  <si>
    <t>Rousseau, Greg</t>
  </si>
  <si>
    <t>Basham, Boogie</t>
  </si>
  <si>
    <t>Lewis, Cam</t>
  </si>
  <si>
    <t>Johnson, Jaquan</t>
  </si>
  <si>
    <t>Sample, Cameron</t>
  </si>
  <si>
    <t>Bachie, Joe</t>
  </si>
  <si>
    <t>Hargreaves III, Vernon</t>
  </si>
  <si>
    <t>McDowell, Malik</t>
  </si>
  <si>
    <t>Newsome II, Greg</t>
  </si>
  <si>
    <t>Togiai, Tommy</t>
  </si>
  <si>
    <t>Phillips, Jacob</t>
  </si>
  <si>
    <t>Delpit, Grant</t>
  </si>
  <si>
    <t>Browning, Baron</t>
  </si>
  <si>
    <t>Surtain II, Pat</t>
  </si>
  <si>
    <t>Cooper, Jonathon</t>
  </si>
  <si>
    <t>Strnad, Justin</t>
  </si>
  <si>
    <t>Griffith, Jonas</t>
  </si>
  <si>
    <t>Sterns, Caden</t>
  </si>
  <si>
    <t>Lopez, Roy</t>
  </si>
  <si>
    <t>King II, Desmond</t>
  </si>
  <si>
    <t>Dwumfour, Michael</t>
  </si>
  <si>
    <t>Wallow, Garret</t>
  </si>
  <si>
    <t>Owens, Jonathan</t>
  </si>
  <si>
    <t>Henry, Marcus</t>
  </si>
  <si>
    <t>Wesley, Antoine</t>
  </si>
  <si>
    <t>Moore, Rondale</t>
  </si>
  <si>
    <t>Benjamin, Eno</t>
  </si>
  <si>
    <t>Pitts, Kyle</t>
  </si>
  <si>
    <t>Mayfield, Jalen</t>
  </si>
  <si>
    <t>Dalman, Drew</t>
  </si>
  <si>
    <t>Ollison, Qadree</t>
  </si>
  <si>
    <t>Erving, Cam</t>
  </si>
  <si>
    <t>Hubbard, Chuba</t>
  </si>
  <si>
    <t>Tremble, Tommy</t>
  </si>
  <si>
    <t>Christensen, Brady</t>
  </si>
  <si>
    <t>Brown, Deonte</t>
  </si>
  <si>
    <t>Tecklenburg, Sam</t>
  </si>
  <si>
    <t>Smith, Shi</t>
  </si>
  <si>
    <t>Borom, Larry</t>
  </si>
  <si>
    <t>Jenkins, Teven</t>
  </si>
  <si>
    <t>Simmons, Lachavious</t>
  </si>
  <si>
    <t>Herbert, Khalil</t>
  </si>
  <si>
    <t>Farniok, Matt</t>
  </si>
  <si>
    <t>Turner, Malik</t>
  </si>
  <si>
    <t>Sewell, Penei</t>
  </si>
  <si>
    <t>Wright, Brock</t>
  </si>
  <si>
    <t>Kraemer, Tommy</t>
  </si>
  <si>
    <t>McCollum, Ryan</t>
  </si>
  <si>
    <t>Hodge, KhaDarel</t>
  </si>
  <si>
    <t>Reynolds, Craig</t>
  </si>
  <si>
    <t>Newman, Royce</t>
  </si>
  <si>
    <t>Runyan Jr, Jon</t>
  </si>
  <si>
    <t>Deguara, Josiah</t>
  </si>
  <si>
    <t>Braden, Ben</t>
  </si>
  <si>
    <t>Hanson, Jake</t>
  </si>
  <si>
    <t>Myers, Josh</t>
  </si>
  <si>
    <t>Taylor, Patrick</t>
  </si>
  <si>
    <t>Henderson Jr, Darrell</t>
  </si>
  <si>
    <t>Blanton, Kendall</t>
  </si>
  <si>
    <t>Hopkins, Brycen</t>
  </si>
  <si>
    <t>Jackson, AJ</t>
  </si>
  <si>
    <t>Skowronek, Ben</t>
  </si>
  <si>
    <t>Darrisaw, Christian</t>
  </si>
  <si>
    <t>Herndon, Chris</t>
  </si>
  <si>
    <t>Brandel, Blake</t>
  </si>
  <si>
    <t>Smith-Marsette, Ihmir</t>
  </si>
  <si>
    <t>Nwangwu, Kene</t>
  </si>
  <si>
    <t>Throckmorton, Calvin</t>
  </si>
  <si>
    <t>Johnson, Juwan</t>
  </si>
  <si>
    <t>Young, Landon</t>
  </si>
  <si>
    <t>Humphrey, Lil'Jordan</t>
  </si>
  <si>
    <t>Kelly, Derrick</t>
  </si>
  <si>
    <t>Toney, Kadarius</t>
  </si>
  <si>
    <t>Dickerson, Landon</t>
  </si>
  <si>
    <t>Smith, DeVonta</t>
  </si>
  <si>
    <t>Stoll, Jack</t>
  </si>
  <si>
    <t>Jackson, Tyree</t>
  </si>
  <si>
    <t>Awosika, Kayode</t>
  </si>
  <si>
    <t>Gainwell, Kenneth</t>
  </si>
  <si>
    <t>Mitchell, Elijah</t>
  </si>
  <si>
    <t>Woerner, Charlie</t>
  </si>
  <si>
    <t>Moore, Jaylon</t>
  </si>
  <si>
    <t>Banks, Aaron</t>
  </si>
  <si>
    <t>Jennings, Jauan</t>
  </si>
  <si>
    <t>Sermon, Trey</t>
  </si>
  <si>
    <t>Parkinson, Colby</t>
  </si>
  <si>
    <t>Forsythe, Stone</t>
  </si>
  <si>
    <t>Curhan, Jake</t>
  </si>
  <si>
    <t>Haynes, Phil</t>
  </si>
  <si>
    <t>Eskridge, Dee</t>
  </si>
  <si>
    <t>Leverett, Nick</t>
  </si>
  <si>
    <t>Hainsey, Robert</t>
  </si>
  <si>
    <t>Jones II, Ronald</t>
  </si>
  <si>
    <t>Bates, John</t>
  </si>
  <si>
    <t>Cosmi, Sam</t>
  </si>
  <si>
    <t>Toth, Jon</t>
  </si>
  <si>
    <t>Brown, Dyami</t>
  </si>
  <si>
    <t>Patterson, Jaret</t>
  </si>
  <si>
    <t>Oliver, Josh</t>
  </si>
  <si>
    <t>Jones-Smith, Jaryd</t>
  </si>
  <si>
    <t>Cleveland, Ben</t>
  </si>
  <si>
    <t>Bateman, Rashod</t>
  </si>
  <si>
    <t>Williams, Ty'son</t>
  </si>
  <si>
    <t>Brown, Spencer</t>
  </si>
  <si>
    <t>Sweeney, Tommy</t>
  </si>
  <si>
    <t>Doyle, Tommy</t>
  </si>
  <si>
    <t>Gilliam, Reggie</t>
  </si>
  <si>
    <t>Wilcox, Mitchell</t>
  </si>
  <si>
    <t>Smith, D'Ante</t>
  </si>
  <si>
    <t>Carman, Jackson</t>
  </si>
  <si>
    <t>Hill, Trey</t>
  </si>
  <si>
    <t>Evans, Chris</t>
  </si>
  <si>
    <t>Williams, Trayveon</t>
  </si>
  <si>
    <t>Hance, Blake</t>
  </si>
  <si>
    <t>Dunn, Michael</t>
  </si>
  <si>
    <t>Felton, Demetric</t>
  </si>
  <si>
    <t>Meinerz, Quinn</t>
  </si>
  <si>
    <t>Bailey, Quinn</t>
  </si>
  <si>
    <t>Hinton, Kendall</t>
  </si>
  <si>
    <t>Crockett, Damarea</t>
  </si>
  <si>
    <t>Williams, Javonte</t>
  </si>
  <si>
    <t>Heck, Charlie</t>
  </si>
  <si>
    <t>Jordan, Brevin</t>
  </si>
  <si>
    <t>Morrissey, Jimmy</t>
  </si>
  <si>
    <t>Collins, Nico</t>
  </si>
  <si>
    <t>Granson, Kylen</t>
  </si>
  <si>
    <t>Fries, Will</t>
  </si>
  <si>
    <t>Little, Walker</t>
  </si>
  <si>
    <t>McDermott, KC</t>
  </si>
  <si>
    <t>Wallace-Simms, Tre'Vour</t>
  </si>
  <si>
    <t>Smith, Trey</t>
  </si>
  <si>
    <t>Humphrey, Creed</t>
  </si>
  <si>
    <t>Niang, Lucas</t>
  </si>
  <si>
    <t>Gore, Derrick</t>
  </si>
  <si>
    <t>Leatherwood, Alex</t>
  </si>
  <si>
    <t>Edwards, Bryan</t>
  </si>
  <si>
    <t>Barton, Jackson</t>
  </si>
  <si>
    <t>Ruggs, Henry</t>
  </si>
  <si>
    <t>Schofield III, Michael</t>
  </si>
  <si>
    <t>Slater, Rashawn</t>
  </si>
  <si>
    <t>Jaimes, Brenden</t>
  </si>
  <si>
    <t>Palmer, Josh</t>
  </si>
  <si>
    <t>Eichenberg, Liam</t>
  </si>
  <si>
    <t>Jones, Robert</t>
  </si>
  <si>
    <t>Cajuste, Yodny</t>
  </si>
  <si>
    <t>Stevenson, Rhamondre</t>
  </si>
  <si>
    <t>Vera-Tucker, Alijah</t>
  </si>
  <si>
    <t>Moore, Elijah</t>
  </si>
  <si>
    <t>Carter, Michael</t>
  </si>
  <si>
    <t>Williams, Isaiah</t>
  </si>
  <si>
    <t>Green, Kendrick</t>
  </si>
  <si>
    <t>Moore, Dan</t>
  </si>
  <si>
    <t>Freiermuth, Pat</t>
  </si>
  <si>
    <t>Harris, Najee</t>
  </si>
  <si>
    <t>Leglue, John</t>
  </si>
  <si>
    <t>Westbrook-Ikhin, Nick</t>
  </si>
  <si>
    <t>Radunz, Dillon</t>
  </si>
  <si>
    <t>Johnson, John III</t>
  </si>
  <si>
    <t>Williams, Jonah +</t>
  </si>
  <si>
    <t>Allen, Josh ++</t>
  </si>
  <si>
    <t>Fuller, Kyle +</t>
  </si>
  <si>
    <t>Dimukeje, Victor</t>
  </si>
  <si>
    <t>Gowan, Tay</t>
  </si>
  <si>
    <t>Wiggins, James</t>
  </si>
  <si>
    <t>Menet, Michal</t>
  </si>
  <si>
    <t>Williams, Avery</t>
  </si>
  <si>
    <t>Darby, Frank</t>
  </si>
  <si>
    <t>Wallace, Tylan</t>
  </si>
  <si>
    <t>Wade, Shaun</t>
  </si>
  <si>
    <t>Hayes, Daelin</t>
  </si>
  <si>
    <t>Mason, Ben</t>
  </si>
  <si>
    <t>Rousseau, Gregory</t>
  </si>
  <si>
    <t>Stevenson, Marquez</t>
  </si>
  <si>
    <t>Hamlin, Damar</t>
  </si>
  <si>
    <t>Wildgoose, Rachad</t>
  </si>
  <si>
    <t>Anderson, Jack</t>
  </si>
  <si>
    <t>Horn, Jaycee</t>
  </si>
  <si>
    <t>Fletcher, Thomas</t>
  </si>
  <si>
    <t>Fields, Justin</t>
  </si>
  <si>
    <t>Newsome, Dazz</t>
  </si>
  <si>
    <t>Graham, Thomas</t>
  </si>
  <si>
    <t>Chase, Ja'Marr</t>
  </si>
  <si>
    <t>Ossai, Joseph</t>
  </si>
  <si>
    <t>Shelvin, Tyler</t>
  </si>
  <si>
    <t>McPherson, Evan</t>
  </si>
  <si>
    <t>Hubert, Wyatt</t>
  </si>
  <si>
    <t>Schwartz, Anthony</t>
  </si>
  <si>
    <t>Hudson, James</t>
  </si>
  <si>
    <t>Fields, Tony</t>
  </si>
  <si>
    <t>LeCounte, Richard</t>
  </si>
  <si>
    <t>21/1(16)</t>
  </si>
  <si>
    <t>21/1(4)</t>
  </si>
  <si>
    <t>21/1(27)</t>
  </si>
  <si>
    <t>21/1(31)</t>
  </si>
  <si>
    <t>21/1(30)</t>
  </si>
  <si>
    <t>21/1(8)</t>
  </si>
  <si>
    <t>21/1(11)</t>
  </si>
  <si>
    <t>21/1(5)</t>
  </si>
  <si>
    <t>21/1(26)</t>
  </si>
  <si>
    <t>Birthdays</t>
  </si>
  <si>
    <t>=</t>
  </si>
  <si>
    <t>Profootball Reference - Team Roster Pages  - sort by years</t>
  </si>
  <si>
    <t>&lt;.&gt; Player</t>
  </si>
  <si>
    <t>Jr.</t>
  </si>
  <si>
    <t>II and III</t>
  </si>
  <si>
    <t>21/1(12)</t>
  </si>
  <si>
    <t>Wright, Nahshon</t>
  </si>
  <si>
    <t>Cox, Jabril</t>
  </si>
  <si>
    <t>Ball, Josh</t>
  </si>
  <si>
    <t>Fehoko, Simi</t>
  </si>
  <si>
    <t>Mukuamu, Israel</t>
  </si>
  <si>
    <t>21/1(9)</t>
  </si>
  <si>
    <t>Johnson, Jamar</t>
  </si>
  <si>
    <t>Williams, Seth</t>
  </si>
  <si>
    <t>Vincent, KaryJr.</t>
  </si>
  <si>
    <t>Spencer, Marquiss</t>
  </si>
  <si>
    <t>21/1(7)</t>
  </si>
  <si>
    <t>Jefferson, Jermar</t>
  </si>
  <si>
    <t>21/1(29)</t>
  </si>
  <si>
    <t>Rodgers, Amari</t>
  </si>
  <si>
    <t>Slaton, Tedarrell</t>
  </si>
  <si>
    <t>Van Lanen, Cole</t>
  </si>
  <si>
    <t>McDuffie, Isaiah</t>
  </si>
  <si>
    <t>Hill, Kylin</t>
  </si>
  <si>
    <t>Mills, Davis</t>
  </si>
  <si>
    <t>21/1(21)</t>
  </si>
  <si>
    <t>Davis, Shawn</t>
  </si>
  <si>
    <t>Ehlinger, Sam</t>
  </si>
  <si>
    <t>Strachan, Mike</t>
  </si>
  <si>
    <t>Lawrence, Trevor</t>
  </si>
  <si>
    <t>21/1(1)</t>
  </si>
  <si>
    <t>Etienne, Travis</t>
  </si>
  <si>
    <t>21/1(25)</t>
  </si>
  <si>
    <t>Tufele, Jay</t>
  </si>
  <si>
    <t>Smith, Jordan</t>
  </si>
  <si>
    <t>Farrell, Luke</t>
  </si>
  <si>
    <t>Camp, Jalen</t>
  </si>
  <si>
    <t>Kaindoh, Joshua</t>
  </si>
  <si>
    <t>Gray, Noah</t>
  </si>
  <si>
    <t>Powell, Cornell</t>
  </si>
  <si>
    <t>21/1(13)</t>
  </si>
  <si>
    <t>Samuel Jr, Asante</t>
  </si>
  <si>
    <t>McKitty, Tre'</t>
  </si>
  <si>
    <t>Rumph, Chris</t>
  </si>
  <si>
    <t>Rountree, Larry</t>
  </si>
  <si>
    <t>Webb, Mark</t>
  </si>
  <si>
    <t>Atwell, Tutu</t>
  </si>
  <si>
    <t>Brown, Bobby</t>
  </si>
  <si>
    <t>Harris, Jacob</t>
  </si>
  <si>
    <t>Brown IV, Earnest</t>
  </si>
  <si>
    <t>Funk, Jake</t>
  </si>
  <si>
    <t>Garrett, Chris</t>
  </si>
  <si>
    <t>21/1(17)</t>
  </si>
  <si>
    <t>Gillespie, Tyree</t>
  </si>
  <si>
    <t>Waddle, Jaylen</t>
  </si>
  <si>
    <t>21/1(6)</t>
  </si>
  <si>
    <t>21/1(18)</t>
  </si>
  <si>
    <t>Long, Hunter</t>
  </si>
  <si>
    <t>Coleman, Larnel</t>
  </si>
  <si>
    <t>Doaks, Gerrid</t>
  </si>
  <si>
    <t>21/1(23)</t>
  </si>
  <si>
    <t>Mond, Kellen</t>
  </si>
  <si>
    <t>Surratt, Chazz</t>
  </si>
  <si>
    <t>Davis, Wyatt</t>
  </si>
  <si>
    <t>Jones II, Patrick</t>
  </si>
  <si>
    <t>Robinson, Janarius</t>
  </si>
  <si>
    <t>Davidson, Zach</t>
  </si>
  <si>
    <t>Twyman, Jaylen</t>
  </si>
  <si>
    <t>21/1(28)</t>
  </si>
  <si>
    <t>Book, Ian</t>
  </si>
  <si>
    <t>Baker, Kawaan</t>
  </si>
  <si>
    <t>Jones, Mac</t>
  </si>
  <si>
    <t>21/1(15)</t>
  </si>
  <si>
    <t>Perkins, Ronnie</t>
  </si>
  <si>
    <t>McGrone, Cameron</t>
  </si>
  <si>
    <t>Bledsoe, Joshuah</t>
  </si>
  <si>
    <t>Sherman, William</t>
  </si>
  <si>
    <t>Nixon, Tre</t>
  </si>
  <si>
    <t>21/1(20)</t>
  </si>
  <si>
    <t>Brightwell, Gary</t>
  </si>
  <si>
    <t>Williams, Rodarius</t>
  </si>
  <si>
    <t>Wilson, Zach</t>
  </si>
  <si>
    <t>21/1(2)</t>
  </si>
  <si>
    <t>21/1(14)</t>
  </si>
  <si>
    <t>Marshall, Jonathan</t>
  </si>
  <si>
    <t>21/1(10)</t>
  </si>
  <si>
    <t>21/1(24)</t>
  </si>
  <si>
    <t>Johnson, Buddy</t>
  </si>
  <si>
    <t>Harvin III, Pressley</t>
  </si>
  <si>
    <t>Eskridge, D'Wayne</t>
  </si>
  <si>
    <t>Lance, Trey</t>
  </si>
  <si>
    <t>21/1(3)</t>
  </si>
  <si>
    <t>21/1(32)</t>
  </si>
  <si>
    <t>Trask, Kyle</t>
  </si>
  <si>
    <t>Darden, Jaelon</t>
  </si>
  <si>
    <t>Britt, K.J.</t>
  </si>
  <si>
    <t>Wilcox, Chris</t>
  </si>
  <si>
    <t>Farley, Caleb</t>
  </si>
  <si>
    <t>21/1(22)</t>
  </si>
  <si>
    <t>Fitzpatrick, Dez</t>
  </si>
  <si>
    <t>Weaver, Rashad</t>
  </si>
  <si>
    <t>McMath, Racey</t>
  </si>
  <si>
    <t>Breeze, Brady</t>
  </si>
  <si>
    <t>21/1(19)</t>
  </si>
  <si>
    <t>St-Juste, Benjamin</t>
  </si>
  <si>
    <t>Forrest, Darrick</t>
  </si>
  <si>
    <t>Cheeseman, Camaron</t>
  </si>
  <si>
    <t>Milne, Dax</t>
  </si>
  <si>
    <t>Bithday</t>
  </si>
  <si>
    <t>Toldeo</t>
  </si>
  <si>
    <t>Vegas - Dracut(21)</t>
  </si>
  <si>
    <t>Cave Creek gets TE-Rob Gronkowski Tokyo's 1st round pick next year  Tokyo gets: Cave Creek's 2nd round pick (2.2) Toledo's 2nd round pick (2.23) Cave Creek's 5th round pick (5.1)</t>
  </si>
  <si>
    <t>21/FA</t>
  </si>
  <si>
    <t>Fowler Jr, Dante</t>
  </si>
  <si>
    <t>Huntley, Tyler</t>
  </si>
  <si>
    <t>Love, Jordan</t>
  </si>
  <si>
    <t>Fromm, Jake</t>
  </si>
  <si>
    <t>White, Mike</t>
  </si>
  <si>
    <t>Eason, Jacob</t>
  </si>
  <si>
    <t>Rountree III, Larry</t>
  </si>
  <si>
    <t>Jones Jr., Tony</t>
  </si>
  <si>
    <t>St. Brown, Amon-Ra</t>
  </si>
  <si>
    <t>Watkins, Quez</t>
  </si>
  <si>
    <t>YAC</t>
  </si>
  <si>
    <t>B</t>
  </si>
  <si>
    <t>A</t>
  </si>
  <si>
    <t>D</t>
  </si>
  <si>
    <t>E</t>
  </si>
  <si>
    <t>T End</t>
  </si>
  <si>
    <t>LLB SS</t>
  </si>
  <si>
    <t>Simmons, Isaiah</t>
  </si>
  <si>
    <t>Johnson III, John</t>
  </si>
  <si>
    <t>Williams, Jonah C.</t>
  </si>
  <si>
    <t>Gilbert III, Ulysees</t>
  </si>
  <si>
    <t>McLaughlin, Chase</t>
  </si>
  <si>
    <t>Patterson, Riley</t>
  </si>
  <si>
    <t>Wright, Matthew</t>
  </si>
  <si>
    <t>Gillikin, Blake</t>
  </si>
  <si>
    <t>Siposs, Arryn</t>
  </si>
  <si>
    <t>Igwebuike, Godwin</t>
  </si>
  <si>
    <t>Winston Jr., Easop</t>
  </si>
  <si>
    <t>Board, C.J.</t>
  </si>
  <si>
    <t>Hasty, JaMycal</t>
  </si>
  <si>
    <t>Hudson III, James</t>
  </si>
  <si>
    <t>Wanogho, Prince Tega</t>
  </si>
  <si>
    <t>Cotton Sr, Lester</t>
  </si>
  <si>
    <t>Corderrel Patterson</t>
  </si>
  <si>
    <t>Marshall Jr, Terrace</t>
  </si>
  <si>
    <t>JC Tretter</t>
  </si>
  <si>
    <t>22/7</t>
  </si>
  <si>
    <t>16/1</t>
  </si>
  <si>
    <t>1//20</t>
  </si>
  <si>
    <t>21//3</t>
  </si>
  <si>
    <t>Dracut trades SS 56 Adrian Amos to Seattle for OLB 44-0 Mack Wilson, SEA 7.22 in 2022 and SEA 7th in 2023</t>
  </si>
  <si>
    <t>Dracut trades draft pick DRA 4.23 in 2022 to Las Vegas for OLB 45-0 Zaire Franklin.</t>
  </si>
  <si>
    <t>Dracut trades DE Yannick Ngakoue 0-12*1 to Independence for OT Billy Turner 4-5 and IND 6th round pick in 2022</t>
  </si>
  <si>
    <t>Ferdon trades 2023 #1 to Beach city for Jamel dean and beach #5 2023</t>
  </si>
  <si>
    <t>ferdon trades Terry mclaurin to Virginia for Virginia 2023 #1</t>
  </si>
  <si>
    <t>Independence trades OC David Andrews to Jersey for SS Von Bell</t>
  </si>
  <si>
    <t>Tokyo - Dracut(22-1)</t>
  </si>
  <si>
    <t>Tokyo- Dracut (22-1)</t>
  </si>
  <si>
    <t>Independence - Dracut (22-3)</t>
  </si>
  <si>
    <t>Ferdon - Vegas(22-6)</t>
  </si>
  <si>
    <t>Vegas - Ferdon(21-65) - Vegas(22-6)</t>
  </si>
  <si>
    <t xml:space="preserve">Ferdon trades Boulder #1  4.6 and 7.24 to Vegas for Marcus A Williams S </t>
  </si>
  <si>
    <t>Tempe Trades 2022 #3 to Vegas for Kyzir White</t>
  </si>
  <si>
    <t>Tempe - Vegas (22-7)</t>
  </si>
  <si>
    <t>Jones, Chris &amp;</t>
  </si>
  <si>
    <t>Thomas, Michael &amp;</t>
  </si>
  <si>
    <t>McGovern, Connor &amp;</t>
  </si>
  <si>
    <t>Connor McGovern</t>
  </si>
  <si>
    <t>William Jackson III</t>
  </si>
  <si>
    <t>Tokyo - Beach(22-10)</t>
  </si>
  <si>
    <t>Tokyo trades 2022 #3 to Beach City for Grover Stewart</t>
  </si>
  <si>
    <t>Tempe trades C Rodney Hudson to Cave Creek for CB Mike Hughes</t>
  </si>
  <si>
    <t xml:space="preserve">Westland trades 2023 #5 to Toronto for Shaq lawson </t>
  </si>
  <si>
    <t>Dracut trades 2023 #4 to Toledo for Zach Ertz</t>
  </si>
  <si>
    <t>Dracut - Toledo(22-13)</t>
  </si>
  <si>
    <t>Jersey - Ferdon(21-42) - London (22-14)</t>
  </si>
  <si>
    <t>Ferdon Trades 2022 Jersey #2, Leighton Vander Esch Wixom 2022 #6 to London for James Connor</t>
  </si>
  <si>
    <t>Beach- Jersey(22-9)</t>
  </si>
  <si>
    <t>Beach City sends Josh Sweat and 2022 #5 to Jersey for 2023 #1 , Shy Tuttle, Ed Oliver</t>
  </si>
  <si>
    <t>Virginia - Cave(21-12) - Toledo (22-15)</t>
  </si>
  <si>
    <t>Cave- Toledo (22-15)</t>
  </si>
  <si>
    <t>Cave - Toledo (22-15)</t>
  </si>
  <si>
    <t xml:space="preserve">Toledo sends  Miles Sanders, Boston Scott, Jonah Jackson, Maleik Collins, Emmanual Ogbah, Shaq Thompson, KJ Wright, DJ Reed, Taylor Decker From Cave Creek  Davon Godchaux, Lucas Patrick, CJ Mosely, Andrew Wylie, Genard Avery , VIrginia #1 2022 ,Cave #1 2022, Cave #2 2022,  Birmingham #3 2022, Cave #8 2022, Cave #4 2022, </t>
  </si>
  <si>
    <t>Boulder sends 2022 #3 2023 #3 to Tempe for Teddy Bridgewater</t>
  </si>
  <si>
    <t>2023 SEASON SFFDL ROOKIE DRAFT - Teams Listed in Alpha Order to help track future traded picks</t>
  </si>
  <si>
    <t>Tempe sends 2023 #4 to Delta for Janoris Jenkins</t>
  </si>
  <si>
    <t>Westland sends 2023 #4 &amp; Mark Ingrahm to Birmingham for Devonta Freeman</t>
  </si>
  <si>
    <t>Tempe - Delta(22-17)</t>
  </si>
  <si>
    <t>WES</t>
  </si>
  <si>
    <t>Westland</t>
  </si>
  <si>
    <t>Boulder - Westland (21-19)Ferdon(21-23) - Vegas(22-6)</t>
  </si>
  <si>
    <t>Westland - Ferdon(21-23)</t>
  </si>
  <si>
    <t>Westland - Ferdon(21-23) - Toledo (21-47)</t>
  </si>
  <si>
    <t>Westland - Ferdon (21-23) - London (22-14)</t>
  </si>
  <si>
    <t>Westland - Toronto(22-12)</t>
  </si>
  <si>
    <t xml:space="preserve">Ferdon sends 2023 #4 to Toronto for T Heinicke </t>
  </si>
  <si>
    <t>Ferdon - Toronto (22-19)</t>
  </si>
  <si>
    <t>Ferdon sends Casey Hayward, 2023 #5 and David Johnson to Westland for 2022 #2 and Boulder #6</t>
  </si>
  <si>
    <t>Boulder - Westland(21-19) - Ferdon (22-20)</t>
  </si>
  <si>
    <t>Boulder - Tempe (22-16)</t>
  </si>
  <si>
    <t>2021 Card Set</t>
  </si>
  <si>
    <t>Was Omaha</t>
  </si>
  <si>
    <t>John Wright</t>
  </si>
  <si>
    <t>jcbbwright@gmail.com</t>
  </si>
  <si>
    <t>Was Escondido</t>
  </si>
  <si>
    <t>DAY</t>
  </si>
  <si>
    <t>Dayton</t>
  </si>
  <si>
    <t>Dragons</t>
  </si>
  <si>
    <t>Toronto - Beach (22-21)</t>
  </si>
  <si>
    <t>Beach trades Rock ya Sin to Toronto for Toronto #2 and Toronto #5</t>
  </si>
  <si>
    <t>Beach City trades David Long to Boulder for Boulder 4th</t>
  </si>
  <si>
    <t>Boulder - Beach (22-22)</t>
  </si>
  <si>
    <t>London sends 2022 #1 to Toledo for Deforest Buckner</t>
  </si>
  <si>
    <t>Beach City sends Ferdon #1 in 2023 and Jersey #1 in 2023 and 2022 #4 to Ferdon for Ferdon #1 2022</t>
  </si>
  <si>
    <t>Toledo Sends Deandre Hopkins to Tempe for 2023 #2</t>
  </si>
  <si>
    <t>Cave,</t>
  </si>
  <si>
    <t>Beach City sends Zach martin and 2022 #2  to Tempe for Temp #1 and #5</t>
  </si>
  <si>
    <t>Beach - Tempe(22-25)</t>
  </si>
  <si>
    <t>Tempe - Beach (22-25)</t>
  </si>
  <si>
    <t>London - Toledo(22-24)</t>
  </si>
  <si>
    <t>Tempe - Beach(22-25)</t>
  </si>
  <si>
    <t>Ferdon - Westland(22-20)</t>
  </si>
  <si>
    <t>Acme trades 2022 #6.9 to Delta for LCB Joe Haden</t>
  </si>
  <si>
    <t>Ferdon - Toledo(22-28)</t>
  </si>
  <si>
    <t>Beach - Ferdon (22-4)- Toledo(22-28)</t>
  </si>
  <si>
    <t>Ferdon sends 2023 #3 and Beach #5 to Toledo for CJ Mosley</t>
  </si>
  <si>
    <t>Vegas sends 3.17, 4.23 and 2023 4th to Brendan for pick 2.14</t>
  </si>
  <si>
    <t>Toledo - Vegas(22-29)</t>
  </si>
  <si>
    <t>Vegas -Toledo (22-29)</t>
  </si>
  <si>
    <t>Dracut - - Vegas(22-1)- (Toledo22-29)</t>
  </si>
  <si>
    <t>Westland sends 2023 3rd and 8th to Toledo for Donta Hightower and Davon Godchaux</t>
  </si>
  <si>
    <t>Ferdon Trades Anthony Barr to Tempe for 2023 #3</t>
  </si>
  <si>
    <t>Toronto trades DE Michael Brockers to Tempe for DT Carlos Watkins.</t>
  </si>
  <si>
    <t>Ferdon Trades Justin Britt to Birmingham for 2023 #8</t>
  </si>
  <si>
    <t>Ferdon sends Birmingham #4 to Independence for Brandon Williams</t>
  </si>
  <si>
    <t>Ferdon Sends Damien Lewis to Cave Creek for 2022 #3.19</t>
  </si>
  <si>
    <t>Cave - Ferdon(35)</t>
  </si>
  <si>
    <t>Toledo sends Alex Anzelone 2023 #5  to Tokyo for Marquez Callaway, Rex Burkhead</t>
  </si>
  <si>
    <t>Toldeo- Tokyo (22-36)</t>
  </si>
  <si>
    <t>Birmingham sends its 22 second round pick and it's 23 second and fourth round picks next year for Jimmy G and Shaq Mason</t>
  </si>
  <si>
    <t>Birmingham - Beach(22-38)*</t>
  </si>
  <si>
    <t>riverdoeg17@gmail.com</t>
  </si>
  <si>
    <t>Ferdon Fighting Otters</t>
  </si>
  <si>
    <t>shurrager@msn.com</t>
  </si>
  <si>
    <t>Rosarito Beach</t>
  </si>
  <si>
    <t>Richard Shurrager</t>
  </si>
  <si>
    <t>ROS</t>
  </si>
  <si>
    <t>Ferdon sends Matt Paradis to Vero for 2023 #4</t>
  </si>
  <si>
    <t>Rosarito - Tokyo (21-43)</t>
  </si>
  <si>
    <t>Rosarito</t>
  </si>
  <si>
    <t>Rosarito - Ferdon (21-54)</t>
  </si>
  <si>
    <t>Nixed</t>
  </si>
  <si>
    <t>Michael Schofield</t>
  </si>
  <si>
    <t>Garrett Bolles </t>
  </si>
  <si>
    <t>Foyesade Oluokun</t>
  </si>
  <si>
    <t>David Long Jr</t>
  </si>
  <si>
    <t>Andrwe Van Ginkle</t>
  </si>
  <si>
    <t>Roy Robertson-Harrison</t>
  </si>
  <si>
    <t>Desmond King</t>
  </si>
  <si>
    <t>Ryan Griffen</t>
  </si>
  <si>
    <t>Beach sends Birmingham #2 2023 and Chase Claypool to Cave for Tokyo 2022 #1</t>
  </si>
  <si>
    <t>Tokyo - Cave(21-32) - Beach(22-40)</t>
  </si>
  <si>
    <t>Independence trades 1.11,  4.2 and next years 3rd rd to Beach City for 1.8.</t>
  </si>
  <si>
    <t>Ferdon trades: 1.15 &amp; 3.8 to Acme for 1.9.</t>
  </si>
  <si>
    <t>Tempe trades OG Laken Tomlinson to London for OT Joe Noteboom</t>
  </si>
  <si>
    <t>Ferdon send jersey 1 in 2023 and Tempe 3 I. 2023 for 1.12 </t>
  </si>
  <si>
    <t>Vero trades pick 1.16 to Las Vegas in exchange for D'Andre Swift and Jon Runyan</t>
  </si>
  <si>
    <t>Trevor Larence</t>
  </si>
  <si>
    <t>Trey Lance</t>
  </si>
  <si>
    <t>Micah Parsons</t>
  </si>
  <si>
    <t>Mac Jones</t>
  </si>
  <si>
    <t>Patrick Surtain II</t>
  </si>
  <si>
    <t>Rashawn Slater</t>
  </si>
  <si>
    <t>Kyle Pitts</t>
  </si>
  <si>
    <t>Ferdon- Beach(22-26) - Ind(22-41)</t>
  </si>
  <si>
    <t>Jamar Chase</t>
  </si>
  <si>
    <t>Acme - Ferdon( 22-42)</t>
  </si>
  <si>
    <t>Jerimiah Owusu</t>
  </si>
  <si>
    <t>Davis Mills</t>
  </si>
  <si>
    <t>Independence - Beach City</t>
  </si>
  <si>
    <t>Penai Sewell</t>
  </si>
  <si>
    <t>Beach City - Toledo (21-38) - Ferdon(22-44</t>
  </si>
  <si>
    <t>Jevon Holland</t>
  </si>
  <si>
    <t>Creed Humphrey</t>
  </si>
  <si>
    <t>Jalen Waddle</t>
  </si>
  <si>
    <t>Delta - Independence (21-7)- Ferdon (21-40)- Acme(22-42)</t>
  </si>
  <si>
    <t>Christian Darrisaw</t>
  </si>
  <si>
    <t>Trey Smith</t>
  </si>
  <si>
    <t>Vero - Vegas(22-45)</t>
  </si>
  <si>
    <t>Ferdon- Acme (22-42)</t>
  </si>
  <si>
    <t>Birmingham - Ferdon (21-28) - Independence (22-34) - Beach (22-41)</t>
  </si>
  <si>
    <t>Tempe - Ferdon (22-31) - Toledo (22-44)</t>
  </si>
  <si>
    <t>21//1.2</t>
  </si>
  <si>
    <t>21/1.1</t>
  </si>
  <si>
    <t>Dracut trades their 1st and 5th in 2023 to Toledo for 1.17 in 2022 draft.</t>
  </si>
  <si>
    <t>Dracut trades 1.23 in 2022 to Vero for 4.16, 5.16 in 2022, and VER #1 in 2023. </t>
  </si>
  <si>
    <t>Vegas - Toledo(21-40) - Dracut(22-46)</t>
  </si>
  <si>
    <t>Pat Friermeuth</t>
  </si>
  <si>
    <t>Javonte Williams</t>
  </si>
  <si>
    <t>Trevon Moehrig</t>
  </si>
  <si>
    <t>Cave- Toledo (22-15) - Westland(22-47)</t>
  </si>
  <si>
    <t>Elijah Mitchell</t>
  </si>
  <si>
    <t>Devonta Smith</t>
  </si>
  <si>
    <t>Smith, Devonta</t>
  </si>
  <si>
    <t>Greg Newsome II</t>
  </si>
  <si>
    <t>Greg Rousseau</t>
  </si>
  <si>
    <t>Ferdon sends 1.24 (wixom) to Dayton for Dayton 2nd rd pick 2023 my 3rd 2022 ,3rd 2023 and my 4th in 2022 </t>
  </si>
  <si>
    <t>Westland Ferdon(21-23) - Dayton(22-49</t>
  </si>
  <si>
    <t>Dayton -Ferdon(22-49)</t>
  </si>
  <si>
    <t>Dayton - -Ferdon(22-49)</t>
  </si>
  <si>
    <t>Ferdon Sends 2022 #5 and 2023 Birmingham #8 for Marquez Callaway</t>
  </si>
  <si>
    <t>Ferdon- Toledo (22-50)</t>
  </si>
  <si>
    <t>Birmingham - Ferdon(22-51)</t>
  </si>
  <si>
    <t>Ferdon - Birmingham(22-51)</t>
  </si>
  <si>
    <t>Ferdon- Birmingham(22-51)</t>
  </si>
  <si>
    <t xml:space="preserve">Ferdon Moves 2.6 and their 2023 #2 to Birmingham for their 2023 #1 and #3 </t>
  </si>
  <si>
    <t>Jaelen Phillips</t>
  </si>
  <si>
    <t>Nick Bolton</t>
  </si>
  <si>
    <t>Elijah Moore</t>
  </si>
  <si>
    <t>Rasul Douglas</t>
  </si>
  <si>
    <t>Greg Gaines</t>
  </si>
  <si>
    <t>Joe Tyron Shoyinka</t>
  </si>
  <si>
    <t>Najeh Harris</t>
  </si>
  <si>
    <t>Amon Ra St Brown</t>
  </si>
  <si>
    <t>Eric Stokes</t>
  </si>
  <si>
    <t>Pete Werner</t>
  </si>
  <si>
    <t>Tavierre Thomas</t>
  </si>
  <si>
    <t>Rhamondre Stevenson</t>
  </si>
  <si>
    <t>Toledo sends 1.19 Cave to Westland for a first in 2023 and 5th2022</t>
  </si>
  <si>
    <t>Vero- Dracut(22-48)</t>
  </si>
  <si>
    <t>Asanta Samuel Jr</t>
  </si>
  <si>
    <t>Kwity Paye</t>
  </si>
  <si>
    <t>Westland - Ferdon(22-20) - Vero (22-53)</t>
  </si>
  <si>
    <t>Vero - Ferdon (22-53)</t>
  </si>
  <si>
    <t>Delta - Vegas(22-54)</t>
  </si>
  <si>
    <t>Azeez Ojulari</t>
  </si>
  <si>
    <t>Odafe, Oweh</t>
  </si>
  <si>
    <t>Vegas - Delta(22-54)</t>
  </si>
  <si>
    <t>Ferdon moves 2.24(wixom) and 2022 #4 to Vero for 2022 #2</t>
  </si>
  <si>
    <t>Beach - Ferdon(22-26) - Vero (22-53)</t>
  </si>
  <si>
    <t>Dontrell Hilliard</t>
  </si>
  <si>
    <t>Darrell Taylor</t>
  </si>
  <si>
    <t>Zach Wilson</t>
  </si>
  <si>
    <t>Harrison Phillips</t>
  </si>
  <si>
    <t>Zaven Collins</t>
  </si>
  <si>
    <t>Michael Carter</t>
  </si>
  <si>
    <t>22/3</t>
  </si>
  <si>
    <t>Toledo sends 3.1 to Beach for Beach 2023 3rd and Independence's 2023 3rd round pick</t>
  </si>
  <si>
    <t>Independence- Beach (22-41) - Toledo (22-53)</t>
  </si>
  <si>
    <t>22/2</t>
  </si>
  <si>
    <t>Ernest Jones</t>
  </si>
  <si>
    <t>Al Woods</t>
  </si>
  <si>
    <t>Birmingham - Cave 21-13 - Toledo (22-15) - Beach(22-53)</t>
  </si>
  <si>
    <t>Landon Dickerson</t>
  </si>
  <si>
    <t>Nate Hobbs</t>
  </si>
  <si>
    <t>John Bates</t>
  </si>
  <si>
    <t>Danny Pinter</t>
  </si>
  <si>
    <t>Kene Nwangwu</t>
  </si>
  <si>
    <t>Christian Barmore</t>
  </si>
  <si>
    <t>Kenneth Gainwell</t>
  </si>
  <si>
    <t>Alija Vera Tucker</t>
  </si>
  <si>
    <t>Khalil Herbert</t>
  </si>
  <si>
    <t>Sam Cosmi</t>
  </si>
  <si>
    <t>Rondale Moore</t>
  </si>
  <si>
    <t>Quinn Meinerz</t>
  </si>
  <si>
    <t>Alim McNeil</t>
  </si>
  <si>
    <t>Malik Hooker</t>
  </si>
  <si>
    <t>Snoop Huntley</t>
  </si>
  <si>
    <t>Alex Leatherwood</t>
  </si>
  <si>
    <t>Kadariouos Toney</t>
  </si>
  <si>
    <t>Jamin Davis</t>
  </si>
  <si>
    <t>Geno Smith</t>
  </si>
  <si>
    <t>Tyson Campbell</t>
  </si>
  <si>
    <t>Josh Johnson</t>
  </si>
  <si>
    <t>Rashod bateman</t>
  </si>
  <si>
    <t>D'onte Foreman</t>
  </si>
  <si>
    <t>Dracut - Toledo(22-54_</t>
  </si>
  <si>
    <t>Elijah Molden</t>
  </si>
  <si>
    <t>Roy Lopez</t>
  </si>
  <si>
    <t>Brady Christianson</t>
  </si>
  <si>
    <t>Jordan Howard</t>
  </si>
  <si>
    <t>Spencer Brown</t>
  </si>
  <si>
    <t>Bryan Edwards</t>
  </si>
  <si>
    <t>Evan Mcpherson</t>
  </si>
  <si>
    <t>Josh Myers</t>
  </si>
  <si>
    <t>Andre Cisco</t>
  </si>
  <si>
    <t>Andre james</t>
  </si>
  <si>
    <t>Dillon Radumz</t>
  </si>
  <si>
    <t>Julian Okwara</t>
  </si>
  <si>
    <t>Nico Collins</t>
  </si>
  <si>
    <t>22/4</t>
  </si>
  <si>
    <t>Mcpherson, Evan</t>
  </si>
  <si>
    <t>Vegas - Rosarito(22-54)</t>
  </si>
  <si>
    <t>Westland - Toledo(22-47)- Dracut (22-55)</t>
  </si>
  <si>
    <t>John Simpson</t>
  </si>
  <si>
    <t>Chubba Hubbard</t>
  </si>
  <si>
    <t>Zay Jones</t>
  </si>
  <si>
    <t>Toledo sends Taylor Morton, 5.24 and 2023 7th rounder to Dracut for 3.23</t>
  </si>
  <si>
    <t>Ferdon trades Henry Ruggs to Westland for Raheem Moestert and 2023 #7</t>
  </si>
  <si>
    <t>Ferdon trades Jersey #4 to Rosarito for Henry Ruggs and 2023 #7</t>
  </si>
  <si>
    <t>Jersey Cave(21-10) - Ferdon (21-33) Rosarito(22-57)</t>
  </si>
  <si>
    <t>LAS VEGAS TRADES 5.17 AND NEXT YEAR 5TH FOR PICK 4.19</t>
  </si>
  <si>
    <t>Cave - Toledo (22-15) - Las Vegas(22-58)</t>
  </si>
  <si>
    <t>Josh Plamer</t>
  </si>
  <si>
    <t>Malik McDowell</t>
  </si>
  <si>
    <t>Baron Browning</t>
  </si>
  <si>
    <t>Paulson Adebo</t>
  </si>
  <si>
    <t>Jordan Love</t>
  </si>
  <si>
    <t>Aaron Banks</t>
  </si>
  <si>
    <t>Vegas - Toledo (22-58)</t>
  </si>
  <si>
    <t>vegas sends 2.17 and, 4.17 to red asses for chris godwin</t>
  </si>
  <si>
    <t>Jalen Mayfield</t>
  </si>
  <si>
    <t>Richie Grant</t>
  </si>
  <si>
    <t>Divine Deablo</t>
  </si>
  <si>
    <t>Amari Rodgers</t>
  </si>
  <si>
    <t>Austin Bryant</t>
  </si>
  <si>
    <t>Eli Apple</t>
  </si>
  <si>
    <t>Liam Eichenberg</t>
  </si>
  <si>
    <t>kelvin Joseph</t>
  </si>
  <si>
    <t>22/5</t>
  </si>
  <si>
    <t>Derrick Barnes</t>
  </si>
  <si>
    <t>Royce Newman</t>
  </si>
  <si>
    <t>Jonas Griffeth</t>
  </si>
  <si>
    <t>Cooper Rush</t>
  </si>
  <si>
    <t>Robert Hainsey</t>
  </si>
  <si>
    <t>Birmingham trades it’s 2023 4th round pick (acquired from Westland) to Cave for 5.19 2022.</t>
  </si>
  <si>
    <t>Cave - Birmingham(22-59)</t>
  </si>
  <si>
    <t>Tempe sends WR/LP  Dede Westbrook to Cave Creek for their 10th pick in this years draft.</t>
  </si>
  <si>
    <t>Cave - tempe(22-60)</t>
  </si>
  <si>
    <t>oronto trades CB William Jackson III to Ann Arbor for their 2023 #3 Pick</t>
  </si>
  <si>
    <t>Ann Arbor - Toronto (22-61)</t>
  </si>
  <si>
    <t>Brevin Jordan</t>
  </si>
  <si>
    <t>Grant Delpit</t>
  </si>
  <si>
    <t>Independence trades next year 4th rd to Delta for DB Grant Delpit Cle</t>
  </si>
  <si>
    <t>Independence - Delta(22-62)</t>
  </si>
  <si>
    <t>Tommy Tremble</t>
  </si>
  <si>
    <t>Marco Wilson</t>
  </si>
  <si>
    <t>Zech mcPherson</t>
  </si>
  <si>
    <t>Ta'Quon Graham</t>
  </si>
  <si>
    <t>Jersey sends 5.18 &amp; 10.18 to red azz for next years rnd 4</t>
  </si>
  <si>
    <t>Jersey - Roasarito</t>
  </si>
  <si>
    <t>Juwan Johnson</t>
  </si>
  <si>
    <t>Jerry Jacobs</t>
  </si>
  <si>
    <t>Talanoa Hufanga</t>
  </si>
  <si>
    <t>Graham, Ta'quon</t>
  </si>
  <si>
    <t>Aaron Robinson</t>
  </si>
  <si>
    <t>Jersey - Rosarito (22-63)</t>
  </si>
  <si>
    <t>Ifeatu Melifonwu</t>
  </si>
  <si>
    <t>Eno Benjamin</t>
  </si>
  <si>
    <t>Adetokunbo Ogundeji </t>
  </si>
  <si>
    <t>Reggie Gilliam</t>
  </si>
  <si>
    <t>22/6</t>
  </si>
  <si>
    <t>Geron Christian</t>
  </si>
  <si>
    <t>Ann Arbor - Delta(22-64</t>
  </si>
  <si>
    <t>Acme - Delta(22-27) - Ann Arbor(22.64)</t>
  </si>
  <si>
    <t>Chris Evans</t>
  </si>
  <si>
    <t>Terrence Marshall Jr</t>
  </si>
  <si>
    <t>Foster Moreau</t>
  </si>
  <si>
    <t>Camryn Bynum</t>
  </si>
  <si>
    <t>Daniel Carlson</t>
  </si>
  <si>
    <t>Lil Jordan Humpries</t>
  </si>
  <si>
    <t>Josiah Deguara</t>
  </si>
  <si>
    <t xml:space="preserve">Deguara, Josiah </t>
  </si>
  <si>
    <t>Chandler send 6.14 &amp; 9.21 to Vegas for DE Dean Lowry</t>
  </si>
  <si>
    <t>Vegas sends C Dan Feeney to beach city for pick 6.13</t>
  </si>
  <si>
    <t>Toledo - Chandler(22-55)- Vegas()</t>
  </si>
  <si>
    <t>Chandler- Vegas()</t>
  </si>
  <si>
    <t>Osa Odighizuwa</t>
  </si>
  <si>
    <t>Dracut trades Osa Odighizuwa to Las Vegas for 6.13 in 2022 and LV #6 in 2023</t>
  </si>
  <si>
    <t>Virginia - Beach(21-57) - Vegas - Dracut(22-67)</t>
  </si>
  <si>
    <t>Jordan Elliot</t>
  </si>
  <si>
    <t>Boogie Basham</t>
  </si>
  <si>
    <t>Oli Udoh</t>
  </si>
  <si>
    <t>Ogbonnia Okoronknwa</t>
  </si>
  <si>
    <t>Dan Moore Jr</t>
  </si>
  <si>
    <t>Moore Jr, Dan</t>
  </si>
  <si>
    <t>Teven Jenkins</t>
  </si>
  <si>
    <t>Colt Mccoy</t>
  </si>
  <si>
    <t>Marquez Stevvenson</t>
  </si>
  <si>
    <t>Mccoy, Colt</t>
  </si>
  <si>
    <t>Tokyo trades 6.18 to Rosario Beach for Rosarito's 6th next year</t>
  </si>
  <si>
    <t>Jersey Tokyo(21-48)- Rosarito(22-68)</t>
  </si>
  <si>
    <t>Walker Little</t>
  </si>
  <si>
    <t>Dracut - Ferdon(22-69)</t>
  </si>
  <si>
    <t>Dracut trades 6.23 in 2022 to Ferdon for FER #6 and #8 in 2023. </t>
  </si>
  <si>
    <t>Trey Sermon</t>
  </si>
  <si>
    <t>Michael Badgley</t>
  </si>
  <si>
    <t>AJ Cole</t>
  </si>
  <si>
    <t>Armon Watts</t>
  </si>
  <si>
    <t>Jauan Jennings</t>
  </si>
  <si>
    <t>Kendrick Green</t>
  </si>
  <si>
    <t>Keith Ismaeal</t>
  </si>
  <si>
    <t>Rosarito - Tokyo(22-68)</t>
  </si>
  <si>
    <t>Toldeo - Dracut (22-55)</t>
  </si>
  <si>
    <t>Ferdon move their 7 and 9 this year to Westland for 2023 #6</t>
  </si>
  <si>
    <t>Ferdon - Westland(22-70)</t>
  </si>
  <si>
    <t>Westland - Ferdon(22-70)</t>
  </si>
  <si>
    <t>Jaelon Darne</t>
  </si>
  <si>
    <t>Demetric Felton</t>
  </si>
  <si>
    <t>Charlie Woener</t>
  </si>
  <si>
    <t>Storm Norton</t>
  </si>
  <si>
    <t>Anthony Rush</t>
  </si>
  <si>
    <t>Ty'son Willaims</t>
  </si>
  <si>
    <t>Riley Dixon</t>
  </si>
  <si>
    <t>Jaret Patterson</t>
  </si>
  <si>
    <t>Brandon Parker</t>
  </si>
  <si>
    <t>Greg Joseph</t>
  </si>
  <si>
    <t>Jacob Phillips</t>
  </si>
  <si>
    <t>Riley Patterson</t>
  </si>
  <si>
    <t>Garret Wallow</t>
  </si>
  <si>
    <t>Dayo Odeyingbo</t>
  </si>
  <si>
    <t>Payton Turner</t>
  </si>
  <si>
    <t>Kaden Ellis</t>
  </si>
  <si>
    <t>Jack Driscoll</t>
  </si>
  <si>
    <t>Khyiris Tonga</t>
  </si>
  <si>
    <t>Jonathon Cooper</t>
  </si>
  <si>
    <t>Brandon Boldon</t>
  </si>
  <si>
    <t>Matt Pryor</t>
  </si>
  <si>
    <t>Independence trades MLB Germaine Pratt to Toronto for OG Aaron Brewer</t>
  </si>
  <si>
    <t>Dracut trades 7.23 in 2022 to Tempe for TEM #6 in 2023</t>
  </si>
  <si>
    <t>Dracut - Tempe(22-72)</t>
  </si>
  <si>
    <t>Indy and Ann Arbor has made a trade.  6 and 10 from Delta for his 6 this year</t>
  </si>
  <si>
    <t>Delta - Ann Arbor()</t>
  </si>
  <si>
    <t>Jones, Daquan</t>
  </si>
  <si>
    <t>Alex Collins</t>
  </si>
  <si>
    <t>Marquise Copeland</t>
  </si>
  <si>
    <t>Nick Westbroo-Ikhin</t>
  </si>
  <si>
    <t>22/8</t>
  </si>
  <si>
    <t>Ben Cleveland</t>
  </si>
  <si>
    <t>Cleveland, ben</t>
  </si>
  <si>
    <t>Nate Solder</t>
  </si>
  <si>
    <t>Brandon Stephens</t>
  </si>
  <si>
    <t>Darnay Holmes</t>
  </si>
  <si>
    <t>Derrick Gore</t>
  </si>
  <si>
    <t>Sean Chanlder</t>
  </si>
  <si>
    <t>Ellerson Smith</t>
  </si>
  <si>
    <t>Dane Jackson</t>
  </si>
  <si>
    <t>Lester Cotton Sr</t>
  </si>
  <si>
    <t>Ian Book</t>
  </si>
  <si>
    <t>Larry Borom</t>
  </si>
  <si>
    <t>Nick Nieman</t>
  </si>
  <si>
    <t>Nic Scott</t>
  </si>
  <si>
    <t>Nick Harris</t>
  </si>
  <si>
    <t>Mchael Carter II</t>
  </si>
  <si>
    <t>James Smith Willaims</t>
  </si>
  <si>
    <t>Chandler trades 8th rounder in 2023 for TE Lee Smith with Tokyo</t>
  </si>
  <si>
    <t>Chandler - Tokyo(22-73)</t>
  </si>
  <si>
    <t>Chris Rumph</t>
  </si>
  <si>
    <t>Tarron Jackson</t>
  </si>
  <si>
    <t>TOKYO trades their 8th round pick next year to Tempe for Tempe's 9th round pick this year, 9.6</t>
  </si>
  <si>
    <t>Toledo sends their 2023 8th round pick to Beach for pick 9.12</t>
  </si>
  <si>
    <t>Tempe - Tokyo(22-74)</t>
  </si>
  <si>
    <t>Beach - toledo(22-75)</t>
  </si>
  <si>
    <t>Toldeo - Beach(22-75)</t>
  </si>
  <si>
    <t>22/9</t>
  </si>
  <si>
    <t>Chester Rogers</t>
  </si>
  <si>
    <t>Avery Williams</t>
  </si>
  <si>
    <t>Atwell Tutu</t>
  </si>
  <si>
    <t>Isaiahh Loudermilk</t>
  </si>
  <si>
    <t>K'waun Willaims</t>
  </si>
  <si>
    <t>Arden Key</t>
  </si>
  <si>
    <t>Craig Reynold</t>
  </si>
  <si>
    <t>Godwin Igwebuie</t>
  </si>
  <si>
    <t>Coleman Shelton</t>
  </si>
  <si>
    <t>Trevor Siemian</t>
  </si>
  <si>
    <t>Myles Bryant</t>
  </si>
  <si>
    <t>Shaka Toney</t>
  </si>
  <si>
    <t>Takkarist McKinley</t>
  </si>
  <si>
    <t>Jackson Carman</t>
  </si>
  <si>
    <t>Monty Rice</t>
  </si>
  <si>
    <t>Saahdiq Charles</t>
  </si>
  <si>
    <t xml:space="preserve">Shi Smith </t>
  </si>
  <si>
    <t>Angelo Blackson</t>
  </si>
  <si>
    <t>Shaquille Quartman</t>
  </si>
  <si>
    <t>Max Garcia</t>
  </si>
  <si>
    <t>Blake Lynch</t>
  </si>
  <si>
    <t>Star Loutilei</t>
  </si>
  <si>
    <t>Blake Gillikin</t>
  </si>
  <si>
    <t>Henry Mondeaux</t>
  </si>
  <si>
    <t>Ben Bartch</t>
  </si>
  <si>
    <t xml:space="preserve">Eric Saubert </t>
  </si>
  <si>
    <t>Calvin Throckmartin</t>
  </si>
  <si>
    <t>MyCole Pruitt</t>
  </si>
  <si>
    <t>Zach Gentry</t>
  </si>
  <si>
    <t>Justin Strand</t>
  </si>
  <si>
    <t>Matt Farniok</t>
  </si>
  <si>
    <t>Imir Smith Marsette</t>
  </si>
  <si>
    <t>Travian Howard</t>
  </si>
  <si>
    <t>Anthony Schwartz</t>
  </si>
  <si>
    <t>PJ Williams</t>
  </si>
  <si>
    <t>Larry Rountee</t>
  </si>
  <si>
    <t>Jake Brendel</t>
  </si>
  <si>
    <t>Trey Hill</t>
  </si>
  <si>
    <t>Grant Stuad</t>
  </si>
  <si>
    <t>Calvin Anderson</t>
  </si>
  <si>
    <t>Brock Wright</t>
  </si>
  <si>
    <t>Dean marloew</t>
  </si>
  <si>
    <t>Quiny Roach</t>
  </si>
  <si>
    <t>Pass</t>
  </si>
  <si>
    <t>22/10</t>
  </si>
  <si>
    <t>Pruitt, Mycole</t>
  </si>
  <si>
    <t>21/11</t>
  </si>
  <si>
    <t>Tokyo sends 2023 #10 to Rosarito for 2022 #10</t>
  </si>
  <si>
    <t>Stephen Anderson</t>
  </si>
  <si>
    <t>Dyami Brown</t>
  </si>
  <si>
    <t>Vegas send next years 10th to beach city for pick 10.11</t>
  </si>
  <si>
    <t>Elijah Penny</t>
  </si>
  <si>
    <t>Column4</t>
  </si>
  <si>
    <t>Temp</t>
  </si>
  <si>
    <t>TY Hilton</t>
  </si>
  <si>
    <t>None Needed</t>
  </si>
  <si>
    <t>Chris Moore</t>
  </si>
  <si>
    <t>Nick Foles</t>
  </si>
  <si>
    <t>Chad Henne</t>
  </si>
  <si>
    <t>Elijah, Riley</t>
  </si>
  <si>
    <t>Tyrell Adamns</t>
  </si>
  <si>
    <t>Ambry Thomas</t>
  </si>
  <si>
    <t>Ashton Dulin</t>
  </si>
  <si>
    <t>Telvin Agim</t>
  </si>
  <si>
    <t>Justin Coleman</t>
  </si>
  <si>
    <t>Steven Parker</t>
  </si>
  <si>
    <t>Will Clapp</t>
  </si>
  <si>
    <t>Dee Eskridge</t>
  </si>
  <si>
    <t>Marlon Mack</t>
  </si>
  <si>
    <t>Krys Tonga</t>
  </si>
  <si>
    <t>Rashard Lawrence</t>
  </si>
  <si>
    <t>Brycen Hopkins</t>
  </si>
  <si>
    <t>Derrick Watt</t>
  </si>
  <si>
    <t>Terez hall</t>
  </si>
  <si>
    <t>Lucas Niang</t>
  </si>
  <si>
    <t>Travis Fulgam</t>
  </si>
  <si>
    <t>Tyler Larson</t>
  </si>
  <si>
    <t>Milton Williams</t>
  </si>
  <si>
    <t>Phillip Lindsey</t>
  </si>
  <si>
    <t>Sam Tecklinberg</t>
  </si>
  <si>
    <t>Jeriah Attaouchi</t>
  </si>
  <si>
    <t>Forest Lamp</t>
  </si>
  <si>
    <t>Tyree Jackson</t>
  </si>
  <si>
    <t>Colby Parkenson</t>
  </si>
  <si>
    <t>Chris Harris Jr</t>
  </si>
  <si>
    <t>Carl Nassib</t>
  </si>
  <si>
    <t>James Carpenter</t>
  </si>
  <si>
    <t>Alexander Mackensie</t>
  </si>
  <si>
    <t>Jack Stoll</t>
  </si>
  <si>
    <t>Blake Jarwin</t>
  </si>
  <si>
    <t>Kylen Granson</t>
  </si>
  <si>
    <t>Daz Newsome</t>
  </si>
  <si>
    <t>Jacob Tuioti-Mariner</t>
  </si>
  <si>
    <t>Hjalte Froholdt</t>
  </si>
  <si>
    <t>Dee Ford</t>
  </si>
  <si>
    <t>Kemoko Turay</t>
  </si>
  <si>
    <t>Caden Sterns</t>
  </si>
  <si>
    <t>Duke Reily</t>
  </si>
  <si>
    <t>Ben Neimann</t>
  </si>
  <si>
    <t>Khaleke Hudson</t>
  </si>
  <si>
    <t>Alec Ogletree</t>
  </si>
  <si>
    <t>Marquise Hayne</t>
  </si>
  <si>
    <t>Patrick Jones</t>
  </si>
  <si>
    <t>Tony Jones Jr</t>
  </si>
  <si>
    <t>None</t>
  </si>
  <si>
    <t>Buster Skrine</t>
  </si>
  <si>
    <t>Michael Dickson</t>
  </si>
  <si>
    <t>Tipa Galeai</t>
  </si>
  <si>
    <t>Tre Herdonon</t>
  </si>
  <si>
    <t>Bryce Huff</t>
  </si>
  <si>
    <t>Jarren Willaims</t>
  </si>
  <si>
    <t>Braushad Breeland</t>
  </si>
  <si>
    <t>Bruce Irvin</t>
  </si>
  <si>
    <t>Stephen Means</t>
  </si>
  <si>
    <t>Glasgow</t>
  </si>
  <si>
    <t>Proche</t>
  </si>
  <si>
    <t>Fatu</t>
  </si>
  <si>
    <t>Elijah Riley</t>
  </si>
  <si>
    <t>LG Draft</t>
  </si>
  <si>
    <t>Def-Prim</t>
  </si>
  <si>
    <t>Def-Sec</t>
  </si>
  <si>
    <t>PR*</t>
  </si>
  <si>
    <t>Run</t>
  </si>
  <si>
    <t>Run-Sec</t>
  </si>
  <si>
    <t>Trade cuts:</t>
  </si>
  <si>
    <t>Vero - Ferdon (22-39) - Vero (22-78)</t>
  </si>
  <si>
    <t xml:space="preserve">Vero trades CB-J.C. Jackson to Ferdon for CB-L'Jarius Sneed and Vero's 2023 4th round pick back </t>
  </si>
  <si>
    <t>Tokyo - Dayton (22-79)</t>
  </si>
  <si>
    <t>Vero trades DT-Al Woods to Cave Creek for DT-Maliek Collins and Cave Creek's 2nd round pick in 2023</t>
  </si>
  <si>
    <t>Tokyo trades it's 2023 2nd and 2023 5th round picks to Dayton for HB-Kareem Hunt (Tokyo drops LB-Demetrius Flannigan-Fowles)</t>
  </si>
  <si>
    <t>Ferdon trades 2023 Dayton #2 and DE-Mike Danna to Rosarito Beach for DB-Tavierre Thomas and 2023 Rosarito Beach #3</t>
  </si>
  <si>
    <t>Dayton - -Ferdon(22-49) -- Rosarito (22-81)</t>
  </si>
  <si>
    <t>Rosarito -- Ferdon (22-81)</t>
  </si>
  <si>
    <t>Dracut trades Isaiah McKenzie and 2023 Dracut #6 to Birmingham for Jakeem Grant</t>
  </si>
  <si>
    <t>Dracut - Birmingham (22-82)</t>
  </si>
  <si>
    <t>Beach City trades Ian Book and 2023 Beach City #8 to Birmingham for QB Cam Newton</t>
  </si>
  <si>
    <t>Beach - Birmingham (22-83)</t>
  </si>
  <si>
    <t>Ridder, Desmond</t>
  </si>
  <si>
    <t>Thompson, Skylar</t>
  </si>
  <si>
    <t>Pickett, Kenny</t>
  </si>
  <si>
    <t>Purdy, Brock</t>
  </si>
  <si>
    <t>Zappe, Bailey</t>
  </si>
  <si>
    <t>Willis, Malik</t>
  </si>
  <si>
    <t>Perkins, Bryce</t>
  </si>
  <si>
    <t>Howell, Sam</t>
  </si>
  <si>
    <t>Prentice, Adam</t>
  </si>
  <si>
    <t>Ricci, Giovanni</t>
  </si>
  <si>
    <t>FB KOR</t>
  </si>
  <si>
    <t>Ford, Jerome</t>
  </si>
  <si>
    <t>Ebner, Trestan</t>
  </si>
  <si>
    <t>Conner, Snoop</t>
  </si>
  <si>
    <t>Ingram, Keaontay</t>
  </si>
  <si>
    <t>Harris, Kevin</t>
  </si>
  <si>
    <t>Knight, Zonovan</t>
  </si>
  <si>
    <t>Jackson, Deon</t>
  </si>
  <si>
    <t>Haskins, Hassan</t>
  </si>
  <si>
    <t>White, Rachaad</t>
  </si>
  <si>
    <t>Williams, Kyren</t>
  </si>
  <si>
    <t>Pierce, Dameon</t>
  </si>
  <si>
    <t>Blackshear, Raheem</t>
  </si>
  <si>
    <t>Walker III, Kenneth</t>
  </si>
  <si>
    <t>Davis, Malik</t>
  </si>
  <si>
    <t>Robinson Jr., Brian</t>
  </si>
  <si>
    <t>Warren, Jaylen</t>
  </si>
  <si>
    <t>Pacheco, Isiah</t>
  </si>
  <si>
    <t>Huntley, Caleb</t>
  </si>
  <si>
    <t>Mason, Jordan</t>
  </si>
  <si>
    <t>Allgeier, Tyler</t>
  </si>
  <si>
    <t>Cook, James</t>
  </si>
  <si>
    <t>Hall, Breece</t>
  </si>
  <si>
    <t>White, Zamir</t>
  </si>
  <si>
    <t>Bell, David</t>
  </si>
  <si>
    <t>Moore, Skyy</t>
  </si>
  <si>
    <t>Shakir, Khalil</t>
  </si>
  <si>
    <t>Thornton, Tyquan</t>
  </si>
  <si>
    <t>Toure, Samori</t>
  </si>
  <si>
    <t>Irwin, Trenton</t>
  </si>
  <si>
    <t>Nailor, Jalen</t>
  </si>
  <si>
    <t>Robinson, Wan'Dale</t>
  </si>
  <si>
    <t>Doubs, Romeo</t>
  </si>
  <si>
    <t>Hodgins, Isaiah</t>
  </si>
  <si>
    <t>Dortch, Greg</t>
  </si>
  <si>
    <t>Pierce, Alec</t>
  </si>
  <si>
    <t>Burks, Treylon</t>
  </si>
  <si>
    <t>Dotson, Jahan</t>
  </si>
  <si>
    <t>Chark, DJ</t>
  </si>
  <si>
    <t>Shaheed, Rashid</t>
  </si>
  <si>
    <t>Watson, Christian</t>
  </si>
  <si>
    <t>London, Drake</t>
  </si>
  <si>
    <t>Pickens, George</t>
  </si>
  <si>
    <t>Wilson, Garrett</t>
  </si>
  <si>
    <t>Olave, Chris</t>
  </si>
  <si>
    <t>Dulcich, Greg</t>
  </si>
  <si>
    <t>Okonkwo, Chigoziem</t>
  </si>
  <si>
    <t>Likely, Isaiah</t>
  </si>
  <si>
    <t>Otton, Cade</t>
  </si>
  <si>
    <t>Heyward, Connor</t>
  </si>
  <si>
    <t>Fortson, Jody</t>
  </si>
  <si>
    <t>Hendershot, Peyton</t>
  </si>
  <si>
    <t>Bellinger, Daniel</t>
  </si>
  <si>
    <t>Woods, Jelani</t>
  </si>
  <si>
    <t>McBride, Trey</t>
  </si>
  <si>
    <t>Cager, Lawrence</t>
  </si>
  <si>
    <t>Hudson, Tanner</t>
  </si>
  <si>
    <t>Mitchell, James</t>
  </si>
  <si>
    <t>Kieft, Ko</t>
  </si>
  <si>
    <t>Ferguson, Jake</t>
  </si>
  <si>
    <t>Morris, Quintin</t>
  </si>
  <si>
    <t>Zylstra, Shane</t>
  </si>
  <si>
    <t>Myarick, Chris</t>
  </si>
  <si>
    <t>Calcaterra, Grant</t>
  </si>
  <si>
    <t>Rogers, Armani</t>
  </si>
  <si>
    <t>Asiasi, Devin</t>
  </si>
  <si>
    <t>Hamilton, Devery</t>
  </si>
  <si>
    <t>Penning, Trevor</t>
  </si>
  <si>
    <t>Jurgens, Cam</t>
  </si>
  <si>
    <t>Goedeke, Luke</t>
  </si>
  <si>
    <t>Faalele, Daniel</t>
  </si>
  <si>
    <t>Munford Jr., Thayer</t>
  </si>
  <si>
    <t>Kidd, Lewis</t>
  </si>
  <si>
    <t>York, Cade</t>
  </si>
  <si>
    <t>Dicker, Cameron</t>
  </si>
  <si>
    <t>Stonehouse, Ryan</t>
  </si>
  <si>
    <t>Camarda, Jake</t>
  </si>
  <si>
    <t>Wright, Ryan</t>
  </si>
  <si>
    <t>Stout, Jordan</t>
  </si>
  <si>
    <t>Gill, Trenton</t>
  </si>
  <si>
    <t>Sanders, Myjai</t>
  </si>
  <si>
    <t>Thomas, meron</t>
  </si>
  <si>
    <t>Smith, Lecitus</t>
  </si>
  <si>
    <t>Matthew, Christian</t>
  </si>
  <si>
    <t>Luketa, Jesse</t>
  </si>
  <si>
    <t>22/1</t>
  </si>
  <si>
    <t>Ebiketie, Arnold</t>
  </si>
  <si>
    <t>Andersen, Troy</t>
  </si>
  <si>
    <t>Malone, DeAngelo</t>
  </si>
  <si>
    <t>Hamilton, Kyle</t>
  </si>
  <si>
    <t>Linderbaum, Tyler</t>
  </si>
  <si>
    <t>Ojabo, David</t>
  </si>
  <si>
    <t>Jones, Travis</t>
  </si>
  <si>
    <t>Armour-Davis, Jalyn</t>
  </si>
  <si>
    <t>Kolar, Charlie</t>
  </si>
  <si>
    <t>Williams, Damarion</t>
  </si>
  <si>
    <t>Badie, Tyler</t>
  </si>
  <si>
    <t>Elam, Kaiir</t>
  </si>
  <si>
    <t>Bernard, Terrel</t>
  </si>
  <si>
    <t>Benford, Christian</t>
  </si>
  <si>
    <t>Tenuta, Luke</t>
  </si>
  <si>
    <t>Spector, Baylon</t>
  </si>
  <si>
    <t>Ekwonu, Ikem</t>
  </si>
  <si>
    <t>Smith, Brandon</t>
  </si>
  <si>
    <t>Barno, Amare</t>
  </si>
  <si>
    <t>Mays, Cade</t>
  </si>
  <si>
    <t>Barnes, Kalon</t>
  </si>
  <si>
    <t>Gordon, Kyler</t>
  </si>
  <si>
    <t>Brisker, Jaquan</t>
  </si>
  <si>
    <t>Jones, Braxton</t>
  </si>
  <si>
    <t>Robinson, Dominique</t>
  </si>
  <si>
    <t>Thomas, Zachary</t>
  </si>
  <si>
    <t>Carter, Ja'Tyre</t>
  </si>
  <si>
    <t>Hicks, Elijah</t>
  </si>
  <si>
    <t>Hill, Daxton</t>
  </si>
  <si>
    <t>Taylor-Britt, Cam</t>
  </si>
  <si>
    <t>Carter, Zachary</t>
  </si>
  <si>
    <t>Volson, Cordell</t>
  </si>
  <si>
    <t>Gunter, Jeff</t>
  </si>
  <si>
    <t>Emerson, Martin</t>
  </si>
  <si>
    <t>Wright, Alex</t>
  </si>
  <si>
    <t>Winfrey, Perrion</t>
  </si>
  <si>
    <t>Woods, Michael</t>
  </si>
  <si>
    <t>Thomas, Isaiah</t>
  </si>
  <si>
    <t>Smith, Tyler</t>
  </si>
  <si>
    <t>Williams, Sam</t>
  </si>
  <si>
    <t>Tolbert, Jalen</t>
  </si>
  <si>
    <t>Waletzko, Matt</t>
  </si>
  <si>
    <t>Bland, DaRon</t>
  </si>
  <si>
    <t>Clark, Damone</t>
  </si>
  <si>
    <t>Ridgeway, John</t>
  </si>
  <si>
    <t>Harper, Devin</t>
  </si>
  <si>
    <t>Bonitto, Nik</t>
  </si>
  <si>
    <t>Mathis, Damarri</t>
  </si>
  <si>
    <t>Uwazurike, Eyioma</t>
  </si>
  <si>
    <t>Turner-Yell, Delarrin</t>
  </si>
  <si>
    <t>Washington, Montrell</t>
  </si>
  <si>
    <t>Wattenberg, Luke</t>
  </si>
  <si>
    <t>Henningsen, Matt</t>
  </si>
  <si>
    <t>Hicks, Faion</t>
  </si>
  <si>
    <t>Williams, Jameson</t>
  </si>
  <si>
    <t>Hutchinson, Aidan</t>
  </si>
  <si>
    <t>Paschal, Josh</t>
  </si>
  <si>
    <t>Joseph, Kerby</t>
  </si>
  <si>
    <t>Rodriguez, Malcolm</t>
  </si>
  <si>
    <t>Lucas, Chase</t>
  </si>
  <si>
    <t>Walker, Quay</t>
  </si>
  <si>
    <t>Wyatt, Devonte</t>
  </si>
  <si>
    <t>Rhyan, Sean</t>
  </si>
  <si>
    <t>Tom, Zach</t>
  </si>
  <si>
    <t>Enagbare, Kingsley</t>
  </si>
  <si>
    <t>Carpenter, Tariq</t>
  </si>
  <si>
    <t>Walker, Rasheed</t>
  </si>
  <si>
    <t>Green, Kenyon</t>
  </si>
  <si>
    <t>Pitre, Jalen</t>
  </si>
  <si>
    <t>Harris, Christian</t>
  </si>
  <si>
    <t>Quitoriano, Teagan</t>
  </si>
  <si>
    <t>Deculus, Austin</t>
  </si>
  <si>
    <t>Raimann, Bernhard</t>
  </si>
  <si>
    <t>Cross, Nick</t>
  </si>
  <si>
    <t>Johnson, Eric</t>
  </si>
  <si>
    <t>Green, Gerri</t>
  </si>
  <si>
    <t>Thomas, Rodney</t>
  </si>
  <si>
    <t>Walker, Travon</t>
  </si>
  <si>
    <t>Lloyd, Devin</t>
  </si>
  <si>
    <t>Fortner, Luke</t>
  </si>
  <si>
    <t>Muma, Chad</t>
  </si>
  <si>
    <t>Junior, Gregory</t>
  </si>
  <si>
    <t>Brown, Montaric</t>
  </si>
  <si>
    <t>McDuffie, Trent</t>
  </si>
  <si>
    <t>Karlaftis, George</t>
  </si>
  <si>
    <t>Cook, Bryan</t>
  </si>
  <si>
    <t>Chenal, Leo</t>
  </si>
  <si>
    <t>Williams, Joshua</t>
  </si>
  <si>
    <t>Kinnard, Darian</t>
  </si>
  <si>
    <t>Watson, Jaylen</t>
  </si>
  <si>
    <t>Johnson, Nazeeh</t>
  </si>
  <si>
    <t>Parham, Dylan</t>
  </si>
  <si>
    <t>Butler, Matthew</t>
  </si>
  <si>
    <t>Brown, Brittain</t>
  </si>
  <si>
    <t>Johnson, Zion</t>
  </si>
  <si>
    <t>Woods, JT</t>
  </si>
  <si>
    <t>Spiller, Isaiah</t>
  </si>
  <si>
    <t>33/4</t>
  </si>
  <si>
    <t>Ogbonnia, Otito</t>
  </si>
  <si>
    <t>Salyer, Jamaree</t>
  </si>
  <si>
    <t>ww/6</t>
  </si>
  <si>
    <t>Taylor, Ja'Sir</t>
  </si>
  <si>
    <t>Leonard, Deane</t>
  </si>
  <si>
    <t>ww/7</t>
  </si>
  <si>
    <t>Horvath, Zander</t>
  </si>
  <si>
    <t>Durant, Cobie</t>
  </si>
  <si>
    <t>ww/5</t>
  </si>
  <si>
    <t>Brown, Earnest</t>
  </si>
  <si>
    <t>Lake, Quentin</t>
  </si>
  <si>
    <t>Kendrick, Derion</t>
  </si>
  <si>
    <t>Hardy, Daniel</t>
  </si>
  <si>
    <t>Yeast, Russ</t>
  </si>
  <si>
    <t>Arcuri, AJ</t>
  </si>
  <si>
    <t>Tindall, Channing</t>
  </si>
  <si>
    <t>Ezukanma, Erik</t>
  </si>
  <si>
    <t>Cine, Lewis</t>
  </si>
  <si>
    <t>Booth, Andrew</t>
  </si>
  <si>
    <t>Ingram, Ed</t>
  </si>
  <si>
    <t>Asamoah, Brian</t>
  </si>
  <si>
    <t>Evans, Akayleb</t>
  </si>
  <si>
    <t>Otomewo, Esezi</t>
  </si>
  <si>
    <t>Chandler, Ty</t>
  </si>
  <si>
    <t>Lowe, Vederian</t>
  </si>
  <si>
    <t>Muse, Nick</t>
  </si>
  <si>
    <t>Hinton, Kyle</t>
  </si>
  <si>
    <t>Strange, Cole</t>
  </si>
  <si>
    <t>Jones, Marcus</t>
  </si>
  <si>
    <t>Jones, Jack</t>
  </si>
  <si>
    <t>Strong, Pierre</t>
  </si>
  <si>
    <t>Roberts, Sam</t>
  </si>
  <si>
    <t>Taylor, Alontae</t>
  </si>
  <si>
    <t>Thibodeaux, Kayvon</t>
  </si>
  <si>
    <t>Neal, Evan</t>
  </si>
  <si>
    <t>Ezeudu, Joshua</t>
  </si>
  <si>
    <t>Flott, Cordale</t>
  </si>
  <si>
    <t>Belton, Dane</t>
  </si>
  <si>
    <t>McFadden, Micah</t>
  </si>
  <si>
    <t>Davidson, D.J.</t>
  </si>
  <si>
    <t>Gardner, Sauce</t>
  </si>
  <si>
    <t>Ruckert, Jeremy</t>
  </si>
  <si>
    <t>Mitchell, Max</t>
  </si>
  <si>
    <t>Clemons, Micheal</t>
  </si>
  <si>
    <t>Davis, Jordan</t>
  </si>
  <si>
    <t>Dean, Nakobe</t>
  </si>
  <si>
    <t>Johnson, Kyron</t>
  </si>
  <si>
    <t>Jackson, Drake</t>
  </si>
  <si>
    <t>Gray, Danny</t>
  </si>
  <si>
    <t>Davis-Price, Tyrion</t>
  </si>
  <si>
    <t>Burford, Spencer</t>
  </si>
  <si>
    <t>Womack, Samuel</t>
  </si>
  <si>
    <t>Zakelj, Nick</t>
  </si>
  <si>
    <t>Castro-Fields, Tariq</t>
  </si>
  <si>
    <t>Cross, Charles</t>
  </si>
  <si>
    <t>Mafe, Boye</t>
  </si>
  <si>
    <t>Lucas, Abraham</t>
  </si>
  <si>
    <t>Bryant, Coby</t>
  </si>
  <si>
    <t>Woolen, Tariq</t>
  </si>
  <si>
    <t>Young, Dareke</t>
  </si>
  <si>
    <t>Hall, Logan</t>
  </si>
  <si>
    <t>McCollum, Zyon</t>
  </si>
  <si>
    <t>McCreary, Roger</t>
  </si>
  <si>
    <t>Petit-Frere, Nicholas</t>
  </si>
  <si>
    <t>Philips, Kyle</t>
  </si>
  <si>
    <t>Jackson, Theo</t>
  </si>
  <si>
    <t>Mathis, Phidarian</t>
  </si>
  <si>
    <t>Butler, Percy</t>
  </si>
  <si>
    <t>Turner, Cole</t>
  </si>
  <si>
    <t>Paul, Chris</t>
  </si>
  <si>
    <t>Holmes, Christian</t>
  </si>
  <si>
    <t>Abernathy, Micah</t>
  </si>
  <si>
    <t>22/FA</t>
  </si>
  <si>
    <t>Adams, Tony</t>
  </si>
  <si>
    <t>Addington, Tucker</t>
  </si>
  <si>
    <t>Adomitis, Cal</t>
  </si>
  <si>
    <t>Ahmed, Ramiz</t>
  </si>
  <si>
    <t>Alford, DeAundre</t>
  </si>
  <si>
    <t>Ali, Josh</t>
  </si>
  <si>
    <t>Anderson, Ryder</t>
  </si>
  <si>
    <t>Avery, Tre</t>
  </si>
  <si>
    <t>Baccellia, Andre</t>
  </si>
  <si>
    <t>Bada, David</t>
  </si>
  <si>
    <t>Bailey, Zack</t>
  </si>
  <si>
    <t>Baker, Darrell</t>
  </si>
  <si>
    <t>Baldwin, Daylen</t>
  </si>
  <si>
    <t>Bell, D'Anthony</t>
  </si>
  <si>
    <t>Bell, Markquese</t>
  </si>
  <si>
    <t>Bernhardt, Jared</t>
  </si>
  <si>
    <t>Berryhill, Stanley</t>
  </si>
  <si>
    <t>Bertolet, Taylor</t>
  </si>
  <si>
    <t>Blackwell, Josh</t>
  </si>
  <si>
    <t>Blankenship, Reed</t>
  </si>
  <si>
    <t>Blount, Joey</t>
  </si>
  <si>
    <t>Brewer, C.J.</t>
  </si>
  <si>
    <t>Butler, Darien</t>
  </si>
  <si>
    <t>Carter, Roger</t>
  </si>
  <si>
    <t>Carter, T.J.</t>
  </si>
  <si>
    <t>Chestnut, Julius</t>
  </si>
  <si>
    <t>Chrisman, Drue</t>
  </si>
  <si>
    <t>Cochrane, Jack</t>
  </si>
  <si>
    <t>Coco, Jack</t>
  </si>
  <si>
    <t>Conner, Tanner</t>
  </si>
  <si>
    <t>Covey, Britain</t>
  </si>
  <si>
    <t>Cronk, Coy</t>
  </si>
  <si>
    <t>Dalton, Jalen</t>
  </si>
  <si>
    <t>Davis, Domenique</t>
  </si>
  <si>
    <t>Denbow, Trevor</t>
  </si>
  <si>
    <t>Dixon, De'Shaan</t>
  </si>
  <si>
    <t>Domann, JoJo</t>
  </si>
  <si>
    <t>Emili, Prince</t>
  </si>
  <si>
    <t>Fatukasi, Olakunle</t>
  </si>
  <si>
    <t>Fernea, Ethan</t>
  </si>
  <si>
    <t>Fields, DaMarcus</t>
  </si>
  <si>
    <t>Flowers, Dallis</t>
  </si>
  <si>
    <t>Fox, Tomon</t>
  </si>
  <si>
    <t>Fraboni, Mitchell</t>
  </si>
  <si>
    <t>Francis, Jacobi</t>
  </si>
  <si>
    <t>Garcia, Elijah</t>
  </si>
  <si>
    <t>Gardner, Don</t>
  </si>
  <si>
    <t>Gates, DeMarquis</t>
  </si>
  <si>
    <t>Geiger, Kaylon</t>
  </si>
  <si>
    <t>George, Allan</t>
  </si>
  <si>
    <t>Gibbens, Jack</t>
  </si>
  <si>
    <t>Gilbert, Zyon</t>
  </si>
  <si>
    <t>Gutierrez, Sebastian</t>
  </si>
  <si>
    <t>Hairston, Troy</t>
  </si>
  <si>
    <t>Hansen, Jake</t>
  </si>
  <si>
    <t>Hermanns, Grant</t>
  </si>
  <si>
    <t>Herring, Malik</t>
  </si>
  <si>
    <t>Hinish, Kurt</t>
  </si>
  <si>
    <t>Hinton, Christopher</t>
  </si>
  <si>
    <t>Hoffman, Brock</t>
  </si>
  <si>
    <t>Horne, Timmy</t>
  </si>
  <si>
    <t>Houston, Dennis</t>
  </si>
  <si>
    <t>Hummel, Jake</t>
  </si>
  <si>
    <t>Ingram, Ja'Marcus</t>
  </si>
  <si>
    <t>Jackson, Storey</t>
  </si>
  <si>
    <t>Jeter, Donovan</t>
  </si>
  <si>
    <t>Jobe, Josh</t>
  </si>
  <si>
    <t>Johnson, Cade</t>
  </si>
  <si>
    <t>Johnson, Johnny</t>
  </si>
  <si>
    <t>Johnson, Zack</t>
  </si>
  <si>
    <t>Jolly, Shaun</t>
  </si>
  <si>
    <t>Jonathan, Kingsley</t>
  </si>
  <si>
    <t>Jones, Jaylon</t>
  </si>
  <si>
    <t>Jones, Kobe</t>
  </si>
  <si>
    <t>Jones, Manny</t>
  </si>
  <si>
    <t>Jones, Tim</t>
  </si>
  <si>
    <t>Jones, Vi</t>
  </si>
  <si>
    <t>Kalinic, Nikola</t>
  </si>
  <si>
    <t>Kohou, Kader</t>
  </si>
  <si>
    <t>Kolone, Jeremiah</t>
  </si>
  <si>
    <t>Kongbo, Jonathan</t>
  </si>
  <si>
    <t>Krull, Lucas</t>
  </si>
  <si>
    <t>Kwenkeu, William</t>
  </si>
  <si>
    <t>Landman, Nathan</t>
  </si>
  <si>
    <t>Lassiter, Kwamie</t>
  </si>
  <si>
    <t>Layne, Raheem</t>
  </si>
  <si>
    <t>Martin, Tay</t>
  </si>
  <si>
    <t>Masterson, Luke</t>
  </si>
  <si>
    <t>McCall, Marquan</t>
  </si>
  <si>
    <t>McCullough, Liam</t>
  </si>
  <si>
    <t>McCutcheon, Lance</t>
  </si>
  <si>
    <t>McGowan, Kyric</t>
  </si>
  <si>
    <t>McMillian, Ja'Quan</t>
  </si>
  <si>
    <t>Meredith, Jordan</t>
  </si>
  <si>
    <t>Mitchell, DaMarcus</t>
  </si>
  <si>
    <t>Molchon, John</t>
  </si>
  <si>
    <t>Mosby, Arron</t>
  </si>
  <si>
    <t>Mosely, Quandre</t>
  </si>
  <si>
    <t>Murray, Bill</t>
  </si>
  <si>
    <t>Neuzil, Ryan</t>
  </si>
  <si>
    <t>Newman-Johnson, Xavier</t>
  </si>
  <si>
    <t>Nichols, Rayshad</t>
  </si>
  <si>
    <t>Okuayinonu, Sam</t>
  </si>
  <si>
    <t>Olubi, Segun</t>
  </si>
  <si>
    <t>Onujiogu, Josh</t>
  </si>
  <si>
    <t>Peevy, Jayden</t>
  </si>
  <si>
    <t>Perry, Roderick</t>
  </si>
  <si>
    <t>Pola-Mao, Isaiah</t>
  </si>
  <si>
    <t>Price, D'Vonte</t>
  </si>
  <si>
    <t>Rhyne, Forrest</t>
  </si>
  <si>
    <t>Rivers, Ronnie</t>
  </si>
  <si>
    <t>Ross, Josh</t>
  </si>
  <si>
    <t>Russell, J.J.</t>
  </si>
  <si>
    <t>Sanborn, Jack</t>
  </si>
  <si>
    <t>Sanders, Braylon</t>
  </si>
  <si>
    <t>Sarell, Foster</t>
  </si>
  <si>
    <t>Schooler, Brenden</t>
  </si>
  <si>
    <t>Sewell, Nephi</t>
  </si>
  <si>
    <t>Shudak, Caleb</t>
  </si>
  <si>
    <t>Sills, Josh</t>
  </si>
  <si>
    <t>Smartt, Stone</t>
  </si>
  <si>
    <t>Stille, Ben</t>
  </si>
  <si>
    <t>Taylor, Demetrius</t>
  </si>
  <si>
    <t>Thomas, A.J.</t>
  </si>
  <si>
    <t>Thomas, Brayden</t>
  </si>
  <si>
    <t>Thomas, Keir</t>
  </si>
  <si>
    <t>Thompkins, Deven</t>
  </si>
  <si>
    <t>Thompson, Josh</t>
  </si>
  <si>
    <t>Thompson, Trenton</t>
  </si>
  <si>
    <t>Tonges, Jake</t>
  </si>
  <si>
    <t>Turner, DJ</t>
  </si>
  <si>
    <t>Turner, Nolan</t>
  </si>
  <si>
    <t>Turpin, KaVontae</t>
  </si>
  <si>
    <t>Victor, Binjimen</t>
  </si>
  <si>
    <t>Vilain, Luiji</t>
  </si>
  <si>
    <t>Virgil, Jalen</t>
  </si>
  <si>
    <t>Walton, Brandon</t>
  </si>
  <si>
    <t>Washington, Scotty</t>
  </si>
  <si>
    <t>Weatherford, Sterling</t>
  </si>
  <si>
    <t>Webb, Raleigh</t>
  </si>
  <si>
    <t>Webb, Sam</t>
  </si>
  <si>
    <t>Wilborn, Ray</t>
  </si>
  <si>
    <t>Williams, Darryl</t>
  </si>
  <si>
    <t>Wooten, Chandler</t>
  </si>
  <si>
    <t>Jones Jr., Velus</t>
  </si>
  <si>
    <t>Harty, Deonte</t>
  </si>
  <si>
    <t>G T</t>
  </si>
  <si>
    <t>Colon, Trystan</t>
  </si>
  <si>
    <t>Eiselen, Dieter</t>
  </si>
  <si>
    <t>Pipkins III, Trey</t>
  </si>
  <si>
    <t>Jackson, Alaric</t>
  </si>
  <si>
    <t>Ledbetter, Jonathan</t>
  </si>
  <si>
    <t>Thomas, Cameron</t>
  </si>
  <si>
    <t>Alford, Dee</t>
  </si>
  <si>
    <t>Kunaszyk, Jordan</t>
  </si>
  <si>
    <t>Owusu-Koramoah, Jeremiah</t>
  </si>
  <si>
    <t>Houston IV, James</t>
  </si>
  <si>
    <t>Locke, P.J.</t>
  </si>
  <si>
    <t>Booker IV, Thomas</t>
  </si>
  <si>
    <t>Leonard, Shaquille</t>
  </si>
  <si>
    <t>Thomas II, Rodney</t>
  </si>
  <si>
    <t>Bootle, Dicaprio</t>
  </si>
  <si>
    <t>Lammons, Chris</t>
  </si>
  <si>
    <t>Farrell Jr., Neil</t>
  </si>
  <si>
    <t>Campbell, Elijah</t>
  </si>
  <si>
    <t>McKinley III, Verone</t>
  </si>
  <si>
    <t>Booth Jr., Andrew</t>
  </si>
  <si>
    <t>Flott, Cor'Dale</t>
  </si>
  <si>
    <t>McCloud, Nick</t>
  </si>
  <si>
    <t>Leal, DeMarvin</t>
  </si>
  <si>
    <t>Robinson, Mark</t>
  </si>
  <si>
    <t>Adams, Myles</t>
  </si>
  <si>
    <t>Jackson Sr., Michael</t>
  </si>
  <si>
    <t>Womack III, Samuel</t>
  </si>
  <si>
    <t>Delaney, Dee</t>
  </si>
  <si>
    <t xml:space="preserve">Acme </t>
  </si>
  <si>
    <t>Tempa</t>
  </si>
  <si>
    <t>Westland - Birmingham(22-18)- Cave (22-59)</t>
  </si>
  <si>
    <t>2024 Picks: ALL</t>
  </si>
  <si>
    <t>Vegas - Beach City</t>
  </si>
  <si>
    <t>Tokyo - Rosarito</t>
  </si>
  <si>
    <t>Edwards Jr, Mario</t>
  </si>
  <si>
    <t>McGovern, Connor &amp;%</t>
  </si>
  <si>
    <t>Both Cs</t>
  </si>
  <si>
    <t>Birmingham - Ferdon(22-51) - Westland (23-3)</t>
  </si>
  <si>
    <t>Ferdon Trades 2023 #1, Birmingham #3, 2024 #1, #6 Javon Holland, James Connor, Odefe Oweh to Westland for Trent Williams, Bobby Wagner, Darius Slay, Amari Cooper</t>
  </si>
  <si>
    <t>Toldeo Trades D'onte Foreman to Beach city for Tempe #2</t>
  </si>
  <si>
    <t>Tokyo Trades Charles Leno to Delta for Marco Wilson</t>
  </si>
  <si>
    <t>Cave- Westland(23-4_</t>
  </si>
  <si>
    <t>Westland trades Grady Jarrett and Brandon Graham to Cave Creek for D.J. Reed 5th in 2023 and 3rd in 2024 </t>
  </si>
  <si>
    <t>Toledo sends their 2024#7 to Cave Creek for AJ Cann and Myles Jack</t>
  </si>
  <si>
    <t>Birmingham trades G Shaq Mason to the Beach Bums for Patrick Mekari OT and Jawaan Taylor OT 0-7. </t>
  </si>
  <si>
    <t>Cave creek trades Darron Payne and Terrell Edmonds to Toronto for Lavonte David.  </t>
  </si>
  <si>
    <t>Toledo sends 2.2 and 3.19 for MLB Demario Davis from Delta</t>
  </si>
  <si>
    <t>Westland - Toledo(22-30) - Delta(23-8)</t>
  </si>
  <si>
    <t>Boulder - Westland (23-9)</t>
  </si>
  <si>
    <t>Westland trade Ryan Tannehil, Jake Matthews, Brandon Sherff to Boulder for 2023 #2 #5 and 2024 #2 #3</t>
  </si>
  <si>
    <t xml:space="preserve">Independence trades 1.11, 3rd 2024 and QB Matt Stafford to Tronto for QB Jeff Goff.  </t>
  </si>
  <si>
    <t>Independence - Toronto (23-10)</t>
  </si>
  <si>
    <t>Dracut - Toledo(22-46) - Las Vegas(23-11)</t>
  </si>
  <si>
    <t xml:space="preserve">Vegas trade Juwan Bentley to Toledo for Dracut #1 </t>
  </si>
  <si>
    <t>Toledo Trades Vegas #4 and Denzel Ward to Independence for Teiar Tart</t>
  </si>
  <si>
    <t>Vegas- Toledo (22-29)- Independence(23-12)</t>
  </si>
  <si>
    <t>Cave trades Al Woods to Tempe for 2024 #2</t>
  </si>
  <si>
    <t>Ferdon - Dracut (22-69)</t>
  </si>
  <si>
    <t>Tempe - Dracut (22-72)</t>
  </si>
  <si>
    <t>Ferdon trades 20024 #4 2023#7 Rosarito Tj Hockinson CJ Mosely Bobby Wagner Sione takiTaki to Cave for Jonathon Allen, Lavonte David, 2023 #1 #3 #4 Shaq Thompson, John Feliciano</t>
  </si>
  <si>
    <t>Cave - Ferdon(23-14)</t>
  </si>
  <si>
    <t>Acme trades Ashawn Robinson to Cave for Birmingham #2</t>
  </si>
  <si>
    <t>Birmingham/ Beach22-38 Cave 22-40 Acme 23-15</t>
  </si>
  <si>
    <t>Westland - Ferdon(22-57) - Cave(23-14)</t>
  </si>
  <si>
    <t>Vegas - Dracut(22-67) - London(23-16)</t>
  </si>
  <si>
    <t>London trades Roger Saffold 45 LG and Brandon Shell RT to Dracut for Garrett Bradbury 53 C and Vegas #6</t>
  </si>
  <si>
    <t>Toronto sends C Connor McGovern to Tempe for G Evan Brown</t>
  </si>
  <si>
    <t>Independence trades OLB Zack Baun to Delta for DE Shelby Harris</t>
  </si>
  <si>
    <t>Ferdon trades Darius slay aaron Donald and tavierre Thomas to boulder for 1.18 budda baker and Troy hill </t>
  </si>
  <si>
    <t>Troy hill and a 2024 7 gets moved to Tokyo for 2023 3 and Andrew van tinkle</t>
  </si>
  <si>
    <t>Delta sends pick 6.1 (this year) to Independence for pick 5 and 10 (next year) </t>
  </si>
  <si>
    <t>Delta - Independence()</t>
  </si>
  <si>
    <t>PosiDT $ $ $ions2</t>
  </si>
  <si>
    <t>Tokyo - Ferdon - Tokyo(23-3)</t>
  </si>
  <si>
    <t>Ferdon trades R Mostert, Kevin Dotson Eddie Jackson and Tokyo #3 in 2023 to Tokyo for 1.23 Samuel Cosmi and 2024 #5 </t>
  </si>
  <si>
    <t>Tempe - Toledo(22-23) - Beach(23-2) -Boulder(23-24)</t>
  </si>
  <si>
    <t>Boulder trades RCB Michael Davis to Beach City for Tempes #2. </t>
  </si>
  <si>
    <t>Tokyo trades 2024 #3 to Delta for Jacoby Brissett</t>
  </si>
  <si>
    <t>Delta sends 2.1 and Thornhill for the Bums QB Love and birminghams 4th</t>
  </si>
  <si>
    <t>Rosarito Beach sends OLB Floyd and 2023 #2 pick to Delta for Toledo #2 and Delta #3</t>
  </si>
  <si>
    <t>Toledo - Delta(23-8) - Rosarito(23-27)</t>
  </si>
  <si>
    <t>Rosarito Beach - Delta(23-27)</t>
  </si>
  <si>
    <t>Beach - Ferdon(23-27)</t>
  </si>
  <si>
    <t>Sauce Gardner</t>
  </si>
  <si>
    <t>Aidan Hutchinson</t>
  </si>
  <si>
    <t>Travon Walker</t>
  </si>
  <si>
    <t>Derrick Stingly Jr</t>
  </si>
  <si>
    <t>22/1(CHA)</t>
  </si>
  <si>
    <t>Delta - Beach (23-26) - Acme(23-29)</t>
  </si>
  <si>
    <t>Beach trades pick 2.1 to Acme for Isaiah Simmons OLB.  Acme confirms. Thanks Butch.</t>
  </si>
  <si>
    <t>Acme - Ferdon(23-30)</t>
  </si>
  <si>
    <t>Ferdon trades tempe #1 and virginia #1 to Acme for Acme #1 and Acme #2</t>
  </si>
  <si>
    <t>Acme -Ferdon (23-30)</t>
  </si>
  <si>
    <t>Kyle Hamilton</t>
  </si>
  <si>
    <t>Virginia - Ferdon (22-5)- Acme(23-30)</t>
  </si>
  <si>
    <t>Tempe trades OLB Anthony Barr to Toledo for SS Rayshawn Jenkins</t>
  </si>
  <si>
    <t>Kenneth Walker</t>
  </si>
  <si>
    <t>Darrick Forrest</t>
  </si>
  <si>
    <t>Beach City trades R Slater, E Moore, 2.17 this year, 4th next year To Ferdon for  Jonathon Allen 68 DT and Amari Cooper WR</t>
  </si>
  <si>
    <t>Dracut trades pick 1.8 to Toledo for picks  Westland 1.19 and Toledo 3.2.</t>
  </si>
  <si>
    <t>Westland - Toledo (22-46) - Dracut 23-32</t>
  </si>
  <si>
    <t>Vero - Dracut(22-48)- Toledo(23-32)</t>
  </si>
  <si>
    <t>Tempe - Ferdon (23-22) - Acme(23-30)</t>
  </si>
  <si>
    <t>Kayvon Thibideux</t>
  </si>
  <si>
    <t>Tariq Woolen</t>
  </si>
  <si>
    <t>Toledo - Dracut (23-32)</t>
  </si>
  <si>
    <t>22/1(FER)</t>
  </si>
  <si>
    <t>Garrett Wilson</t>
  </si>
  <si>
    <t>Dracut trades DRA #3.22 in 2023 to Birmingham for S Duron Harmon</t>
  </si>
  <si>
    <t>Dracut- Birmingham(23-33)</t>
  </si>
  <si>
    <t>21/1(BLU)</t>
  </si>
  <si>
    <t>Jaycee Horn</t>
  </si>
  <si>
    <t>Brock Purdy</t>
  </si>
  <si>
    <t>Dracut trades Cameron Dantzler 4 LCB to Vero for VER #5.8 in 2023.</t>
  </si>
  <si>
    <t>Vero - Dracut(23-34)</t>
  </si>
  <si>
    <t>Quay Walker</t>
  </si>
  <si>
    <t>Charles Cross</t>
  </si>
  <si>
    <t>Travis Etienne</t>
  </si>
  <si>
    <t>22/1(TOR)</t>
  </si>
  <si>
    <t>Ferdom Trades Boulder #1 for Chandler #2  and Chandler 2024 #2</t>
  </si>
  <si>
    <t>Chandler - Ferdon(23-35)</t>
  </si>
  <si>
    <t>Breece Hall</t>
  </si>
  <si>
    <t>Chris Olave</t>
  </si>
  <si>
    <t>21/1(BEA)</t>
  </si>
  <si>
    <t>Boulder - Ferdon (23-20) - Chandler(23-35)</t>
  </si>
  <si>
    <t>Kenny Pickett</t>
  </si>
  <si>
    <t>Trent McDuffie</t>
  </si>
  <si>
    <t>James Cook</t>
  </si>
  <si>
    <t>George Pickens</t>
  </si>
  <si>
    <t>Jersey/Beach City(22-9)/Ferdon (22-26)/Toledo (22-44)- Ferdon(23-36)</t>
  </si>
  <si>
    <t>Tokyo - Ferdon(23-23) - Toledo (23-36)</t>
  </si>
  <si>
    <t>Ryan Neal</t>
  </si>
  <si>
    <t>Ferdon - Beach(22-4)/Ferdon(22-26)/Westland (23-3)Beach()</t>
  </si>
  <si>
    <t>Dameon Pierce</t>
  </si>
  <si>
    <t>Vero - Beach(23-28) - Westland()</t>
  </si>
  <si>
    <t>Beach sends next years #1 and pick 3.8 for pick 1.24</t>
  </si>
  <si>
    <t>22/1(BEA)</t>
  </si>
  <si>
    <t>Juquan Brisker</t>
  </si>
  <si>
    <t>Tyler Allgeier</t>
  </si>
  <si>
    <t>Michael Hoecht</t>
  </si>
  <si>
    <t>Tyler Lindbaum</t>
  </si>
  <si>
    <t>Desmond Ridder</t>
  </si>
  <si>
    <t>Daxton Hill</t>
  </si>
  <si>
    <t>Christian Watson</t>
  </si>
  <si>
    <t>Leo Chenal</t>
  </si>
  <si>
    <t>Boye Mafe</t>
  </si>
  <si>
    <t>Zion Johnson</t>
  </si>
  <si>
    <t>Devin Llyod</t>
  </si>
  <si>
    <t>Jermaine Eluemunor</t>
  </si>
  <si>
    <t>Drake London</t>
  </si>
  <si>
    <t>Adraham Lucas</t>
  </si>
  <si>
    <t>Toronto trades SS Terrell Edmunds to Ann Arbor for LG Elijah Wilkinson.</t>
  </si>
  <si>
    <t>Vero trades pick 2.6 to the Vegas Knights for WR Chris Godwin</t>
  </si>
  <si>
    <r>
      <t>Ferdon trades:Lavante David 65 MLb, Trent Williams 76 T, and 2023 #4.20 Cave to Vero for 2024 #1, 2023 #2.20 H Landry</t>
    </r>
    <r>
      <rPr>
        <sz val="10"/>
        <rFont val="Arial"/>
        <family val="2"/>
      </rPr>
      <t> </t>
    </r>
  </si>
  <si>
    <t>Tyler Smith</t>
  </si>
  <si>
    <t>Isaiah Likely</t>
  </si>
  <si>
    <t>Cave - Ferdon(23-14) - Vero</t>
  </si>
  <si>
    <t>Cave - Vero (22-80)-Ferdon (23-40)</t>
  </si>
  <si>
    <t>Jahan Dotsen</t>
  </si>
  <si>
    <t>Martin Emerson</t>
  </si>
  <si>
    <t>Greg Dulcich</t>
  </si>
  <si>
    <t>Bernjard Raimmann</t>
  </si>
  <si>
    <t>Jalen Pitre</t>
  </si>
  <si>
    <t>Dracut - Rosarito</t>
  </si>
  <si>
    <t>Sam Howell</t>
  </si>
  <si>
    <t>Rosarito Beach- Dracut()</t>
  </si>
  <si>
    <t>Dracut trades pick 2.22 and 10.22 to Rosario Beach for Rosario Beach 5.7 in 2023 and Rosario Beach 2nd round pick in 2024.</t>
  </si>
  <si>
    <t>Ferdon trades Ferdon trades James lynch to Vero for frank Clark</t>
  </si>
  <si>
    <t>22/3(FER)</t>
  </si>
  <si>
    <t>21/3(FER)</t>
  </si>
  <si>
    <t>21/6(FER)</t>
  </si>
  <si>
    <t>22/3(TOK)</t>
  </si>
  <si>
    <t>20/2(FER)</t>
  </si>
  <si>
    <t>22/2(FER)</t>
  </si>
  <si>
    <t>15/1.7(FER)</t>
  </si>
  <si>
    <t>22/4(FER)</t>
  </si>
  <si>
    <t>20/3(FER)</t>
  </si>
  <si>
    <t>18/4(FER)</t>
  </si>
  <si>
    <t>20/1(FER)</t>
  </si>
  <si>
    <t>19/3(FER)</t>
  </si>
  <si>
    <t>16/1(FER)</t>
  </si>
  <si>
    <t>20/2(BEA)</t>
  </si>
  <si>
    <t>Treylon Burkes</t>
  </si>
  <si>
    <t>isaiah Pachecho</t>
  </si>
  <si>
    <t>Daomne Clark</t>
  </si>
  <si>
    <t>22/2(ROS)</t>
  </si>
  <si>
    <t>21/1.10(ROS)</t>
  </si>
  <si>
    <t>23/3(DRA)</t>
  </si>
  <si>
    <t>23/1(DRA)</t>
  </si>
  <si>
    <t>22/1.17(DRA)</t>
  </si>
  <si>
    <t>22/3(VEG)</t>
  </si>
  <si>
    <t>21/1.14(VEG)</t>
  </si>
  <si>
    <t>23/2(VEG)</t>
  </si>
  <si>
    <t>20/1.1(ACM)</t>
  </si>
  <si>
    <t>Toledo(4)</t>
  </si>
  <si>
    <t>Cave(20-10)</t>
  </si>
  <si>
    <t>Ferdon (20-37)</t>
  </si>
  <si>
    <t>Ironton(20-38)</t>
  </si>
  <si>
    <t>Gotham(20-38)</t>
  </si>
  <si>
    <t>Tempe (20-37)</t>
  </si>
  <si>
    <t>Ferdon(20-40)</t>
  </si>
  <si>
    <t>Ferdon (20-39)</t>
  </si>
  <si>
    <t>Ferdon (20-29)</t>
  </si>
  <si>
    <t>Ind (20-40)</t>
  </si>
  <si>
    <t>Beach 20-41)</t>
  </si>
  <si>
    <t>Beach City(29)</t>
  </si>
  <si>
    <t>Ferdon(13)</t>
  </si>
  <si>
    <t>Cav (20-13)</t>
  </si>
  <si>
    <t xml:space="preserve">Omaha(20-42) </t>
  </si>
  <si>
    <t>Toledo(20-8)</t>
  </si>
  <si>
    <t>Beach(62)</t>
  </si>
  <si>
    <t>Jersey(8)</t>
  </si>
  <si>
    <t xml:space="preserve">Tokyo (20-43) </t>
  </si>
  <si>
    <t>Toldeo (20-8)</t>
  </si>
  <si>
    <t>Ind(20-1)</t>
  </si>
  <si>
    <t>Beach(20-18)</t>
  </si>
  <si>
    <t>Birmingham(20-5)</t>
  </si>
  <si>
    <t>Cave(20.11)</t>
  </si>
  <si>
    <t>Cave (20-33)</t>
  </si>
  <si>
    <t>Acme(60)</t>
  </si>
  <si>
    <t>Vegas (20-47)</t>
  </si>
  <si>
    <t>Ferdon(20-36)</t>
  </si>
  <si>
    <t>CHA (20-9)</t>
  </si>
  <si>
    <t>Beach (20-43)</t>
  </si>
  <si>
    <t>Acme(56)</t>
  </si>
  <si>
    <t>Vegas (#62)</t>
  </si>
  <si>
    <t>Tempe(20-37)</t>
  </si>
  <si>
    <t>Jersey (20-23)</t>
  </si>
  <si>
    <t>Tempe(20-49)</t>
  </si>
  <si>
    <t>Tempe (20-31)</t>
  </si>
  <si>
    <t>Birmingham (20-50)</t>
  </si>
  <si>
    <t>Gotham(33)</t>
  </si>
  <si>
    <t>Boulder (64)</t>
  </si>
  <si>
    <t>Beach (20-44)</t>
  </si>
  <si>
    <t>London - Joe Noteboom</t>
  </si>
  <si>
    <t>Virginia - Akeem Davis-Gaither</t>
  </si>
  <si>
    <t>Beach City - Kamal Martin</t>
  </si>
  <si>
    <t>4 Boulder - Matt Prater</t>
  </si>
  <si>
    <t>Ann Arbor - CJ Beathard</t>
  </si>
  <si>
    <t>Chandler - Quintez Cephus</t>
  </si>
  <si>
    <t>Tokyo - Devante Downs</t>
  </si>
  <si>
    <t>Escondido - Travis Fulgham</t>
  </si>
  <si>
    <t>Independence - Richard Rodgers</t>
  </si>
  <si>
    <t>Tempe - D'Ernest Johnson</t>
  </si>
  <si>
    <t>Dracut - Justin Herron</t>
  </si>
  <si>
    <t>Blue Island - Neville Gallimore</t>
  </si>
  <si>
    <t xml:space="preserve"> Omaha - Sam Kock</t>
  </si>
  <si>
    <t>Delta - Damon Arnette</t>
  </si>
  <si>
    <t>Acme - Ty Nsekhe</t>
  </si>
  <si>
    <t>Las Vegas - Cam Sims</t>
  </si>
  <si>
    <t>Tokyo - Malcom Roach</t>
  </si>
  <si>
    <t>Toronto - Aaron Brewer</t>
  </si>
  <si>
    <t>Birmingham - Dakota Dozier</t>
  </si>
  <si>
    <t>Wixom - Azeez Al-Shaair</t>
  </si>
  <si>
    <t>Delta - Ben Bredeson</t>
  </si>
  <si>
    <t>Las Vegas - Nsimba Webster</t>
  </si>
  <si>
    <t>Las Vegas(21-35)</t>
  </si>
  <si>
    <t>Ferdon(20-50)</t>
  </si>
  <si>
    <t>Tempe(21-58)</t>
  </si>
  <si>
    <t>Virginia(21-12)</t>
  </si>
  <si>
    <t>London (21-29)</t>
  </si>
  <si>
    <t>Tokyo(21-48)</t>
  </si>
  <si>
    <t>Dracut (21-24)</t>
  </si>
  <si>
    <t>Viginia(21-51)</t>
  </si>
  <si>
    <t>Virginia(21-56)</t>
  </si>
  <si>
    <t>Jersey(21-53)</t>
  </si>
  <si>
    <t xml:space="preserve">Birmingham(21-17) </t>
  </si>
  <si>
    <t>Tokyo (21-52)</t>
  </si>
  <si>
    <t>Jersey(21-54)</t>
  </si>
  <si>
    <t>Toldeo(21-56)</t>
  </si>
  <si>
    <t>Ferdon (20-36)</t>
  </si>
  <si>
    <t>Beach (21-52)</t>
  </si>
  <si>
    <t>23/1(DEL)</t>
  </si>
  <si>
    <t>23/2(DEL)</t>
  </si>
  <si>
    <t>22/4(BEA)</t>
  </si>
  <si>
    <t>21/1.16(DEL)</t>
  </si>
  <si>
    <t>23/1(LON)</t>
  </si>
  <si>
    <t>23/2(LON)</t>
  </si>
  <si>
    <t>21/2(LON)</t>
  </si>
  <si>
    <t>23/3(ACM)</t>
  </si>
  <si>
    <t>23/1(ACM)</t>
  </si>
  <si>
    <t>23/4(ACM)</t>
  </si>
  <si>
    <t>23/1(ACM</t>
  </si>
  <si>
    <t>23/2(ACM</t>
  </si>
  <si>
    <t>Roger McCreary</t>
  </si>
  <si>
    <t>George Karlaftis</t>
  </si>
  <si>
    <t>Ikem Ekwonu</t>
  </si>
  <si>
    <t>Jordan Davis</t>
  </si>
  <si>
    <t>Bailey Zappe</t>
  </si>
  <si>
    <t>Alec Pierce</t>
  </si>
  <si>
    <t>Cade Otten</t>
  </si>
  <si>
    <t>Braxton Jones</t>
  </si>
  <si>
    <t>Logan Hall</t>
  </si>
  <si>
    <t>Kaiir Elam</t>
  </si>
  <si>
    <t>Reed Blankenship</t>
  </si>
  <si>
    <t>Drake Jackson</t>
  </si>
  <si>
    <t>James Houston</t>
  </si>
  <si>
    <t>Keisean Nixon</t>
  </si>
  <si>
    <t>Devonte Wyatt</t>
  </si>
  <si>
    <t>Arnold Ebiketie</t>
  </si>
  <si>
    <t>Leki Fotu</t>
  </si>
  <si>
    <t>Rashid Shadeed</t>
  </si>
  <si>
    <t>Kyler Gordon</t>
  </si>
  <si>
    <t>Broderick Washington Jr</t>
  </si>
  <si>
    <t>Evan Neal</t>
  </si>
  <si>
    <t>Trevor Penning</t>
  </si>
  <si>
    <t>Cam Taylor Britt</t>
  </si>
  <si>
    <t>Bryan Cook</t>
  </si>
  <si>
    <t>Dylan Parham</t>
  </si>
  <si>
    <t>Alontae Taylor</t>
  </si>
  <si>
    <t>Jake Ferguson</t>
  </si>
  <si>
    <t>Benjamin St Juste</t>
  </si>
  <si>
    <t>Demarri Mathis</t>
  </si>
  <si>
    <t>Isaiah Oliver</t>
  </si>
  <si>
    <t>Jelani Woods</t>
  </si>
  <si>
    <t>Kerby Joseph</t>
  </si>
  <si>
    <t>Cole Strange</t>
  </si>
  <si>
    <t>23/3</t>
  </si>
  <si>
    <t>23/3(TOR)</t>
  </si>
  <si>
    <t>23/3(FER)</t>
  </si>
  <si>
    <t>23/4(FER)</t>
  </si>
  <si>
    <t>23/3(WES)</t>
  </si>
  <si>
    <t>23.3(VIR)</t>
  </si>
  <si>
    <t>23/4(VER)</t>
  </si>
  <si>
    <t>23/3(TOL)</t>
  </si>
  <si>
    <t>23/3(TOK)</t>
  </si>
  <si>
    <t>23/3(ROS)</t>
  </si>
  <si>
    <t>23/3(LON)</t>
  </si>
  <si>
    <t>Birmingham Beach(22-38) Delta(23-26) Ros()</t>
  </si>
  <si>
    <t>23/3(Jer)</t>
  </si>
  <si>
    <t>23/3(DEL)</t>
  </si>
  <si>
    <t>23/4(DEL)</t>
  </si>
  <si>
    <t>23/4(DAY)</t>
  </si>
  <si>
    <t>23/1(CHA)</t>
  </si>
  <si>
    <t>23/4(CHA)</t>
  </si>
  <si>
    <t>23/4(BLU)</t>
  </si>
  <si>
    <t>23/3(BIR)</t>
  </si>
  <si>
    <t>23/4(BIR)</t>
  </si>
  <si>
    <t>23/4(ANN)</t>
  </si>
  <si>
    <t>Rosarito Beach trades pick 3.3 to Temple for Picks 3.18 and 8.23</t>
  </si>
  <si>
    <t>Toledo sends 3.17 and 4.22 to Toronto for TE Njoku</t>
  </si>
  <si>
    <t>Toledo sends 4.2 to Vegas for their 2024 2nd</t>
  </si>
  <si>
    <t>Birmingham trades it’s 2024 3 for Jersey’s 4.7.</t>
  </si>
  <si>
    <t>Rosarito Beach sends 2024 3rd rounder for Delta’s 4.9. </t>
  </si>
  <si>
    <t>Toledo - Vegas(23-45)</t>
  </si>
  <si>
    <t>Dracut -Toledo (22-13) - Toronto(23-44)</t>
  </si>
  <si>
    <t>Beach - Toledo (22-53) - Toronto(23-44)</t>
  </si>
  <si>
    <t>Rosarito - Jersey(22-63)- Birmingham(23-46)</t>
  </si>
  <si>
    <t>Tokyo - tempe(22-74) - Rosarito(23-43)</t>
  </si>
  <si>
    <t>Boulder - Tempe (22-16) - Rosarito(23-43)</t>
  </si>
  <si>
    <t>Delta - Rosarito(23-27) - Tempe(23-43)</t>
  </si>
  <si>
    <t>23/2(FER)</t>
  </si>
  <si>
    <t>23/1(FER)</t>
  </si>
  <si>
    <t>22/1.9(FER)</t>
  </si>
  <si>
    <t>23/1(ROS)</t>
  </si>
  <si>
    <t>23/4(ROS)</t>
  </si>
  <si>
    <t>23/3(TEM)</t>
  </si>
  <si>
    <t>23/1(TOL)</t>
  </si>
  <si>
    <t>21/1.5(TOL)</t>
  </si>
  <si>
    <t>23/2(BIR)</t>
  </si>
  <si>
    <t>23/4(VIR)</t>
  </si>
  <si>
    <t>23/4</t>
  </si>
  <si>
    <t>Brian Robinson Jr</t>
  </si>
  <si>
    <t>Ed Ingram</t>
  </si>
  <si>
    <t>Kenyon Green</t>
  </si>
  <si>
    <t>Jermaine Johnson</t>
  </si>
  <si>
    <t>Jaylen Warren</t>
  </si>
  <si>
    <t>Beach - Toledo</t>
  </si>
  <si>
    <t>Rachaad White</t>
  </si>
  <si>
    <t>Marcus Jones</t>
  </si>
  <si>
    <t>Jersey gets: NT-Davon Hamilton Tokyo gets:  C David Andrews</t>
  </si>
  <si>
    <t>Dracut trades their 4th round pick in 2024 to Delta for Khyiris Tonga DT 4-1 MIN.</t>
  </si>
  <si>
    <t>Cam Jergens</t>
  </si>
  <si>
    <t>Brian Asamoah</t>
  </si>
  <si>
    <t>Andrew Billings</t>
  </si>
  <si>
    <t>Christian Harris</t>
  </si>
  <si>
    <t>Luke Fortner</t>
  </si>
  <si>
    <t>Kryrius Tonga</t>
  </si>
  <si>
    <t>Troy Anderson</t>
  </si>
  <si>
    <t>Kader Kohou</t>
  </si>
  <si>
    <t>Romeo Doubs</t>
  </si>
  <si>
    <t>Trey McBride</t>
  </si>
  <si>
    <t>Zach Tom</t>
  </si>
  <si>
    <t>Terrel Bernard</t>
  </si>
  <si>
    <t>Cobie Durant</t>
  </si>
  <si>
    <t>Joseph Osai</t>
  </si>
  <si>
    <t>Tyquan Thornton</t>
  </si>
  <si>
    <t>Greg Dortch</t>
  </si>
  <si>
    <t>Kavonte Turpin</t>
  </si>
  <si>
    <t>Malcolm Rodriguez</t>
  </si>
  <si>
    <t>Jake Hansen</t>
  </si>
  <si>
    <t>EJ Speed</t>
  </si>
  <si>
    <t>Nicholas PetitFrere</t>
  </si>
  <si>
    <t>WanDale Robinson</t>
  </si>
  <si>
    <t>Jack Jones</t>
  </si>
  <si>
    <t>23/5</t>
  </si>
  <si>
    <t>Skyy Moore</t>
  </si>
  <si>
    <t>23/5(ANN)</t>
  </si>
  <si>
    <t>23/6</t>
  </si>
  <si>
    <t>Beach Trades 4.17 to brendon for  5.15, 8.9 and 8.19?</t>
  </si>
  <si>
    <t>Vegas - Toledo(22-58) - Beach()</t>
  </si>
  <si>
    <t>Birmingham - Ferdon(22-33) - Toledo(22-50) - Beach()</t>
  </si>
  <si>
    <t>Westland - Toledo(22-30) - Beach()</t>
  </si>
  <si>
    <t>Toledo sends 6.2 to Rosarito for their 6th and 9th next year</t>
  </si>
  <si>
    <t>Dracut trades 6.24 and 10.22 to Chandler for Chandler 6.5.   </t>
  </si>
  <si>
    <t>Toledo - Rosarito(23-53)</t>
  </si>
  <si>
    <t>Luke Goedeke G TB</t>
  </si>
  <si>
    <t>Ryan Stonehouse</t>
  </si>
  <si>
    <t xml:space="preserve">Brett Maher </t>
  </si>
  <si>
    <t>John Cominksy</t>
  </si>
  <si>
    <t>Zamir White</t>
  </si>
  <si>
    <t>Duke Shelley</t>
  </si>
  <si>
    <t>Jordan Mason</t>
  </si>
  <si>
    <t>Spender Buford</t>
  </si>
  <si>
    <t>Akayleb Evans</t>
  </si>
  <si>
    <t>Josh Pascual</t>
  </si>
  <si>
    <t>David Ojabo</t>
  </si>
  <si>
    <t>Daniel Bellinger</t>
  </si>
  <si>
    <t>Zach Carter</t>
  </si>
  <si>
    <t>Caleb Huntley</t>
  </si>
  <si>
    <t>Dallis Flowers</t>
  </si>
  <si>
    <t>Tre McKity</t>
  </si>
  <si>
    <t>Coby Bryant</t>
  </si>
  <si>
    <t>Daron Bland</t>
  </si>
  <si>
    <t>Bland, Daron</t>
  </si>
  <si>
    <t>Noah Brown</t>
  </si>
  <si>
    <t>Presley Harvin III</t>
  </si>
  <si>
    <t>Raheem Blacksheer</t>
  </si>
  <si>
    <t>Kyren Williams</t>
  </si>
  <si>
    <t>Devin Thompkins</t>
  </si>
  <si>
    <t>Gary Brightwell</t>
  </si>
  <si>
    <t>Velus Jones Jr</t>
  </si>
  <si>
    <t>Ko Keift</t>
  </si>
  <si>
    <t>Yosh Nijman</t>
  </si>
  <si>
    <t>Noah Gray</t>
  </si>
  <si>
    <t>Micah McFadden</t>
  </si>
  <si>
    <t>Isaiah Hodgins</t>
  </si>
  <si>
    <t>Jordan Stout</t>
  </si>
  <si>
    <t>Sam Williams</t>
  </si>
  <si>
    <t>Hassan Haskins</t>
  </si>
  <si>
    <t>Montravius Adams</t>
  </si>
  <si>
    <t>Jaylen Watsen</t>
  </si>
  <si>
    <t>Ben Skrowrenek</t>
  </si>
  <si>
    <t>Derion Kendrick</t>
  </si>
  <si>
    <t>Josh Oliver</t>
  </si>
  <si>
    <t>Josh Dobbs</t>
  </si>
  <si>
    <t>Cameron Dicker</t>
  </si>
  <si>
    <t>Jack Sandborn</t>
  </si>
  <si>
    <t>Hjate Froeholt</t>
  </si>
  <si>
    <t>Jack Gibbons</t>
  </si>
  <si>
    <t>Afrenee Jennings</t>
  </si>
  <si>
    <t>Greg Van Rotten</t>
  </si>
  <si>
    <t>Travis Jones</t>
  </si>
  <si>
    <t>Chris Myrak</t>
  </si>
  <si>
    <t>Birmingham sends 6.24 and 9.23 to Dracut for 7.23. </t>
  </si>
  <si>
    <t>23/7</t>
  </si>
  <si>
    <t>23/1(TOR)</t>
  </si>
  <si>
    <t>22/1.23</t>
  </si>
  <si>
    <t>23/8</t>
  </si>
  <si>
    <t>Trenton Irwin</t>
  </si>
  <si>
    <t>Giovanni Ricci</t>
  </si>
  <si>
    <t>Trayveon Williams</t>
  </si>
  <si>
    <t>Andre Booth Jr</t>
  </si>
  <si>
    <t>Jerome Ford</t>
  </si>
  <si>
    <t>TJ Slaton</t>
  </si>
  <si>
    <t>Chad Mmuma</t>
  </si>
  <si>
    <t>Joshuha Williams</t>
  </si>
  <si>
    <t>Tony Adams</t>
  </si>
  <si>
    <t>Eddie Pinero</t>
  </si>
  <si>
    <t>Kingsley Enagbare</t>
  </si>
  <si>
    <t>Ryan Wright</t>
  </si>
  <si>
    <t>Tyler Hall</t>
  </si>
  <si>
    <t>Isaih Buggs</t>
  </si>
  <si>
    <t>Corliss Waitman</t>
  </si>
  <si>
    <t>Josh Mettelus</t>
  </si>
  <si>
    <t>Jake Camarda</t>
  </si>
  <si>
    <t>Rudy Ford</t>
  </si>
  <si>
    <t>CorDale Flott</t>
  </si>
  <si>
    <t>Henry Anderson</t>
  </si>
  <si>
    <t>Equinimous St Brown</t>
  </si>
  <si>
    <t>Nathan Sheppard</t>
  </si>
  <si>
    <t>Britain Covery</t>
  </si>
  <si>
    <t>JT Woods</t>
  </si>
  <si>
    <t>Julius Chestnut</t>
  </si>
  <si>
    <t>Dylan Cole</t>
  </si>
  <si>
    <t>Zonovan Knight</t>
  </si>
  <si>
    <t>Jarret Stdham</t>
  </si>
  <si>
    <t>James Mitchell</t>
  </si>
  <si>
    <t>Jason Pinnock</t>
  </si>
  <si>
    <t>Shane Zylstra</t>
  </si>
  <si>
    <t>Nick Leverett</t>
  </si>
  <si>
    <t>Abdullah Anderson</t>
  </si>
  <si>
    <t>Justin Watson</t>
  </si>
  <si>
    <t>Trent Sherfield</t>
  </si>
  <si>
    <t>Vegas - Birmingham</t>
  </si>
  <si>
    <t>Connor McDermott</t>
  </si>
  <si>
    <t>Rodney Thomas</t>
  </si>
  <si>
    <t>Will Fries</t>
  </si>
  <si>
    <t>Quinton Bohanna</t>
  </si>
  <si>
    <t>Dominigue Robinson</t>
  </si>
  <si>
    <t>Jalen Dalton</t>
  </si>
  <si>
    <t>Ryan Succup</t>
  </si>
  <si>
    <t>Cj Board</t>
  </si>
  <si>
    <t>Delta - Independence</t>
  </si>
  <si>
    <t>Graham Glasgow</t>
  </si>
  <si>
    <t>Michael Dickenson</t>
  </si>
  <si>
    <t>Luke Masterson</t>
  </si>
  <si>
    <t>Mike White</t>
  </si>
  <si>
    <t>Deon Jackson</t>
  </si>
  <si>
    <t>Peyton Hendershot</t>
  </si>
  <si>
    <t>Larrell Murchison</t>
  </si>
  <si>
    <t>tempe</t>
  </si>
  <si>
    <t>DEOMMODORE LENOIR</t>
  </si>
  <si>
    <t>Alaric Jackson</t>
  </si>
  <si>
    <t>Joshua Ezeudu</t>
  </si>
  <si>
    <t>Rashad Weaver</t>
  </si>
  <si>
    <t>Connor Heyward TE</t>
  </si>
  <si>
    <t>David Bell</t>
  </si>
  <si>
    <t>Khalil Shakir</t>
  </si>
  <si>
    <t>Malik Willis</t>
  </si>
  <si>
    <t>Damar Hamlin</t>
  </si>
  <si>
    <t>Eric Tomlinson</t>
  </si>
  <si>
    <t> Ann Arbor gets MLB-Alex Anzalone 44=5.  Tokyo gets Ann Arbor's 4th round pick next year.</t>
  </si>
  <si>
    <t>VEGAS TRADES PICK 8.15 AND 9.15 TO BIRMINGHAM FOR A 8TH NEXT SEASON</t>
  </si>
  <si>
    <t>Acme trades FS Nasir Adderley to Boulder for QB Teddy Bridgewater. </t>
  </si>
  <si>
    <t>Rosarito Beach Sends Cooper Rush to Indy for Indy's next year's 6 round pick</t>
  </si>
  <si>
    <t>Delta trades 10.1 to Independence for next year 9th rd</t>
  </si>
  <si>
    <t>Toledo trades 10.2 to Acme for 2024 Acme 10th Rd. pick</t>
  </si>
  <si>
    <t>Acme -Toledo(23-60)</t>
  </si>
  <si>
    <t>Toledo - Acme(23-60)</t>
  </si>
  <si>
    <t>Sean Harlow</t>
  </si>
  <si>
    <t>Matt Ioannidis</t>
  </si>
  <si>
    <t>Ty Nsekhe</t>
  </si>
  <si>
    <t>Dracut - Chandler(23-53)</t>
  </si>
  <si>
    <t>23/8(BIR)</t>
  </si>
  <si>
    <t>23/9</t>
  </si>
  <si>
    <t>23/9(DEL)</t>
  </si>
  <si>
    <t>23/10</t>
  </si>
  <si>
    <t>23/10(ROS)</t>
  </si>
  <si>
    <t>23/2(ROS)</t>
  </si>
  <si>
    <t>23/10(FER)</t>
  </si>
  <si>
    <t>√</t>
  </si>
  <si>
    <t>Dracut trades Alec Ingold and 7th round pick in 2024 to Vero for VER #5 in 2024</t>
  </si>
  <si>
    <t>NA</t>
  </si>
  <si>
    <t>Mark Robinson ILB</t>
  </si>
  <si>
    <t>Dractir trade 2024 #6 to Toledo for Myles Jack</t>
  </si>
  <si>
    <t>Birmingham sends its 2024 6th round pick to Toronto for LILB Rashaan Evans (0-4 5). </t>
  </si>
  <si>
    <t>Dracut trades Malik Harrison ILB to Dayton for DAY #6 in 2024</t>
  </si>
  <si>
    <t>(unc)</t>
  </si>
  <si>
    <t>Collier, LJ</t>
  </si>
  <si>
    <t>Germain Ifedi</t>
  </si>
  <si>
    <t>Spencer Burford</t>
  </si>
  <si>
    <t>Isaiah McDuffie</t>
  </si>
  <si>
    <t>Kyler Fackeral</t>
  </si>
  <si>
    <t>Geno Stone</t>
  </si>
  <si>
    <t>John Miller</t>
  </si>
  <si>
    <t>Jamychal Hasty</t>
  </si>
  <si>
    <t>Sammy Watkins</t>
  </si>
  <si>
    <t>Deadrin Senat</t>
  </si>
  <si>
    <t>Chase McGlaughlin</t>
  </si>
  <si>
    <t>Jake Elliot</t>
  </si>
  <si>
    <t xml:space="preserve">Michael Jackson </t>
  </si>
  <si>
    <t>Dante Pettis</t>
  </si>
  <si>
    <t>Akello Witherspoon</t>
  </si>
  <si>
    <t>Armani Rodgers</t>
  </si>
  <si>
    <t>Malik Davis</t>
  </si>
  <si>
    <t>Mack Wilson</t>
  </si>
  <si>
    <t>Phil Haynes</t>
  </si>
  <si>
    <t>Michael Clemmons</t>
  </si>
  <si>
    <t>Nick McCloud</t>
  </si>
  <si>
    <t>Amik Robertson</t>
  </si>
  <si>
    <t>Kevin Strong</t>
  </si>
  <si>
    <t>Mike Pennel</t>
  </si>
  <si>
    <t>Russ yeast</t>
  </si>
  <si>
    <t>Christian Benford</t>
  </si>
  <si>
    <t>Jarren Williams</t>
  </si>
  <si>
    <t>Darius Phillips</t>
  </si>
  <si>
    <t>Need a HB</t>
  </si>
  <si>
    <t>John Ridgeway</t>
  </si>
  <si>
    <t>Cameron Thomas</t>
  </si>
  <si>
    <t>Elija Wilkinson</t>
  </si>
  <si>
    <t>Josh Tuopu</t>
  </si>
  <si>
    <t>Khadarel Hodge</t>
  </si>
  <si>
    <t>Sam Ehlinger</t>
  </si>
  <si>
    <t>Samori Touri</t>
  </si>
  <si>
    <t>Lil Jordan</t>
  </si>
  <si>
    <t>Pharoh Brown</t>
  </si>
  <si>
    <t>Justin Evans</t>
  </si>
  <si>
    <t>Nick Cross</t>
  </si>
  <si>
    <t>Danny Johnson</t>
  </si>
  <si>
    <t>Skyler Thompson</t>
  </si>
  <si>
    <t>Eric Saubert</t>
  </si>
  <si>
    <t>Tyler Lancaster</t>
  </si>
  <si>
    <t>Max Mitchell</t>
  </si>
  <si>
    <t>Garrett Wallow</t>
  </si>
  <si>
    <t>AJ Green (WR)</t>
  </si>
  <si>
    <t>Grant Calcaterra</t>
  </si>
  <si>
    <t>Adam Prentice</t>
  </si>
  <si>
    <t>yasir Durant ,</t>
  </si>
  <si>
    <t>derek Watt</t>
  </si>
  <si>
    <t>Terrell Burgess</t>
  </si>
  <si>
    <t>Chris Paul</t>
  </si>
  <si>
    <t>Nnoah I</t>
  </si>
  <si>
    <t>David Mayo</t>
  </si>
  <si>
    <t>Darius Harris</t>
  </si>
  <si>
    <t>Alex Wright</t>
  </si>
  <si>
    <t>Adrus Peat</t>
  </si>
  <si>
    <t>Jody Fortson</t>
  </si>
  <si>
    <t>Kurt Hinish</t>
  </si>
  <si>
    <t>Ross Blaylock</t>
  </si>
  <si>
    <t>Zyon McCollum</t>
  </si>
  <si>
    <t>Mario Addison END </t>
  </si>
  <si>
    <t>Naquan Jones</t>
  </si>
  <si>
    <t>Cade Mayes</t>
  </si>
  <si>
    <t>No Cuts needed</t>
  </si>
  <si>
    <t>Elijah Hicks</t>
  </si>
  <si>
    <t>Continued</t>
  </si>
  <si>
    <t>Phillip walker</t>
  </si>
  <si>
    <t>Phillip dorsett</t>
  </si>
  <si>
    <t>Shton Dulin</t>
  </si>
  <si>
    <t>End of Waivers - Roster Fixes</t>
  </si>
  <si>
    <t>Indy</t>
  </si>
  <si>
    <t>Defense Alignment: 3-4Run Defense Rating: GOOD (25.25) |  Pass Defense Rating: Avg(23.5)</t>
  </si>
  <si>
    <t>Jersey sends rnd 10 and OLB DeAngelo Malone to Boulder for OLB Melvin Ingram</t>
  </si>
  <si>
    <t>Jersey - Boulder(23-65)</t>
  </si>
  <si>
    <t>Defense Alignment: 3-4 Run Defense Rating: POOR (20.25) /  Pass Defense Rating: GOOD (29,25)</t>
  </si>
  <si>
    <t>QB/WR FUMBLE RATING:JACKSONVILLE</t>
  </si>
  <si>
    <t>Defense Alignment: 4-3 Run Defense Rating: AVG (26) |  Pass Defense Rating: POOR (20.5)</t>
  </si>
  <si>
    <t>QB/WR FUMBLE RATING: BALT</t>
  </si>
  <si>
    <t>Jersey sends rnd 8 and OG Wes Martin to Dracut for G Max Garcia</t>
  </si>
  <si>
    <t>mlongshot18@gmail.com</t>
  </si>
  <si>
    <t>954-707-9483</t>
  </si>
  <si>
    <t>Elijah Wilkinson</t>
  </si>
  <si>
    <t>Jersey trades Jersey 2024 2nd and S-Jessie Bates to Ferdon for S-Buddha Baker</t>
  </si>
  <si>
    <t xml:space="preserve">Acme trades FB/KR-Jerome Ford and QB-Teddy Bridgewater to Beach City for QB-Joshua Dobbs, HB/KR-Trayveon WIlliams and Beach City 10th Rd. pick in 2024. </t>
  </si>
  <si>
    <t>TORONTO HUSKIES -- Rudy Gobin</t>
  </si>
  <si>
    <t>DRACUT MIDDIES --- Michael Stucchi</t>
  </si>
  <si>
    <t>DAYTON DRAGONS - John Wright</t>
  </si>
  <si>
    <t>Beach - Acme (23-69)</t>
  </si>
  <si>
    <t>Rosarito Beach sends Benny Snell and next year’s 10th to Ferdon for Ferdon's next year’s 8th</t>
  </si>
  <si>
    <t>Rosarito Beach sends Michael Pitman Jr to Dayton for Tutu Atwell and Dayton’s second round pick.</t>
  </si>
  <si>
    <t>Defense Alignment: 3-4 Run Defense Rating: AVG (24) /  Pass Defense Rating: AVG (23.75)</t>
  </si>
  <si>
    <t>Rosarito Beach trades RCB-Jaire Alexander 6 to Tokyo for Tokyo #1 in 2024 and RCB-Marco Wilson 4</t>
  </si>
  <si>
    <t>Ferdon trades Chandler 2024 # 2, Tempe 2024 #3 and DE-Michael Clemons to Toronto for Cam Heyward and Toronto #4 2024</t>
  </si>
  <si>
    <t>Ferdon trades Geno Smith and Darnell Mooney to Tempe for 1.9 in 2023 Gabriel Davis WR and 2024 #3 to Tempe</t>
  </si>
  <si>
    <t xml:space="preserve">Ferdon trade Tokyo #1 and Beach #4 in 2024 for Jersey #1 </t>
  </si>
  <si>
    <t>Ferdon trades Ferdon #5 and Tokyo #5 both in 2024 and Huntley QB to Westland for Davon Godchaux and Patric Rickard BB/FB</t>
  </si>
  <si>
    <t>Abanikanda, Israel</t>
  </si>
  <si>
    <t>Abdullah, Yasir</t>
  </si>
  <si>
    <t>Achane, De'Von</t>
  </si>
  <si>
    <t>20.FA</t>
  </si>
  <si>
    <t>Addison, Jordan</t>
  </si>
  <si>
    <t>Adebawore, Adetomiwa</t>
  </si>
  <si>
    <t>Adkins, Nate</t>
  </si>
  <si>
    <t>23.FA</t>
  </si>
  <si>
    <t>Akingbulu, Alex</t>
  </si>
  <si>
    <t>22.FA</t>
  </si>
  <si>
    <t>Allen, Davis</t>
  </si>
  <si>
    <t>Allen, Devon</t>
  </si>
  <si>
    <t>17.FA</t>
  </si>
  <si>
    <t>Anderson Jr., Will</t>
  </si>
  <si>
    <t>Anderson, Alec</t>
  </si>
  <si>
    <t>Anderson, Spencer</t>
  </si>
  <si>
    <t>Anderson, Tycen</t>
  </si>
  <si>
    <t>Andrews, Jake</t>
  </si>
  <si>
    <t>Anudike-Uzomah, Felix</t>
  </si>
  <si>
    <t>Aubrey, Brandon</t>
  </si>
  <si>
    <t>Aumavae-Laulu, Malaesala</t>
  </si>
  <si>
    <t>Austin III, Calvin</t>
  </si>
  <si>
    <t>Austin, Alex</t>
  </si>
  <si>
    <t>Avila, Steve</t>
  </si>
  <si>
    <t>Bagent, Tyson</t>
  </si>
  <si>
    <t>Ballentine, Corey</t>
  </si>
  <si>
    <t>19.FA</t>
  </si>
  <si>
    <t>Banks, Deonte</t>
  </si>
  <si>
    <t>Baringer, Bryce</t>
  </si>
  <si>
    <t>Barnes, Zaire</t>
  </si>
  <si>
    <t>Bass, T.J.</t>
  </si>
  <si>
    <t>Battle, Jordan</t>
  </si>
  <si>
    <t>Beal, Robert</t>
  </si>
  <si>
    <t>Beavers, Darrian</t>
  </si>
  <si>
    <t>Bell, Ronnie</t>
  </si>
  <si>
    <t>Bell, Travis</t>
  </si>
  <si>
    <t>Bennett, Jakorian</t>
  </si>
  <si>
    <t>Bennett, Stetson</t>
  </si>
  <si>
    <t>Benton, Keeanu</t>
  </si>
  <si>
    <t>Bergeron, Matthew</t>
  </si>
  <si>
    <t>Bernard-Converse, Jarrick</t>
  </si>
  <si>
    <t>Bigsby, Tank</t>
  </si>
  <si>
    <t>Blackmon, Mekhi</t>
  </si>
  <si>
    <t>Blu Kelly, Kyu</t>
  </si>
  <si>
    <t>Bobo, Jake</t>
  </si>
  <si>
    <t>Bolden, Isaiah</t>
  </si>
  <si>
    <t>21.FA</t>
  </si>
  <si>
    <t>Boutte, Kayshon</t>
  </si>
  <si>
    <t>Boye-Doe, Ekow</t>
  </si>
  <si>
    <t>Bradford, Anthony</t>
  </si>
  <si>
    <t>Branch, Brian</t>
  </si>
  <si>
    <t>Braswell , Christian</t>
  </si>
  <si>
    <t>Brents, Julius</t>
  </si>
  <si>
    <t>Bresee, Bryan</t>
  </si>
  <si>
    <t>Broeker, Nick</t>
  </si>
  <si>
    <t>Brooks, Chris</t>
  </si>
  <si>
    <t>Brooks, Curtis</t>
  </si>
  <si>
    <t>Brooks, Jalen</t>
  </si>
  <si>
    <t>Brooks, Karl</t>
  </si>
  <si>
    <t>Brown, Ben</t>
  </si>
  <si>
    <t>Brown, Chase</t>
  </si>
  <si>
    <t>Brown, Ji'Ayir</t>
  </si>
  <si>
    <t>Brown, Shakel</t>
  </si>
  <si>
    <t>Brown, Sydney</t>
  </si>
  <si>
    <t>Browning, Jake</t>
  </si>
  <si>
    <t>Brownlee, Jason</t>
  </si>
  <si>
    <t>Burney, Amari</t>
  </si>
  <si>
    <t>Caliendo, Mike</t>
  </si>
  <si>
    <t>Campbell, Chance</t>
  </si>
  <si>
    <t>18.FA</t>
  </si>
  <si>
    <t>Campbell, Jack</t>
  </si>
  <si>
    <t>Carlson, Anders</t>
  </si>
  <si>
    <t>Carter II, Andre</t>
  </si>
  <si>
    <t>Carter, Jalen</t>
  </si>
  <si>
    <t>Charbonnet, Zach</t>
  </si>
  <si>
    <t>Charles, Irvin</t>
  </si>
  <si>
    <t>Cherelus , Claudin</t>
  </si>
  <si>
    <t>Clark, Kei'Trel</t>
  </si>
  <si>
    <t>Clifford, Sean</t>
  </si>
  <si>
    <t>Coburn, Keondre</t>
  </si>
  <si>
    <t>Cochran, Devin</t>
  </si>
  <si>
    <t>Conner, Chamarri</t>
  </si>
  <si>
    <t>Cook, Alex</t>
  </si>
  <si>
    <t>Cook, Dylan</t>
  </si>
  <si>
    <t>Cooks, Elijah</t>
  </si>
  <si>
    <t>Corbin, Jashaun</t>
  </si>
  <si>
    <t>Cotton, Lester</t>
  </si>
  <si>
    <t>Cox, Brenton</t>
  </si>
  <si>
    <t>Cunningham, Malik</t>
  </si>
  <si>
    <t>Curtis, McClendon</t>
  </si>
  <si>
    <t>Daniels, Braeden</t>
  </si>
  <si>
    <t>Davis, Derius</t>
  </si>
  <si>
    <t>Davis, Jalen</t>
  </si>
  <si>
    <t>Davis, Kalia</t>
  </si>
  <si>
    <t>Deaton, Dawson</t>
  </si>
  <si>
    <t>Dell, Tank</t>
  </si>
  <si>
    <t>Demercado, Emari</t>
  </si>
  <si>
    <t>Dennis, SirVocea</t>
  </si>
  <si>
    <t>DeVito, Tommy</t>
  </si>
  <si>
    <t>Dexter, Gervon</t>
  </si>
  <si>
    <t>Diabate, Mohamoud</t>
  </si>
  <si>
    <t>Diaby, YaYa</t>
  </si>
  <si>
    <t>DiRenzo, J.D.</t>
  </si>
  <si>
    <t>Douglas, Demario</t>
  </si>
  <si>
    <t>Dowdle, Rico</t>
  </si>
  <si>
    <t>Dowell, Colton</t>
  </si>
  <si>
    <t>Downs, Josh</t>
  </si>
  <si>
    <t>Duncan, Jaelyn</t>
  </si>
  <si>
    <t>Durden, Cory</t>
  </si>
  <si>
    <t>Durden, David</t>
  </si>
  <si>
    <t>Durham, Payne</t>
  </si>
  <si>
    <t>Elliss, Christian</t>
  </si>
  <si>
    <t>Enechukwu, Ikenna</t>
  </si>
  <si>
    <t>Evans, Ethan</t>
  </si>
  <si>
    <t>Evans, Zach</t>
  </si>
  <si>
    <t>Farmer, Andrew</t>
  </si>
  <si>
    <t>Fehoko , Viliami</t>
  </si>
  <si>
    <t>Finley, AJ</t>
  </si>
  <si>
    <t>Fisk, Tucker</t>
  </si>
  <si>
    <t>FitzPatrick, John</t>
  </si>
  <si>
    <t>Flowers, Zay</t>
  </si>
  <si>
    <t>Forbes, Emmanuel</t>
  </si>
  <si>
    <t>Ford-Wheaton, Bryce</t>
  </si>
  <si>
    <t>Forsyth, Alex</t>
  </si>
  <si>
    <t>Foskey, Isaiah</t>
  </si>
  <si>
    <t>Fotheringham, Cole</t>
  </si>
  <si>
    <t>Freeland, Blake</t>
  </si>
  <si>
    <t>French, Wesley</t>
  </si>
  <si>
    <t>Gaines, Jon</t>
  </si>
  <si>
    <t>Garror, Eric</t>
  </si>
  <si>
    <t>Gibbs, Jahmyr</t>
  </si>
  <si>
    <t>Gilmore, Steven</t>
  </si>
  <si>
    <t>Gipson, Xavier</t>
  </si>
  <si>
    <t>Glaser, Chris</t>
  </si>
  <si>
    <t>Gonzalez, Christian</t>
  </si>
  <si>
    <t>Goode, Cameron</t>
  </si>
  <si>
    <t>Good-Jones, Julian</t>
  </si>
  <si>
    <t>Goodson, Tyler</t>
  </si>
  <si>
    <t>Graham, Jalen</t>
  </si>
  <si>
    <t>Gray, Eric</t>
  </si>
  <si>
    <t>Green, Antoine</t>
  </si>
  <si>
    <t>Greene , Mike</t>
  </si>
  <si>
    <t>Greene, Mike</t>
  </si>
  <si>
    <t>Grupe, Blake</t>
  </si>
  <si>
    <t>Gwyn, Jovaughn</t>
  </si>
  <si>
    <t>Haener, Jake</t>
  </si>
  <si>
    <t>Hailassie, Kahlef</t>
  </si>
  <si>
    <t>Hall, Derick</t>
  </si>
  <si>
    <t>Hall, Jaren</t>
  </si>
  <si>
    <t>Hall, Maalik</t>
  </si>
  <si>
    <t>Hamm, Malik</t>
  </si>
  <si>
    <t>Hampton, Nick</t>
  </si>
  <si>
    <t>Harris, Jalen</t>
  </si>
  <si>
    <t>Harrison, Anton</t>
  </si>
  <si>
    <t>Harrison, Zach</t>
  </si>
  <si>
    <t>Hawkins, Tre</t>
  </si>
  <si>
    <t>Hayes, Josh</t>
  </si>
  <si>
    <t>Heath, Malik</t>
  </si>
  <si>
    <t>Hedley, Lou</t>
  </si>
  <si>
    <t>Hellams, DeMarcco</t>
  </si>
  <si>
    <t>Hembrough, Matt</t>
  </si>
  <si>
    <t>Henley, Daiyan</t>
  </si>
  <si>
    <t>Henry, K.J.</t>
  </si>
  <si>
    <t>Herbig, Nick</t>
  </si>
  <si>
    <t>Hickman Jr., Ronnie</t>
  </si>
  <si>
    <t>Higgins, Elijah</t>
  </si>
  <si>
    <t>Hill, Julian</t>
  </si>
  <si>
    <t>23/FA</t>
  </si>
  <si>
    <t>Hodges, Cooper</t>
  </si>
  <si>
    <t>Hodges, Curtis</t>
  </si>
  <si>
    <t>Hooker, Hendon</t>
  </si>
  <si>
    <t>Horton, Dylan</t>
  </si>
  <si>
    <t>Howden, Jordan</t>
  </si>
  <si>
    <t>Howerton, Hayden</t>
  </si>
  <si>
    <t>Hull, Evan</t>
  </si>
  <si>
    <t>Hutchinson, Xavier</t>
  </si>
  <si>
    <t>Hyatt, Jalin</t>
  </si>
  <si>
    <t>Ibrahim, Mohamed</t>
  </si>
  <si>
    <t>Ika, Siaki</t>
  </si>
  <si>
    <t>Incoom, Thomas</t>
  </si>
  <si>
    <t>Iosivas, Andrei</t>
  </si>
  <si>
    <t>Ivey, D.J.</t>
  </si>
  <si>
    <t>Izien, Christian</t>
  </si>
  <si>
    <t>Jackson, D'Marco</t>
  </si>
  <si>
    <t>Jackson, Kearis</t>
  </si>
  <si>
    <t>Jackson, Shedrick</t>
  </si>
  <si>
    <t>James, Craig</t>
  </si>
  <si>
    <t>Jamison, D'Shawn</t>
  </si>
  <si>
    <t>Jarrett , Rakim</t>
  </si>
  <si>
    <t>Jefferson, Malik</t>
  </si>
  <si>
    <t>Jensen, Nash</t>
  </si>
  <si>
    <t>Johnson Jr., Anthony</t>
  </si>
  <si>
    <t>Johnson Jr., Paris</t>
  </si>
  <si>
    <t>Johnson, Desjuan</t>
  </si>
  <si>
    <t>Johnson, DJ</t>
  </si>
  <si>
    <t>Johnson, Quindell</t>
  </si>
  <si>
    <t>Johnson, Roschon</t>
  </si>
  <si>
    <t>Johnston, Quentin</t>
  </si>
  <si>
    <t>Jones, Andre</t>
  </si>
  <si>
    <t>Jones, Broderick</t>
  </si>
  <si>
    <t>Jones, Caleb</t>
  </si>
  <si>
    <t>Jones, Cam</t>
  </si>
  <si>
    <t>Jones, Charlie</t>
  </si>
  <si>
    <t>Jones, Dawand</t>
  </si>
  <si>
    <t>Jones, Nic</t>
  </si>
  <si>
    <t>Kancey, Calijah</t>
  </si>
  <si>
    <t>Kendall, Anthony</t>
  </si>
  <si>
    <t>Kincaid, Dalton</t>
  </si>
  <si>
    <t>Kirkland, Jaxson</t>
  </si>
  <si>
    <t>Knight, Qwuantrezz</t>
  </si>
  <si>
    <t>Knowles, Malik</t>
  </si>
  <si>
    <t>Kraft, Tucker</t>
  </si>
  <si>
    <t>Kramer, Doug</t>
  </si>
  <si>
    <t>Kuntz, Zack</t>
  </si>
  <si>
    <t>Lacy, Tyler</t>
  </si>
  <si>
    <t>Land, Isaiah</t>
  </si>
  <si>
    <t>LaPorta, Sam</t>
  </si>
  <si>
    <t>Latu, Cameron</t>
  </si>
  <si>
    <t>Lee, Ricky</t>
  </si>
  <si>
    <t>Leo, Titus</t>
  </si>
  <si>
    <t>Leota, Eku</t>
  </si>
  <si>
    <t>Levis, Will</t>
  </si>
  <si>
    <t>London, LaCale</t>
  </si>
  <si>
    <t>Luepke, Hunter</t>
  </si>
  <si>
    <t>Luter, Darrell</t>
  </si>
  <si>
    <t>Maddox-Williams, Tyreek</t>
  </si>
  <si>
    <t>Mafi, Atonio</t>
  </si>
  <si>
    <t>Mallory, Will</t>
  </si>
  <si>
    <t>Manning, Ilm</t>
  </si>
  <si>
    <t>Mapu, Marte</t>
  </si>
  <si>
    <t>Martin, Brodric</t>
  </si>
  <si>
    <t>Martin, Quan</t>
  </si>
  <si>
    <t>Mathis, Ochaun</t>
  </si>
  <si>
    <t>Matlock, Scott</t>
  </si>
  <si>
    <t>Matthews, Jesse</t>
  </si>
  <si>
    <t>Mauch, Cody</t>
  </si>
  <si>
    <t>Mauga, Kana'i</t>
  </si>
  <si>
    <t>Maxwell, Devonnsha</t>
  </si>
  <si>
    <t>Mayer, Michael</t>
  </si>
  <si>
    <t>McClendon, Warren</t>
  </si>
  <si>
    <t>McDonald IV, Will</t>
  </si>
  <si>
    <t>McFadden, Jordan</t>
  </si>
  <si>
    <t>McGuire, Isaiah</t>
  </si>
  <si>
    <t>McIntosh, Kenny</t>
  </si>
  <si>
    <t>McKee, Tanner</t>
  </si>
  <si>
    <t>McKethan, Marcus</t>
  </si>
  <si>
    <t>McLaughlin, Jaleel</t>
  </si>
  <si>
    <t>McLendon, T.K.</t>
  </si>
  <si>
    <t>Melton, Bo</t>
  </si>
  <si>
    <t>Merriweather, Kaevon</t>
  </si>
  <si>
    <t>Metchie III, John</t>
  </si>
  <si>
    <t>Michael Schmitz, John</t>
  </si>
  <si>
    <t>Miller, Kendre</t>
  </si>
  <si>
    <t>Miller, Ventrell</t>
  </si>
  <si>
    <t>Mims Jr., Marvin</t>
  </si>
  <si>
    <t>Mingo, Jonathan</t>
  </si>
  <si>
    <t>Mitchell, Cameron</t>
  </si>
  <si>
    <t>Mitchell, Keaton</t>
  </si>
  <si>
    <t>Moody, Jake</t>
  </si>
  <si>
    <t>Morris, Mike</t>
  </si>
  <si>
    <t>Morris, Wanya</t>
  </si>
  <si>
    <t>Moss, Riley</t>
  </si>
  <si>
    <t>Murphy, Caleb</t>
  </si>
  <si>
    <t>Murphy, Myles</t>
  </si>
  <si>
    <t>Musgrave, Luke</t>
  </si>
  <si>
    <t>Mustipher, PJ</t>
  </si>
  <si>
    <t>Nacua, Puka</t>
  </si>
  <si>
    <t>Nowaske, Trevor</t>
  </si>
  <si>
    <t>O'Connell, Aidan</t>
  </si>
  <si>
    <t>O'Donnell, Carter</t>
  </si>
  <si>
    <t>Ogletree, Andrew</t>
  </si>
  <si>
    <t>Ojomo, Moro</t>
  </si>
  <si>
    <t>Ojukwu, John</t>
  </si>
  <si>
    <t>Ojulari, BJ</t>
  </si>
  <si>
    <t>Oluwatimi, Olu</t>
  </si>
  <si>
    <t>Oluwatimi, Olusegun</t>
  </si>
  <si>
    <t>O'Neal, Raiqwon</t>
  </si>
  <si>
    <t>Overshown, DeMarvion</t>
  </si>
  <si>
    <t>Owens, Gervarrius</t>
  </si>
  <si>
    <t>Pace Jr., Ivan</t>
  </si>
  <si>
    <t>Palczewski , Alex</t>
  </si>
  <si>
    <t>Palmer, Trey</t>
  </si>
  <si>
    <t>Pappoe, Owen</t>
  </si>
  <si>
    <t>Patterson, Jarrett</t>
  </si>
  <si>
    <t>Perry, A.T.</t>
  </si>
  <si>
    <t>Pharms Jr., Jeremiah</t>
  </si>
  <si>
    <t>Pharms, Jeremiah</t>
  </si>
  <si>
    <t>Phillips III, Clark</t>
  </si>
  <si>
    <t>Pickens, Zacch</t>
  </si>
  <si>
    <t>Pili, Brandon</t>
  </si>
  <si>
    <t>Pleasants, Austen</t>
  </si>
  <si>
    <t>Porter Jr., Joey</t>
  </si>
  <si>
    <t>Prince, Gerrit</t>
  </si>
  <si>
    <t>Pryor, Joshua</t>
  </si>
  <si>
    <t>Ray, LaBryan</t>
  </si>
  <si>
    <t>Reed, Jayden</t>
  </si>
  <si>
    <t>Reed, Jerrick</t>
  </si>
  <si>
    <t>Reese, Otis</t>
  </si>
  <si>
    <t>Rhattigan, Jon</t>
  </si>
  <si>
    <t>Rice, Rashee</t>
  </si>
  <si>
    <t>Richards, Asim</t>
  </si>
  <si>
    <t>Richardson, Anthony</t>
  </si>
  <si>
    <t>Ricks, Eli</t>
  </si>
  <si>
    <t>Riley, Jordon</t>
  </si>
  <si>
    <t>Ringo, Kelee</t>
  </si>
  <si>
    <t>Robbins, Brad</t>
  </si>
  <si>
    <t>Robinson, Bijan</t>
  </si>
  <si>
    <t>Robinson, Jammie</t>
  </si>
  <si>
    <t>Robinson, Tavius</t>
  </si>
  <si>
    <t>Rodriguez, Chris</t>
  </si>
  <si>
    <t>Ross, Justyn</t>
  </si>
  <si>
    <t>Rourke, Nathan</t>
  </si>
  <si>
    <t>Roy, Jaquelin</t>
  </si>
  <si>
    <t>Rozeboom, Christian</t>
  </si>
  <si>
    <t>Rupcich, Andrew</t>
  </si>
  <si>
    <t>Rush, Darius</t>
  </si>
  <si>
    <t>Russell, Brady</t>
  </si>
  <si>
    <t>Ryland, Chad</t>
  </si>
  <si>
    <t>Saldiveri, Nick</t>
  </si>
  <si>
    <t>Sanders, Drew</t>
  </si>
  <si>
    <t>Sapp III, Benny</t>
  </si>
  <si>
    <t>Scaife, DJ</t>
  </si>
  <si>
    <t>Schoonmaker, Luke</t>
  </si>
  <si>
    <t>Scott, Daniel</t>
  </si>
  <si>
    <t>Scott, Eric</t>
  </si>
  <si>
    <t>Scott, Tyler</t>
  </si>
  <si>
    <t>Scruggs, Juice</t>
  </si>
  <si>
    <t>Sewell, Noah</t>
  </si>
  <si>
    <t>Shorter , Justin</t>
  </si>
  <si>
    <t>Simpson, Trenton</t>
  </si>
  <si>
    <t>Sims, Ben</t>
  </si>
  <si>
    <t>Skinner, JL</t>
  </si>
  <si>
    <t>Skoronski, Peter</t>
  </si>
  <si>
    <t>Smith, Cam</t>
  </si>
  <si>
    <t>Smith, Christopher</t>
  </si>
  <si>
    <t>Smith, Kion</t>
  </si>
  <si>
    <t>Smith, Mazi</t>
  </si>
  <si>
    <t>Smith, Nolan</t>
  </si>
  <si>
    <t>Smith, Terell</t>
  </si>
  <si>
    <t>Smith, Tyreke</t>
  </si>
  <si>
    <t>Smith-Njigba, Jaxon</t>
  </si>
  <si>
    <t>Sorsdal, Colby</t>
  </si>
  <si>
    <t>Sow, Sidy</t>
  </si>
  <si>
    <t>Spears, Tyjae</t>
  </si>
  <si>
    <t>Speed, Ameer</t>
  </si>
  <si>
    <t>Steen, Tyler</t>
  </si>
  <si>
    <t>Stephens, John</t>
  </si>
  <si>
    <t>Stevenson, Tyrique</t>
  </si>
  <si>
    <t>Stills, Dante</t>
  </si>
  <si>
    <t>Stoll, Chris</t>
  </si>
  <si>
    <t>Strange, Brenton</t>
  </si>
  <si>
    <t>Stromberg, Ricky</t>
  </si>
  <si>
    <t>Stroud, C.J.</t>
  </si>
  <si>
    <t>Sullivan, Stephen</t>
  </si>
  <si>
    <t>Taylor-Stuart, Isaac</t>
  </si>
  <si>
    <t>Thomas V, Starling</t>
  </si>
  <si>
    <t>Thomas, Charlie</t>
  </si>
  <si>
    <t>Thomas, Drake</t>
  </si>
  <si>
    <t>Thomas, Juanyeh</t>
  </si>
  <si>
    <t>Thomas, Starling</t>
  </si>
  <si>
    <t>Thompson, BJ</t>
  </si>
  <si>
    <t>Thompson, NaJee</t>
  </si>
  <si>
    <t>Thompson-Robinson, Dorian</t>
  </si>
  <si>
    <t>Tillman, Cedric</t>
  </si>
  <si>
    <t>Tinsley, Mitchell</t>
  </si>
  <si>
    <t>Tippmann, Joe</t>
  </si>
  <si>
    <t>Tomlinson, Tre'Vius</t>
  </si>
  <si>
    <t>To'oTo'o, Henry</t>
  </si>
  <si>
    <t>Torrence, O'Cyrus</t>
  </si>
  <si>
    <t>Trainer, Andrew</t>
  </si>
  <si>
    <t>Trice, Cory</t>
  </si>
  <si>
    <t>Tucker, Sean</t>
  </si>
  <si>
    <t>Tucker, Tre</t>
  </si>
  <si>
    <t>Tuipulotu, Tuli</t>
  </si>
  <si>
    <t>Tune, Clayton</t>
  </si>
  <si>
    <t>Turner II, DJ</t>
  </si>
  <si>
    <t>Turner, Kobie</t>
  </si>
  <si>
    <t>Uzodinma, Amechi</t>
  </si>
  <si>
    <t>V. Jones, Jaylon</t>
  </si>
  <si>
    <t>Valentine, Carrington</t>
  </si>
  <si>
    <t>Van Denmark, Ryan</t>
  </si>
  <si>
    <t>Van Ness, Lukas</t>
  </si>
  <si>
    <t>Vandenburgh, Zeke</t>
  </si>
  <si>
    <t>VanSumeren, Ben</t>
  </si>
  <si>
    <t>VanValkenburg, Zach</t>
  </si>
  <si>
    <t>Vaughn, Deuce</t>
  </si>
  <si>
    <t>Vokolek, Travis</t>
  </si>
  <si>
    <t>Vorhees, Andrew</t>
  </si>
  <si>
    <t>Vrabel, Tyler</t>
  </si>
  <si>
    <t>Wagner, Dalton</t>
  </si>
  <si>
    <t>Ward, Alex</t>
  </si>
  <si>
    <t>Ward, Jay</t>
  </si>
  <si>
    <t>Ward, Jonathan</t>
  </si>
  <si>
    <t>Warren, Carter</t>
  </si>
  <si>
    <t>Washington, Darnell</t>
  </si>
  <si>
    <t>Washington, Parker</t>
  </si>
  <si>
    <t>Watson IV, Leroy</t>
  </si>
  <si>
    <t>Watts, Markees</t>
  </si>
  <si>
    <t>Wayne, Jared</t>
  </si>
  <si>
    <t>Welch, Kristian</t>
  </si>
  <si>
    <t>Wesco, Trevon</t>
  </si>
  <si>
    <t>Wesley, Barry</t>
  </si>
  <si>
    <t>Wheat, Tyrus</t>
  </si>
  <si>
    <t>Wheatley Jr., Tyrone</t>
  </si>
  <si>
    <t>Whelan, Daniel</t>
  </si>
  <si>
    <t>White, Keion</t>
  </si>
  <si>
    <t>Whiteheart, Blake</t>
  </si>
  <si>
    <t>Whitley, Benton</t>
  </si>
  <si>
    <t>Whyle, Josh</t>
  </si>
  <si>
    <t>Wicks, Dontayvion</t>
  </si>
  <si>
    <t>Williams, Dorian</t>
  </si>
  <si>
    <t>Williams, Garrett</t>
  </si>
  <si>
    <t>Williams, Rodney</t>
  </si>
  <si>
    <t>22.fA</t>
  </si>
  <si>
    <t>Willis, Brayden</t>
  </si>
  <si>
    <t>Wilson , Emanuel</t>
  </si>
  <si>
    <t>Wilson, Divaad</t>
  </si>
  <si>
    <t>Wilson, Michael</t>
  </si>
  <si>
    <t>Wilson, Tyree</t>
  </si>
  <si>
    <t>Winters, Dee</t>
  </si>
  <si>
    <t>Witherspoon, Devon</t>
  </si>
  <si>
    <t>Witt, Jake</t>
  </si>
  <si>
    <t>Wooden, Colby</t>
  </si>
  <si>
    <t>Wright, Darnell</t>
  </si>
  <si>
    <t>Wright, Derek</t>
  </si>
  <si>
    <t>Wypler, Luke</t>
  </si>
  <si>
    <t>Young, Bryce</t>
  </si>
  <si>
    <t>Young, Byron</t>
  </si>
  <si>
    <t>Young, Cameron</t>
  </si>
  <si>
    <t>Zavala, Chandler</t>
  </si>
  <si>
    <t>Zentner, Ty</t>
  </si>
  <si>
    <t>Zierer, Kilian</t>
  </si>
  <si>
    <t>Stick, Easton</t>
  </si>
  <si>
    <t>TE HB</t>
  </si>
  <si>
    <t>Bawden, Nick</t>
  </si>
  <si>
    <t>Van Demark, Ryan</t>
  </si>
  <si>
    <t>Schmitz, John Michael</t>
  </si>
  <si>
    <t>6-0</t>
  </si>
  <si>
    <t>LLB S</t>
  </si>
  <si>
    <t>LB SS</t>
  </si>
  <si>
    <t>Young, Byron A.</t>
  </si>
  <si>
    <t>LOLB CB</t>
  </si>
  <si>
    <t>DB LB</t>
  </si>
  <si>
    <t>LOLB S</t>
  </si>
  <si>
    <t>RILB OLB</t>
  </si>
  <si>
    <t>ILB OLB</t>
  </si>
  <si>
    <t>Johnson, Jermaine</t>
  </si>
  <si>
    <t>ILB SS</t>
  </si>
  <si>
    <t>ROLB DB</t>
  </si>
  <si>
    <t>Martin, Jartavius</t>
  </si>
  <si>
    <t>Havrisik, Lucas</t>
  </si>
  <si>
    <t>Dorsey, Khalil</t>
  </si>
  <si>
    <t>Trammell, Austin</t>
  </si>
  <si>
    <t>Kinsey, Mason</t>
  </si>
  <si>
    <t>Baker Jr, Darrell</t>
  </si>
  <si>
    <t>Jones Jr, Velus</t>
  </si>
  <si>
    <t>Luter Jr, Darrell</t>
  </si>
  <si>
    <t>McLendon Jr, T.K.</t>
  </si>
  <si>
    <t>Pittman Jr, Michael</t>
  </si>
  <si>
    <t>Stingley Jr, Derek</t>
  </si>
  <si>
    <t>Washington Jr, Broderick</t>
  </si>
  <si>
    <t>Winfield Jr, Antoine</t>
  </si>
  <si>
    <t>2024 SEASON SFFDL ROOKIE DRAFT - Teams Listed in Alpha Order to help track future traded picks</t>
  </si>
  <si>
    <t>2025 Picks: ALL</t>
  </si>
  <si>
    <t>2025 SEASON SFFDL ROOKIE DRAFT - Teams Listed in Alpha Order to help track future traded picks</t>
  </si>
  <si>
    <t xml:space="preserve">2024 Picks: No 2 6 </t>
  </si>
  <si>
    <t>1) Westland</t>
  </si>
  <si>
    <t>3) Ann Arbor</t>
  </si>
  <si>
    <t>4) Birmingham</t>
  </si>
  <si>
    <t>5) Blue Island</t>
  </si>
  <si>
    <t>6) Chandler</t>
  </si>
  <si>
    <t>7) Toronto</t>
  </si>
  <si>
    <t>9) Dracut</t>
  </si>
  <si>
    <t xml:space="preserve">10) Vegas </t>
  </si>
  <si>
    <t>11) Delta</t>
  </si>
  <si>
    <t>13) Acme</t>
  </si>
  <si>
    <t>14) Dayton</t>
  </si>
  <si>
    <t>15) Toledo</t>
  </si>
  <si>
    <t>17) Virgina</t>
  </si>
  <si>
    <t xml:space="preserve">18) London </t>
  </si>
  <si>
    <t>20) Beach - Westland(23-)</t>
  </si>
  <si>
    <t>22) Boulder</t>
  </si>
  <si>
    <t>23) Jersey</t>
  </si>
  <si>
    <t>24) Cave</t>
  </si>
  <si>
    <t xml:space="preserve">1) Westland </t>
  </si>
  <si>
    <t>2) Ann Arbor</t>
  </si>
  <si>
    <t>4) Chandler - Ferdon(23-35) - Toronto (23-72)</t>
  </si>
  <si>
    <t>6) Birmingham</t>
  </si>
  <si>
    <t>10) Dracut</t>
  </si>
  <si>
    <t xml:space="preserve">11) Vero </t>
  </si>
  <si>
    <t>12) Delta</t>
  </si>
  <si>
    <t>16) Toledo</t>
  </si>
  <si>
    <t xml:space="preserve">17) Virgina </t>
  </si>
  <si>
    <t>19) London</t>
  </si>
  <si>
    <t>21) Tokyo</t>
  </si>
  <si>
    <t>22) Boulder - Westland (23-9)</t>
  </si>
  <si>
    <t>23) Jersey - Ferdon (23-68)</t>
  </si>
  <si>
    <t>20) Beach</t>
  </si>
  <si>
    <t>12 Vero</t>
  </si>
  <si>
    <t>19.5</t>
  </si>
  <si>
    <t>Young, Byron %</t>
  </si>
  <si>
    <t>4) Birmingham - Jersey(23-46)</t>
  </si>
  <si>
    <t>4) Chandler</t>
  </si>
  <si>
    <t>2) Ann Arbor - Tokyo(23-55)</t>
  </si>
  <si>
    <t>9) Vegas</t>
  </si>
  <si>
    <t xml:space="preserve">12 Vero </t>
  </si>
  <si>
    <t xml:space="preserve">19) Ferdon </t>
  </si>
  <si>
    <t xml:space="preserve">21) Tokyo </t>
  </si>
  <si>
    <t>18) Ferdon</t>
  </si>
  <si>
    <t>20)Beach</t>
  </si>
  <si>
    <t>12)Vero - Dracut(23-61)</t>
  </si>
  <si>
    <t>21) Tokyo - Ferdon (23-23) - Westland</t>
  </si>
  <si>
    <t>14)Dayton - Dracut()</t>
  </si>
  <si>
    <t>6) Birmingham- Toronto(23-63)</t>
  </si>
  <si>
    <t>18) Ferdon - Westland(23-3)</t>
  </si>
  <si>
    <t>9) Dracut - Vero()</t>
  </si>
  <si>
    <t>15)Toledo - Cave(23-5)</t>
  </si>
  <si>
    <t>19) Ferdon- Tokyo(23-21)</t>
  </si>
  <si>
    <t>6) Birmingham - Vegas(23-56)</t>
  </si>
  <si>
    <t>2023 Card Set</t>
  </si>
  <si>
    <t xml:space="preserve">Took Over Independence </t>
  </si>
  <si>
    <t>Was Rosarito Beach</t>
  </si>
  <si>
    <t>Westland FOXES - Nicholas Hall</t>
  </si>
  <si>
    <t>6) Chandler- Ferdon(24-1)</t>
  </si>
  <si>
    <t>2024 Picks: No 2 , 5</t>
  </si>
  <si>
    <t>1) Westland -Ferdon(24-2)</t>
  </si>
  <si>
    <t>Ferdon Trades Desmond Ridder to Chandler for 2024 #5</t>
  </si>
  <si>
    <t>Ferdon Trades Davon Godchaux and Patrick Ricard to Westland for Westland 2024 #2</t>
  </si>
  <si>
    <t>Westland trades 2024 #1.1 and Cave 2024 #3 to Vegas for 1.10 2024 Ryan Ramzyck, Erik McCoy, Tyreek Hill, Kwitty Paye and Justin Madubiuke</t>
  </si>
  <si>
    <t>24)Cave - Westland (23-4) - Vegas(24-3)</t>
  </si>
  <si>
    <t>1) Westland - Vegas (24-3)</t>
  </si>
  <si>
    <t>Birmingham sends DE Cameron Jordan to Cave Creek for C Hjalte Froholdt and G Jonah Jackson.</t>
  </si>
  <si>
    <t>Westland trades 1.10 to Beach City for Justin Jefferson</t>
  </si>
  <si>
    <t>10) Vegas  - Westland (24-3) - Beach (24-5_</t>
  </si>
  <si>
    <t>Ferdon trades Bailey Zappe to Beach for 2024 #6</t>
  </si>
  <si>
    <t>24-6</t>
  </si>
  <si>
    <t>19) Ferdon -Westland</t>
  </si>
  <si>
    <t>Beach - Virginia (24-7)</t>
  </si>
  <si>
    <t>Beach City trades their 2nd round pick 2024 and 2025 to Virginia for Gardner Minshew.</t>
  </si>
  <si>
    <t>20) Beach City  - Virgnia(24-7)</t>
  </si>
  <si>
    <t>BIRMINGHAM AMERICANS - Bob Gough</t>
  </si>
  <si>
    <t>Americans</t>
  </si>
  <si>
    <t>Dracut trades DRA #2 in 2024 and DRA #4 in 2025 to Toronto for QB Matt Staffor</t>
  </si>
  <si>
    <t>Birmingham trades its 2025 2nd round pick to Virginia for Justin Fields.</t>
  </si>
  <si>
    <t>Dracut trades RILB 44-3 Jack Gibbens to Tokyo for NT 4-0 T.J. Slaton</t>
  </si>
  <si>
    <t>Tokyo trades C-David Andrews 5-4 to London for OT-Trent Brown 5-7 </t>
  </si>
  <si>
    <t>Birmingham - Virginia (24-9)</t>
  </si>
  <si>
    <t>10) Dracut - Toronto(24-10)</t>
  </si>
  <si>
    <t>Dracut - Toronto (24-10)</t>
  </si>
  <si>
    <t>Birmingham sends G Noah Jackson to Delta for OT Charles Leno and Delta's 6th round pick.</t>
  </si>
  <si>
    <t>oronto trades Centre Connor Williams to Virginia for LCB Carlton Davis and #3 Pick.</t>
  </si>
  <si>
    <t>Ferdon Trades Travis Kelce TE , Sam Cosmi 56 G Tyron Smith 75 T Van Ginkle 45 8 OLB , Deonty Harty WR PR and 2024 #6 Beach city to Westland for 2024 #1.19 (ferdons 1 back) 2024 #2.22 Boulder 2025 #3 #4 , 2024 #4.1 #5.1 Braxton Jones, </t>
  </si>
  <si>
    <t>Toledo sends Rachaad White to Toronto for DT Daron Payne</t>
  </si>
  <si>
    <t>12) Delta - Birmingham(24-12)</t>
  </si>
  <si>
    <t>17) Virgina - Toronto (24-13)</t>
  </si>
  <si>
    <t>1) Westland  Ferdon(24-14)</t>
  </si>
  <si>
    <t>1) Westland Ferdon(24-14)</t>
  </si>
  <si>
    <t>20)Beach - Ferdon (24-6) - Westland (24-14)</t>
  </si>
  <si>
    <t>Westland - Ferdon 24-14</t>
  </si>
  <si>
    <t>2024 Picks: No 1 2,4,5 , Beach #1, Ferdon #6, Boulder #3, Ferdon #5, Tokyo #5. Beach #6, Tokyo #3</t>
  </si>
  <si>
    <t>21) Tokyo - Delta (23-25)- Westland 24-16</t>
  </si>
  <si>
    <t>Delta sends 3.21 to Westland for OC Bradley Bozeman.</t>
  </si>
  <si>
    <t>Birmingham sends its 25 4th round pick to Westland for OG Cade Mays</t>
  </si>
  <si>
    <t>Birmingham - Westland 24-17</t>
  </si>
  <si>
    <t>Dracut sends TE Kylen Granson to Acme for DE John Cominsky.</t>
  </si>
  <si>
    <t>10) Dracut - Delta (23-5-)</t>
  </si>
  <si>
    <t>Ferdon trades Braxton jones  to Toledo for juwan Bentley mlb</t>
  </si>
  <si>
    <t>Independence sends Graham Glasgow G/C 54 3 to Toledo for Toledo's 4.20 pick</t>
  </si>
  <si>
    <t>Independence sends it's 4.15 pick to Beach City for Tashaun Gipson FS 5-6</t>
  </si>
  <si>
    <t>Boulder receives QB Derek Carr. Delta receives Boulder's #1 pick this year and #3 pick next year.</t>
  </si>
  <si>
    <t>Dracut trade outside CB 5 Jonathan Jones to Toledo for TOL #2.16 in 2024 and TOL #5.15 in 2024</t>
  </si>
  <si>
    <t>22) Boulder - Delta (24-23)</t>
  </si>
  <si>
    <t>2024 Picks: No 1, 2, 3, Jersesy 10</t>
  </si>
  <si>
    <t>Boulder - Delta (24-23)</t>
  </si>
  <si>
    <t>16) Toledo - Dracut 24-24</t>
  </si>
  <si>
    <t>15) Toledo - Dracut 24-24</t>
  </si>
  <si>
    <t>Ferdon Trades 1.19 - 2.18. - 4.7 (Toronto)  Brian Burns Rashawn Slater 2025 #4 for Maxx Crosby / Penai Sewell and alex highsmith </t>
  </si>
  <si>
    <t>19) Ferdon - Westland(23-3) - Ferdon(24-14) - Beach (24-24)</t>
  </si>
  <si>
    <t>18) Ferdon Beach (24-24)</t>
  </si>
  <si>
    <t>7) Toronto - Ferdon (23-72)- Beach (24-24)</t>
  </si>
  <si>
    <t>Astoria</t>
  </si>
  <si>
    <t>Goonies</t>
  </si>
  <si>
    <t>2) Astoria</t>
  </si>
  <si>
    <t>2) Astoria - Ferdon (23-22) - Toronto (23-72)</t>
  </si>
  <si>
    <t>3) Astoria - Cave(23-13)</t>
  </si>
  <si>
    <t xml:space="preserve">3) Astoria </t>
  </si>
  <si>
    <t>AST</t>
  </si>
  <si>
    <t>Cameron</t>
  </si>
  <si>
    <t xml:space="preserve">Astoria sends RG Zack Martin, LG Joe Thuney and LT Dion Dawkins to Virginia.     Virginia sends: 2024, 2.17, their 2025 1st and 3rd to Astoria. </t>
  </si>
  <si>
    <t>Virginia - Asoria (24-25)</t>
  </si>
  <si>
    <t>2025 Picks: No 1,3, Beach 2, Birmingham 2</t>
  </si>
  <si>
    <t>2024 Picks: No 2, No 3, Beach 2,</t>
  </si>
  <si>
    <t>Cameron Shallow</t>
  </si>
  <si>
    <t>Stratseattlefan@gmail.com</t>
  </si>
  <si>
    <t>Was Tempe</t>
  </si>
  <si>
    <t>Astoria Goonies - Cameron Shallow</t>
  </si>
  <si>
    <t>CJ Stroud</t>
  </si>
  <si>
    <t>Devon Witherspoon</t>
  </si>
  <si>
    <t>Sam Laporta</t>
  </si>
  <si>
    <t>Independence trades Zack Tom RT/C to Beach City for Amari Cooper.</t>
  </si>
  <si>
    <t>Beach sends Nick Gates C to Ann Arbor for pick 5.4 </t>
  </si>
  <si>
    <t>Acme trades Robert Woods WR, 2024 #3 &amp; 2025 #3 to the Goonies for DeAndre Hopkins WR &amp; Jonathan Cooper OLB.</t>
  </si>
  <si>
    <t>Toldeo sends: 2.9 and 4.16   Astoria sends: Christian Benford - CB</t>
  </si>
  <si>
    <t>2025 Picks: No 2,3 4, Birmingham 4</t>
  </si>
  <si>
    <t>Westland - Cave (24-30)</t>
  </si>
  <si>
    <t>3) Ann Arbor - Beach City (24-26)</t>
  </si>
  <si>
    <t>2024 Picks: No 1 2 4 6 10, Vegas 1, Indepenence #4, Toronto 4, Ferdon #1 Ferdon #2, Ann Arbor 5</t>
  </si>
  <si>
    <t>2024 Picks: No 4,5</t>
  </si>
  <si>
    <t>9) Vegas - Toledo(23-45) - Astoria(24-29)</t>
  </si>
  <si>
    <t>8) NYC</t>
  </si>
  <si>
    <t>8) NYC Beach - Dracut()</t>
  </si>
  <si>
    <t>8) NYC Beach - Delta(23-47)</t>
  </si>
  <si>
    <t>8) NYC Beach</t>
  </si>
  <si>
    <t>8) NYC Beach - Toledo (23-53)</t>
  </si>
  <si>
    <t>NYC Beach - Ferdon (23-67)</t>
  </si>
  <si>
    <t>NYC</t>
  </si>
  <si>
    <t>NYC Bisons - J C Moreno</t>
  </si>
  <si>
    <t>Rosarito Beach --Richard Shurrager</t>
  </si>
  <si>
    <t>15) Rosarito</t>
  </si>
  <si>
    <t>15) Rosarito - Beach City (24-21)</t>
  </si>
  <si>
    <t>16) Rosarito</t>
  </si>
  <si>
    <t>16) Rosarito - Toronto (23-10)</t>
  </si>
  <si>
    <t>16)Rosarito - Delta(23-19)</t>
  </si>
  <si>
    <t>20)Beach - Ferdon (23-28) - Toledo (23-36) - Rosarito(24-20)</t>
  </si>
  <si>
    <t>15) Rosarito - NYC(23-58)</t>
  </si>
  <si>
    <t>Rosarito - Delta(23-19)</t>
  </si>
  <si>
    <t>`6) Rosarito - Delta(23-59)</t>
  </si>
  <si>
    <t xml:space="preserve">Rosarito </t>
  </si>
  <si>
    <t>Bison</t>
  </si>
  <si>
    <t>J C Moreno</t>
  </si>
  <si>
    <t>Westland trades 2025 #2 to Cave for Frankie Luvu</t>
  </si>
  <si>
    <t>Porter JR., Joey</t>
  </si>
  <si>
    <t>Puka Nacua</t>
  </si>
  <si>
    <t>Joe Porter Jr</t>
  </si>
  <si>
    <t>Bijan Robinson</t>
  </si>
  <si>
    <t>Will Anderson Jr</t>
  </si>
  <si>
    <t>Jahmyr Gibbs</t>
  </si>
  <si>
    <t>Anthony Richardson</t>
  </si>
  <si>
    <t>Tokyo gets NYC 1st round pick (1.8) and OLB-Baron Browning 05-9 | NYC gets WR-CeeDee Lamb</t>
  </si>
  <si>
    <t>Dracut trades 1.9 in 2024 to Ferdon for 1.12 in 2024 and 3.19 in 2024</t>
  </si>
  <si>
    <t>Jersey trades Zack Moss to (Rich) for rnd 2.15 Rosarito</t>
  </si>
  <si>
    <t>Anderson JR., Will</t>
  </si>
  <si>
    <t>21) Tokyo - NYC Bison (23-71)</t>
  </si>
  <si>
    <t>19) Ferdon - Dracut(24-32)</t>
  </si>
  <si>
    <t>9) Dracut - Ferdon(24-32)</t>
  </si>
  <si>
    <t>8) NYC - Tokyo(24-31)</t>
  </si>
  <si>
    <t>12 Vero - Ferdon(23-40) - Dracut (24-32)</t>
  </si>
  <si>
    <t>15) Rosarito - Jersey(24-33)</t>
  </si>
  <si>
    <t>2024 Picks: No 3,4,5,6,7,8 Toldeo #7, Astoria #2,</t>
  </si>
  <si>
    <t>18) Ferdon - Cave(23-14) - Rosarito (24-35)</t>
  </si>
  <si>
    <t>Cave Trades 1.24 and next year 3rd and next year 4th to Delta for 1.11</t>
  </si>
  <si>
    <t>Ferdon trades jahan dotsen wr to Astoria for Jonnu Smith te</t>
  </si>
  <si>
    <t>2025 Picks: 3,4, Westland #2 Westland #4, Ferdon 5 Ferdon 6 Ferdon 7 Ferdon 8, Rosarito 4</t>
  </si>
  <si>
    <t>Cave - Delta (24-34)</t>
  </si>
  <si>
    <t>11) Delta- Cave (24-34)</t>
  </si>
  <si>
    <t>Brian Branch</t>
  </si>
  <si>
    <t>Keanu Benton</t>
  </si>
  <si>
    <t>Malcome Koonce</t>
  </si>
  <si>
    <t>Jalen Carter</t>
  </si>
  <si>
    <t>Ivan Pace Jr</t>
  </si>
  <si>
    <t>Devon Achane</t>
  </si>
  <si>
    <t>24/1.13</t>
  </si>
  <si>
    <t>Achane, De'von</t>
  </si>
  <si>
    <t>24.1.16</t>
  </si>
  <si>
    <t>24) Cave - Delta</t>
  </si>
  <si>
    <t>Jordan battle</t>
  </si>
  <si>
    <t>24/1.17</t>
  </si>
  <si>
    <t>UNC</t>
  </si>
  <si>
    <t>Markquese Bell</t>
  </si>
  <si>
    <t>Tyjae Spears</t>
  </si>
  <si>
    <t>Zay Flowers</t>
  </si>
  <si>
    <t>Will Levis</t>
  </si>
  <si>
    <t>Dalton Kincaid</t>
  </si>
  <si>
    <t>Bryce Young</t>
  </si>
  <si>
    <t>23) Jersey - Astoria</t>
  </si>
  <si>
    <t>JuJu Brents</t>
  </si>
  <si>
    <t>Michael Pierce</t>
  </si>
  <si>
    <t>Bobby Brown III</t>
  </si>
  <si>
    <t>Jack Campbell</t>
  </si>
  <si>
    <t>Deonte Banks</t>
  </si>
  <si>
    <t> Melifonwu, Ifeatu SS</t>
  </si>
  <si>
    <t>O'Cyrus Torrence G BUF</t>
  </si>
  <si>
    <t>Kobie Turner</t>
  </si>
  <si>
    <t>London trades Jermaine Johnson RLB to Beach City for Jonathan Allen DT</t>
  </si>
  <si>
    <t>2024 Picks: No 2, 8,10, Birmingham #3, Rosarito #2Virginia 2, Acme #3</t>
  </si>
  <si>
    <t>17) Virgina - Astoria (24-25) - Jersey(24-37)</t>
  </si>
  <si>
    <t>13) Acme - Astoria(24-28) Jersey(24-37)</t>
  </si>
  <si>
    <t>Astoria receives 1.23  Jersey receives Viringia 2.17 and Acme 3.13</t>
  </si>
  <si>
    <t>14) Dayton - NYC (23-70) - Acme (24-36)</t>
  </si>
  <si>
    <t xml:space="preserve">2024 Picks: No 1,2, 3, 6, 9, 10 Rosarito #6, Tokyo 1, </t>
  </si>
  <si>
    <t>2024 Picks: No 3, 10, Beach 10, Dayton 2</t>
  </si>
  <si>
    <t>Acme trades OG Isaac Seumalo to NYC for pick 2.14 Dayton</t>
  </si>
  <si>
    <t>Anton Harrison</t>
  </si>
  <si>
    <t>Steve Avila</t>
  </si>
  <si>
    <t>Jordan Addison</t>
  </si>
  <si>
    <t>Tank Dell</t>
  </si>
  <si>
    <t>Yaya Diaby</t>
  </si>
  <si>
    <t>Jordan Howden</t>
  </si>
  <si>
    <t>Joe Tippman</t>
  </si>
  <si>
    <t>Broderick Jones</t>
  </si>
  <si>
    <t>Ty Chandler</t>
  </si>
  <si>
    <t>Tyrique Stevenson</t>
  </si>
  <si>
    <t>Rashee Rice</t>
  </si>
  <si>
    <t>Astoria gets TOK #2 (2.21); Tokyo gets TOL #4 (4.16) 2025 Acme #3 and 2025 Virginia #3</t>
  </si>
  <si>
    <t>Birmingham sends 25 #1 to Ferdon for 2.22  5.24 and 25 2</t>
  </si>
  <si>
    <t>Roschon Johnson</t>
  </si>
  <si>
    <t>16) Toledo - Astoria(24-29) - Tokyo(24-39)</t>
  </si>
  <si>
    <t>22) Boulder - Westland (23-9)  Ferdon(24-14) - Birm(24-40)</t>
  </si>
  <si>
    <t>21) Tokyo - Astora(24-39)</t>
  </si>
  <si>
    <t>Jackson Smith Ngjigba</t>
  </si>
  <si>
    <t>Kione White</t>
  </si>
  <si>
    <t>Jayden Reed</t>
  </si>
  <si>
    <t>Trenton Simpson</t>
  </si>
  <si>
    <t>Zach Charbonnet</t>
  </si>
  <si>
    <t>Birmingham - Ferdon (24-40)</t>
  </si>
  <si>
    <t>Ferdon - (Birmingham 24-40)</t>
  </si>
  <si>
    <t>2024 No 1 , 23, 5:, Ferdon #7, Ann Arbor 4, NYC #1, Toledo 4</t>
  </si>
  <si>
    <t>Acme - Astoria (24-28) Tokyo 24-39</t>
  </si>
  <si>
    <t>Isaac Yiadom</t>
  </si>
  <si>
    <t>D’Anthony Bell S/OLB</t>
  </si>
  <si>
    <t> S Ji'Ayir Brown </t>
  </si>
  <si>
    <t>brown, ji'Ayir</t>
  </si>
  <si>
    <t>Nathan Landman</t>
  </si>
  <si>
    <t>Luke Musgrave</t>
  </si>
  <si>
    <t>NEED</t>
  </si>
  <si>
    <t>Juice Scruggs</t>
  </si>
  <si>
    <t>Calijah Kancey</t>
  </si>
  <si>
    <t>Ferdon trades 4.24 (Cave)and 6.24(cave) to Toldeo for 3.15 -</t>
  </si>
  <si>
    <t>15) Toledo - Ferdon 24-41</t>
  </si>
  <si>
    <t>Lukas Van Ness</t>
  </si>
  <si>
    <t>Bryon Young</t>
  </si>
  <si>
    <t>Jameson Williams</t>
  </si>
  <si>
    <t>paris Johnson</t>
  </si>
  <si>
    <t>Darnell Wright</t>
  </si>
  <si>
    <t>Marvin Mims</t>
  </si>
  <si>
    <t>Zach Harrison</t>
  </si>
  <si>
    <t>Jaylon Jones</t>
  </si>
  <si>
    <t>Brandon Aubrey</t>
  </si>
  <si>
    <t>Cody Mauch</t>
  </si>
  <si>
    <t>Peter Skoronski</t>
  </si>
  <si>
    <t>Matthew Bergeron</t>
  </si>
  <si>
    <t>Tuli Tulipulotu</t>
  </si>
  <si>
    <t>Dontavian Wicks</t>
  </si>
  <si>
    <t>KJ Britt</t>
  </si>
  <si>
    <t>Tyree Wilson</t>
  </si>
  <si>
    <t>Nolan Smith</t>
  </si>
  <si>
    <t>24.3(TOR)</t>
  </si>
  <si>
    <t>24/1.7(TOR)</t>
  </si>
  <si>
    <t>24.2(TOR)</t>
  </si>
  <si>
    <t>24.3(DAY)</t>
  </si>
  <si>
    <t>24.1(DAY)</t>
  </si>
  <si>
    <t>16) Delta</t>
  </si>
  <si>
    <t>24.1(ANN)</t>
  </si>
  <si>
    <t>24.2(ANN)</t>
  </si>
  <si>
    <t>24.3(ANN)</t>
  </si>
  <si>
    <t>24.1(AST)</t>
  </si>
  <si>
    <t>24.2(AST)</t>
  </si>
  <si>
    <t>24/1(AST)</t>
  </si>
  <si>
    <t>20/1.4(BEA)</t>
  </si>
  <si>
    <t>24.1(BEA)</t>
  </si>
  <si>
    <t>24.2(BEA)</t>
  </si>
  <si>
    <t>23/4(LON)</t>
  </si>
  <si>
    <t>21/2(BEA)</t>
  </si>
  <si>
    <t>21/1.15(ACM)</t>
  </si>
  <si>
    <t>21/1.22(BEA)</t>
  </si>
  <si>
    <t>21/2(VIR)</t>
  </si>
  <si>
    <t>24.2(BIR)</t>
  </si>
  <si>
    <t>24/1(BIR)</t>
  </si>
  <si>
    <t>24/1.5(BLU)</t>
  </si>
  <si>
    <t>24.2(BLU)</t>
  </si>
  <si>
    <t>24.3(BLU)</t>
  </si>
  <si>
    <t>24/1.9(FER)</t>
  </si>
  <si>
    <t>21/4(FER)</t>
  </si>
  <si>
    <t>24.3(FER)</t>
  </si>
  <si>
    <t>23/8(FER)</t>
  </si>
  <si>
    <t>24.2(FER)</t>
  </si>
  <si>
    <t>23/1.18(FER)</t>
  </si>
  <si>
    <t>24.4(FER)</t>
  </si>
  <si>
    <t>Jake Browning</t>
  </si>
  <si>
    <t>22/8(FER)</t>
  </si>
  <si>
    <t>(LAS)</t>
  </si>
  <si>
    <t>23/6(FER)</t>
  </si>
  <si>
    <t>22/6(FER)</t>
  </si>
  <si>
    <t>19/1.1(JER)</t>
  </si>
  <si>
    <t>21/1.2(JER)</t>
  </si>
  <si>
    <t>21/1.18(JER)</t>
  </si>
  <si>
    <t>21/4(JER)</t>
  </si>
  <si>
    <t>24.3(JER)</t>
  </si>
  <si>
    <t>23/10(JER)</t>
  </si>
  <si>
    <t>24.2(JER)</t>
  </si>
  <si>
    <t>21/3(JER)</t>
  </si>
  <si>
    <t>24/1.1(LAS)</t>
  </si>
  <si>
    <t>23/1(LAS)</t>
  </si>
  <si>
    <t>24.3(DRA)</t>
  </si>
  <si>
    <t>23/6(DRA)</t>
  </si>
  <si>
    <t>24.2(DRA)</t>
  </si>
  <si>
    <t>2024 Picks: No 2,4,5, 7, Acme #10, Dracut 6, NYC 6,9, Cave 4, Cave 6</t>
  </si>
  <si>
    <t>24.3(LON)</t>
  </si>
  <si>
    <t>(FER)</t>
  </si>
  <si>
    <t>24.1(LON)</t>
  </si>
  <si>
    <t>21/1.5(LON)</t>
  </si>
  <si>
    <t>24.3(WES)</t>
  </si>
  <si>
    <t>23/8(WES)</t>
  </si>
  <si>
    <t>21/2(LAS)</t>
  </si>
  <si>
    <t>21/2(FER)</t>
  </si>
  <si>
    <t>21/1.12(FER)</t>
  </si>
  <si>
    <t>21/1.19(WES)</t>
  </si>
  <si>
    <t>24.1(WES)</t>
  </si>
  <si>
    <t>24.2(CAV)</t>
  </si>
  <si>
    <t>24.4(TOK)</t>
  </si>
  <si>
    <t>Carrington Vallentine</t>
  </si>
  <si>
    <t>8) NYC Bison</t>
  </si>
  <si>
    <t>24.4(CHA)</t>
  </si>
  <si>
    <t>24/1(CHA)</t>
  </si>
  <si>
    <t>Vegas - Ferdon 24-44</t>
  </si>
  <si>
    <t>Ferdon trades Gabe Davis WR to Vegas for Robert Spilane MLB  and 2025 #5 Jason to confirm</t>
  </si>
  <si>
    <t>Toronto trades MLB Cody Barton to Delta for Pick 4.10. </t>
  </si>
  <si>
    <t>Xavier Gipson</t>
  </si>
  <si>
    <t>Sidy Sow, </t>
  </si>
  <si>
    <t>Will mcDonald</t>
  </si>
  <si>
    <t>Jalin Hyatt</t>
  </si>
  <si>
    <t>jake Elliot</t>
  </si>
  <si>
    <t>Keaton Mitchell</t>
  </si>
  <si>
    <t>Tre Tucker</t>
  </si>
  <si>
    <t>Dewand Jones</t>
  </si>
  <si>
    <t>Jartavious martin</t>
  </si>
  <si>
    <t>Dorian Williams</t>
  </si>
  <si>
    <t>mack Wilson</t>
  </si>
  <si>
    <t>Malcmo Roach</t>
  </si>
  <si>
    <t>BJ Ojulari</t>
  </si>
  <si>
    <t>Tucker Kraft</t>
  </si>
  <si>
    <t>Nakobe Dean</t>
  </si>
  <si>
    <t>Riley Moss</t>
  </si>
  <si>
    <t>mason Rudoph</t>
  </si>
  <si>
    <t>tyrod Taylor</t>
  </si>
  <si>
    <t>Stone Forsythe</t>
  </si>
  <si>
    <t>Chamarri Conner</t>
  </si>
  <si>
    <t>John Michael Schmitz</t>
  </si>
  <si>
    <t>Fabian Moreau</t>
  </si>
  <si>
    <t>tylan Wallace</t>
  </si>
  <si>
    <t>Tanner hudson</t>
  </si>
  <si>
    <t>Aaron Stinnie</t>
  </si>
  <si>
    <t>Rico Dowdle</t>
  </si>
  <si>
    <t>Emari Demercado</t>
  </si>
  <si>
    <t>Henry To'oTo'o</t>
  </si>
  <si>
    <t>Blake grupe</t>
  </si>
  <si>
    <t>Derek barnett</t>
  </si>
  <si>
    <t>Drew sample</t>
  </si>
  <si>
    <t>Kelee Ringo</t>
  </si>
  <si>
    <t>Braden Mann</t>
  </si>
  <si>
    <t>Myles Murphy</t>
  </si>
  <si>
    <t>Jake Curhan</t>
  </si>
  <si>
    <t>Bryan Breese</t>
  </si>
  <si>
    <t>Jonathan Mingo</t>
  </si>
  <si>
    <t>Jake Hanson</t>
  </si>
  <si>
    <t>Thayer munford</t>
  </si>
  <si>
    <t>Will Lutz</t>
  </si>
  <si>
    <t>Pierre Strong</t>
  </si>
  <si>
    <t>Demario Douglas</t>
  </si>
  <si>
    <t>Christian Rosenboom</t>
  </si>
  <si>
    <t>AT Perry</t>
  </si>
  <si>
    <t>Rasheed Walker</t>
  </si>
  <si>
    <t>Patrick Taylor</t>
  </si>
  <si>
    <t>Mitch Wishnowsky</t>
  </si>
  <si>
    <t>Mazi Smith</t>
  </si>
  <si>
    <t>Michael Wilson</t>
  </si>
  <si>
    <t>Derius Davis</t>
  </si>
  <si>
    <t>Gervon Dexter</t>
  </si>
  <si>
    <t>Felix Anudike-Uzomah</t>
  </si>
  <si>
    <t>Michael Mayer</t>
  </si>
  <si>
    <t>18) Ferdon - NYC (67)</t>
  </si>
  <si>
    <t>DIAYAN HENLEY</t>
  </si>
  <si>
    <t>8) NYC Beach - Toledo (23-53) - Vegas</t>
  </si>
  <si>
    <t>10) Dracut - Toledo(23-62) - Vegas</t>
  </si>
  <si>
    <t>16) Toledo - Vegas</t>
  </si>
  <si>
    <t>Dante Stills</t>
  </si>
  <si>
    <t>Quentin Johnson</t>
  </si>
  <si>
    <t>Aiden Oconnell</t>
  </si>
  <si>
    <t>Josh Downs</t>
  </si>
  <si>
    <t>Jaleel McGlaughlin</t>
  </si>
  <si>
    <t>Andrus Peat</t>
  </si>
  <si>
    <t>DJ Turner </t>
  </si>
  <si>
    <t>Derek Hall</t>
  </si>
  <si>
    <t>Rosarito gets Dalton Risner  2024 Dracut 5.9 Dracut receives: A.J. Dillon</t>
  </si>
  <si>
    <t>Tokyo trades VIR #3 to Vegas for Nickel CB-Mike Hilton</t>
  </si>
  <si>
    <t>toledo trade 3 power forwards to Vegas 6.8.6.10 and 6.16 for vegas 4th next season</t>
  </si>
  <si>
    <t>Tokyo trades their 6th next year to Toledo for 6.24</t>
  </si>
  <si>
    <t>Rosarito -Cave()</t>
  </si>
  <si>
    <t>2024 Picks: No 4 Rosarito #3, Birmingham #6, Chandler 2, Astoria 3, Dracut 2, Virginia #3, Dracut 4</t>
  </si>
  <si>
    <t>2024 Picks: No 2,3,4, 5,6,9,10, Beach #4,  Ferdon #4, Dracut 5</t>
  </si>
  <si>
    <t>2024 Picks: No 2,4,5, 6,7 NYC #2, Dayton #6, Jersey 8, Vero 5, Toledo #2 Toledo #5. Vero 1, Ferdon 3</t>
  </si>
  <si>
    <t>9) Dracut - Rosarito(24-25)</t>
  </si>
  <si>
    <t>24) Cave - Ferdon(24-49) - Birmingham(24-40</t>
  </si>
  <si>
    <t>Ferdon - Cave(24-49)</t>
  </si>
  <si>
    <t>Ferdon -- Cave(24-49)</t>
  </si>
  <si>
    <t>Ferdon - - Cave(24-49)</t>
  </si>
  <si>
    <t>Westland - Ferdon 24-14 - Cave(24-49)</t>
  </si>
  <si>
    <t>Ferdon - Beach(24-24)</t>
  </si>
  <si>
    <t>Ferdon has traded their Westland 4 Ferdon 5 6 7 8 next year to Mark for their 4 5 6 7 8 this year</t>
  </si>
  <si>
    <t>Longshots trade 4.18 to Rosarito for his 4th next year.  </t>
  </si>
  <si>
    <t>Tokyo - Toledo (24-48)</t>
  </si>
  <si>
    <t>Vegas - Toledo (24-47)</t>
  </si>
  <si>
    <t>2025 Picks: ALL, tokyo 6, Vegas 4</t>
  </si>
  <si>
    <t>Virginia - Asoria (24-25)- Tokyo(24-39) - Vegas(24-46)</t>
  </si>
  <si>
    <t>24.4(BIR)</t>
  </si>
  <si>
    <t>Chase Brown</t>
  </si>
  <si>
    <t>24.4(BOU)</t>
  </si>
  <si>
    <t>24.4(JER)</t>
  </si>
  <si>
    <t>24.4(ROS)</t>
  </si>
  <si>
    <t>Ferdon trades Cave 7 and Cave 8 for Astoria 2</t>
  </si>
  <si>
    <t>Akhil Witherspoon</t>
  </si>
  <si>
    <t>Matt Prater</t>
  </si>
  <si>
    <t>24) Cave - Ferdon(24-49)- Astoria(24-51)</t>
  </si>
  <si>
    <t>24) Cave - Ferdon(24-49) - Astoria(51)</t>
  </si>
  <si>
    <t>2024 Picks: No 1 ,2,3 4 5 6 7,8 , Jersey 2. , NYC 10, Chandler 5, Westland 2, Westland #4 #5, Dracut 1,Toledo 3, Astoria 7</t>
  </si>
  <si>
    <t xml:space="preserve">2024 Picks: No 2, 3, , Vegas #2, Tokyo 2,   Cave 7 Cave 8, </t>
  </si>
  <si>
    <t>Toledo sends 4.24 to Rosarito for their 4th next year (Traed was reverted due to PRIOR traed Rosatiry duid not have a 4th)</t>
  </si>
  <si>
    <t>24) Cave - Ferdon(24-49) - Toledo (24-41</t>
  </si>
  <si>
    <t>24.5(FER)</t>
  </si>
  <si>
    <t>24.5(AST)</t>
  </si>
  <si>
    <t>24.5(BEA)</t>
  </si>
  <si>
    <t>24.5(BIR)</t>
  </si>
  <si>
    <t>24.5(BLU)</t>
  </si>
  <si>
    <t>24.5(TOR)</t>
  </si>
  <si>
    <t>24.5(ROS)</t>
  </si>
  <si>
    <t>24.5(LAS)</t>
  </si>
  <si>
    <t>24/5(DEL)</t>
  </si>
  <si>
    <t>24.5(DRA)</t>
  </si>
  <si>
    <t>24.5(DAY)</t>
  </si>
  <si>
    <t>24/5(DRA)</t>
  </si>
  <si>
    <t>24/59DEL)</t>
  </si>
  <si>
    <t>24/5(LON)</t>
  </si>
  <si>
    <t>24/5(WES)</t>
  </si>
  <si>
    <t>24/5(BOUL)</t>
  </si>
  <si>
    <t>24/5(BIR)</t>
  </si>
  <si>
    <t>24/5(JER)</t>
  </si>
  <si>
    <t>24/6(WES)</t>
  </si>
  <si>
    <t>24/6(ANN)</t>
  </si>
  <si>
    <t>25/6(AST)</t>
  </si>
  <si>
    <t>24/6(CHA)</t>
  </si>
  <si>
    <t>24/6(BLU)</t>
  </si>
  <si>
    <t>24/6(TOR)</t>
  </si>
  <si>
    <t>24/6(LAS)</t>
  </si>
  <si>
    <t>24/6(VER)</t>
  </si>
  <si>
    <t>24/6(BIR)</t>
  </si>
  <si>
    <t>24/6(ACM)</t>
  </si>
  <si>
    <t>smith, Mazi</t>
  </si>
  <si>
    <t>24/6(DRA)</t>
  </si>
  <si>
    <t>JAKORIAN BENNETT</t>
  </si>
  <si>
    <t>24/6(NYC)</t>
  </si>
  <si>
    <t>24/6(VIR)</t>
  </si>
  <si>
    <t>24/6(TOK)</t>
  </si>
  <si>
    <t>24) Cave - Ferdon(24-49) Toledo (24-41)-Tokyo)</t>
  </si>
  <si>
    <t>22/11</t>
  </si>
  <si>
    <t>Bandon Johnson</t>
  </si>
  <si>
    <t>TE BB OT</t>
  </si>
  <si>
    <t>Karl Brooks</t>
  </si>
  <si>
    <t>24/7(ANN)</t>
  </si>
  <si>
    <t>RDT End</t>
  </si>
  <si>
    <t>WR HB</t>
  </si>
  <si>
    <t>WR KOR</t>
  </si>
  <si>
    <t>WR KOR PR</t>
  </si>
  <si>
    <t>WR PR</t>
  </si>
  <si>
    <t>WR HB KOR</t>
  </si>
  <si>
    <t>TE WR</t>
  </si>
  <si>
    <t>OC @</t>
  </si>
  <si>
    <t>OC @ G</t>
  </si>
  <si>
    <t>OC @ G OT</t>
  </si>
  <si>
    <t>OC @ G TE</t>
  </si>
  <si>
    <t>G @</t>
  </si>
  <si>
    <t>G @ OC @</t>
  </si>
  <si>
    <t>G @ OC @ T</t>
  </si>
  <si>
    <t>G @ OC @ TE</t>
  </si>
  <si>
    <t>G @ T</t>
  </si>
  <si>
    <t>G @ T TE</t>
  </si>
  <si>
    <t>G @ TE</t>
  </si>
  <si>
    <t>RG @</t>
  </si>
  <si>
    <t>RG @ OC @</t>
  </si>
  <si>
    <t>RG @ OT</t>
  </si>
  <si>
    <t>LG @</t>
  </si>
  <si>
    <t>LG @ OC @</t>
  </si>
  <si>
    <t>LOT @</t>
  </si>
  <si>
    <t>LOT @ G</t>
  </si>
  <si>
    <t>LOT @ TE</t>
  </si>
  <si>
    <t>ROT @</t>
  </si>
  <si>
    <t>ROT @ C</t>
  </si>
  <si>
    <t>ROT @ G</t>
  </si>
  <si>
    <t>OT @</t>
  </si>
  <si>
    <t>OT @ OC @ TE</t>
  </si>
  <si>
    <t>OT @ TE</t>
  </si>
  <si>
    <t>OT @ G @</t>
  </si>
  <si>
    <t>OT @ G @ TE</t>
  </si>
  <si>
    <t>SS ^</t>
  </si>
  <si>
    <t>SS ^ CB</t>
  </si>
  <si>
    <t>S ^</t>
  </si>
  <si>
    <t>S ^ OLB</t>
  </si>
  <si>
    <t>RCB ^</t>
  </si>
  <si>
    <t>LCB ^</t>
  </si>
  <si>
    <t>LB SS ^</t>
  </si>
  <si>
    <t>CB ^</t>
  </si>
  <si>
    <t>CB ^ PR</t>
  </si>
  <si>
    <t>DB ^</t>
  </si>
  <si>
    <t>DB ^ KOR</t>
  </si>
  <si>
    <t>DB ^ KOR PR</t>
  </si>
  <si>
    <t>DB ^ LB</t>
  </si>
  <si>
    <t>DB ^ OLB</t>
  </si>
  <si>
    <t>DB ^ PR</t>
  </si>
  <si>
    <t>FS ^</t>
  </si>
  <si>
    <t>LE $</t>
  </si>
  <si>
    <t>LE $ OLB</t>
  </si>
  <si>
    <t>LE $ DT $</t>
  </si>
  <si>
    <t>LG @ T @</t>
  </si>
  <si>
    <t>LG @ T @ OC @</t>
  </si>
  <si>
    <t>LDT $</t>
  </si>
  <si>
    <t>NDT $</t>
  </si>
  <si>
    <t>NDT $ End $</t>
  </si>
  <si>
    <t>RE $</t>
  </si>
  <si>
    <t>RE $ OLB</t>
  </si>
  <si>
    <t>RE $ DT $</t>
  </si>
  <si>
    <t>RDT $</t>
  </si>
  <si>
    <t>DT $</t>
  </si>
  <si>
    <t>DT $ End $</t>
  </si>
  <si>
    <t>End $</t>
  </si>
  <si>
    <t>End $ OLB</t>
  </si>
  <si>
    <t>Hunter Leupke</t>
  </si>
  <si>
    <t>24/7(TOR)</t>
  </si>
  <si>
    <t>24/7</t>
  </si>
  <si>
    <t>24/7(BLU)</t>
  </si>
  <si>
    <t>24/7(NYC)</t>
  </si>
  <si>
    <t>24/7(DEL)</t>
  </si>
  <si>
    <t>27/7(VER)</t>
  </si>
  <si>
    <t>Wanya Morris</t>
  </si>
  <si>
    <t>Craig Reynolds</t>
  </si>
  <si>
    <t>Emanuel Forbes</t>
  </si>
  <si>
    <t>Dashawn hand</t>
  </si>
  <si>
    <t>Ronnie Hickman</t>
  </si>
  <si>
    <t>Mekhi Blackmon</t>
  </si>
  <si>
    <t>Birmingham sends 25 6 to Vero for this unused pick. Is it 7-9</t>
  </si>
  <si>
    <t>Birmingham - Vero(24-52)</t>
  </si>
  <si>
    <t>2025 Picks: No 1, 2 4,6 Ferdon 2</t>
  </si>
  <si>
    <t xml:space="preserve">2024 Picks: No 1, </t>
  </si>
  <si>
    <t>2024 Picks: No 3, 6, 8, Delta #6,  Cave 5, Boulder 2, Dracut 7</t>
  </si>
  <si>
    <t>24/7(BIR</t>
  </si>
  <si>
    <t>24/7(LAS)</t>
  </si>
  <si>
    <t>Luke Wattenberg</t>
  </si>
  <si>
    <t>Quentin Lake</t>
  </si>
  <si>
    <t>24/7(VIR)</t>
  </si>
  <si>
    <t>Rigiberto Sanches</t>
  </si>
  <si>
    <t>Andrew Ogletree</t>
  </si>
  <si>
    <t>PJ Locke</t>
  </si>
  <si>
    <t>24/7(LON)</t>
  </si>
  <si>
    <t>24/7(ROS)</t>
  </si>
  <si>
    <t>Nick Herbig</t>
  </si>
  <si>
    <t>Michael Badgely</t>
  </si>
  <si>
    <t>Daniel Faalle</t>
  </si>
  <si>
    <t>Garrett Williams</t>
  </si>
  <si>
    <t>Jalen Tolbert</t>
  </si>
  <si>
    <t>Lil Jordan Humphry</t>
  </si>
  <si>
    <t>Brock Hoffman</t>
  </si>
  <si>
    <t>khalil Dorsey</t>
  </si>
  <si>
    <t>Sydney Brown</t>
  </si>
  <si>
    <t>Dorian Thompson</t>
  </si>
  <si>
    <t>Charlie Jones</t>
  </si>
  <si>
    <t>Tommy Devoto</t>
  </si>
  <si>
    <t>Victor Dimukeje</t>
  </si>
  <si>
    <t>Tyler Steen</t>
  </si>
  <si>
    <t>Easton Stick</t>
  </si>
  <si>
    <t>Nick Niemann</t>
  </si>
  <si>
    <t>Casey Toohil</t>
  </si>
  <si>
    <t>Trey Palmer</t>
  </si>
  <si>
    <t>Cam Jones</t>
  </si>
  <si>
    <t>23) Jersey-Dracut</t>
  </si>
  <si>
    <t>Tre brown</t>
  </si>
  <si>
    <t>Antonio Johnson</t>
  </si>
  <si>
    <t>vegas trades 7th next year to delta for pick 8.12. </t>
  </si>
  <si>
    <t>Benito Jones</t>
  </si>
  <si>
    <t>Chauncy Gholston</t>
  </si>
  <si>
    <t>Calvin Austin</t>
  </si>
  <si>
    <t>24/7(TOK)</t>
  </si>
  <si>
    <t>24/7(JER)</t>
  </si>
  <si>
    <t>24/8(WES)</t>
  </si>
  <si>
    <t>24/8(ANN)</t>
  </si>
  <si>
    <t>24/8(CHA)</t>
  </si>
  <si>
    <t>24/8(BLU)</t>
  </si>
  <si>
    <t>24/8(LAS)</t>
  </si>
  <si>
    <t>21//1.3</t>
  </si>
  <si>
    <t>24/8(NYC)</t>
  </si>
  <si>
    <t>24/8(DRa)</t>
  </si>
  <si>
    <t>Devito, Tommy</t>
  </si>
  <si>
    <t>24/8(VER)</t>
  </si>
  <si>
    <t>24/8(ACM)</t>
  </si>
  <si>
    <t>Jones, Jaylon &amp;</t>
  </si>
  <si>
    <t>24/8(ROS)</t>
  </si>
  <si>
    <t>24/8(BEA)</t>
  </si>
  <si>
    <t>24/8(TOK)</t>
  </si>
  <si>
    <t>24/8(BOU)</t>
  </si>
  <si>
    <t>24/8(DRA)</t>
  </si>
  <si>
    <t>24/8(AST)</t>
  </si>
  <si>
    <t>8) Toledo</t>
  </si>
  <si>
    <t>Jake Andrews</t>
  </si>
  <si>
    <t>8) Ferdon</t>
  </si>
  <si>
    <t>13) Toledo</t>
  </si>
  <si>
    <t>15) Delta</t>
  </si>
  <si>
    <t>20) Acme</t>
  </si>
  <si>
    <t>23) Boulder</t>
  </si>
  <si>
    <t>Vegas - Delta(24-53)</t>
  </si>
  <si>
    <t>2025 Picks: ALL, Boulder 3, Cave 3, Cave 4, Vegas 7</t>
  </si>
  <si>
    <t>2024 Picks: No 6,8 Rosarito #5 #9 #10, NYC #3, , Boulder 1</t>
  </si>
  <si>
    <t>2024 Picks: No 1,  2, Birmingham 8,Cave #3, Delta 8</t>
  </si>
  <si>
    <t>12) Delta- Vegas(24-54)</t>
  </si>
  <si>
    <t>Chris Rodriguez</t>
  </si>
  <si>
    <t>24/7(ACM)</t>
  </si>
  <si>
    <t>24/8(BIR)</t>
  </si>
  <si>
    <t>Jersey trades Zeke Elliot to Vero for 2025 #4</t>
  </si>
  <si>
    <t>2025 Picks: No 4, Birmingham 6</t>
  </si>
  <si>
    <t>Vero- Jersey (24-55)</t>
  </si>
  <si>
    <t>Khalil Davis</t>
  </si>
  <si>
    <t>Tank Bigsby</t>
  </si>
  <si>
    <t>2) Astoria - Ferdon</t>
  </si>
  <si>
    <t>jamie Gillan</t>
  </si>
  <si>
    <t>24/9</t>
  </si>
  <si>
    <t>24/8</t>
  </si>
  <si>
    <t>24/9(CHA)</t>
  </si>
  <si>
    <t>Drew Sanders</t>
  </si>
  <si>
    <t>Parker Washington</t>
  </si>
  <si>
    <t>24/9(ANN)</t>
  </si>
  <si>
    <t>24/9(BIR)</t>
  </si>
  <si>
    <t>Ferdon trade 25 9th to Astoria for Astoria 24 9th</t>
  </si>
  <si>
    <t>Ferdon - Astoria (24-57)</t>
  </si>
  <si>
    <t>2025 Picks: ALL, Virginia 1, Ferdon 9</t>
  </si>
  <si>
    <t>cme confirms Dracut 9.9 for Acme 9.13 &amp; 10.13</t>
  </si>
  <si>
    <t>Toronto gets Tokyo's 5th round pick next year (2025); Tokyo receives S-Quandre Diggs 40</t>
  </si>
  <si>
    <t>9) Acme</t>
  </si>
  <si>
    <t>Dane Bolton</t>
  </si>
  <si>
    <t>Austin Trammel</t>
  </si>
  <si>
    <t>Payne Durham</t>
  </si>
  <si>
    <t>Adrei Iosivas</t>
  </si>
  <si>
    <t>24/9(DRA)</t>
  </si>
  <si>
    <t>24/9(DEL)</t>
  </si>
  <si>
    <t>Yasir Abdullash</t>
  </si>
  <si>
    <t>Ty Montgomery</t>
  </si>
  <si>
    <t>Tony Fields</t>
  </si>
  <si>
    <t>Scottie Miller</t>
  </si>
  <si>
    <t>Eric Garror</t>
  </si>
  <si>
    <t>Otito Ogbonnia</t>
  </si>
  <si>
    <t>Jerimiah Pharms</t>
  </si>
  <si>
    <t>Seguin Olubi</t>
  </si>
  <si>
    <t>Mason Kinsey</t>
  </si>
  <si>
    <t>Dan Skipper</t>
  </si>
  <si>
    <t>Cam Gill</t>
  </si>
  <si>
    <t>Bo Melton</t>
  </si>
  <si>
    <t>30 Rosarito</t>
  </si>
  <si>
    <t>Davis Allen</t>
  </si>
  <si>
    <t>Arthur maulet</t>
  </si>
  <si>
    <t>Robert Jones</t>
  </si>
  <si>
    <t xml:space="preserve">Terrell Smith </t>
  </si>
  <si>
    <t>Lawrence Cager</t>
  </si>
  <si>
    <t>Cedric Tillan</t>
  </si>
  <si>
    <t>Vederian Lowe</t>
  </si>
  <si>
    <t>Ronnie Bell</t>
  </si>
  <si>
    <t>Astoria trades 10.3 to Rosarito for 25 10th.</t>
  </si>
  <si>
    <t>Dayton receives OT Ronnie Stanley. Boulder receives Dayton's 5th round pick next year</t>
  </si>
  <si>
    <t>Trevon Wesco</t>
  </si>
  <si>
    <t>Jermy Ruckert</t>
  </si>
  <si>
    <t>Will Mallory</t>
  </si>
  <si>
    <t>Luke Schoonmacher</t>
  </si>
  <si>
    <t>Eric Grey</t>
  </si>
  <si>
    <t>John Metchie III</t>
  </si>
  <si>
    <t>24/9(WES)</t>
  </si>
  <si>
    <t>Kendre miller</t>
  </si>
  <si>
    <t>24/9(TOL)</t>
  </si>
  <si>
    <t>24/9(LAS)</t>
  </si>
  <si>
    <t>24.3(LAS)</t>
  </si>
  <si>
    <t>23/3(LAS)</t>
  </si>
  <si>
    <t>23/4(LAS)</t>
  </si>
  <si>
    <t>24/9(VER)</t>
  </si>
  <si>
    <t>24/9(LON)</t>
  </si>
  <si>
    <t>24/9(BEA)</t>
  </si>
  <si>
    <t>24/9(TOK)</t>
  </si>
  <si>
    <t>24/9(BOU)</t>
  </si>
  <si>
    <t>24/9(JER)</t>
  </si>
  <si>
    <t>24/10(WES)</t>
  </si>
  <si>
    <t>24/10(ANN)</t>
  </si>
  <si>
    <t>24/10</t>
  </si>
  <si>
    <t>24/10(BIR</t>
  </si>
  <si>
    <t>24/10(FER)</t>
  </si>
  <si>
    <t>24.10(DRA)</t>
  </si>
  <si>
    <t>24/10(VER)</t>
  </si>
  <si>
    <t>24/10(DEL)</t>
  </si>
  <si>
    <t>24/10(VIR)</t>
  </si>
  <si>
    <t>24/10(LON)</t>
  </si>
  <si>
    <t>Charlie Kolar</t>
  </si>
  <si>
    <t>24/10(BOU)</t>
  </si>
  <si>
    <t>24/10(CAV)</t>
  </si>
  <si>
    <t>Tokyo - Toronto(24-57)</t>
  </si>
  <si>
    <t>2025 Picks: No 5, 6, Acme #3</t>
  </si>
  <si>
    <t>Rosarito - Astoria(24-58)</t>
  </si>
  <si>
    <t>2025 Picks: No 3 , Dayton 5</t>
  </si>
  <si>
    <t>Dayton - Boulder (24-59)</t>
  </si>
  <si>
    <t>Johnson, Antonio &amp;</t>
  </si>
  <si>
    <t>Skipped</t>
  </si>
  <si>
    <t>End $ DT $</t>
  </si>
  <si>
    <t>jersey trades Matt Milano to Dracut for a 2025 8</t>
  </si>
  <si>
    <t>dracut trades myles Jack to Dayton for 2025 #8</t>
  </si>
  <si>
    <t>Ferdon trades Ferdon 1 pollard and their 3 for chavarious ward</t>
  </si>
  <si>
    <t>Dracut _ Jersey(24-61)</t>
  </si>
  <si>
    <t>2025 Picks: ALL, Vero 4, Dracut 8</t>
  </si>
  <si>
    <t>2025 Picks: no 1,2,3,4,5,6,7,8,9 Westland #3, Birmingham 1, Vegas 5</t>
  </si>
  <si>
    <t>2025 Picks: No 4, 5, 7 Virginia 3, Ferdon 1 Ferdon 3</t>
  </si>
  <si>
    <t>Ferdon - Vegas(24-62)</t>
  </si>
  <si>
    <t>Acme trades: Darrell Henderson &amp; Keaontay Ingram HB's to NYC for 2025 8th rd. pick</t>
  </si>
  <si>
    <t>2025 Picks: No 3 , NYC 8</t>
  </si>
  <si>
    <t>NYC- Acme(24-63)</t>
  </si>
  <si>
    <t>Rosarito Beach sends Eric Kendrick LILB 44  5 to NYC for Solomon Thomas DE/DT 40  7.</t>
  </si>
  <si>
    <t>NYC - Toronto (24-65)</t>
  </si>
  <si>
    <t>2025 Picks: No 7 No 8, Dayton 8</t>
  </si>
  <si>
    <t>TOR trades G C Ben Bartch to NYC Bisons for 2025 #7. </t>
  </si>
  <si>
    <t>Blue Island - TOR(24-67)</t>
  </si>
  <si>
    <t>2025 Picks: No 5</t>
  </si>
  <si>
    <t>TOR trades HB Jamaal Williams/HB Chase Edmonds/T G Max Mitchell to BLUE ISLAND for their 2025 #5.</t>
  </si>
  <si>
    <t>Toronto gets Beach 2025 #8 for: OLB Thomas, Cameron 3LDE KC LB	Asamoah, Brian 2RILB MIN DB	Ya-Sin, Rock 2LCB SF</t>
  </si>
  <si>
    <t>Rosarita Beach receives: Dayton #8 in 2025  Dracut receives: Rosarito #9 in 2025 Richie James KR/PR</t>
  </si>
  <si>
    <t>Beach - Toronto(24-68)</t>
  </si>
  <si>
    <t>2025 Picks: No 2, 8 Ferdon 4</t>
  </si>
  <si>
    <t>2025 Picks: ALL, Dracut 4. Tokyo 5, Blue 5, NYC 7, Beach 8</t>
  </si>
  <si>
    <t>Dayton - Dracut(24-60) - Rosarito(24-67)</t>
  </si>
  <si>
    <t>Rosarito - Dractur(24-67)</t>
  </si>
  <si>
    <t>2025 Picks: No 8, Rosarito 9</t>
  </si>
  <si>
    <t>LB_pass</t>
  </si>
  <si>
    <t>LB Pass</t>
  </si>
  <si>
    <t>RUN_PASS</t>
  </si>
  <si>
    <t>R_P</t>
  </si>
  <si>
    <t>4-3 Defense</t>
  </si>
  <si>
    <t>Defense Alignment: 3-4 Run Defense Rating: Excellent (30.5) /  Pass Defense Rating: GOOD (28.25)</t>
  </si>
  <si>
    <t>Defense Alignment: 4-3 Run Defense Rating: POOR 21|  Pass Defense Rating: AVG (23)</t>
  </si>
  <si>
    <t xml:space="preserve">QB/WR FUMBLE RATING:PHI - LP Crowder - KR  Gibson /D'ernest  KO BUFF Punt Jack </t>
  </si>
  <si>
    <t>QB/WR FUMBLE RATING: MIAMI LP Turpin LK Turpin KO - MIN Punt Denver</t>
  </si>
  <si>
    <t>Defense Alignment: 4-3 Run Defense Rating: GOOD (28.25) /  Pass Defense Rating: AVG (24.25)</t>
  </si>
  <si>
    <t>Defense Alignment:  3-4 Run Defense Rating: AVG (25.5) /  Pass Defense Rating: GOOD (27)</t>
  </si>
  <si>
    <t>QB/WR FUMBLE RATING: RAMS, Charlie Jones LP Richie James LK KO - Patriots, Punt - New Orleans</t>
  </si>
  <si>
    <t>Defense Alignment: 3-4 Run Defense Rating: GOOD (28.25) |  Pass Defense Rating: AVG (23)</t>
  </si>
  <si>
    <t xml:space="preserve">QB/WR FUMBLE RATING: PHI KR1 hill Kr2 Beck PR Kovey </t>
  </si>
  <si>
    <t>24/FA</t>
  </si>
  <si>
    <t>Selection</t>
  </si>
  <si>
    <t>Mechole hardman</t>
  </si>
  <si>
    <t>Tavious Robinson</t>
  </si>
  <si>
    <t>24/FA(NYC)</t>
  </si>
  <si>
    <t>Column5</t>
  </si>
  <si>
    <t>Column6</t>
  </si>
  <si>
    <t>Column7</t>
  </si>
  <si>
    <t>Column8</t>
  </si>
  <si>
    <t>Column9</t>
  </si>
  <si>
    <t>Column10</t>
  </si>
  <si>
    <t>Column11</t>
  </si>
  <si>
    <t>Column12</t>
  </si>
  <si>
    <t>Column13</t>
  </si>
  <si>
    <t>Column14</t>
  </si>
  <si>
    <t>Column15</t>
  </si>
  <si>
    <t>Column16</t>
  </si>
  <si>
    <t>Column17</t>
  </si>
  <si>
    <t>Tyler Scott</t>
  </si>
  <si>
    <t>24/FA)DEL)</t>
  </si>
  <si>
    <t>Jalen Mills</t>
  </si>
  <si>
    <t>Mone Rice</t>
  </si>
  <si>
    <t>Ben Nieman</t>
  </si>
  <si>
    <t>Austin Corbett</t>
  </si>
  <si>
    <t>24/FA(ROS)</t>
  </si>
  <si>
    <t>Dj Johnson</t>
  </si>
  <si>
    <t>J Carman</t>
  </si>
  <si>
    <t>2025 Picks: No 4 5, 8</t>
  </si>
  <si>
    <t>2025 Picks: No 4,9,10, Dayton 8 Dayton 4</t>
  </si>
  <si>
    <t>Dayton - Rosarito(24-68)</t>
  </si>
  <si>
    <t>24/FA(FER)</t>
  </si>
  <si>
    <t>Cam Thomas</t>
  </si>
  <si>
    <t>24/FA(BEA)</t>
  </si>
  <si>
    <t>Jake Bobo</t>
  </si>
  <si>
    <t>Adrian Amos</t>
  </si>
  <si>
    <t>24/FA(TOK)</t>
  </si>
  <si>
    <t>Israel Abanikanda</t>
  </si>
  <si>
    <t>Ahmed Salvon</t>
  </si>
  <si>
    <t>24/FA(JER)</t>
  </si>
  <si>
    <t>24/FA(CAV)</t>
  </si>
  <si>
    <t>24/FA(BIR)</t>
  </si>
  <si>
    <t>Chad Muma</t>
  </si>
  <si>
    <t>24/FA(BLU)</t>
  </si>
  <si>
    <t>24/FA(TOR)</t>
  </si>
  <si>
    <t>Michael Dunn</t>
  </si>
  <si>
    <t>24/FA(LAS)</t>
  </si>
  <si>
    <t>Jake Moody</t>
  </si>
  <si>
    <t>Pinero</t>
  </si>
  <si>
    <t>Tyson Bagent</t>
  </si>
  <si>
    <t>24.FA(FER)</t>
  </si>
  <si>
    <t>Taylor Heinicke</t>
  </si>
  <si>
    <t>Asamoah</t>
  </si>
  <si>
    <t>Golden</t>
  </si>
  <si>
    <t>ZachPicken</t>
  </si>
  <si>
    <t>Ugo Amadi</t>
  </si>
  <si>
    <t>Bryce Baringer</t>
  </si>
  <si>
    <t>Stout</t>
  </si>
  <si>
    <t>Clayton Tune</t>
  </si>
  <si>
    <t>Spencer Anderson</t>
  </si>
  <si>
    <t>Frank Clark</t>
  </si>
  <si>
    <t>24/FA (DRA)</t>
  </si>
  <si>
    <t>Erik Wilson</t>
  </si>
  <si>
    <t>Kari Blasingame</t>
  </si>
  <si>
    <t>QB/WR FUMBLE RATING: Washington 0 KR Williams, Strong PR Wallace Alford</t>
  </si>
  <si>
    <t xml:space="preserve">Defense Alignment: 4-3 Run Defense Rating: Very Poor|  Pass Defense Rating: Very Poor </t>
  </si>
  <si>
    <t>QB/WR FUMBLE RATING: Indy KR Pierce, Cambell PR Austin /Garror</t>
  </si>
  <si>
    <t>Defense Alignment: 4-3 Run Defense Rating: AVG 23 | Pass Defense Rating: Avg 24.5</t>
  </si>
  <si>
    <t>QB/WR FUMBLE RATING: Cinci(0) KR McKenzie/Downs  PR McKenzie Reed</t>
  </si>
  <si>
    <t>Defense Alignment: 3-4 Run Defense Rating: Good (27.5) /  Pass Defense Rating: Good (27)</t>
  </si>
  <si>
    <t>QB/WR FUMBLE RATING: DALLAS PR harty KR Igwebuike /Spears</t>
  </si>
  <si>
    <t>Defense Alignment: 4-3 Run Defense Rating: AVG(24) /  Pass Defense Rating: GOOD(27.5)</t>
  </si>
  <si>
    <t>QB/WR FUMBLE RATING: WASHINGTON KR Agnew PR Agnew /Marsette Smith</t>
  </si>
  <si>
    <t>Defense Alignment: 4-3  Run Defense Rating: AVG (25.5) /  Pass Defense Rating: AVG(26)</t>
  </si>
  <si>
    <t>QB/WR FUMBLE RATING:Dallas - KR Thompkins, PR Thompkins</t>
  </si>
  <si>
    <t>QB/WR FUMBLE RATING: CIN(0) Shaheed PR and KR</t>
  </si>
  <si>
    <t>Defense Alignment: 4-3 Run Defense Rating: AVG (25) /  Pass Defense Rating: AVG (25)</t>
  </si>
  <si>
    <t>QB/WR FUMBLE RATING: LAN LP and LK Xarier Gipson</t>
  </si>
  <si>
    <t>Defense Alignment:  3-4 Run Defense Rating: AVG(25.5) /  Pass Defense Rating: AVG(24.25)</t>
  </si>
  <si>
    <t xml:space="preserve">QB/WR FUMBLE RATING: Denver KR Eskridge/Dallas LP Derious Davis </t>
  </si>
  <si>
    <t>Defense Alignment: 4-3 Run Defense Rating: Good (27) /  Pass Defense Rating: Good(28)</t>
  </si>
  <si>
    <t>QB/WR FUMBLE RATING: Cinci LP LK Duvernay</t>
  </si>
  <si>
    <t>QB/WR FUMBLE RATING: LAN(0) Ray Ray LP and LK</t>
  </si>
  <si>
    <t>QB/WR FUMBLE RATING: DET LP Mims, LK Mims</t>
  </si>
  <si>
    <t>Defense Alignment:4-3 Run Defense Rating: GOOD (27.5) /  Pass Defense Rating: Excellent (30)</t>
  </si>
  <si>
    <t>QB/WR FUMBLE RATING: Houston LP King, LK Gray</t>
  </si>
  <si>
    <t>Defense Alignment: 4-3 Run Defense Rating: Poor (21) /  Pass Defense Rating: Poor (21.5)</t>
  </si>
  <si>
    <t>Defense Alignment: 3-4 Run Defense Rating: AVG (24.25)  /  Pass Defense Rating: AVG (25)</t>
  </si>
  <si>
    <t>QB/WR FUMBLE RATING: LAV 0 KR Reagor/Shakir LP Powell</t>
  </si>
  <si>
    <t>QB/WR FUMBLE RATING: SF LK Blackshear LP Carter</t>
  </si>
  <si>
    <t>Defense Alignment: 3-4 Run Defense Rating:  AVG(26.25  |  Pass Defense Rating: AVG (25)</t>
  </si>
  <si>
    <t>Defense Alignment: 3-4 Run Defense Rating: Avg  (27)  |  Pass Defense Rating: Avg(27)</t>
  </si>
  <si>
    <t>QB/WR FUMBLE RATING:Hou LK Scott, LP Kinsey</t>
  </si>
  <si>
    <t>Defense Alignment: 4-3 Run Defense Rating: AVG (26) /  Pass Defense Rating: AVG(25)</t>
  </si>
  <si>
    <t>QB/WR FUMBLE RATING: PHI LK Ty Montgomery LP Trent Irwin</t>
  </si>
  <si>
    <t>Defense Alignment: 3-4 Run Defense Rating: POOR (21.25)  |  Pass Defense Rating: AVG (26)</t>
  </si>
  <si>
    <t xml:space="preserve">QB/WR FUMBLE RATING: PHI LP Gunner KR </t>
  </si>
  <si>
    <t>jcmore5@aol.com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</si>
</sst>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General;\-General;"/>
    <numFmt numFmtId="165" formatCode="[$-F800]dddd\,\ mmmm\ dd\,\ yyyy"/>
    <numFmt numFmtId="166" formatCode="mmm/yy"/>
    <numFmt numFmtId="167" formatCode="[$-409]h:mm\ AM/PM;@"/>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1"/>
      <color rgb="FF000000"/>
      <name val="Calibri"/>
      <family val="2"/>
    </font>
    <font>
      <sz val="8"/>
      <color rgb="FF201F1E"/>
      <name val="Arial"/>
      <family val="2"/>
    </font>
    <font>
      <sz val="9"/>
      <color rgb="FF201F1E"/>
      <name val="Arial"/>
      <family val="2"/>
    </font>
    <font>
      <sz val="10"/>
      <color rgb="FF26282A"/>
      <name val="Arial"/>
      <family val="2"/>
    </font>
    <font>
      <sz val="8"/>
      <color rgb="FF000000"/>
      <name val="Calibri"/>
      <family val="2"/>
    </font>
    <font>
      <sz val="9"/>
      <color rgb="FF000000"/>
      <name val="Calibri"/>
      <family val="2"/>
    </font>
    <font>
      <sz val="10"/>
      <color rgb="FF000000"/>
      <name val="Calibri"/>
      <family val="2"/>
    </font>
    <font>
      <sz val="8"/>
      <color rgb="FF000000"/>
      <name val="Arial"/>
      <family val="2"/>
    </font>
    <font>
      <sz val="10"/>
      <color theme="1"/>
      <name val="Arial"/>
      <family val="2"/>
    </font>
    <font>
      <sz val="8"/>
      <color rgb="FF201F1E"/>
      <name val="Georgia"/>
      <family val="1"/>
    </font>
    <font>
      <sz val="8"/>
      <name val="Arial"/>
      <family val="2"/>
    </font>
    <font>
      <sz val="8"/>
      <color rgb="FF201F1E"/>
      <name val="Segoe UI"/>
      <family val="2"/>
    </font>
    <font>
      <sz val="7"/>
      <color rgb="FF201F1E"/>
      <name val="Georgia"/>
      <family val="1"/>
    </font>
    <font>
      <vertAlign val="superscript"/>
      <sz val="9"/>
      <color rgb="FF201F1E"/>
      <name val="Arial"/>
      <family val="2"/>
    </font>
    <font>
      <sz val="7"/>
      <color rgb="FF000000"/>
      <name val="Arial"/>
      <family val="2"/>
    </font>
    <font>
      <sz val="7"/>
      <name val="Arial"/>
      <family val="2"/>
    </font>
    <font>
      <sz val="8"/>
      <color rgb="FF1D1C1D"/>
      <name val="Arial"/>
      <family val="2"/>
    </font>
    <font>
      <sz val="8"/>
      <color theme="1"/>
      <name val="Arial"/>
      <family val="2"/>
    </font>
    <font>
      <sz val="8"/>
      <color rgb="FF201F1E"/>
      <name val="Calibri"/>
      <family val="2"/>
    </font>
    <font>
      <sz val="8"/>
      <color theme="1"/>
      <name val="Verdana"/>
      <family val="2"/>
    </font>
    <font>
      <u/>
      <sz val="10"/>
      <color rgb="FF0000FF"/>
      <name val="Arial"/>
      <family val="2"/>
    </font>
    <font>
      <sz val="10"/>
      <color rgb="FF000000"/>
      <name val="Arial"/>
      <family val="2"/>
    </font>
    <font>
      <sz val="11"/>
      <color rgb="FF201F1E"/>
      <name val="Calibri"/>
      <family val="2"/>
    </font>
    <font>
      <sz val="7"/>
      <color rgb="FF000099"/>
      <name val="Comic Sans MS"/>
      <family val="4"/>
    </font>
    <font>
      <u/>
      <sz val="8"/>
      <name val="Arial"/>
      <family val="2"/>
    </font>
    <font>
      <b/>
      <sz val="9"/>
      <color rgb="FF0070C0"/>
      <name val="Arial"/>
      <family val="2"/>
    </font>
    <font>
      <u/>
      <sz val="9"/>
      <name val="Arial"/>
      <family val="2"/>
    </font>
    <font>
      <sz val="9"/>
      <name val="Arial"/>
      <family val="2"/>
    </font>
    <font>
      <sz val="9"/>
      <name val="Arial Unicode MS"/>
      <family val="2"/>
    </font>
    <font>
      <b/>
      <sz val="8"/>
      <name val="Arial"/>
      <family val="2"/>
    </font>
    <font>
      <b/>
      <sz val="8"/>
      <color rgb="FF000000"/>
      <name val="Arial"/>
      <family val="2"/>
    </font>
    <font>
      <sz val="8"/>
      <name val="Arial"/>
      <family val="2"/>
    </font>
    <font>
      <sz val="7"/>
      <color rgb="FF201F1E"/>
      <name val="Calibri"/>
      <family val="2"/>
    </font>
    <font>
      <sz val="7"/>
      <color rgb="FF26282A"/>
      <name val="Arial"/>
      <family val="2"/>
    </font>
    <font>
      <sz val="8"/>
      <name val="Arial"/>
      <family val="2"/>
    </font>
    <font>
      <b/>
      <sz val="16"/>
      <name val="Arial"/>
      <family val="2"/>
    </font>
    <font>
      <sz val="10"/>
      <color rgb="FF1D1C1D"/>
      <name val="Arial"/>
      <family val="2"/>
    </font>
    <font>
      <sz val="11"/>
      <color rgb="FF1D1C1D"/>
      <name val="Arial"/>
      <family val="2"/>
    </font>
    <font>
      <sz val="10"/>
      <color rgb="FF222222"/>
      <name val="Calibri"/>
      <family val="2"/>
      <scheme val="minor"/>
    </font>
    <font>
      <sz val="10"/>
      <color rgb="FF26282A"/>
      <name val="Calibri"/>
      <family val="2"/>
      <scheme val="minor"/>
    </font>
    <font>
      <sz val="10"/>
      <color theme="1"/>
      <name val="Arial"/>
      <family val="2"/>
    </font>
    <font>
      <sz val="12"/>
      <color rgb="FF000000"/>
      <name val="Roboto"/>
    </font>
    <font>
      <sz val="10"/>
      <color theme="1"/>
      <name val="Arial"/>
      <family val="2"/>
    </font>
    <font>
      <sz val="9"/>
      <color rgb="FF1D1C1D"/>
      <name val="Arial"/>
      <family val="2"/>
    </font>
    <font>
      <sz val="10"/>
      <name val="Calibri"/>
      <family val="2"/>
    </font>
    <font>
      <sz val="10"/>
      <color theme="1"/>
      <name val="Arial"/>
      <family val="2"/>
    </font>
    <font>
      <sz val="12"/>
      <color rgb="FF222222"/>
      <name val="Arial"/>
      <family val="2"/>
    </font>
    <font>
      <sz val="9"/>
      <color rgb="FF000099"/>
      <name val="Arial"/>
      <family val="2"/>
    </font>
    <font>
      <sz val="8"/>
      <color rgb="FF222222"/>
      <name val="Arial"/>
      <family val="2"/>
    </font>
    <font>
      <sz val="9"/>
      <color rgb="FF222222"/>
      <name val="Arial"/>
      <family val="2"/>
    </font>
    <font>
      <sz val="12"/>
      <color rgb="FF000099"/>
      <name val="Comic Sans MS"/>
      <family val="4"/>
    </font>
    <font>
      <sz val="10"/>
      <color rgb="FF000099"/>
      <name val="Comic Sans MS"/>
      <family val="4"/>
    </font>
    <font>
      <sz val="10"/>
      <color theme="1"/>
      <name val="Arial"/>
      <family val="2"/>
    </font>
    <font>
      <sz val="12"/>
      <name val="Times New Roman"/>
      <family val="1"/>
    </font>
    <font>
      <sz val="8"/>
      <name val="Arial"/>
      <family val="2"/>
    </font>
    <font>
      <sz val="11"/>
      <name val="Calibri"/>
      <family val="2"/>
      <scheme val="minor"/>
    </font>
    <font>
      <sz val="11"/>
      <color rgb="FF000000"/>
      <name val="Calibri"/>
      <family val="2"/>
      <scheme val="minor"/>
    </font>
    <font>
      <sz val="10"/>
      <color theme="1"/>
      <name val="Arial"/>
      <family val="2"/>
    </font>
    <font>
      <sz val="10"/>
      <color theme="1"/>
      <name val="Arial"/>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FFF88"/>
        <bgColor indexed="64"/>
      </patternFill>
    </fill>
    <fill>
      <patternFill patternType="solid">
        <fgColor rgb="FFFFCC66"/>
        <bgColor indexed="64"/>
      </patternFill>
    </fill>
    <fill>
      <patternFill patternType="solid">
        <fgColor rgb="FF7030A0"/>
        <bgColor indexed="64"/>
      </patternFill>
    </fill>
    <fill>
      <patternFill patternType="solid">
        <fgColor theme="8"/>
        <bgColor indexed="64"/>
      </patternFill>
    </fill>
    <fill>
      <patternFill patternType="solid">
        <fgColor theme="8" tint="0.39997558519241921"/>
        <bgColor indexed="64"/>
      </patternFill>
    </fill>
    <fill>
      <patternFill patternType="solid">
        <fgColor rgb="FF92D05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9"/>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medium">
        <color rgb="FFD4D4D4"/>
      </left>
      <right style="medium">
        <color rgb="FFD4D4D4"/>
      </right>
      <top style="medium">
        <color rgb="FFD4D4D4"/>
      </top>
      <bottom style="medium">
        <color rgb="FFD4D4D4"/>
      </bottom>
      <diagonal/>
    </border>
    <border>
      <left style="thin">
        <color indexed="64"/>
      </left>
      <right style="thin">
        <color indexed="64"/>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rgb="FFD4D4D4"/>
      </left>
      <right style="medium">
        <color rgb="FFD4D4D4"/>
      </right>
      <top/>
      <bottom/>
      <diagonal/>
    </border>
    <border>
      <left/>
      <right style="thin">
        <color theme="0"/>
      </right>
      <top style="thin">
        <color theme="0"/>
      </top>
      <bottom style="thin">
        <color theme="0"/>
      </bottom>
      <diagonal/>
    </border>
    <border>
      <left style="medium">
        <color rgb="FFDDDDDD"/>
      </left>
      <right/>
      <top/>
      <bottom style="dotted">
        <color rgb="FFDDDDDD"/>
      </bottom>
      <diagonal/>
    </border>
    <border>
      <left style="medium">
        <color rgb="FFDDDDDD"/>
      </left>
      <right/>
      <top/>
      <bottom/>
      <diagonal/>
    </border>
    <border>
      <left/>
      <right/>
      <top style="medium">
        <color rgb="FF747678"/>
      </top>
      <bottom/>
      <diagonal/>
    </border>
    <border>
      <left style="medium">
        <color rgb="FFDDDDDD"/>
      </left>
      <right/>
      <top style="medium">
        <color rgb="FF747678"/>
      </top>
      <bottom style="dotted">
        <color rgb="FFDDDDDD"/>
      </bottom>
      <diagonal/>
    </border>
    <border>
      <left style="medium">
        <color rgb="FFDDDDDD"/>
      </left>
      <right style="medium">
        <color rgb="FF747678"/>
      </right>
      <top/>
      <bottom style="dotted">
        <color rgb="FFDDDDDD"/>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8"/>
      </left>
      <right/>
      <top style="thin">
        <color indexed="8"/>
      </top>
      <bottom/>
      <diagonal/>
    </border>
    <border>
      <left style="medium">
        <color indexed="8"/>
      </left>
      <right/>
      <top/>
      <bottom style="thin">
        <color indexed="8"/>
      </bottom>
      <diagonal/>
    </border>
    <border>
      <left style="medium">
        <color indexed="8"/>
      </left>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right style="medium">
        <color indexed="64"/>
      </right>
      <top/>
      <bottom/>
      <diagonal/>
    </border>
    <border>
      <left style="medium">
        <color indexed="8"/>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style="thin">
        <color theme="0"/>
      </top>
      <bottom/>
      <diagonal/>
    </border>
  </borders>
  <cellStyleXfs count="237">
    <xf numFmtId="0" fontId="0" fillId="0" borderId="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21" borderId="2" applyNumberFormat="0" applyAlignment="0" applyProtection="0"/>
    <xf numFmtId="0" fontId="33" fillId="21" borderId="2" applyNumberFormat="0" applyAlignment="0" applyProtection="0"/>
    <xf numFmtId="0" fontId="33" fillId="21" borderId="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8" fillId="0" borderId="0" applyNumberFormat="0" applyFill="0" applyBorder="0" applyAlignment="0" applyProtection="0">
      <alignment vertical="top"/>
      <protection locked="0"/>
    </xf>
    <xf numFmtId="0" fontId="39" fillId="7" borderId="1" applyNumberFormat="0" applyAlignment="0" applyProtection="0"/>
    <xf numFmtId="0" fontId="39" fillId="7" borderId="1" applyNumberFormat="0" applyAlignment="0" applyProtection="0"/>
    <xf numFmtId="0" fontId="39" fillId="7" borderId="1" applyNumberFormat="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21" fillId="0" borderId="0"/>
    <xf numFmtId="0" fontId="2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0" fillId="0" borderId="0"/>
    <xf numFmtId="0" fontId="61" fillId="0" borderId="0"/>
    <xf numFmtId="0" fontId="60" fillId="0" borderId="0"/>
    <xf numFmtId="0" fontId="21" fillId="0" borderId="0"/>
    <xf numFmtId="0" fontId="64" fillId="0" borderId="0"/>
    <xf numFmtId="0" fontId="29" fillId="23" borderId="7" applyNumberFormat="0" applyFont="0" applyAlignment="0" applyProtection="0"/>
    <xf numFmtId="0" fontId="29" fillId="23" borderId="7" applyNumberFormat="0" applyFont="0" applyAlignment="0" applyProtection="0"/>
    <xf numFmtId="0" fontId="29" fillId="23" borderId="7" applyNumberFormat="0" applyFont="0" applyAlignment="0" applyProtection="0"/>
    <xf numFmtId="0" fontId="42" fillId="20" borderId="8" applyNumberFormat="0" applyAlignment="0" applyProtection="0"/>
    <xf numFmtId="0" fontId="42" fillId="20" borderId="8" applyNumberFormat="0" applyAlignment="0" applyProtection="0"/>
    <xf numFmtId="0" fontId="42" fillId="20" borderId="8"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7" fillId="0" borderId="0"/>
  </cellStyleXfs>
  <cellXfs count="520">
    <xf numFmtId="0" fontId="0" fillId="0" borderId="0" xfId="0"/>
    <xf numFmtId="0" fontId="19" fillId="0" borderId="0" xfId="0" applyFont="1"/>
    <xf numFmtId="49" fontId="0" fillId="0" borderId="0" xfId="0" applyNumberFormat="1"/>
    <xf numFmtId="0" fontId="0" fillId="0" borderId="0" xfId="0" applyAlignment="1">
      <alignment horizontal="left"/>
    </xf>
    <xf numFmtId="0" fontId="20"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applyAlignment="1">
      <alignment horizontal="center"/>
    </xf>
    <xf numFmtId="0" fontId="22" fillId="0" borderId="0" xfId="0" applyFont="1" applyAlignment="1">
      <alignment horizontal="center"/>
    </xf>
    <xf numFmtId="0" fontId="21" fillId="0" borderId="0" xfId="0" applyFont="1"/>
    <xf numFmtId="0" fontId="24" fillId="0" borderId="0" xfId="0" applyFont="1" applyAlignment="1">
      <alignment horizontal="left" indent="1"/>
    </xf>
    <xf numFmtId="0" fontId="24" fillId="0" borderId="0" xfId="0" applyFont="1"/>
    <xf numFmtId="0" fontId="25" fillId="0" borderId="0" xfId="0" applyFont="1" applyAlignment="1">
      <alignment horizontal="left" indent="1"/>
    </xf>
    <xf numFmtId="0" fontId="26" fillId="24" borderId="17" xfId="0" applyFont="1" applyFill="1" applyBorder="1"/>
    <xf numFmtId="0" fontId="26" fillId="0" borderId="18" xfId="0" applyFont="1" applyBorder="1"/>
    <xf numFmtId="0" fontId="26" fillId="0" borderId="19" xfId="0" applyFont="1" applyBorder="1"/>
    <xf numFmtId="0" fontId="26" fillId="0" borderId="20" xfId="0" applyFont="1" applyBorder="1"/>
    <xf numFmtId="0" fontId="26" fillId="25" borderId="21" xfId="0" applyFont="1" applyFill="1" applyBorder="1"/>
    <xf numFmtId="0" fontId="26" fillId="25" borderId="10" xfId="0" applyFont="1" applyFill="1" applyBorder="1" applyAlignment="1">
      <alignment horizontal="center"/>
    </xf>
    <xf numFmtId="0" fontId="26" fillId="0" borderId="0" xfId="0" applyFont="1"/>
    <xf numFmtId="0" fontId="26" fillId="0" borderId="0" xfId="0" applyFont="1" applyAlignment="1">
      <alignment horizontal="center"/>
    </xf>
    <xf numFmtId="0" fontId="26" fillId="25" borderId="22" xfId="0" applyFont="1" applyFill="1" applyBorder="1"/>
    <xf numFmtId="0" fontId="26" fillId="26" borderId="10" xfId="0" applyFont="1" applyFill="1" applyBorder="1" applyAlignment="1">
      <alignment horizontal="center"/>
    </xf>
    <xf numFmtId="0" fontId="26" fillId="0" borderId="23" xfId="0" applyFont="1" applyBorder="1" applyAlignment="1">
      <alignment horizontal="center"/>
    </xf>
    <xf numFmtId="0" fontId="26" fillId="0" borderId="24" xfId="0" applyFont="1" applyBorder="1" applyAlignment="1">
      <alignment horizontal="center"/>
    </xf>
    <xf numFmtId="0" fontId="26" fillId="26" borderId="25" xfId="0" applyFont="1" applyFill="1" applyBorder="1" applyAlignment="1">
      <alignment horizontal="center"/>
    </xf>
    <xf numFmtId="0" fontId="26" fillId="0" borderId="26" xfId="0" applyFont="1" applyBorder="1" applyAlignment="1">
      <alignment horizontal="center"/>
    </xf>
    <xf numFmtId="0" fontId="26" fillId="0" borderId="27" xfId="0" applyFont="1" applyBorder="1" applyAlignment="1">
      <alignment horizontal="center"/>
    </xf>
    <xf numFmtId="0" fontId="26" fillId="25" borderId="28" xfId="0" applyFont="1" applyFill="1" applyBorder="1" applyAlignment="1">
      <alignment horizontal="center"/>
    </xf>
    <xf numFmtId="0" fontId="28" fillId="0" borderId="0" xfId="0" applyFont="1"/>
    <xf numFmtId="0" fontId="48" fillId="0" borderId="0" xfId="0" applyFont="1"/>
    <xf numFmtId="49" fontId="21" fillId="0" borderId="0" xfId="0" applyNumberFormat="1" applyFont="1" applyAlignment="1">
      <alignment horizontal="left"/>
    </xf>
    <xf numFmtId="49" fontId="21" fillId="0" borderId="0" xfId="0" applyNumberFormat="1" applyFont="1"/>
    <xf numFmtId="0" fontId="21" fillId="0" borderId="0" xfId="0" applyFont="1" applyAlignment="1">
      <alignment horizontal="left"/>
    </xf>
    <xf numFmtId="49" fontId="19" fillId="0" borderId="0" xfId="0" applyNumberFormat="1" applyFont="1" applyAlignment="1">
      <alignment horizontal="left"/>
    </xf>
    <xf numFmtId="0" fontId="47" fillId="0" borderId="0" xfId="0" applyFont="1"/>
    <xf numFmtId="0" fontId="26" fillId="24" borderId="21" xfId="0" applyFont="1" applyFill="1" applyBorder="1"/>
    <xf numFmtId="0" fontId="46" fillId="0" borderId="0" xfId="0" applyFont="1"/>
    <xf numFmtId="0" fontId="49" fillId="0" borderId="0" xfId="0" applyFont="1" applyAlignment="1">
      <alignment horizontal="left" indent="1"/>
    </xf>
    <xf numFmtId="0" fontId="50" fillId="0" borderId="0" xfId="0" applyFont="1"/>
    <xf numFmtId="0" fontId="51" fillId="0" borderId="0" xfId="0" applyFont="1" applyAlignment="1">
      <alignment horizontal="left" indent="1"/>
    </xf>
    <xf numFmtId="0" fontId="52" fillId="0" borderId="0" xfId="0" applyFont="1"/>
    <xf numFmtId="0" fontId="53" fillId="0" borderId="0" xfId="0" applyFont="1" applyAlignment="1">
      <alignment horizontal="left"/>
    </xf>
    <xf numFmtId="0" fontId="53" fillId="0" borderId="0" xfId="0" applyFont="1"/>
    <xf numFmtId="0" fontId="54" fillId="0" borderId="0" xfId="0" applyFont="1"/>
    <xf numFmtId="0" fontId="19" fillId="0" borderId="0" xfId="0" applyFont="1" applyAlignment="1">
      <alignment horizontal="center"/>
    </xf>
    <xf numFmtId="49" fontId="65" fillId="0" borderId="0" xfId="0" applyNumberFormat="1" applyFont="1"/>
    <xf numFmtId="0" fontId="65" fillId="0" borderId="0" xfId="0" applyFont="1"/>
    <xf numFmtId="0" fontId="65" fillId="0" borderId="0" xfId="0" applyFont="1" applyAlignment="1">
      <alignment horizontal="left"/>
    </xf>
    <xf numFmtId="0" fontId="65" fillId="0" borderId="0" xfId="0" applyFont="1" applyAlignment="1">
      <alignment horizontal="center"/>
    </xf>
    <xf numFmtId="49" fontId="65" fillId="0" borderId="0" xfId="0" applyNumberFormat="1" applyFont="1" applyAlignment="1">
      <alignment horizontal="left"/>
    </xf>
    <xf numFmtId="0" fontId="66" fillId="0" borderId="0" xfId="0" applyFont="1"/>
    <xf numFmtId="0" fontId="67" fillId="0" borderId="0" xfId="0" applyFont="1"/>
    <xf numFmtId="0" fontId="68" fillId="0" borderId="0" xfId="0" applyFont="1"/>
    <xf numFmtId="0" fontId="21" fillId="27" borderId="0" xfId="0" applyFont="1" applyFill="1"/>
    <xf numFmtId="0" fontId="26" fillId="24" borderId="17" xfId="0" applyFont="1" applyFill="1" applyBorder="1" applyAlignment="1">
      <alignment horizontal="center"/>
    </xf>
    <xf numFmtId="0" fontId="27" fillId="0" borderId="0" xfId="0" applyFont="1" applyAlignment="1" applyProtection="1">
      <alignment horizontal="center"/>
      <protection locked="0"/>
    </xf>
    <xf numFmtId="0" fontId="56" fillId="0" borderId="0" xfId="0" applyFont="1"/>
    <xf numFmtId="0" fontId="21" fillId="0" borderId="0" xfId="110"/>
    <xf numFmtId="49" fontId="21" fillId="0" borderId="0" xfId="110" applyNumberFormat="1" applyAlignment="1">
      <alignment horizontal="left"/>
    </xf>
    <xf numFmtId="0" fontId="69" fillId="0" borderId="0" xfId="0" applyFont="1" applyAlignment="1">
      <alignment horizontal="left" indent="1"/>
    </xf>
    <xf numFmtId="0" fontId="70" fillId="0" borderId="0" xfId="0" applyFont="1"/>
    <xf numFmtId="0" fontId="18" fillId="0" borderId="0" xfId="100" applyAlignment="1" applyProtection="1"/>
    <xf numFmtId="0" fontId="71" fillId="0" borderId="0" xfId="0" applyFont="1"/>
    <xf numFmtId="0" fontId="0" fillId="28" borderId="0" xfId="0" applyFill="1"/>
    <xf numFmtId="0" fontId="26" fillId="26" borderId="29" xfId="0" applyFont="1" applyFill="1" applyBorder="1" applyAlignment="1">
      <alignment horizontal="center"/>
    </xf>
    <xf numFmtId="0" fontId="26" fillId="24" borderId="10" xfId="0" applyFont="1" applyFill="1" applyBorder="1" applyAlignment="1">
      <alignment horizontal="center"/>
    </xf>
    <xf numFmtId="0" fontId="26" fillId="0" borderId="30" xfId="0" applyFont="1" applyBorder="1" applyAlignment="1">
      <alignment horizontal="center"/>
    </xf>
    <xf numFmtId="0" fontId="26" fillId="0" borderId="31" xfId="0" applyFont="1" applyBorder="1"/>
    <xf numFmtId="0" fontId="26" fillId="0" borderId="32" xfId="0" applyFont="1" applyBorder="1" applyAlignment="1">
      <alignment horizontal="center"/>
    </xf>
    <xf numFmtId="0" fontId="26" fillId="0" borderId="33" xfId="0" applyFont="1" applyBorder="1"/>
    <xf numFmtId="0" fontId="26" fillId="0" borderId="34" xfId="0" applyFont="1" applyBorder="1" applyAlignment="1">
      <alignment horizontal="center"/>
    </xf>
    <xf numFmtId="0" fontId="26" fillId="24" borderId="29" xfId="0" applyFont="1" applyFill="1" applyBorder="1"/>
    <xf numFmtId="0" fontId="26" fillId="0" borderId="30" xfId="0" applyFont="1" applyBorder="1"/>
    <xf numFmtId="0" fontId="26" fillId="0" borderId="34" xfId="0" applyFont="1" applyBorder="1"/>
    <xf numFmtId="0" fontId="26" fillId="25" borderId="35" xfId="0" applyFont="1" applyFill="1" applyBorder="1"/>
    <xf numFmtId="0" fontId="26" fillId="25" borderId="35" xfId="0" applyFont="1" applyFill="1" applyBorder="1" applyAlignment="1">
      <alignment horizontal="center"/>
    </xf>
    <xf numFmtId="0" fontId="72" fillId="0" borderId="0" xfId="0" applyFont="1"/>
    <xf numFmtId="0" fontId="73" fillId="0" borderId="0" xfId="0" applyFont="1" applyAlignment="1">
      <alignment horizontal="left" indent="1"/>
    </xf>
    <xf numFmtId="0" fontId="74"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0" borderId="39" xfId="0" applyBorder="1"/>
    <xf numFmtId="0" fontId="59" fillId="0" borderId="0" xfId="110" applyFont="1"/>
    <xf numFmtId="0" fontId="0" fillId="0" borderId="0" xfId="110" applyFont="1"/>
    <xf numFmtId="0" fontId="59"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29" borderId="0" xfId="0" applyFill="1" applyAlignment="1">
      <alignment horizontal="center"/>
    </xf>
    <xf numFmtId="0" fontId="60" fillId="0" borderId="0" xfId="124" applyAlignment="1">
      <alignment horizontal="center"/>
    </xf>
    <xf numFmtId="0" fontId="60" fillId="0" borderId="0" xfId="124"/>
    <xf numFmtId="0" fontId="21" fillId="0" borderId="0" xfId="111"/>
    <xf numFmtId="0" fontId="61" fillId="0" borderId="0" xfId="125"/>
    <xf numFmtId="0" fontId="0" fillId="27" borderId="0" xfId="0" applyFill="1"/>
    <xf numFmtId="0" fontId="62" fillId="0" borderId="0" xfId="0" applyFont="1"/>
    <xf numFmtId="0" fontId="0" fillId="0" borderId="0" xfId="0" quotePrefix="1"/>
    <xf numFmtId="0" fontId="64" fillId="0" borderId="0" xfId="128"/>
    <xf numFmtId="0" fontId="75" fillId="0" borderId="0" xfId="128" applyFont="1"/>
    <xf numFmtId="0" fontId="21" fillId="0" borderId="0" xfId="127" applyAlignment="1">
      <alignment horizontal="left"/>
    </xf>
    <xf numFmtId="0" fontId="55" fillId="0" borderId="0" xfId="0" applyFont="1"/>
    <xf numFmtId="0" fontId="77" fillId="30" borderId="0" xfId="0" applyFont="1" applyFill="1"/>
    <xf numFmtId="0" fontId="0" fillId="0" borderId="44" xfId="0" applyBorder="1"/>
    <xf numFmtId="14" fontId="0" fillId="0" borderId="0" xfId="0" quotePrefix="1" applyNumberFormat="1" applyAlignment="1">
      <alignment horizontal="center"/>
    </xf>
    <xf numFmtId="0" fontId="78" fillId="0" borderId="0" xfId="124" applyFont="1"/>
    <xf numFmtId="14" fontId="21" fillId="0" borderId="0" xfId="0" quotePrefix="1" applyNumberFormat="1" applyFont="1" applyAlignment="1">
      <alignment horizontal="center"/>
    </xf>
    <xf numFmtId="0" fontId="0" fillId="0" borderId="40" xfId="0" applyBorder="1" applyAlignment="1">
      <alignment horizontal="center"/>
    </xf>
    <xf numFmtId="49" fontId="0" fillId="0" borderId="0" xfId="0" applyNumberFormat="1" applyAlignment="1">
      <alignment horizontal="center"/>
    </xf>
    <xf numFmtId="0" fontId="21" fillId="0" borderId="39" xfId="0" applyFont="1" applyBorder="1"/>
    <xf numFmtId="165" fontId="0" fillId="0" borderId="0" xfId="0" applyNumberFormat="1" applyAlignment="1">
      <alignment horizontal="left"/>
    </xf>
    <xf numFmtId="49" fontId="21" fillId="0" borderId="0" xfId="110" applyNumberFormat="1"/>
    <xf numFmtId="0" fontId="80" fillId="32" borderId="47" xfId="0" applyFont="1" applyFill="1" applyBorder="1" applyAlignment="1">
      <alignment wrapText="1"/>
    </xf>
    <xf numFmtId="0" fontId="80" fillId="33" borderId="47" xfId="0" applyFont="1" applyFill="1" applyBorder="1" applyAlignment="1">
      <alignment wrapText="1"/>
    </xf>
    <xf numFmtId="0" fontId="73" fillId="33" borderId="0" xfId="0" applyFont="1" applyFill="1" applyAlignment="1">
      <alignment horizontal="left" indent="1"/>
    </xf>
    <xf numFmtId="0" fontId="24" fillId="33" borderId="0" xfId="0" applyFont="1" applyFill="1" applyAlignment="1">
      <alignment horizontal="left" indent="1"/>
    </xf>
    <xf numFmtId="0" fontId="0" fillId="0" borderId="40" xfId="0" applyBorder="1"/>
    <xf numFmtId="0" fontId="21" fillId="0" borderId="0" xfId="0" applyFont="1" applyAlignment="1">
      <alignment horizontal="center"/>
    </xf>
    <xf numFmtId="0" fontId="60" fillId="0" borderId="0" xfId="126" applyAlignment="1">
      <alignment horizontal="center"/>
    </xf>
    <xf numFmtId="0" fontId="80" fillId="0" borderId="47" xfId="0" applyFont="1" applyBorder="1" applyAlignment="1">
      <alignment wrapText="1"/>
    </xf>
    <xf numFmtId="0" fontId="80" fillId="34" borderId="47" xfId="0" applyFont="1" applyFill="1" applyBorder="1" applyAlignment="1">
      <alignment wrapText="1"/>
    </xf>
    <xf numFmtId="0" fontId="0" fillId="34" borderId="0" xfId="0" applyFill="1"/>
    <xf numFmtId="0" fontId="81" fillId="0" borderId="0" xfId="0" applyFont="1"/>
    <xf numFmtId="0" fontId="82" fillId="0" borderId="0" xfId="0" applyFont="1"/>
    <xf numFmtId="0" fontId="21" fillId="34" borderId="0" xfId="0" applyFont="1" applyFill="1"/>
    <xf numFmtId="0" fontId="83" fillId="0" borderId="0" xfId="0" applyFont="1" applyAlignment="1">
      <alignment vertical="center"/>
    </xf>
    <xf numFmtId="0" fontId="84" fillId="34" borderId="47" xfId="0" applyFont="1" applyFill="1" applyBorder="1" applyAlignment="1">
      <alignment wrapText="1"/>
    </xf>
    <xf numFmtId="0" fontId="85" fillId="33" borderId="47" xfId="0" applyFont="1" applyFill="1" applyBorder="1" applyAlignment="1">
      <alignment wrapText="1"/>
    </xf>
    <xf numFmtId="0" fontId="84" fillId="33" borderId="47" xfId="0" applyFont="1" applyFill="1" applyBorder="1" applyAlignment="1">
      <alignment wrapText="1"/>
    </xf>
    <xf numFmtId="0" fontId="85" fillId="32" borderId="47" xfId="0" applyFont="1" applyFill="1" applyBorder="1" applyAlignment="1">
      <alignment wrapText="1"/>
    </xf>
    <xf numFmtId="0" fontId="86" fillId="34" borderId="47" xfId="0" applyFont="1" applyFill="1" applyBorder="1" applyAlignment="1">
      <alignment wrapText="1"/>
    </xf>
    <xf numFmtId="0" fontId="85" fillId="34" borderId="47" xfId="0" applyFont="1" applyFill="1" applyBorder="1" applyAlignment="1">
      <alignment wrapText="1"/>
    </xf>
    <xf numFmtId="0" fontId="86" fillId="32" borderId="47" xfId="0" applyFont="1" applyFill="1" applyBorder="1" applyAlignment="1">
      <alignment wrapText="1"/>
    </xf>
    <xf numFmtId="0" fontId="86" fillId="33" borderId="47" xfId="0" applyFont="1" applyFill="1" applyBorder="1" applyAlignment="1">
      <alignment wrapText="1"/>
    </xf>
    <xf numFmtId="0" fontId="85" fillId="0" borderId="47" xfId="0" applyFont="1" applyBorder="1" applyAlignment="1">
      <alignment wrapText="1"/>
    </xf>
    <xf numFmtId="0" fontId="0" fillId="35" borderId="0" xfId="0" applyFill="1"/>
    <xf numFmtId="0" fontId="87" fillId="0" borderId="0" xfId="0" applyFont="1" applyAlignment="1">
      <alignment vertical="center" wrapText="1"/>
    </xf>
    <xf numFmtId="0" fontId="87" fillId="34" borderId="0" xfId="0" applyFont="1" applyFill="1" applyAlignment="1">
      <alignment vertical="center" wrapText="1"/>
    </xf>
    <xf numFmtId="0" fontId="0" fillId="37" borderId="0" xfId="0" applyFill="1"/>
    <xf numFmtId="0" fontId="0" fillId="0" borderId="48" xfId="0" applyBorder="1"/>
    <xf numFmtId="0" fontId="89" fillId="0" borderId="0" xfId="0" applyFont="1"/>
    <xf numFmtId="0" fontId="87" fillId="36" borderId="0" xfId="0" applyFont="1" applyFill="1" applyAlignment="1">
      <alignment vertical="center" wrapText="1"/>
    </xf>
    <xf numFmtId="0" fontId="91" fillId="0" borderId="0" xfId="0" applyFont="1"/>
    <xf numFmtId="0" fontId="82" fillId="0" borderId="0" xfId="0" applyFont="1" applyAlignment="1">
      <alignment vertical="center"/>
    </xf>
    <xf numFmtId="0" fontId="92" fillId="0" borderId="0" xfId="0" applyFont="1" applyAlignment="1">
      <alignment vertical="center"/>
    </xf>
    <xf numFmtId="0" fontId="24" fillId="0" borderId="0" xfId="0" applyFont="1" applyAlignment="1">
      <alignment horizontal="left"/>
    </xf>
    <xf numFmtId="0" fontId="90" fillId="34" borderId="0" xfId="0" applyFont="1" applyFill="1"/>
    <xf numFmtId="0" fontId="90" fillId="0" borderId="0" xfId="0" applyFont="1"/>
    <xf numFmtId="0" fontId="90" fillId="34" borderId="0" xfId="0" applyFont="1" applyFill="1" applyAlignment="1">
      <alignment vertical="center" wrapText="1"/>
    </xf>
    <xf numFmtId="0" fontId="88" fillId="31" borderId="0" xfId="0" applyFont="1" applyFill="1"/>
    <xf numFmtId="0" fontId="16" fillId="0" borderId="0" xfId="128" applyFont="1"/>
    <xf numFmtId="14" fontId="0" fillId="0" borderId="0" xfId="0" applyNumberFormat="1" applyAlignment="1">
      <alignment horizontal="center"/>
    </xf>
    <xf numFmtId="0" fontId="94" fillId="34" borderId="0" xfId="0" applyFont="1" applyFill="1" applyAlignment="1">
      <alignment vertical="center" wrapText="1"/>
    </xf>
    <xf numFmtId="14" fontId="21" fillId="0" borderId="0" xfId="0" applyNumberFormat="1" applyFont="1" applyAlignment="1">
      <alignment horizontal="center"/>
    </xf>
    <xf numFmtId="0" fontId="95" fillId="34" borderId="0" xfId="0" applyFont="1" applyFill="1"/>
    <xf numFmtId="0" fontId="96" fillId="0" borderId="0" xfId="0" applyFont="1"/>
    <xf numFmtId="0" fontId="84" fillId="34" borderId="47" xfId="0" applyFont="1" applyFill="1" applyBorder="1" applyAlignment="1">
      <alignment horizontal="left"/>
    </xf>
    <xf numFmtId="0" fontId="77" fillId="0" borderId="0" xfId="0" applyFont="1"/>
    <xf numFmtId="0" fontId="97" fillId="0" borderId="48" xfId="0" applyFont="1" applyBorder="1"/>
    <xf numFmtId="0" fontId="84" fillId="0" borderId="0" xfId="0" applyFont="1" applyAlignment="1">
      <alignment wrapText="1"/>
    </xf>
    <xf numFmtId="0" fontId="77" fillId="0" borderId="48" xfId="0" applyFont="1" applyBorder="1"/>
    <xf numFmtId="0" fontId="21" fillId="0" borderId="43" xfId="0" applyFont="1" applyBorder="1" applyAlignment="1">
      <alignment horizontal="left"/>
    </xf>
    <xf numFmtId="0" fontId="77" fillId="0" borderId="0" xfId="110" applyFont="1"/>
    <xf numFmtId="0" fontId="79" fillId="0" borderId="0" xfId="124" applyFont="1"/>
    <xf numFmtId="0" fontId="90" fillId="29" borderId="0" xfId="0" applyFont="1" applyFill="1"/>
    <xf numFmtId="0" fontId="98" fillId="0" borderId="0" xfId="0" applyFont="1"/>
    <xf numFmtId="0" fontId="58" fillId="0" borderId="0" xfId="124" applyFont="1"/>
    <xf numFmtId="0" fontId="84" fillId="0" borderId="0" xfId="0" applyFont="1"/>
    <xf numFmtId="0" fontId="72" fillId="0" borderId="48" xfId="128" applyFont="1" applyBorder="1"/>
    <xf numFmtId="0" fontId="99" fillId="0" borderId="44" xfId="124" applyFont="1" applyBorder="1"/>
    <xf numFmtId="0" fontId="26" fillId="0" borderId="10" xfId="0" applyFont="1" applyBorder="1" applyAlignment="1">
      <alignment horizontal="center"/>
    </xf>
    <xf numFmtId="0" fontId="0" fillId="38" borderId="0" xfId="0" applyFill="1"/>
    <xf numFmtId="0" fontId="55" fillId="38" borderId="0" xfId="0" applyFont="1" applyFill="1"/>
    <xf numFmtId="0" fontId="100" fillId="0" borderId="0" xfId="0" applyFont="1"/>
    <xf numFmtId="0" fontId="76" fillId="0" borderId="0" xfId="0" applyFont="1"/>
    <xf numFmtId="0" fontId="60" fillId="0" borderId="48" xfId="124" applyBorder="1"/>
    <xf numFmtId="0" fontId="77" fillId="30" borderId="49" xfId="0" applyFont="1" applyFill="1" applyBorder="1"/>
    <xf numFmtId="0" fontId="77" fillId="0" borderId="49" xfId="0" applyFont="1" applyBorder="1"/>
    <xf numFmtId="0" fontId="21" fillId="0" borderId="49" xfId="110" applyBorder="1"/>
    <xf numFmtId="0" fontId="0" fillId="0" borderId="49" xfId="0" applyBorder="1"/>
    <xf numFmtId="0" fontId="59" fillId="0" borderId="49" xfId="110" applyFont="1" applyBorder="1"/>
    <xf numFmtId="0" fontId="21" fillId="0" borderId="49" xfId="0" applyFont="1" applyBorder="1"/>
    <xf numFmtId="0" fontId="77" fillId="30" borderId="0" xfId="110" applyFont="1" applyFill="1"/>
    <xf numFmtId="0" fontId="21" fillId="0" borderId="49" xfId="111" applyBorder="1"/>
    <xf numFmtId="0" fontId="15" fillId="31" borderId="0" xfId="128" applyFont="1" applyFill="1"/>
    <xf numFmtId="0" fontId="77" fillId="31" borderId="0" xfId="0" applyFont="1" applyFill="1"/>
    <xf numFmtId="0" fontId="102" fillId="0" borderId="0" xfId="0" applyFont="1"/>
    <xf numFmtId="0" fontId="77" fillId="0" borderId="39" xfId="0" applyFont="1" applyBorder="1"/>
    <xf numFmtId="0" fontId="103" fillId="0" borderId="0" xfId="0" applyFont="1"/>
    <xf numFmtId="0" fontId="104" fillId="0" borderId="0" xfId="0" applyFont="1"/>
    <xf numFmtId="164" fontId="90" fillId="0" borderId="0" xfId="0" applyNumberFormat="1" applyFont="1" applyAlignment="1">
      <alignment horizontal="left"/>
    </xf>
    <xf numFmtId="0" fontId="90" fillId="0" borderId="0" xfId="0" applyFont="1" applyAlignment="1">
      <alignment horizontal="left"/>
    </xf>
    <xf numFmtId="0" fontId="26" fillId="0" borderId="0" xfId="0" applyFont="1" applyAlignment="1" applyProtection="1">
      <alignment horizontal="center"/>
      <protection locked="0"/>
    </xf>
    <xf numFmtId="49" fontId="105" fillId="0" borderId="0" xfId="0" applyNumberFormat="1" applyFont="1" applyAlignment="1">
      <alignment horizontal="left"/>
    </xf>
    <xf numFmtId="0" fontId="106" fillId="0" borderId="0" xfId="0" applyFont="1"/>
    <xf numFmtId="0" fontId="107" fillId="0" borderId="0" xfId="0" applyFont="1"/>
    <xf numFmtId="164" fontId="107" fillId="0" borderId="0" xfId="0" applyNumberFormat="1" applyFont="1" applyAlignment="1">
      <alignment horizontal="left"/>
    </xf>
    <xf numFmtId="0" fontId="107" fillId="0" borderId="0" xfId="0" applyFont="1" applyAlignment="1">
      <alignment horizontal="left"/>
    </xf>
    <xf numFmtId="0" fontId="108" fillId="24" borderId="17" xfId="0" applyFont="1" applyFill="1" applyBorder="1" applyAlignment="1">
      <alignment horizontal="center"/>
    </xf>
    <xf numFmtId="0" fontId="108" fillId="0" borderId="0" xfId="0" applyFont="1" applyAlignment="1" applyProtection="1">
      <alignment horizontal="center"/>
      <protection locked="0"/>
    </xf>
    <xf numFmtId="0" fontId="77" fillId="31" borderId="48" xfId="0" applyFont="1" applyFill="1" applyBorder="1"/>
    <xf numFmtId="0" fontId="77" fillId="30" borderId="48" xfId="0" applyFont="1" applyFill="1" applyBorder="1"/>
    <xf numFmtId="164" fontId="109" fillId="0" borderId="0" xfId="0" applyNumberFormat="1" applyFont="1" applyAlignment="1">
      <alignment horizontal="left"/>
    </xf>
    <xf numFmtId="0" fontId="80" fillId="32" borderId="51" xfId="0" applyFont="1" applyFill="1" applyBorder="1" applyAlignment="1">
      <alignment wrapText="1"/>
    </xf>
    <xf numFmtId="0" fontId="80" fillId="34" borderId="51" xfId="0" applyFont="1" applyFill="1" applyBorder="1" applyAlignment="1">
      <alignment wrapText="1"/>
    </xf>
    <xf numFmtId="0" fontId="110" fillId="0" borderId="0" xfId="0" applyFont="1" applyAlignment="1">
      <alignment vertical="center" wrapText="1"/>
    </xf>
    <xf numFmtId="0" fontId="14" fillId="0" borderId="0" xfId="128" applyFont="1"/>
    <xf numFmtId="0" fontId="94" fillId="0" borderId="0" xfId="0" applyFont="1" applyAlignment="1">
      <alignment vertical="center" wrapText="1"/>
    </xf>
    <xf numFmtId="0" fontId="0" fillId="39" borderId="0" xfId="0" applyFill="1"/>
    <xf numFmtId="0" fontId="112" fillId="0" borderId="0" xfId="0" applyFont="1"/>
    <xf numFmtId="0" fontId="87" fillId="0" borderId="0" xfId="0" applyFont="1"/>
    <xf numFmtId="0" fontId="113" fillId="0" borderId="0" xfId="0" applyFont="1"/>
    <xf numFmtId="0" fontId="77" fillId="30" borderId="44" xfId="0" applyFont="1" applyFill="1" applyBorder="1"/>
    <xf numFmtId="0" fontId="115" fillId="0" borderId="0" xfId="0" applyFont="1"/>
    <xf numFmtId="17" fontId="0" fillId="0" borderId="0" xfId="0" applyNumberFormat="1"/>
    <xf numFmtId="17" fontId="65" fillId="0" borderId="0" xfId="0" applyNumberFormat="1" applyFont="1" applyAlignment="1">
      <alignment horizontal="left"/>
    </xf>
    <xf numFmtId="17" fontId="19" fillId="0" borderId="0" xfId="0" applyNumberFormat="1" applyFont="1"/>
    <xf numFmtId="17" fontId="21" fillId="0" borderId="0" xfId="0" applyNumberFormat="1" applyFont="1" applyAlignment="1">
      <alignment horizontal="left"/>
    </xf>
    <xf numFmtId="17" fontId="26" fillId="24" borderId="17" xfId="0" applyNumberFormat="1" applyFont="1" applyFill="1" applyBorder="1" applyAlignment="1">
      <alignment horizontal="center"/>
    </xf>
    <xf numFmtId="17" fontId="27" fillId="0" borderId="0" xfId="0" applyNumberFormat="1" applyFont="1" applyAlignment="1" applyProtection="1">
      <alignment horizontal="center"/>
      <protection locked="0"/>
    </xf>
    <xf numFmtId="0" fontId="0" fillId="0" borderId="49" xfId="110" applyFont="1" applyBorder="1"/>
    <xf numFmtId="0" fontId="77" fillId="31" borderId="44" xfId="0" applyFont="1" applyFill="1" applyBorder="1"/>
    <xf numFmtId="17" fontId="60" fillId="0" borderId="0" xfId="124" applyNumberFormat="1"/>
    <xf numFmtId="0" fontId="77" fillId="0" borderId="44" xfId="0" applyFont="1" applyBorder="1"/>
    <xf numFmtId="0" fontId="79" fillId="30" borderId="0" xfId="0" applyFont="1" applyFill="1"/>
    <xf numFmtId="0" fontId="48" fillId="0" borderId="0" xfId="0" applyFont="1" applyAlignment="1">
      <alignment horizontal="center"/>
    </xf>
    <xf numFmtId="0" fontId="60" fillId="0" borderId="40" xfId="124" applyBorder="1" applyAlignment="1">
      <alignment horizontal="center"/>
    </xf>
    <xf numFmtId="0" fontId="63" fillId="0" borderId="0" xfId="0" applyFont="1"/>
    <xf numFmtId="0" fontId="21" fillId="0" borderId="39" xfId="110" applyBorder="1"/>
    <xf numFmtId="0" fontId="59" fillId="0" borderId="39" xfId="110" applyFont="1" applyBorder="1"/>
    <xf numFmtId="0" fontId="21" fillId="0" borderId="39" xfId="111" applyBorder="1"/>
    <xf numFmtId="0" fontId="77" fillId="30" borderId="39" xfId="0" applyFont="1" applyFill="1" applyBorder="1"/>
    <xf numFmtId="0" fontId="21" fillId="0" borderId="40" xfId="110" applyBorder="1"/>
    <xf numFmtId="0" fontId="21" fillId="36" borderId="0" xfId="0" applyFont="1" applyFill="1"/>
    <xf numFmtId="0" fontId="21" fillId="0" borderId="44" xfId="110" applyBorder="1"/>
    <xf numFmtId="0" fontId="116" fillId="0" borderId="0" xfId="0" applyFont="1"/>
    <xf numFmtId="0" fontId="21" fillId="40" borderId="0" xfId="0" applyFont="1" applyFill="1"/>
    <xf numFmtId="0" fontId="117" fillId="0" borderId="0" xfId="0" applyFont="1"/>
    <xf numFmtId="0" fontId="27" fillId="27" borderId="11" xfId="0" applyFont="1" applyFill="1" applyBorder="1" applyProtection="1">
      <protection locked="0"/>
    </xf>
    <xf numFmtId="0" fontId="27" fillId="27" borderId="13" xfId="0" applyFont="1" applyFill="1" applyBorder="1" applyProtection="1">
      <protection locked="0"/>
    </xf>
    <xf numFmtId="0" fontId="26" fillId="27" borderId="13" xfId="0" applyFont="1" applyFill="1" applyBorder="1" applyProtection="1">
      <protection locked="0"/>
    </xf>
    <xf numFmtId="0" fontId="27" fillId="27" borderId="14" xfId="0" applyFont="1" applyFill="1" applyBorder="1" applyAlignment="1" applyProtection="1">
      <alignment horizontal="center"/>
      <protection locked="0"/>
    </xf>
    <xf numFmtId="0" fontId="27" fillId="27" borderId="12" xfId="0" applyFont="1" applyFill="1" applyBorder="1" applyAlignment="1" applyProtection="1">
      <alignment horizontal="center"/>
      <protection locked="0"/>
    </xf>
    <xf numFmtId="0" fontId="68" fillId="0" borderId="0" xfId="124" applyFont="1"/>
    <xf numFmtId="0" fontId="21" fillId="40" borderId="0" xfId="0" applyFont="1" applyFill="1" applyAlignment="1">
      <alignment wrapText="1"/>
    </xf>
    <xf numFmtId="0" fontId="21" fillId="36" borderId="0" xfId="0" applyFont="1" applyFill="1" applyAlignment="1">
      <alignment wrapText="1"/>
    </xf>
    <xf numFmtId="0" fontId="120" fillId="30" borderId="44" xfId="0" applyFont="1" applyFill="1" applyBorder="1"/>
    <xf numFmtId="0" fontId="120" fillId="0" borderId="44" xfId="0" applyFont="1" applyBorder="1"/>
    <xf numFmtId="0" fontId="79" fillId="0" borderId="46" xfId="124" applyFont="1" applyBorder="1"/>
    <xf numFmtId="0" fontId="11" fillId="0" borderId="46" xfId="128" applyFont="1" applyBorder="1"/>
    <xf numFmtId="0" fontId="121" fillId="0" borderId="0" xfId="0" applyFont="1"/>
    <xf numFmtId="0" fontId="101" fillId="0" borderId="0" xfId="0" applyFont="1"/>
    <xf numFmtId="0" fontId="120" fillId="0" borderId="48" xfId="0" applyFont="1" applyBorder="1"/>
    <xf numFmtId="0" fontId="60" fillId="0" borderId="0" xfId="126"/>
    <xf numFmtId="17" fontId="60" fillId="0" borderId="0" xfId="126" applyNumberFormat="1"/>
    <xf numFmtId="0" fontId="94" fillId="36" borderId="0" xfId="0" applyFont="1" applyFill="1" applyAlignment="1">
      <alignment vertical="center" wrapText="1"/>
    </xf>
    <xf numFmtId="0" fontId="90" fillId="40" borderId="0" xfId="0" applyFont="1" applyFill="1"/>
    <xf numFmtId="0" fontId="90" fillId="36" borderId="0" xfId="0" applyFont="1" applyFill="1" applyAlignment="1">
      <alignment wrapText="1"/>
    </xf>
    <xf numFmtId="0" fontId="90" fillId="36" borderId="0" xfId="0" applyFont="1" applyFill="1"/>
    <xf numFmtId="0" fontId="60" fillId="0" borderId="40" xfId="124" applyBorder="1"/>
    <xf numFmtId="0" fontId="60" fillId="0" borderId="39" xfId="124" applyBorder="1"/>
    <xf numFmtId="0" fontId="77" fillId="30" borderId="40" xfId="0" applyFont="1" applyFill="1" applyBorder="1"/>
    <xf numFmtId="1" fontId="0" fillId="0" borderId="0" xfId="0" applyNumberFormat="1"/>
    <xf numFmtId="0" fontId="67" fillId="0" borderId="0" xfId="124" applyFont="1"/>
    <xf numFmtId="0" fontId="118" fillId="0" borderId="0" xfId="0" applyFont="1"/>
    <xf numFmtId="0" fontId="119" fillId="0" borderId="0" xfId="0" applyFont="1"/>
    <xf numFmtId="0" fontId="68" fillId="0" borderId="0" xfId="235" applyFont="1"/>
    <xf numFmtId="0" fontId="68" fillId="0" borderId="0" xfId="235" applyFont="1" applyAlignment="1">
      <alignment horizontal="left"/>
    </xf>
    <xf numFmtId="0" fontId="0" fillId="36" borderId="0" xfId="0" applyFill="1"/>
    <xf numFmtId="0" fontId="21" fillId="0" borderId="40" xfId="0" applyFont="1" applyBorder="1"/>
    <xf numFmtId="0" fontId="90" fillId="0" borderId="0" xfId="127" applyFont="1" applyAlignment="1">
      <alignment horizontal="left"/>
    </xf>
    <xf numFmtId="49" fontId="109" fillId="0" borderId="0" xfId="0" applyNumberFormat="1" applyFont="1" applyAlignment="1">
      <alignment horizontal="left"/>
    </xf>
    <xf numFmtId="0" fontId="9" fillId="0" borderId="0" xfId="128" applyFont="1"/>
    <xf numFmtId="0" fontId="122" fillId="0" borderId="48" xfId="0" applyFont="1" applyBorder="1"/>
    <xf numFmtId="0" fontId="90" fillId="0" borderId="0" xfId="0" applyFont="1" applyAlignment="1">
      <alignment wrapText="1"/>
    </xf>
    <xf numFmtId="0" fontId="8" fillId="0" borderId="0" xfId="128" applyFont="1"/>
    <xf numFmtId="1" fontId="0" fillId="27" borderId="0" xfId="0" applyNumberFormat="1" applyFill="1"/>
    <xf numFmtId="0" fontId="117" fillId="27" borderId="0" xfId="0" applyFont="1" applyFill="1"/>
    <xf numFmtId="0" fontId="123" fillId="0" borderId="0" xfId="0" applyFont="1"/>
    <xf numFmtId="0" fontId="117" fillId="0" borderId="0" xfId="0" applyFont="1" applyAlignment="1">
      <alignment horizontal="left" vertical="center"/>
    </xf>
    <xf numFmtId="0" fontId="125" fillId="30" borderId="48" xfId="0" applyFont="1" applyFill="1" applyBorder="1"/>
    <xf numFmtId="0" fontId="0" fillId="43" borderId="0" xfId="0" applyFill="1"/>
    <xf numFmtId="0" fontId="124" fillId="43" borderId="0" xfId="0" applyFont="1" applyFill="1"/>
    <xf numFmtId="0" fontId="126" fillId="0" borderId="0" xfId="0" applyFont="1"/>
    <xf numFmtId="0" fontId="127" fillId="0" borderId="0" xfId="0" applyFont="1"/>
    <xf numFmtId="0" fontId="67" fillId="30" borderId="48" xfId="0" applyFont="1" applyFill="1" applyBorder="1"/>
    <xf numFmtId="0" fontId="128" fillId="0" borderId="0" xfId="0" applyFont="1"/>
    <xf numFmtId="0" fontId="129" fillId="0" borderId="0" xfId="0" applyFont="1"/>
    <xf numFmtId="0" fontId="21" fillId="43" borderId="0" xfId="0" applyFont="1" applyFill="1"/>
    <xf numFmtId="0" fontId="57" fillId="44" borderId="0" xfId="0" applyFont="1" applyFill="1" applyAlignment="1">
      <alignment horizontal="left"/>
    </xf>
    <xf numFmtId="0" fontId="0" fillId="44" borderId="0" xfId="0" applyFill="1"/>
    <xf numFmtId="17" fontId="0" fillId="44" borderId="0" xfId="0" applyNumberFormat="1" applyFill="1"/>
    <xf numFmtId="0" fontId="107" fillId="44" borderId="0" xfId="0" applyFont="1" applyFill="1"/>
    <xf numFmtId="0" fontId="90" fillId="44" borderId="0" xfId="0" applyFont="1" applyFill="1"/>
    <xf numFmtId="0" fontId="0" fillId="44" borderId="0" xfId="0" applyFill="1" applyAlignment="1">
      <alignment horizontal="center"/>
    </xf>
    <xf numFmtId="0" fontId="57" fillId="45" borderId="0" xfId="0" applyFont="1" applyFill="1" applyAlignment="1">
      <alignment horizontal="left"/>
    </xf>
    <xf numFmtId="17" fontId="57" fillId="45" borderId="0" xfId="0" applyNumberFormat="1" applyFont="1" applyFill="1" applyAlignment="1">
      <alignment horizontal="left"/>
    </xf>
    <xf numFmtId="0" fontId="57" fillId="45" borderId="0" xfId="0" applyFont="1" applyFill="1" applyAlignment="1">
      <alignment horizontal="center"/>
    </xf>
    <xf numFmtId="0" fontId="130" fillId="0" borderId="0" xfId="0" applyFont="1"/>
    <xf numFmtId="0" fontId="131" fillId="0" borderId="0" xfId="0" applyFont="1"/>
    <xf numFmtId="0" fontId="0" fillId="45" borderId="0" xfId="0" applyFill="1"/>
    <xf numFmtId="17" fontId="0" fillId="45" borderId="0" xfId="0" applyNumberFormat="1" applyFill="1"/>
    <xf numFmtId="0" fontId="107" fillId="45" borderId="0" xfId="0" applyFont="1" applyFill="1"/>
    <xf numFmtId="0" fontId="90" fillId="45" borderId="0" xfId="0" applyFont="1" applyFill="1"/>
    <xf numFmtId="14" fontId="0" fillId="45" borderId="0" xfId="0" applyNumberFormat="1" applyFill="1" applyAlignment="1">
      <alignment horizontal="left"/>
    </xf>
    <xf numFmtId="0" fontId="0" fillId="45" borderId="0" xfId="0" applyFill="1" applyAlignment="1">
      <alignment horizontal="center"/>
    </xf>
    <xf numFmtId="0" fontId="0" fillId="45" borderId="0" xfId="0" applyFill="1" applyAlignment="1">
      <alignment horizontal="left"/>
    </xf>
    <xf numFmtId="0" fontId="21" fillId="0" borderId="0" xfId="124" applyFont="1"/>
    <xf numFmtId="14" fontId="21" fillId="0" borderId="0" xfId="124" applyNumberFormat="1" applyFont="1"/>
    <xf numFmtId="0" fontId="7" fillId="0" borderId="0" xfId="236"/>
    <xf numFmtId="0" fontId="7" fillId="0" borderId="40" xfId="236" applyBorder="1"/>
    <xf numFmtId="0" fontId="7" fillId="0" borderId="39" xfId="236" applyBorder="1"/>
    <xf numFmtId="0" fontId="64" fillId="0" borderId="0" xfId="128" applyAlignment="1">
      <alignment horizontal="center"/>
    </xf>
    <xf numFmtId="17" fontId="61" fillId="0" borderId="0" xfId="125" applyNumberFormat="1"/>
    <xf numFmtId="0" fontId="133" fillId="0" borderId="39" xfId="0" applyFont="1" applyBorder="1"/>
    <xf numFmtId="0" fontId="7" fillId="0" borderId="49" xfId="236" applyBorder="1"/>
    <xf numFmtId="0" fontId="61" fillId="0" borderId="49" xfId="125" applyBorder="1"/>
    <xf numFmtId="0" fontId="59" fillId="0" borderId="48" xfId="110" applyFont="1" applyBorder="1"/>
    <xf numFmtId="0" fontId="77" fillId="0" borderId="40" xfId="0" applyFont="1" applyBorder="1"/>
    <xf numFmtId="0" fontId="79" fillId="30" borderId="0" xfId="124" applyFont="1" applyFill="1"/>
    <xf numFmtId="0" fontId="7" fillId="0" borderId="48" xfId="236" applyBorder="1"/>
    <xf numFmtId="0" fontId="17" fillId="31" borderId="0" xfId="128" applyFont="1" applyFill="1"/>
    <xf numFmtId="0" fontId="77" fillId="0" borderId="49" xfId="110" applyFont="1" applyBorder="1"/>
    <xf numFmtId="0" fontId="60" fillId="0" borderId="49" xfId="124" applyBorder="1"/>
    <xf numFmtId="0" fontId="59" fillId="0" borderId="40" xfId="110" applyFont="1" applyBorder="1"/>
    <xf numFmtId="17" fontId="60" fillId="0" borderId="0" xfId="126" applyNumberFormat="1" applyAlignment="1">
      <alignment horizontal="left"/>
    </xf>
    <xf numFmtId="0" fontId="61" fillId="0" borderId="0" xfId="125" applyAlignment="1">
      <alignment horizontal="left"/>
    </xf>
    <xf numFmtId="17" fontId="61" fillId="0" borderId="0" xfId="125" applyNumberFormat="1" applyAlignment="1">
      <alignment horizontal="left"/>
    </xf>
    <xf numFmtId="0" fontId="60" fillId="0" borderId="0" xfId="124" applyAlignment="1">
      <alignment horizontal="left"/>
    </xf>
    <xf numFmtId="14" fontId="135" fillId="0" borderId="0" xfId="110" applyNumberFormat="1" applyFont="1" applyAlignment="1">
      <alignment horizontal="left"/>
    </xf>
    <xf numFmtId="49" fontId="135" fillId="0" borderId="0" xfId="110" applyNumberFormat="1" applyFont="1" applyAlignment="1">
      <alignment horizontal="left"/>
    </xf>
    <xf numFmtId="17" fontId="135" fillId="0" borderId="0" xfId="110" applyNumberFormat="1" applyFont="1" applyAlignment="1">
      <alignment horizontal="left"/>
    </xf>
    <xf numFmtId="17" fontId="136" fillId="32" borderId="0" xfId="236" applyNumberFormat="1" applyFont="1" applyFill="1" applyAlignment="1">
      <alignment horizontal="left" vertical="center"/>
    </xf>
    <xf numFmtId="0" fontId="135" fillId="0" borderId="0" xfId="0" applyFont="1" applyAlignment="1">
      <alignment horizontal="left"/>
    </xf>
    <xf numFmtId="17" fontId="135" fillId="0" borderId="0" xfId="0" applyNumberFormat="1" applyFont="1" applyAlignment="1">
      <alignment horizontal="left"/>
    </xf>
    <xf numFmtId="49" fontId="135" fillId="0" borderId="0" xfId="0" applyNumberFormat="1" applyFont="1" applyAlignment="1">
      <alignment horizontal="left"/>
    </xf>
    <xf numFmtId="166" fontId="136" fillId="41" borderId="0" xfId="0" applyNumberFormat="1" applyFont="1" applyFill="1" applyAlignment="1">
      <alignment horizontal="left" vertical="center"/>
    </xf>
    <xf numFmtId="0" fontId="135" fillId="32" borderId="0" xfId="0" applyFont="1" applyFill="1" applyAlignment="1">
      <alignment horizontal="left"/>
    </xf>
    <xf numFmtId="17" fontId="136" fillId="30" borderId="0" xfId="0" applyNumberFormat="1" applyFont="1" applyFill="1" applyAlignment="1">
      <alignment horizontal="left" vertical="center"/>
    </xf>
    <xf numFmtId="0" fontId="7" fillId="30" borderId="0" xfId="0" applyFont="1" applyFill="1" applyAlignment="1">
      <alignment horizontal="left"/>
    </xf>
    <xf numFmtId="0" fontId="135" fillId="0" borderId="0" xfId="110" applyFont="1" applyAlignment="1">
      <alignment horizontal="left"/>
    </xf>
    <xf numFmtId="166" fontId="136" fillId="32" borderId="0" xfId="0" applyNumberFormat="1" applyFont="1" applyFill="1" applyAlignment="1">
      <alignment horizontal="left" vertical="center"/>
    </xf>
    <xf numFmtId="17" fontId="7" fillId="30" borderId="0" xfId="0" applyNumberFormat="1" applyFont="1" applyFill="1" applyAlignment="1">
      <alignment horizontal="left"/>
    </xf>
    <xf numFmtId="17" fontId="136" fillId="0" borderId="0" xfId="0" applyNumberFormat="1" applyFont="1" applyAlignment="1">
      <alignment horizontal="left" vertical="center"/>
    </xf>
    <xf numFmtId="0" fontId="7" fillId="0" borderId="0" xfId="0" applyFont="1" applyAlignment="1">
      <alignment horizontal="left"/>
    </xf>
    <xf numFmtId="164" fontId="135" fillId="0" borderId="0" xfId="110" applyNumberFormat="1" applyFont="1" applyAlignment="1">
      <alignment horizontal="left"/>
    </xf>
    <xf numFmtId="14" fontId="136" fillId="30" borderId="0" xfId="0" applyNumberFormat="1" applyFont="1" applyFill="1" applyAlignment="1">
      <alignment horizontal="left" vertical="center"/>
    </xf>
    <xf numFmtId="17" fontId="136" fillId="42" borderId="0" xfId="236" applyNumberFormat="1" applyFont="1" applyFill="1" applyAlignment="1">
      <alignment horizontal="left" vertical="center"/>
    </xf>
    <xf numFmtId="17" fontId="7" fillId="0" borderId="0" xfId="110" applyNumberFormat="1" applyFont="1" applyAlignment="1">
      <alignment horizontal="left"/>
    </xf>
    <xf numFmtId="0" fontId="7" fillId="0" borderId="0" xfId="110" applyFont="1" applyAlignment="1">
      <alignment horizontal="left"/>
    </xf>
    <xf numFmtId="14" fontId="135" fillId="0" borderId="0" xfId="124" applyNumberFormat="1" applyFont="1" applyAlignment="1">
      <alignment horizontal="left"/>
    </xf>
    <xf numFmtId="17" fontId="136" fillId="41" borderId="0" xfId="236" applyNumberFormat="1" applyFont="1" applyFill="1" applyAlignment="1">
      <alignment horizontal="left" vertical="center"/>
    </xf>
    <xf numFmtId="166" fontId="136" fillId="42" borderId="0" xfId="0" applyNumberFormat="1" applyFont="1" applyFill="1" applyAlignment="1">
      <alignment horizontal="left" vertical="center"/>
    </xf>
    <xf numFmtId="17" fontId="7" fillId="30" borderId="0" xfId="110" applyNumberFormat="1" applyFont="1" applyFill="1" applyAlignment="1">
      <alignment horizontal="left"/>
    </xf>
    <xf numFmtId="0" fontId="7" fillId="30" borderId="0" xfId="110" applyFont="1" applyFill="1" applyAlignment="1">
      <alignment horizontal="left"/>
    </xf>
    <xf numFmtId="16" fontId="7" fillId="30" borderId="0" xfId="0" quotePrefix="1" applyNumberFormat="1" applyFont="1" applyFill="1" applyAlignment="1">
      <alignment horizontal="left"/>
    </xf>
    <xf numFmtId="0" fontId="7" fillId="0" borderId="0" xfId="0" quotePrefix="1" applyFont="1" applyAlignment="1">
      <alignment horizontal="left"/>
    </xf>
    <xf numFmtId="49" fontId="7" fillId="0" borderId="0" xfId="110" applyNumberFormat="1" applyFont="1" applyAlignment="1">
      <alignment horizontal="left"/>
    </xf>
    <xf numFmtId="17" fontId="7" fillId="0" borderId="0" xfId="0" applyNumberFormat="1" applyFont="1" applyAlignment="1">
      <alignment horizontal="left"/>
    </xf>
    <xf numFmtId="49" fontId="7" fillId="30" borderId="0" xfId="110" applyNumberFormat="1" applyFont="1" applyFill="1" applyAlignment="1">
      <alignment horizontal="left"/>
    </xf>
    <xf numFmtId="17" fontId="136" fillId="30" borderId="0" xfId="0" applyNumberFormat="1" applyFont="1" applyFill="1" applyAlignment="1">
      <alignment horizontal="left"/>
    </xf>
    <xf numFmtId="16" fontId="135" fillId="0" borderId="0" xfId="0" applyNumberFormat="1" applyFont="1" applyAlignment="1">
      <alignment horizontal="left"/>
    </xf>
    <xf numFmtId="17" fontId="135" fillId="0" borderId="50" xfId="0" applyNumberFormat="1" applyFont="1" applyBorder="1" applyAlignment="1">
      <alignment horizontal="left"/>
    </xf>
    <xf numFmtId="49" fontId="135" fillId="0" borderId="50" xfId="0" applyNumberFormat="1" applyFont="1" applyBorder="1" applyAlignment="1">
      <alignment horizontal="left"/>
    </xf>
    <xf numFmtId="166" fontId="136" fillId="32" borderId="50" xfId="0" applyNumberFormat="1" applyFont="1" applyFill="1" applyBorder="1" applyAlignment="1">
      <alignment horizontal="left" vertical="center"/>
    </xf>
    <xf numFmtId="0" fontId="135" fillId="32" borderId="50" xfId="0" applyFont="1" applyFill="1" applyBorder="1" applyAlignment="1">
      <alignment horizontal="left"/>
    </xf>
    <xf numFmtId="17" fontId="136" fillId="30" borderId="50" xfId="0" applyNumberFormat="1" applyFont="1" applyFill="1" applyBorder="1" applyAlignment="1">
      <alignment horizontal="left" vertical="center"/>
    </xf>
    <xf numFmtId="0" fontId="7" fillId="30" borderId="50" xfId="0" applyFont="1" applyFill="1" applyBorder="1" applyAlignment="1">
      <alignment horizontal="left"/>
    </xf>
    <xf numFmtId="17" fontId="135" fillId="0" borderId="50" xfId="110" applyNumberFormat="1" applyFont="1" applyBorder="1" applyAlignment="1">
      <alignment horizontal="left"/>
    </xf>
    <xf numFmtId="49" fontId="135" fillId="0" borderId="50" xfId="110" applyNumberFormat="1" applyFont="1" applyBorder="1" applyAlignment="1">
      <alignment horizontal="left"/>
    </xf>
    <xf numFmtId="17" fontId="136" fillId="32" borderId="50" xfId="236" applyNumberFormat="1" applyFont="1" applyFill="1" applyBorder="1" applyAlignment="1">
      <alignment horizontal="left" vertical="center"/>
    </xf>
    <xf numFmtId="0" fontId="135" fillId="0" borderId="50" xfId="0" applyFont="1" applyBorder="1" applyAlignment="1">
      <alignment horizontal="left"/>
    </xf>
    <xf numFmtId="0" fontId="135" fillId="0" borderId="50" xfId="110" applyFont="1" applyBorder="1" applyAlignment="1">
      <alignment horizontal="left"/>
    </xf>
    <xf numFmtId="17" fontId="136" fillId="0" borderId="50" xfId="0" applyNumberFormat="1" applyFont="1" applyBorder="1" applyAlignment="1">
      <alignment horizontal="left" vertical="center"/>
    </xf>
    <xf numFmtId="0" fontId="7" fillId="0" borderId="50" xfId="0" applyFont="1" applyBorder="1" applyAlignment="1">
      <alignment horizontal="left"/>
    </xf>
    <xf numFmtId="164" fontId="135" fillId="0" borderId="50" xfId="110" applyNumberFormat="1" applyFont="1" applyBorder="1" applyAlignment="1">
      <alignment horizontal="left"/>
    </xf>
    <xf numFmtId="16" fontId="135" fillId="0" borderId="50" xfId="0" applyNumberFormat="1" applyFont="1" applyBorder="1" applyAlignment="1">
      <alignment horizontal="left"/>
    </xf>
    <xf numFmtId="17" fontId="7" fillId="0" borderId="50" xfId="0" applyNumberFormat="1" applyFont="1" applyBorder="1" applyAlignment="1">
      <alignment horizontal="left"/>
    </xf>
    <xf numFmtId="0" fontId="7" fillId="0" borderId="50" xfId="0" quotePrefix="1" applyFont="1" applyBorder="1" applyAlignment="1">
      <alignment horizontal="left"/>
    </xf>
    <xf numFmtId="17" fontId="7" fillId="0" borderId="50" xfId="110" applyNumberFormat="1" applyFont="1" applyBorder="1" applyAlignment="1">
      <alignment horizontal="left"/>
    </xf>
    <xf numFmtId="0" fontId="7" fillId="0" borderId="50" xfId="110" applyFont="1" applyBorder="1" applyAlignment="1">
      <alignment horizontal="left"/>
    </xf>
    <xf numFmtId="17" fontId="136" fillId="41" borderId="50" xfId="236" applyNumberFormat="1" applyFont="1" applyFill="1" applyBorder="1" applyAlignment="1">
      <alignment horizontal="left" vertical="center"/>
    </xf>
    <xf numFmtId="17" fontId="7" fillId="0" borderId="53" xfId="110" applyNumberFormat="1" applyFont="1" applyBorder="1" applyAlignment="1">
      <alignment horizontal="left"/>
    </xf>
    <xf numFmtId="17" fontId="135" fillId="0" borderId="53" xfId="110" applyNumberFormat="1" applyFont="1" applyBorder="1" applyAlignment="1">
      <alignment horizontal="left"/>
    </xf>
    <xf numFmtId="17" fontId="135" fillId="0" borderId="53" xfId="0" applyNumberFormat="1" applyFont="1" applyBorder="1" applyAlignment="1">
      <alignment horizontal="left"/>
    </xf>
    <xf numFmtId="166" fontId="136" fillId="32" borderId="53" xfId="0" applyNumberFormat="1" applyFont="1" applyFill="1" applyBorder="1" applyAlignment="1">
      <alignment horizontal="left" vertical="center"/>
    </xf>
    <xf numFmtId="17" fontId="136" fillId="30" borderId="53" xfId="0" applyNumberFormat="1" applyFont="1" applyFill="1" applyBorder="1" applyAlignment="1">
      <alignment horizontal="left" vertical="center"/>
    </xf>
    <xf numFmtId="17" fontId="135" fillId="0" borderId="54" xfId="110" applyNumberFormat="1" applyFont="1" applyBorder="1" applyAlignment="1">
      <alignment horizontal="left"/>
    </xf>
    <xf numFmtId="17" fontId="135" fillId="0" borderId="55" xfId="0" applyNumberFormat="1" applyFont="1" applyBorder="1" applyAlignment="1">
      <alignment horizontal="left"/>
    </xf>
    <xf numFmtId="17" fontId="136" fillId="32" borderId="53" xfId="236" applyNumberFormat="1" applyFont="1" applyFill="1" applyBorder="1" applyAlignment="1">
      <alignment horizontal="left" vertical="center"/>
    </xf>
    <xf numFmtId="17" fontId="136" fillId="0" borderId="53" xfId="0" applyNumberFormat="1" applyFont="1" applyBorder="1" applyAlignment="1">
      <alignment horizontal="left" vertical="center"/>
    </xf>
    <xf numFmtId="17" fontId="135" fillId="0" borderId="54" xfId="0" applyNumberFormat="1" applyFont="1" applyBorder="1" applyAlignment="1">
      <alignment horizontal="left"/>
    </xf>
    <xf numFmtId="17" fontId="135" fillId="0" borderId="56" xfId="0" applyNumberFormat="1" applyFont="1" applyBorder="1" applyAlignment="1">
      <alignment horizontal="left"/>
    </xf>
    <xf numFmtId="17" fontId="136" fillId="32" borderId="54" xfId="236" applyNumberFormat="1" applyFont="1" applyFill="1" applyBorder="1" applyAlignment="1">
      <alignment horizontal="left" vertical="center"/>
    </xf>
    <xf numFmtId="17" fontId="135" fillId="0" borderId="56" xfId="110" applyNumberFormat="1" applyFont="1" applyBorder="1" applyAlignment="1">
      <alignment horizontal="left"/>
    </xf>
    <xf numFmtId="17" fontId="135" fillId="0" borderId="55" xfId="110" applyNumberFormat="1" applyFont="1" applyBorder="1" applyAlignment="1">
      <alignment horizontal="left"/>
    </xf>
    <xf numFmtId="17" fontId="136" fillId="41" borderId="53" xfId="236" applyNumberFormat="1" applyFont="1" applyFill="1" applyBorder="1" applyAlignment="1">
      <alignment horizontal="left" vertical="center"/>
    </xf>
    <xf numFmtId="166" fontId="136" fillId="32" borderId="54" xfId="0" applyNumberFormat="1" applyFont="1" applyFill="1" applyBorder="1" applyAlignment="1">
      <alignment horizontal="left" vertical="center"/>
    </xf>
    <xf numFmtId="166" fontId="136" fillId="32" borderId="56" xfId="0" applyNumberFormat="1" applyFont="1" applyFill="1" applyBorder="1" applyAlignment="1">
      <alignment horizontal="left" vertical="center"/>
    </xf>
    <xf numFmtId="166" fontId="136" fillId="32" borderId="55" xfId="0" applyNumberFormat="1" applyFont="1" applyFill="1" applyBorder="1" applyAlignment="1">
      <alignment horizontal="left" vertical="center"/>
    </xf>
    <xf numFmtId="49" fontId="135" fillId="0" borderId="57" xfId="0" applyNumberFormat="1" applyFont="1" applyBorder="1" applyAlignment="1">
      <alignment horizontal="left"/>
    </xf>
    <xf numFmtId="49" fontId="135" fillId="0" borderId="57" xfId="110" applyNumberFormat="1" applyFont="1" applyBorder="1" applyAlignment="1">
      <alignment horizontal="left"/>
    </xf>
    <xf numFmtId="0" fontId="135" fillId="0" borderId="57" xfId="0" applyFont="1" applyBorder="1" applyAlignment="1">
      <alignment horizontal="left"/>
    </xf>
    <xf numFmtId="0" fontId="135" fillId="0" borderId="57" xfId="110" applyFont="1" applyBorder="1" applyAlignment="1">
      <alignment horizontal="left"/>
    </xf>
    <xf numFmtId="17" fontId="135" fillId="0" borderId="57" xfId="0" applyNumberFormat="1" applyFont="1" applyBorder="1" applyAlignment="1">
      <alignment horizontal="left"/>
    </xf>
    <xf numFmtId="0" fontId="7" fillId="30" borderId="57" xfId="0" applyFont="1" applyFill="1" applyBorder="1" applyAlignment="1">
      <alignment horizontal="left"/>
    </xf>
    <xf numFmtId="0" fontId="7" fillId="0" borderId="57" xfId="0" applyFont="1" applyBorder="1" applyAlignment="1">
      <alignment horizontal="left"/>
    </xf>
    <xf numFmtId="0" fontId="135" fillId="32" borderId="57" xfId="0" applyFont="1" applyFill="1" applyBorder="1" applyAlignment="1">
      <alignment horizontal="left"/>
    </xf>
    <xf numFmtId="17" fontId="7" fillId="30" borderId="55" xfId="110" applyNumberFormat="1" applyFont="1" applyFill="1" applyBorder="1" applyAlignment="1">
      <alignment horizontal="left"/>
    </xf>
    <xf numFmtId="49" fontId="7" fillId="30" borderId="57" xfId="110" applyNumberFormat="1" applyFont="1" applyFill="1" applyBorder="1" applyAlignment="1">
      <alignment horizontal="left"/>
    </xf>
    <xf numFmtId="164" fontId="135" fillId="0" borderId="57" xfId="110" applyNumberFormat="1" applyFont="1" applyBorder="1" applyAlignment="1">
      <alignment horizontal="left"/>
    </xf>
    <xf numFmtId="17" fontId="136" fillId="30" borderId="54" xfId="0" applyNumberFormat="1" applyFont="1" applyFill="1" applyBorder="1" applyAlignment="1">
      <alignment horizontal="left" vertical="center"/>
    </xf>
    <xf numFmtId="17" fontId="136" fillId="41" borderId="56" xfId="236" applyNumberFormat="1" applyFont="1" applyFill="1" applyBorder="1" applyAlignment="1">
      <alignment horizontal="left" vertical="center"/>
    </xf>
    <xf numFmtId="166" fontId="136" fillId="41" borderId="53" xfId="0" applyNumberFormat="1" applyFont="1" applyFill="1" applyBorder="1" applyAlignment="1">
      <alignment horizontal="left" vertical="center"/>
    </xf>
    <xf numFmtId="17" fontId="136" fillId="32" borderId="56" xfId="236" applyNumberFormat="1" applyFont="1" applyFill="1" applyBorder="1" applyAlignment="1">
      <alignment horizontal="left" vertical="center"/>
    </xf>
    <xf numFmtId="17" fontId="136" fillId="0" borderId="54" xfId="0" applyNumberFormat="1" applyFont="1" applyBorder="1" applyAlignment="1">
      <alignment horizontal="left" vertical="center"/>
    </xf>
    <xf numFmtId="0" fontId="135" fillId="0" borderId="56" xfId="0" applyFont="1" applyBorder="1" applyAlignment="1">
      <alignment horizontal="left"/>
    </xf>
    <xf numFmtId="17" fontId="136" fillId="30" borderId="56" xfId="0" applyNumberFormat="1" applyFont="1" applyFill="1" applyBorder="1" applyAlignment="1">
      <alignment horizontal="left" vertical="center"/>
    </xf>
    <xf numFmtId="17" fontId="7" fillId="30" borderId="53" xfId="110" applyNumberFormat="1" applyFont="1" applyFill="1" applyBorder="1" applyAlignment="1">
      <alignment horizontal="left"/>
    </xf>
    <xf numFmtId="17" fontId="136" fillId="0" borderId="56" xfId="0" applyNumberFormat="1" applyFont="1" applyBorder="1" applyAlignment="1">
      <alignment horizontal="left" vertical="center"/>
    </xf>
    <xf numFmtId="0" fontId="0" fillId="40" borderId="0" xfId="0" applyFill="1"/>
    <xf numFmtId="0" fontId="6" fillId="0" borderId="0" xfId="128" applyFont="1"/>
    <xf numFmtId="0" fontId="5" fillId="0" borderId="0" xfId="128" applyFont="1"/>
    <xf numFmtId="0" fontId="7" fillId="31" borderId="39" xfId="236" applyFill="1" applyBorder="1"/>
    <xf numFmtId="0" fontId="0" fillId="0" borderId="52" xfId="0" applyBorder="1"/>
    <xf numFmtId="1" fontId="21" fillId="0" borderId="0" xfId="0" applyNumberFormat="1" applyFont="1"/>
    <xf numFmtId="0" fontId="4" fillId="0" borderId="0" xfId="128" applyFont="1"/>
    <xf numFmtId="0" fontId="7" fillId="30" borderId="39" xfId="236" applyFill="1" applyBorder="1"/>
    <xf numFmtId="0" fontId="77" fillId="31" borderId="45" xfId="0" applyFont="1" applyFill="1" applyBorder="1"/>
    <xf numFmtId="0" fontId="4" fillId="0" borderId="39" xfId="236" applyFont="1" applyBorder="1"/>
    <xf numFmtId="20" fontId="0" fillId="0" borderId="0" xfId="0" applyNumberFormat="1"/>
    <xf numFmtId="167" fontId="21" fillId="0" borderId="0" xfId="0" applyNumberFormat="1" applyFont="1"/>
    <xf numFmtId="167" fontId="0" fillId="0" borderId="0" xfId="0" applyNumberFormat="1"/>
    <xf numFmtId="0" fontId="77" fillId="30" borderId="45" xfId="0" applyFont="1" applyFill="1" applyBorder="1"/>
    <xf numFmtId="0" fontId="60" fillId="27" borderId="0" xfId="124" applyFill="1"/>
    <xf numFmtId="0" fontId="3" fillId="0" borderId="0" xfId="128" applyFont="1"/>
    <xf numFmtId="0" fontId="117" fillId="36" borderId="0" xfId="0" applyFont="1" applyFill="1"/>
    <xf numFmtId="0" fontId="79" fillId="31" borderId="48" xfId="124" applyFont="1" applyFill="1" applyBorder="1"/>
    <xf numFmtId="0" fontId="0" fillId="47" borderId="0" xfId="0" applyFill="1"/>
    <xf numFmtId="0" fontId="0" fillId="46" borderId="39" xfId="0" applyFill="1" applyBorder="1"/>
    <xf numFmtId="0" fontId="79" fillId="31" borderId="48" xfId="0" applyFont="1" applyFill="1" applyBorder="1"/>
    <xf numFmtId="0" fontId="3" fillId="31" borderId="48" xfId="236" applyFont="1" applyFill="1" applyBorder="1"/>
    <xf numFmtId="0" fontId="137" fillId="31" borderId="44" xfId="0" applyFont="1" applyFill="1" applyBorder="1"/>
    <xf numFmtId="0" fontId="137" fillId="30" borderId="48" xfId="0" applyFont="1" applyFill="1" applyBorder="1"/>
    <xf numFmtId="0" fontId="2" fillId="0" borderId="0" xfId="128" applyFont="1"/>
    <xf numFmtId="0" fontId="137" fillId="30" borderId="45" xfId="0" applyFont="1" applyFill="1" applyBorder="1"/>
    <xf numFmtId="0" fontId="77" fillId="0" borderId="45" xfId="0" applyFont="1" applyBorder="1"/>
    <xf numFmtId="0" fontId="21" fillId="0" borderId="0" xfId="124" applyFont="1" applyAlignment="1">
      <alignment horizontal="left"/>
    </xf>
    <xf numFmtId="14" fontId="21" fillId="0" borderId="45" xfId="0" applyNumberFormat="1" applyFont="1" applyBorder="1" applyAlignment="1">
      <alignment horizontal="left"/>
    </xf>
    <xf numFmtId="0" fontId="68" fillId="0" borderId="39" xfId="124" applyFont="1" applyBorder="1"/>
    <xf numFmtId="0" fontId="0" fillId="27" borderId="38" xfId="0" applyFill="1" applyBorder="1" applyAlignment="1">
      <alignment horizontal="center"/>
    </xf>
    <xf numFmtId="0" fontId="21" fillId="27" borderId="38" xfId="0" applyFont="1" applyFill="1" applyBorder="1" applyAlignment="1">
      <alignment horizontal="center"/>
    </xf>
    <xf numFmtId="0" fontId="0" fillId="27" borderId="29" xfId="0" applyFill="1" applyBorder="1" applyAlignment="1">
      <alignment horizontal="center"/>
    </xf>
    <xf numFmtId="0" fontId="132" fillId="0" borderId="39" xfId="0" applyFont="1" applyBorder="1"/>
    <xf numFmtId="0" fontId="8" fillId="0" borderId="39" xfId="128" applyFont="1" applyBorder="1"/>
    <xf numFmtId="0" fontId="79" fillId="30" borderId="39" xfId="124" applyFont="1" applyFill="1" applyBorder="1"/>
    <xf numFmtId="0" fontId="117" fillId="0" borderId="40" xfId="0" applyFont="1" applyBorder="1"/>
    <xf numFmtId="0" fontId="21" fillId="0" borderId="40" xfId="0" applyFont="1" applyBorder="1" applyAlignment="1">
      <alignment horizontal="left"/>
    </xf>
    <xf numFmtId="0" fontId="26" fillId="24" borderId="21" xfId="0" applyFont="1" applyFill="1" applyBorder="1" applyAlignment="1">
      <alignment horizontal="center"/>
    </xf>
    <xf numFmtId="0" fontId="27" fillId="27" borderId="58" xfId="0" applyFont="1" applyFill="1" applyBorder="1" applyAlignment="1" applyProtection="1">
      <alignment horizontal="center"/>
      <protection locked="0"/>
    </xf>
    <xf numFmtId="0" fontId="27" fillId="39" borderId="60" xfId="0" applyFont="1" applyFill="1" applyBorder="1" applyAlignment="1" applyProtection="1">
      <alignment horizontal="center"/>
      <protection locked="0"/>
    </xf>
    <xf numFmtId="0" fontId="27" fillId="39" borderId="29" xfId="0" applyFont="1" applyFill="1" applyBorder="1" applyAlignment="1" applyProtection="1">
      <alignment horizontal="center"/>
      <protection locked="0"/>
    </xf>
    <xf numFmtId="0" fontId="27" fillId="39" borderId="61" xfId="0" applyFont="1" applyFill="1" applyBorder="1" applyAlignment="1" applyProtection="1">
      <alignment horizontal="center"/>
      <protection locked="0"/>
    </xf>
    <xf numFmtId="0" fontId="27" fillId="39" borderId="38" xfId="0" applyFont="1" applyFill="1" applyBorder="1" applyAlignment="1" applyProtection="1">
      <alignment horizontal="center"/>
      <protection locked="0"/>
    </xf>
    <xf numFmtId="0" fontId="27" fillId="39" borderId="62" xfId="0" applyFont="1" applyFill="1" applyBorder="1" applyAlignment="1" applyProtection="1">
      <alignment horizontal="center"/>
      <protection locked="0"/>
    </xf>
    <xf numFmtId="0" fontId="27" fillId="39" borderId="35" xfId="0" applyFont="1" applyFill="1" applyBorder="1" applyAlignment="1" applyProtection="1">
      <alignment horizontal="center"/>
      <protection locked="0"/>
    </xf>
    <xf numFmtId="0" fontId="27" fillId="27" borderId="59" xfId="0" applyFont="1" applyFill="1" applyBorder="1" applyAlignment="1" applyProtection="1">
      <alignment horizontal="center"/>
      <protection locked="0"/>
    </xf>
    <xf numFmtId="0" fontId="27" fillId="27" borderId="15" xfId="0" applyFont="1" applyFill="1" applyBorder="1" applyProtection="1">
      <protection locked="0"/>
    </xf>
    <xf numFmtId="0" fontId="27" fillId="27" borderId="16" xfId="0" applyFont="1" applyFill="1" applyBorder="1" applyAlignment="1" applyProtection="1">
      <alignment horizontal="center"/>
      <protection locked="0"/>
    </xf>
    <xf numFmtId="0" fontId="27" fillId="48" borderId="60" xfId="0" applyFont="1" applyFill="1" applyBorder="1" applyProtection="1">
      <protection locked="0"/>
    </xf>
    <xf numFmtId="0" fontId="27" fillId="48" borderId="65" xfId="0" applyFont="1" applyFill="1" applyBorder="1" applyProtection="1">
      <protection locked="0"/>
    </xf>
    <xf numFmtId="0" fontId="27" fillId="48" borderId="66" xfId="0" applyFont="1" applyFill="1" applyBorder="1" applyAlignment="1" applyProtection="1">
      <alignment horizontal="center"/>
      <protection locked="0"/>
    </xf>
    <xf numFmtId="0" fontId="27" fillId="48" borderId="25" xfId="0" applyFont="1" applyFill="1" applyBorder="1" applyAlignment="1" applyProtection="1">
      <alignment horizontal="center"/>
      <protection locked="0"/>
    </xf>
    <xf numFmtId="0" fontId="27" fillId="48" borderId="61" xfId="0" applyFont="1" applyFill="1" applyBorder="1" applyProtection="1">
      <protection locked="0"/>
    </xf>
    <xf numFmtId="0" fontId="27" fillId="48" borderId="13" xfId="0" applyFont="1" applyFill="1" applyBorder="1" applyProtection="1">
      <protection locked="0"/>
    </xf>
    <xf numFmtId="0" fontId="27" fillId="48" borderId="14" xfId="0" applyFont="1" applyFill="1" applyBorder="1" applyAlignment="1" applyProtection="1">
      <alignment horizontal="center"/>
      <protection locked="0"/>
    </xf>
    <xf numFmtId="0" fontId="27" fillId="48" borderId="67" xfId="0" applyFont="1" applyFill="1" applyBorder="1" applyAlignment="1" applyProtection="1">
      <alignment horizontal="center"/>
      <protection locked="0"/>
    </xf>
    <xf numFmtId="0" fontId="27" fillId="48" borderId="62" xfId="0" applyFont="1" applyFill="1" applyBorder="1" applyProtection="1">
      <protection locked="0"/>
    </xf>
    <xf numFmtId="0" fontId="27" fillId="48" borderId="68" xfId="0" applyFont="1" applyFill="1" applyBorder="1" applyProtection="1">
      <protection locked="0"/>
    </xf>
    <xf numFmtId="0" fontId="27" fillId="48" borderId="69" xfId="0" applyFont="1" applyFill="1" applyBorder="1" applyAlignment="1" applyProtection="1">
      <alignment horizontal="center"/>
      <protection locked="0"/>
    </xf>
    <xf numFmtId="0" fontId="27" fillId="48" borderId="28" xfId="0" applyFont="1" applyFill="1" applyBorder="1" applyAlignment="1" applyProtection="1">
      <alignment horizontal="center"/>
      <protection locked="0"/>
    </xf>
    <xf numFmtId="0" fontId="27" fillId="27" borderId="63" xfId="0" applyFont="1" applyFill="1" applyBorder="1" applyProtection="1">
      <protection locked="0"/>
    </xf>
    <xf numFmtId="0" fontId="27" fillId="27" borderId="64" xfId="0" applyFont="1" applyFill="1" applyBorder="1" applyProtection="1">
      <protection locked="0"/>
    </xf>
    <xf numFmtId="0" fontId="57" fillId="27" borderId="0" xfId="0" applyFont="1" applyFill="1" applyAlignment="1">
      <alignment horizontal="left"/>
    </xf>
    <xf numFmtId="17" fontId="57" fillId="27" borderId="0" xfId="0" applyNumberFormat="1" applyFont="1" applyFill="1" applyAlignment="1">
      <alignment horizontal="left"/>
    </xf>
    <xf numFmtId="0" fontId="57" fillId="27" borderId="0" xfId="0" applyFont="1" applyFill="1" applyAlignment="1">
      <alignment horizontal="center"/>
    </xf>
    <xf numFmtId="0" fontId="138" fillId="31" borderId="44" xfId="0" applyFont="1" applyFill="1" applyBorder="1"/>
    <xf numFmtId="0" fontId="138" fillId="30" borderId="44" xfId="0" applyFont="1" applyFill="1" applyBorder="1"/>
    <xf numFmtId="0" fontId="132" fillId="0" borderId="0" xfId="0" applyFont="1"/>
    <xf numFmtId="0" fontId="60" fillId="0" borderId="52" xfId="124" applyBorder="1"/>
    <xf numFmtId="0" fontId="55" fillId="27" borderId="0" xfId="0" applyFont="1" applyFill="1" applyAlignment="1">
      <alignment horizontal="left"/>
    </xf>
    <xf numFmtId="0" fontId="55" fillId="27" borderId="0" xfId="0" applyFont="1" applyFill="1"/>
    <xf numFmtId="0" fontId="79" fillId="31" borderId="45" xfId="124" applyFont="1" applyFill="1" applyBorder="1"/>
    <xf numFmtId="0" fontId="138" fillId="30" borderId="48" xfId="0" applyFont="1" applyFill="1" applyBorder="1"/>
    <xf numFmtId="0" fontId="60" fillId="0" borderId="45" xfId="124" applyBorder="1"/>
    <xf numFmtId="0" fontId="1" fillId="0" borderId="0" xfId="128" applyFont="1"/>
    <xf numFmtId="0" fontId="138" fillId="30" borderId="45" xfId="0" applyFont="1" applyFill="1" applyBorder="1"/>
    <xf numFmtId="0" fontId="79" fillId="31" borderId="44" xfId="124" applyFont="1" applyFill="1" applyBorder="1"/>
    <xf numFmtId="0" fontId="138" fillId="31" borderId="45" xfId="0" applyFont="1" applyFill="1" applyBorder="1"/>
    <xf numFmtId="0" fontId="138" fillId="31" borderId="48" xfId="0" applyFont="1" applyFill="1" applyBorder="1"/>
    <xf numFmtId="0" fontId="0" fillId="49" borderId="0" xfId="0" applyFill="1"/>
    <xf numFmtId="0" fontId="138" fillId="30" borderId="0" xfId="0" applyFont="1" applyFill="1"/>
    <xf numFmtId="0" fontId="79" fillId="30" borderId="44" xfId="124" applyFont="1" applyFill="1" applyBorder="1"/>
    <xf numFmtId="0" fontId="138" fillId="31" borderId="70" xfId="0" applyFont="1" applyFill="1" applyBorder="1"/>
    <xf numFmtId="0" fontId="79" fillId="30" borderId="48" xfId="124" applyFont="1" applyFill="1" applyBorder="1"/>
    <xf numFmtId="17" fontId="0" fillId="27" borderId="0" xfId="0" applyNumberFormat="1" applyFill="1"/>
    <xf numFmtId="0" fontId="107" fillId="27" borderId="0" xfId="0" applyFont="1" applyFill="1"/>
    <xf numFmtId="0" fontId="90" fillId="27" borderId="0" xfId="0" applyFont="1" applyFill="1"/>
    <xf numFmtId="0" fontId="0" fillId="27" borderId="0" xfId="0" applyFill="1" applyAlignment="1">
      <alignment horizontal="center"/>
    </xf>
    <xf numFmtId="2" fontId="21" fillId="0" borderId="0" xfId="0" applyNumberFormat="1" applyFont="1" applyAlignment="1">
      <alignment horizontal="left"/>
    </xf>
    <xf numFmtId="0" fontId="57" fillId="27" borderId="0" xfId="0" applyFont="1" applyFill="1" applyAlignment="1">
      <alignment horizontal="left"/>
    </xf>
    <xf numFmtId="0" fontId="55" fillId="27" borderId="0" xfId="0" applyFont="1" applyFill="1" applyAlignment="1">
      <alignment horizontal="left"/>
    </xf>
    <xf numFmtId="0" fontId="55" fillId="27" borderId="0" xfId="0" applyFont="1" applyFill="1"/>
  </cellXfs>
  <cellStyles count="237">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10" xfId="236" xr:uid="{3A36D81A-F2A0-4C73-980C-EC3B0F95E08C}"/>
    <cellStyle name="Normal 2" xfId="110" xr:uid="{00000000-0005-0000-0000-00006E000000}"/>
    <cellStyle name="Normal 2 2" xfId="111" xr:uid="{00000000-0005-0000-0000-00006F000000}"/>
    <cellStyle name="Normal 2 2 2" xfId="235" xr:uid="{8AC30775-24B4-45B1-9999-C2FA9171C6D8}"/>
    <cellStyle name="Normal 3" xfId="112" xr:uid="{00000000-0005-0000-0000-000070000000}"/>
    <cellStyle name="Normal 3 2" xfId="113" xr:uid="{00000000-0005-0000-0000-000071000000}"/>
    <cellStyle name="Normal 3 2 2" xfId="114" xr:uid="{00000000-0005-0000-0000-000072000000}"/>
    <cellStyle name="Normal 3 2 2 2" xfId="146" xr:uid="{06602F0C-ECDA-4CFD-895C-910A99C81948}"/>
    <cellStyle name="Normal 3 2 2 2 2" xfId="172" xr:uid="{A3E87DD2-9993-40A3-81DB-BC0C13EC3D02}"/>
    <cellStyle name="Normal 3 2 2 2 2 2" xfId="224" xr:uid="{53CD9D83-AFC1-4F31-A459-8256C78F8395}"/>
    <cellStyle name="Normal 3 2 2 2 3" xfId="198" xr:uid="{9689D214-86AC-4AD5-A0EF-9E337BB1CFEB}"/>
    <cellStyle name="Normal 3 2 2 3" xfId="159" xr:uid="{4D673BDC-C55B-4596-B33C-76C2F80ACB7A}"/>
    <cellStyle name="Normal 3 2 2 3 2" xfId="211" xr:uid="{8D17ABA0-D754-4D3F-B174-4F489BBCB20A}"/>
    <cellStyle name="Normal 3 2 2 4" xfId="185" xr:uid="{5977D162-2A67-4CA6-9FF5-6BA42679C057}"/>
    <cellStyle name="Normal 3 2 3" xfId="115" xr:uid="{00000000-0005-0000-0000-000073000000}"/>
    <cellStyle name="Normal 3 2 3 2" xfId="147" xr:uid="{84BBCA27-C6EB-47E9-BD2B-652A7601596C}"/>
    <cellStyle name="Normal 3 2 3 2 2" xfId="173" xr:uid="{B9D2DB3B-1BAB-495C-B23E-AA98979E8FB9}"/>
    <cellStyle name="Normal 3 2 3 2 2 2" xfId="225" xr:uid="{988ED572-D964-4D2E-AD91-82E1854FE3A5}"/>
    <cellStyle name="Normal 3 2 3 2 3" xfId="199" xr:uid="{7D06CD10-96B3-49CE-B405-140A0526983F}"/>
    <cellStyle name="Normal 3 2 3 3" xfId="160" xr:uid="{448F6B68-261F-4261-9951-343DA65E1909}"/>
    <cellStyle name="Normal 3 2 3 3 2" xfId="212" xr:uid="{262AFE6F-AF1E-42C5-A3A4-39B48DE6808B}"/>
    <cellStyle name="Normal 3 2 3 4" xfId="186" xr:uid="{871B2E71-40D5-489E-8DD5-7215477D6477}"/>
    <cellStyle name="Normal 3 2 4" xfId="145" xr:uid="{D4778714-251B-43C0-96E1-A5AF425281E6}"/>
    <cellStyle name="Normal 3 2 4 2" xfId="171" xr:uid="{B49414DC-C0EB-4AB9-A1AB-706A32BCC00F}"/>
    <cellStyle name="Normal 3 2 4 2 2" xfId="223" xr:uid="{39C17537-2994-4886-A85F-A6F2BD3B4F75}"/>
    <cellStyle name="Normal 3 2 4 3" xfId="197" xr:uid="{4DE385B3-ACFB-4568-B133-D6B50D8B9FE3}"/>
    <cellStyle name="Normal 3 2 5" xfId="158" xr:uid="{C46AC102-13D9-493E-99C0-537DEB09812D}"/>
    <cellStyle name="Normal 3 2 5 2" xfId="210" xr:uid="{8D1D4D00-9792-413C-99B8-EB9F25683EDA}"/>
    <cellStyle name="Normal 3 2 6" xfId="184" xr:uid="{6EB05217-62A5-47DB-8745-8AFDADE7E8B0}"/>
    <cellStyle name="Normal 3 3" xfId="116" xr:uid="{00000000-0005-0000-0000-000074000000}"/>
    <cellStyle name="Normal 3 3 2" xfId="148" xr:uid="{1979B46C-0296-448D-8E0A-3F26E2E8D413}"/>
    <cellStyle name="Normal 3 3 2 2" xfId="174" xr:uid="{ECD07061-10BC-4ED2-9572-040AC491B2E4}"/>
    <cellStyle name="Normal 3 3 2 2 2" xfId="226" xr:uid="{E8408686-705D-412D-98CB-4142D097E39B}"/>
    <cellStyle name="Normal 3 3 2 3" xfId="200" xr:uid="{E6A16531-FFE3-4E08-8312-A4284D797846}"/>
    <cellStyle name="Normal 3 3 3" xfId="161" xr:uid="{03DAD111-5BC8-4629-80F2-5C3FB861CD2D}"/>
    <cellStyle name="Normal 3 3 3 2" xfId="213" xr:uid="{9763D63D-C0CB-4A75-B626-63A7A6487EA9}"/>
    <cellStyle name="Normal 3 3 4" xfId="187" xr:uid="{FFEB8048-F50D-4C21-B080-D8E5A1F2D3B3}"/>
    <cellStyle name="Normal 3 4" xfId="117" xr:uid="{00000000-0005-0000-0000-000075000000}"/>
    <cellStyle name="Normal 3 4 2" xfId="149" xr:uid="{6203B8FC-3D62-4814-BFDF-6E41BC495D0D}"/>
    <cellStyle name="Normal 3 4 2 2" xfId="175" xr:uid="{D9B4009F-A596-44F3-994C-3F1D6EE20A40}"/>
    <cellStyle name="Normal 3 4 2 2 2" xfId="227" xr:uid="{3A5EE1AD-4C5C-4358-8F9B-F999D0E376F4}"/>
    <cellStyle name="Normal 3 4 2 3" xfId="201" xr:uid="{94F6A414-FC61-453D-9038-6D75B4DA92E3}"/>
    <cellStyle name="Normal 3 4 3" xfId="162" xr:uid="{8A1D2D20-B29C-4354-A91F-6DADC146ADBC}"/>
    <cellStyle name="Normal 3 4 3 2" xfId="214" xr:uid="{CD6D60D5-8E19-4ABB-8C7A-E58188611F83}"/>
    <cellStyle name="Normal 3 4 4" xfId="188" xr:uid="{5A8AAE05-4403-4EE0-A0EE-8AF9DE30487A}"/>
    <cellStyle name="Normal 3 5" xfId="144" xr:uid="{8212D6F5-003A-4B09-A6B3-77BE847FA5D8}"/>
    <cellStyle name="Normal 3 5 2" xfId="170" xr:uid="{5AD1F2EA-89B2-490A-A390-EB876788BB53}"/>
    <cellStyle name="Normal 3 5 2 2" xfId="222" xr:uid="{CD931745-968B-49C0-94EE-6130F9CB0950}"/>
    <cellStyle name="Normal 3 5 3" xfId="196" xr:uid="{54E990C1-6B84-4804-900E-F1BDBDDFCA71}"/>
    <cellStyle name="Normal 3 6" xfId="157" xr:uid="{B5304AF2-2A27-4884-9D37-ED61FDF99F34}"/>
    <cellStyle name="Normal 3 6 2" xfId="209" xr:uid="{876C1FA5-854F-4315-8BEA-6EDFEE6BEBCC}"/>
    <cellStyle name="Normal 3 7" xfId="183" xr:uid="{7F5D1CB4-907E-4F53-A7B6-C541D1E29184}"/>
    <cellStyle name="Normal 4" xfId="118" xr:uid="{00000000-0005-0000-0000-000076000000}"/>
    <cellStyle name="Normal 4 2" xfId="119" xr:uid="{00000000-0005-0000-0000-000077000000}"/>
    <cellStyle name="Normal 4 2 2" xfId="120" xr:uid="{00000000-0005-0000-0000-000078000000}"/>
    <cellStyle name="Normal 4 2 2 2" xfId="152" xr:uid="{514C1FFD-7017-45DD-920D-FF2FFE6E0874}"/>
    <cellStyle name="Normal 4 2 2 2 2" xfId="178" xr:uid="{EE3F691A-FCB9-471F-A91E-84E3A05FEB6B}"/>
    <cellStyle name="Normal 4 2 2 2 2 2" xfId="230" xr:uid="{CF4796F3-65B5-40A3-B419-207C7E847B34}"/>
    <cellStyle name="Normal 4 2 2 2 3" xfId="204" xr:uid="{7992FCA2-FBAD-483A-8284-207BCA0CDFE1}"/>
    <cellStyle name="Normal 4 2 2 3" xfId="165" xr:uid="{7890B470-29ED-4D56-89DA-564AA15104F6}"/>
    <cellStyle name="Normal 4 2 2 3 2" xfId="217" xr:uid="{031939B1-D71A-44C7-B238-DB4B654E9352}"/>
    <cellStyle name="Normal 4 2 2 4" xfId="191" xr:uid="{96ECDEAC-5161-40E7-B010-8124DD227C02}"/>
    <cellStyle name="Normal 4 2 3" xfId="121" xr:uid="{00000000-0005-0000-0000-000079000000}"/>
    <cellStyle name="Normal 4 2 3 2" xfId="153" xr:uid="{17DB99FC-246D-4A33-A147-BFC2E680D2F6}"/>
    <cellStyle name="Normal 4 2 3 2 2" xfId="179" xr:uid="{C7C467E8-2022-4E02-B73D-572591784D41}"/>
    <cellStyle name="Normal 4 2 3 2 2 2" xfId="231" xr:uid="{FFE54D07-8978-4B06-A4CD-E3B8F756B80F}"/>
    <cellStyle name="Normal 4 2 3 2 3" xfId="205" xr:uid="{3D38F23E-F364-4B7B-B9D0-269E5493ED17}"/>
    <cellStyle name="Normal 4 2 3 3" xfId="166" xr:uid="{84E68DE3-576D-472A-98C8-5963C6BE1604}"/>
    <cellStyle name="Normal 4 2 3 3 2" xfId="218" xr:uid="{655CCAE5-0482-4FDF-A9FE-1567414B06FD}"/>
    <cellStyle name="Normal 4 2 3 4" xfId="192" xr:uid="{8379E7AA-DDAC-4DF6-A12F-6685368C4F85}"/>
    <cellStyle name="Normal 4 2 4" xfId="151" xr:uid="{F45848E2-C9DF-41C8-B967-335AA2A3BAC6}"/>
    <cellStyle name="Normal 4 2 4 2" xfId="177" xr:uid="{26AD82BE-1C6B-458D-8EC2-BEFD5637295A}"/>
    <cellStyle name="Normal 4 2 4 2 2" xfId="229" xr:uid="{6250E87F-4165-4372-B8D8-DD93B0B7A5DB}"/>
    <cellStyle name="Normal 4 2 4 3" xfId="203" xr:uid="{8A8A81BC-B9D7-48B9-A975-30E945AEB6FD}"/>
    <cellStyle name="Normal 4 2 5" xfId="164" xr:uid="{CA47127C-AE0D-42AB-8030-E0F0D4D7D792}"/>
    <cellStyle name="Normal 4 2 5 2" xfId="216" xr:uid="{FFFF8CF7-5F10-4963-ABE0-ABCB61526DEA}"/>
    <cellStyle name="Normal 4 2 6" xfId="190" xr:uid="{CF2B6943-3EC2-4EC2-9CDA-5DF58BCDC0A6}"/>
    <cellStyle name="Normal 4 3" xfId="122" xr:uid="{00000000-0005-0000-0000-00007A000000}"/>
    <cellStyle name="Normal 4 3 2" xfId="154" xr:uid="{1D4DF553-33EA-42DF-AE41-2FA5F284CE67}"/>
    <cellStyle name="Normal 4 3 2 2" xfId="180" xr:uid="{04BADF2D-3997-4ED9-BB62-D03879B19FE7}"/>
    <cellStyle name="Normal 4 3 2 2 2" xfId="232" xr:uid="{6E279B87-A970-44A8-BBEB-018A3B48E09F}"/>
    <cellStyle name="Normal 4 3 2 3" xfId="206" xr:uid="{50C33701-546B-4F58-BBEA-A31EA1B4A2B1}"/>
    <cellStyle name="Normal 4 3 3" xfId="167" xr:uid="{DE8F4E35-ED76-4263-AD95-87392E3D24D7}"/>
    <cellStyle name="Normal 4 3 3 2" xfId="219" xr:uid="{35247E82-C17E-4593-8AB9-3EFFAB0B83A4}"/>
    <cellStyle name="Normal 4 3 4" xfId="193" xr:uid="{767ECECB-D428-4377-BBE3-F03D5091F571}"/>
    <cellStyle name="Normal 4 4" xfId="123" xr:uid="{00000000-0005-0000-0000-00007B000000}"/>
    <cellStyle name="Normal 4 4 2" xfId="155" xr:uid="{8BC77690-5209-477D-ACAA-BB64EB8B03F9}"/>
    <cellStyle name="Normal 4 4 2 2" xfId="181" xr:uid="{3359B765-860A-4DD3-B4D2-DB7F62D4E4CF}"/>
    <cellStyle name="Normal 4 4 2 2 2" xfId="233" xr:uid="{76AEA998-7219-4D97-A658-8B5B6B84F51F}"/>
    <cellStyle name="Normal 4 4 2 3" xfId="207" xr:uid="{57195928-CE9C-4A3E-824D-D0E5DD48FDF9}"/>
    <cellStyle name="Normal 4 4 3" xfId="168" xr:uid="{BFFC0295-57E4-4167-AFD0-B8CB4A420389}"/>
    <cellStyle name="Normal 4 4 3 2" xfId="220" xr:uid="{B607EB11-D3F8-4684-AE8F-8479FA3F5903}"/>
    <cellStyle name="Normal 4 4 4" xfId="194" xr:uid="{FA5C92B9-57A3-4D0B-8F23-438B7A4F9A55}"/>
    <cellStyle name="Normal 4 5" xfId="150" xr:uid="{981E53C1-252C-4CF4-A08F-8C5254D89590}"/>
    <cellStyle name="Normal 4 5 2" xfId="176" xr:uid="{635B66FE-7815-42B4-AF2F-1AB5A74552F3}"/>
    <cellStyle name="Normal 4 5 2 2" xfId="228" xr:uid="{A0F074C2-DAC3-4A79-A440-91DD3D651843}"/>
    <cellStyle name="Normal 4 5 3" xfId="202" xr:uid="{AD2E381F-721E-438B-90D3-3E2A0CABF4DC}"/>
    <cellStyle name="Normal 4 6" xfId="163" xr:uid="{CA3955D7-ECCC-4E86-93FA-8F36BFDBF6AE}"/>
    <cellStyle name="Normal 4 6 2" xfId="215" xr:uid="{660DCAF5-8F01-4644-B978-DBF503D7DD02}"/>
    <cellStyle name="Normal 4 7" xfId="189" xr:uid="{CE2C94DC-C1DC-4596-8019-726BD22ACAFE}"/>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rmal 8 2" xfId="156" xr:uid="{4A50060E-9CDE-48BB-9DE1-75B4C0486328}"/>
    <cellStyle name="Normal 8 2 2" xfId="182" xr:uid="{88F0AA22-86F0-41F2-81B6-75C811F70DB3}"/>
    <cellStyle name="Normal 8 2 2 2" xfId="234" xr:uid="{104A838C-5B70-4625-90BB-50C8E14FA4B8}"/>
    <cellStyle name="Normal 8 2 3" xfId="208" xr:uid="{0664036A-9BFC-45E7-A9BD-98CDED4353FF}"/>
    <cellStyle name="Normal 8 3" xfId="169" xr:uid="{80CF8443-4027-4CF5-8D2B-1A3E86F985FB}"/>
    <cellStyle name="Normal 8 3 2" xfId="221" xr:uid="{1F444E70-CFF3-4E3C-923F-7C345AB05C67}"/>
    <cellStyle name="Normal 8 4" xfId="195" xr:uid="{BAFCA20A-A1D2-469F-A6F8-37C82677E70D}"/>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427">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auto="1"/>
      </font>
      <fill>
        <patternFill patternType="solid">
          <fgColor indexed="64"/>
          <bgColor rgb="FFFF0000"/>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numFmt numFmtId="22" formatCode="mmm\-yy"/>
      <fill>
        <patternFill patternType="none">
          <fgColor indexed="64"/>
          <bgColor indexed="65"/>
        </patternFill>
      </fill>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border diagonalUp="0" diagonalDown="0">
        <left/>
        <right style="thin">
          <color indexed="64"/>
        </right>
        <top/>
        <bottom/>
        <vertical/>
        <horizontal/>
      </border>
    </dxf>
    <dxf>
      <border diagonalUp="0" diagonalDown="0">
        <left style="thin">
          <color indexed="64"/>
        </left>
        <right style="thin">
          <color indexed="64"/>
        </right>
        <top/>
        <bottom/>
        <vertical/>
        <horizontal/>
      </border>
    </dxf>
    <dxf>
      <numFmt numFmtId="0" formatCode="General"/>
      <border diagonalUp="0" diagonalDown="0">
        <left/>
        <right style="thin">
          <color indexed="64"/>
        </right>
        <top/>
        <bottom/>
        <vertical/>
        <horizontal/>
      </border>
    </dxf>
    <dxf>
      <fill>
        <patternFill patternType="none">
          <bgColor indexed="65"/>
        </patternFill>
      </fill>
    </dxf>
    <dxf>
      <font>
        <strike val="0"/>
        <outline val="0"/>
        <shadow val="0"/>
        <u val="none"/>
        <vertAlign val="baseline"/>
        <sz val="11"/>
        <name val="Calibri"/>
        <family val="2"/>
        <scheme val="minor"/>
      </font>
      <alignment horizontal="left" textRotation="0" wrapText="0" indent="0" justifyLastLine="0" shrinkToFit="0" readingOrder="0"/>
    </dxf>
    <dxf>
      <font>
        <strike val="0"/>
        <outline val="0"/>
        <shadow val="0"/>
        <u val="none"/>
        <vertAlign val="baseline"/>
        <sz val="11"/>
        <name val="Calibri"/>
        <family val="2"/>
        <scheme val="minor"/>
      </font>
      <alignment horizontal="left" textRotation="0" wrapText="0" indent="0" justifyLastLine="0" shrinkToFit="0" readingOrder="0"/>
    </dxf>
    <dxf>
      <alignment horizontal="left" vertical="bottom" textRotation="0" wrapText="0" indent="0" justifyLastLine="0" shrinkToFit="0" readingOrder="0"/>
    </dxf>
    <dxf>
      <numFmt numFmtId="22" formatCode="mmm\-yy"/>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8"/>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58</xdr:row>
      <xdr:rowOff>0</xdr:rowOff>
    </xdr:from>
    <xdr:to>
      <xdr:col>1</xdr:col>
      <xdr:colOff>152400</xdr:colOff>
      <xdr:row>58</xdr:row>
      <xdr:rowOff>152400</xdr:rowOff>
    </xdr:to>
    <xdr:pic>
      <xdr:nvPicPr>
        <xdr:cNvPr id="2" name="Picture 1" descr="white_check_mark">
          <a:extLst>
            <a:ext uri="{FF2B5EF4-FFF2-40B4-BE49-F238E27FC236}">
              <a16:creationId xmlns:a16="http://schemas.microsoft.com/office/drawing/2014/main" id="{0A8E31B7-91EF-7EFB-F38F-CA07C8837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291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58</xdr:row>
      <xdr:rowOff>0</xdr:rowOff>
    </xdr:from>
    <xdr:to>
      <xdr:col>1</xdr:col>
      <xdr:colOff>314325</xdr:colOff>
      <xdr:row>58</xdr:row>
      <xdr:rowOff>152400</xdr:rowOff>
    </xdr:to>
    <xdr:pic>
      <xdr:nvPicPr>
        <xdr:cNvPr id="3" name="Picture 2" descr="eyes">
          <a:extLst>
            <a:ext uri="{FF2B5EF4-FFF2-40B4-BE49-F238E27FC236}">
              <a16:creationId xmlns:a16="http://schemas.microsoft.com/office/drawing/2014/main" id="{3CC9C7C6-80E1-83A8-EB0E-51B3E873A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1291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58</xdr:row>
      <xdr:rowOff>0</xdr:rowOff>
    </xdr:from>
    <xdr:to>
      <xdr:col>1</xdr:col>
      <xdr:colOff>476250</xdr:colOff>
      <xdr:row>58</xdr:row>
      <xdr:rowOff>152400</xdr:rowOff>
    </xdr:to>
    <xdr:pic>
      <xdr:nvPicPr>
        <xdr:cNvPr id="4" name="Picture 3" descr="raised_hands">
          <a:extLst>
            <a:ext uri="{FF2B5EF4-FFF2-40B4-BE49-F238E27FC236}">
              <a16:creationId xmlns:a16="http://schemas.microsoft.com/office/drawing/2014/main" id="{E72D85F5-6DD4-CAEC-6323-994EFCF687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9175" y="1291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7A883C-5379-48C7-94D1-9800AC0CD638}" name="Table3" displayName="Table3" ref="A1:Q261" totalsRowShown="0">
  <autoFilter ref="A1:Q261" xr:uid="{397A883C-5379-48C7-94D1-9800AC0CD638}"/>
  <sortState xmlns:xlrd2="http://schemas.microsoft.com/office/spreadsheetml/2017/richdata2" ref="A2:Q261">
    <sortCondition ref="C1:C261"/>
  </sortState>
  <tableColumns count="17">
    <tableColumn id="1" xr3:uid="{143FCEC5-B80C-4F49-94A4-B27538E9D276}" name="Column1" dataDxfId="426">
      <calculatedColumnFormula>IF(ISERROR(VLOOKUP(TRIM(B2),ALL!$B$1:$U$2738,3,FALSE)),"(unc)",VLOOKUP(TRIM(B2),ALL!$B$1:$U$2738,3,FALSE))</calculatedColumnFormula>
    </tableColumn>
    <tableColumn id="2" xr3:uid="{B7550D51-91B8-4F53-B46D-FB57441B7CCF}" name="Column2" dataCellStyle="Normal 5"/>
    <tableColumn id="3" xr3:uid="{6619D961-4CAC-449C-8029-A38E25AAB3ED}" name="Column3" dataDxfId="425"/>
    <tableColumn id="4" xr3:uid="{E641D527-6DD0-4707-94C3-63A345999B9A}" name="Column4" dataDxfId="424"/>
    <tableColumn id="5" xr3:uid="{8F9A6CF2-AA0D-4BDD-836D-CB75C091D7A1}" name="Column5" dataDxfId="423"/>
    <tableColumn id="6" xr3:uid="{77844568-D723-44CB-ACCB-5AD22999CDDD}" name="Column6" dataDxfId="422"/>
    <tableColumn id="7" xr3:uid="{EE90C995-2AC5-4572-9707-8FB42F3D4192}" name="Column7" dataDxfId="421">
      <calculatedColumnFormula>IF(ISERROR(VLOOKUP(TRIM(B2),ALL!$B$1:$U$2738,2,FALSE)),"",IF(ISERROR(VLOOKUP(TRIM(B2),ALL!$B$1:$U$2738,2,FALSE))," ",VLOOKUP(TRIM(B2),ALL!$B$1:$U$2738,2,FALSE)))</calculatedColumnFormula>
    </tableColumn>
    <tableColumn id="8" xr3:uid="{05259B15-1D78-4D26-889E-D77D5EF693BF}" name="Column8" dataDxfId="420"/>
    <tableColumn id="9" xr3:uid="{6242B43B-CFBF-4EE2-8370-CAD154BAED17}" name="Column9" dataDxfId="419"/>
    <tableColumn id="10" xr3:uid="{30CD3C2A-A95C-4265-911E-BC4D035CD131}" name="Column10" dataDxfId="418"/>
    <tableColumn id="11" xr3:uid="{9189C157-04D6-4114-8EB8-3950822E1810}" name="Column11" dataDxfId="417"/>
    <tableColumn id="12" xr3:uid="{71E7CFB5-A6BD-44C7-8C9B-E923D6E80151}" name="Column12" dataDxfId="416"/>
    <tableColumn id="13" xr3:uid="{1E7CCD17-2F57-4535-9A63-149622A5B7F7}" name="Column13" dataDxfId="415"/>
    <tableColumn id="14" xr3:uid="{046D1896-D828-4011-B8A1-5A1BF1CDA53B}" name="Column14" dataDxfId="414"/>
    <tableColumn id="15" xr3:uid="{30173216-FE9A-48EA-8161-9F074DD5DCCD}" name="Column15" dataDxfId="413"/>
    <tableColumn id="16" xr3:uid="{88F15988-58A9-4551-8D53-E10133922752}" name="Column16"/>
    <tableColumn id="17" xr3:uid="{20988C6D-C923-4207-BE5B-6A6BF8595375}" name="Column1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D5FD40-CC45-4467-862D-E9EBAD749643}" name="Table2" displayName="Table2" ref="A1:O332" totalsRowShown="0" headerRowDxfId="412" headerRowCellStyle="Normal 6 2">
  <autoFilter ref="A1:O332" xr:uid="{E2D5FD40-CC45-4467-862D-E9EBAD749643}"/>
  <sortState xmlns:xlrd2="http://schemas.microsoft.com/office/spreadsheetml/2017/richdata2" ref="A2:O332">
    <sortCondition ref="M1:M332"/>
  </sortState>
  <tableColumns count="15">
    <tableColumn id="1" xr3:uid="{ECBC5DFE-39AA-40CA-9662-93D2B4409A5E}" name="Positions" dataDxfId="411" dataCellStyle="Normal 5">
      <calculatedColumnFormula>D2</calculatedColumnFormula>
    </tableColumn>
    <tableColumn id="2" xr3:uid="{9DE93812-1215-4F29-99AE-39BE7AFF66F8}" name="Last" dataDxfId="410"/>
    <tableColumn id="3" xr3:uid="{9DF5599B-DC54-4A09-953C-3164B5564F33}" name="TM" dataDxfId="409"/>
    <tableColumn id="4" xr3:uid="{34E4E490-957E-49E5-B679-20E9CCF101AF}" name="PosiDT $ $ $ions2" dataDxfId="408"/>
    <tableColumn id="5" xr3:uid="{8D7B6793-81E6-4AED-BF31-A57F7D2A951E}" name="Def-Primary"/>
    <tableColumn id="6" xr3:uid="{155FED53-9A7E-427A-913C-7B211337D79E}" name="Def-Secondary"/>
    <tableColumn id="7" xr3:uid="{1752B0E7-AD8F-4D93-9093-93DAE6E11C78}" name="PassRush"/>
    <tableColumn id="8" xr3:uid="{CFFE5C05-1434-446B-BD23-0EDE15C1DB6E}" name="PassRush*"/>
    <tableColumn id="9" xr3:uid="{73CD6BB4-818B-4847-A713-91E296B4EFD2}" name="RunBlock-Primary" dataDxfId="407"/>
    <tableColumn id="10" xr3:uid="{95E2D13C-E58A-4545-8413-8897A6DB834B}" name="RunBlock-Secondary" dataDxfId="406"/>
    <tableColumn id="11" xr3:uid="{57095D15-F1B3-4CD4-AD78-AF642977B794}" name="PassBlock" dataDxfId="405"/>
    <tableColumn id="12" xr3:uid="{493CE52C-1570-416E-9283-5B276A025AF9}" name="YAC" dataDxfId="404" dataCellStyle="Normal 5"/>
    <tableColumn id="13" xr3:uid="{0972ED7E-623D-43AF-9D82-F0B92C745A49}" name="Team" dataDxfId="403" dataCellStyle="Normal 8">
      <calculatedColumnFormula>VLOOKUP(TRIM(B2),'Team Rosters'!$B$1:$N$3777,2,FALSE)</calculatedColumnFormula>
    </tableColumn>
    <tableColumn id="14" xr3:uid="{DC3C4820-34F0-43B0-996A-7FED489BBE7C}" name="Bithday" dataDxfId="402" dataCellStyle="Normal 6">
      <calculatedColumnFormula>VLOOKUP(TRIM(B2),BirthdateDraft!$A$1:$M$6865,2,FALSE)</calculatedColumnFormula>
    </tableColumn>
    <tableColumn id="15" xr3:uid="{FAC6ABDB-B16F-4915-AFBB-7237C4900731}" name="Column1" dataDxfId="401" dataCellStyle="Normal 5">
      <calculatedColumnFormula>VLOOKUP(TRIM(B2),BirthdateDraft!$A$1:$M$7865,3,FALSE)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6239501-EA39-4BF5-9A42-B7B908297D3A}" name="Table4" displayName="Table4" ref="A1:C6870" totalsRowShown="0">
  <autoFilter ref="A1:C6870" xr:uid="{06239501-EA39-4BF5-9A42-B7B908297D3A}"/>
  <sortState xmlns:xlrd2="http://schemas.microsoft.com/office/spreadsheetml/2017/richdata2" ref="A2:C6870">
    <sortCondition ref="A1:A6870"/>
  </sortState>
  <tableColumns count="3">
    <tableColumn id="1" xr3:uid="{81915B1D-F24E-4EA9-84DF-A08448A7256E}" name="Column1"/>
    <tableColumn id="2" xr3:uid="{E0E3AA6C-886E-4C68-80E1-9985A3206CEC}" name="Column2" dataDxfId="400"/>
    <tableColumn id="3" xr3:uid="{D53C0D9E-A69C-4AD7-98D7-CB50714103F5}" name="Column3" dataDxfId="399"/>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2:O1629" totalsRowShown="0" headerRowDxfId="398" headerRowCellStyle="Normal 6">
  <autoFilter ref="A2:O1629" xr:uid="{00000000-0009-0000-0100-000005000000}">
    <filterColumn colId="3">
      <filters>
        <filter val="G @"/>
        <filter val="G @ OC @"/>
        <filter val="G @ OC @ T"/>
        <filter val="G @ OC @ TE"/>
        <filter val="G @ T"/>
        <filter val="G @ T TE"/>
        <filter val="G @ TE"/>
        <filter val="LG @"/>
        <filter val="LG @ OC @"/>
        <filter val="LG @ T @"/>
        <filter val="LG @ T @ OC @"/>
        <filter val="LOT @ G"/>
        <filter val="OC @ G"/>
        <filter val="OC @ G OT"/>
        <filter val="OC @ G TE"/>
        <filter val="OT @ G @"/>
        <filter val="OT @ G @ TE"/>
        <filter val="RG @"/>
        <filter val="RG @ OC @"/>
        <filter val="RG @ OT"/>
        <filter val="ROT @ G"/>
      </filters>
    </filterColumn>
    <filterColumn colId="10">
      <filters>
        <filter val="4"/>
        <filter val="5"/>
        <filter val="7"/>
      </filters>
    </filterColumn>
  </autoFilter>
  <sortState xmlns:xlrd2="http://schemas.microsoft.com/office/spreadsheetml/2017/richdata2" ref="A354:O397">
    <sortCondition ref="M2:M1629"/>
  </sortState>
  <tableColumns count="15">
    <tableColumn id="1" xr3:uid="{00000000-0010-0000-0100-000001000000}" name="Positions" dataDxfId="397">
      <calculatedColumnFormula>Table16[[#This Row],[PosiDT $ $ $ions2]]</calculatedColumnFormula>
    </tableColumn>
    <tableColumn id="2" xr3:uid="{00000000-0010-0000-0100-000002000000}" name="Last" dataDxfId="396"/>
    <tableColumn id="3" xr3:uid="{00000000-0010-0000-0100-000003000000}" name="TM" dataDxfId="395"/>
    <tableColumn id="4" xr3:uid="{00000000-0010-0000-0100-000004000000}" name="PosiDT $ $ $ions2" dataDxfId="394" dataCellStyle="Normal 5"/>
    <tableColumn id="5" xr3:uid="{00000000-0010-0000-0100-000005000000}" name="Def-Primary" dataDxfId="393" dataCellStyle="Normal 5"/>
    <tableColumn id="6" xr3:uid="{00000000-0010-0000-0100-000006000000}" name="Def-Secondary" dataDxfId="392" dataCellStyle="Normal 5"/>
    <tableColumn id="7" xr3:uid="{00000000-0010-0000-0100-000007000000}" name="PassRush" dataDxfId="391" dataCellStyle="Normal 5"/>
    <tableColumn id="8" xr3:uid="{00000000-0010-0000-0100-000008000000}" name="PassRush*" dataDxfId="390" dataCellStyle="Normal 5"/>
    <tableColumn id="9" xr3:uid="{00000000-0010-0000-0100-000009000000}" name="RunBlock-Primary" dataDxfId="389"/>
    <tableColumn id="10" xr3:uid="{00000000-0010-0000-0100-00000A000000}" name="RunBlock-Secondary" dataDxfId="388"/>
    <tableColumn id="11" xr3:uid="{00000000-0010-0000-0100-00000B000000}" name="PassBlock" dataDxfId="387"/>
    <tableColumn id="14" xr3:uid="{14EA5783-0B68-4F8E-91F2-416EF15E019F}" name="YAC" dataDxfId="386" dataCellStyle="Normal 5"/>
    <tableColumn id="12" xr3:uid="{00000000-0010-0000-0100-00000C000000}" name="Team" dataDxfId="385" dataCellStyle="Normal 8">
      <calculatedColumnFormula>VLOOKUP(TRIM(B3),'Team Rosters'!$B$1:$N$3777,2,FALSE)</calculatedColumnFormula>
    </tableColumn>
    <tableColumn id="13" xr3:uid="{FB6B22EF-90C7-40EA-BAE4-A07C23E79F9F}" name="Bithday" dataDxfId="384" dataCellStyle="Normal 6">
      <calculatedColumnFormula>VLOOKUP(TRIM(B3),BirthdateDraft!$A$1:$M$7865,2,FALSE)</calculatedColumnFormula>
    </tableColumn>
    <tableColumn id="15" xr3:uid="{B941BE9F-7BA0-446D-8344-7423EB293CA7}" name="Column1" dataCellStyle="Normal 5"/>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83E7E7-A7EA-4B5C-A7E9-257E30C57E65}" name="Table1" displayName="Table1" ref="A1:D842" totalsRowShown="0" headerRowDxfId="383" dataDxfId="382">
  <autoFilter ref="A1:D842" xr:uid="{8683E7E7-A7EA-4B5C-A7E9-257E30C57E65}"/>
  <sortState xmlns:xlrd2="http://schemas.microsoft.com/office/spreadsheetml/2017/richdata2" ref="A2:C270">
    <sortCondition ref="A1:A270"/>
  </sortState>
  <tableColumns count="4">
    <tableColumn id="1" xr3:uid="{81BFDFD0-CBF5-46E3-9ECC-CF96FB9A28A2}" name="Column1" dataDxfId="381">
      <calculatedColumnFormula>IF(ISERROR(VLOOKUP(TRIM(B2),ALL!$B$1:$U$39,3,FALSE)),"(unc)",VLOOKUP(TRIM(B2),ALL!$B$1:$U$39,3,FALSE))</calculatedColumnFormula>
    </tableColumn>
    <tableColumn id="2" xr3:uid="{D8399695-4B3F-4F3E-89E2-CB22C92DCA18}" name="Column2" dataCellStyle="Normal 5"/>
    <tableColumn id="3" xr3:uid="{8888765C-D2FA-468B-A6E0-421A4A3ECEB9}" name="Column3" dataDxfId="380"/>
    <tableColumn id="4" xr3:uid="{9041041D-21F5-4EEC-81A0-48C7662BC84A}" name="Column4" dataDxfId="379"/>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mailto:rosesabl@yahoo.com" TargetMode="External"/><Relationship Id="rId13" Type="http://schemas.openxmlformats.org/officeDocument/2006/relationships/hyperlink" Target="mailto:coachbutch02@msn.com" TargetMode="External"/><Relationship Id="rId18" Type="http://schemas.openxmlformats.org/officeDocument/2006/relationships/hyperlink" Target="mailto:seahawk10@gmail.com" TargetMode="External"/><Relationship Id="rId3" Type="http://schemas.openxmlformats.org/officeDocument/2006/relationships/hyperlink" Target="mailto:mlongshot18@gmail.com" TargetMode="External"/><Relationship Id="rId21" Type="http://schemas.openxmlformats.org/officeDocument/2006/relationships/hyperlink" Target="mailto:jcmore5@aol.com" TargetMode="External"/><Relationship Id="rId7" Type="http://schemas.openxmlformats.org/officeDocument/2006/relationships/hyperlink" Target="tel:302-367-5431" TargetMode="External"/><Relationship Id="rId12" Type="http://schemas.openxmlformats.org/officeDocument/2006/relationships/hyperlink" Target="mailto:bobgough1966@yahoo.com" TargetMode="External"/><Relationship Id="rId17" Type="http://schemas.openxmlformats.org/officeDocument/2006/relationships/hyperlink" Target="mailto:mrnicholas93@yahoo.com" TargetMode="External"/><Relationship Id="rId2" Type="http://schemas.openxmlformats.org/officeDocument/2006/relationships/hyperlink" Target="mailto:bobmittleman@gmail.com" TargetMode="External"/><Relationship Id="rId16" Type="http://schemas.openxmlformats.org/officeDocument/2006/relationships/hyperlink" Target="mailto:jodysuperbowlbound@yahoo.com" TargetMode="External"/><Relationship Id="rId20" Type="http://schemas.openxmlformats.org/officeDocument/2006/relationships/hyperlink" Target="mailto:Stratseattlefan@gmail.com" TargetMode="External"/><Relationship Id="rId1" Type="http://schemas.openxmlformats.org/officeDocument/2006/relationships/hyperlink" Target="mailto:riverdoeg17@gmail.com" TargetMode="External"/><Relationship Id="rId6" Type="http://schemas.openxmlformats.org/officeDocument/2006/relationships/hyperlink" Target="mailto:desertelitesoccer7@yahoo.com" TargetMode="External"/><Relationship Id="rId11" Type="http://schemas.openxmlformats.org/officeDocument/2006/relationships/hyperlink" Target="mailto:dvandeven5@gmail.com" TargetMode="External"/><Relationship Id="rId5" Type="http://schemas.openxmlformats.org/officeDocument/2006/relationships/hyperlink" Target="tel:763%20634-1353" TargetMode="External"/><Relationship Id="rId15" Type="http://schemas.openxmlformats.org/officeDocument/2006/relationships/hyperlink" Target="mailto:kmoubray@aol.com" TargetMode="External"/><Relationship Id="rId10" Type="http://schemas.openxmlformats.org/officeDocument/2006/relationships/hyperlink" Target="mailto:mstucchi@yahoo.com" TargetMode="External"/><Relationship Id="rId19" Type="http://schemas.openxmlformats.org/officeDocument/2006/relationships/hyperlink" Target="mailto:jcbbwright@gmail.com" TargetMode="External"/><Relationship Id="rId4" Type="http://schemas.openxmlformats.org/officeDocument/2006/relationships/hyperlink" Target="mailto:a2apollos@aol.com" TargetMode="External"/><Relationship Id="rId9" Type="http://schemas.openxmlformats.org/officeDocument/2006/relationships/hyperlink" Target="mailto:ajp711@yahoo.com" TargetMode="External"/><Relationship Id="rId14" Type="http://schemas.openxmlformats.org/officeDocument/2006/relationships/hyperlink" Target="mailto:jasonowens81@yahoo.com" TargetMode="External"/><Relationship Id="rId22"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67"/>
  <sheetViews>
    <sheetView topLeftCell="A434" workbookViewId="0">
      <selection activeCell="B454" sqref="B454"/>
    </sheetView>
  </sheetViews>
  <sheetFormatPr defaultColWidth="8.85546875" defaultRowHeight="12.75"/>
  <cols>
    <col min="1" max="1" width="13.28515625" customWidth="1"/>
    <col min="2" max="2" width="27" customWidth="1"/>
    <col min="3" max="3" width="6.42578125" customWidth="1"/>
    <col min="4" max="4" width="8.85546875" style="221" customWidth="1"/>
    <col min="5" max="5" width="8.42578125" style="202" bestFit="1" customWidth="1"/>
    <col min="6" max="6" width="9.5703125" style="154" customWidth="1"/>
    <col min="7" max="7" width="13.7109375" customWidth="1"/>
    <col min="8" max="8" width="8.85546875" style="8" bestFit="1" customWidth="1"/>
    <col min="9" max="9" width="7.7109375" customWidth="1"/>
    <col min="10" max="10" width="4.42578125" customWidth="1"/>
    <col min="11" max="11" width="4.5703125" customWidth="1"/>
    <col min="12" max="12" width="6.42578125" bestFit="1" customWidth="1"/>
    <col min="13" max="13" width="8" customWidth="1"/>
    <col min="14" max="14" width="6.85546875" customWidth="1"/>
    <col min="15" max="15" width="6.42578125" style="2" bestFit="1" customWidth="1"/>
    <col min="16" max="16" width="58.42578125" style="2" bestFit="1" customWidth="1"/>
    <col min="17" max="19" width="45.42578125" style="2" customWidth="1"/>
    <col min="20" max="20" width="56.140625" style="2" customWidth="1"/>
    <col min="21" max="21" width="11.42578125" customWidth="1"/>
    <col min="22" max="22" width="10.42578125" bestFit="1" customWidth="1"/>
    <col min="23" max="23" width="56.140625" customWidth="1"/>
    <col min="24" max="24" width="10.140625" customWidth="1"/>
    <col min="25" max="25" width="7.5703125" bestFit="1" customWidth="1"/>
    <col min="26" max="26" width="75.42578125" customWidth="1"/>
    <col min="27" max="27" width="11.42578125" customWidth="1"/>
    <col min="28" max="28" width="8.140625" style="3" bestFit="1" customWidth="1"/>
    <col min="29" max="29" width="39.85546875" style="3" customWidth="1"/>
  </cols>
  <sheetData>
    <row r="1" spans="1:34" s="48" customFormat="1" ht="18">
      <c r="A1" s="50" t="s">
        <v>788</v>
      </c>
      <c r="B1" s="48" t="s">
        <v>1915</v>
      </c>
      <c r="D1" s="222" t="s">
        <v>544</v>
      </c>
      <c r="E1" s="200" t="s">
        <v>1916</v>
      </c>
      <c r="F1" s="200" t="s">
        <v>9866</v>
      </c>
      <c r="G1" s="51" t="s">
        <v>3569</v>
      </c>
      <c r="H1" s="49" t="s">
        <v>9867</v>
      </c>
      <c r="I1" s="49" t="s">
        <v>9868</v>
      </c>
      <c r="J1" s="50" t="s">
        <v>2932</v>
      </c>
      <c r="K1" s="50" t="s">
        <v>9869</v>
      </c>
      <c r="L1" s="50" t="s">
        <v>9870</v>
      </c>
      <c r="M1" s="50" t="s">
        <v>9871</v>
      </c>
      <c r="N1" s="50" t="s">
        <v>9791</v>
      </c>
      <c r="O1" s="47"/>
      <c r="P1" s="47"/>
      <c r="Q1" s="52"/>
      <c r="R1" s="47"/>
      <c r="S1" s="47"/>
      <c r="U1" s="47"/>
      <c r="V1" s="47"/>
      <c r="X1" s="47"/>
      <c r="Y1" s="47"/>
      <c r="AB1" s="47"/>
      <c r="AG1" s="49"/>
      <c r="AH1" s="49"/>
    </row>
    <row r="2" spans="1:34" ht="15" customHeight="1">
      <c r="A2" s="46"/>
      <c r="B2" s="1"/>
      <c r="C2" s="1"/>
      <c r="D2" s="223"/>
      <c r="E2" s="201"/>
      <c r="F2" s="196"/>
      <c r="G2" s="35"/>
      <c r="H2" s="46"/>
      <c r="I2" s="46"/>
      <c r="J2" s="46"/>
      <c r="K2" s="46"/>
      <c r="L2" s="46"/>
      <c r="M2" s="46"/>
      <c r="N2" s="46"/>
      <c r="Q2" s="4"/>
      <c r="T2"/>
      <c r="U2" s="2"/>
      <c r="V2" s="2"/>
      <c r="X2" s="2"/>
      <c r="Y2" s="2"/>
      <c r="AB2" s="2"/>
      <c r="AC2"/>
      <c r="AG2" s="3"/>
      <c r="AH2" s="3"/>
    </row>
    <row r="3" spans="1:34" ht="20.25">
      <c r="A3" s="4" t="s">
        <v>6343</v>
      </c>
      <c r="I3" s="31">
        <f>COUNTA(B4:B67)</f>
        <v>54</v>
      </c>
      <c r="J3" s="31"/>
      <c r="O3" s="6"/>
      <c r="P3" s="6"/>
      <c r="T3" s="3"/>
      <c r="U3" s="7"/>
      <c r="AB3"/>
      <c r="AC3"/>
    </row>
    <row r="4" spans="1:34">
      <c r="A4" s="34"/>
      <c r="B4" s="99"/>
      <c r="C4" s="10"/>
      <c r="D4" s="224"/>
      <c r="E4" s="203"/>
      <c r="F4" s="197"/>
      <c r="G4" s="34"/>
      <c r="H4" s="124"/>
      <c r="I4" s="34"/>
      <c r="J4" s="34"/>
      <c r="K4" s="34"/>
      <c r="L4" s="34"/>
      <c r="M4" s="34"/>
      <c r="N4" s="34"/>
      <c r="O4"/>
      <c r="P4"/>
      <c r="Q4"/>
      <c r="R4"/>
      <c r="S4"/>
      <c r="T4"/>
      <c r="AB4"/>
      <c r="AC4"/>
    </row>
    <row r="5" spans="1:34">
      <c r="A5" s="34" t="str">
        <f>IF(ISERROR(VLOOKUP(TRIM(B5),ALL!$B$1:$U$2738,3,FALSE)),"(unc)",VLOOKUP(TRIM(B5),ALL!$B$1:$U$2738,3,FALSE))</f>
        <v>QB(P)</v>
      </c>
      <c r="B5" s="99" t="s">
        <v>7374</v>
      </c>
      <c r="C5" s="10" t="s">
        <v>6291</v>
      </c>
      <c r="D5" s="224">
        <f>VLOOKUP(TRIM(B5),BirthdateDraft!$A$1:$M$9000,2,FALSE)</f>
        <v>35649</v>
      </c>
      <c r="E5" s="203" t="str">
        <f>VLOOKUP(TRIM(B5),BirthdateDraft!$A$1:$M$9865,3,FALSE)</f>
        <v>19/1 (1)</v>
      </c>
      <c r="F5" s="209" t="s">
        <v>10492</v>
      </c>
      <c r="G5" s="34" t="s">
        <v>790</v>
      </c>
      <c r="H5" s="124"/>
      <c r="I5" s="34"/>
      <c r="J5" s="34"/>
      <c r="K5" s="34"/>
      <c r="L5" s="34"/>
      <c r="M5" s="34"/>
      <c r="N5" s="34"/>
      <c r="O5"/>
      <c r="P5"/>
      <c r="Q5"/>
      <c r="R5"/>
      <c r="S5"/>
      <c r="T5"/>
      <c r="AB5"/>
      <c r="AC5"/>
    </row>
    <row r="6" spans="1:34">
      <c r="A6" s="34" t="str">
        <f>IF(ISERROR(VLOOKUP(TRIM(B6),ALL!$B$1:$U$2738,3,FALSE)),"(unc)",VLOOKUP(TRIM(B6),ALL!$B$1:$U$2738,3,FALSE))</f>
        <v>QB(P)</v>
      </c>
      <c r="B6" s="99" t="s">
        <v>6673</v>
      </c>
      <c r="C6" s="10" t="s">
        <v>6291</v>
      </c>
      <c r="D6" s="224">
        <f>VLOOKUP(TRIM(B6),BirthdateDraft!$A$1:$M$9000,2,FALSE)</f>
        <v>34725</v>
      </c>
      <c r="E6" s="203" t="str">
        <f>VLOOKUP(TRIM(B6),BirthdateDraft!$A$1:$M$9865,3,FALSE)</f>
        <v>17/4</v>
      </c>
      <c r="F6" s="209" t="s">
        <v>10754</v>
      </c>
      <c r="G6" s="34" t="str">
        <f>IF(ISERROR(VLOOKUP(TRIM(B6),ALL!$B$1:$U$2738,2,FALSE)),"",IF(ISERROR(VLOOKUP(TRIM(B6),ALL!$B$1:$U$2738,2,FALSE))," ",VLOOKUP(TRIM(B6),ALL!$B$1:$U$2738,2,FALSE)))</f>
        <v>MIN</v>
      </c>
      <c r="H6" s="124"/>
      <c r="I6" s="34"/>
      <c r="J6" s="34"/>
      <c r="K6" s="34"/>
      <c r="L6" s="34"/>
      <c r="M6" s="34"/>
      <c r="N6" s="34"/>
      <c r="O6"/>
      <c r="P6"/>
      <c r="Q6"/>
      <c r="R6"/>
      <c r="S6"/>
      <c r="T6"/>
      <c r="AB6"/>
      <c r="AC6"/>
    </row>
    <row r="7" spans="1:34">
      <c r="A7" s="34"/>
      <c r="B7" s="99"/>
      <c r="C7" s="10"/>
      <c r="D7" s="224"/>
      <c r="E7" s="203"/>
      <c r="F7" s="209"/>
      <c r="G7" s="34"/>
      <c r="H7" s="124"/>
      <c r="I7" s="34"/>
      <c r="J7" s="34"/>
      <c r="K7" s="34"/>
      <c r="L7" s="34"/>
      <c r="M7" s="34"/>
      <c r="N7" s="34"/>
      <c r="O7"/>
      <c r="P7"/>
      <c r="Q7"/>
      <c r="R7"/>
      <c r="S7"/>
      <c r="T7"/>
      <c r="AB7"/>
      <c r="AC7"/>
    </row>
    <row r="8" spans="1:34">
      <c r="A8" s="34" t="str">
        <f>IF(ISERROR(VLOOKUP(TRIM(B8),ALL!$B$1:$U$2738,3,FALSE)),"(unc)",VLOOKUP(TRIM(B8),ALL!$B$1:$U$2738,3,FALSE))</f>
        <v>HB</v>
      </c>
      <c r="B8" s="99" t="s">
        <v>6212</v>
      </c>
      <c r="C8" s="10" t="s">
        <v>6291</v>
      </c>
      <c r="D8" s="224">
        <f>VLOOKUP(TRIM(B8),BirthdateDraft!$A$1:$M$9000,2,FALSE)</f>
        <v>35223</v>
      </c>
      <c r="E8" s="203" t="str">
        <f>VLOOKUP(TRIM(B8),BirthdateDraft!$A$1:$M$9865,3,FALSE)</f>
        <v>17/1 (8)</v>
      </c>
      <c r="F8" s="209" t="s">
        <v>8525</v>
      </c>
      <c r="G8" s="34" t="str">
        <f>IF(ISERROR(VLOOKUP(TRIM(B8),ALL!$B$1:$U$2738,2,FALSE)),"",IF(ISERROR(VLOOKUP(TRIM(B8),ALL!$B$1:$U$2738,2,FALSE))," ",VLOOKUP(TRIM(B8),ALL!$B$1:$U$2738,2,FALSE)))</f>
        <v>SFN</v>
      </c>
      <c r="H8" s="124" t="str">
        <f>IF(ISBLANK(VLOOKUP(TRIM(B8),ALL!$B$1:$V$2738,11,FALSE)),"",IF(ISERROR(VLOOKUP(TRIM(B8),ALL!$B$1:$V$2738,11,FALSE))," ",VLOOKUP(TRIM(B8),ALL!$B$1:$V$2738,11,FALSE)))</f>
        <v>A</v>
      </c>
      <c r="I8" s="34" t="str">
        <f>IF(ISBLANK(VLOOKUP(TRIM(B8),ALL!$B$1:$V$2738,5,FALSE)),"",IF(ISERROR(VLOOKUP(TRIM(B8),ALL!$B$1:$V$2738,5,FALSE))," ",VLOOKUP(TRIM(B8),ALL!$B$1:$V$2738,5,FALSE)))</f>
        <v/>
      </c>
      <c r="J8" s="34" t="str">
        <f>IF(ISBLANK(VLOOKUP(TRIM(B8),ALL!$B$1:$V$2738,6,FALSE)),"",IF(ISERROR(VLOOKUP(TRIM(B8),ALL!$B$1:$V$2738,6,FALSE))," ", VLOOKUP(TRIM(B8),ALL!$B$1:$V$2738,6,FALSE)))</f>
        <v/>
      </c>
      <c r="K8" s="34" t="str">
        <f>IF(ISBLANK(VLOOKUP(TRIM(B8),ALL!$B$1:$V$2738,7,FALSE)),"",IF(ISERROR(VLOOKUP(TRIM(B8),ALL!$B$1:$V$2738,7,FALSE))," ",VLOOKUP(TRIM(B8),ALL!$B$1:$V$2738,7,FALSE)))</f>
        <v/>
      </c>
      <c r="L8" s="34">
        <f>IF(ISBLANK(VLOOKUP(TRIM(B8),ALL!$B$1:$V$2738,8,FALSE)),"",IF(ISERROR(VLOOKUP(TRIM(B8),ALL!$B$1:$V$2738,8,FALSE))," ",VLOOKUP(TRIM(B8),ALL!$B$1:$V$2738,8,FALSE)))</f>
        <v>0</v>
      </c>
      <c r="M8" s="34" t="str">
        <f>IF(ISBLANK(VLOOKUP(TRIM(B8),ALL!$B$1:$V$2738,9,FALSE)),"",IF(ISERROR(VLOOKUP(TRIM(B8),ALL!$B$1:$V$2738,9,FALSE))," ",VLOOKUP(TRIM(B8),ALL!$B$1:$V$2738,9,FALSE)))</f>
        <v/>
      </c>
      <c r="N8" s="34">
        <f>IF(ISBLANK(VLOOKUP(TRIM(B8),ALL!$B$1:$V$2738,10,FALSE)),"",IF(ISERROR(VLOOKUP(TRIM(B8),ALL!$B$1:$V$2738,10,FALSE))," ",VLOOKUP(TRIM(B8),ALL!$B$1:$V$2738,10,FALSE)))</f>
        <v>0</v>
      </c>
      <c r="O8"/>
      <c r="P8"/>
      <c r="Q8"/>
      <c r="R8"/>
      <c r="S8"/>
      <c r="T8"/>
      <c r="AB8"/>
      <c r="AC8"/>
    </row>
    <row r="9" spans="1:34">
      <c r="A9" s="34" t="str">
        <f>IF(ISERROR(VLOOKUP(TRIM(B9),ALL!$B$1:$U$2738,3,FALSE)),"(unc)",VLOOKUP(TRIM(B9),ALL!$B$1:$U$2738,3,FALSE))</f>
        <v>HB</v>
      </c>
      <c r="B9" s="99" t="s">
        <v>9031</v>
      </c>
      <c r="C9" s="10" t="s">
        <v>6291</v>
      </c>
      <c r="D9" s="224">
        <f>VLOOKUP(TRIM(B9),BirthdateDraft!$A$1:$M$9000,2,FALSE)</f>
        <v>35886</v>
      </c>
      <c r="E9" s="203" t="str">
        <f>VLOOKUP(TRIM(B9),BirthdateDraft!$A$1:$M$9865,3,FALSE)</f>
        <v>21/6</v>
      </c>
      <c r="F9" s="209" t="s">
        <v>8459</v>
      </c>
      <c r="G9" s="34" t="str">
        <f>IF(ISERROR(VLOOKUP(TRIM(B9),ALL!$B$1:$U$2738,2,FALSE)),"",IF(ISERROR(VLOOKUP(TRIM(B9),ALL!$B$1:$U$2738,2,FALSE))," ",VLOOKUP(TRIM(B9),ALL!$B$1:$U$2738,2,FALSE)))</f>
        <v>CHN</v>
      </c>
      <c r="H9" s="124" t="str">
        <f>IF(ISBLANK(VLOOKUP(TRIM(B9),ALL!$B$1:$V$2738,11,FALSE)),"",IF(ISERROR(VLOOKUP(TRIM(B9),ALL!$B$1:$V$2738,11,FALSE))," ",VLOOKUP(TRIM(B9),ALL!$B$1:$V$2738,11,FALSE)))</f>
        <v>B</v>
      </c>
      <c r="I9" s="34"/>
      <c r="J9" s="34"/>
      <c r="K9" s="34"/>
      <c r="L9" s="34">
        <f>IF(ISBLANK(VLOOKUP(TRIM(B9),ALL!$B$1:$V$2738,8,FALSE)),"",IF(ISERROR(VLOOKUP(TRIM(B9),ALL!$B$1:$V$2738,8,FALSE))," ",VLOOKUP(TRIM(B9),ALL!$B$1:$V$2738,8,FALSE)))</f>
        <v>0</v>
      </c>
      <c r="M9" s="34" t="str">
        <f>IF(ISBLANK(VLOOKUP(TRIM(B9),ALL!$B$1:$V$2738,9,FALSE)),"",IF(ISERROR(VLOOKUP(TRIM(B9),ALL!$B$1:$V$2738,9,FALSE))," ",VLOOKUP(TRIM(B9),ALL!$B$1:$V$2738,9,FALSE)))</f>
        <v/>
      </c>
      <c r="N9" s="34">
        <f>IF(ISBLANK(VLOOKUP(TRIM(B9),ALL!$B$1:$V$2738,10,FALSE)),"",IF(ISERROR(VLOOKUP(TRIM(B9),ALL!$B$1:$V$2738,10,FALSE))," ",VLOOKUP(TRIM(B9),ALL!$B$1:$V$2738,10,FALSE)))</f>
        <v>0</v>
      </c>
      <c r="O9"/>
      <c r="P9"/>
      <c r="Q9"/>
      <c r="R9"/>
      <c r="S9"/>
      <c r="T9"/>
      <c r="AB9"/>
      <c r="AC9"/>
    </row>
    <row r="10" spans="1:34">
      <c r="A10" s="34" t="str">
        <f>IF(ISERROR(VLOOKUP(TRIM(B10),ALL!$B$1:$U$2738,3,FALSE)),"(unc)",VLOOKUP(TRIM(B10),ALL!$B$1:$U$2738,3,FALSE))</f>
        <v>HB KOR</v>
      </c>
      <c r="B10" s="99" t="s">
        <v>9102</v>
      </c>
      <c r="C10" s="10" t="s">
        <v>6291</v>
      </c>
      <c r="D10" s="224">
        <f>VLOOKUP(TRIM(B10),BirthdateDraft!$A$1:$M$9000,2,FALSE)</f>
        <v>35704</v>
      </c>
      <c r="E10" s="203">
        <f>VLOOKUP(TRIM(B10),BirthdateDraft!$A$1:$M$9865,3,FALSE)</f>
        <v>0</v>
      </c>
      <c r="F10" s="209" t="s">
        <v>10757</v>
      </c>
      <c r="G10" s="34" t="str">
        <f>IF(ISERROR(VLOOKUP(TRIM(B10),ALL!$B$1:$U$2738,2,FALSE)),"",IF(ISERROR(VLOOKUP(TRIM(B10),ALL!$B$1:$U$2738,2,FALSE))," ",VLOOKUP(TRIM(B10),ALL!$B$1:$U$2738,2,FALSE)))</f>
        <v>CNA</v>
      </c>
      <c r="H10" s="124" t="str">
        <f>IF(ISBLANK(VLOOKUP(TRIM(B10),ALL!$B$1:$V$2738,11,FALSE)),"",IF(ISERROR(VLOOKUP(TRIM(B10),ALL!$B$1:$V$2738,11,FALSE))," ",VLOOKUP(TRIM(B10),ALL!$B$1:$V$2738,11,FALSE)))</f>
        <v>D</v>
      </c>
      <c r="I10" s="34" t="str">
        <f>IF(ISBLANK(VLOOKUP(TRIM(B10),ALL!$B$1:$V$2738,5,FALSE)),"",IF(ISERROR(VLOOKUP(TRIM(B10),ALL!$B$1:$V$2738,5,FALSE))," ",VLOOKUP(TRIM(B10),ALL!$B$1:$V$2738,5,FALSE)))</f>
        <v/>
      </c>
      <c r="J10" s="34" t="str">
        <f>IF(ISBLANK(VLOOKUP(TRIM(B10),ALL!$B$1:$V$2738,6,FALSE)),"",IF(ISERROR(VLOOKUP(TRIM(B10),ALL!$B$1:$V$2738,6,FALSE))," ", VLOOKUP(TRIM(B10),ALL!$B$1:$V$2738,6,FALSE)))</f>
        <v/>
      </c>
      <c r="K10" s="34" t="str">
        <f>IF(ISBLANK(VLOOKUP(TRIM(B10),ALL!$B$1:$V$2738,7,FALSE)),"",IF(ISERROR(VLOOKUP(TRIM(B10),ALL!$B$1:$V$2738,7,FALSE))," ",VLOOKUP(TRIM(B10),ALL!$B$1:$V$2738,7,FALSE)))</f>
        <v/>
      </c>
      <c r="L10" s="34">
        <f>IF(ISBLANK(VLOOKUP(TRIM(B10),ALL!$B$1:$V$2738,8,FALSE)),"",IF(ISERROR(VLOOKUP(TRIM(B10),ALL!$B$1:$V$2738,8,FALSE))," ",VLOOKUP(TRIM(B10),ALL!$B$1:$V$2738,8,FALSE)))</f>
        <v>0</v>
      </c>
      <c r="M10" s="34" t="str">
        <f>IF(ISBLANK(VLOOKUP(TRIM(B10),ALL!$B$1:$V$2738,9,FALSE)),"",IF(ISERROR(VLOOKUP(TRIM(B10),ALL!$B$1:$V$2738,9,FALSE))," ",VLOOKUP(TRIM(B10),ALL!$B$1:$V$2738,9,FALSE)))</f>
        <v/>
      </c>
      <c r="N10" s="34">
        <f>IF(ISBLANK(VLOOKUP(TRIM(B10),ALL!$B$1:$V$2738,10,FALSE)),"",IF(ISERROR(VLOOKUP(TRIM(B10),ALL!$B$1:$V$2738,10,FALSE))," ",VLOOKUP(TRIM(B10),ALL!$B$1:$V$2738,10,FALSE)))</f>
        <v>2</v>
      </c>
      <c r="O10"/>
      <c r="P10"/>
      <c r="Q10"/>
      <c r="R10"/>
      <c r="S10"/>
      <c r="T10"/>
      <c r="AB10"/>
      <c r="AC10"/>
    </row>
    <row r="11" spans="1:34">
      <c r="A11" s="34" t="str">
        <f>IF(ISERROR(VLOOKUP(TRIM(B11),ALL!$B$1:$U$2738,3,FALSE)),"(unc)",VLOOKUP(TRIM(B11),ALL!$B$1:$U$2738,3,FALSE))</f>
        <v>HB KOR</v>
      </c>
      <c r="B11" s="99" t="s">
        <v>10109</v>
      </c>
      <c r="C11" s="10" t="s">
        <v>6291</v>
      </c>
      <c r="D11" s="224">
        <f>VLOOKUP(TRIM(B11),BirthdateDraft!$A$1:$M$9000,2,FALSE)</f>
        <v>36139</v>
      </c>
      <c r="E11" s="203" t="str">
        <f>VLOOKUP(TRIM(B11),BirthdateDraft!$A$1:$M$9865,3,FALSE)</f>
        <v>22/4</v>
      </c>
      <c r="F11" s="209" t="s">
        <v>11891</v>
      </c>
      <c r="G11" s="34" t="str">
        <f>IF(ISERROR(VLOOKUP(TRIM(B11),ALL!$B$1:$U$2738,2,FALSE)),"",IF(ISERROR(VLOOKUP(TRIM(B11),ALL!$B$1:$U$2738,2,FALSE))," ",VLOOKUP(TRIM(B11),ALL!$B$1:$U$2738,2,FALSE)))</f>
        <v>CLA</v>
      </c>
      <c r="H11" s="124" t="str">
        <f>IF(ISBLANK(VLOOKUP(TRIM(B11),ALL!$B$1:$V$2738,11,FALSE)),"",IF(ISERROR(VLOOKUP(TRIM(B11),ALL!$B$1:$V$2738,11,FALSE))," ",VLOOKUP(TRIM(B11),ALL!$B$1:$V$2738,11,FALSE)))</f>
        <v>C</v>
      </c>
      <c r="I11" s="34" t="str">
        <f>IF(ISBLANK(VLOOKUP(TRIM(B11),ALL!$B$1:$V$2738,5,FALSE)),"",IF(ISERROR(VLOOKUP(TRIM(B11),ALL!$B$1:$V$2738,5,FALSE))," ",VLOOKUP(TRIM(B11),ALL!$B$1:$V$2738,5,FALSE)))</f>
        <v/>
      </c>
      <c r="J11" s="34" t="str">
        <f>IF(ISBLANK(VLOOKUP(TRIM(B11),ALL!$B$1:$V$2738,6,FALSE)),"",IF(ISERROR(VLOOKUP(TRIM(B11),ALL!$B$1:$V$2738,6,FALSE))," ", VLOOKUP(TRIM(B11),ALL!$B$1:$V$2738,6,FALSE)))</f>
        <v/>
      </c>
      <c r="K11" s="34" t="str">
        <f>IF(ISBLANK(VLOOKUP(TRIM(B11),ALL!$B$1:$V$2738,7,FALSE)),"",IF(ISERROR(VLOOKUP(TRIM(B11),ALL!$B$1:$V$2738,7,FALSE))," ",VLOOKUP(TRIM(B11),ALL!$B$1:$V$2738,7,FALSE)))</f>
        <v/>
      </c>
      <c r="L11" s="34">
        <f>IF(ISBLANK(VLOOKUP(TRIM(B11),ALL!$B$1:$V$2738,8,FALSE)),"",IF(ISERROR(VLOOKUP(TRIM(B11),ALL!$B$1:$V$2738,8,FALSE))," ",VLOOKUP(TRIM(B11),ALL!$B$1:$V$2738,8,FALSE)))</f>
        <v>0</v>
      </c>
      <c r="M11" s="34" t="str">
        <f>IF(ISBLANK(VLOOKUP(TRIM(B11),ALL!$B$1:$V$2738,9,FALSE)),"",IF(ISERROR(VLOOKUP(TRIM(B11),ALL!$B$1:$V$2738,9,FALSE))," ",VLOOKUP(TRIM(B11),ALL!$B$1:$V$2738,9,FALSE)))</f>
        <v/>
      </c>
      <c r="N11" s="34">
        <f>IF(ISBLANK(VLOOKUP(TRIM(B11),ALL!$B$1:$V$2738,10,FALSE)),"",IF(ISERROR(VLOOKUP(TRIM(B11),ALL!$B$1:$V$2738,10,FALSE))," ",VLOOKUP(TRIM(B11),ALL!$B$1:$V$2738,10,FALSE)))</f>
        <v>2</v>
      </c>
      <c r="O11"/>
      <c r="P11"/>
      <c r="Q11"/>
      <c r="R11"/>
      <c r="S11"/>
      <c r="T11"/>
      <c r="AB11"/>
      <c r="AC11"/>
    </row>
    <row r="12" spans="1:34">
      <c r="A12" s="34" t="str">
        <f>IF(ISERROR(VLOOKUP(TRIM(B12),ALL!$B$1:$U$2738,3,FALSE)),"(unc)",VLOOKUP(TRIM(B12),ALL!$B$1:$U$2738,3,FALSE))</f>
        <v>FB</v>
      </c>
      <c r="B12" s="99" t="s">
        <v>5207</v>
      </c>
      <c r="C12" s="10" t="s">
        <v>6291</v>
      </c>
      <c r="D12" s="224">
        <f>VLOOKUP(TRIM(B12),BirthdateDraft!$A$1:$M$9000,2,FALSE)</f>
        <v>33635</v>
      </c>
      <c r="E12" s="203" t="str">
        <f>VLOOKUP(TRIM(B12),BirthdateDraft!$A$1:$M$9865,3,FALSE)</f>
        <v>15/5</v>
      </c>
      <c r="F12" s="209" t="s">
        <v>8783</v>
      </c>
      <c r="G12" s="34" t="str">
        <f>IF(ISERROR(VLOOKUP(TRIM(B12),ALL!$B$1:$U$2738,2,FALSE)),"",IF(ISERROR(VLOOKUP(TRIM(B12),ALL!$B$1:$U$2738,2,FALSE))," ",VLOOKUP(TRIM(B12),ALL!$B$1:$U$2738,2,FALSE)))</f>
        <v>DNA</v>
      </c>
      <c r="H12" s="124" t="str">
        <f>IF(ISBLANK(VLOOKUP(TRIM(B12),ALL!$B$1:$V$2738,11,FALSE)),"",IF(ISERROR(VLOOKUP(TRIM(B12),ALL!$B$1:$V$2738,11,FALSE))," ",VLOOKUP(TRIM(B12),ALL!$B$1:$V$2738,11,FALSE)))</f>
        <v>E</v>
      </c>
      <c r="I12" s="34" t="str">
        <f>IF(ISBLANK(VLOOKUP(TRIM(B12),ALL!$B$1:$V$2738,5,FALSE)),"",IF(ISERROR(VLOOKUP(TRIM(B12),ALL!$B$1:$V$2738,5,FALSE))," ",VLOOKUP(TRIM(B12),ALL!$B$1:$V$2738,5,FALSE)))</f>
        <v/>
      </c>
      <c r="J12" s="34" t="str">
        <f>IF(ISBLANK(VLOOKUP(TRIM(B12),ALL!$B$1:$V$2738,6,FALSE)),"",IF(ISERROR(VLOOKUP(TRIM(B12),ALL!$B$1:$V$2738,6,FALSE))," ", VLOOKUP(TRIM(B12),ALL!$B$1:$V$2738,6,FALSE)))</f>
        <v/>
      </c>
      <c r="K12" s="34"/>
      <c r="L12" s="34">
        <f>IF(ISBLANK(VLOOKUP(TRIM(B12),ALL!$B$1:$V$2738,8,FALSE)),"",IF(ISERROR(VLOOKUP(TRIM(B12),ALL!$B$1:$V$2738,8,FALSE))," ",VLOOKUP(TRIM(B12),ALL!$B$1:$V$2738,8,FALSE)))</f>
        <v>5</v>
      </c>
      <c r="M12" s="34" t="str">
        <f>IF(ISBLANK(VLOOKUP(TRIM(B12),ALL!$B$1:$V$2738,9,FALSE)),"",IF(ISERROR(VLOOKUP(TRIM(B12),ALL!$B$1:$V$2738,9,FALSE))," ",VLOOKUP(TRIM(B12),ALL!$B$1:$V$2738,9,FALSE)))</f>
        <v/>
      </c>
      <c r="N12" s="34">
        <f>IF(ISBLANK(VLOOKUP(TRIM(B12),ALL!$B$1:$V$2738,10,FALSE)),"",IF(ISERROR(VLOOKUP(TRIM(B12),ALL!$B$1:$V$2738,10,FALSE))," ",VLOOKUP(TRIM(B12),ALL!$B$1:$V$2738,10,FALSE)))</f>
        <v>5</v>
      </c>
      <c r="O12"/>
      <c r="P12"/>
      <c r="Q12"/>
      <c r="R12"/>
      <c r="S12"/>
      <c r="T12"/>
      <c r="AB12"/>
      <c r="AC12"/>
    </row>
    <row r="13" spans="1:34">
      <c r="A13" s="34"/>
      <c r="B13" s="99"/>
      <c r="C13" s="10"/>
      <c r="D13" s="224"/>
      <c r="E13" s="203"/>
      <c r="F13" s="209"/>
      <c r="G13" s="34"/>
      <c r="H13" s="124" t="str">
        <f>IF(ISBLANK(VLOOKUP(TRIM(B13),ALL!$B$1:$V$2738,11,FALSE)),"",IF(ISERROR(VLOOKUP(TRIM(B13),ALL!$B$1:$V$2738,11,FALSE))," ",VLOOKUP(TRIM(B13),ALL!$B$1:$V$2738,11,FALSE)))</f>
        <v xml:space="preserve"> </v>
      </c>
      <c r="I13" s="34"/>
      <c r="J13" s="34"/>
      <c r="K13" s="34"/>
      <c r="L13" s="34"/>
      <c r="M13" s="34"/>
      <c r="N13" s="34"/>
      <c r="O13"/>
      <c r="P13"/>
      <c r="Q13"/>
      <c r="R13"/>
      <c r="S13"/>
      <c r="T13"/>
      <c r="AB13"/>
      <c r="AC13"/>
    </row>
    <row r="14" spans="1:34">
      <c r="A14" s="34" t="str">
        <f>IF(ISERROR(VLOOKUP(TRIM(B14),ALL!$B$1:$U$2738,3,FALSE)),"(unc)",VLOOKUP(TRIM(B14),ALL!$B$1:$U$2738,3,FALSE))</f>
        <v>WR</v>
      </c>
      <c r="B14" s="99" t="s">
        <v>6705</v>
      </c>
      <c r="C14" s="10" t="s">
        <v>6291</v>
      </c>
      <c r="D14" s="224">
        <f>VLOOKUP(TRIM(B14),BirthdateDraft!$A$1:$M$9000,2,FALSE)</f>
        <v>35387</v>
      </c>
      <c r="E14" s="203" t="str">
        <f>VLOOKUP(TRIM(B14),BirthdateDraft!$A$1:$M$9865,3,FALSE)</f>
        <v>18/2</v>
      </c>
      <c r="F14" s="209" t="s">
        <v>7482</v>
      </c>
      <c r="G14" s="34" t="str">
        <f>IF(ISERROR(VLOOKUP(TRIM(B14),ALL!$B$1:$U$2738,2,FALSE)),"",IF(ISERROR(VLOOKUP(TRIM(B14),ALL!$B$1:$U$2738,2,FALSE))," ",VLOOKUP(TRIM(B14),ALL!$B$1:$U$2738,2,FALSE)))</f>
        <v>JXA</v>
      </c>
      <c r="H14" s="124" t="str">
        <f>IF(ISBLANK(VLOOKUP(TRIM(B14),ALL!$B$1:$V$2738,11,FALSE)),"",IF(ISERROR(VLOOKUP(TRIM(B14),ALL!$B$1:$V$2738,11,FALSE))," ",VLOOKUP(TRIM(B14),ALL!$B$1:$V$2738,11,FALSE)))</f>
        <v>D</v>
      </c>
      <c r="I14" s="34" t="str">
        <f>IF(ISBLANK(VLOOKUP(TRIM(B14),ALL!$B$1:$V$2738,5,FALSE)),"",IF(ISERROR(VLOOKUP(TRIM(B14),ALL!$B$1:$V$2738,5,FALSE))," ",VLOOKUP(TRIM(B14),ALL!$B$1:$V$2738,5,FALSE)))</f>
        <v/>
      </c>
      <c r="J14" s="34" t="str">
        <f>IF(ISBLANK(VLOOKUP(TRIM(B14),ALL!$B$1:$V$2738,6,FALSE)),"",IF(ISERROR(VLOOKUP(TRIM(B14),ALL!$B$1:$V$2738,6,FALSE))," ", VLOOKUP(TRIM(B14),ALL!$B$1:$V$2738,6,FALSE)))</f>
        <v/>
      </c>
      <c r="K14" s="34" t="str">
        <f>IF(ISBLANK(VLOOKUP(TRIM(B14),ALL!$B$1:$V$2738,7,FALSE)),"",IF(ISERROR(VLOOKUP(TRIM(B14),ALL!$B$1:$V$2738,7,FALSE))," ",VLOOKUP(TRIM(B14),ALL!$B$1:$V$2738,7,FALSE)))</f>
        <v/>
      </c>
      <c r="L14" s="34" t="str">
        <f>IF(ISBLANK(VLOOKUP(TRIM(B14),ALL!$B$1:$V$2738,8,FALSE)),"",IF(ISERROR(VLOOKUP(TRIM(B14),ALL!$B$1:$V$2738,8,FALSE))," ",VLOOKUP(TRIM(B14),ALL!$B$1:$V$2738,8,FALSE)))</f>
        <v/>
      </c>
      <c r="M14" s="34" t="str">
        <f>IF(ISBLANK(VLOOKUP(TRIM(B14),ALL!$B$1:$V$2738,9,FALSE)),"",IF(ISERROR(VLOOKUP(TRIM(B14),ALL!$B$1:$V$2738,9,FALSE))," ",VLOOKUP(TRIM(B14),ALL!$B$1:$V$2738,9,FALSE)))</f>
        <v/>
      </c>
      <c r="N14" s="34" t="str">
        <f>IF(ISBLANK(VLOOKUP(TRIM(B14),ALL!$B$1:$V$2738,10,FALSE)),"",IF(ISERROR(VLOOKUP(TRIM(B14),ALL!$B$1:$V$2738,10,FALSE))," ",VLOOKUP(TRIM(B14),ALL!$B$1:$V$2738,10,FALSE)))</f>
        <v/>
      </c>
      <c r="O14"/>
      <c r="P14"/>
      <c r="Q14"/>
      <c r="R14"/>
      <c r="S14"/>
      <c r="T14"/>
      <c r="AB14"/>
      <c r="AC14"/>
    </row>
    <row r="15" spans="1:34" ht="15">
      <c r="A15" s="34" t="str">
        <f>IF(ISERROR(VLOOKUP(TRIM(B15),ALL!$B$1:$U$2738,3,FALSE)),"(unc)",VLOOKUP(TRIM(B15),ALL!$B$1:$U$2738,3,FALSE))</f>
        <v>WR</v>
      </c>
      <c r="B15" s="213" t="s">
        <v>3977</v>
      </c>
      <c r="C15" s="10" t="s">
        <v>6291</v>
      </c>
      <c r="D15" s="224">
        <f>VLOOKUP(TRIM(B15),BirthdateDraft!$A$1:$M$9000,2,FALSE)</f>
        <v>33761</v>
      </c>
      <c r="E15" s="203" t="str">
        <f>VLOOKUP(TRIM(B15),BirthdateDraft!$A$1:$M$9865,3,FALSE)</f>
        <v>13/1 (27)</v>
      </c>
      <c r="F15" s="209"/>
      <c r="G15" s="34" t="str">
        <f>IF(ISERROR(VLOOKUP(TRIM(B15),ALL!$B$1:$U$2738,2,FALSE)),"",IF(ISERROR(VLOOKUP(TRIM(B15),ALL!$B$1:$U$2738,2,FALSE))," ",VLOOKUP(TRIM(B15),ALL!$B$1:$U$2738,2,FALSE)))</f>
        <v>TNA</v>
      </c>
      <c r="H15" s="124" t="str">
        <f>IF(ISBLANK(VLOOKUP(TRIM(B15),ALL!$B$1:$V$2738,11,FALSE)),"",IF(ISERROR(VLOOKUP(TRIM(B15),ALL!$B$1:$V$2738,11,FALSE))," ",VLOOKUP(TRIM(B15),ALL!$B$1:$V$2738,11,FALSE)))</f>
        <v>E</v>
      </c>
      <c r="I15" s="34" t="str">
        <f>IF(ISBLANK(VLOOKUP(TRIM(B15),ALL!$B$1:$V$2738,5,FALSE)),"",IF(ISERROR(VLOOKUP(TRIM(B15),ALL!$B$1:$V$2738,5,FALSE))," ",VLOOKUP(TRIM(B15),ALL!$B$1:$V$2738,5,FALSE)))</f>
        <v/>
      </c>
      <c r="J15" s="34" t="str">
        <f>IF(ISBLANK(VLOOKUP(TRIM(B15),ALL!$B$1:$V$2738,6,FALSE)),"",IF(ISERROR(VLOOKUP(TRIM(B15),ALL!$B$1:$V$2738,6,FALSE))," ", VLOOKUP(TRIM(B15),ALL!$B$1:$V$2738,6,FALSE)))</f>
        <v/>
      </c>
      <c r="K15" s="34" t="str">
        <f>IF(ISBLANK(VLOOKUP(TRIM(B15),ALL!$B$1:$V$2738,7,FALSE)),"",IF(ISERROR(VLOOKUP(TRIM(B15),ALL!$B$1:$V$2738,7,FALSE))," ",VLOOKUP(TRIM(B15),ALL!$B$1:$V$2738,7,FALSE)))</f>
        <v/>
      </c>
      <c r="L15" s="34" t="str">
        <f>IF(ISBLANK(VLOOKUP(TRIM(B15),ALL!$B$1:$V$2738,8,FALSE)),"",IF(ISERROR(VLOOKUP(TRIM(B15),ALL!$B$1:$V$2738,8,FALSE))," ",VLOOKUP(TRIM(B15),ALL!$B$1:$V$2738,8,FALSE)))</f>
        <v/>
      </c>
      <c r="M15" s="34" t="str">
        <f>IF(ISBLANK(VLOOKUP(TRIM(B15),ALL!$B$1:$V$2738,9,FALSE)),"",IF(ISERROR(VLOOKUP(TRIM(B15),ALL!$B$1:$V$2738,9,FALSE))," ",VLOOKUP(TRIM(B15),ALL!$B$1:$V$2738,9,FALSE)))</f>
        <v/>
      </c>
      <c r="N15" s="34" t="str">
        <f>IF(ISBLANK(VLOOKUP(TRIM(B15),ALL!$B$1:$V$2738,10,FALSE)),"",IF(ISERROR(VLOOKUP(TRIM(B15),ALL!$B$1:$V$2738,10,FALSE))," ",VLOOKUP(TRIM(B15),ALL!$B$1:$V$2738,10,FALSE)))</f>
        <v/>
      </c>
      <c r="O15" s="32"/>
      <c r="P15"/>
      <c r="Q15"/>
      <c r="R15"/>
      <c r="S15"/>
      <c r="T15"/>
      <c r="AB15"/>
      <c r="AC15"/>
    </row>
    <row r="16" spans="1:34" ht="15">
      <c r="A16" s="34" t="str">
        <f>IF(ISERROR(VLOOKUP(TRIM(B16),ALL!$B$1:$U$2738,3,FALSE)),"(unc)",VLOOKUP(TRIM(B16),ALL!$B$1:$U$2738,3,FALSE))</f>
        <v>WR</v>
      </c>
      <c r="B16" s="433" t="s">
        <v>10950</v>
      </c>
      <c r="C16" s="10" t="s">
        <v>6291</v>
      </c>
      <c r="D16" s="224">
        <f>VLOOKUP(TRIM(B16),BirthdateDraft!$A$1:$M$9000,2,FALSE)</f>
        <v>37283</v>
      </c>
      <c r="E16" s="203">
        <f>VLOOKUP(TRIM(B16),BirthdateDraft!$A$1:$M$9865,3,FALSE)</f>
        <v>23.1</v>
      </c>
      <c r="F16" s="209">
        <v>24.2</v>
      </c>
      <c r="G16" s="34" t="str">
        <f>IF(ISERROR(VLOOKUP(TRIM(B16),ALL!$B$1:$U$2738,2,FALSE)),"",IF(ISERROR(VLOOKUP(TRIM(B16),ALL!$B$1:$U$2738,2,FALSE))," ",VLOOKUP(TRIM(B16),ALL!$B$1:$U$2738,2,FALSE)))</f>
        <v>MIN</v>
      </c>
      <c r="H16" s="124" t="str">
        <f>IF(ISBLANK(VLOOKUP(TRIM(B16),ALL!$B$1:$V$2738,11,FALSE)),"",IF(ISERROR(VLOOKUP(TRIM(B16),ALL!$B$1:$V$2738,11,FALSE))," ",VLOOKUP(TRIM(B16),ALL!$B$1:$V$2738,11,FALSE)))</f>
        <v>D</v>
      </c>
      <c r="I16" s="34"/>
      <c r="J16" s="34"/>
      <c r="K16" s="34"/>
      <c r="L16" s="34"/>
      <c r="M16" s="34"/>
      <c r="N16" s="34"/>
      <c r="O16" s="32"/>
      <c r="P16"/>
      <c r="Q16"/>
      <c r="R16"/>
      <c r="S16"/>
      <c r="T16"/>
      <c r="AB16"/>
      <c r="AC16"/>
    </row>
    <row r="17" spans="1:29" ht="15">
      <c r="A17" s="34" t="str">
        <f>IF(ISERROR(VLOOKUP(TRIM(B17),ALL!$B$1:$U$2738,3,FALSE)),"(unc)",VLOOKUP(TRIM(B17),ALL!$B$1:$U$2738,3,FALSE))</f>
        <v>WR PR</v>
      </c>
      <c r="B17" s="433" t="s">
        <v>11041</v>
      </c>
      <c r="C17" s="10" t="s">
        <v>6291</v>
      </c>
      <c r="D17" s="224">
        <f>VLOOKUP(TRIM(B17),BirthdateDraft!$A$1:$M$9000,2,FALSE)</f>
        <v>36462</v>
      </c>
      <c r="E17" s="203">
        <f>VLOOKUP(TRIM(B17),BirthdateDraft!$A$1:$M$9865,3,FALSE)</f>
        <v>23.3</v>
      </c>
      <c r="F17" s="209">
        <v>24.2</v>
      </c>
      <c r="G17" s="34" t="str">
        <f>IF(ISERROR(VLOOKUP(TRIM(B17),ALL!$B$1:$U$2738,2,FALSE)),"",IF(ISERROR(VLOOKUP(TRIM(B17),ALL!$B$1:$U$2738,2,FALSE))," ",VLOOKUP(TRIM(B17),ALL!$B$1:$U$2738,2,FALSE)))</f>
        <v>HOA</v>
      </c>
      <c r="H17" s="124" t="str">
        <f>IF(ISBLANK(VLOOKUP(TRIM(B17),ALL!$B$1:$V$2738,11,FALSE)),"",IF(ISERROR(VLOOKUP(TRIM(B17),ALL!$B$1:$V$2738,11,FALSE))," ",VLOOKUP(TRIM(B17),ALL!$B$1:$V$2738,11,FALSE)))</f>
        <v>E</v>
      </c>
      <c r="I17" s="34"/>
      <c r="J17" s="34"/>
      <c r="K17" s="34"/>
      <c r="L17" s="34"/>
      <c r="M17" s="34"/>
      <c r="N17" s="34"/>
      <c r="O17" s="32"/>
      <c r="P17"/>
      <c r="Q17"/>
      <c r="R17"/>
      <c r="S17"/>
      <c r="T17"/>
      <c r="AB17"/>
      <c r="AC17"/>
    </row>
    <row r="18" spans="1:29">
      <c r="A18" s="34" t="str">
        <f>IF(ISERROR(VLOOKUP(TRIM(B18),ALL!$B$1:$U$2738,3,FALSE)),"(unc)",VLOOKUP(TRIM(B18),ALL!$B$1:$U$2738,3,FALSE))</f>
        <v>WR</v>
      </c>
      <c r="B18" s="99" t="s">
        <v>6240</v>
      </c>
      <c r="C18" s="10" t="s">
        <v>6291</v>
      </c>
      <c r="D18" s="224">
        <f>VLOOKUP(TRIM(B18),BirthdateDraft!$A$1:$M$9000,2,FALSE)</f>
        <v>34228</v>
      </c>
      <c r="E18" s="203" t="str">
        <f>VLOOKUP(TRIM(B18),BirthdateDraft!$A$1:$M$9865,3,FALSE)</f>
        <v>17/4</v>
      </c>
      <c r="F18" s="209" t="s">
        <v>8295</v>
      </c>
      <c r="G18" s="34" t="str">
        <f>IF(ISERROR(VLOOKUP(TRIM(B18),ALL!$B$1:$U$2738,2,FALSE)),"",IF(ISERROR(VLOOKUP(TRIM(B18),ALL!$B$1:$U$2738,2,FALSE))," ",VLOOKUP(TRIM(B18),ALL!$B$1:$U$2738,2,FALSE)))</f>
        <v>ATN</v>
      </c>
      <c r="H18" s="124" t="str">
        <f>IF(ISBLANK(VLOOKUP(TRIM(B18),ALL!$B$1:$V$2738,11,FALSE)),"",IF(ISERROR(VLOOKUP(TRIM(B18),ALL!$B$1:$V$2738,11,FALSE))," ",VLOOKUP(TRIM(B18),ALL!$B$1:$V$2738,11,FALSE)))</f>
        <v>E</v>
      </c>
      <c r="I18" s="34"/>
      <c r="J18" s="34"/>
      <c r="K18" s="34"/>
      <c r="L18" s="34"/>
      <c r="M18" s="34"/>
      <c r="N18" s="34"/>
      <c r="O18"/>
      <c r="P18"/>
      <c r="Q18"/>
      <c r="R18"/>
      <c r="S18"/>
      <c r="T18"/>
      <c r="AB18"/>
      <c r="AC18"/>
    </row>
    <row r="19" spans="1:29">
      <c r="A19" s="34" t="str">
        <f>IF(ISERROR(VLOOKUP(TRIM(B19),ALL!$B$1:$U$2738,3,FALSE)),"(unc)",VLOOKUP(TRIM(B19),ALL!$B$1:$U$2738,3,FALSE))</f>
        <v>WR</v>
      </c>
      <c r="B19" s="99" t="s">
        <v>9358</v>
      </c>
      <c r="C19" s="10" t="s">
        <v>6291</v>
      </c>
      <c r="D19" s="224">
        <f>VLOOKUP(TRIM(B19),BirthdateDraft!$A$1:$M$9000,2,FALSE)</f>
        <v>34031</v>
      </c>
      <c r="E19" s="203" t="str">
        <f>VLOOKUP(TRIM(B19),BirthdateDraft!$A$1:$M$9865,3,FALSE)</f>
        <v>16/2</v>
      </c>
      <c r="F19" s="209" t="s">
        <v>8643</v>
      </c>
      <c r="G19" s="34" t="str">
        <f>IF(ISERROR(VLOOKUP(TRIM(B19),ALL!$B$1:$U$2738,2,FALSE)),"",IF(ISERROR(VLOOKUP(TRIM(B19),ALL!$B$1:$U$2738,2,FALSE))," ",VLOOKUP(TRIM(B19),ALL!$B$1:$U$2738,2,FALSE)))</f>
        <v>NON</v>
      </c>
      <c r="H19" s="124" t="str">
        <f>IF(ISBLANK(VLOOKUP(TRIM(B19),ALL!$B$1:$V$2738,11,FALSE)),"",IF(ISERROR(VLOOKUP(TRIM(B19),ALL!$B$1:$V$2738,11,FALSE))," ",VLOOKUP(TRIM(B19),ALL!$B$1:$V$2738,11,FALSE)))</f>
        <v>E</v>
      </c>
      <c r="I19" s="34" t="str">
        <f>IF(ISBLANK(VLOOKUP(TRIM(B19),ALL!$B$1:$V$2738,5,FALSE)),"",IF(ISERROR(VLOOKUP(TRIM(B19),ALL!$B$1:$V$2738,5,FALSE))," ",VLOOKUP(TRIM(B19),ALL!$B$1:$V$2738,5,FALSE)))</f>
        <v/>
      </c>
      <c r="J19" s="34" t="str">
        <f>IF(ISBLANK(VLOOKUP(TRIM(B19),ALL!$B$1:$V$2738,6,FALSE)),"",IF(ISERROR(VLOOKUP(TRIM(B19),ALL!$B$1:$V$2738,6,FALSE))," ", VLOOKUP(TRIM(B19),ALL!$B$1:$V$2738,6,FALSE)))</f>
        <v/>
      </c>
      <c r="K19" s="34" t="str">
        <f>IF(ISBLANK(VLOOKUP(TRIM(B19),ALL!$B$1:$V$2738,7,FALSE)),"",IF(ISERROR(VLOOKUP(TRIM(B19),ALL!$B$1:$V$2738,7,FALSE))," ",VLOOKUP(TRIM(B19),ALL!$B$1:$V$2738,7,FALSE)))</f>
        <v/>
      </c>
      <c r="L19" s="34" t="str">
        <f>IF(ISBLANK(VLOOKUP(TRIM(B19),ALL!$B$1:$V$2738,8,FALSE)),"",IF(ISERROR(VLOOKUP(TRIM(B19),ALL!$B$1:$V$2738,8,FALSE))," ",VLOOKUP(TRIM(B19),ALL!$B$1:$V$2738,8,FALSE)))</f>
        <v/>
      </c>
      <c r="M19" s="34" t="str">
        <f>IF(ISBLANK(VLOOKUP(TRIM(B19),ALL!$B$1:$V$2738,9,FALSE)),"",IF(ISERROR(VLOOKUP(TRIM(B19),ALL!$B$1:$V$2738,9,FALSE))," ",VLOOKUP(TRIM(B19),ALL!$B$1:$V$2738,9,FALSE)))</f>
        <v/>
      </c>
      <c r="N19" s="34" t="str">
        <f>IF(ISBLANK(VLOOKUP(TRIM(B19),ALL!$B$1:$V$2738,10,FALSE)),"",IF(ISERROR(VLOOKUP(TRIM(B19),ALL!$B$1:$V$2738,10,FALSE))," ",VLOOKUP(TRIM(B19),ALL!$B$1:$V$2738,10,FALSE)))</f>
        <v/>
      </c>
      <c r="O19"/>
      <c r="P19"/>
      <c r="Q19"/>
      <c r="R19"/>
      <c r="S19"/>
      <c r="T19"/>
      <c r="AB19"/>
      <c r="AC19"/>
    </row>
    <row r="20" spans="1:29">
      <c r="A20" s="34" t="str">
        <f>IF(ISERROR(VLOOKUP(TRIM(B20),ALL!$B$1:$U$2738,3,FALSE)),"(unc)",VLOOKUP(TRIM(B20),ALL!$B$1:$U$2738,3,FALSE))</f>
        <v>BB TE</v>
      </c>
      <c r="B20" s="99" t="s">
        <v>9228</v>
      </c>
      <c r="C20" s="10" t="s">
        <v>6291</v>
      </c>
      <c r="D20" s="224">
        <f>VLOOKUP(TRIM(B20),BirthdateDraft!$A$1:$M$9000,2,FALSE)</f>
        <v>36251</v>
      </c>
      <c r="E20" s="203" t="str">
        <f>VLOOKUP(TRIM(B20),BirthdateDraft!$A$1:$M$9865,3,FALSE)</f>
        <v>21/5</v>
      </c>
      <c r="F20" s="209" t="s">
        <v>10754</v>
      </c>
      <c r="G20" s="34" t="str">
        <f>IF(ISERROR(VLOOKUP(TRIM(B20),ALL!$B$1:$U$2738,2,FALSE)),"",IF(ISERROR(VLOOKUP(TRIM(B20),ALL!$B$1:$U$2738,2,FALSE))," ",VLOOKUP(TRIM(B20),ALL!$B$1:$U$2738,2,FALSE)))</f>
        <v>KCA</v>
      </c>
      <c r="H20" s="124" t="str">
        <f>IF(ISBLANK(VLOOKUP(TRIM(B20),ALL!$B$1:$V$2738,11,FALSE)),"",IF(ISERROR(VLOOKUP(TRIM(B20),ALL!$B$1:$V$2738,11,FALSE))," ",VLOOKUP(TRIM(B20),ALL!$B$1:$V$2738,11,FALSE)))</f>
        <v>C</v>
      </c>
      <c r="I20" s="34"/>
      <c r="J20" s="34"/>
      <c r="K20" s="34"/>
      <c r="L20" s="34">
        <f>IF(ISBLANK(VLOOKUP(TRIM(B20),ALL!$B$1:$V$2738,8,FALSE)),"",IF(ISERROR(VLOOKUP(TRIM(B20),ALL!$B$1:$V$2738,8,FALSE))," ",VLOOKUP(TRIM(B20),ALL!$B$1:$V$2738,8,FALSE)))</f>
        <v>0</v>
      </c>
      <c r="M20" s="34"/>
      <c r="N20" s="34">
        <f>IF(ISBLANK(VLOOKUP(TRIM(B20),ALL!$B$1:$V$2738,10,FALSE)),"",IF(ISERROR(VLOOKUP(TRIM(B20),ALL!$B$1:$V$2738,10,FALSE))," ",VLOOKUP(TRIM(B20),ALL!$B$1:$V$2738,10,FALSE)))</f>
        <v>4</v>
      </c>
      <c r="O20"/>
      <c r="P20"/>
      <c r="Q20"/>
      <c r="R20"/>
      <c r="S20"/>
      <c r="T20"/>
      <c r="AB20"/>
      <c r="AC20"/>
    </row>
    <row r="21" spans="1:29">
      <c r="A21" s="34" t="str">
        <f>IF(ISERROR(VLOOKUP(TRIM(B21),ALL!$B$1:$U$2738,3,FALSE)),"(unc)",VLOOKUP(TRIM(B21),ALL!$B$1:$U$2738,3,FALSE))</f>
        <v>TE</v>
      </c>
      <c r="B21" s="99" t="s">
        <v>9115</v>
      </c>
      <c r="C21" s="10" t="s">
        <v>6291</v>
      </c>
      <c r="D21" s="224">
        <f>VLOOKUP(TRIM(B21),BirthdateDraft!$A$1:$M$9000,2,FALSE)</f>
        <v>35855</v>
      </c>
      <c r="E21" s="203" t="str">
        <f>VLOOKUP(TRIM(B21),BirthdateDraft!$A$1:$M$9865,3,FALSE)</f>
        <v>21/4</v>
      </c>
      <c r="F21" s="209"/>
      <c r="G21" s="34" t="str">
        <f>IF(ISERROR(VLOOKUP(TRIM(B21),ALL!$B$1:$U$2738,2,FALSE)),"",IF(ISERROR(VLOOKUP(TRIM(B21),ALL!$B$1:$U$2738,2,FALSE))," ",VLOOKUP(TRIM(B21),ALL!$B$1:$U$2738,2,FALSE)))</f>
        <v>INA</v>
      </c>
      <c r="H21" s="124" t="str">
        <f>IF(ISBLANK(VLOOKUP(TRIM(B21),ALL!$B$1:$V$2738,11,FALSE)),"",IF(ISERROR(VLOOKUP(TRIM(B21),ALL!$B$1:$V$2738,11,FALSE))," ",VLOOKUP(TRIM(B21),ALL!$B$1:$V$2738,11,FALSE)))</f>
        <v>D</v>
      </c>
      <c r="I21" s="34" t="str">
        <f>IF(ISBLANK(VLOOKUP(TRIM(B21),ALL!$B$1:$V$2738,5,FALSE)),"",IF(ISERROR(VLOOKUP(TRIM(B21),ALL!$B$1:$V$2738,5,FALSE))," ",VLOOKUP(TRIM(B21),ALL!$B$1:$V$2738,5,FALSE)))</f>
        <v/>
      </c>
      <c r="J21" s="34" t="str">
        <f>IF(ISBLANK(VLOOKUP(TRIM(B21),ALL!$B$1:$V$2738,6,FALSE)),"",IF(ISERROR(VLOOKUP(TRIM(B21),ALL!$B$1:$V$2738,6,FALSE))," ", VLOOKUP(TRIM(B21),ALL!$B$1:$V$2738,6,FALSE)))</f>
        <v/>
      </c>
      <c r="K21" s="34" t="str">
        <f>IF(ISBLANK(VLOOKUP(TRIM(B21),ALL!$B$1:$V$2738,7,FALSE)),"",IF(ISERROR(VLOOKUP(TRIM(B21),ALL!$B$1:$V$2738,7,FALSE))," ",VLOOKUP(TRIM(B21),ALL!$B$1:$V$2738,7,FALSE)))</f>
        <v/>
      </c>
      <c r="L21" s="34">
        <f>IF(ISBLANK(VLOOKUP(TRIM(B21),ALL!$B$1:$V$2738,8,FALSE)),"",IF(ISERROR(VLOOKUP(TRIM(B21),ALL!$B$1:$V$2738,8,FALSE))," ",VLOOKUP(TRIM(B21),ALL!$B$1:$V$2738,8,FALSE)))</f>
        <v>4</v>
      </c>
      <c r="M21" s="34" t="str">
        <f>IF(ISBLANK(VLOOKUP(TRIM(B21),ALL!$B$1:$V$2738,9,FALSE)),"",IF(ISERROR(VLOOKUP(TRIM(B21),ALL!$B$1:$V$2738,9,FALSE))," ",VLOOKUP(TRIM(B21),ALL!$B$1:$V$2738,9,FALSE)))</f>
        <v/>
      </c>
      <c r="N21" s="34">
        <f>IF(ISBLANK(VLOOKUP(TRIM(B21),ALL!$B$1:$V$2738,10,FALSE)),"",IF(ISERROR(VLOOKUP(TRIM(B21),ALL!$B$1:$V$2738,10,FALSE))," ",VLOOKUP(TRIM(B21),ALL!$B$1:$V$2738,10,FALSE)))</f>
        <v>0</v>
      </c>
      <c r="O21"/>
      <c r="P21"/>
      <c r="Q21"/>
      <c r="R21"/>
      <c r="S21"/>
      <c r="T21"/>
      <c r="AB21"/>
      <c r="AC21"/>
    </row>
    <row r="22" spans="1:29">
      <c r="A22" s="34" t="str">
        <f>IF(ISERROR(VLOOKUP(TRIM(B22),ALL!$B$1:$U$2738,3,FALSE)),"(unc)",VLOOKUP(TRIM(B22),ALL!$B$1:$U$2738,3,FALSE))</f>
        <v>TE</v>
      </c>
      <c r="B22" s="99" t="s">
        <v>6746</v>
      </c>
      <c r="C22" s="10" t="s">
        <v>6291</v>
      </c>
      <c r="D22" s="224">
        <f>VLOOKUP(TRIM(B22),BirthdateDraft!$A$1:$M$9000,2,FALSE)</f>
        <v>33420</v>
      </c>
      <c r="E22" s="203" t="str">
        <f>VLOOKUP(TRIM(B22),BirthdateDraft!$A$1:$M$9865,3,FALSE)</f>
        <v>14/4</v>
      </c>
      <c r="F22" s="209"/>
      <c r="G22" s="34" t="str">
        <f>IF(ISERROR(VLOOKUP(TRIM(B22),ALL!$B$1:$U$2738,2,FALSE)),"",IF(ISERROR(VLOOKUP(TRIM(B22),ALL!$B$1:$U$2738,2,FALSE))," ",VLOOKUP(TRIM(B22),ALL!$B$1:$U$2738,2,FALSE)))</f>
        <v>WAN</v>
      </c>
      <c r="H22" s="124" t="str">
        <f>IF(ISBLANK(VLOOKUP(TRIM(B22),ALL!$B$1:$V$2738,11,FALSE)),"",IF(ISERROR(VLOOKUP(TRIM(B22),ALL!$B$1:$V$2738,11,FALSE))," ",VLOOKUP(TRIM(B22),ALL!$B$1:$V$2738,11,FALSE)))</f>
        <v>D</v>
      </c>
      <c r="I22" s="34" t="str">
        <f>IF(ISBLANK(VLOOKUP(TRIM(B22),ALL!$B$1:$V$2738,5,FALSE)),"",IF(ISERROR(VLOOKUP(TRIM(B22),ALL!$B$1:$V$2738,5,FALSE))," ",VLOOKUP(TRIM(B22),ALL!$B$1:$V$2738,5,FALSE)))</f>
        <v/>
      </c>
      <c r="J22" s="34" t="str">
        <f>IF(ISBLANK(VLOOKUP(TRIM(B22),ALL!$B$1:$V$2738,6,FALSE)),"",IF(ISERROR(VLOOKUP(TRIM(B22),ALL!$B$1:$V$2738,6,FALSE))," ", VLOOKUP(TRIM(B22),ALL!$B$1:$V$2738,6,FALSE)))</f>
        <v/>
      </c>
      <c r="K22" s="34" t="str">
        <f>IF(ISBLANK(VLOOKUP(TRIM(B22),ALL!$B$1:$V$2738,7,FALSE)),"",IF(ISERROR(VLOOKUP(TRIM(B22),ALL!$B$1:$V$2738,7,FALSE))," ",VLOOKUP(TRIM(B22),ALL!$B$1:$V$2738,7,FALSE)))</f>
        <v/>
      </c>
      <c r="L22" s="34">
        <f>IF(ISBLANK(VLOOKUP(TRIM(B22),ALL!$B$1:$V$2738,8,FALSE)),"",IF(ISERROR(VLOOKUP(TRIM(B22),ALL!$B$1:$V$2738,8,FALSE))," ",VLOOKUP(TRIM(B22),ALL!$B$1:$V$2738,8,FALSE)))</f>
        <v>4</v>
      </c>
      <c r="M22" s="34" t="str">
        <f>IF(ISBLANK(VLOOKUP(TRIM(B22),ALL!$B$1:$V$2738,9,FALSE)),"",IF(ISERROR(VLOOKUP(TRIM(B22),ALL!$B$1:$V$2738,9,FALSE))," ",VLOOKUP(TRIM(B22),ALL!$B$1:$V$2738,9,FALSE)))</f>
        <v/>
      </c>
      <c r="N22" s="34">
        <f>IF(ISBLANK(VLOOKUP(TRIM(B22),ALL!$B$1:$V$2738,10,FALSE)),"",IF(ISERROR(VLOOKUP(TRIM(B22),ALL!$B$1:$V$2738,10,FALSE))," ",VLOOKUP(TRIM(B22),ALL!$B$1:$V$2738,10,FALSE)))</f>
        <v>0</v>
      </c>
      <c r="O22"/>
      <c r="P22"/>
      <c r="Q22"/>
      <c r="R22"/>
      <c r="S22"/>
      <c r="T22"/>
      <c r="AB22"/>
      <c r="AC22"/>
    </row>
    <row r="23" spans="1:29">
      <c r="A23" s="34" t="str">
        <f>IF(ISERROR(VLOOKUP(TRIM(B23),ALL!$B$1:$U$2738,3,FALSE)),"(unc)",VLOOKUP(TRIM(B23),ALL!$B$1:$U$2738,3,FALSE))</f>
        <v>TE BB</v>
      </c>
      <c r="B23" s="99" t="s">
        <v>5686</v>
      </c>
      <c r="C23" s="10" t="s">
        <v>6291</v>
      </c>
      <c r="D23" s="224">
        <f>VLOOKUP(TRIM(B23),BirthdateDraft!$A$1:$M$9000,2,FALSE)</f>
        <v>34642</v>
      </c>
      <c r="E23" s="203" t="str">
        <f>VLOOKUP(TRIM(B23),BirthdateDraft!$A$1:$M$9865,3,FALSE)</f>
        <v>16/3</v>
      </c>
      <c r="F23" s="209"/>
      <c r="G23" s="34" t="str">
        <f>IF(ISERROR(VLOOKUP(TRIM(B23),ALL!$B$1:$U$2738,2,FALSE)),"",IF(ISERROR(VLOOKUP(TRIM(B23),ALL!$B$1:$U$2738,2,FALSE))," ",VLOOKUP(TRIM(B23),ALL!$B$1:$U$2738,2,FALSE)))</f>
        <v>LVA</v>
      </c>
      <c r="H23" s="124" t="str">
        <f>IF(ISBLANK(VLOOKUP(TRIM(B23),ALL!$B$1:$V$2738,11,FALSE)),"",IF(ISERROR(VLOOKUP(TRIM(B23),ALL!$B$1:$V$2738,11,FALSE))," ",VLOOKUP(TRIM(B23),ALL!$B$1:$V$2738,11,FALSE)))</f>
        <v>C</v>
      </c>
      <c r="I23" s="34" t="str">
        <f>IF(ISBLANK(VLOOKUP(TRIM(B23),ALL!$B$1:$V$2738,5,FALSE)),"",IF(ISERROR(VLOOKUP(TRIM(B23),ALL!$B$1:$V$2738,5,FALSE))," ",VLOOKUP(TRIM(B23),ALL!$B$1:$V$2738,5,FALSE)))</f>
        <v/>
      </c>
      <c r="J23" s="34" t="str">
        <f>IF(ISBLANK(VLOOKUP(TRIM(B23),ALL!$B$1:$V$2738,6,FALSE)),"",IF(ISERROR(VLOOKUP(TRIM(B23),ALL!$B$1:$V$2738,6,FALSE))," ", VLOOKUP(TRIM(B23),ALL!$B$1:$V$2738,6,FALSE)))</f>
        <v/>
      </c>
      <c r="K23" s="34" t="str">
        <f>IF(ISBLANK(VLOOKUP(TRIM(B23),ALL!$B$1:$V$2738,7,FALSE)),"",IF(ISERROR(VLOOKUP(TRIM(B23),ALL!$B$1:$V$2738,7,FALSE))," ",VLOOKUP(TRIM(B23),ALL!$B$1:$V$2738,7,FALSE)))</f>
        <v/>
      </c>
      <c r="L23" s="34">
        <f>IF(ISBLANK(VLOOKUP(TRIM(B23),ALL!$B$1:$V$2738,8,FALSE)),"",IF(ISERROR(VLOOKUP(TRIM(B23),ALL!$B$1:$V$2738,8,FALSE))," ",VLOOKUP(TRIM(B23),ALL!$B$1:$V$2738,8,FALSE)))</f>
        <v>4</v>
      </c>
      <c r="M23" s="34" t="str">
        <f>IF(ISBLANK(VLOOKUP(TRIM(B23),ALL!$B$1:$V$2738,9,FALSE)),"",IF(ISERROR(VLOOKUP(TRIM(B23),ALL!$B$1:$V$2738,9,FALSE))," ",VLOOKUP(TRIM(B23),ALL!$B$1:$V$2738,9,FALSE)))</f>
        <v/>
      </c>
      <c r="N23" s="34">
        <f>IF(ISBLANK(VLOOKUP(TRIM(B23),ALL!$B$1:$V$2738,10,FALSE)),"",IF(ISERROR(VLOOKUP(TRIM(B23),ALL!$B$1:$V$2738,10,FALSE))," ",VLOOKUP(TRIM(B23),ALL!$B$1:$V$2738,10,FALSE)))</f>
        <v>0</v>
      </c>
      <c r="O23"/>
      <c r="P23"/>
      <c r="Q23"/>
      <c r="R23"/>
      <c r="S23"/>
      <c r="T23"/>
      <c r="AB23"/>
      <c r="AC23"/>
    </row>
    <row r="24" spans="1:29">
      <c r="A24" s="34"/>
      <c r="B24" s="99"/>
      <c r="C24" s="10"/>
      <c r="D24" s="224"/>
      <c r="E24" s="203"/>
      <c r="F24" s="209"/>
      <c r="G24" s="34"/>
      <c r="H24" s="124"/>
      <c r="I24" s="34"/>
      <c r="J24" s="34"/>
      <c r="K24" s="34"/>
      <c r="L24" s="34"/>
      <c r="M24" s="34"/>
      <c r="N24" s="34"/>
      <c r="O24"/>
      <c r="P24"/>
      <c r="Q24"/>
      <c r="R24"/>
      <c r="S24"/>
      <c r="T24"/>
      <c r="AB24"/>
      <c r="AC24"/>
    </row>
    <row r="25" spans="1:29">
      <c r="A25" s="34" t="str">
        <f>IF(ISERROR(VLOOKUP(TRIM(B25),ALL!$B$1:$U$2738,3,FALSE)),"(unc)",VLOOKUP(TRIM(B25),ALL!$B$1:$U$2738,3,FALSE))</f>
        <v>(unc)</v>
      </c>
      <c r="B25" s="99" t="s">
        <v>9136</v>
      </c>
      <c r="C25" s="10" t="s">
        <v>6291</v>
      </c>
      <c r="D25" s="224">
        <f>VLOOKUP(TRIM(B25),BirthdateDraft!$A$1:$M$9000,2,FALSE)</f>
        <v>36312</v>
      </c>
      <c r="E25" s="203" t="str">
        <f>VLOOKUP(TRIM(B25),BirthdateDraft!$A$1:$M$9865,3,FALSE)</f>
        <v>21/1(14)</v>
      </c>
      <c r="F25" s="209" t="s">
        <v>8459</v>
      </c>
      <c r="G25" s="34" t="str">
        <f>IF(ISERROR(VLOOKUP(TRIM(B25),ALL!$B$1:$U$2738,2,FALSE)),"",IF(ISERROR(VLOOKUP(TRIM(B25),ALL!$B$1:$U$2738,2,FALSE))," ",VLOOKUP(TRIM(B25),ALL!$B$1:$U$2738,2,FALSE)))</f>
        <v/>
      </c>
      <c r="H25" s="124" t="str">
        <f>IF(ISBLANK(VLOOKUP(TRIM(B25),ALL!$B$1:$V$2738,4,FALSE)),"",IF(ISERROR(VLOOKUP(TRIM(B25),ALL!$B$1:$V$2738,4,FALSE))," ",VLOOKUP(TRIM(B25),ALL!$B$1:$V$2738,4,FALSE)))</f>
        <v xml:space="preserve"> </v>
      </c>
      <c r="I25" s="34" t="str">
        <f>IF(ISBLANK(VLOOKUP(TRIM(B25),ALL!$B$1:$V$2738,5,FALSE)),"",IF(ISERROR(VLOOKUP(TRIM(B25),ALL!$B$1:$V$2738,5,FALSE))," ",VLOOKUP(TRIM(B25),ALL!$B$1:$V$2738,5,FALSE)))</f>
        <v xml:space="preserve"> </v>
      </c>
      <c r="J25" s="34" t="str">
        <f>IF(ISBLANK(VLOOKUP(TRIM(B25),ALL!$B$1:$V$2738,6,FALSE)),"",IF(ISERROR(VLOOKUP(TRIM(B25),ALL!$B$1:$V$2738,6,FALSE))," ", VLOOKUP(TRIM(B25),ALL!$B$1:$V$2738,6,FALSE)))</f>
        <v xml:space="preserve"> </v>
      </c>
      <c r="K25" s="34" t="str">
        <f>IF(ISBLANK(VLOOKUP(TRIM(B25),ALL!$B$1:$V$2738,7,FALSE)),"",IF(ISERROR(VLOOKUP(TRIM(B25),ALL!$B$1:$V$2738,7,FALSE))," ",VLOOKUP(TRIM(B25),ALL!$B$1:$V$2738,7,FALSE)))</f>
        <v xml:space="preserve"> </v>
      </c>
      <c r="L25" s="34" t="str">
        <f>IF(ISBLANK(VLOOKUP(TRIM(B25),ALL!$B$1:$V$2738,8,FALSE)),"",IF(ISERROR(VLOOKUP(TRIM(B25),ALL!$B$1:$V$2738,8,FALSE))," ",VLOOKUP(TRIM(B25),ALL!$B$1:$V$2738,8,FALSE)))</f>
        <v xml:space="preserve"> </v>
      </c>
      <c r="M25" s="34" t="str">
        <f>IF(ISBLANK(VLOOKUP(TRIM(B25),ALL!$B$1:$V$2738,9,FALSE)),"",IF(ISERROR(VLOOKUP(TRIM(B25),ALL!$B$1:$V$2738,9,FALSE))," ",VLOOKUP(TRIM(B25),ALL!$B$1:$V$2738,9,FALSE)))</f>
        <v xml:space="preserve"> </v>
      </c>
      <c r="N25" s="34" t="str">
        <f>IF(ISBLANK(VLOOKUP(TRIM(B25),ALL!$B$1:$V$2738,10,FALSE)),"",IF(ISERROR(VLOOKUP(TRIM(B25),ALL!$B$1:$V$2738,10,FALSE))," ",VLOOKUP(TRIM(B25),ALL!$B$1:$V$2738,10,FALSE)))</f>
        <v xml:space="preserve"> </v>
      </c>
      <c r="O25"/>
      <c r="P25"/>
      <c r="Q25"/>
      <c r="R25"/>
      <c r="S25"/>
      <c r="T25"/>
      <c r="AB25"/>
      <c r="AC25"/>
    </row>
    <row r="26" spans="1:29">
      <c r="A26" s="34" t="str">
        <f>IF(ISERROR(VLOOKUP(TRIM(B26),ALL!$B$1:$U$2738,3,FALSE)),"(unc)",VLOOKUP(TRIM(B26),ALL!$B$1:$U$2738,3,FALSE))</f>
        <v>ROT @</v>
      </c>
      <c r="B26" s="99" t="s">
        <v>5164</v>
      </c>
      <c r="C26" s="10" t="s">
        <v>6291</v>
      </c>
      <c r="D26" s="224">
        <f>VLOOKUP(TRIM(B26),BirthdateDraft!$A$1:$M$9000,2,FALSE)</f>
        <v>33737</v>
      </c>
      <c r="E26" s="203" t="str">
        <f>VLOOKUP(TRIM(B26),BirthdateDraft!$A$1:$M$9865,3,FALSE)</f>
        <v>15/2</v>
      </c>
      <c r="F26" s="209" t="s">
        <v>5843</v>
      </c>
      <c r="G26" s="34" t="str">
        <f>IF(ISERROR(VLOOKUP(TRIM(B26),ALL!$B$1:$U$2738,2,FALSE)),"",IF(ISERROR(VLOOKUP(TRIM(B26),ALL!$B$1:$U$2738,2,FALSE))," ",VLOOKUP(TRIM(B26),ALL!$B$1:$U$2738,2,FALSE)))</f>
        <v>LAN</v>
      </c>
      <c r="H26" s="124" t="str">
        <f>IF(ISBLANK(VLOOKUP(TRIM(B26),ALL!$B$1:$V$2738,4,FALSE)),"",IF(ISERROR(VLOOKUP(TRIM(B26),ALL!$B$1:$V$2738,4,FALSE))," ",VLOOKUP(TRIM(B26),ALL!$B$1:$V$2738,4,FALSE)))</f>
        <v/>
      </c>
      <c r="I26" s="34" t="str">
        <f>IF(ISBLANK(VLOOKUP(TRIM(B26),ALL!$B$1:$V$2738,5,FALSE)),"",IF(ISERROR(VLOOKUP(TRIM(B26),ALL!$B$1:$V$2738,5,FALSE))," ",VLOOKUP(TRIM(B26),ALL!$B$1:$V$2738,5,FALSE)))</f>
        <v/>
      </c>
      <c r="J26" s="34" t="str">
        <f>IF(ISBLANK(VLOOKUP(TRIM(B26),ALL!$B$1:$V$2738,6,FALSE)),"",IF(ISERROR(VLOOKUP(TRIM(B26),ALL!$B$1:$V$2738,6,FALSE))," ", VLOOKUP(TRIM(B26),ALL!$B$1:$V$2738,6,FALSE)))</f>
        <v/>
      </c>
      <c r="K26" s="34" t="str">
        <f>IF(ISBLANK(VLOOKUP(TRIM(B26),ALL!$B$1:$V$2738,7,FALSE)),"",IF(ISERROR(VLOOKUP(TRIM(B26),ALL!$B$1:$V$2738,7,FALSE))," ",VLOOKUP(TRIM(B26),ALL!$B$1:$V$2738,7,FALSE)))</f>
        <v/>
      </c>
      <c r="L26" s="34">
        <f>IF(ISBLANK(VLOOKUP(TRIM(B26),ALL!$B$1:$V$2738,8,FALSE)),"",IF(ISERROR(VLOOKUP(TRIM(B26),ALL!$B$1:$V$2738,8,FALSE))," ",VLOOKUP(TRIM(B26),ALL!$B$1:$V$2738,8,FALSE)))</f>
        <v>6</v>
      </c>
      <c r="M26" s="34" t="str">
        <f>IF(ISBLANK(VLOOKUP(TRIM(B26),ALL!$B$1:$V$2738,9,FALSE)),"",IF(ISERROR(VLOOKUP(TRIM(B26),ALL!$B$1:$V$2738,9,FALSE))," ",VLOOKUP(TRIM(B26),ALL!$B$1:$V$2738,9,FALSE)))</f>
        <v/>
      </c>
      <c r="N26" s="34">
        <f>IF(ISBLANK(VLOOKUP(TRIM(B26),ALL!$B$1:$V$2738,10,FALSE)),"",IF(ISERROR(VLOOKUP(TRIM(B26),ALL!$B$1:$V$2738,10,FALSE))," ",VLOOKUP(TRIM(B26),ALL!$B$1:$V$2738,10,FALSE)))</f>
        <v>7</v>
      </c>
      <c r="O26"/>
      <c r="P26"/>
      <c r="Q26"/>
      <c r="R26"/>
      <c r="S26"/>
      <c r="T26"/>
      <c r="AB26"/>
      <c r="AC26"/>
    </row>
    <row r="27" spans="1:29">
      <c r="A27" s="34" t="str">
        <f>IF(ISERROR(VLOOKUP(TRIM(B27),ALL!$B$1:$U$2738,3,FALSE)),"(unc)",VLOOKUP(TRIM(B27),ALL!$B$1:$U$2738,3,FALSE))</f>
        <v>LOT @</v>
      </c>
      <c r="B27" s="99" t="s">
        <v>9052</v>
      </c>
      <c r="C27" s="10" t="s">
        <v>6291</v>
      </c>
      <c r="D27" s="224">
        <f>VLOOKUP(TRIM(B27),BirthdateDraft!$A$1:$M$9000,2,FALSE)</f>
        <v>36312</v>
      </c>
      <c r="E27" s="203" t="str">
        <f>VLOOKUP(TRIM(B27),BirthdateDraft!$A$1:$M$9865,3,FALSE)</f>
        <v>21/1(23)</v>
      </c>
      <c r="F27" s="209" t="s">
        <v>8392</v>
      </c>
      <c r="G27" s="34" t="str">
        <f>IF(ISERROR(VLOOKUP(TRIM(B27),ALL!$B$1:$U$2738,2,FALSE)),"",IF(ISERROR(VLOOKUP(TRIM(B27),ALL!$B$1:$U$2738,2,FALSE))," ",VLOOKUP(TRIM(B27),ALL!$B$1:$U$2738,2,FALSE)))</f>
        <v>MIN</v>
      </c>
      <c r="H27" s="124" t="str">
        <f>IF(ISBLANK(VLOOKUP(TRIM(B27),ALL!$B$1:$V$2738,4,FALSE)),"",IF(ISERROR(VLOOKUP(TRIM(B27),ALL!$B$1:$V$2738,4,FALSE))," ",VLOOKUP(TRIM(B27),ALL!$B$1:$V$2738,4,FALSE)))</f>
        <v/>
      </c>
      <c r="I27" s="34" t="str">
        <f>IF(ISBLANK(VLOOKUP(TRIM(B27),ALL!$B$1:$V$2738,5,FALSE)),"",IF(ISERROR(VLOOKUP(TRIM(B27),ALL!$B$1:$V$2738,5,FALSE))," ",VLOOKUP(TRIM(B27),ALL!$B$1:$V$2738,5,FALSE)))</f>
        <v/>
      </c>
      <c r="J27" s="34" t="str">
        <f>IF(ISBLANK(VLOOKUP(TRIM(B27),ALL!$B$1:$V$2738,6,FALSE)),"",IF(ISERROR(VLOOKUP(TRIM(B27),ALL!$B$1:$V$2738,6,FALSE))," ", VLOOKUP(TRIM(B27),ALL!$B$1:$V$2738,6,FALSE)))</f>
        <v/>
      </c>
      <c r="K27" s="34" t="str">
        <f>IF(ISBLANK(VLOOKUP(TRIM(B27),ALL!$B$1:$V$2738,7,FALSE)),"",IF(ISERROR(VLOOKUP(TRIM(B27),ALL!$B$1:$V$2738,7,FALSE))," ",VLOOKUP(TRIM(B27),ALL!$B$1:$V$2738,7,FALSE)))</f>
        <v/>
      </c>
      <c r="L27" s="34">
        <f>IF(ISBLANK(VLOOKUP(TRIM(B27),ALL!$B$1:$V$2738,8,FALSE)),"",IF(ISERROR(VLOOKUP(TRIM(B27),ALL!$B$1:$V$2738,8,FALSE))," ",VLOOKUP(TRIM(B27),ALL!$B$1:$V$2738,8,FALSE)))</f>
        <v>5</v>
      </c>
      <c r="M27" s="34" t="str">
        <f>IF(ISBLANK(VLOOKUP(TRIM(B27),ALL!$B$1:$V$2738,9,FALSE)),"",IF(ISERROR(VLOOKUP(TRIM(B27),ALL!$B$1:$V$2738,9,FALSE))," ",VLOOKUP(TRIM(B27),ALL!$B$1:$V$2738,9,FALSE)))</f>
        <v/>
      </c>
      <c r="N27" s="34">
        <f>IF(ISBLANK(VLOOKUP(TRIM(B27),ALL!$B$1:$V$2738,10,FALSE)),"",IF(ISERROR(VLOOKUP(TRIM(B27),ALL!$B$1:$V$2738,10,FALSE))," ",VLOOKUP(TRIM(B27),ALL!$B$1:$V$2738,10,FALSE)))</f>
        <v>7</v>
      </c>
      <c r="O27"/>
      <c r="P27"/>
      <c r="Q27"/>
      <c r="R27"/>
      <c r="S27"/>
      <c r="T27"/>
      <c r="AB27"/>
      <c r="AC27"/>
    </row>
    <row r="28" spans="1:29">
      <c r="A28" s="34" t="str">
        <f>IF(ISERROR(VLOOKUP(TRIM(B28),ALL!$B$1:$U$2738,3,FALSE)),"(unc)",VLOOKUP(TRIM(B28),ALL!$B$1:$U$2738,3,FALSE))</f>
        <v>RG @</v>
      </c>
      <c r="B28" s="99" t="s">
        <v>6452</v>
      </c>
      <c r="C28" s="10" t="s">
        <v>6291</v>
      </c>
      <c r="D28" s="224">
        <f>VLOOKUP(TRIM(B28),BirthdateDraft!$A$1:$M$9000,2,FALSE)</f>
        <v>34659</v>
      </c>
      <c r="E28" s="203" t="str">
        <f>VLOOKUP(TRIM(B28),BirthdateDraft!$A$1:$M$9865,3,FALSE)</f>
        <v>18/5</v>
      </c>
      <c r="F28" s="209" t="s">
        <v>8401</v>
      </c>
      <c r="G28" s="34" t="str">
        <f>IF(ISERROR(VLOOKUP(TRIM(B28),ALL!$B$1:$U$2738,2,FALSE)),"",IF(ISERROR(VLOOKUP(TRIM(B28),ALL!$B$1:$U$2738,2,FALSE))," ",VLOOKUP(TRIM(B28),ALL!$B$1:$U$2738,2,FALSE)))</f>
        <v>CLA</v>
      </c>
      <c r="H28" s="124" t="str">
        <f>IF(ISBLANK(VLOOKUP(TRIM(B28),ALL!$B$1:$V$2738,4,FALSE)),"",IF(ISERROR(VLOOKUP(TRIM(B28),ALL!$B$1:$V$2738,4,FALSE))," ",VLOOKUP(TRIM(B28),ALL!$B$1:$V$2738,4,FALSE)))</f>
        <v/>
      </c>
      <c r="I28" s="34" t="str">
        <f>IF(ISBLANK(VLOOKUP(TRIM(B28),ALL!$B$1:$V$2738,5,FALSE)),"",IF(ISERROR(VLOOKUP(TRIM(B28),ALL!$B$1:$V$2738,5,FALSE))," ",VLOOKUP(TRIM(B28),ALL!$B$1:$V$2738,5,FALSE)))</f>
        <v/>
      </c>
      <c r="J28" s="34" t="str">
        <f>IF(ISBLANK(VLOOKUP(TRIM(B28),ALL!$B$1:$V$2738,6,FALSE)),"",IF(ISERROR(VLOOKUP(TRIM(B28),ALL!$B$1:$V$2738,6,FALSE))," ", VLOOKUP(TRIM(B28),ALL!$B$1:$V$2738,6,FALSE)))</f>
        <v/>
      </c>
      <c r="K28" s="34" t="str">
        <f>IF(ISBLANK(VLOOKUP(TRIM(B28),ALL!$B$1:$V$2738,7,FALSE)),"",IF(ISERROR(VLOOKUP(TRIM(B28),ALL!$B$1:$V$2738,7,FALSE))," ",VLOOKUP(TRIM(B28),ALL!$B$1:$V$2738,7,FALSE)))</f>
        <v/>
      </c>
      <c r="L28" s="34">
        <f>IF(ISBLANK(VLOOKUP(TRIM(B28),ALL!$B$1:$V$2738,8,FALSE)),"",IF(ISERROR(VLOOKUP(TRIM(B28),ALL!$B$1:$V$2738,8,FALSE))," ",VLOOKUP(TRIM(B28),ALL!$B$1:$V$2738,8,FALSE)))</f>
        <v>5</v>
      </c>
      <c r="M28" s="34" t="str">
        <f>IF(ISBLANK(VLOOKUP(TRIM(B28),ALL!$B$1:$V$2738,9,FALSE)),"",IF(ISERROR(VLOOKUP(TRIM(B28),ALL!$B$1:$V$2738,9,FALSE))," ",VLOOKUP(TRIM(B28),ALL!$B$1:$V$2738,9,FALSE)))</f>
        <v/>
      </c>
      <c r="N28" s="34">
        <f>IF(ISBLANK(VLOOKUP(TRIM(B28),ALL!$B$1:$V$2738,10,FALSE)),"",IF(ISERROR(VLOOKUP(TRIM(B28),ALL!$B$1:$V$2738,10,FALSE))," ",VLOOKUP(TRIM(B28),ALL!$B$1:$V$2738,10,FALSE)))</f>
        <v>4</v>
      </c>
      <c r="O28"/>
      <c r="P28"/>
      <c r="Q28"/>
      <c r="R28"/>
      <c r="S28"/>
      <c r="T28"/>
      <c r="AB28"/>
      <c r="AC28"/>
    </row>
    <row r="29" spans="1:29">
      <c r="A29" s="34" t="str">
        <f>IF(ISERROR(VLOOKUP(TRIM(B29),ALL!$B$1:$U$2738,3,FALSE)),"(unc)",VLOOKUP(TRIM(B29),ALL!$B$1:$U$2738,3,FALSE))</f>
        <v>OC @</v>
      </c>
      <c r="B29" s="99" t="s">
        <v>7295</v>
      </c>
      <c r="C29" s="10" t="s">
        <v>6291</v>
      </c>
      <c r="D29" s="224">
        <f>VLOOKUP(TRIM(B29),BirthdateDraft!$A$1:$M$9000,2,FALSE)</f>
        <v>35552</v>
      </c>
      <c r="E29" s="203" t="str">
        <f>VLOOKUP(TRIM(B29),BirthdateDraft!$A$1:$M$9865,3,FALSE)</f>
        <v>19/FA</v>
      </c>
      <c r="F29" s="209" t="s">
        <v>9583</v>
      </c>
      <c r="G29" s="34" t="str">
        <f>IF(ISERROR(VLOOKUP(TRIM(B29),ALL!$B$1:$U$2738,2,FALSE)),"",IF(ISERROR(VLOOKUP(TRIM(B29),ALL!$B$1:$U$2738,2,FALSE))," ",VLOOKUP(TRIM(B29),ALL!$B$1:$U$2738,2,FALSE)))</f>
        <v>LVA</v>
      </c>
      <c r="H29" s="124" t="str">
        <f>IF(ISBLANK(VLOOKUP(TRIM(B29),ALL!$B$1:$V$2738,4,FALSE)),"",IF(ISERROR(VLOOKUP(TRIM(B29),ALL!$B$1:$V$2738,4,FALSE))," ",VLOOKUP(TRIM(B29),ALL!$B$1:$V$2738,4,FALSE)))</f>
        <v/>
      </c>
      <c r="I29" s="34" t="str">
        <f>IF(ISBLANK(VLOOKUP(TRIM(B29),ALL!$B$1:$V$2738,5,FALSE)),"",IF(ISERROR(VLOOKUP(TRIM(B29),ALL!$B$1:$V$2738,5,FALSE))," ",VLOOKUP(TRIM(B29),ALL!$B$1:$V$2738,5,FALSE)))</f>
        <v/>
      </c>
      <c r="J29" s="34" t="str">
        <f>IF(ISBLANK(VLOOKUP(TRIM(B29),ALL!$B$1:$V$2738,6,FALSE)),"",IF(ISERROR(VLOOKUP(TRIM(B29),ALL!$B$1:$V$2738,6,FALSE))," ", VLOOKUP(TRIM(B29),ALL!$B$1:$V$2738,6,FALSE)))</f>
        <v/>
      </c>
      <c r="K29" s="34" t="str">
        <f>IF(ISBLANK(VLOOKUP(TRIM(B29),ALL!$B$1:$V$2738,7,FALSE)),"",IF(ISERROR(VLOOKUP(TRIM(B29),ALL!$B$1:$V$2738,7,FALSE))," ",VLOOKUP(TRIM(B29),ALL!$B$1:$V$2738,7,FALSE)))</f>
        <v/>
      </c>
      <c r="L29" s="34">
        <f>IF(ISBLANK(VLOOKUP(TRIM(B29),ALL!$B$1:$V$2738,8,FALSE)),"",IF(ISERROR(VLOOKUP(TRIM(B29),ALL!$B$1:$V$2738,8,FALSE))," ",VLOOKUP(TRIM(B29),ALL!$B$1:$V$2738,8,FALSE)))</f>
        <v>5</v>
      </c>
      <c r="M29" s="34" t="str">
        <f>IF(ISBLANK(VLOOKUP(TRIM(B29),ALL!$B$1:$V$2738,9,FALSE)),"",IF(ISERROR(VLOOKUP(TRIM(B29),ALL!$B$1:$V$2738,9,FALSE))," ",VLOOKUP(TRIM(B29),ALL!$B$1:$V$2738,9,FALSE)))</f>
        <v/>
      </c>
      <c r="N29" s="34">
        <f>IF(ISBLANK(VLOOKUP(TRIM(B29),ALL!$B$1:$V$2738,10,FALSE)),"",IF(ISERROR(VLOOKUP(TRIM(B29),ALL!$B$1:$V$2738,10,FALSE))," ",VLOOKUP(TRIM(B29),ALL!$B$1:$V$2738,10,FALSE)))</f>
        <v>5</v>
      </c>
      <c r="O29"/>
      <c r="P29"/>
      <c r="Q29"/>
      <c r="R29"/>
      <c r="S29"/>
      <c r="T29"/>
      <c r="AB29"/>
      <c r="AC29"/>
    </row>
    <row r="30" spans="1:29">
      <c r="A30" s="34" t="str">
        <f>IF(ISERROR(VLOOKUP(TRIM(B30),ALL!$B$1:$U$2738,3,FALSE)),"(unc)",VLOOKUP(TRIM(B30),ALL!$B$1:$U$2738,3,FALSE))</f>
        <v>LOT @</v>
      </c>
      <c r="B30" s="99" t="s">
        <v>9997</v>
      </c>
      <c r="C30" s="10" t="s">
        <v>6291</v>
      </c>
      <c r="D30" s="224">
        <f>VLOOKUP(TRIM(B30),BirthdateDraft!$A$1:$M$9000,2,FALSE)</f>
        <v>36830</v>
      </c>
      <c r="E30" s="203" t="str">
        <f>VLOOKUP(TRIM(B30),BirthdateDraft!$A$1:$M$9865,3,FALSE)</f>
        <v>22/1</v>
      </c>
      <c r="F30" s="209" t="s">
        <v>10578</v>
      </c>
      <c r="G30" s="34" t="str">
        <f>IF(ISERROR(VLOOKUP(TRIM(B30),ALL!$B$1:$U$2738,2,FALSE)),"",IF(ISERROR(VLOOKUP(TRIM(B30),ALL!$B$1:$U$2738,2,FALSE))," ",VLOOKUP(TRIM(B30),ALL!$B$1:$U$2738,2,FALSE)))</f>
        <v>CAN</v>
      </c>
      <c r="H30" s="124" t="str">
        <f>IF(ISBLANK(VLOOKUP(TRIM(B30),ALL!$B$1:$V$2738,4,FALSE)),"",IF(ISERROR(VLOOKUP(TRIM(B30),ALL!$B$1:$V$2738,4,FALSE))," ",VLOOKUP(TRIM(B30),ALL!$B$1:$V$2738,4,FALSE)))</f>
        <v/>
      </c>
      <c r="I30" s="34" t="str">
        <f>IF(ISBLANK(VLOOKUP(TRIM(B30),ALL!$B$1:$V$2738,5,FALSE)),"",IF(ISERROR(VLOOKUP(TRIM(B30),ALL!$B$1:$V$2738,5,FALSE))," ",VLOOKUP(TRIM(B30),ALL!$B$1:$V$2738,5,FALSE)))</f>
        <v/>
      </c>
      <c r="J30" s="34" t="str">
        <f>IF(ISBLANK(VLOOKUP(TRIM(B30),ALL!$B$1:$V$2738,6,FALSE)),"",IF(ISERROR(VLOOKUP(TRIM(B30),ALL!$B$1:$V$2738,6,FALSE))," ", VLOOKUP(TRIM(B30),ALL!$B$1:$V$2738,6,FALSE)))</f>
        <v/>
      </c>
      <c r="K30" s="34" t="str">
        <f>IF(ISBLANK(VLOOKUP(TRIM(B30),ALL!$B$1:$V$2738,7,FALSE)),"",IF(ISERROR(VLOOKUP(TRIM(B30),ALL!$B$1:$V$2738,7,FALSE))," ",VLOOKUP(TRIM(B30),ALL!$B$1:$V$2738,7,FALSE)))</f>
        <v/>
      </c>
      <c r="L30" s="34">
        <f>IF(ISBLANK(VLOOKUP(TRIM(B30),ALL!$B$1:$V$2738,8,FALSE)),"",IF(ISERROR(VLOOKUP(TRIM(B30),ALL!$B$1:$V$2738,8,FALSE))," ",VLOOKUP(TRIM(B30),ALL!$B$1:$V$2738,8,FALSE)))</f>
        <v>5</v>
      </c>
      <c r="M30" s="34" t="str">
        <f>IF(ISBLANK(VLOOKUP(TRIM(B30),ALL!$B$1:$V$2738,9,FALSE)),"",IF(ISERROR(VLOOKUP(TRIM(B30),ALL!$B$1:$V$2738,9,FALSE))," ",VLOOKUP(TRIM(B30),ALL!$B$1:$V$2738,9,FALSE)))</f>
        <v/>
      </c>
      <c r="N30" s="34">
        <f>IF(ISBLANK(VLOOKUP(TRIM(B30),ALL!$B$1:$V$2738,10,FALSE)),"",IF(ISERROR(VLOOKUP(TRIM(B30),ALL!$B$1:$V$2738,10,FALSE))," ",VLOOKUP(TRIM(B30),ALL!$B$1:$V$2738,10,FALSE)))</f>
        <v>4</v>
      </c>
      <c r="O30"/>
      <c r="P30"/>
      <c r="Q30"/>
      <c r="R30"/>
      <c r="S30"/>
      <c r="T30"/>
      <c r="AB30"/>
      <c r="AC30"/>
    </row>
    <row r="31" spans="1:29">
      <c r="A31" s="34" t="str">
        <f>IF(ISERROR(VLOOKUP(TRIM(B31),ALL!$B$1:$U$2738,3,FALSE)),"(unc)",VLOOKUP(TRIM(B31),ALL!$B$1:$U$2738,3,FALSE))</f>
        <v>OC @</v>
      </c>
      <c r="B31" s="99" t="s">
        <v>7283</v>
      </c>
      <c r="C31" s="10" t="s">
        <v>6291</v>
      </c>
      <c r="D31" s="224">
        <f>VLOOKUP(TRIM(B31),BirthdateDraft!$A$1:$M$9000,2,FALSE)</f>
        <v>34908</v>
      </c>
      <c r="E31" s="203" t="str">
        <f>VLOOKUP(TRIM(B31),BirthdateDraft!$A$1:$M$9865,3,FALSE)</f>
        <v>18/FA</v>
      </c>
      <c r="F31" s="209" t="s">
        <v>9747</v>
      </c>
      <c r="G31" s="34" t="str">
        <f>IF(ISERROR(VLOOKUP(TRIM(B31),ALL!$B$1:$U$2738,2,FALSE)),"",IF(ISERROR(VLOOKUP(TRIM(B31),ALL!$B$1:$U$2738,2,FALSE))," ",VLOOKUP(TRIM(B31),ALL!$B$1:$U$2738,2,FALSE)))</f>
        <v>LAN</v>
      </c>
      <c r="H31" s="124" t="str">
        <f>IF(ISBLANK(VLOOKUP(TRIM(B31),ALL!$B$1:$V$2738,4,FALSE)),"",IF(ISERROR(VLOOKUP(TRIM(B31),ALL!$B$1:$V$2738,4,FALSE))," ",VLOOKUP(TRIM(B31),ALL!$B$1:$V$2738,4,FALSE)))</f>
        <v/>
      </c>
      <c r="I31" s="34" t="str">
        <f>IF(ISBLANK(VLOOKUP(TRIM(B31),ALL!$B$1:$V$2738,5,FALSE)),"",IF(ISERROR(VLOOKUP(TRIM(B31),ALL!$B$1:$V$2738,5,FALSE))," ",VLOOKUP(TRIM(B31),ALL!$B$1:$V$2738,5,FALSE)))</f>
        <v/>
      </c>
      <c r="J31" s="34" t="str">
        <f>IF(ISBLANK(VLOOKUP(TRIM(B31),ALL!$B$1:$V$2738,6,FALSE)),"",IF(ISERROR(VLOOKUP(TRIM(B31),ALL!$B$1:$V$2738,6,FALSE))," ", VLOOKUP(TRIM(B31),ALL!$B$1:$V$2738,6,FALSE)))</f>
        <v/>
      </c>
      <c r="K31" s="34"/>
      <c r="L31" s="34">
        <f>IF(ISBLANK(VLOOKUP(TRIM(B31),ALL!$B$1:$V$2738,8,FALSE)),"",IF(ISERROR(VLOOKUP(TRIM(B31),ALL!$B$1:$V$2738,8,FALSE))," ",VLOOKUP(TRIM(B31),ALL!$B$1:$V$2738,8,FALSE)))</f>
        <v>5</v>
      </c>
      <c r="M31" s="34" t="str">
        <f>IF(ISBLANK(VLOOKUP(TRIM(B31),ALL!$B$1:$V$2738,9,FALSE)),"",IF(ISERROR(VLOOKUP(TRIM(B31),ALL!$B$1:$V$2738,9,FALSE))," ",VLOOKUP(TRIM(B31),ALL!$B$1:$V$2738,9,FALSE)))</f>
        <v/>
      </c>
      <c r="N31" s="34">
        <f>IF(ISBLANK(VLOOKUP(TRIM(B31),ALL!$B$1:$V$2738,10,FALSE)),"",IF(ISERROR(VLOOKUP(TRIM(B31),ALL!$B$1:$V$2738,10,FALSE))," ",VLOOKUP(TRIM(B31),ALL!$B$1:$V$2738,10,FALSE)))</f>
        <v>4</v>
      </c>
      <c r="O31"/>
      <c r="P31"/>
      <c r="Q31"/>
      <c r="R31"/>
      <c r="S31"/>
      <c r="T31"/>
      <c r="AB31"/>
      <c r="AC31"/>
    </row>
    <row r="32" spans="1:29">
      <c r="A32" s="34" t="str">
        <f>IF(ISERROR(VLOOKUP(TRIM(B32),ALL!$B$1:$U$2738,3,FALSE)),"(unc)",VLOOKUP(TRIM(B32),ALL!$B$1:$U$2738,3,FALSE))</f>
        <v>RG @</v>
      </c>
      <c r="B32" s="99" t="s">
        <v>11288</v>
      </c>
      <c r="C32" s="10" t="s">
        <v>6291</v>
      </c>
      <c r="D32" s="224">
        <f>VLOOKUP(TRIM(B32),BirthdateDraft!$A$1:$M$9000,2,FALSE)</f>
        <v>35974</v>
      </c>
      <c r="E32" s="203">
        <f>VLOOKUP(TRIM(B32),BirthdateDraft!$A$1:$M$9865,3,FALSE)</f>
        <v>23.4</v>
      </c>
      <c r="F32" s="209">
        <v>24.4</v>
      </c>
      <c r="G32" s="34" t="str">
        <f>IF(ISERROR(VLOOKUP(TRIM(B32),ALL!$B$1:$U$2738,2,FALSE)),"",IF(ISERROR(VLOOKUP(TRIM(B32),ALL!$B$1:$U$2738,2,FALSE))," ",VLOOKUP(TRIM(B32),ALL!$B$1:$U$2738,2,FALSE)))</f>
        <v>NEA</v>
      </c>
      <c r="H32" s="124" t="str">
        <f>IF(ISBLANK(VLOOKUP(TRIM(B32),ALL!$B$1:$V$2738,4,FALSE)),"",IF(ISERROR(VLOOKUP(TRIM(B32),ALL!$B$1:$V$2738,4,FALSE))," ",VLOOKUP(TRIM(B32),ALL!$B$1:$V$2738,4,FALSE)))</f>
        <v/>
      </c>
      <c r="I32" s="34" t="str">
        <f>IF(ISBLANK(VLOOKUP(TRIM(B32),ALL!$B$1:$V$2738,5,FALSE)),"",IF(ISERROR(VLOOKUP(TRIM(B32),ALL!$B$1:$V$2738,5,FALSE))," ",VLOOKUP(TRIM(B32),ALL!$B$1:$V$2738,5,FALSE)))</f>
        <v/>
      </c>
      <c r="J32" s="34" t="str">
        <f>IF(ISBLANK(VLOOKUP(TRIM(B32),ALL!$B$1:$V$2738,6,FALSE)),"",IF(ISERROR(VLOOKUP(TRIM(B32),ALL!$B$1:$V$2738,6,FALSE))," ", VLOOKUP(TRIM(B32),ALL!$B$1:$V$2738,6,FALSE)))</f>
        <v/>
      </c>
      <c r="K32" s="34"/>
      <c r="L32" s="34">
        <f>IF(ISBLANK(VLOOKUP(TRIM(B32),ALL!$B$1:$V$2738,8,FALSE)),"",IF(ISERROR(VLOOKUP(TRIM(B32),ALL!$B$1:$V$2738,8,FALSE))," ",VLOOKUP(TRIM(B32),ALL!$B$1:$V$2738,8,FALSE)))</f>
        <v>5</v>
      </c>
      <c r="M32" s="34" t="str">
        <f>IF(ISBLANK(VLOOKUP(TRIM(B32),ALL!$B$1:$V$2738,9,FALSE)),"",IF(ISERROR(VLOOKUP(TRIM(B32),ALL!$B$1:$V$2738,9,FALSE))," ",VLOOKUP(TRIM(B32),ALL!$B$1:$V$2738,9,FALSE)))</f>
        <v/>
      </c>
      <c r="N32" s="34">
        <f>IF(ISBLANK(VLOOKUP(TRIM(B32),ALL!$B$1:$V$2738,10,FALSE)),"",IF(ISERROR(VLOOKUP(TRIM(B32),ALL!$B$1:$V$2738,10,FALSE))," ",VLOOKUP(TRIM(B32),ALL!$B$1:$V$2738,10,FALSE)))</f>
        <v>3</v>
      </c>
      <c r="O32"/>
      <c r="P32"/>
      <c r="Q32"/>
      <c r="R32"/>
      <c r="S32"/>
      <c r="T32"/>
      <c r="AB32"/>
      <c r="AC32"/>
    </row>
    <row r="33" spans="1:29">
      <c r="A33" s="34" t="str">
        <f>IF(ISERROR(VLOOKUP(TRIM(B33),ALL!$B$1:$U$2738,3,FALSE)),"(unc)",VLOOKUP(TRIM(B33),ALL!$B$1:$U$2738,3,FALSE))</f>
        <v>LG @ OC @</v>
      </c>
      <c r="B33" s="99" t="s">
        <v>10072</v>
      </c>
      <c r="C33" s="10" t="s">
        <v>6291</v>
      </c>
      <c r="D33" s="224">
        <f>VLOOKUP(TRIM(B33),BirthdateDraft!$A$1:$M$9000,2,FALSE)</f>
        <v>36396</v>
      </c>
      <c r="E33" s="203">
        <f>VLOOKUP(TRIM(B33),BirthdateDraft!$A$1:$M$9865,3,FALSE)</f>
        <v>0</v>
      </c>
      <c r="F33" s="209" t="s">
        <v>10580</v>
      </c>
      <c r="G33" s="34" t="str">
        <f>IF(ISERROR(VLOOKUP(TRIM(B33),ALL!$B$1:$U$2738,2,FALSE)),"",IF(ISERROR(VLOOKUP(TRIM(B33),ALL!$B$1:$U$2738,2,FALSE))," ",VLOOKUP(TRIM(B33),ALL!$B$1:$U$2738,2,FALSE)))</f>
        <v>LVA</v>
      </c>
      <c r="H33" s="124" t="str">
        <f>IF(ISBLANK(VLOOKUP(TRIM(B33),ALL!$B$1:$V$2738,4,FALSE)),"",IF(ISERROR(VLOOKUP(TRIM(B33),ALL!$B$1:$V$2738,4,FALSE))," ",VLOOKUP(TRIM(B33),ALL!$B$1:$V$2738,4,FALSE)))</f>
        <v/>
      </c>
      <c r="I33" s="34" t="str">
        <f>IF(ISBLANK(VLOOKUP(TRIM(B33),ALL!$B$1:$V$2738,5,FALSE)),"",IF(ISERROR(VLOOKUP(TRIM(B33),ALL!$B$1:$V$2738,5,FALSE))," ",VLOOKUP(TRIM(B33),ALL!$B$1:$V$2738,5,FALSE)))</f>
        <v/>
      </c>
      <c r="J33" s="34" t="str">
        <f>IF(ISBLANK(VLOOKUP(TRIM(B33),ALL!$B$1:$V$2738,6,FALSE)),"",IF(ISERROR(VLOOKUP(TRIM(B33),ALL!$B$1:$V$2738,6,FALSE))," ", VLOOKUP(TRIM(B33),ALL!$B$1:$V$2738,6,FALSE)))</f>
        <v/>
      </c>
      <c r="K33" s="34" t="str">
        <f>IF(ISBLANK(VLOOKUP(TRIM(B33),ALL!$B$1:$V$2738,7,FALSE)),"",IF(ISERROR(VLOOKUP(TRIM(B33),ALL!$B$1:$V$2738,7,FALSE))," ",VLOOKUP(TRIM(B33),ALL!$B$1:$V$2738,7,FALSE)))</f>
        <v/>
      </c>
      <c r="L33" s="34">
        <f>IF(ISBLANK(VLOOKUP(TRIM(B33),ALL!$B$1:$V$2738,8,FALSE)),"",IF(ISERROR(VLOOKUP(TRIM(B33),ALL!$B$1:$V$2738,8,FALSE))," ",VLOOKUP(TRIM(B33),ALL!$B$1:$V$2738,8,FALSE)))</f>
        <v>4</v>
      </c>
      <c r="M33" s="34">
        <f>IF(ISBLANK(VLOOKUP(TRIM(B33),ALL!$B$1:$V$2738,9,FALSE)),"",IF(ISERROR(VLOOKUP(TRIM(B33),ALL!$B$1:$V$2738,9,FALSE))," ",VLOOKUP(TRIM(B33),ALL!$B$1:$V$2738,9,FALSE)))</f>
        <v>0</v>
      </c>
      <c r="N33" s="34">
        <f>IF(ISBLANK(VLOOKUP(TRIM(B33),ALL!$B$1:$V$2738,10,FALSE)),"",IF(ISERROR(VLOOKUP(TRIM(B33),ALL!$B$1:$V$2738,10,FALSE))," ",VLOOKUP(TRIM(B33),ALL!$B$1:$V$2738,10,FALSE)))</f>
        <v>5</v>
      </c>
      <c r="O33"/>
      <c r="P33"/>
      <c r="Q33"/>
      <c r="R33"/>
      <c r="S33"/>
      <c r="T33"/>
      <c r="AB33"/>
      <c r="AC33"/>
    </row>
    <row r="34" spans="1:29">
      <c r="A34" s="34"/>
      <c r="B34" s="99"/>
      <c r="C34" s="10"/>
      <c r="D34" s="224"/>
      <c r="E34" s="203"/>
      <c r="F34" s="209"/>
      <c r="G34" s="34"/>
      <c r="H34" s="124"/>
      <c r="I34" s="34"/>
      <c r="J34" s="34"/>
      <c r="K34" s="34"/>
      <c r="L34" s="34"/>
      <c r="M34" s="34"/>
      <c r="N34" s="34"/>
      <c r="O34"/>
      <c r="P34"/>
      <c r="Q34"/>
      <c r="R34"/>
      <c r="S34"/>
      <c r="T34"/>
      <c r="AB34"/>
      <c r="AC34"/>
    </row>
    <row r="35" spans="1:29">
      <c r="A35" s="34" t="str">
        <f>IF(ISERROR(VLOOKUP(TRIM(B35),ALL!$B$1:$U$2738,3,FALSE)),"(unc)",VLOOKUP(TRIM(B35),ALL!$B$1:$U$2738,3,FALSE))</f>
        <v>NDT $</v>
      </c>
      <c r="B35" s="99" t="s">
        <v>6648</v>
      </c>
      <c r="C35" s="10" t="s">
        <v>6291</v>
      </c>
      <c r="D35" s="224">
        <f>VLOOKUP(TRIM(B35),BirthdateDraft!$A$1:$M$9000,2,FALSE)</f>
        <v>34735</v>
      </c>
      <c r="E35" s="203" t="str">
        <f>VLOOKUP(TRIM(B35),BirthdateDraft!$A$1:$M$9865,3,FALSE)</f>
        <v>18/1 (12)</v>
      </c>
      <c r="F35" s="209"/>
      <c r="G35" s="34" t="str">
        <f>IF(ISERROR(VLOOKUP(TRIM(B35),ALL!$B$1:$U$2738,2,FALSE)),"",IF(ISERROR(VLOOKUP(TRIM(B35),ALL!$B$1:$U$2738,2,FALSE))," ",VLOOKUP(TRIM(B35),ALL!$B$1:$U$2738,2,FALSE)))</f>
        <v>TBN</v>
      </c>
      <c r="H35" s="124" t="str">
        <f>IF(ISBLANK(VLOOKUP(TRIM(B35),ALL!$B$1:$V$2738,4,FALSE)),"",IF(ISERROR(VLOOKUP(TRIM(B35),ALL!$B$1:$V$2738,4,FALSE))," ",VLOOKUP(TRIM(B35),ALL!$B$1:$V$2738,4,FALSE)))</f>
        <v>6</v>
      </c>
      <c r="I35" s="34" t="str">
        <f>IF(ISBLANK(VLOOKUP(TRIM(B35),ALL!$B$1:$V$2738,5,FALSE)),"",IF(ISERROR(VLOOKUP(TRIM(B35),ALL!$B$1:$V$2738,5,FALSE))," ",VLOOKUP(TRIM(B35),ALL!$B$1:$V$2738,5,FALSE)))</f>
        <v/>
      </c>
      <c r="J35" s="34">
        <f>IF(ISBLANK(VLOOKUP(TRIM(B35),ALL!$B$1:$V$2738,6,FALSE)),"",IF(ISERROR(VLOOKUP(TRIM(B35),ALL!$B$1:$V$2738,6,FALSE))," ", VLOOKUP(TRIM(B35),ALL!$B$1:$V$2738,6,FALSE)))</f>
        <v>6</v>
      </c>
      <c r="K35" s="34"/>
      <c r="L35" s="34"/>
      <c r="M35" s="34" t="str">
        <f>IF(ISBLANK(VLOOKUP(TRIM(B35),ALL!$B$1:$V$2738,9,FALSE)),"",IF(ISERROR(VLOOKUP(TRIM(B35),ALL!$B$1:$V$2738,9,FALSE))," ",VLOOKUP(TRIM(B35),ALL!$B$1:$V$2738,9,FALSE)))</f>
        <v/>
      </c>
      <c r="N35" s="34" t="str">
        <f>IF(ISBLANK(VLOOKUP(TRIM(B35),ALL!$B$1:$V$2738,10,FALSE)),"",IF(ISERROR(VLOOKUP(TRIM(B35),ALL!$B$1:$V$2738,10,FALSE))," ",VLOOKUP(TRIM(B35),ALL!$B$1:$V$2738,10,FALSE)))</f>
        <v/>
      </c>
      <c r="O35"/>
      <c r="P35"/>
      <c r="Q35"/>
      <c r="R35"/>
      <c r="S35"/>
      <c r="T35"/>
      <c r="AB35"/>
      <c r="AC35"/>
    </row>
    <row r="36" spans="1:29">
      <c r="A36" s="34" t="str">
        <f>IF(ISERROR(VLOOKUP(TRIM(B36),ALL!$B$1:$U$2738,3,FALSE)),"(unc)",VLOOKUP(TRIM(B36),ALL!$B$1:$U$2738,3,FALSE))</f>
        <v>LE $</v>
      </c>
      <c r="B36" s="99" t="s">
        <v>6581</v>
      </c>
      <c r="C36" s="10" t="s">
        <v>6291</v>
      </c>
      <c r="D36" s="224">
        <f>VLOOKUP(TRIM(B36),BirthdateDraft!$A$1:$M$9000,2,FALSE)</f>
        <v>35334</v>
      </c>
      <c r="E36" s="203" t="str">
        <f>VLOOKUP(TRIM(B36),BirthdateDraft!$A$1:$M$9865,3,FALSE)</f>
        <v>18/4</v>
      </c>
      <c r="F36" s="209" t="s">
        <v>8295</v>
      </c>
      <c r="G36" s="34" t="str">
        <f>IF(ISERROR(VLOOKUP(TRIM(B36),ALL!$B$1:$U$2738,2,FALSE)),"",IF(ISERROR(VLOOKUP(TRIM(B36),ALL!$B$1:$U$2738,2,FALSE))," ",VLOOKUP(TRIM(B36),ALL!$B$1:$U$2738,2,FALSE)))</f>
        <v>NYA</v>
      </c>
      <c r="H36" s="124" t="str">
        <f>IF(ISBLANK(VLOOKUP(TRIM(B36),ALL!$B$1:$V$2738,4,FALSE)),"",IF(ISERROR(VLOOKUP(TRIM(B36),ALL!$B$1:$V$2738,4,FALSE))," ",VLOOKUP(TRIM(B36),ALL!$B$1:$V$2738,4,FALSE)))</f>
        <v>5</v>
      </c>
      <c r="I36" s="34" t="str">
        <f>IF(ISBLANK(VLOOKUP(TRIM(B36),ALL!$B$1:$V$2738,5,FALSE)),"",IF(ISERROR(VLOOKUP(TRIM(B36),ALL!$B$1:$V$2738,5,FALSE))," ",VLOOKUP(TRIM(B36),ALL!$B$1:$V$2738,5,FALSE)))</f>
        <v/>
      </c>
      <c r="J36" s="34">
        <f>IF(ISBLANK(VLOOKUP(TRIM(B36),ALL!$B$1:$V$2738,6,FALSE)),"",IF(ISERROR(VLOOKUP(TRIM(B36),ALL!$B$1:$V$2738,6,FALSE))," ", VLOOKUP(TRIM(B36),ALL!$B$1:$V$2738,6,FALSE)))</f>
        <v>5</v>
      </c>
      <c r="K36" s="34"/>
      <c r="L36" s="34"/>
      <c r="M36" s="34"/>
      <c r="N36" s="34"/>
      <c r="O36"/>
      <c r="P36"/>
      <c r="Q36"/>
      <c r="R36"/>
      <c r="S36"/>
      <c r="T36"/>
      <c r="AB36"/>
      <c r="AC36"/>
    </row>
    <row r="37" spans="1:29">
      <c r="A37" s="34" t="str">
        <f>IF(ISERROR(VLOOKUP(TRIM(B37),ALL!$B$1:$U$2738,3,FALSE)),"(unc)",VLOOKUP(TRIM(B37),ALL!$B$1:$U$2738,3,FALSE))</f>
        <v>RE $</v>
      </c>
      <c r="B37" s="99" t="s">
        <v>8893</v>
      </c>
      <c r="C37" s="10" t="s">
        <v>6291</v>
      </c>
      <c r="D37" s="224">
        <f>VLOOKUP(TRIM(B37),BirthdateDraft!$A$1:$M$9000,2,FALSE)</f>
        <v>35947</v>
      </c>
      <c r="E37" s="203" t="str">
        <f>VLOOKUP(TRIM(B37),BirthdateDraft!$A$1:$M$9865,3,FALSE)</f>
        <v>21/3</v>
      </c>
      <c r="F37" s="209" t="s">
        <v>11607</v>
      </c>
      <c r="G37" s="34" t="str">
        <f>IF(ISERROR(VLOOKUP(TRIM(B37),ALL!$B$1:$U$2738,2,FALSE)),"",IF(ISERROR(VLOOKUP(TRIM(B37),ALL!$B$1:$U$2738,2,FALSE))," ",VLOOKUP(TRIM(B37),ALL!$B$1:$U$2738,2,FALSE)))</f>
        <v>LVA</v>
      </c>
      <c r="H37" s="124" t="str">
        <f>IF(ISBLANK(VLOOKUP(TRIM(B37),ALL!$B$1:$V$2738,4,FALSE)),"",IF(ISERROR(VLOOKUP(TRIM(B37),ALL!$B$1:$V$2738,4,FALSE))," ",VLOOKUP(TRIM(B37),ALL!$B$1:$V$2738,4,FALSE)))</f>
        <v>4</v>
      </c>
      <c r="I37" s="34" t="str">
        <f>IF(ISBLANK(VLOOKUP(TRIM(B37),ALL!$B$1:$V$2738,5,FALSE)),"",IF(ISERROR(VLOOKUP(TRIM(B37),ALL!$B$1:$V$2738,5,FALSE))," ",VLOOKUP(TRIM(B37),ALL!$B$1:$V$2738,5,FALSE)))</f>
        <v/>
      </c>
      <c r="J37" s="34">
        <f>IF(ISBLANK(VLOOKUP(TRIM(B37),ALL!$B$1:$V$2738,6,FALSE)),"",IF(ISERROR(VLOOKUP(TRIM(B37),ALL!$B$1:$V$2738,6,FALSE))," ", VLOOKUP(TRIM(B37),ALL!$B$1:$V$2738,6,FALSE)))</f>
        <v>10</v>
      </c>
      <c r="K37" s="34"/>
      <c r="L37" s="34"/>
      <c r="M37" s="34"/>
      <c r="N37" s="34"/>
      <c r="O37"/>
      <c r="P37"/>
      <c r="Q37"/>
      <c r="R37"/>
      <c r="S37"/>
      <c r="T37"/>
      <c r="AB37"/>
      <c r="AC37"/>
    </row>
    <row r="38" spans="1:29">
      <c r="A38" s="34" t="str">
        <f>IF(ISERROR(VLOOKUP(TRIM(B38),ALL!$B$1:$U$2738,3,FALSE)),"(unc)",VLOOKUP(TRIM(B38),ALL!$B$1:$U$2738,3,FALSE))</f>
        <v>RE $</v>
      </c>
      <c r="B38" s="99" t="s">
        <v>6623</v>
      </c>
      <c r="C38" s="10" t="s">
        <v>6291</v>
      </c>
      <c r="D38" s="224">
        <f>VLOOKUP(TRIM(B38),BirthdateDraft!$A$1:$M$9000,2,FALSE)</f>
        <v>35518</v>
      </c>
      <c r="E38" s="203" t="str">
        <f>VLOOKUP(TRIM(B38),BirthdateDraft!$A$1:$M$9865,3,FALSE)</f>
        <v>18/4</v>
      </c>
      <c r="F38" s="209"/>
      <c r="G38" s="34" t="str">
        <f>IF(ISERROR(VLOOKUP(TRIM(B38),ALL!$B$1:$U$2738,2,FALSE)),"",IF(ISERROR(VLOOKUP(TRIM(B38),ALL!$B$1:$U$2738,2,FALSE))," ",VLOOKUP(TRIM(B38),ALL!$B$1:$U$2738,2,FALSE)))</f>
        <v>PHN</v>
      </c>
      <c r="H38" s="124" t="str">
        <f>IF(ISBLANK(VLOOKUP(TRIM(B38),ALL!$B$1:$V$2738,4,FALSE)),"",IF(ISERROR(VLOOKUP(TRIM(B38),ALL!$B$1:$V$2738,4,FALSE))," ",VLOOKUP(TRIM(B38),ALL!$B$1:$V$2738,4,FALSE)))</f>
        <v>4</v>
      </c>
      <c r="I38" s="34" t="str">
        <f>IF(ISBLANK(VLOOKUP(TRIM(B38),ALL!$B$1:$V$2738,5,FALSE)),"",IF(ISERROR(VLOOKUP(TRIM(B38),ALL!$B$1:$V$2738,5,FALSE))," ",VLOOKUP(TRIM(B38),ALL!$B$1:$V$2738,5,FALSE)))</f>
        <v/>
      </c>
      <c r="J38" s="34">
        <f>IF(ISBLANK(VLOOKUP(TRIM(B38),ALL!$B$1:$V$2738,6,FALSE)),"",IF(ISERROR(VLOOKUP(TRIM(B38),ALL!$B$1:$V$2738,6,FALSE))," ", VLOOKUP(TRIM(B38),ALL!$B$1:$V$2738,6,FALSE)))</f>
        <v>7</v>
      </c>
      <c r="K38" s="34" t="str">
        <f>IF(ISBLANK(VLOOKUP(TRIM(B38),ALL!$B$1:$V$2738,7,FALSE)),"",IF(ISERROR(VLOOKUP(TRIM(B38),ALL!$B$1:$V$2738,7,FALSE))," ",VLOOKUP(TRIM(B38),ALL!$B$1:$V$2738,7,FALSE)))</f>
        <v/>
      </c>
      <c r="L38" s="34" t="str">
        <f>IF(ISBLANK(VLOOKUP(TRIM(B38),ALL!$B$1:$V$2738,8,FALSE)),"",IF(ISERROR(VLOOKUP(TRIM(B38),ALL!$B$1:$V$2738,8,FALSE))," ",VLOOKUP(TRIM(B38),ALL!$B$1:$V$2738,8,FALSE)))</f>
        <v/>
      </c>
      <c r="M38" s="34" t="str">
        <f>IF(ISBLANK(VLOOKUP(TRIM(B38),ALL!$B$1:$V$2738,9,FALSE)),"",IF(ISERROR(VLOOKUP(TRIM(B38),ALL!$B$1:$V$2738,9,FALSE))," ",VLOOKUP(TRIM(B38),ALL!$B$1:$V$2738,9,FALSE)))</f>
        <v/>
      </c>
      <c r="N38" s="34" t="str">
        <f>IF(ISBLANK(VLOOKUP(TRIM(B38),ALL!$B$1:$V$2738,10,FALSE)),"",IF(ISERROR(VLOOKUP(TRIM(B38),ALL!$B$1:$V$2738,10,FALSE))," ",VLOOKUP(TRIM(B38),ALL!$B$1:$V$2738,10,FALSE)))</f>
        <v/>
      </c>
      <c r="O38"/>
      <c r="P38"/>
      <c r="Q38"/>
      <c r="R38"/>
      <c r="S38"/>
      <c r="T38"/>
      <c r="AB38"/>
      <c r="AC38"/>
    </row>
    <row r="39" spans="1:29">
      <c r="A39" s="34" t="str">
        <f>IF(ISERROR(VLOOKUP(TRIM(B39),ALL!$B$1:$U$2738,3,FALSE)),"(unc)",VLOOKUP(TRIM(B39),ALL!$B$1:$U$2738,3,FALSE))</f>
        <v>RDT $</v>
      </c>
      <c r="B39" s="99" t="s">
        <v>7154</v>
      </c>
      <c r="C39" s="10" t="s">
        <v>6291</v>
      </c>
      <c r="D39" s="224">
        <f>VLOOKUP(TRIM(B39),BirthdateDraft!$A$1:$M$9000,2,FALSE)</f>
        <v>35286</v>
      </c>
      <c r="E39" s="203" t="str">
        <f>VLOOKUP(TRIM(B39),BirthdateDraft!$A$1:$M$9865,3,FALSE)</f>
        <v>19/3</v>
      </c>
      <c r="F39" s="209" t="s">
        <v>10694</v>
      </c>
      <c r="G39" s="34" t="str">
        <f>IF(ISERROR(VLOOKUP(TRIM(B39),ALL!$B$1:$U$2738,2,FALSE)),"",IF(ISERROR(VLOOKUP(TRIM(B39),ALL!$B$1:$U$2738,2,FALSE))," ",VLOOKUP(TRIM(B39),ALL!$B$1:$U$2738,2,FALSE)))</f>
        <v>NON</v>
      </c>
      <c r="H39" s="124" t="str">
        <f>IF(ISBLANK(VLOOKUP(TRIM(B39),ALL!$B$1:$V$2738,4,FALSE)),"",IF(ISERROR(VLOOKUP(TRIM(B39),ALL!$B$1:$V$2738,4,FALSE))," ",VLOOKUP(TRIM(B39),ALL!$B$1:$V$2738,4,FALSE)))</f>
        <v>4</v>
      </c>
      <c r="I39" s="34" t="str">
        <f>IF(ISBLANK(VLOOKUP(TRIM(B39),ALL!$B$1:$V$2738,5,FALSE)),"",IF(ISERROR(VLOOKUP(TRIM(B39),ALL!$B$1:$V$2738,5,FALSE))," ",VLOOKUP(TRIM(B39),ALL!$B$1:$V$2738,5,FALSE)))</f>
        <v/>
      </c>
      <c r="J39" s="34">
        <f>IF(ISBLANK(VLOOKUP(TRIM(B39),ALL!$B$1:$V$2738,6,FALSE)),"",IF(ISERROR(VLOOKUP(TRIM(B39),ALL!$B$1:$V$2738,6,FALSE))," ", VLOOKUP(TRIM(B39),ALL!$B$1:$V$2738,6,FALSE)))</f>
        <v>0</v>
      </c>
      <c r="K39" s="34"/>
      <c r="L39" s="34"/>
      <c r="M39" s="34"/>
      <c r="N39" s="34"/>
      <c r="O39"/>
      <c r="P39"/>
      <c r="Q39"/>
      <c r="R39"/>
      <c r="S39"/>
      <c r="T39"/>
      <c r="AB39"/>
      <c r="AC39"/>
    </row>
    <row r="40" spans="1:29">
      <c r="A40" s="34" t="str">
        <f>IF(ISERROR(VLOOKUP(TRIM(B40),ALL!$B$1:$U$2738,3,FALSE)),"(unc)",VLOOKUP(TRIM(B40),ALL!$B$1:$U$2738,3,FALSE))</f>
        <v>LDT $</v>
      </c>
      <c r="B40" s="99" t="s">
        <v>6603</v>
      </c>
      <c r="C40" s="10" t="s">
        <v>6291</v>
      </c>
      <c r="D40" s="224">
        <f>VLOOKUP(TRIM(B40),BirthdateDraft!$A$1:$M$9000,2,FALSE)</f>
        <v>34251</v>
      </c>
      <c r="E40" s="203" t="str">
        <f>VLOOKUP(TRIM(B40),BirthdateDraft!$A$1:$M$9865,3,FALSE)</f>
        <v>18/3</v>
      </c>
      <c r="F40" s="209" t="s">
        <v>10834</v>
      </c>
      <c r="G40" s="34" t="str">
        <f>IF(ISERROR(VLOOKUP(TRIM(B40),ALL!$B$1:$U$2738,2,FALSE)),"",IF(ISERROR(VLOOKUP(TRIM(B40),ALL!$B$1:$U$2738,2,FALSE))," ",VLOOKUP(TRIM(B40),ALL!$B$1:$U$2738,2,FALSE)))</f>
        <v>NON</v>
      </c>
      <c r="H40" s="124" t="str">
        <f>IF(ISBLANK(VLOOKUP(TRIM(B40),ALL!$B$1:$V$2738,4,FALSE)),"",IF(ISERROR(VLOOKUP(TRIM(B40),ALL!$B$1:$V$2738,4,FALSE))," ",VLOOKUP(TRIM(B40),ALL!$B$1:$V$2738,4,FALSE)))</f>
        <v>4</v>
      </c>
      <c r="I40" s="34" t="str">
        <f>IF(ISBLANK(VLOOKUP(TRIM(B40),ALL!$B$1:$V$2738,5,FALSE)),"",IF(ISERROR(VLOOKUP(TRIM(B40),ALL!$B$1:$V$2738,5,FALSE))," ",VLOOKUP(TRIM(B40),ALL!$B$1:$V$2738,5,FALSE)))</f>
        <v/>
      </c>
      <c r="J40" s="34">
        <f>IF(ISBLANK(VLOOKUP(TRIM(B40),ALL!$B$1:$V$2738,6,FALSE)),"",IF(ISERROR(VLOOKUP(TRIM(B40),ALL!$B$1:$V$2738,6,FALSE))," ", VLOOKUP(TRIM(B40),ALL!$B$1:$V$2738,6,FALSE)))</f>
        <v>4</v>
      </c>
      <c r="K40" s="34"/>
      <c r="L40" s="34"/>
      <c r="M40" s="34"/>
      <c r="N40" s="34"/>
      <c r="O40"/>
      <c r="P40"/>
      <c r="Q40"/>
      <c r="R40"/>
      <c r="S40"/>
      <c r="T40"/>
      <c r="AB40"/>
      <c r="AC40"/>
    </row>
    <row r="41" spans="1:29">
      <c r="A41" s="34" t="str">
        <f>IF(ISERROR(VLOOKUP(TRIM(B41),ALL!$B$1:$U$2738,3,FALSE)),"(unc)",VLOOKUP(TRIM(B41),ALL!$B$1:$U$2738,3,FALSE))</f>
        <v>DT $</v>
      </c>
      <c r="B41" s="99" t="s">
        <v>6134</v>
      </c>
      <c r="C41" s="10" t="s">
        <v>6291</v>
      </c>
      <c r="D41" s="224">
        <f>VLOOKUP(TRIM(B41),BirthdateDraft!$A$1:$M$9000,2,FALSE)</f>
        <v>34436</v>
      </c>
      <c r="E41" s="203" t="str">
        <f>VLOOKUP(TRIM(B41),BirthdateDraft!$A$1:$M$9865,3,FALSE)</f>
        <v>17/FA</v>
      </c>
      <c r="F41" s="209"/>
      <c r="G41" s="34" t="str">
        <f>IF(ISERROR(VLOOKUP(TRIM(B41),ALL!$B$1:$U$2738,2,FALSE)),"",IF(ISERROR(VLOOKUP(TRIM(B41),ALL!$B$1:$U$2738,2,FALSE))," ",VLOOKUP(TRIM(B41),ALL!$B$1:$U$2738,2,FALSE)))</f>
        <v>LVA</v>
      </c>
      <c r="H41" s="124" t="str">
        <f>IF(ISBLANK(VLOOKUP(TRIM(B41),ALL!$B$1:$V$2738,4,FALSE)),"",IF(ISERROR(VLOOKUP(TRIM(B41),ALL!$B$1:$V$2738,4,FALSE))," ",VLOOKUP(TRIM(B41),ALL!$B$1:$V$2738,4,FALSE)))</f>
        <v>0</v>
      </c>
      <c r="I41" s="34" t="str">
        <f>IF(ISBLANK(VLOOKUP(TRIM(B41),ALL!$B$1:$V$2738,5,FALSE)),"",IF(ISERROR(VLOOKUP(TRIM(B41),ALL!$B$1:$V$2738,5,FALSE))," ",VLOOKUP(TRIM(B41),ALL!$B$1:$V$2738,5,FALSE)))</f>
        <v/>
      </c>
      <c r="J41" s="34">
        <f>IF(ISBLANK(VLOOKUP(TRIM(B41),ALL!$B$1:$V$2738,6,FALSE)),"",IF(ISERROR(VLOOKUP(TRIM(B41),ALL!$B$1:$V$2738,6,FALSE))," ", VLOOKUP(TRIM(B41),ALL!$B$1:$V$2738,6,FALSE)))</f>
        <v>7</v>
      </c>
      <c r="K41" s="34"/>
      <c r="L41" s="34"/>
      <c r="M41" s="34"/>
      <c r="N41" s="34"/>
      <c r="O41"/>
      <c r="P41"/>
      <c r="Q41"/>
      <c r="R41"/>
      <c r="S41"/>
      <c r="T41"/>
      <c r="AB41"/>
      <c r="AC41"/>
    </row>
    <row r="42" spans="1:29">
      <c r="A42" s="34"/>
      <c r="B42" s="99"/>
      <c r="C42" s="10"/>
      <c r="D42" s="224"/>
      <c r="E42" s="203"/>
      <c r="F42" s="209"/>
      <c r="G42" s="34"/>
      <c r="H42" s="124"/>
      <c r="I42" s="34"/>
      <c r="J42" s="34"/>
      <c r="K42" s="34"/>
      <c r="L42" s="34"/>
      <c r="M42" s="34"/>
      <c r="N42" s="34"/>
      <c r="O42"/>
      <c r="P42"/>
      <c r="Q42"/>
      <c r="R42"/>
      <c r="S42"/>
      <c r="T42"/>
      <c r="AB42"/>
      <c r="AC42"/>
    </row>
    <row r="44" spans="1:29">
      <c r="A44" s="34" t="str">
        <f>IF(ISERROR(VLOOKUP(TRIM(B44),ALL!$B$1:$U$2738,3,FALSE)),"(unc)",VLOOKUP(TRIM(B44),ALL!$B$1:$U$2738,3,FALSE))</f>
        <v>RLB</v>
      </c>
      <c r="B44" s="99" t="s">
        <v>8954</v>
      </c>
      <c r="C44" s="10" t="s">
        <v>6291</v>
      </c>
      <c r="D44" s="224">
        <f>VLOOKUP(TRIM(B44),BirthdateDraft!$A$1:$M$9000,2,FALSE)</f>
        <v>36312</v>
      </c>
      <c r="E44" s="203" t="str">
        <f>VLOOKUP(TRIM(B44),BirthdateDraft!$A$1:$M$9865,3,FALSE)</f>
        <v>21/2</v>
      </c>
      <c r="F44" s="209" t="s">
        <v>8401</v>
      </c>
      <c r="G44" s="34" t="str">
        <f>IF(ISERROR(VLOOKUP(TRIM(B44),ALL!$B$1:$U$2738,2,FALSE)),"",IF(ISERROR(VLOOKUP(TRIM(B44),ALL!$B$1:$U$2738,2,FALSE))," ",VLOOKUP(TRIM(B44),ALL!$B$1:$U$2738,2,FALSE)))</f>
        <v>NON</v>
      </c>
      <c r="H44" s="124" t="str">
        <f>IF(ISBLANK(VLOOKUP(TRIM(B44),ALL!$B$1:$V$2738,4,FALSE)),"",IF(ISERROR(VLOOKUP(TRIM(B44),ALL!$B$1:$V$2738,4,FALSE))," ",VLOOKUP(TRIM(B44),ALL!$B$1:$V$2738,4,FALSE)))</f>
        <v>0-4</v>
      </c>
      <c r="I44" s="34" t="str">
        <f>IF(ISBLANK(VLOOKUP(TRIM(B44),ALL!$B$1:$V$2738,5,FALSE)),"",IF(ISERROR(VLOOKUP(TRIM(B44),ALL!$B$1:$V$2738,5,FALSE))," ",VLOOKUP(TRIM(B44),ALL!$B$1:$V$2738,5,FALSE)))</f>
        <v/>
      </c>
      <c r="J44" s="34">
        <f>IF(ISBLANK(VLOOKUP(TRIM(B44),ALL!$B$1:$V$2738,6,FALSE)),"",IF(ISERROR(VLOOKUP(TRIM(B44),ALL!$B$1:$V$2738,6,FALSE))," ", VLOOKUP(TRIM(B44),ALL!$B$1:$V$2738,6,FALSE)))</f>
        <v>3</v>
      </c>
      <c r="K44" s="34"/>
      <c r="L44" s="34"/>
      <c r="M44" s="34"/>
      <c r="N44" s="34"/>
      <c r="O44"/>
      <c r="P44"/>
      <c r="Q44"/>
      <c r="R44"/>
      <c r="S44"/>
      <c r="T44"/>
      <c r="AB44"/>
      <c r="AC44"/>
    </row>
    <row r="45" spans="1:29">
      <c r="A45" s="34" t="str">
        <f>IF(ISERROR(VLOOKUP(TRIM(B45),ALL!$B$1:$U$2738,3,FALSE)),"(unc)",VLOOKUP(TRIM(B45),ALL!$B$1:$U$2738,3,FALSE))</f>
        <v>RILB</v>
      </c>
      <c r="B45" s="99" t="s">
        <v>10041</v>
      </c>
      <c r="C45" s="10" t="s">
        <v>6291</v>
      </c>
      <c r="D45" s="224">
        <f>VLOOKUP(TRIM(B45),BirthdateDraft!$A$1:$M$9000,2,FALSE)</f>
        <v>36654</v>
      </c>
      <c r="E45" s="203" t="str">
        <f>VLOOKUP(TRIM(B45),BirthdateDraft!$A$1:$M$9865,3,FALSE)</f>
        <v>22/1</v>
      </c>
      <c r="F45" s="209" t="s">
        <v>10579</v>
      </c>
      <c r="G45" s="34" t="str">
        <f>IF(ISERROR(VLOOKUP(TRIM(B45),ALL!$B$1:$U$2738,2,FALSE)),"",IF(ISERROR(VLOOKUP(TRIM(B45),ALL!$B$1:$U$2738,2,FALSE))," ",VLOOKUP(TRIM(B45),ALL!$B$1:$U$2738,2,FALSE)))</f>
        <v>GBN</v>
      </c>
      <c r="H45" s="124" t="str">
        <f>IF(ISBLANK(VLOOKUP(TRIM(B45),ALL!$B$1:$V$2738,4,FALSE)),"",IF(ISERROR(VLOOKUP(TRIM(B45),ALL!$B$1:$V$2738,4,FALSE))," ",VLOOKUP(TRIM(B45),ALL!$B$1:$V$2738,4,FALSE)))</f>
        <v>0-4</v>
      </c>
      <c r="I45" s="34" t="str">
        <f>IF(ISBLANK(VLOOKUP(TRIM(B45),ALL!$B$1:$V$2738,5,FALSE)),"",IF(ISERROR(VLOOKUP(TRIM(B45),ALL!$B$1:$V$2738,5,FALSE))," ",VLOOKUP(TRIM(B45),ALL!$B$1:$V$2738,5,FALSE)))</f>
        <v/>
      </c>
      <c r="J45" s="34">
        <f>IF(ISBLANK(VLOOKUP(TRIM(B45),ALL!$B$1:$V$2738,6,FALSE)),"",IF(ISERROR(VLOOKUP(TRIM(B45),ALL!$B$1:$V$2738,6,FALSE))," ", VLOOKUP(TRIM(B45),ALL!$B$1:$V$2738,6,FALSE)))</f>
        <v>7</v>
      </c>
      <c r="K45" s="34"/>
      <c r="L45" s="34"/>
      <c r="M45" s="34"/>
      <c r="N45" s="34"/>
      <c r="O45"/>
      <c r="P45"/>
      <c r="Q45"/>
      <c r="R45"/>
      <c r="S45"/>
      <c r="T45"/>
      <c r="AB45"/>
      <c r="AC45"/>
    </row>
    <row r="46" spans="1:29">
      <c r="A46" s="34" t="str">
        <f>IF(ISERROR(VLOOKUP(TRIM(B46),ALL!$B$1:$U$2738,3,FALSE)),"(unc)",VLOOKUP(TRIM(B46),ALL!$B$1:$U$2738,3,FALSE))</f>
        <v>LILB</v>
      </c>
      <c r="B46" s="99" t="s">
        <v>5002</v>
      </c>
      <c r="C46" s="10" t="s">
        <v>6291</v>
      </c>
      <c r="D46" s="224">
        <f>VLOOKUP(TRIM(B46),BirthdateDraft!$A$1:$M$9000,2,FALSE)</f>
        <v>33782</v>
      </c>
      <c r="E46" s="203" t="str">
        <f>VLOOKUP(TRIM(B46),BirthdateDraft!$A$1:$M$9865,3,FALSE)</f>
        <v>15/3</v>
      </c>
      <c r="F46" s="209"/>
      <c r="G46" s="34" t="str">
        <f>IF(ISERROR(VLOOKUP(TRIM(B46),ALL!$B$1:$U$2738,2,FALSE)),"",IF(ISERROR(VLOOKUP(TRIM(B46),ALL!$B$1:$U$2738,2,FALSE))," ",VLOOKUP(TRIM(B46),ALL!$B$1:$U$2738,2,FALSE)))</f>
        <v>MIN</v>
      </c>
      <c r="H46" s="124" t="str">
        <f>IF(ISBLANK(VLOOKUP(TRIM(B46),ALL!$B$1:$V$2738,4,FALSE)),"",IF(ISERROR(VLOOKUP(TRIM(B46),ALL!$B$1:$V$2738,4,FALSE))," ",VLOOKUP(TRIM(B46),ALL!$B$1:$V$2738,4,FALSE)))</f>
        <v>4-5</v>
      </c>
      <c r="I46" s="34" t="str">
        <f>IF(ISBLANK(VLOOKUP(TRIM(B46),ALL!$B$1:$V$2738,5,FALSE)),"",IF(ISERROR(VLOOKUP(TRIM(B46),ALL!$B$1:$V$2738,5,FALSE))," ",VLOOKUP(TRIM(B46),ALL!$B$1:$V$2738,5,FALSE)))</f>
        <v/>
      </c>
      <c r="J46" s="34">
        <f>IF(ISBLANK(VLOOKUP(TRIM(B46),ALL!$B$1:$V$2738,6,FALSE)),"",IF(ISERROR(VLOOKUP(TRIM(B46),ALL!$B$1:$V$2738,6,FALSE))," ", VLOOKUP(TRIM(B46),ALL!$B$1:$V$2738,6,FALSE)))</f>
        <v>3</v>
      </c>
      <c r="K46" s="34" t="str">
        <f>IF(ISBLANK(VLOOKUP(TRIM(B46),ALL!$B$1:$V$2738,7,FALSE)),"",IF(ISERROR(VLOOKUP(TRIM(B46),ALL!$B$1:$V$2738,7,FALSE))," ",VLOOKUP(TRIM(B46),ALL!$B$1:$V$2738,7,FALSE)))</f>
        <v/>
      </c>
      <c r="L46" s="34"/>
      <c r="M46" s="34"/>
      <c r="N46" s="34"/>
      <c r="O46"/>
      <c r="P46"/>
      <c r="Q46"/>
      <c r="R46"/>
      <c r="S46"/>
      <c r="T46"/>
      <c r="AB46"/>
      <c r="AC46"/>
    </row>
    <row r="47" spans="1:29" ht="15">
      <c r="A47" s="34" t="str">
        <f>IF(ISERROR(VLOOKUP(TRIM(B47),ALL!$B$1:$U$2738,3,FALSE)),"(unc)",VLOOKUP(TRIM(B47),ALL!$B$1:$U$2738,3,FALSE))</f>
        <v>LOLB</v>
      </c>
      <c r="B47" s="213" t="s">
        <v>9004</v>
      </c>
      <c r="C47" s="10" t="s">
        <v>6291</v>
      </c>
      <c r="D47" s="224">
        <f>VLOOKUP(TRIM(B47),BirthdateDraft!$A$1:$M$9000,2,FALSE)</f>
        <v>35796</v>
      </c>
      <c r="E47" s="203" t="str">
        <f>VLOOKUP(TRIM(B47),BirthdateDraft!$A$1:$M$9865,3,FALSE)</f>
        <v>21/7</v>
      </c>
      <c r="F47" s="209" t="s">
        <v>9339</v>
      </c>
      <c r="G47" s="34" t="str">
        <f>IF(ISERROR(VLOOKUP(TRIM(B47),ALL!$B$1:$U$2738,2,FALSE)),"",IF(ISERROR(VLOOKUP(TRIM(B47),ALL!$B$1:$U$2738,2,FALSE))," ",VLOOKUP(TRIM(B47),ALL!$B$1:$U$2738,2,FALSE)))</f>
        <v>DNA</v>
      </c>
      <c r="H47" s="124" t="str">
        <f>IF(ISBLANK(VLOOKUP(TRIM(B47),ALL!$B$1:$V$2738,4,FALSE)),"",IF(ISERROR(VLOOKUP(TRIM(B47),ALL!$B$1:$V$2738,4,FALSE))," ",VLOOKUP(TRIM(B47),ALL!$B$1:$V$2738,4,FALSE)))</f>
        <v>0-4</v>
      </c>
      <c r="I47" s="34" t="str">
        <f>IF(ISBLANK(VLOOKUP(TRIM(B47),ALL!$B$1:$V$2738,5,FALSE)),"",IF(ISERROR(VLOOKUP(TRIM(B47),ALL!$B$1:$V$2738,5,FALSE))," ",VLOOKUP(TRIM(B47),ALL!$B$1:$V$2738,5,FALSE)))</f>
        <v/>
      </c>
      <c r="J47" s="34">
        <f>IF(ISBLANK(VLOOKUP(TRIM(B47),ALL!$B$1:$V$2738,6,FALSE)),"",IF(ISERROR(VLOOKUP(TRIM(B47),ALL!$B$1:$V$2738,6,FALSE))," ", VLOOKUP(TRIM(B47),ALL!$B$1:$V$2738,6,FALSE)))</f>
        <v>12</v>
      </c>
      <c r="K47" s="34"/>
      <c r="L47" s="34" t="str">
        <f>IF(ISBLANK(VLOOKUP(TRIM(B47),ALL!$B$1:$V$2738,8,FALSE)),"",IF(ISERROR(VLOOKUP(TRIM(B47),ALL!$B$1:$V$2738,8,FALSE))," ",VLOOKUP(TRIM(B47),ALL!$B$1:$V$2738,8,FALSE)))</f>
        <v/>
      </c>
      <c r="M47" s="34" t="str">
        <f>IF(ISBLANK(VLOOKUP(TRIM(B47),ALL!$B$1:$V$2738,9,FALSE)),"",IF(ISERROR(VLOOKUP(TRIM(B47),ALL!$B$1:$V$2738,9,FALSE))," ",VLOOKUP(TRIM(B47),ALL!$B$1:$V$2738,9,FALSE)))</f>
        <v/>
      </c>
      <c r="N47" s="34" t="str">
        <f>IF(ISBLANK(VLOOKUP(TRIM(B47),ALL!$B$1:$V$2738,10,FALSE)),"",IF(ISERROR(VLOOKUP(TRIM(B47),ALL!$B$1:$V$2738,10,FALSE))," ",VLOOKUP(TRIM(B47),ALL!$B$1:$V$2738,10,FALSE)))</f>
        <v/>
      </c>
      <c r="O47" s="32"/>
      <c r="P47"/>
      <c r="Q47"/>
      <c r="R47"/>
      <c r="S47"/>
      <c r="T47"/>
      <c r="AB47"/>
      <c r="AC47"/>
    </row>
    <row r="48" spans="1:29">
      <c r="A48" s="34" t="str">
        <f>IF(ISERROR(VLOOKUP(TRIM(B48),ALL!$B$1:$U$2738,3,FALSE)),"(unc)",VLOOKUP(TRIM(B48),ALL!$B$1:$U$2738,3,FALSE))</f>
        <v>LOLB</v>
      </c>
      <c r="B48" s="99" t="s">
        <v>10134</v>
      </c>
      <c r="C48" s="10" t="s">
        <v>6291</v>
      </c>
      <c r="D48" s="224">
        <f>VLOOKUP(TRIM(B48),BirthdateDraft!$A$1:$M$9000,2,FALSE)</f>
        <v>36129</v>
      </c>
      <c r="E48" s="203" t="str">
        <f>VLOOKUP(TRIM(B48),BirthdateDraft!$A$1:$M$9865,3,FALSE)</f>
        <v>22/2</v>
      </c>
      <c r="F48" s="209" t="s">
        <v>9542</v>
      </c>
      <c r="G48" s="34" t="str">
        <f>IF(ISERROR(VLOOKUP(TRIM(B48),ALL!$B$1:$U$2738,2,FALSE)),"",IF(ISERROR(VLOOKUP(TRIM(B48),ALL!$B$1:$U$2738,2,FALSE))," ",VLOOKUP(TRIM(B48),ALL!$B$1:$U$2738,2,FALSE)))</f>
        <v>SEN</v>
      </c>
      <c r="H48" s="124" t="str">
        <f>IF(ISBLANK(VLOOKUP(TRIM(B48),ALL!$B$1:$V$2738,4,FALSE)),"",IF(ISERROR(VLOOKUP(TRIM(B48),ALL!$B$1:$V$2738,4,FALSE))," ",VLOOKUP(TRIM(B48),ALL!$B$1:$V$2738,4,FALSE)))</f>
        <v>0-4</v>
      </c>
      <c r="I48" s="34" t="str">
        <f>IF(ISBLANK(VLOOKUP(TRIM(B48),ALL!$B$1:$V$2738,5,FALSE)),"",IF(ISERROR(VLOOKUP(TRIM(B48),ALL!$B$1:$V$2738,5,FALSE))," ",VLOOKUP(TRIM(B48),ALL!$B$1:$V$2738,5,FALSE)))</f>
        <v/>
      </c>
      <c r="J48" s="34">
        <f>IF(ISBLANK(VLOOKUP(TRIM(B48),ALL!$B$1:$V$2738,6,FALSE)),"",IF(ISERROR(VLOOKUP(TRIM(B48),ALL!$B$1:$V$2738,6,FALSE))," ", VLOOKUP(TRIM(B48),ALL!$B$1:$V$2738,6,FALSE)))</f>
        <v>12</v>
      </c>
      <c r="K48" s="34">
        <f>IF(ISBLANK(VLOOKUP(TRIM(B48),ALL!$B$1:$V$2738,7,FALSE)),"",IF(ISERROR(VLOOKUP(TRIM(B48),ALL!$B$1:$V$2738,7,FALSE))," ",VLOOKUP(TRIM(B48),ALL!$B$1:$V$2738,7,FALSE)))</f>
        <v>1</v>
      </c>
      <c r="L48" s="34"/>
      <c r="M48" s="34"/>
      <c r="N48" s="34"/>
      <c r="O48"/>
      <c r="P48"/>
      <c r="Q48"/>
      <c r="R48"/>
      <c r="S48"/>
      <c r="T48"/>
      <c r="AB48"/>
      <c r="AC48"/>
    </row>
    <row r="49" spans="1:29">
      <c r="A49" s="34" t="str">
        <f>IF(ISERROR(VLOOKUP(TRIM(B49),ALL!$B$1:$U$2738,3,FALSE)),"(unc)",VLOOKUP(TRIM(B49),ALL!$B$1:$U$2738,3,FALSE))</f>
        <v>ILB</v>
      </c>
      <c r="B49" s="99" t="s">
        <v>5037</v>
      </c>
      <c r="C49" s="10" t="s">
        <v>6291</v>
      </c>
      <c r="D49" s="224">
        <f>VLOOKUP(TRIM(B49),BirthdateDraft!$A$1:$M$9000,2,FALSE)</f>
        <v>34549</v>
      </c>
      <c r="E49" s="203" t="str">
        <f>VLOOKUP(TRIM(B49),BirthdateDraft!$A$1:$M$9865,3,FALSE)</f>
        <v>15/4</v>
      </c>
      <c r="F49" s="209" t="s">
        <v>5842</v>
      </c>
      <c r="G49" s="34" t="str">
        <f>IF(ISERROR(VLOOKUP(TRIM(B49),ALL!$B$1:$U$2738,2,FALSE)),"",IF(ISERROR(VLOOKUP(TRIM(B49),ALL!$B$1:$U$2738,2,FALSE))," ",VLOOKUP(TRIM(B49),ALL!$B$1:$U$2738,2,FALSE)))</f>
        <v>PIA</v>
      </c>
      <c r="H49" s="124" t="str">
        <f>IF(ISBLANK(VLOOKUP(TRIM(B49),ALL!$B$1:$V$2738,4,FALSE)),"",IF(ISERROR(VLOOKUP(TRIM(B49),ALL!$B$1:$V$2738,4,FALSE))," ",VLOOKUP(TRIM(B49),ALL!$B$1:$V$2738,4,FALSE)))</f>
        <v>4-0</v>
      </c>
      <c r="I49" s="34" t="str">
        <f>IF(ISBLANK(VLOOKUP(TRIM(B49),ALL!$B$1:$V$2738,5,FALSE)),"",IF(ISERROR(VLOOKUP(TRIM(B49),ALL!$B$1:$V$2738,5,FALSE))," ",VLOOKUP(TRIM(B49),ALL!$B$1:$V$2738,5,FALSE)))</f>
        <v/>
      </c>
      <c r="J49" s="34">
        <f>IF(ISBLANK(VLOOKUP(TRIM(B49),ALL!$B$1:$V$2738,6,FALSE)),"",IF(ISERROR(VLOOKUP(TRIM(B49),ALL!$B$1:$V$2738,6,FALSE))," ", VLOOKUP(TRIM(B49),ALL!$B$1:$V$2738,6,FALSE)))</f>
        <v>3</v>
      </c>
      <c r="K49" s="34" t="str">
        <f>IF(ISBLANK(VLOOKUP(TRIM(B49),ALL!$B$1:$V$2738,7,FALSE)),"",IF(ISERROR(VLOOKUP(TRIM(B49),ALL!$B$1:$V$2738,7,FALSE))," ",VLOOKUP(TRIM(B49),ALL!$B$1:$V$2738,7,FALSE)))</f>
        <v/>
      </c>
      <c r="L49" s="34"/>
      <c r="M49" s="34" t="str">
        <f>IF(ISBLANK(VLOOKUP(TRIM(B49),ALL!$B$1:$V$2738,9,FALSE)),"",IF(ISERROR(VLOOKUP(TRIM(B49),ALL!$B$1:$V$2738,9,FALSE))," ",VLOOKUP(TRIM(B49),ALL!$B$1:$V$2738,9,FALSE)))</f>
        <v/>
      </c>
      <c r="N49" s="34" t="str">
        <f>IF(ISBLANK(VLOOKUP(TRIM(B49),ALL!$B$1:$V$2738,10,FALSE)),"",IF(ISERROR(VLOOKUP(TRIM(B49),ALL!$B$1:$V$2738,10,FALSE))," ",VLOOKUP(TRIM(B49),ALL!$B$1:$V$2738,10,FALSE)))</f>
        <v/>
      </c>
      <c r="O49"/>
      <c r="P49"/>
      <c r="Q49"/>
      <c r="R49"/>
      <c r="S49"/>
      <c r="T49"/>
      <c r="AB49"/>
      <c r="AC49"/>
    </row>
    <row r="50" spans="1:29">
      <c r="A50" s="34" t="str">
        <f>IF(ISERROR(VLOOKUP(TRIM(B50),ALL!$B$1:$U$2738,3,FALSE)),"(unc)",VLOOKUP(TRIM(B50),ALL!$B$1:$U$2738,3,FALSE))</f>
        <v>End $ OLB</v>
      </c>
      <c r="B50" s="99" t="s">
        <v>7852</v>
      </c>
      <c r="C50" s="10" t="s">
        <v>6291</v>
      </c>
      <c r="D50" s="224">
        <f>VLOOKUP(TRIM(B50),BirthdateDraft!$A$1:$M$9000,2,FALSE)</f>
        <v>35044</v>
      </c>
      <c r="E50" s="203" t="str">
        <f>VLOOKUP(TRIM(B50),BirthdateDraft!$A$1:$M$9865,3,FALSE)</f>
        <v>18/6</v>
      </c>
      <c r="F50" s="209"/>
      <c r="G50" s="34" t="str">
        <f>IF(ISERROR(VLOOKUP(TRIM(B50),ALL!$B$1:$U$2738,2,FALSE)),"",IF(ISERROR(VLOOKUP(TRIM(B50),ALL!$B$1:$U$2738,2,FALSE))," ",VLOOKUP(TRIM(B50),ALL!$B$1:$U$2738,2,FALSE)))</f>
        <v>INA</v>
      </c>
      <c r="H50" s="124" t="str">
        <f>IF(ISBLANK(VLOOKUP(TRIM(B50),ALL!$B$1:$V$2738,4,FALSE)),"",IF(ISERROR(VLOOKUP(TRIM(B50),ALL!$B$1:$V$2738,4,FALSE))," ",VLOOKUP(TRIM(B50),ALL!$B$1:$V$2738,4,FALSE)))</f>
        <v>0</v>
      </c>
      <c r="I50" s="34" t="str">
        <f>IF(ISBLANK(VLOOKUP(TRIM(B50),ALL!$B$1:$V$2738,5,FALSE)),"",IF(ISERROR(VLOOKUP(TRIM(B50),ALL!$B$1:$V$2738,5,FALSE))," ",VLOOKUP(TRIM(B50),ALL!$B$1:$V$2738,5,FALSE)))</f>
        <v>0-0</v>
      </c>
      <c r="J50" s="34">
        <f>IF(ISBLANK(VLOOKUP(TRIM(B50),ALL!$B$1:$V$2738,6,FALSE)),"",IF(ISERROR(VLOOKUP(TRIM(B50),ALL!$B$1:$V$2738,6,FALSE))," ", VLOOKUP(TRIM(B50),ALL!$B$1:$V$2738,6,FALSE)))</f>
        <v>4</v>
      </c>
      <c r="K50" s="34" t="str">
        <f>IF(ISBLANK(VLOOKUP(TRIM(B50),ALL!$B$1:$V$2738,7,FALSE)),"",IF(ISERROR(VLOOKUP(TRIM(B50),ALL!$B$1:$V$2738,7,FALSE))," ",VLOOKUP(TRIM(B50),ALL!$B$1:$V$2738,7,FALSE)))</f>
        <v/>
      </c>
      <c r="L50" s="34" t="str">
        <f>IF(ISBLANK(VLOOKUP(TRIM(B50),ALL!$B$1:$V$2738,8,FALSE)),"",IF(ISERROR(VLOOKUP(TRIM(B50),ALL!$B$1:$V$2738,8,FALSE))," ",VLOOKUP(TRIM(B50),ALL!$B$1:$V$2738,8,FALSE)))</f>
        <v/>
      </c>
      <c r="M50" s="34" t="str">
        <f>IF(ISBLANK(VLOOKUP(TRIM(B50),ALL!$B$1:$V$2738,9,FALSE)),"",IF(ISERROR(VLOOKUP(TRIM(B50),ALL!$B$1:$V$2738,9,FALSE))," ",VLOOKUP(TRIM(B50),ALL!$B$1:$V$2738,9,FALSE)))</f>
        <v/>
      </c>
      <c r="N50" s="34" t="str">
        <f>IF(ISBLANK(VLOOKUP(TRIM(B50),ALL!$B$1:$V$2738,10,FALSE)),"",IF(ISERROR(VLOOKUP(TRIM(B50),ALL!$B$1:$V$2738,10,FALSE))," ",VLOOKUP(TRIM(B50),ALL!$B$1:$V$2738,10,FALSE)))</f>
        <v/>
      </c>
      <c r="O50"/>
      <c r="P50"/>
      <c r="Q50"/>
      <c r="R50"/>
      <c r="S50"/>
      <c r="T50"/>
      <c r="AB50"/>
      <c r="AC50"/>
    </row>
    <row r="51" spans="1:29">
      <c r="A51" s="34" t="str">
        <f>IF(ISERROR(VLOOKUP(TRIM(B51),ALL!$B$1:$U$2738,3,FALSE)),"(unc)",VLOOKUP(TRIM(B51),ALL!$B$1:$U$2738,3,FALSE))</f>
        <v>OLB</v>
      </c>
      <c r="B51" s="228" t="s">
        <v>9151</v>
      </c>
      <c r="C51" s="10" t="s">
        <v>6291</v>
      </c>
      <c r="D51" s="224">
        <f>VLOOKUP(TRIM(B51),BirthdateDraft!$A$1:$M$9000,2,FALSE)</f>
        <v>36482</v>
      </c>
      <c r="E51" s="203" t="str">
        <f>VLOOKUP(TRIM(B51),BirthdateDraft!$A$1:$M$9865,3,FALSE)</f>
        <v>21/6</v>
      </c>
      <c r="F51" s="209" t="s">
        <v>12036</v>
      </c>
      <c r="G51" s="34" t="str">
        <f>IF(ISERROR(VLOOKUP(TRIM(B51),ALL!$B$1:$U$2738,2,FALSE)),"",IF(ISERROR(VLOOKUP(TRIM(B51),ALL!$B$1:$U$2738,2,FALSE))," ",VLOOKUP(TRIM(B51),ALL!$B$1:$U$2738,2,FALSE)))</f>
        <v>ARN</v>
      </c>
      <c r="H51" s="124" t="str">
        <f>IF(ISBLANK(VLOOKUP(TRIM(B51),ALL!$B$1:$V$2738,4,FALSE)),"",IF(ISERROR(VLOOKUP(TRIM(B51),ALL!$B$1:$V$2738,4,FALSE))," ",VLOOKUP(TRIM(B51),ALL!$B$1:$V$2738,4,FALSE)))</f>
        <v>0-0</v>
      </c>
      <c r="I51" s="34" t="str">
        <f>IF(ISBLANK(VLOOKUP(TRIM(B51),ALL!$B$1:$V$2738,5,FALSE)),"",IF(ISERROR(VLOOKUP(TRIM(B51),ALL!$B$1:$V$2738,5,FALSE))," ",VLOOKUP(TRIM(B51),ALL!$B$1:$V$2738,5,FALSE)))</f>
        <v/>
      </c>
      <c r="J51" s="34">
        <f>IF(ISBLANK(VLOOKUP(TRIM(B51),ALL!$B$1:$V$2738,6,FALSE)),"",IF(ISERROR(VLOOKUP(TRIM(B51),ALL!$B$1:$V$2738,6,FALSE))," ", VLOOKUP(TRIM(B51),ALL!$B$1:$V$2738,6,FALSE)))</f>
        <v>8</v>
      </c>
      <c r="K51" s="34"/>
      <c r="L51" s="34"/>
      <c r="M51" s="34"/>
      <c r="N51" s="34"/>
      <c r="O51"/>
      <c r="P51"/>
      <c r="Q51"/>
      <c r="R51"/>
      <c r="S51"/>
      <c r="T51"/>
      <c r="AB51"/>
      <c r="AC51"/>
    </row>
    <row r="53" spans="1:29">
      <c r="A53" s="34"/>
      <c r="B53" s="99"/>
      <c r="C53" s="10"/>
      <c r="D53" s="224"/>
      <c r="E53" s="203"/>
      <c r="F53" s="209"/>
      <c r="G53" s="34"/>
      <c r="H53" s="124"/>
      <c r="I53" s="34"/>
      <c r="J53" s="34"/>
      <c r="K53" s="34"/>
      <c r="L53" s="34"/>
      <c r="M53" s="34"/>
      <c r="N53" s="34"/>
      <c r="O53"/>
      <c r="P53"/>
      <c r="Q53"/>
      <c r="R53"/>
      <c r="S53"/>
      <c r="T53"/>
      <c r="AB53"/>
      <c r="AC53"/>
    </row>
    <row r="54" spans="1:29">
      <c r="A54" s="34" t="str">
        <f>IF(ISERROR(VLOOKUP(TRIM(B54),ALL!$B$1:$U$2738,3,FALSE)),"(unc)",VLOOKUP(TRIM(B54),ALL!$B$1:$U$2738,3,FALSE))</f>
        <v>FS ^</v>
      </c>
      <c r="B54" s="99" t="s">
        <v>8044</v>
      </c>
      <c r="C54" s="10" t="s">
        <v>6291</v>
      </c>
      <c r="D54" s="224">
        <f>VLOOKUP(TRIM(B54),BirthdateDraft!$A$1:$M$9000,2,FALSE)</f>
        <v>35690</v>
      </c>
      <c r="E54" s="203" t="str">
        <f>VLOOKUP(TRIM(B54),BirthdateDraft!$A$1:$M$9865,3,FALSE)</f>
        <v>20/6</v>
      </c>
      <c r="F54" s="209" t="s">
        <v>10836</v>
      </c>
      <c r="G54" s="34" t="str">
        <f>IF(ISERROR(VLOOKUP(TRIM(B54),ALL!$B$1:$U$2738,2,FALSE)),"",IF(ISERROR(VLOOKUP(TRIM(B54),ALL!$B$1:$U$2738,2,FALSE))," ",VLOOKUP(TRIM(B54),ALL!$B$1:$U$2738,2,FALSE)))</f>
        <v>LAA</v>
      </c>
      <c r="H54" s="124" t="str">
        <f>IF(ISBLANK(VLOOKUP(TRIM(B54),ALL!$B$1:$V$2738,4,FALSE)),"",IF(ISERROR(VLOOKUP(TRIM(B54),ALL!$B$1:$V$2738,4,FALSE))," ",VLOOKUP(TRIM(B54),ALL!$B$1:$V$2738,4,FALSE)))</f>
        <v>6-5</v>
      </c>
      <c r="I54" s="34"/>
      <c r="J54" s="34"/>
      <c r="K54" s="34"/>
      <c r="L54" s="34"/>
      <c r="M54" s="34"/>
      <c r="N54" s="34"/>
      <c r="O54"/>
      <c r="P54"/>
      <c r="Q54"/>
      <c r="R54"/>
      <c r="S54"/>
      <c r="T54"/>
      <c r="AB54"/>
      <c r="AC54"/>
    </row>
    <row r="55" spans="1:29">
      <c r="A55" s="34" t="str">
        <f>IF(ISERROR(VLOOKUP(TRIM(B55),ALL!$B$1:$U$2738,3,FALSE)),"(unc)",VLOOKUP(TRIM(B55),ALL!$B$1:$U$2738,3,FALSE))</f>
        <v>SS ^</v>
      </c>
      <c r="B55" s="99" t="s">
        <v>10003</v>
      </c>
      <c r="C55" s="10" t="s">
        <v>6291</v>
      </c>
      <c r="D55" s="224">
        <f>VLOOKUP(TRIM(B55),BirthdateDraft!$A$1:$M$9000,2,FALSE)</f>
        <v>36270</v>
      </c>
      <c r="E55" s="203" t="str">
        <f>VLOOKUP(TRIM(B55),BirthdateDraft!$A$1:$M$9865,3,FALSE)</f>
        <v>22/2</v>
      </c>
      <c r="F55" s="209" t="s">
        <v>10582</v>
      </c>
      <c r="G55" s="34" t="str">
        <f>IF(ISERROR(VLOOKUP(TRIM(B55),ALL!$B$1:$U$2738,2,FALSE)),"",IF(ISERROR(VLOOKUP(TRIM(B55),ALL!$B$1:$U$2738,2,FALSE))," ",VLOOKUP(TRIM(B55),ALL!$B$1:$U$2738,2,FALSE)))</f>
        <v>CHN</v>
      </c>
      <c r="H55" s="124" t="str">
        <f>IF(ISBLANK(VLOOKUP(TRIM(B55),ALL!$B$1:$V$2738,4,FALSE)),"",IF(ISERROR(VLOOKUP(TRIM(B55),ALL!$B$1:$V$2738,4,FALSE))," ",VLOOKUP(TRIM(B55),ALL!$B$1:$V$2738,4,FALSE)))</f>
        <v>4-4</v>
      </c>
      <c r="I55" s="34"/>
      <c r="J55" s="34"/>
      <c r="K55" s="34"/>
      <c r="L55" s="34"/>
      <c r="M55" s="34"/>
      <c r="N55" s="34"/>
      <c r="O55"/>
      <c r="P55"/>
      <c r="Q55"/>
      <c r="R55"/>
      <c r="S55"/>
      <c r="T55"/>
      <c r="AB55"/>
      <c r="AC55"/>
    </row>
    <row r="56" spans="1:29">
      <c r="A56" s="34" t="str">
        <f>IF(ISERROR(VLOOKUP(TRIM(B56),ALL!$B$1:$U$2738,3,FALSE)),"(unc)",VLOOKUP(TRIM(B56),ALL!$B$1:$U$2738,3,FALSE))</f>
        <v>SS ^</v>
      </c>
      <c r="B56" s="99" t="s">
        <v>286</v>
      </c>
      <c r="C56" s="10" t="s">
        <v>6291</v>
      </c>
      <c r="D56" s="224">
        <f>VLOOKUP(TRIM(B56),BirthdateDraft!$A$1:$M$9000,2,FALSE)</f>
        <v>32541</v>
      </c>
      <c r="E56" s="203" t="str">
        <f>VLOOKUP(TRIM(B56),BirthdateDraft!$A$1:$M$9865,3,FALSE)</f>
        <v>12/1 (29)</v>
      </c>
      <c r="F56" s="209" t="s">
        <v>8527</v>
      </c>
      <c r="G56" s="34" t="str">
        <f>IF(ISERROR(VLOOKUP(TRIM(B56),ALL!$B$1:$U$2738,2,FALSE)),"",IF(ISERROR(VLOOKUP(TRIM(B56),ALL!$B$1:$U$2738,2,FALSE))," ",VLOOKUP(TRIM(B56),ALL!$B$1:$U$2738,2,FALSE)))</f>
        <v>MIN</v>
      </c>
      <c r="H56" s="124" t="str">
        <f>IF(ISBLANK(VLOOKUP(TRIM(B56),ALL!$B$1:$V$2738,4,FALSE)),"",IF(ISERROR(VLOOKUP(TRIM(B56),ALL!$B$1:$V$2738,4,FALSE))," ",VLOOKUP(TRIM(B56),ALL!$B$1:$V$2738,4,FALSE)))</f>
        <v>4-4</v>
      </c>
      <c r="I56" s="34" t="str">
        <f>IF(ISBLANK(VLOOKUP(TRIM(B56),ALL!$B$1:$V$2738,5,FALSE)),"",IF(ISERROR(VLOOKUP(TRIM(B56),ALL!$B$1:$V$2738,5,FALSE))," ",VLOOKUP(TRIM(B56),ALL!$B$1:$V$2738,5,FALSE)))</f>
        <v/>
      </c>
      <c r="J56" s="34" t="str">
        <f>IF(ISBLANK(VLOOKUP(TRIM(B56),ALL!$B$1:$V$2738,6,FALSE)),"",IF(ISERROR(VLOOKUP(TRIM(B56),ALL!$B$1:$V$2738,6,FALSE))," ", VLOOKUP(TRIM(B56),ALL!$B$1:$V$2738,6,FALSE)))</f>
        <v/>
      </c>
      <c r="K56" s="34" t="str">
        <f>IF(ISBLANK(VLOOKUP(TRIM(B56),ALL!$B$1:$V$2738,7,FALSE)),"",IF(ISERROR(VLOOKUP(TRIM(B56),ALL!$B$1:$V$2738,7,FALSE))," ",VLOOKUP(TRIM(B56),ALL!$B$1:$V$2738,7,FALSE)))</f>
        <v/>
      </c>
      <c r="L56" s="34" t="str">
        <f>IF(ISBLANK(VLOOKUP(TRIM(B56),ALL!$B$1:$V$2738,8,FALSE)),"",IF(ISERROR(VLOOKUP(TRIM(B56),ALL!$B$1:$V$2738,8,FALSE))," ",VLOOKUP(TRIM(B56),ALL!$B$1:$V$2738,8,FALSE)))</f>
        <v/>
      </c>
      <c r="M56" s="34" t="str">
        <f>IF(ISBLANK(VLOOKUP(TRIM(B56),ALL!$B$1:$V$2738,9,FALSE)),"",IF(ISERROR(VLOOKUP(TRIM(B56),ALL!$B$1:$V$2738,9,FALSE))," ",VLOOKUP(TRIM(B56),ALL!$B$1:$V$2738,9,FALSE)))</f>
        <v/>
      </c>
      <c r="N56" s="34" t="str">
        <f>IF(ISBLANK(VLOOKUP(TRIM(B56),ALL!$B$1:$V$2738,10,FALSE)),"",IF(ISERROR(VLOOKUP(TRIM(B56),ALL!$B$1:$V$2738,10,FALSE))," ",VLOOKUP(TRIM(B56),ALL!$B$1:$V$2738,10,FALSE)))</f>
        <v/>
      </c>
      <c r="O56"/>
      <c r="P56"/>
      <c r="Q56"/>
      <c r="R56"/>
      <c r="S56"/>
      <c r="T56"/>
      <c r="AB56"/>
      <c r="AC56"/>
    </row>
    <row r="57" spans="1:29">
      <c r="A57" s="34" t="str">
        <f>IF(ISERROR(VLOOKUP(TRIM(B57),ALL!$B$1:$U$2738,3,FALSE)),"(unc)",VLOOKUP(TRIM(B57),ALL!$B$1:$U$2738,3,FALSE))</f>
        <v>RCB ^</v>
      </c>
      <c r="B57" s="99" t="s">
        <v>10137</v>
      </c>
      <c r="C57" s="10" t="s">
        <v>6291</v>
      </c>
      <c r="D57" s="224">
        <f>VLOOKUP(TRIM(B57),BirthdateDraft!$A$1:$M$9000,2,FALSE)</f>
        <v>36282</v>
      </c>
      <c r="E57" s="203" t="str">
        <f>VLOOKUP(TRIM(B57),BirthdateDraft!$A$1:$M$9865,3,FALSE)</f>
        <v>22/5</v>
      </c>
      <c r="F57" s="209" t="s">
        <v>10581</v>
      </c>
      <c r="G57" s="34" t="str">
        <f>IF(ISERROR(VLOOKUP(TRIM(B57),ALL!$B$1:$U$2738,2,FALSE)),"",IF(ISERROR(VLOOKUP(TRIM(B57),ALL!$B$1:$U$2738,2,FALSE))," ",VLOOKUP(TRIM(B57),ALL!$B$1:$U$2738,2,FALSE)))</f>
        <v>SEN</v>
      </c>
      <c r="H57" s="124" t="str">
        <f>IF(ISBLANK(VLOOKUP(TRIM(B57),ALL!$B$1:$V$2738,4,FALSE)),"",IF(ISERROR(VLOOKUP(TRIM(B57),ALL!$B$1:$V$2738,4,FALSE))," ",VLOOKUP(TRIM(B57),ALL!$B$1:$V$2738,4,FALSE)))</f>
        <v>4</v>
      </c>
      <c r="I57" s="34" t="str">
        <f>IF(ISBLANK(VLOOKUP(TRIM(B57),ALL!$B$1:$V$2738,5,FALSE)),"",IF(ISERROR(VLOOKUP(TRIM(B57),ALL!$B$1:$V$2738,5,FALSE))," ",VLOOKUP(TRIM(B57),ALL!$B$1:$V$2738,5,FALSE)))</f>
        <v/>
      </c>
      <c r="J57" s="34"/>
      <c r="K57" s="34"/>
      <c r="L57" s="34"/>
      <c r="M57" s="34"/>
      <c r="N57" s="34"/>
      <c r="O57"/>
      <c r="P57"/>
      <c r="Q57"/>
      <c r="R57"/>
      <c r="S57"/>
      <c r="T57"/>
      <c r="AB57"/>
      <c r="AC57"/>
    </row>
    <row r="58" spans="1:29">
      <c r="A58" s="34" t="str">
        <f>IF(ISERROR(VLOOKUP(TRIM(B58),ALL!$B$1:$U$2738,3,FALSE)),"(unc)",VLOOKUP(TRIM(B58),ALL!$B$1:$U$2738,3,FALSE))</f>
        <v>RCB ^</v>
      </c>
      <c r="B58" s="99" t="s">
        <v>5028</v>
      </c>
      <c r="C58" s="10" t="s">
        <v>6291</v>
      </c>
      <c r="D58" s="224">
        <f>VLOOKUP(TRIM(B58),BirthdateDraft!$A$1:$M$9000,2,FALSE)</f>
        <v>33978</v>
      </c>
      <c r="E58" s="203" t="str">
        <f>VLOOKUP(TRIM(B58),BirthdateDraft!$A$1:$M$9865,3,FALSE)</f>
        <v>15/1 (18)</v>
      </c>
      <c r="F58" s="209" t="s">
        <v>8528</v>
      </c>
      <c r="G58" s="34" t="str">
        <f>IF(ISERROR(VLOOKUP(TRIM(B58),ALL!$B$1:$U$2738,2,FALSE)),"",IF(ISERROR(VLOOKUP(TRIM(B58),ALL!$B$1:$U$2738,2,FALSE))," ",VLOOKUP(TRIM(B58),ALL!$B$1:$U$2738,2,FALSE)))</f>
        <v>LVA</v>
      </c>
      <c r="H58" s="124" t="str">
        <f>IF(ISBLANK(VLOOKUP(TRIM(B58),ALL!$B$1:$V$2738,4,FALSE)),"",IF(ISERROR(VLOOKUP(TRIM(B58),ALL!$B$1:$V$2738,4,FALSE))," ",VLOOKUP(TRIM(B58),ALL!$B$1:$V$2738,4,FALSE)))</f>
        <v>4</v>
      </c>
      <c r="I58" s="34" t="str">
        <f>IF(ISBLANK(VLOOKUP(TRIM(B58),ALL!$B$1:$V$2738,5,FALSE)),"",IF(ISERROR(VLOOKUP(TRIM(B58),ALL!$B$1:$V$2738,5,FALSE))," ",VLOOKUP(TRIM(B58),ALL!$B$1:$V$2738,5,FALSE)))</f>
        <v/>
      </c>
      <c r="J58" s="34" t="str">
        <f>IF(ISBLANK(VLOOKUP(TRIM(B58),ALL!$B$1:$V$2738,6,FALSE)),"",IF(ISERROR(VLOOKUP(TRIM(B58),ALL!$B$1:$V$2738,6,FALSE))," ", VLOOKUP(TRIM(B58),ALL!$B$1:$V$2738,6,FALSE)))</f>
        <v/>
      </c>
      <c r="K58" s="34" t="str">
        <f>IF(ISBLANK(VLOOKUP(TRIM(B58),ALL!$B$1:$V$2738,7,FALSE)),"",IF(ISERROR(VLOOKUP(TRIM(B58),ALL!$B$1:$V$2738,7,FALSE))," ",VLOOKUP(TRIM(B58),ALL!$B$1:$V$2738,7,FALSE)))</f>
        <v/>
      </c>
      <c r="L58" s="34" t="str">
        <f>IF(ISBLANK(VLOOKUP(TRIM(B58),ALL!$B$1:$V$2738,8,FALSE)),"",IF(ISERROR(VLOOKUP(TRIM(B58),ALL!$B$1:$V$2738,8,FALSE))," ",VLOOKUP(TRIM(B58),ALL!$B$1:$V$2738,8,FALSE)))</f>
        <v/>
      </c>
      <c r="M58" s="34" t="str">
        <f>IF(ISBLANK(VLOOKUP(TRIM(B58),ALL!$B$1:$V$2738,9,FALSE)),"",IF(ISERROR(VLOOKUP(TRIM(B58),ALL!$B$1:$V$2738,9,FALSE))," ",VLOOKUP(TRIM(B58),ALL!$B$1:$V$2738,9,FALSE)))</f>
        <v/>
      </c>
      <c r="N58" s="34" t="str">
        <f>IF(ISBLANK(VLOOKUP(TRIM(B58),ALL!$B$1:$V$2738,10,FALSE)),"",IF(ISERROR(VLOOKUP(TRIM(B58),ALL!$B$1:$V$2738,10,FALSE))," ",VLOOKUP(TRIM(B58),ALL!$B$1:$V$2738,10,FALSE)))</f>
        <v/>
      </c>
      <c r="O58"/>
      <c r="P58"/>
      <c r="Q58"/>
      <c r="R58"/>
      <c r="S58"/>
      <c r="T58"/>
      <c r="AB58"/>
      <c r="AC58"/>
    </row>
    <row r="59" spans="1:29">
      <c r="A59" s="34" t="str">
        <f>IF(ISERROR(VLOOKUP(TRIM(B59),ALL!$B$1:$U$2738,3,FALSE)),"(unc)",VLOOKUP(TRIM(B59),ALL!$B$1:$U$2738,3,FALSE))</f>
        <v>LCB ^</v>
      </c>
      <c r="B59" s="99" t="s">
        <v>7236</v>
      </c>
      <c r="C59" s="10" t="s">
        <v>6291</v>
      </c>
      <c r="D59" s="224">
        <f>VLOOKUP(TRIM(B59),BirthdateDraft!$A$1:$M$9000,2,FALSE)</f>
        <v>35600</v>
      </c>
      <c r="E59" s="203" t="str">
        <f>VLOOKUP(TRIM(B59),BirthdateDraft!$A$1:$M$9865,3,FALSE)</f>
        <v>19/2</v>
      </c>
      <c r="F59" s="209"/>
      <c r="G59" s="34" t="str">
        <f>IF(ISERROR(VLOOKUP(TRIM(B59),ALL!$B$1:$U$2738,2,FALSE)),"",IF(ISERROR(VLOOKUP(TRIM(B59),ALL!$B$1:$U$2738,2,FALSE))," ",VLOOKUP(TRIM(B59),ALL!$B$1:$U$2738,2,FALSE)))</f>
        <v>TNA</v>
      </c>
      <c r="H59" s="124" t="str">
        <f>IF(ISBLANK(VLOOKUP(TRIM(B59),ALL!$B$1:$V$2738,4,FALSE)),"",IF(ISERROR(VLOOKUP(TRIM(B59),ALL!$B$1:$V$2738,4,FALSE))," ",VLOOKUP(TRIM(B59),ALL!$B$1:$V$2738,4,FALSE)))</f>
        <v>0</v>
      </c>
      <c r="I59" s="34"/>
      <c r="J59" s="34"/>
      <c r="K59" s="34" t="str">
        <f>IF(ISBLANK(VLOOKUP(TRIM(B59),ALL!$B$1:$V$2738,7,FALSE)),"",IF(ISERROR(VLOOKUP(TRIM(B59),ALL!$B$1:$V$2738,7,FALSE))," ",VLOOKUP(TRIM(B59),ALL!$B$1:$V$2738,7,FALSE)))</f>
        <v/>
      </c>
      <c r="L59" s="34" t="str">
        <f>IF(ISBLANK(VLOOKUP(TRIM(B59),ALL!$B$1:$V$2738,8,FALSE)),"",IF(ISERROR(VLOOKUP(TRIM(B59),ALL!$B$1:$V$2738,8,FALSE))," ",VLOOKUP(TRIM(B59),ALL!$B$1:$V$2738,8,FALSE)))</f>
        <v/>
      </c>
      <c r="M59" s="34" t="str">
        <f>IF(ISBLANK(VLOOKUP(TRIM(B59),ALL!$B$1:$V$2738,9,FALSE)),"",IF(ISERROR(VLOOKUP(TRIM(B59),ALL!$B$1:$V$2738,9,FALSE))," ",VLOOKUP(TRIM(B59),ALL!$B$1:$V$2738,9,FALSE)))</f>
        <v/>
      </c>
      <c r="N59" s="34" t="str">
        <f>IF(ISBLANK(VLOOKUP(TRIM(B59),ALL!$B$1:$V$2738,10,FALSE)),"",IF(ISERROR(VLOOKUP(TRIM(B59),ALL!$B$1:$V$2738,10,FALSE))," ",VLOOKUP(TRIM(B59),ALL!$B$1:$V$2738,10,FALSE)))</f>
        <v/>
      </c>
      <c r="O59"/>
      <c r="P59"/>
      <c r="Q59"/>
      <c r="R59"/>
      <c r="S59"/>
      <c r="T59"/>
      <c r="AB59"/>
      <c r="AC59"/>
    </row>
    <row r="60" spans="1:29">
      <c r="A60" s="34" t="str">
        <f>IF(ISERROR(VLOOKUP(TRIM(B60),ALL!$B$1:$U$2738,3,FALSE)),"(unc)",VLOOKUP(TRIM(B60),ALL!$B$1:$U$2738,3,FALSE))</f>
        <v>CB ^</v>
      </c>
      <c r="B60" s="99" t="s">
        <v>10089</v>
      </c>
      <c r="C60" s="10" t="s">
        <v>6291</v>
      </c>
      <c r="D60" s="224">
        <f>VLOOKUP(TRIM(B60),BirthdateDraft!$A$1:$M$9000,2,FALSE)</f>
        <v>36189</v>
      </c>
      <c r="E60" s="203" t="str">
        <f>VLOOKUP(TRIM(B60),BirthdateDraft!$A$1:$M$9865,3,FALSE)</f>
        <v>22/6</v>
      </c>
      <c r="F60" s="209" t="s">
        <v>12057</v>
      </c>
      <c r="G60" s="34" t="str">
        <f>IF(ISERROR(VLOOKUP(TRIM(B60),ALL!$B$1:$U$2738,2,FALSE)),"",IF(ISERROR(VLOOKUP(TRIM(B60),ALL!$B$1:$U$2738,2,FALSE))," ",VLOOKUP(TRIM(B60),ALL!$B$1:$U$2738,2,FALSE)))</f>
        <v>LAN</v>
      </c>
      <c r="H60" s="124" t="str">
        <f>IF(ISBLANK(VLOOKUP(TRIM(B60),ALL!$B$1:$V$2738,4,FALSE)),"",IF(ISERROR(VLOOKUP(TRIM(B60),ALL!$B$1:$V$2738,4,FALSE))," ",VLOOKUP(TRIM(B60),ALL!$B$1:$V$2738,4,FALSE)))</f>
        <v>4</v>
      </c>
      <c r="I60" s="34"/>
      <c r="J60" s="34"/>
      <c r="K60" s="34"/>
      <c r="L60" s="34"/>
      <c r="M60" s="34"/>
      <c r="N60" s="34"/>
      <c r="O60"/>
      <c r="P60"/>
      <c r="Q60"/>
      <c r="R60"/>
      <c r="S60"/>
      <c r="T60"/>
      <c r="AB60"/>
      <c r="AC60"/>
    </row>
    <row r="61" spans="1:29">
      <c r="A61" s="34" t="str">
        <f>IF(ISERROR(VLOOKUP(TRIM(B61),ALL!$B$1:$U$2738,3,FALSE)),"(unc)",VLOOKUP(TRIM(B61),ALL!$B$1:$U$2738,3,FALSE))</f>
        <v>DB ^</v>
      </c>
      <c r="B61" s="99" t="s">
        <v>8938</v>
      </c>
      <c r="C61" s="10" t="s">
        <v>6291</v>
      </c>
      <c r="D61" s="224">
        <f>VLOOKUP(TRIM(B61),BirthdateDraft!$A$1:$M$9000,2,FALSE)</f>
        <v>36220</v>
      </c>
      <c r="E61" s="203" t="str">
        <f>VLOOKUP(TRIM(B61),BirthdateDraft!$A$1:$M$9865,3,FALSE)</f>
        <v>21/1(29)</v>
      </c>
      <c r="F61" s="209" t="s">
        <v>8401</v>
      </c>
      <c r="G61" s="34" t="str">
        <f>IF(ISERROR(VLOOKUP(TRIM(B61),ALL!$B$1:$U$2738,2,FALSE)),"",IF(ISERROR(VLOOKUP(TRIM(B61),ALL!$B$1:$U$2738,2,FALSE))," ",VLOOKUP(TRIM(B61),ALL!$B$1:$U$2738,2,FALSE)))</f>
        <v>GBN</v>
      </c>
      <c r="H61" s="124" t="str">
        <f>IF(ISBLANK(VLOOKUP(TRIM(B61),ALL!$B$1:$V$2738,4,FALSE)),"",IF(ISERROR(VLOOKUP(TRIM(B61),ALL!$B$1:$V$2738,4,FALSE))," ",VLOOKUP(TRIM(B61),ALL!$B$1:$V$2738,4,FALSE)))</f>
        <v>0-0</v>
      </c>
      <c r="I61" s="34"/>
      <c r="J61" s="34"/>
      <c r="K61" s="34"/>
      <c r="L61" s="34"/>
      <c r="M61" s="34"/>
      <c r="N61" s="34"/>
      <c r="O61"/>
      <c r="P61"/>
      <c r="Q61"/>
      <c r="R61"/>
      <c r="S61"/>
      <c r="T61"/>
      <c r="AB61"/>
      <c r="AC61"/>
    </row>
    <row r="62" spans="1:29">
      <c r="A62" s="34" t="str">
        <f>IF(ISERROR(VLOOKUP(TRIM(B62),ALL!$B$1:$U$2738,3,FALSE)),"(unc)",VLOOKUP(TRIM(B62),ALL!$B$1:$U$2738,3,FALSE))</f>
        <v>DB ^</v>
      </c>
      <c r="B62" s="99" t="s">
        <v>10116</v>
      </c>
      <c r="C62" s="10" t="s">
        <v>6291</v>
      </c>
      <c r="D62" s="224">
        <f>VLOOKUP(TRIM(B62),BirthdateDraft!$A$1:$M$9000,2,FALSE)</f>
        <v>36867</v>
      </c>
      <c r="E62" s="203" t="str">
        <f>VLOOKUP(TRIM(B62),BirthdateDraft!$A$1:$M$9865,3,FALSE)</f>
        <v>22/4</v>
      </c>
      <c r="F62" s="209" t="s">
        <v>12066</v>
      </c>
      <c r="G62" s="34" t="str">
        <f>IF(ISERROR(VLOOKUP(TRIM(B62),ALL!$B$1:$U$2738,2,FALSE)),"",IF(ISERROR(VLOOKUP(TRIM(B62),ALL!$B$1:$U$2738,2,FALSE))," ",VLOOKUP(TRIM(B62),ALL!$B$1:$U$2738,2,FALSE)))</f>
        <v>NYN</v>
      </c>
      <c r="H62" s="124" t="str">
        <f>IF(ISBLANK(VLOOKUP(TRIM(B62),ALL!$B$1:$V$2738,4,FALSE)),"",IF(ISERROR(VLOOKUP(TRIM(B62),ALL!$B$1:$V$2738,4,FALSE))," ",VLOOKUP(TRIM(B62),ALL!$B$1:$V$2738,4,FALSE)))</f>
        <v>0-0</v>
      </c>
      <c r="I62" s="34"/>
      <c r="J62" s="34"/>
      <c r="K62" s="34"/>
      <c r="L62" s="34"/>
      <c r="M62" s="34"/>
      <c r="N62" s="34"/>
      <c r="O62"/>
      <c r="P62"/>
      <c r="Q62"/>
      <c r="R62"/>
      <c r="S62"/>
      <c r="T62"/>
      <c r="AB62"/>
      <c r="AC62"/>
    </row>
    <row r="63" spans="1:29">
      <c r="A63" s="34" t="str">
        <f>IF(ISERROR(VLOOKUP(TRIM(B63),ALL!$B$1:$U$2738,3,FALSE)),"(unc)",VLOOKUP(TRIM(B63),ALL!$B$1:$U$2738,3,FALSE))</f>
        <v>DB ^ PR</v>
      </c>
      <c r="B63" s="99" t="s">
        <v>10305</v>
      </c>
      <c r="C63" s="10" t="s">
        <v>6291</v>
      </c>
      <c r="D63" s="224" t="e">
        <f>VLOOKUP(TRIM(B63),BirthdateDraft!$A$1:$M$9000,2,FALSE)</f>
        <v>#N/A</v>
      </c>
      <c r="E63" s="203" t="e">
        <f>VLOOKUP(TRIM(B63),BirthdateDraft!$A$1:$M$9865,3,FALSE)</f>
        <v>#N/A</v>
      </c>
      <c r="F63" s="209" t="s">
        <v>8459</v>
      </c>
      <c r="G63" s="34" t="str">
        <f>IF(ISERROR(VLOOKUP(TRIM(B63),ALL!$B$1:$U$2738,2,FALSE)),"",IF(ISERROR(VLOOKUP(TRIM(B63),ALL!$B$1:$U$2738,2,FALSE))," ",VLOOKUP(TRIM(B63),ALL!$B$1:$U$2738,2,FALSE)))</f>
        <v>ATN</v>
      </c>
      <c r="H63" s="124" t="str">
        <f>IF(ISBLANK(VLOOKUP(TRIM(B63),ALL!$B$1:$V$2738,4,FALSE)),"",IF(ISERROR(VLOOKUP(TRIM(B63),ALL!$B$1:$V$2738,4,FALSE))," ",VLOOKUP(TRIM(B63),ALL!$B$1:$V$2738,4,FALSE)))</f>
        <v>0-0</v>
      </c>
      <c r="I63" s="34"/>
      <c r="J63" s="34"/>
      <c r="K63" s="34"/>
      <c r="L63" s="34"/>
      <c r="M63" s="34"/>
      <c r="N63" s="34"/>
      <c r="O63"/>
      <c r="P63"/>
      <c r="Q63"/>
      <c r="R63"/>
      <c r="S63"/>
      <c r="T63"/>
      <c r="AB63"/>
      <c r="AC63"/>
    </row>
    <row r="64" spans="1:29">
      <c r="A64" s="34"/>
    </row>
    <row r="65" spans="1:29">
      <c r="A65" s="34" t="str">
        <f>IF(ISERROR(VLOOKUP(TRIM(B65),ALL!$B$1:$U$2738,3,FALSE)),"(unc)",VLOOKUP(TRIM(B65),ALL!$B$1:$U$2738,3,FALSE))</f>
        <v>PR</v>
      </c>
      <c r="B65" s="99" t="s">
        <v>9157</v>
      </c>
      <c r="C65" s="10" t="s">
        <v>6291</v>
      </c>
      <c r="D65" s="224">
        <f>VLOOKUP(TRIM(B65),BirthdateDraft!$A$1:$M$9000,2,FALSE)</f>
        <v>36293</v>
      </c>
      <c r="E65" s="203" t="str">
        <f>VLOOKUP(TRIM(B65),BirthdateDraft!$A$1:$M$9865,3,FALSE)</f>
        <v>21/4</v>
      </c>
      <c r="F65" s="209"/>
      <c r="G65" s="34" t="str">
        <f>IF(ISERROR(VLOOKUP(TRIM(B65),ALL!$B$1:$U$2738,2,FALSE)),"",IF(ISERROR(VLOOKUP(TRIM(B65),ALL!$B$1:$U$2738,2,FALSE))," ",VLOOKUP(TRIM(B65),ALL!$B$1:$U$2738,2,FALSE)))</f>
        <v>BAA</v>
      </c>
      <c r="H65" s="124"/>
      <c r="I65" s="34"/>
      <c r="J65" s="34"/>
      <c r="K65" s="34"/>
      <c r="L65" s="34"/>
      <c r="M65" s="34"/>
      <c r="N65" s="34"/>
      <c r="O65"/>
      <c r="P65"/>
      <c r="Q65"/>
      <c r="R65"/>
      <c r="S65"/>
      <c r="T65"/>
      <c r="AB65"/>
      <c r="AC65"/>
    </row>
    <row r="66" spans="1:29">
      <c r="A66" s="34" t="str">
        <f>IF(ISERROR(VLOOKUP(TRIM(B66),ALL!$B$1:$U$2738,3,FALSE)),"(unc)",VLOOKUP(TRIM(B66),ALL!$B$1:$U$2738,3,FALSE))</f>
        <v>Punt</v>
      </c>
      <c r="B66" s="99" t="s">
        <v>6766</v>
      </c>
      <c r="C66" s="10" t="s">
        <v>6291</v>
      </c>
      <c r="D66" s="224">
        <f>VLOOKUP(TRIM(B66),BirthdateDraft!$A$1:$M$9000,2,FALSE)</f>
        <v>35068</v>
      </c>
      <c r="E66" s="203" t="str">
        <f>VLOOKUP(TRIM(B66),BirthdateDraft!$A$1:$M$9865,3,FALSE)</f>
        <v>18/5</v>
      </c>
      <c r="F66" s="209"/>
      <c r="G66" s="34" t="str">
        <f>IF(ISERROR(VLOOKUP(TRIM(B66),ALL!$B$1:$U$2738,2,FALSE)),"",IF(ISERROR(VLOOKUP(TRIM(B66),ALL!$B$1:$U$2738,2,FALSE))," ",VLOOKUP(TRIM(B66),ALL!$B$1:$U$2738,2,FALSE)))</f>
        <v>SEN</v>
      </c>
      <c r="H66" s="124" t="str">
        <f>IF(ISBLANK(VLOOKUP(TRIM(B66),ALL!$B$1:$V$2738,4,FALSE)),"",IF(ISERROR(VLOOKUP(TRIM(B66),ALL!$B$1:$V$2738,4,FALSE))," ",VLOOKUP(TRIM(B66),ALL!$B$1:$V$2738,4,FALSE)))</f>
        <v/>
      </c>
      <c r="I66" s="34"/>
      <c r="J66" s="34"/>
      <c r="K66" s="34"/>
      <c r="L66" s="34" t="str">
        <f>IF(ISBLANK(VLOOKUP(TRIM(B66),ALL!$B$1:$V$2738,8,FALSE)),"",IF(ISERROR(VLOOKUP(TRIM(B66),ALL!$B$1:$V$2738,8,FALSE))," ",VLOOKUP(TRIM(B66),ALL!$B$1:$V$2738,8,FALSE)))</f>
        <v/>
      </c>
      <c r="M66" s="34" t="str">
        <f>IF(ISBLANK(VLOOKUP(TRIM(B66),ALL!$B$1:$V$2738,9,FALSE)),"",IF(ISERROR(VLOOKUP(TRIM(B66),ALL!$B$1:$V$2738,9,FALSE))," ",VLOOKUP(TRIM(B66),ALL!$B$1:$V$2738,9,FALSE)))</f>
        <v/>
      </c>
      <c r="N66" s="34" t="str">
        <f>IF(ISBLANK(VLOOKUP(TRIM(B66),ALL!$B$1:$V$2738,10,FALSE)),"",IF(ISERROR(VLOOKUP(TRIM(B66),ALL!$B$1:$V$2738,10,FALSE))," ",VLOOKUP(TRIM(B66),ALL!$B$1:$V$2738,10,FALSE)))</f>
        <v/>
      </c>
      <c r="O66"/>
      <c r="P66"/>
      <c r="Q66"/>
      <c r="R66"/>
      <c r="S66"/>
      <c r="T66"/>
      <c r="AB66"/>
      <c r="AC66"/>
    </row>
    <row r="67" spans="1:29">
      <c r="A67" s="34" t="str">
        <f>IF(ISERROR(VLOOKUP(TRIM(B67),ALL!$B$1:$U$2738,3,FALSE)),"(unc)",VLOOKUP(TRIM(B67),ALL!$B$1:$U$2738,3,FALSE))</f>
        <v>PK</v>
      </c>
      <c r="B67" s="99" t="s">
        <v>5240</v>
      </c>
      <c r="C67" s="10" t="s">
        <v>6291</v>
      </c>
      <c r="D67" s="224">
        <f>VLOOKUP(TRIM(B67),BirthdateDraft!$A$1:$M$9000,2,FALSE)</f>
        <v>33370</v>
      </c>
      <c r="E67" s="203" t="str">
        <f>VLOOKUP(TRIM(B67),BirthdateDraft!$A$1:$M$9865,3,FALSE)</f>
        <v>13/FA</v>
      </c>
      <c r="F67" s="209"/>
      <c r="G67" s="34"/>
      <c r="H67" s="124"/>
      <c r="I67" s="34"/>
      <c r="J67" s="34"/>
      <c r="K67" s="34"/>
      <c r="L67" s="34"/>
      <c r="M67" s="34" t="str">
        <f>IF(ISBLANK(VLOOKUP(TRIM(B67),ALL!$B$1:$V$2738,9,FALSE)),"",IF(ISERROR(VLOOKUP(TRIM(B67),ALL!$B$1:$V$2738,9,FALSE))," ",VLOOKUP(TRIM(B67),ALL!$B$1:$V$2738,9,FALSE)))</f>
        <v/>
      </c>
      <c r="N67" s="34" t="str">
        <f>IF(ISBLANK(VLOOKUP(TRIM(B67),ALL!$B$1:$V$2738,10,FALSE)),"",IF(ISERROR(VLOOKUP(TRIM(B67),ALL!$B$1:$V$2738,10,FALSE))," ",VLOOKUP(TRIM(B67),ALL!$B$1:$V$2738,10,FALSE)))</f>
        <v/>
      </c>
      <c r="O67"/>
      <c r="P67"/>
      <c r="Q67"/>
      <c r="R67"/>
      <c r="S67"/>
      <c r="T67"/>
      <c r="AB67"/>
      <c r="AC67"/>
    </row>
    <row r="69" spans="1:29" ht="15.75">
      <c r="A69" s="517" t="s">
        <v>10921</v>
      </c>
      <c r="B69" s="517"/>
      <c r="C69" s="517"/>
      <c r="D69" s="517"/>
      <c r="E69" s="517"/>
      <c r="F69" s="517"/>
      <c r="G69" s="517"/>
      <c r="H69" s="517"/>
      <c r="I69" s="517"/>
      <c r="J69" s="517"/>
      <c r="K69" s="517"/>
      <c r="L69" s="517"/>
      <c r="M69" s="517"/>
      <c r="N69" s="518"/>
      <c r="P69"/>
      <c r="Q69"/>
      <c r="R69"/>
      <c r="S69"/>
      <c r="T69"/>
      <c r="AB69"/>
      <c r="AC69"/>
    </row>
    <row r="70" spans="1:29" ht="15.75">
      <c r="A70" s="517" t="s">
        <v>12251</v>
      </c>
      <c r="B70" s="517"/>
      <c r="C70" s="517"/>
      <c r="D70" s="517"/>
      <c r="E70" s="517"/>
      <c r="F70" s="517"/>
      <c r="G70" s="517"/>
      <c r="H70" s="517"/>
      <c r="I70" s="517"/>
      <c r="J70" s="517"/>
      <c r="K70" s="517"/>
      <c r="L70" s="517"/>
      <c r="M70" s="517"/>
      <c r="N70" s="519"/>
      <c r="P70"/>
      <c r="Q70"/>
      <c r="R70"/>
      <c r="S70"/>
      <c r="T70"/>
      <c r="AB70"/>
      <c r="AC70"/>
    </row>
    <row r="71" spans="1:29">
      <c r="P71"/>
      <c r="Q71"/>
      <c r="R71"/>
      <c r="S71"/>
      <c r="T71"/>
      <c r="AB71"/>
      <c r="AC71"/>
    </row>
    <row r="72" spans="1:29" ht="20.25">
      <c r="A72" s="4" t="s">
        <v>5933</v>
      </c>
      <c r="I72" s="31">
        <f>COUNTA(B73:B137)</f>
        <v>54</v>
      </c>
      <c r="J72" s="31"/>
      <c r="P72"/>
      <c r="Q72"/>
      <c r="R72"/>
      <c r="S72"/>
      <c r="T72"/>
      <c r="AB72"/>
      <c r="AC72"/>
    </row>
    <row r="73" spans="1:29">
      <c r="O73" s="6"/>
      <c r="P73"/>
      <c r="Q73"/>
      <c r="R73"/>
      <c r="S73"/>
      <c r="T73"/>
      <c r="AB73"/>
      <c r="AC73"/>
    </row>
    <row r="74" spans="1:29">
      <c r="A74" s="34" t="str">
        <f>IF(ISERROR(VLOOKUP(TRIM(B74),ALL!$B$1:$U$2738,3,FALSE)),"(unc)",VLOOKUP(TRIM(B74),ALL!$B$1:$U$2738,3,FALSE))</f>
        <v>QB</v>
      </c>
      <c r="B74" s="99" t="s">
        <v>5147</v>
      </c>
      <c r="C74" s="10" t="s">
        <v>3728</v>
      </c>
      <c r="D74" s="224">
        <f>VLOOKUP(TRIM(B74),BirthdateDraft!$A$1:$M$9000,2,FALSE)</f>
        <v>34340</v>
      </c>
      <c r="E74" s="203" t="str">
        <f>VLOOKUP(TRIM(B74),BirthdateDraft!$A$1:$M$9865,3,FALSE)</f>
        <v>15/1 (1)</v>
      </c>
      <c r="F74" s="209" t="s">
        <v>8530</v>
      </c>
      <c r="G74" s="34" t="str">
        <f>IF(ISERROR(VLOOKUP(TRIM(B74),ALL!$B$1:$U$2738,2,FALSE)),"",IF(ISERROR(VLOOKUP(TRIM(B74),ALL!$B$1:$U$2738,2,FALSE))," ",VLOOKUP(TRIM(B74),ALL!$B$1:$U$2738,2,FALSE)))</f>
        <v>NON</v>
      </c>
      <c r="H74" s="124" t="str">
        <f>IF(ISBLANK(VLOOKUP(TRIM(B74),ALL!$B$1:$V$2738,4,FALSE)),"",IF(ISERROR(VLOOKUP(TRIM(B74),ALL!$B$1:$V$2738,4,FALSE))," ",VLOOKUP(TRIM(B74),ALL!$B$1:$V$2738,4,FALSE)))</f>
        <v/>
      </c>
      <c r="I74" s="34" t="str">
        <f>IF(ISBLANK(VLOOKUP(TRIM(B74),ALL!$B$1:$V$2738,5,FALSE)),"",IF(ISERROR(VLOOKUP(TRIM(B74),ALL!$B$1:$V$2738,5,FALSE))," ",VLOOKUP(TRIM(B74),ALL!$B$1:$V$2738,5,FALSE)))</f>
        <v/>
      </c>
      <c r="J74" s="34" t="str">
        <f>IF(ISBLANK(VLOOKUP(TRIM(B74),ALL!$B$1:$V$2738,6,FALSE)),"",IF(ISERROR(VLOOKUP(TRIM(B74),ALL!$B$1:$V$2738,6,FALSE))," ", VLOOKUP(TRIM(B74),ALL!$B$1:$V$2738,6,FALSE)))</f>
        <v/>
      </c>
      <c r="K74" s="34" t="str">
        <f>IF(ISBLANK(VLOOKUP(TRIM(B74),ALL!$B$1:$V$2738,7,FALSE)),"",IF(ISERROR(VLOOKUP(TRIM(B74),ALL!$B$1:$V$2738,7,FALSE))," ",VLOOKUP(TRIM(B74),ALL!$B$1:$V$2738,7,FALSE)))</f>
        <v/>
      </c>
      <c r="L74" s="34" t="str">
        <f>IF(ISBLANK(VLOOKUP(TRIM(B74),ALL!$B$1:$V$2738,8,FALSE)),"",IF(ISERROR(VLOOKUP(TRIM(B74),ALL!$B$1:$V$2738,8,FALSE))," ",VLOOKUP(TRIM(B74),ALL!$B$1:$V$2738,8,FALSE)))</f>
        <v/>
      </c>
      <c r="M74" s="34" t="str">
        <f>IF(ISBLANK(VLOOKUP(TRIM(B74),ALL!$B$1:$V$2738,9,FALSE)),"",IF(ISERROR(VLOOKUP(TRIM(B74),ALL!$B$1:$V$2738,9,FALSE))," ",VLOOKUP(TRIM(B74),ALL!$B$1:$V$2738,9,FALSE)))</f>
        <v/>
      </c>
      <c r="N74" s="34" t="str">
        <f>IF(ISBLANK(VLOOKUP(TRIM(B74),ALL!$B$1:$V$2738,10,FALSE)),"",IF(ISERROR(VLOOKUP(TRIM(B74),ALL!$B$1:$V$2738,10,FALSE))," ",VLOOKUP(TRIM(B74),ALL!$B$1:$V$2738,10,FALSE)))</f>
        <v/>
      </c>
      <c r="O74"/>
      <c r="P74"/>
      <c r="Q74"/>
      <c r="R74"/>
      <c r="S74"/>
      <c r="T74"/>
      <c r="AB74"/>
      <c r="AC74"/>
    </row>
    <row r="75" spans="1:29">
      <c r="A75" s="34" t="str">
        <f>IF(ISERROR(VLOOKUP(TRIM(B75),ALL!$B$1:$U$2738,3,FALSE)),"(unc)",VLOOKUP(TRIM(B75),ALL!$B$1:$U$2738,3,FALSE))</f>
        <v>QB</v>
      </c>
      <c r="B75" s="99" t="s">
        <v>6187</v>
      </c>
      <c r="C75" s="10" t="s">
        <v>3728</v>
      </c>
      <c r="D75" s="224">
        <f>VLOOKUP(TRIM(B75),BirthdateDraft!$A$1:$M$9000,2,FALSE)</f>
        <v>34289</v>
      </c>
      <c r="E75" s="203" t="str">
        <f>VLOOKUP(TRIM(B75),BirthdateDraft!$A$1:$M$9865,3,FALSE)</f>
        <v>17/3</v>
      </c>
      <c r="F75" s="209" t="s">
        <v>5839</v>
      </c>
      <c r="G75" s="34" t="str">
        <f>IF(ISERROR(VLOOKUP(TRIM(B75),ALL!$B$1:$U$2738,2,FALSE)),"",IF(ISERROR(VLOOKUP(TRIM(B75),ALL!$B$1:$U$2738,2,FALSE))," ",VLOOKUP(TRIM(B75),ALL!$B$1:$U$2738,2,FALSE)))</f>
        <v>JXA</v>
      </c>
      <c r="H75" s="124"/>
      <c r="I75" s="34"/>
      <c r="J75" s="34" t="str">
        <f>IF(ISBLANK(VLOOKUP(TRIM('ALL CUTS'!B387),ALL!$B$1:$V$2738,6,FALSE)),"",IF(ISERROR(VLOOKUP(TRIM('ALL CUTS'!B387),ALL!$B$1:$V$2738,6,FALSE))," ", VLOOKUP(TRIM('ALL CUTS'!B387),ALL!$B$1:$V$2738,6,FALSE)))</f>
        <v xml:space="preserve"> </v>
      </c>
      <c r="K75" s="34" t="str">
        <f>IF(ISBLANK(VLOOKUP(TRIM('ALL CUTS'!B387),ALL!$B$1:$V$2738,7,FALSE)),"",IF(ISERROR(VLOOKUP(TRIM('ALL CUTS'!B387),ALL!$B$1:$V$2738,7,FALSE))," ",VLOOKUP(TRIM('ALL CUTS'!B387),ALL!$B$1:$V$2738,7,FALSE)))</f>
        <v xml:space="preserve"> </v>
      </c>
      <c r="L75" s="34" t="str">
        <f>IF(ISBLANK(VLOOKUP(TRIM('ALL CUTS'!B387),ALL!$B$1:$V$2738,8,FALSE)),"",IF(ISERROR(VLOOKUP(TRIM('ALL CUTS'!B387),ALL!$B$1:$V$2738,8,FALSE))," ",VLOOKUP(TRIM('ALL CUTS'!B387),ALL!$B$1:$V$2738,8,FALSE)))</f>
        <v xml:space="preserve"> </v>
      </c>
      <c r="M75" s="34" t="str">
        <f>IF(ISBLANK(VLOOKUP(TRIM('ALL CUTS'!B387),ALL!$B$1:$V$2738,9,FALSE)),"",IF(ISERROR(VLOOKUP(TRIM('ALL CUTS'!B387),ALL!$B$1:$V$2738,9,FALSE))," ",VLOOKUP(TRIM('ALL CUTS'!B387),ALL!$B$1:$V$2738,9,FALSE)))</f>
        <v xml:space="preserve"> </v>
      </c>
      <c r="N75" s="34" t="str">
        <f>IF(ISBLANK(VLOOKUP(TRIM('ALL CUTS'!B387),ALL!$B$1:$V$2738,10,FALSE)),"",IF(ISERROR(VLOOKUP(TRIM('ALL CUTS'!B387),ALL!$B$1:$V$2738,10,FALSE))," ",VLOOKUP(TRIM('ALL CUTS'!B387),ALL!$B$1:$V$2738,10,FALSE)))</f>
        <v xml:space="preserve"> </v>
      </c>
      <c r="O75"/>
      <c r="P75"/>
      <c r="Q75"/>
      <c r="R75"/>
      <c r="S75"/>
      <c r="T75"/>
      <c r="AB75"/>
      <c r="AC75"/>
    </row>
    <row r="76" spans="1:29">
      <c r="A76" s="34" t="str">
        <f>IF(ISERROR(VLOOKUP(TRIM(B76),ALL!$B$1:$U$2738,3,FALSE)),"(unc)",VLOOKUP(TRIM(B76),ALL!$B$1:$U$2738,3,FALSE))</f>
        <v>QB</v>
      </c>
      <c r="B76" s="99" t="s">
        <v>9261</v>
      </c>
      <c r="C76" s="10" t="s">
        <v>3728</v>
      </c>
      <c r="D76" s="224">
        <f>VLOOKUP(TRIM(B76),BirthdateDraft!$A$1:$M$9000,2,FALSE)</f>
        <v>36039</v>
      </c>
      <c r="E76" s="203" t="str">
        <f>VLOOKUP(TRIM(B76),BirthdateDraft!$A$1:$M$9865,3,FALSE)</f>
        <v>21/1(15)</v>
      </c>
      <c r="F76" s="209" t="s">
        <v>8344</v>
      </c>
      <c r="G76" s="34" t="str">
        <f>IF(ISERROR(VLOOKUP(TRIM(B76),ALL!$B$1:$U$2738,2,FALSE)),"",IF(ISERROR(VLOOKUP(TRIM(B76),ALL!$B$1:$U$2738,2,FALSE))," ",VLOOKUP(TRIM(B76),ALL!$B$1:$U$2738,2,FALSE)))</f>
        <v>NEA</v>
      </c>
      <c r="H76" s="124" t="str">
        <f>IF(ISBLANK(VLOOKUP(TRIM(B76),ALL!$B$1:$V$2738,4,FALSE)),"",IF(ISERROR(VLOOKUP(TRIM(B76),ALL!$B$1:$V$2738,4,FALSE))," ",VLOOKUP(TRIM(B76),ALL!$B$1:$V$2738,4,FALSE)))</f>
        <v/>
      </c>
      <c r="I76" s="34"/>
      <c r="J76" s="34"/>
      <c r="K76" s="34"/>
      <c r="L76" s="34"/>
      <c r="M76" s="34"/>
      <c r="N76" s="34"/>
      <c r="O76"/>
      <c r="P76"/>
      <c r="Q76"/>
      <c r="R76"/>
      <c r="S76"/>
      <c r="T76"/>
      <c r="AB76"/>
      <c r="AC76"/>
    </row>
    <row r="77" spans="1:29">
      <c r="A77" s="34"/>
      <c r="B77" s="99"/>
      <c r="C77" s="10"/>
      <c r="D77" s="224"/>
      <c r="E77" s="203"/>
      <c r="F77" s="209"/>
      <c r="G77" s="34" t="str">
        <f>IF(ISERROR(VLOOKUP(TRIM(B77),ALL!$B$1:$U$2738,2,FALSE)),"",IF(ISERROR(VLOOKUP(TRIM(B77),ALL!$B$1:$U$2738,2,FALSE))," ",VLOOKUP(TRIM(B77),ALL!$B$1:$U$2738,2,FALSE)))</f>
        <v/>
      </c>
      <c r="H77" s="124" t="str">
        <f>IF(ISBLANK(VLOOKUP(TRIM(B77),ALL!$B$1:$V$2738,4,FALSE)),"",IF(ISERROR(VLOOKUP(TRIM(B77),ALL!$B$1:$V$2738,4,FALSE))," ",VLOOKUP(TRIM(B77),ALL!$B$1:$V$2738,4,FALSE)))</f>
        <v xml:space="preserve"> </v>
      </c>
      <c r="I77" s="34" t="str">
        <f>IF(ISBLANK(VLOOKUP(TRIM(B77),ALL!$B$1:$V$2738,5,FALSE)),"",IF(ISERROR(VLOOKUP(TRIM(B77),ALL!$B$1:$V$2738,5,FALSE))," ",VLOOKUP(TRIM(B77),ALL!$B$1:$V$2738,5,FALSE)))</f>
        <v xml:space="preserve"> </v>
      </c>
      <c r="J77" s="34" t="str">
        <f>IF(ISBLANK(VLOOKUP(TRIM(B77),ALL!$B$1:$V$2738,6,FALSE)),"",IF(ISERROR(VLOOKUP(TRIM(B77),ALL!$B$1:$V$2738,6,FALSE))," ", VLOOKUP(TRIM(B77),ALL!$B$1:$V$2738,6,FALSE)))</f>
        <v xml:space="preserve"> </v>
      </c>
      <c r="K77" s="34" t="str">
        <f>IF(ISBLANK(VLOOKUP(TRIM(B77),ALL!$B$1:$V$2738,7,FALSE)),"",IF(ISERROR(VLOOKUP(TRIM(B77),ALL!$B$1:$V$2738,7,FALSE))," ",VLOOKUP(TRIM(B77),ALL!$B$1:$V$2738,7,FALSE)))</f>
        <v xml:space="preserve"> </v>
      </c>
      <c r="L77" s="34" t="str">
        <f>IF(ISBLANK(VLOOKUP(TRIM(B77),ALL!$B$1:$V$2738,8,FALSE)),"",IF(ISERROR(VLOOKUP(TRIM(B77),ALL!$B$1:$V$2738,8,FALSE))," ",VLOOKUP(TRIM(B77),ALL!$B$1:$V$2738,8,FALSE)))</f>
        <v xml:space="preserve"> </v>
      </c>
      <c r="M77" s="34" t="str">
        <f>IF(ISBLANK(VLOOKUP(TRIM(B77),ALL!$B$1:$V$2738,9,FALSE)),"",IF(ISERROR(VLOOKUP(TRIM(B77),ALL!$B$1:$V$2738,9,FALSE))," ",VLOOKUP(TRIM(B77),ALL!$B$1:$V$2738,9,FALSE)))</f>
        <v xml:space="preserve"> </v>
      </c>
      <c r="N77" s="34" t="str">
        <f>IF(ISBLANK(VLOOKUP(TRIM(B77),ALL!$B$1:$V$2738,10,FALSE)),"",IF(ISERROR(VLOOKUP(TRIM(B77),ALL!$B$1:$V$2738,10,FALSE))," ",VLOOKUP(TRIM(B77),ALL!$B$1:$V$2738,10,FALSE)))</f>
        <v xml:space="preserve"> </v>
      </c>
      <c r="O77"/>
      <c r="P77"/>
      <c r="Q77"/>
      <c r="R77"/>
      <c r="S77"/>
      <c r="T77"/>
      <c r="AB77"/>
      <c r="AC77"/>
    </row>
    <row r="78" spans="1:29">
      <c r="A78" s="34" t="str">
        <f>IF(ISERROR(VLOOKUP(TRIM(B78),ALL!$B$1:$U$2738,3,FALSE)),"(unc)",VLOOKUP(TRIM(B78),ALL!$B$1:$U$2738,3,FALSE))</f>
        <v>HB</v>
      </c>
      <c r="B78" s="99" t="s">
        <v>9908</v>
      </c>
      <c r="C78" s="10" t="s">
        <v>3728</v>
      </c>
      <c r="D78" s="224">
        <f>VLOOKUP(TRIM(B78),BirthdateDraft!$A$1:$M$9000,2,FALSE)</f>
        <v>36819</v>
      </c>
      <c r="E78" s="203" t="str">
        <f>VLOOKUP(TRIM(B78),BirthdateDraft!$A$1:$M$9865,3,FALSE)</f>
        <v>22/2</v>
      </c>
      <c r="F78" s="209"/>
      <c r="G78" s="34" t="str">
        <f>IF(ISERROR(VLOOKUP(TRIM(B78),ALL!$B$1:$U$2738,2,FALSE)),"",IF(ISERROR(VLOOKUP(TRIM(B78),ALL!$B$1:$U$2738,2,FALSE))," ",VLOOKUP(TRIM(B78),ALL!$B$1:$U$2738,2,FALSE)))</f>
        <v>SEN</v>
      </c>
      <c r="H78" s="124" t="str">
        <f>IF(ISBLANK(VLOOKUP(TRIM(B78),ALL!$B$1:$V$2738,11,FALSE)),"",IF(ISERROR(VLOOKUP(TRIM(B78),ALL!$B$1:$V$2738,11,FALSE))," ",VLOOKUP(TRIM(B78),ALL!$B$1:$V$2738,11,FALSE)))</f>
        <v>B</v>
      </c>
      <c r="I78" s="34" t="str">
        <f>IF(ISBLANK(VLOOKUP(TRIM(B78),ALL!$B$1:$V$2738,5,FALSE)),"",IF(ISERROR(VLOOKUP(TRIM(B78),ALL!$B$1:$V$2738,5,FALSE))," ",VLOOKUP(TRIM(B78),ALL!$B$1:$V$2738,5,FALSE)))</f>
        <v/>
      </c>
      <c r="J78" s="34" t="str">
        <f>IF(ISBLANK(VLOOKUP(TRIM(B78),ALL!$B$1:$V$2738,6,FALSE)),"",IF(ISERROR(VLOOKUP(TRIM(B78),ALL!$B$1:$V$2738,6,FALSE))," ", VLOOKUP(TRIM(B78),ALL!$B$1:$V$2738,6,FALSE)))</f>
        <v/>
      </c>
      <c r="K78" s="34" t="str">
        <f>IF(ISBLANK(VLOOKUP(TRIM(B78),ALL!$B$1:$V$2738,7,FALSE)),"",IF(ISERROR(VLOOKUP(TRIM(B78),ALL!$B$1:$V$2738,7,FALSE))," ",VLOOKUP(TRIM(B78),ALL!$B$1:$V$2738,7,FALSE)))</f>
        <v/>
      </c>
      <c r="L78" s="34">
        <f>IF(ISBLANK(VLOOKUP(TRIM(B78),ALL!$B$1:$V$2738,8,FALSE)),"",IF(ISERROR(VLOOKUP(TRIM(B78),ALL!$B$1:$V$2738,8,FALSE))," ",VLOOKUP(TRIM(B78),ALL!$B$1:$V$2738,8,FALSE)))</f>
        <v>0</v>
      </c>
      <c r="M78" s="34" t="str">
        <f>IF(ISBLANK(VLOOKUP(TRIM(B78),ALL!$B$1:$V$2738,9,FALSE)),"",IF(ISERROR(VLOOKUP(TRIM(B78),ALL!$B$1:$V$2738,9,FALSE))," ",VLOOKUP(TRIM(B78),ALL!$B$1:$V$2738,9,FALSE)))</f>
        <v/>
      </c>
      <c r="N78" s="34">
        <f>IF(ISBLANK(VLOOKUP(TRIM(B78),ALL!$B$1:$V$2738,10,FALSE)),"",IF(ISERROR(VLOOKUP(TRIM(B78),ALL!$B$1:$V$2738,10,FALSE))," ",VLOOKUP(TRIM(B78),ALL!$B$1:$V$2738,10,FALSE)))</f>
        <v>0</v>
      </c>
      <c r="O78"/>
      <c r="P78"/>
      <c r="Q78"/>
      <c r="R78"/>
      <c r="S78"/>
      <c r="T78"/>
      <c r="AB78"/>
      <c r="AC78"/>
    </row>
    <row r="79" spans="1:29">
      <c r="A79" s="34" t="str">
        <f>IF(ISERROR(VLOOKUP(TRIM(B79),ALL!$B$1:$U$2738,3,FALSE)),"(unc)",VLOOKUP(TRIM(B79),ALL!$B$1:$U$2738,3,FALSE))</f>
        <v>HB</v>
      </c>
      <c r="B79" s="99" t="s">
        <v>9914</v>
      </c>
      <c r="C79" s="10" t="s">
        <v>3728</v>
      </c>
      <c r="D79" s="224">
        <f>VLOOKUP(TRIM(B79),BirthdateDraft!$A$1:$M$9000,2,FALSE)</f>
        <v>36304</v>
      </c>
      <c r="E79" s="203" t="str">
        <f>VLOOKUP(TRIM(B79),BirthdateDraft!$A$1:$M$9865,3,FALSE)</f>
        <v>22/FA</v>
      </c>
      <c r="F79" s="209" t="s">
        <v>10697</v>
      </c>
      <c r="G79" s="34" t="str">
        <f>IF(ISERROR(VLOOKUP(TRIM(B79),ALL!$B$1:$U$2738,2,FALSE)),"",IF(ISERROR(VLOOKUP(TRIM(B79),ALL!$B$1:$U$2738,2,FALSE))," ",VLOOKUP(TRIM(B79),ALL!$B$1:$U$2738,2,FALSE)))</f>
        <v>SFN</v>
      </c>
      <c r="H79" s="124" t="str">
        <f>IF(ISBLANK(VLOOKUP(TRIM(B79),ALL!$B$1:$V$2738,11,FALSE)),"",IF(ISERROR(VLOOKUP(TRIM(B79),ALL!$B$1:$V$2738,11,FALSE))," ",VLOOKUP(TRIM(B79),ALL!$B$1:$V$2738,11,FALSE)))</f>
        <v>C</v>
      </c>
      <c r="I79" s="34" t="str">
        <f>IF(ISBLANK(VLOOKUP(TRIM(B79),ALL!$B$1:$V$2738,5,FALSE)),"",IF(ISERROR(VLOOKUP(TRIM(B79),ALL!$B$1:$V$2738,5,FALSE))," ",VLOOKUP(TRIM(B79),ALL!$B$1:$V$2738,5,FALSE)))</f>
        <v/>
      </c>
      <c r="J79" s="34" t="str">
        <f>IF(ISBLANK(VLOOKUP(TRIM(B79),ALL!$B$1:$V$2738,6,FALSE)),"",IF(ISERROR(VLOOKUP(TRIM(B79),ALL!$B$1:$V$2738,6,FALSE))," ", VLOOKUP(TRIM(B79),ALL!$B$1:$V$2738,6,FALSE)))</f>
        <v/>
      </c>
      <c r="K79" s="34" t="str">
        <f>IF(ISBLANK(VLOOKUP(TRIM(B79),ALL!$B$1:$V$2738,7,FALSE)),"",IF(ISERROR(VLOOKUP(TRIM(B79),ALL!$B$1:$V$2738,7,FALSE))," ",VLOOKUP(TRIM(B79),ALL!$B$1:$V$2738,7,FALSE)))</f>
        <v/>
      </c>
      <c r="L79" s="34">
        <f>IF(ISBLANK(VLOOKUP(TRIM(B79),ALL!$B$1:$V$2738,8,FALSE)),"",IF(ISERROR(VLOOKUP(TRIM(B79),ALL!$B$1:$V$2738,8,FALSE))," ",VLOOKUP(TRIM(B79),ALL!$B$1:$V$2738,8,FALSE)))</f>
        <v>0</v>
      </c>
      <c r="M79" s="34" t="str">
        <f>IF(ISBLANK(VLOOKUP(TRIM(B79),ALL!$B$1:$V$2738,9,FALSE)),"",IF(ISERROR(VLOOKUP(TRIM(B79),ALL!$B$1:$V$2738,9,FALSE))," ",VLOOKUP(TRIM(B79),ALL!$B$1:$V$2738,9,FALSE)))</f>
        <v/>
      </c>
      <c r="N79" s="34">
        <f>IF(ISBLANK(VLOOKUP(TRIM(B79),ALL!$B$1:$V$2738,10,FALSE)),"",IF(ISERROR(VLOOKUP(TRIM(B79),ALL!$B$1:$V$2738,10,FALSE))," ",VLOOKUP(TRIM(B79),ALL!$B$1:$V$2738,10,FALSE)))</f>
        <v>0</v>
      </c>
      <c r="O79"/>
      <c r="P79"/>
      <c r="Q79"/>
      <c r="R79"/>
      <c r="S79"/>
      <c r="T79"/>
      <c r="AB79"/>
      <c r="AC79"/>
    </row>
    <row r="80" spans="1:29">
      <c r="A80" s="34" t="str">
        <f>IF(ISERROR(VLOOKUP(TRIM(B80),ALL!$B$1:$U$2738,3,FALSE)),"(unc)",VLOOKUP(TRIM(B80),ALL!$B$1:$U$2738,3,FALSE))</f>
        <v>HB KOR</v>
      </c>
      <c r="B80" s="99" t="s">
        <v>7349</v>
      </c>
      <c r="C80" s="10" t="s">
        <v>3728</v>
      </c>
      <c r="D80" s="224">
        <f>VLOOKUP(TRIM(B80),BirthdateDraft!$A$1:$M$9000,2,FALSE)</f>
        <v>35748</v>
      </c>
      <c r="E80" s="203" t="str">
        <f>VLOOKUP(TRIM(B80),BirthdateDraft!$A$1:$M$9865,3,FALSE)</f>
        <v>19/4</v>
      </c>
      <c r="F80" s="209"/>
      <c r="G80" s="34" t="str">
        <f>IF(ISERROR(VLOOKUP(TRIM(B80),ALL!$B$1:$U$2738,2,FALSE)),"",IF(ISERROR(VLOOKUP(TRIM(B80),ALL!$B$1:$U$2738,2,FALSE))," ",VLOOKUP(TRIM(B80),ALL!$B$1:$U$2738,2,FALSE)))</f>
        <v>BAA</v>
      </c>
      <c r="H80" s="124" t="str">
        <f>IF(ISBLANK(VLOOKUP(TRIM(B80),ALL!$B$1:$V$2738,11,FALSE)),"",IF(ISERROR(VLOOKUP(TRIM(B80),ALL!$B$1:$V$2738,11,FALSE))," ",VLOOKUP(TRIM(B80),ALL!$B$1:$V$2738,11,FALSE)))</f>
        <v>B</v>
      </c>
      <c r="I80" s="34" t="str">
        <f>IF(ISBLANK(VLOOKUP(TRIM(B80),ALL!$B$1:$V$2738,5,FALSE)),"",IF(ISERROR(VLOOKUP(TRIM(B80),ALL!$B$1:$V$2738,5,FALSE))," ",VLOOKUP(TRIM(B80),ALL!$B$1:$V$2738,5,FALSE)))</f>
        <v/>
      </c>
      <c r="J80" s="34" t="str">
        <f>IF(ISBLANK(VLOOKUP(TRIM(B80),ALL!$B$1:$V$2738,6,FALSE)),"",IF(ISERROR(VLOOKUP(TRIM(B80),ALL!$B$1:$V$2738,6,FALSE))," ", VLOOKUP(TRIM(B80),ALL!$B$1:$V$2738,6,FALSE)))</f>
        <v/>
      </c>
      <c r="K80" s="34" t="str">
        <f>IF(ISBLANK(VLOOKUP(TRIM(B80),ALL!$B$1:$V$2738,7,FALSE)),"",IF(ISERROR(VLOOKUP(TRIM(B80),ALL!$B$1:$V$2738,7,FALSE))," ",VLOOKUP(TRIM(B80),ALL!$B$1:$V$2738,7,FALSE)))</f>
        <v/>
      </c>
      <c r="L80" s="34">
        <f>IF(ISBLANK(VLOOKUP(TRIM(B80),ALL!$B$1:$V$2738,8,FALSE)),"",IF(ISERROR(VLOOKUP(TRIM(B80),ALL!$B$1:$V$2738,8,FALSE))," ",VLOOKUP(TRIM(B80),ALL!$B$1:$V$2738,8,FALSE)))</f>
        <v>0</v>
      </c>
      <c r="M80" s="34" t="str">
        <f>IF(ISBLANK(VLOOKUP(TRIM(B80),ALL!$B$1:$V$2738,9,FALSE)),"",IF(ISERROR(VLOOKUP(TRIM(B80),ALL!$B$1:$V$2738,9,FALSE))," ",VLOOKUP(TRIM(B80),ALL!$B$1:$V$2738,9,FALSE)))</f>
        <v/>
      </c>
      <c r="N80" s="34">
        <f>IF(ISBLANK(VLOOKUP(TRIM(B80),ALL!$B$1:$V$2738,10,FALSE)),"",IF(ISERROR(VLOOKUP(TRIM(B80),ALL!$B$1:$V$2738,10,FALSE))," ",VLOOKUP(TRIM(B80),ALL!$B$1:$V$2738,10,FALSE)))</f>
        <v>2</v>
      </c>
      <c r="O80"/>
      <c r="P80"/>
      <c r="Q80"/>
      <c r="R80"/>
      <c r="S80"/>
      <c r="T80"/>
      <c r="AB80"/>
      <c r="AC80"/>
    </row>
    <row r="81" spans="1:29">
      <c r="A81" s="34" t="str">
        <f>IF(ISERROR(VLOOKUP(TRIM(B81),ALL!$B$1:$U$2738,3,FALSE)),"(unc)",VLOOKUP(TRIM(B81),ALL!$B$1:$U$2738,3,FALSE))</f>
        <v>FB</v>
      </c>
      <c r="B81" s="99" t="s">
        <v>6222</v>
      </c>
      <c r="C81" s="10" t="s">
        <v>3728</v>
      </c>
      <c r="D81" s="224">
        <f>VLOOKUP(TRIM(B81),BirthdateDraft!$A$1:$M$9000,2,FALSE)</f>
        <v>34172</v>
      </c>
      <c r="E81" s="203" t="str">
        <f>VLOOKUP(TRIM(B81),BirthdateDraft!$A$1:$M$9865,3,FALSE)</f>
        <v>16/FA</v>
      </c>
      <c r="F81" s="209"/>
      <c r="G81" s="34" t="str">
        <f>IF(ISERROR(VLOOKUP(TRIM(B81),ALL!$B$1:$U$2738,2,FALSE)),"",IF(ISERROR(VLOOKUP(TRIM(B81),ALL!$B$1:$U$2738,2,FALSE))," ",VLOOKUP(TRIM(B81),ALL!$B$1:$U$2738,2,FALSE)))</f>
        <v>MIN</v>
      </c>
      <c r="H81" s="124" t="str">
        <f>IF(ISBLANK(VLOOKUP(TRIM(B81),ALL!$B$1:$V$2738,11,FALSE)),"",IF(ISERROR(VLOOKUP(TRIM(B81),ALL!$B$1:$V$2738,11,FALSE))," ",VLOOKUP(TRIM(B81),ALL!$B$1:$V$2738,11,FALSE)))</f>
        <v>E</v>
      </c>
      <c r="I81" s="34" t="str">
        <f>IF(ISBLANK(VLOOKUP(TRIM(B81),ALL!$B$1:$V$2738,5,FALSE)),"",IF(ISERROR(VLOOKUP(TRIM(B81),ALL!$B$1:$V$2738,5,FALSE))," ",VLOOKUP(TRIM(B81),ALL!$B$1:$V$2738,5,FALSE)))</f>
        <v/>
      </c>
      <c r="J81" s="34" t="str">
        <f>IF(ISBLANK(VLOOKUP(TRIM(B81),ALL!$B$1:$V$2738,6,FALSE)),"",IF(ISERROR(VLOOKUP(TRIM(B81),ALL!$B$1:$V$2738,6,FALSE))," ", VLOOKUP(TRIM(B81),ALL!$B$1:$V$2738,6,FALSE)))</f>
        <v/>
      </c>
      <c r="K81" s="34" t="str">
        <f>IF(ISBLANK(VLOOKUP(TRIM(B81),ALL!$B$1:$V$2738,7,FALSE)),"",IF(ISERROR(VLOOKUP(TRIM(B81),ALL!$B$1:$V$2738,7,FALSE))," ",VLOOKUP(TRIM(B81),ALL!$B$1:$V$2738,7,FALSE)))</f>
        <v/>
      </c>
      <c r="L81" s="34">
        <f>IF(ISBLANK(VLOOKUP(TRIM(B81),ALL!$B$1:$V$2738,8,FALSE)),"",IF(ISERROR(VLOOKUP(TRIM(B81),ALL!$B$1:$V$2738,8,FALSE))," ",VLOOKUP(TRIM(B81),ALL!$B$1:$V$2738,8,FALSE)))</f>
        <v>4</v>
      </c>
      <c r="M81" s="34" t="str">
        <f>IF(ISBLANK(VLOOKUP(TRIM(B81),ALL!$B$1:$V$2738,9,FALSE)),"",IF(ISERROR(VLOOKUP(TRIM(B81),ALL!$B$1:$V$2738,9,FALSE))," ",VLOOKUP(TRIM(B81),ALL!$B$1:$V$2738,9,FALSE)))</f>
        <v/>
      </c>
      <c r="N81" s="34">
        <f>IF(ISBLANK(VLOOKUP(TRIM(B81),ALL!$B$1:$V$2738,10,FALSE)),"",IF(ISERROR(VLOOKUP(TRIM(B81),ALL!$B$1:$V$2738,10,FALSE))," ",VLOOKUP(TRIM(B81),ALL!$B$1:$V$2738,10,FALSE)))</f>
        <v>4</v>
      </c>
      <c r="O81"/>
      <c r="P81"/>
      <c r="Q81"/>
      <c r="R81"/>
      <c r="S81"/>
      <c r="T81"/>
      <c r="AB81"/>
      <c r="AC81"/>
    </row>
    <row r="82" spans="1:29">
      <c r="A82" s="34" t="str">
        <f>IF(ISERROR(VLOOKUP(TRIM(B82),ALL!$B$1:$U$2738,3,FALSE)),"(unc)",VLOOKUP(TRIM(B82),ALL!$B$1:$U$2738,3,FALSE))</f>
        <v>FB KOR</v>
      </c>
      <c r="B82" s="99" t="s">
        <v>7396</v>
      </c>
      <c r="C82" s="10" t="s">
        <v>3728</v>
      </c>
      <c r="D82" s="224">
        <f>VLOOKUP(TRIM(B82),BirthdateDraft!$A$1:$M$9000,2,FALSE)</f>
        <v>35200</v>
      </c>
      <c r="E82" s="203" t="str">
        <f>VLOOKUP(TRIM(B82),BirthdateDraft!$A$1:$M$9865,3,FALSE)</f>
        <v>19/FA</v>
      </c>
      <c r="F82" s="209"/>
      <c r="G82" s="34" t="str">
        <f>IF(ISERROR(VLOOKUP(TRIM(B82),ALL!$B$1:$U$2738,2,FALSE)),"",IF(ISERROR(VLOOKUP(TRIM(B82),ALL!$B$1:$U$2738,2,FALSE))," ",VLOOKUP(TRIM(B82),ALL!$B$1:$U$2738,2,FALSE)))</f>
        <v>HOA</v>
      </c>
      <c r="H82" s="124" t="str">
        <f>IF(ISBLANK(VLOOKUP(TRIM(B82),ALL!$B$1:$V$2738,11,FALSE)),"",IF(ISERROR(VLOOKUP(TRIM(B82),ALL!$B$1:$V$2738,11,FALSE))," ",VLOOKUP(TRIM(B82),ALL!$B$1:$V$2738,11,FALSE)))</f>
        <v>E</v>
      </c>
      <c r="I82" s="34" t="str">
        <f>IF(ISBLANK(VLOOKUP(TRIM(B82),ALL!$B$1:$V$2738,5,FALSE)),"",IF(ISERROR(VLOOKUP(TRIM(B82),ALL!$B$1:$V$2738,5,FALSE))," ",VLOOKUP(TRIM(B82),ALL!$B$1:$V$2738,5,FALSE)))</f>
        <v/>
      </c>
      <c r="J82" s="34" t="str">
        <f>IF(ISBLANK(VLOOKUP(TRIM(B82),ALL!$B$1:$V$2738,6,FALSE)),"",IF(ISERROR(VLOOKUP(TRIM(B82),ALL!$B$1:$V$2738,6,FALSE))," ", VLOOKUP(TRIM(B82),ALL!$B$1:$V$2738,6,FALSE)))</f>
        <v/>
      </c>
      <c r="K82" s="34" t="str">
        <f>IF(ISBLANK(VLOOKUP(TRIM(B82),ALL!$B$1:$V$2738,7,FALSE)),"",IF(ISERROR(VLOOKUP(TRIM(B82),ALL!$B$1:$V$2738,7,FALSE))," ",VLOOKUP(TRIM(B82),ALL!$B$1:$V$2738,7,FALSE)))</f>
        <v/>
      </c>
      <c r="L82" s="34">
        <f>IF(ISBLANK(VLOOKUP(TRIM(B82),ALL!$B$1:$V$2738,8,FALSE)),"",IF(ISERROR(VLOOKUP(TRIM(B82),ALL!$B$1:$V$2738,8,FALSE))," ",VLOOKUP(TRIM(B82),ALL!$B$1:$V$2738,8,FALSE)))</f>
        <v>0</v>
      </c>
      <c r="M82" s="34" t="str">
        <f>IF(ISBLANK(VLOOKUP(TRIM(B82),ALL!$B$1:$V$2738,9,FALSE)),"",IF(ISERROR(VLOOKUP(TRIM(B82),ALL!$B$1:$V$2738,9,FALSE))," ",VLOOKUP(TRIM(B82),ALL!$B$1:$V$2738,9,FALSE)))</f>
        <v/>
      </c>
      <c r="N82" s="34">
        <f>IF(ISBLANK(VLOOKUP(TRIM(B82),ALL!$B$1:$V$2738,10,FALSE)),"",IF(ISERROR(VLOOKUP(TRIM(B82),ALL!$B$1:$V$2738,10,FALSE))," ",VLOOKUP(TRIM(B82),ALL!$B$1:$V$2738,10,FALSE)))</f>
        <v>5</v>
      </c>
      <c r="O82"/>
      <c r="P82"/>
      <c r="Q82"/>
      <c r="R82"/>
      <c r="S82"/>
      <c r="T82"/>
      <c r="AB82"/>
      <c r="AC82"/>
    </row>
    <row r="83" spans="1:29">
      <c r="A83" s="34" t="str">
        <f>IF(ISERROR(VLOOKUP(TRIM(B83),ALL!$B$1:$U$2738,3,FALSE)),"(unc)",VLOOKUP(TRIM(B83),ALL!$B$1:$U$2738,3,FALSE))</f>
        <v>(unc)</v>
      </c>
      <c r="B83" s="99" t="s">
        <v>8171</v>
      </c>
      <c r="C83" s="10" t="s">
        <v>3728</v>
      </c>
      <c r="D83" s="224">
        <f>VLOOKUP(TRIM(B83),BirthdateDraft!$A$1:$M$9000,2,FALSE)</f>
        <v>35476</v>
      </c>
      <c r="E83" s="203" t="str">
        <f>VLOOKUP(TRIM(B83),BirthdateDraft!$A$1:$M$9865,3,FALSE)</f>
        <v>19/7</v>
      </c>
      <c r="F83" s="209" t="s">
        <v>8459</v>
      </c>
      <c r="G83" s="34" t="str">
        <f>IF(ISERROR(VLOOKUP(TRIM(B83),ALL!$B$1:$U$2738,2,FALSE)),"",IF(ISERROR(VLOOKUP(TRIM(B83),ALL!$B$1:$U$2738,2,FALSE))," ",VLOOKUP(TRIM(B83),ALL!$B$1:$U$2738,2,FALSE)))</f>
        <v/>
      </c>
      <c r="H83" s="124" t="str">
        <f>IF(ISBLANK(VLOOKUP(TRIM(B83),ALL!$B$1:$V$2738,11,FALSE)),"",IF(ISERROR(VLOOKUP(TRIM(B83),ALL!$B$1:$V$2738,11,FALSE))," ",VLOOKUP(TRIM(B83),ALL!$B$1:$V$2738,11,FALSE)))</f>
        <v xml:space="preserve"> </v>
      </c>
      <c r="I83" s="34" t="str">
        <f>IF(ISBLANK(VLOOKUP(TRIM(B83),ALL!$B$1:$V$2738,5,FALSE)),"",IF(ISERROR(VLOOKUP(TRIM(B83),ALL!$B$1:$V$2738,5,FALSE))," ",VLOOKUP(TRIM(B83),ALL!$B$1:$V$2738,5,FALSE)))</f>
        <v xml:space="preserve"> </v>
      </c>
      <c r="J83" s="34" t="str">
        <f>IF(ISBLANK(VLOOKUP(TRIM(B83),ALL!$B$1:$V$2738,6,FALSE)),"",IF(ISERROR(VLOOKUP(TRIM(B83),ALL!$B$1:$V$2738,6,FALSE))," ", VLOOKUP(TRIM(B83),ALL!$B$1:$V$2738,6,FALSE)))</f>
        <v xml:space="preserve"> </v>
      </c>
      <c r="K83" s="34" t="str">
        <f>IF(ISBLANK(VLOOKUP(TRIM(B83),ALL!$B$1:$V$2738,7,FALSE)),"",IF(ISERROR(VLOOKUP(TRIM(B83),ALL!$B$1:$V$2738,7,FALSE))," ",VLOOKUP(TRIM(B83),ALL!$B$1:$V$2738,7,FALSE)))</f>
        <v xml:space="preserve"> </v>
      </c>
      <c r="L83" s="34" t="str">
        <f>IF(ISBLANK(VLOOKUP(TRIM(B83),ALL!$B$1:$V$2738,8,FALSE)),"",IF(ISERROR(VLOOKUP(TRIM(B83),ALL!$B$1:$V$2738,8,FALSE))," ",VLOOKUP(TRIM(B83),ALL!$B$1:$V$2738,8,FALSE)))</f>
        <v xml:space="preserve"> </v>
      </c>
      <c r="M83" s="34" t="str">
        <f>IF(ISBLANK(VLOOKUP(TRIM(B83),ALL!$B$1:$V$2738,9,FALSE)),"",IF(ISERROR(VLOOKUP(TRIM(B83),ALL!$B$1:$V$2738,9,FALSE))," ",VLOOKUP(TRIM(B83),ALL!$B$1:$V$2738,9,FALSE)))</f>
        <v xml:space="preserve"> </v>
      </c>
      <c r="N83" s="34" t="str">
        <f>IF(ISBLANK(VLOOKUP(TRIM(B83),ALL!$B$1:$V$2738,10,FALSE)),"",IF(ISERROR(VLOOKUP(TRIM(B83),ALL!$B$1:$V$2738,10,FALSE))," ",VLOOKUP(TRIM(B83),ALL!$B$1:$V$2738,10,FALSE)))</f>
        <v xml:space="preserve"> </v>
      </c>
      <c r="O83"/>
      <c r="P83"/>
      <c r="Q83"/>
      <c r="R83"/>
      <c r="S83"/>
      <c r="T83"/>
      <c r="AB83"/>
      <c r="AC83"/>
    </row>
    <row r="84" spans="1:29">
      <c r="A84" s="34"/>
      <c r="B84" s="99"/>
      <c r="C84" s="10"/>
      <c r="D84" s="224"/>
      <c r="E84" s="203"/>
      <c r="F84" s="209"/>
      <c r="G84" s="34"/>
      <c r="H84" s="124" t="str">
        <f>IF(ISBLANK(VLOOKUP(TRIM(B84),ALL!$B$1:$V$2738,11,FALSE)),"",IF(ISERROR(VLOOKUP(TRIM(B84),ALL!$B$1:$V$2738,11,FALSE))," ",VLOOKUP(TRIM(B84),ALL!$B$1:$V$2738,11,FALSE)))</f>
        <v xml:space="preserve"> </v>
      </c>
      <c r="I84" s="34"/>
      <c r="J84" s="34"/>
      <c r="K84" s="34"/>
      <c r="L84" s="34"/>
      <c r="M84" s="34"/>
      <c r="N84" s="34"/>
      <c r="O84"/>
      <c r="P84"/>
      <c r="Q84"/>
      <c r="R84"/>
      <c r="S84"/>
      <c r="T84"/>
      <c r="AB84"/>
      <c r="AC84"/>
    </row>
    <row r="85" spans="1:29">
      <c r="A85" s="34" t="str">
        <f>IF(ISERROR(VLOOKUP(TRIM(B85),ALL!$B$1:$U$2738,3,FALSE)),"(unc)",VLOOKUP(TRIM(B85),ALL!$B$1:$U$2738,3,FALSE))</f>
        <v>WR</v>
      </c>
      <c r="B85" s="99" t="s">
        <v>7305</v>
      </c>
      <c r="C85" s="10" t="s">
        <v>3728</v>
      </c>
      <c r="D85" s="224">
        <f>VLOOKUP(TRIM(B85),BirthdateDraft!$A$1:$M$9000,2,FALSE)</f>
        <v>35611</v>
      </c>
      <c r="E85" s="203" t="str">
        <f>VLOOKUP(TRIM(B85),BirthdateDraft!$A$1:$M$9865,3,FALSE)</f>
        <v>19/2</v>
      </c>
      <c r="F85" s="209" t="s">
        <v>8529</v>
      </c>
      <c r="G85" s="34" t="str">
        <f>IF(ISERROR(VLOOKUP(TRIM(B85),ALL!$B$1:$U$2738,2,FALSE)),"",IF(ISERROR(VLOOKUP(TRIM(B85),ALL!$B$1:$U$2738,2,FALSE))," ",VLOOKUP(TRIM(B85),ALL!$B$1:$U$2738,2,FALSE)))</f>
        <v>PHN</v>
      </c>
      <c r="H85" s="124" t="str">
        <f>IF(ISBLANK(VLOOKUP(TRIM(B85),ALL!$B$1:$V$2738,11,FALSE)),"",IF(ISERROR(VLOOKUP(TRIM(B85),ALL!$B$1:$V$2738,11,FALSE))," ",VLOOKUP(TRIM(B85),ALL!$B$1:$V$2738,11,FALSE)))</f>
        <v>B</v>
      </c>
      <c r="I85" s="34" t="str">
        <f>IF(ISBLANK(VLOOKUP(TRIM(B85),ALL!$B$1:$V$2738,5,FALSE)),"",IF(ISERROR(VLOOKUP(TRIM(B85),ALL!$B$1:$V$2738,5,FALSE))," ",VLOOKUP(TRIM(B85),ALL!$B$1:$V$2738,5,FALSE)))</f>
        <v/>
      </c>
      <c r="J85" s="34" t="str">
        <f>IF(ISBLANK(VLOOKUP(TRIM(B85),ALL!$B$1:$V$2738,6,FALSE)),"",IF(ISERROR(VLOOKUP(TRIM(B85),ALL!$B$1:$V$2738,6,FALSE))," ", VLOOKUP(TRIM(B85),ALL!$B$1:$V$2738,6,FALSE)))</f>
        <v/>
      </c>
      <c r="K85" s="34" t="str">
        <f>IF(ISBLANK(VLOOKUP(TRIM(B85),ALL!$B$1:$V$2738,7,FALSE)),"",IF(ISERROR(VLOOKUP(TRIM(B85),ALL!$B$1:$V$2738,7,FALSE))," ",VLOOKUP(TRIM(B85),ALL!$B$1:$V$2738,7,FALSE)))</f>
        <v/>
      </c>
      <c r="L85" s="34" t="str">
        <f>IF(ISBLANK(VLOOKUP(TRIM(B85),ALL!$B$1:$V$2738,8,FALSE)),"",IF(ISERROR(VLOOKUP(TRIM(B85),ALL!$B$1:$V$2738,8,FALSE))," ",VLOOKUP(TRIM(B85),ALL!$B$1:$V$2738,8,FALSE)))</f>
        <v/>
      </c>
      <c r="M85" s="34" t="str">
        <f>IF(ISBLANK(VLOOKUP(TRIM(B85),ALL!$B$1:$V$2738,9,FALSE)),"",IF(ISERROR(VLOOKUP(TRIM(B85),ALL!$B$1:$V$2738,9,FALSE))," ",VLOOKUP(TRIM(B85),ALL!$B$1:$V$2738,9,FALSE)))</f>
        <v/>
      </c>
      <c r="N85" s="34" t="str">
        <f>IF(ISBLANK(VLOOKUP(TRIM(B85),ALL!$B$1:$V$2738,10,FALSE)),"",IF(ISERROR(VLOOKUP(TRIM(B85),ALL!$B$1:$V$2738,10,FALSE))," ",VLOOKUP(TRIM(B85),ALL!$B$1:$V$2738,10,FALSE)))</f>
        <v/>
      </c>
      <c r="O85"/>
      <c r="P85"/>
      <c r="Q85"/>
      <c r="R85"/>
      <c r="S85"/>
      <c r="T85"/>
      <c r="AB85"/>
      <c r="AC85"/>
    </row>
    <row r="86" spans="1:29">
      <c r="A86" s="34" t="str">
        <f>IF(ISERROR(VLOOKUP(TRIM(B86),ALL!$B$1:$U$2738,3,FALSE)),"(unc)",VLOOKUP(TRIM(B86),ALL!$B$1:$U$2738,3,FALSE))</f>
        <v>WR</v>
      </c>
      <c r="B86" s="99" t="s">
        <v>8194</v>
      </c>
      <c r="C86" s="10" t="s">
        <v>3728</v>
      </c>
      <c r="D86" s="224">
        <f>VLOOKUP(TRIM(B86),BirthdateDraft!$A$1:$M$9000,2,FALSE)</f>
        <v>36178</v>
      </c>
      <c r="E86" s="203" t="str">
        <f>VLOOKUP(TRIM(B86),BirthdateDraft!$A$1:$M$9865,3,FALSE)</f>
        <v>20/2</v>
      </c>
      <c r="F86" s="209" t="s">
        <v>8401</v>
      </c>
      <c r="G86" s="34" t="str">
        <f>IF(ISERROR(VLOOKUP(TRIM(B86),ALL!$B$1:$U$2738,2,FALSE)),"",IF(ISERROR(VLOOKUP(TRIM(B86),ALL!$B$1:$U$2738,2,FALSE))," ",VLOOKUP(TRIM(B86),ALL!$B$1:$U$2738,2,FALSE)))</f>
        <v>CNA</v>
      </c>
      <c r="H86" s="124" t="str">
        <f>IF(ISBLANK(VLOOKUP(TRIM(B86),ALL!$B$1:$V$2738,11,FALSE)),"",IF(ISERROR(VLOOKUP(TRIM(B86),ALL!$B$1:$V$2738,11,FALSE))," ",VLOOKUP(TRIM(B86),ALL!$B$1:$V$2738,11,FALSE)))</f>
        <v>C</v>
      </c>
      <c r="I86" s="34"/>
      <c r="J86" s="34"/>
      <c r="K86" s="34"/>
      <c r="L86" s="34"/>
      <c r="M86" s="34"/>
      <c r="N86" s="34"/>
      <c r="O86"/>
      <c r="P86"/>
      <c r="Q86"/>
      <c r="R86"/>
      <c r="S86"/>
      <c r="T86"/>
      <c r="AB86"/>
      <c r="AC86"/>
    </row>
    <row r="87" spans="1:29">
      <c r="A87" s="34" t="str">
        <f>IF(ISERROR(VLOOKUP(TRIM(B87),ALL!$B$1:$U$2738,3,FALSE)),"(unc)",VLOOKUP(TRIM(B87),ALL!$B$1:$U$2738,3,FALSE))</f>
        <v>WR</v>
      </c>
      <c r="B87" s="99" t="s">
        <v>6710</v>
      </c>
      <c r="C87" s="10" t="s">
        <v>4252</v>
      </c>
      <c r="D87" s="224">
        <f>VLOOKUP(TRIM(B87),BirthdateDraft!$A$1:$M$9000,2,FALSE)</f>
        <v>34617</v>
      </c>
      <c r="E87" s="203" t="str">
        <f>VLOOKUP(TRIM(B87),BirthdateDraft!$A$1:$M$9865,3,FALSE)</f>
        <v>18/5</v>
      </c>
      <c r="F87" s="209" t="s">
        <v>7477</v>
      </c>
      <c r="G87" s="34" t="str">
        <f>IF(ISERROR(VLOOKUP(TRIM(B87),ALL!$B$1:$U$2738,2,FALSE)),"",IF(ISERROR(VLOOKUP(TRIM(B87),ALL!$B$1:$U$2738,2,FALSE))," ",VLOOKUP(TRIM(B87),ALL!$B$1:$U$2738,2,FALSE)))</f>
        <v>KCA</v>
      </c>
      <c r="H87" s="124" t="str">
        <f>IF(ISBLANK(VLOOKUP(TRIM(B87),ALL!$B$1:$V$2738,11,FALSE)),"",IF(ISERROR(VLOOKUP(TRIM(B87),ALL!$B$1:$V$2738,11,FALSE))," ",VLOOKUP(TRIM(B87),ALL!$B$1:$V$2738,11,FALSE)))</f>
        <v>D</v>
      </c>
      <c r="I87" s="34"/>
      <c r="J87" s="34"/>
      <c r="K87" s="34"/>
      <c r="L87" s="34"/>
      <c r="M87" s="34" t="str">
        <f>IF(ISBLANK(VLOOKUP(TRIM(B87),ALL!$B$1:$V$2738,9,FALSE)),"",IF(ISERROR(VLOOKUP(TRIM(B87),ALL!$B$1:$V$2738,9,FALSE))," ",VLOOKUP(TRIM(B87),ALL!$B$1:$V$2738,9,FALSE)))</f>
        <v/>
      </c>
      <c r="N87" s="34" t="str">
        <f>IF(ISBLANK(VLOOKUP(TRIM(B87),ALL!$B$1:$V$2738,10,FALSE)),"",IF(ISERROR(VLOOKUP(TRIM(B87),ALL!$B$1:$V$2738,10,FALSE))," ",VLOOKUP(TRIM(B87),ALL!$B$1:$V$2738,10,FALSE)))</f>
        <v/>
      </c>
      <c r="O87"/>
      <c r="P87"/>
      <c r="Q87"/>
      <c r="R87"/>
      <c r="S87"/>
      <c r="T87"/>
      <c r="AB87"/>
      <c r="AC87"/>
    </row>
    <row r="88" spans="1:29">
      <c r="A88" s="34" t="str">
        <f>IF(ISERROR(VLOOKUP(TRIM(B88),ALL!$B$1:$U$2738,3,FALSE)),"(unc)",VLOOKUP(TRIM(B88),ALL!$B$1:$U$2738,3,FALSE))</f>
        <v>WR</v>
      </c>
      <c r="B88" s="99" t="s">
        <v>7318</v>
      </c>
      <c r="C88" s="10" t="s">
        <v>3728</v>
      </c>
      <c r="D88" s="224">
        <f>VLOOKUP(TRIM(B88),BirthdateDraft!$A$1:$M$9000,2,FALSE)</f>
        <v>35442</v>
      </c>
      <c r="E88" s="203" t="str">
        <f>VLOOKUP(TRIM(B88),BirthdateDraft!$A$1:$M$9865,3,FALSE)</f>
        <v>19/5</v>
      </c>
      <c r="F88" s="209" t="s">
        <v>8288</v>
      </c>
      <c r="G88" s="34" t="str">
        <f>IF(ISERROR(VLOOKUP(TRIM(B88),ALL!$B$1:$U$2738,2,FALSE)),"",IF(ISERROR(VLOOKUP(TRIM(B88),ALL!$B$1:$U$2738,2,FALSE))," ",VLOOKUP(TRIM(B88),ALL!$B$1:$U$2738,2,FALSE)))</f>
        <v>NYN</v>
      </c>
      <c r="H88" s="124" t="str">
        <f>IF(ISBLANK(VLOOKUP(TRIM(B88),ALL!$B$1:$V$2738,11,FALSE)),"",IF(ISERROR(VLOOKUP(TRIM(B88),ALL!$B$1:$V$2738,11,FALSE))," ",VLOOKUP(TRIM(B88),ALL!$B$1:$V$2738,11,FALSE)))</f>
        <v>C</v>
      </c>
      <c r="I88" s="34" t="str">
        <f>IF(ISBLANK(VLOOKUP(TRIM(B88),ALL!$B$1:$V$2738,5,FALSE)),"",IF(ISERROR(VLOOKUP(TRIM(B88),ALL!$B$1:$V$2738,5,FALSE))," ",VLOOKUP(TRIM(B88),ALL!$B$1:$V$2738,5,FALSE)))</f>
        <v/>
      </c>
      <c r="J88" s="34" t="str">
        <f>IF(ISBLANK(VLOOKUP(TRIM(B88),ALL!$B$1:$V$2738,6,FALSE)),"",IF(ISERROR(VLOOKUP(TRIM(B88),ALL!$B$1:$V$2738,6,FALSE))," ", VLOOKUP(TRIM(B88),ALL!$B$1:$V$2738,6,FALSE)))</f>
        <v/>
      </c>
      <c r="K88" s="34" t="str">
        <f>IF(ISBLANK(VLOOKUP(TRIM(B88),ALL!$B$1:$V$2738,7,FALSE)),"",IF(ISERROR(VLOOKUP(TRIM(B88),ALL!$B$1:$V$2738,7,FALSE))," ",VLOOKUP(TRIM(B88),ALL!$B$1:$V$2738,7,FALSE)))</f>
        <v/>
      </c>
      <c r="L88" s="34" t="str">
        <f>IF(ISBLANK(VLOOKUP(TRIM(B88),ALL!$B$1:$V$2738,8,FALSE)),"",IF(ISERROR(VLOOKUP(TRIM(B88),ALL!$B$1:$V$2738,8,FALSE))," ",VLOOKUP(TRIM(B88),ALL!$B$1:$V$2738,8,FALSE)))</f>
        <v/>
      </c>
      <c r="M88" s="34" t="str">
        <f>IF(ISBLANK(VLOOKUP(TRIM(B88),ALL!$B$1:$V$2738,9,FALSE)),"",IF(ISERROR(VLOOKUP(TRIM(B88),ALL!$B$1:$V$2738,9,FALSE))," ",VLOOKUP(TRIM(B88),ALL!$B$1:$V$2738,9,FALSE)))</f>
        <v/>
      </c>
      <c r="N88" s="34" t="str">
        <f>IF(ISBLANK(VLOOKUP(TRIM(B88),ALL!$B$1:$V$2738,10,FALSE)),"",IF(ISERROR(VLOOKUP(TRIM(B88),ALL!$B$1:$V$2738,10,FALSE))," ",VLOOKUP(TRIM(B88),ALL!$B$1:$V$2738,10,FALSE)))</f>
        <v/>
      </c>
      <c r="O88"/>
      <c r="P88"/>
      <c r="Q88"/>
      <c r="R88"/>
      <c r="S88"/>
      <c r="T88"/>
      <c r="AB88"/>
      <c r="AC88"/>
    </row>
    <row r="89" spans="1:29">
      <c r="A89" s="34" t="str">
        <f>IF(ISERROR(VLOOKUP(TRIM(B89),ALL!$B$1:$U$2738,3,FALSE)),"(unc)",VLOOKUP(TRIM(B89),ALL!$B$1:$U$2738,3,FALSE))</f>
        <v>WR</v>
      </c>
      <c r="B89" s="99" t="s">
        <v>9145</v>
      </c>
      <c r="C89" s="10" t="s">
        <v>3728</v>
      </c>
      <c r="D89" s="224">
        <f>VLOOKUP(TRIM(B89),BirthdateDraft!$A$1:$M$9000,2,FALSE)</f>
        <v>35490</v>
      </c>
      <c r="E89" s="203" t="str">
        <f>VLOOKUP(TRIM(B89),BirthdateDraft!$A$1:$M$9865,3,FALSE)</f>
        <v>FA</v>
      </c>
      <c r="F89" s="209" t="s">
        <v>9720</v>
      </c>
      <c r="G89" s="34" t="str">
        <f>IF(ISERROR(VLOOKUP(TRIM(B89),ALL!$B$1:$U$2738,2,FALSE)),"",IF(ISERROR(VLOOKUP(TRIM(B89),ALL!$B$1:$U$2738,2,FALSE))," ",VLOOKUP(TRIM(B89),ALL!$B$1:$U$2738,2,FALSE)))</f>
        <v>TNA</v>
      </c>
      <c r="H89" s="124" t="str">
        <f>IF(ISBLANK(VLOOKUP(TRIM(B89),ALL!$B$1:$V$2738,11,FALSE)),"",IF(ISERROR(VLOOKUP(TRIM(B89),ALL!$B$1:$V$2738,11,FALSE))," ",VLOOKUP(TRIM(B89),ALL!$B$1:$V$2738,11,FALSE)))</f>
        <v>D</v>
      </c>
      <c r="I89" s="34"/>
      <c r="J89" s="34"/>
      <c r="K89" s="34"/>
      <c r="L89" s="34"/>
      <c r="M89" s="34"/>
      <c r="N89" s="34"/>
      <c r="O89"/>
      <c r="P89"/>
      <c r="Q89"/>
      <c r="R89"/>
      <c r="S89"/>
      <c r="T89"/>
      <c r="AB89"/>
      <c r="AC89"/>
    </row>
    <row r="90" spans="1:29">
      <c r="A90" s="34" t="str">
        <f>IF(ISERROR(VLOOKUP(TRIM(B90),ALL!$B$1:$U$2738,3,FALSE)),"(unc)",VLOOKUP(TRIM(B90),ALL!$B$1:$U$2738,3,FALSE))</f>
        <v>TE</v>
      </c>
      <c r="B90" s="99" t="s">
        <v>11162</v>
      </c>
      <c r="C90" s="10" t="s">
        <v>3728</v>
      </c>
      <c r="D90" s="224">
        <f>VLOOKUP(TRIM(B90),BirthdateDraft!$A$1:$M$9000,2,FALSE)</f>
        <v>36903</v>
      </c>
      <c r="E90" s="203">
        <f>VLOOKUP(TRIM(B90),BirthdateDraft!$A$1:$M$9865,3,FALSE)</f>
        <v>23.2</v>
      </c>
      <c r="F90" s="209" t="s">
        <v>11698</v>
      </c>
      <c r="G90" s="34" t="str">
        <f>IF(ISERROR(VLOOKUP(TRIM(B90),ALL!$B$1:$U$2738,2,FALSE)),"",IF(ISERROR(VLOOKUP(TRIM(B90),ALL!$B$1:$U$2738,2,FALSE))," ",VLOOKUP(TRIM(B90),ALL!$B$1:$U$2738,2,FALSE)))</f>
        <v>DEN</v>
      </c>
      <c r="H90" s="124" t="str">
        <f>IF(ISBLANK(VLOOKUP(TRIM(B90),ALL!$B$1:$V$2738,11,FALSE)),"",IF(ISERROR(VLOOKUP(TRIM(B90),ALL!$B$1:$V$2738,11,FALSE))," ",VLOOKUP(TRIM(B90),ALL!$B$1:$V$2738,11,FALSE)))</f>
        <v>C</v>
      </c>
      <c r="I90" s="34"/>
      <c r="J90" s="34"/>
      <c r="K90" s="34"/>
      <c r="L90" s="34"/>
      <c r="M90" s="34"/>
      <c r="N90" s="34"/>
      <c r="O90"/>
      <c r="P90"/>
      <c r="Q90"/>
      <c r="R90"/>
      <c r="S90"/>
      <c r="T90"/>
      <c r="AB90"/>
      <c r="AC90"/>
    </row>
    <row r="91" spans="1:29">
      <c r="A91" s="34" t="str">
        <f>IF(ISERROR(VLOOKUP(TRIM(B91),ALL!$B$1:$U$2738,3,FALSE)),"(unc)",VLOOKUP(TRIM(B91),ALL!$B$1:$U$2738,3,FALSE))</f>
        <v>TE BB</v>
      </c>
      <c r="B91" s="99" t="s">
        <v>5620</v>
      </c>
      <c r="C91" s="10" t="s">
        <v>3728</v>
      </c>
      <c r="D91" s="224">
        <f>VLOOKUP(TRIM(B91),BirthdateDraft!$A$1:$M$9000,2,FALSE)</f>
        <v>34228</v>
      </c>
      <c r="E91" s="203" t="str">
        <f>VLOOKUP(TRIM(B91),BirthdateDraft!$A$1:$M$9865,3,FALSE)</f>
        <v>15/7</v>
      </c>
      <c r="F91" s="209" t="s">
        <v>8783</v>
      </c>
      <c r="G91" s="34" t="str">
        <f>IF(ISERROR(VLOOKUP(TRIM(B91),ALL!$B$1:$U$2738,2,FALSE)),"",IF(ISERROR(VLOOKUP(TRIM(B91),ALL!$B$1:$U$2738,2,FALSE))," ",VLOOKUP(TRIM(B91),ALL!$B$1:$U$2738,2,FALSE)))</f>
        <v>ARN</v>
      </c>
      <c r="H91" s="124" t="str">
        <f>IF(ISBLANK(VLOOKUP(TRIM(B91),ALL!$B$1:$V$2738,11,FALSE)),"",IF(ISERROR(VLOOKUP(TRIM(B91),ALL!$B$1:$V$2738,11,FALSE))," ",VLOOKUP(TRIM(B91),ALL!$B$1:$V$2738,11,FALSE)))</f>
        <v>E</v>
      </c>
      <c r="I91" s="34" t="str">
        <f>IF(ISBLANK(VLOOKUP(TRIM(B91),ALL!$B$1:$V$2738,5,FALSE)),"",IF(ISERROR(VLOOKUP(TRIM(B91),ALL!$B$1:$V$2738,5,FALSE))," ",VLOOKUP(TRIM(B91),ALL!$B$1:$V$2738,5,FALSE)))</f>
        <v/>
      </c>
      <c r="J91" s="34" t="str">
        <f>IF(ISBLANK(VLOOKUP(TRIM(B91),ALL!$B$1:$V$2738,6,FALSE)),"",IF(ISERROR(VLOOKUP(TRIM(B91),ALL!$B$1:$V$2738,6,FALSE))," ", VLOOKUP(TRIM(B91),ALL!$B$1:$V$2738,6,FALSE)))</f>
        <v/>
      </c>
      <c r="K91" s="34" t="str">
        <f>IF(ISBLANK(VLOOKUP(TRIM(B91),ALL!$B$1:$V$2738,7,FALSE)),"",IF(ISERROR(VLOOKUP(TRIM(B91),ALL!$B$1:$V$2738,7,FALSE))," ",VLOOKUP(TRIM(B91),ALL!$B$1:$V$2738,7,FALSE)))</f>
        <v/>
      </c>
      <c r="L91" s="34">
        <f>IF(ISBLANK(VLOOKUP(TRIM(B91),ALL!$B$1:$V$2738,8,FALSE)),"",IF(ISERROR(VLOOKUP(TRIM(B91),ALL!$B$1:$V$2738,8,FALSE))," ",VLOOKUP(TRIM(B91),ALL!$B$1:$V$2738,8,FALSE)))</f>
        <v>4</v>
      </c>
      <c r="M91" s="34" t="str">
        <f>IF(ISBLANK(VLOOKUP(TRIM(B91),ALL!$B$1:$V$2738,9,FALSE)),"",IF(ISERROR(VLOOKUP(TRIM(B91),ALL!$B$1:$V$2738,9,FALSE))," ",VLOOKUP(TRIM(B91),ALL!$B$1:$V$2738,9,FALSE)))</f>
        <v/>
      </c>
      <c r="N91" s="34">
        <f>IF(ISBLANK(VLOOKUP(TRIM(B91),ALL!$B$1:$V$2738,10,FALSE)),"",IF(ISERROR(VLOOKUP(TRIM(B91),ALL!$B$1:$V$2738,10,FALSE))," ",VLOOKUP(TRIM(B91),ALL!$B$1:$V$2738,10,FALSE)))</f>
        <v>0</v>
      </c>
      <c r="O91"/>
      <c r="P91"/>
      <c r="Q91"/>
      <c r="R91"/>
      <c r="S91"/>
      <c r="T91"/>
      <c r="AB91"/>
      <c r="AC91"/>
    </row>
    <row r="92" spans="1:29">
      <c r="A92" s="34" t="str">
        <f>IF(ISERROR(VLOOKUP(TRIM(B92),ALL!$B$1:$U$2738,3,FALSE)),"(unc)",VLOOKUP(TRIM(B92),ALL!$B$1:$U$2738,3,FALSE))</f>
        <v>TE BB</v>
      </c>
      <c r="B92" s="99" t="s">
        <v>9946</v>
      </c>
      <c r="C92" s="10" t="s">
        <v>3728</v>
      </c>
      <c r="D92" s="224">
        <f>VLOOKUP(TRIM(B92),BirthdateDraft!$A$1:$M$9000,2,FALSE)</f>
        <v>36273</v>
      </c>
      <c r="E92" s="203" t="str">
        <f>VLOOKUP(TRIM(B92),BirthdateDraft!$A$1:$M$9865,3,FALSE)</f>
        <v>22/FA</v>
      </c>
      <c r="F92" s="209" t="s">
        <v>9794</v>
      </c>
      <c r="G92" s="34" t="str">
        <f>IF(ISERROR(VLOOKUP(TRIM(B92),ALL!$B$1:$U$2738,2,FALSE)),"",IF(ISERROR(VLOOKUP(TRIM(B92),ALL!$B$1:$U$2738,2,FALSE))," ",VLOOKUP(TRIM(B92),ALL!$B$1:$U$2738,2,FALSE)))</f>
        <v>DAN</v>
      </c>
      <c r="H92" s="124" t="str">
        <f>IF(ISBLANK(VLOOKUP(TRIM(B92),ALL!$B$1:$V$2738,11,FALSE)),"",IF(ISERROR(VLOOKUP(TRIM(B92),ALL!$B$1:$V$2738,11,FALSE))," ",VLOOKUP(TRIM(B92),ALL!$B$1:$V$2738,11,FALSE)))</f>
        <v>C</v>
      </c>
      <c r="I92" s="34" t="str">
        <f>IF(ISBLANK(VLOOKUP(TRIM(B92),ALL!$B$1:$V$2738,5,FALSE)),"",IF(ISERROR(VLOOKUP(TRIM(B92),ALL!$B$1:$V$2738,5,FALSE))," ",VLOOKUP(TRIM(B92),ALL!$B$1:$V$2738,5,FALSE)))</f>
        <v/>
      </c>
      <c r="J92" s="34" t="str">
        <f>IF(ISBLANK(VLOOKUP(TRIM(B92),ALL!$B$1:$V$2738,6,FALSE)),"",IF(ISERROR(VLOOKUP(TRIM(B92),ALL!$B$1:$V$2738,6,FALSE))," ", VLOOKUP(TRIM(B92),ALL!$B$1:$V$2738,6,FALSE)))</f>
        <v/>
      </c>
      <c r="K92" s="34" t="str">
        <f>IF(ISBLANK(VLOOKUP(TRIM(B92),ALL!$B$1:$V$2738,7,FALSE)),"",IF(ISERROR(VLOOKUP(TRIM(B92),ALL!$B$1:$V$2738,7,FALSE))," ",VLOOKUP(TRIM(B92),ALL!$B$1:$V$2738,7,FALSE)))</f>
        <v/>
      </c>
      <c r="L92" s="34">
        <f>IF(ISBLANK(VLOOKUP(TRIM(B92),ALL!$B$1:$V$2738,8,FALSE)),"",IF(ISERROR(VLOOKUP(TRIM(B92),ALL!$B$1:$V$2738,8,FALSE))," ",VLOOKUP(TRIM(B92),ALL!$B$1:$V$2738,8,FALSE)))</f>
        <v>4</v>
      </c>
      <c r="M92" s="34" t="str">
        <f>IF(ISBLANK(VLOOKUP(TRIM(B92),ALL!$B$1:$V$2738,9,FALSE)),"",IF(ISERROR(VLOOKUP(TRIM(B92),ALL!$B$1:$V$2738,9,FALSE))," ",VLOOKUP(TRIM(B92),ALL!$B$1:$V$2738,9,FALSE)))</f>
        <v/>
      </c>
      <c r="N92" s="34">
        <f>IF(ISBLANK(VLOOKUP(TRIM(B92),ALL!$B$1:$V$2738,10,FALSE)),"",IF(ISERROR(VLOOKUP(TRIM(B92),ALL!$B$1:$V$2738,10,FALSE))," ",VLOOKUP(TRIM(B92),ALL!$B$1:$V$2738,10,FALSE)))</f>
        <v>0</v>
      </c>
      <c r="O92"/>
      <c r="P92"/>
      <c r="Q92"/>
      <c r="R92"/>
      <c r="S92"/>
      <c r="T92"/>
      <c r="AB92"/>
      <c r="AC92"/>
    </row>
    <row r="93" spans="1:29">
      <c r="A93" s="34"/>
      <c r="B93" s="99"/>
      <c r="C93" s="10"/>
      <c r="D93" s="224"/>
      <c r="E93" s="203"/>
      <c r="F93" s="209"/>
      <c r="G93" s="34"/>
      <c r="H93" s="124"/>
      <c r="I93" s="34"/>
      <c r="J93" s="34"/>
      <c r="K93" s="34"/>
      <c r="L93" s="34"/>
      <c r="M93" s="34"/>
      <c r="N93" s="34"/>
      <c r="O93"/>
      <c r="P93"/>
      <c r="Q93"/>
      <c r="R93"/>
      <c r="S93"/>
      <c r="T93"/>
      <c r="AB93"/>
      <c r="AC93"/>
    </row>
    <row r="94" spans="1:29">
      <c r="A94" s="34" t="str">
        <f>IF(ISERROR(VLOOKUP(TRIM(B94),ALL!$B$1:$U$2738,3,FALSE)),"(unc)",VLOOKUP(TRIM(B94),ALL!$B$1:$U$2738,3,FALSE))</f>
        <v>(unc)</v>
      </c>
      <c r="B94" s="99" t="s">
        <v>8154</v>
      </c>
      <c r="C94" s="10" t="s">
        <v>3728</v>
      </c>
      <c r="D94" s="224">
        <f>VLOOKUP(TRIM(B94),BirthdateDraft!$A$1:$M$9000,2,FALSE)</f>
        <v>35235</v>
      </c>
      <c r="E94" s="203" t="str">
        <f>VLOOKUP(TRIM(B94),BirthdateDraft!$A$1:$M$9865,3,FALSE)</f>
        <v>20/5</v>
      </c>
      <c r="F94" s="209" t="s">
        <v>9539</v>
      </c>
      <c r="G94" s="34" t="str">
        <f>IF(ISERROR(VLOOKUP(TRIM(B94),ALL!$B$1:$U$2738,2,FALSE)),"",IF(ISERROR(VLOOKUP(TRIM(B94),ALL!$B$1:$U$2738,2,FALSE))," ",VLOOKUP(TRIM(B94),ALL!$B$1:$U$2738,2,FALSE)))</f>
        <v/>
      </c>
      <c r="H94" s="124" t="str">
        <f>IF(ISBLANK(VLOOKUP(TRIM(B94),ALL!$B$1:$V$2738,4,FALSE)),"",IF(ISERROR(VLOOKUP(TRIM(B94),ALL!$B$1:$V$2738,4,FALSE))," ",VLOOKUP(TRIM(B94),ALL!$B$1:$V$2738,4,FALSE)))</f>
        <v xml:space="preserve"> </v>
      </c>
      <c r="I94" s="34" t="str">
        <f>IF(ISBLANK(VLOOKUP(TRIM(B94),ALL!$B$1:$V$2738,5,FALSE)),"",IF(ISERROR(VLOOKUP(TRIM(B94),ALL!$B$1:$V$2738,5,FALSE))," ",VLOOKUP(TRIM(B94),ALL!$B$1:$V$2738,5,FALSE)))</f>
        <v xml:space="preserve"> </v>
      </c>
      <c r="J94" s="34" t="str">
        <f>IF(ISBLANK(VLOOKUP(TRIM(B94),ALL!$B$1:$V$2738,6,FALSE)),"",IF(ISERROR(VLOOKUP(TRIM(B94),ALL!$B$1:$V$2738,6,FALSE))," ", VLOOKUP(TRIM(B94),ALL!$B$1:$V$2738,6,FALSE)))</f>
        <v xml:space="preserve"> </v>
      </c>
      <c r="K94" s="34" t="str">
        <f>IF(ISBLANK(VLOOKUP(TRIM(B94),ALL!$B$1:$V$2738,7,FALSE)),"",IF(ISERROR(VLOOKUP(TRIM(B94),ALL!$B$1:$V$2738,7,FALSE))," ",VLOOKUP(TRIM(B94),ALL!$B$1:$V$2738,7,FALSE)))</f>
        <v xml:space="preserve"> </v>
      </c>
      <c r="L94" s="34" t="str">
        <f>IF(ISBLANK(VLOOKUP(TRIM(B94),ALL!$B$1:$V$2738,8,FALSE)),"",IF(ISERROR(VLOOKUP(TRIM(B94),ALL!$B$1:$V$2738,8,FALSE))," ",VLOOKUP(TRIM(B94),ALL!$B$1:$V$2738,8,FALSE)))</f>
        <v xml:space="preserve"> </v>
      </c>
      <c r="M94" s="34" t="str">
        <f>IF(ISBLANK(VLOOKUP(TRIM(B94),ALL!$B$1:$V$2738,9,FALSE)),"",IF(ISERROR(VLOOKUP(TRIM(B94),ALL!$B$1:$V$2738,9,FALSE))," ",VLOOKUP(TRIM(B94),ALL!$B$1:$V$2738,9,FALSE)))</f>
        <v xml:space="preserve"> </v>
      </c>
      <c r="N94" s="34" t="str">
        <f>IF(ISBLANK(VLOOKUP(TRIM(B94),ALL!$B$1:$V$2738,10,FALSE)),"",IF(ISERROR(VLOOKUP(TRIM(B94),ALL!$B$1:$V$2738,10,FALSE))," ",VLOOKUP(TRIM(B94),ALL!$B$1:$V$2738,10,FALSE)))</f>
        <v xml:space="preserve"> </v>
      </c>
      <c r="O94"/>
      <c r="P94"/>
      <c r="Q94"/>
      <c r="R94"/>
      <c r="S94"/>
      <c r="T94"/>
      <c r="AB94"/>
      <c r="AC94"/>
    </row>
    <row r="95" spans="1:29">
      <c r="A95" s="34" t="str">
        <f>IF(ISERROR(VLOOKUP(TRIM(B95),ALL!$B$1:$U$2738,3,FALSE)),"(unc)",VLOOKUP(TRIM(B95),ALL!$B$1:$U$2738,3,FALSE))</f>
        <v>LOT @</v>
      </c>
      <c r="B95" s="99" t="s">
        <v>8122</v>
      </c>
      <c r="C95" s="10" t="s">
        <v>4252</v>
      </c>
      <c r="D95" s="224">
        <f>VLOOKUP(TRIM(B95),BirthdateDraft!$A$1:$M$9000,2,FALSE)</f>
        <v>36184</v>
      </c>
      <c r="E95" s="203" t="str">
        <f>VLOOKUP(TRIM(B95),BirthdateDraft!$A$1:$M$9865,3,FALSE)</f>
        <v>20/1</v>
      </c>
      <c r="F95" s="209" t="s">
        <v>8399</v>
      </c>
      <c r="G95" s="34" t="str">
        <f>IF(ISERROR(VLOOKUP(TRIM(B95),ALL!$B$1:$U$2738,2,FALSE)),"",IF(ISERROR(VLOOKUP(TRIM(B95),ALL!$B$1:$U$2738,2,FALSE))," ",VLOOKUP(TRIM(B95),ALL!$B$1:$U$2738,2,FALSE)))</f>
        <v>TBN</v>
      </c>
      <c r="H95" s="124" t="str">
        <f>IF(ISBLANK(VLOOKUP(TRIM(B95),ALL!$B$1:$V$2738,4,FALSE)),"",IF(ISERROR(VLOOKUP(TRIM(B95),ALL!$B$1:$V$2738,4,FALSE))," ",VLOOKUP(TRIM(B95),ALL!$B$1:$V$2738,4,FALSE)))</f>
        <v/>
      </c>
      <c r="I95" s="34" t="str">
        <f>IF(ISBLANK(VLOOKUP(TRIM(B95),ALL!$B$1:$V$2738,5,FALSE)),"",IF(ISERROR(VLOOKUP(TRIM(B95),ALL!$B$1:$V$2738,5,FALSE))," ",VLOOKUP(TRIM(B95),ALL!$B$1:$V$2738,5,FALSE)))</f>
        <v/>
      </c>
      <c r="J95" s="34" t="str">
        <f>IF(ISBLANK(VLOOKUP(TRIM(B95),ALL!$B$1:$V$2738,6,FALSE)),"",IF(ISERROR(VLOOKUP(TRIM(B95),ALL!$B$1:$V$2738,6,FALSE))," ", VLOOKUP(TRIM(B95),ALL!$B$1:$V$2738,6,FALSE)))</f>
        <v/>
      </c>
      <c r="K95" s="34" t="str">
        <f>IF(ISBLANK(VLOOKUP(TRIM(B95),ALL!$B$1:$V$2738,7,FALSE)),"",IF(ISERROR(VLOOKUP(TRIM(B95),ALL!$B$1:$V$2738,7,FALSE))," ",VLOOKUP(TRIM(B95),ALL!$B$1:$V$2738,7,FALSE)))</f>
        <v/>
      </c>
      <c r="L95" s="34">
        <f>IF(ISBLANK(VLOOKUP(TRIM(B95),ALL!$B$1:$V$2738,8,FALSE)),"",IF(ISERROR(VLOOKUP(TRIM(B95),ALL!$B$1:$V$2738,8,FALSE))," ",VLOOKUP(TRIM(B95),ALL!$B$1:$V$2738,8,FALSE)))</f>
        <v>5</v>
      </c>
      <c r="M95" s="34" t="str">
        <f>IF(ISBLANK(VLOOKUP(TRIM(B95),ALL!$B$1:$V$2738,9,FALSE)),"",IF(ISERROR(VLOOKUP(TRIM(B95),ALL!$B$1:$V$2738,9,FALSE))," ",VLOOKUP(TRIM(B95),ALL!$B$1:$V$2738,9,FALSE)))</f>
        <v/>
      </c>
      <c r="N95" s="34">
        <f>IF(ISBLANK(VLOOKUP(TRIM(B95),ALL!$B$1:$V$2738,10,FALSE)),"",IF(ISERROR(VLOOKUP(TRIM(B95),ALL!$B$1:$V$2738,10,FALSE))," ",VLOOKUP(TRIM(B95),ALL!$B$1:$V$2738,10,FALSE)))</f>
        <v>7</v>
      </c>
      <c r="O95"/>
      <c r="P95"/>
      <c r="Q95"/>
      <c r="R95"/>
      <c r="S95"/>
      <c r="T95"/>
      <c r="AB95"/>
      <c r="AC95"/>
    </row>
    <row r="96" spans="1:29">
      <c r="A96" s="34" t="str">
        <f>IF(ISERROR(VLOOKUP(TRIM(B96),ALL!$B$1:$U$2738,3,FALSE)),"(unc)",VLOOKUP(TRIM(B96),ALL!$B$1:$U$2738,3,FALSE))</f>
        <v>ROT @</v>
      </c>
      <c r="B96" s="99" t="s">
        <v>9093</v>
      </c>
      <c r="C96" s="10" t="s">
        <v>3728</v>
      </c>
      <c r="D96" s="224">
        <f>VLOOKUP(TRIM(B96),BirthdateDraft!$A$1:$M$9000,2,FALSE)</f>
        <v>35854</v>
      </c>
      <c r="E96" s="203" t="str">
        <f>VLOOKUP(TRIM(B96),BirthdateDraft!$A$1:$M$9865,3,FALSE)</f>
        <v>21/3</v>
      </c>
      <c r="F96" s="209" t="s">
        <v>9583</v>
      </c>
      <c r="G96" s="34" t="str">
        <f>IF(ISERROR(VLOOKUP(TRIM(B96),ALL!$B$1:$U$2738,2,FALSE)),"",IF(ISERROR(VLOOKUP(TRIM(B96),ALL!$B$1:$U$2738,2,FALSE))," ",VLOOKUP(TRIM(B96),ALL!$B$1:$U$2738,2,FALSE)))</f>
        <v>BFA</v>
      </c>
      <c r="H96" s="124" t="str">
        <f>IF(ISBLANK(VLOOKUP(TRIM(B96),ALL!$B$1:$V$2738,4,FALSE)),"",IF(ISERROR(VLOOKUP(TRIM(B96),ALL!$B$1:$V$2738,4,FALSE))," ",VLOOKUP(TRIM(B96),ALL!$B$1:$V$2738,4,FALSE)))</f>
        <v/>
      </c>
      <c r="I96" s="34" t="str">
        <f>IF(ISBLANK(VLOOKUP(TRIM(B96),ALL!$B$1:$V$2738,5,FALSE)),"",IF(ISERROR(VLOOKUP(TRIM(B96),ALL!$B$1:$V$2738,5,FALSE))," ",VLOOKUP(TRIM(B96),ALL!$B$1:$V$2738,5,FALSE)))</f>
        <v/>
      </c>
      <c r="J96" s="34" t="str">
        <f>IF(ISBLANK(VLOOKUP(TRIM(B96),ALL!$B$1:$V$2738,6,FALSE)),"",IF(ISERROR(VLOOKUP(TRIM(B96),ALL!$B$1:$V$2738,6,FALSE))," ", VLOOKUP(TRIM(B96),ALL!$B$1:$V$2738,6,FALSE)))</f>
        <v/>
      </c>
      <c r="K96" s="34" t="str">
        <f>IF(ISBLANK(VLOOKUP(TRIM(B96),ALL!$B$1:$V$2738,7,FALSE)),"",IF(ISERROR(VLOOKUP(TRIM(B96),ALL!$B$1:$V$2738,7,FALSE))," ",VLOOKUP(TRIM(B96),ALL!$B$1:$V$2738,7,FALSE)))</f>
        <v/>
      </c>
      <c r="L96" s="34">
        <f>IF(ISBLANK(VLOOKUP(TRIM(B96),ALL!$B$1:$V$2738,8,FALSE)),"",IF(ISERROR(VLOOKUP(TRIM(B96),ALL!$B$1:$V$2738,8,FALSE))," ",VLOOKUP(TRIM(B96),ALL!$B$1:$V$2738,8,FALSE)))</f>
        <v>5</v>
      </c>
      <c r="M96" s="34" t="str">
        <f>IF(ISBLANK(VLOOKUP(TRIM(B96),ALL!$B$1:$V$2738,9,FALSE)),"",IF(ISERROR(VLOOKUP(TRIM(B96),ALL!$B$1:$V$2738,9,FALSE))," ",VLOOKUP(TRIM(B96),ALL!$B$1:$V$2738,9,FALSE)))</f>
        <v/>
      </c>
      <c r="N96" s="34">
        <f>IF(ISBLANK(VLOOKUP(TRIM(B96),ALL!$B$1:$V$2738,10,FALSE)),"",IF(ISERROR(VLOOKUP(TRIM(B96),ALL!$B$1:$V$2738,10,FALSE))," ",VLOOKUP(TRIM(B96),ALL!$B$1:$V$2738,10,FALSE)))</f>
        <v>5</v>
      </c>
      <c r="O96"/>
      <c r="P96"/>
      <c r="Q96"/>
      <c r="R96"/>
      <c r="S96"/>
      <c r="T96"/>
      <c r="AB96"/>
      <c r="AC96"/>
    </row>
    <row r="97" spans="1:29">
      <c r="A97" s="34" t="str">
        <f>IF(ISERROR(VLOOKUP(TRIM(B97),ALL!$B$1:$U$2738,3,FALSE)),"(unc)",VLOOKUP(TRIM(B97),ALL!$B$1:$U$2738,3,FALSE))</f>
        <v>OC @</v>
      </c>
      <c r="B97" s="99" t="s">
        <v>7294</v>
      </c>
      <c r="C97" s="10" t="s">
        <v>4252</v>
      </c>
      <c r="D97" s="224">
        <f>VLOOKUP(TRIM(B97),BirthdateDraft!$A$1:$M$9000,2,FALSE)</f>
        <v>35030</v>
      </c>
      <c r="E97" s="203" t="str">
        <f>VLOOKUP(TRIM(B97),BirthdateDraft!$A$1:$M$9865,3,FALSE)</f>
        <v>18/FA</v>
      </c>
      <c r="F97" s="209"/>
      <c r="G97" s="34" t="str">
        <f>IF(ISERROR(VLOOKUP(TRIM(B97),ALL!$B$1:$U$2738,2,FALSE)),"",IF(ISERROR(VLOOKUP(TRIM(B97),ALL!$B$1:$U$2738,2,FALSE))," ",VLOOKUP(TRIM(B97),ALL!$B$1:$U$2738,2,FALSE)))</f>
        <v>WAN</v>
      </c>
      <c r="H97" s="124" t="str">
        <f>IF(ISBLANK(VLOOKUP(TRIM(B97),ALL!$B$1:$V$2738,4,FALSE)),"",IF(ISERROR(VLOOKUP(TRIM(B97),ALL!$B$1:$V$2738,4,FALSE))," ",VLOOKUP(TRIM(B97),ALL!$B$1:$V$2738,4,FALSE)))</f>
        <v/>
      </c>
      <c r="I97" s="34" t="str">
        <f>IF(ISBLANK(VLOOKUP(TRIM(B97),ALL!$B$1:$V$2738,5,FALSE)),"",IF(ISERROR(VLOOKUP(TRIM(B97),ALL!$B$1:$V$2738,5,FALSE))," ",VLOOKUP(TRIM(B97),ALL!$B$1:$V$2738,5,FALSE)))</f>
        <v/>
      </c>
      <c r="J97" s="34" t="str">
        <f>IF(ISBLANK(VLOOKUP(TRIM(B97),ALL!$B$1:$V$2738,6,FALSE)),"",IF(ISERROR(VLOOKUP(TRIM(B97),ALL!$B$1:$V$2738,6,FALSE))," ", VLOOKUP(TRIM(B97),ALL!$B$1:$V$2738,6,FALSE)))</f>
        <v/>
      </c>
      <c r="K97" s="34" t="str">
        <f>IF(ISBLANK(VLOOKUP(TRIM(B97),ALL!$B$1:$V$2738,7,FALSE)),"",IF(ISERROR(VLOOKUP(TRIM(B97),ALL!$B$1:$V$2738,7,FALSE))," ",VLOOKUP(TRIM(B97),ALL!$B$1:$V$2738,7,FALSE)))</f>
        <v/>
      </c>
      <c r="L97" s="34">
        <f>IF(ISBLANK(VLOOKUP(TRIM(B97),ALL!$B$1:$V$2738,8,FALSE)),"",IF(ISERROR(VLOOKUP(TRIM(B97),ALL!$B$1:$V$2738,8,FALSE))," ",VLOOKUP(TRIM(B97),ALL!$B$1:$V$2738,8,FALSE)))</f>
        <v>5</v>
      </c>
      <c r="M97" s="34" t="str">
        <f>IF(ISBLANK(VLOOKUP(TRIM(B97),ALL!$B$1:$V$2738,9,FALSE)),"",IF(ISERROR(VLOOKUP(TRIM(B97),ALL!$B$1:$V$2738,9,FALSE))," ",VLOOKUP(TRIM(B97),ALL!$B$1:$V$2738,9,FALSE)))</f>
        <v/>
      </c>
      <c r="N97" s="34">
        <f>IF(ISBLANK(VLOOKUP(TRIM(B97),ALL!$B$1:$V$2738,10,FALSE)),"",IF(ISERROR(VLOOKUP(TRIM(B97),ALL!$B$1:$V$2738,10,FALSE))," ",VLOOKUP(TRIM(B97),ALL!$B$1:$V$2738,10,FALSE)))</f>
        <v>2</v>
      </c>
      <c r="O97"/>
      <c r="P97"/>
      <c r="Q97"/>
      <c r="R97"/>
      <c r="S97"/>
      <c r="T97"/>
      <c r="AB97"/>
      <c r="AC97"/>
    </row>
    <row r="98" spans="1:29">
      <c r="A98" s="34" t="str">
        <f>IF(ISERROR(VLOOKUP(TRIM(B98),ALL!$B$1:$U$2738,3,FALSE)),"(unc)",VLOOKUP(TRIM(B98),ALL!$B$1:$U$2738,3,FALSE))</f>
        <v>LG @</v>
      </c>
      <c r="B98" s="99" t="s">
        <v>6464</v>
      </c>
      <c r="C98" s="10" t="s">
        <v>4252</v>
      </c>
      <c r="D98" s="224">
        <f>VLOOKUP(TRIM(B98),BirthdateDraft!$A$1:$M$9000,2,FALSE)</f>
        <v>35143</v>
      </c>
      <c r="E98" s="203" t="str">
        <f>VLOOKUP(TRIM(B98),BirthdateDraft!$A$1:$M$9865,3,FALSE)</f>
        <v>18/1 (6)</v>
      </c>
      <c r="F98" s="209"/>
      <c r="G98" s="34" t="str">
        <f>IF(ISERROR(VLOOKUP(TRIM(B98),ALL!$B$1:$U$2738,2,FALSE)),"",IF(ISERROR(VLOOKUP(TRIM(B98),ALL!$B$1:$U$2738,2,FALSE))," ",VLOOKUP(TRIM(B98),ALL!$B$1:$U$2738,2,FALSE)))</f>
        <v>INA</v>
      </c>
      <c r="H98" s="124" t="str">
        <f>IF(ISBLANK(VLOOKUP(TRIM(B98),ALL!$B$1:$V$2738,4,FALSE)),"",IF(ISERROR(VLOOKUP(TRIM(B98),ALL!$B$1:$V$2738,4,FALSE))," ",VLOOKUP(TRIM(B98),ALL!$B$1:$V$2738,4,FALSE)))</f>
        <v/>
      </c>
      <c r="I98" s="34" t="str">
        <f>IF(ISBLANK(VLOOKUP(TRIM(B98),ALL!$B$1:$V$2738,5,FALSE)),"",IF(ISERROR(VLOOKUP(TRIM(B98),ALL!$B$1:$V$2738,5,FALSE))," ",VLOOKUP(TRIM(B98),ALL!$B$1:$V$2738,5,FALSE)))</f>
        <v/>
      </c>
      <c r="J98" s="34" t="str">
        <f>IF(ISBLANK(VLOOKUP(TRIM(B98),ALL!$B$1:$V$2738,6,FALSE)),"",IF(ISERROR(VLOOKUP(TRIM(B98),ALL!$B$1:$V$2738,6,FALSE))," ", VLOOKUP(TRIM(B98),ALL!$B$1:$V$2738,6,FALSE)))</f>
        <v/>
      </c>
      <c r="K98" s="34" t="str">
        <f>IF(ISBLANK(VLOOKUP(TRIM(B98),ALL!$B$1:$V$2738,7,FALSE)),"",IF(ISERROR(VLOOKUP(TRIM(B98),ALL!$B$1:$V$2738,7,FALSE))," ",VLOOKUP(TRIM(B98),ALL!$B$1:$V$2738,7,FALSE)))</f>
        <v/>
      </c>
      <c r="L98" s="34">
        <f>IF(ISBLANK(VLOOKUP(TRIM(B98),ALL!$B$1:$V$2738,8,FALSE)),"",IF(ISERROR(VLOOKUP(TRIM(B98),ALL!$B$1:$V$2738,8,FALSE))," ",VLOOKUP(TRIM(B98),ALL!$B$1:$V$2738,8,FALSE)))</f>
        <v>4</v>
      </c>
      <c r="M98" s="34" t="str">
        <f>IF(ISBLANK(VLOOKUP(TRIM(B98),ALL!$B$1:$V$2738,9,FALSE)),"",IF(ISERROR(VLOOKUP(TRIM(B98),ALL!$B$1:$V$2738,9,FALSE))," ",VLOOKUP(TRIM(B98),ALL!$B$1:$V$2738,9,FALSE)))</f>
        <v/>
      </c>
      <c r="N98" s="34">
        <f>IF(ISBLANK(VLOOKUP(TRIM(B98),ALL!$B$1:$V$2738,10,FALSE)),"",IF(ISERROR(VLOOKUP(TRIM(B98),ALL!$B$1:$V$2738,10,FALSE))," ",VLOOKUP(TRIM(B98),ALL!$B$1:$V$2738,10,FALSE)))</f>
        <v>7</v>
      </c>
      <c r="O98"/>
      <c r="P98"/>
      <c r="Q98"/>
      <c r="R98"/>
      <c r="S98"/>
      <c r="T98"/>
      <c r="AB98"/>
      <c r="AC98"/>
    </row>
    <row r="99" spans="1:29">
      <c r="A99" s="34" t="str">
        <f>IF(ISERROR(VLOOKUP(TRIM(B99),ALL!$B$1:$U$2738,3,FALSE)),"(unc)",VLOOKUP(TRIM(B99),ALL!$B$1:$U$2738,3,FALSE))</f>
        <v>ROT @</v>
      </c>
      <c r="B99" s="99" t="s">
        <v>4529</v>
      </c>
      <c r="C99" s="10" t="s">
        <v>3728</v>
      </c>
      <c r="D99" s="224">
        <f>VLOOKUP(TRIM(B99),BirthdateDraft!$A$1:$M$9000,2,FALSE)</f>
        <v>33351</v>
      </c>
      <c r="E99" s="203" t="str">
        <f>VLOOKUP(TRIM(B99),BirthdateDraft!$A$1:$M$9865,3,FALSE)</f>
        <v>13/FA</v>
      </c>
      <c r="F99" s="209"/>
      <c r="G99" s="34" t="str">
        <f>IF(ISERROR(VLOOKUP(TRIM(B99),ALL!$B$1:$U$2738,2,FALSE)),"",IF(ISERROR(VLOOKUP(TRIM(B99),ALL!$B$1:$U$2738,2,FALSE))," ",VLOOKUP(TRIM(B99),ALL!$B$1:$U$2738,2,FALSE)))</f>
        <v>TNA</v>
      </c>
      <c r="H99" s="124" t="str">
        <f>IF(ISBLANK(VLOOKUP(TRIM(B99),ALL!$B$1:$V$2738,4,FALSE)),"",IF(ISERROR(VLOOKUP(TRIM(B99),ALL!$B$1:$V$2738,4,FALSE))," ",VLOOKUP(TRIM(B99),ALL!$B$1:$V$2738,4,FALSE)))</f>
        <v/>
      </c>
      <c r="I99" s="34" t="str">
        <f>IF(ISBLANK(VLOOKUP(TRIM(B99),ALL!$B$1:$V$2738,5,FALSE)),"",IF(ISERROR(VLOOKUP(TRIM(B99),ALL!$B$1:$V$2738,5,FALSE))," ",VLOOKUP(TRIM(B99),ALL!$B$1:$V$2738,5,FALSE)))</f>
        <v/>
      </c>
      <c r="J99" s="34" t="str">
        <f>IF(ISBLANK(VLOOKUP(TRIM(B99),ALL!$B$1:$V$2738,6,FALSE)),"",IF(ISERROR(VLOOKUP(TRIM(B99),ALL!$B$1:$V$2738,6,FALSE))," ", VLOOKUP(TRIM(B99),ALL!$B$1:$V$2738,6,FALSE)))</f>
        <v/>
      </c>
      <c r="K99" s="34" t="str">
        <f>IF(ISBLANK(VLOOKUP(TRIM(B99),ALL!$B$1:$V$2738,7,FALSE)),"",IF(ISERROR(VLOOKUP(TRIM(B99),ALL!$B$1:$V$2738,7,FALSE))," ",VLOOKUP(TRIM(B99),ALL!$B$1:$V$2738,7,FALSE)))</f>
        <v/>
      </c>
      <c r="L99" s="34">
        <f>IF(ISBLANK(VLOOKUP(TRIM(B99),ALL!$B$1:$V$2738,8,FALSE)),"",IF(ISERROR(VLOOKUP(TRIM(B99),ALL!$B$1:$V$2738,8,FALSE))," ",VLOOKUP(TRIM(B99),ALL!$B$1:$V$2738,8,FALSE)))</f>
        <v>4</v>
      </c>
      <c r="M99" s="34" t="str">
        <f>IF(ISBLANK(VLOOKUP(TRIM(B99),ALL!$B$1:$V$2738,9,FALSE)),"",IF(ISERROR(VLOOKUP(TRIM(B99),ALL!$B$1:$V$2738,9,FALSE))," ",VLOOKUP(TRIM(B99),ALL!$B$1:$V$2738,9,FALSE)))</f>
        <v/>
      </c>
      <c r="N99" s="34">
        <f>IF(ISBLANK(VLOOKUP(TRIM(B99),ALL!$B$1:$V$2738,10,FALSE)),"",IF(ISERROR(VLOOKUP(TRIM(B99),ALL!$B$1:$V$2738,10,FALSE))," ",VLOOKUP(TRIM(B99),ALL!$B$1:$V$2738,10,FALSE)))</f>
        <v>3</v>
      </c>
      <c r="O99"/>
      <c r="P99"/>
      <c r="Q99"/>
      <c r="R99"/>
      <c r="S99"/>
      <c r="T99"/>
      <c r="AB99"/>
      <c r="AC99"/>
    </row>
    <row r="100" spans="1:29">
      <c r="A100" s="34" t="str">
        <f>IF(ISERROR(VLOOKUP(TRIM(B100),ALL!$B$1:$U$2738,3,FALSE)),"(unc)",VLOOKUP(TRIM(B100),ALL!$B$1:$U$2738,3,FALSE))</f>
        <v>OT @ G @</v>
      </c>
      <c r="B100" s="228" t="s">
        <v>9077</v>
      </c>
      <c r="C100" s="10" t="s">
        <v>3728</v>
      </c>
      <c r="D100" s="224">
        <f>VLOOKUP(TRIM(B100),BirthdateDraft!$A$1:$M$9000,2,FALSE)</f>
        <v>35827</v>
      </c>
      <c r="E100" s="203" t="str">
        <f>VLOOKUP(TRIM(B100),BirthdateDraft!$A$1:$M$9865,3,FALSE)</f>
        <v>FA</v>
      </c>
      <c r="F100" s="209" t="s">
        <v>11883</v>
      </c>
      <c r="G100" s="34" t="str">
        <f>IF(ISERROR(VLOOKUP(TRIM(B100),ALL!$B$1:$U$2738,2,FALSE)),"",IF(ISERROR(VLOOKUP(TRIM(B100),ALL!$B$1:$U$2738,2,FALSE))," ",VLOOKUP(TRIM(B100),ALL!$B$1:$U$2738,2,FALSE)))</f>
        <v>SEN</v>
      </c>
      <c r="H100" s="124" t="str">
        <f>IF(ISBLANK(VLOOKUP(TRIM(B100),ALL!$B$1:$V$2738,4,FALSE)),"",IF(ISERROR(VLOOKUP(TRIM(B100),ALL!$B$1:$V$2738,4,FALSE))," ",VLOOKUP(TRIM(B100),ALL!$B$1:$V$2738,4,FALSE)))</f>
        <v/>
      </c>
      <c r="I100" s="34" t="str">
        <f>IF(ISBLANK(VLOOKUP(TRIM(B100),ALL!$B$1:$V$2738,5,FALSE)),"",IF(ISERROR(VLOOKUP(TRIM(B100),ALL!$B$1:$V$2738,5,FALSE))," ",VLOOKUP(TRIM(B100),ALL!$B$1:$V$2738,5,FALSE)))</f>
        <v/>
      </c>
      <c r="J100" s="34" t="str">
        <f>IF(ISBLANK(VLOOKUP(TRIM(B100),ALL!$B$1:$V$2738,6,FALSE)),"",IF(ISERROR(VLOOKUP(TRIM(B100),ALL!$B$1:$V$2738,6,FALSE))," ", VLOOKUP(TRIM(B100),ALL!$B$1:$V$2738,6,FALSE)))</f>
        <v/>
      </c>
      <c r="K100" s="34" t="str">
        <f>IF(ISBLANK(VLOOKUP(TRIM(B100),ALL!$B$1:$V$2738,7,FALSE)),"",IF(ISERROR(VLOOKUP(TRIM(B100),ALL!$B$1:$V$2738,7,FALSE))," ",VLOOKUP(TRIM(B100),ALL!$B$1:$V$2738,7,FALSE)))</f>
        <v/>
      </c>
      <c r="L100" s="34">
        <f>IF(ISBLANK(VLOOKUP(TRIM(B100),ALL!$B$1:$V$2738,8,FALSE)),"",IF(ISERROR(VLOOKUP(TRIM(B100),ALL!$B$1:$V$2738,8,FALSE))," ",VLOOKUP(TRIM(B100),ALL!$B$1:$V$2738,8,FALSE)))</f>
        <v>4</v>
      </c>
      <c r="M100" s="34">
        <f>IF(ISBLANK(VLOOKUP(TRIM(B100),ALL!$B$1:$V$2738,9,FALSE)),"",IF(ISERROR(VLOOKUP(TRIM(B100),ALL!$B$1:$V$2738,9,FALSE))," ",VLOOKUP(TRIM(B100),ALL!$B$1:$V$2738,9,FALSE)))</f>
        <v>4</v>
      </c>
      <c r="N100" s="34">
        <f>IF(ISBLANK(VLOOKUP(TRIM(B100),ALL!$B$1:$V$2738,10,FALSE)),"",IF(ISERROR(VLOOKUP(TRIM(B100),ALL!$B$1:$V$2738,10,FALSE))," ",VLOOKUP(TRIM(B100),ALL!$B$1:$V$2738,10,FALSE)))</f>
        <v>0</v>
      </c>
      <c r="O100"/>
      <c r="P100"/>
      <c r="Q100"/>
      <c r="R100"/>
      <c r="S100"/>
      <c r="T100"/>
      <c r="AB100"/>
      <c r="AC100"/>
    </row>
    <row r="101" spans="1:29">
      <c r="A101" s="34" t="str">
        <f>IF(ISERROR(VLOOKUP(TRIM(B101),ALL!$B$1:$U$2738,3,FALSE)),"(unc)",VLOOKUP(TRIM(B101),ALL!$B$1:$U$2738,3,FALSE))</f>
        <v>G @ OC @</v>
      </c>
      <c r="B101" s="99" t="s">
        <v>5630</v>
      </c>
      <c r="C101" s="10" t="s">
        <v>3728</v>
      </c>
      <c r="D101" s="224">
        <f>VLOOKUP(TRIM(B101),BirthdateDraft!$A$1:$M$9000,2,FALSE)</f>
        <v>33796</v>
      </c>
      <c r="E101" s="203" t="str">
        <f>VLOOKUP(TRIM(B101),BirthdateDraft!$A$1:$M$9865,3,FALSE)</f>
        <v>16/2</v>
      </c>
      <c r="F101" s="209"/>
      <c r="G101" s="34" t="str">
        <f>IF(ISERROR(VLOOKUP(TRIM(B101),ALL!$B$1:$U$2738,2,FALSE)),"",IF(ISERROR(VLOOKUP(TRIM(B101),ALL!$B$1:$U$2738,2,FALSE))," ",VLOOKUP(TRIM(B101),ALL!$B$1:$U$2738,2,FALSE)))</f>
        <v>CHN</v>
      </c>
      <c r="H101" s="124" t="str">
        <f>IF(ISBLANK(VLOOKUP(TRIM(B101),ALL!$B$1:$V$2738,4,FALSE)),"",IF(ISERROR(VLOOKUP(TRIM(B101),ALL!$B$1:$V$2738,4,FALSE))," ",VLOOKUP(TRIM(B101),ALL!$B$1:$V$2738,4,FALSE)))</f>
        <v/>
      </c>
      <c r="I101" s="34" t="str">
        <f>IF(ISBLANK(VLOOKUP(TRIM(B101),ALL!$B$1:$V$2738,5,FALSE)),"",IF(ISERROR(VLOOKUP(TRIM(B101),ALL!$B$1:$V$2738,5,FALSE))," ",VLOOKUP(TRIM(B101),ALL!$B$1:$V$2738,5,FALSE)))</f>
        <v/>
      </c>
      <c r="J101" s="34" t="str">
        <f>IF(ISBLANK(VLOOKUP(TRIM(B101),ALL!$B$1:$V$2738,6,FALSE)),"",IF(ISERROR(VLOOKUP(TRIM(B101),ALL!$B$1:$V$2738,6,FALSE))," ", VLOOKUP(TRIM(B101),ALL!$B$1:$V$2738,6,FALSE)))</f>
        <v/>
      </c>
      <c r="K101" s="34" t="str">
        <f>IF(ISBLANK(VLOOKUP(TRIM(B101),ALL!$B$1:$V$2738,7,FALSE)),"",IF(ISERROR(VLOOKUP(TRIM(B101),ALL!$B$1:$V$2738,7,FALSE))," ",VLOOKUP(TRIM(B101),ALL!$B$1:$V$2738,7,FALSE)))</f>
        <v/>
      </c>
      <c r="L101" s="34">
        <f>IF(ISBLANK(VLOOKUP(TRIM(B101),ALL!$B$1:$V$2738,8,FALSE)),"",IF(ISERROR(VLOOKUP(TRIM(B101),ALL!$B$1:$V$2738,8,FALSE))," ",VLOOKUP(TRIM(B101),ALL!$B$1:$V$2738,8,FALSE)))</f>
        <v>0</v>
      </c>
      <c r="M101" s="34">
        <f>IF(ISBLANK(VLOOKUP(TRIM(B101),ALL!$B$1:$V$2738,9,FALSE)),"",IF(ISERROR(VLOOKUP(TRIM(B101),ALL!$B$1:$V$2738,9,FALSE))," ",VLOOKUP(TRIM(B101),ALL!$B$1:$V$2738,9,FALSE)))</f>
        <v>0</v>
      </c>
      <c r="N101" s="34">
        <f>IF(ISBLANK(VLOOKUP(TRIM(B101),ALL!$B$1:$V$2738,10,FALSE)),"",IF(ISERROR(VLOOKUP(TRIM(B101),ALL!$B$1:$V$2738,10,FALSE))," ",VLOOKUP(TRIM(B101),ALL!$B$1:$V$2738,10,FALSE)))</f>
        <v>0</v>
      </c>
      <c r="O101"/>
      <c r="P101"/>
      <c r="Q101"/>
      <c r="R101"/>
      <c r="S101"/>
      <c r="T101"/>
      <c r="AB101"/>
      <c r="AC101"/>
    </row>
    <row r="102" spans="1:29">
      <c r="A102" s="34" t="str">
        <f>IF(ISERROR(VLOOKUP(TRIM(B102),ALL!$B$1:$U$2738,3,FALSE)),"(unc)",VLOOKUP(TRIM(B102),ALL!$B$1:$U$2738,3,FALSE))</f>
        <v>OC @ G</v>
      </c>
      <c r="B102" s="99" t="s">
        <v>8080</v>
      </c>
      <c r="C102" s="10" t="s">
        <v>3728</v>
      </c>
      <c r="D102" s="224">
        <f>VLOOKUP(TRIM(B102),BirthdateDraft!$A$1:$M$9000,2,FALSE)</f>
        <v>35290</v>
      </c>
      <c r="E102" s="203" t="str">
        <f>VLOOKUP(TRIM(B102),BirthdateDraft!$A$1:$M$9865,3,FALSE)</f>
        <v>20/FA</v>
      </c>
      <c r="F102" s="209"/>
      <c r="G102" s="34" t="str">
        <f>IF(ISERROR(VLOOKUP(TRIM(B102),ALL!$B$1:$U$2738,2,FALSE)),"",IF(ISERROR(VLOOKUP(TRIM(B102),ALL!$B$1:$U$2738,2,FALSE))," ",VLOOKUP(TRIM(B102),ALL!$B$1:$U$2738,2,FALSE)))</f>
        <v>BAA</v>
      </c>
      <c r="H102" s="124" t="str">
        <f>IF(ISBLANK(VLOOKUP(TRIM(B102),ALL!$B$1:$V$2738,4,FALSE)),"",IF(ISERROR(VLOOKUP(TRIM(B102),ALL!$B$1:$V$2738,4,FALSE))," ",VLOOKUP(TRIM(B102),ALL!$B$1:$V$2738,4,FALSE)))</f>
        <v/>
      </c>
      <c r="I102" s="34" t="str">
        <f>IF(ISBLANK(VLOOKUP(TRIM(B102),ALL!$B$1:$V$2738,5,FALSE)),"",IF(ISERROR(VLOOKUP(TRIM(B102),ALL!$B$1:$V$2738,5,FALSE))," ",VLOOKUP(TRIM(B102),ALL!$B$1:$V$2738,5,FALSE)))</f>
        <v/>
      </c>
      <c r="J102" s="34" t="str">
        <f>IF(ISBLANK(VLOOKUP(TRIM(B102),ALL!$B$1:$V$2738,6,FALSE)),"",IF(ISERROR(VLOOKUP(TRIM(B102),ALL!$B$1:$V$2738,6,FALSE))," ", VLOOKUP(TRIM(B102),ALL!$B$1:$V$2738,6,FALSE)))</f>
        <v/>
      </c>
      <c r="K102" s="34" t="str">
        <f>IF(ISBLANK(VLOOKUP(TRIM(B102),ALL!$B$1:$V$2738,7,FALSE)),"",IF(ISERROR(VLOOKUP(TRIM(B102),ALL!$B$1:$V$2738,7,FALSE))," ",VLOOKUP(TRIM(B102),ALL!$B$1:$V$2738,7,FALSE)))</f>
        <v/>
      </c>
      <c r="L102" s="34">
        <f>IF(ISBLANK(VLOOKUP(TRIM(B102),ALL!$B$1:$V$2738,8,FALSE)),"",IF(ISERROR(VLOOKUP(TRIM(B102),ALL!$B$1:$V$2738,8,FALSE))," ",VLOOKUP(TRIM(B102),ALL!$B$1:$V$2738,8,FALSE)))</f>
        <v>0</v>
      </c>
      <c r="M102" s="34">
        <f>IF(ISBLANK(VLOOKUP(TRIM(B102),ALL!$B$1:$V$2738,9,FALSE)),"",IF(ISERROR(VLOOKUP(TRIM(B102),ALL!$B$1:$V$2738,9,FALSE))," ",VLOOKUP(TRIM(B102),ALL!$B$1:$V$2738,9,FALSE)))</f>
        <v>4</v>
      </c>
      <c r="N102" s="34">
        <f>IF(ISBLANK(VLOOKUP(TRIM(B102),ALL!$B$1:$V$2738,10,FALSE)),"",IF(ISERROR(VLOOKUP(TRIM(B102),ALL!$B$1:$V$2738,10,FALSE))," ",VLOOKUP(TRIM(B102),ALL!$B$1:$V$2738,10,FALSE)))</f>
        <v>0</v>
      </c>
      <c r="O102"/>
      <c r="P102"/>
      <c r="Q102"/>
      <c r="R102"/>
      <c r="S102"/>
      <c r="T102"/>
      <c r="AB102"/>
      <c r="AC102"/>
    </row>
    <row r="103" spans="1:29">
      <c r="A103" s="34" t="str">
        <f>IF(ISERROR(VLOOKUP(TRIM(B103),ALL!$B$1:$U$2738,3,FALSE)),"(unc)",VLOOKUP(TRIM(B103),ALL!$B$1:$U$2738,3,FALSE))</f>
        <v>DT $ End $</v>
      </c>
      <c r="B103" s="219" t="s">
        <v>7983</v>
      </c>
      <c r="C103" s="10" t="s">
        <v>3728</v>
      </c>
      <c r="D103" s="224">
        <f>VLOOKUP(TRIM(B103),BirthdateDraft!$A$1:$M$9000,2,FALSE)</f>
        <v>35299</v>
      </c>
      <c r="E103" s="203" t="str">
        <f>VLOOKUP(TRIM(B103),BirthdateDraft!$A$1:$M$9865,3,FALSE)</f>
        <v>20/6</v>
      </c>
      <c r="F103" s="209" t="s">
        <v>12071</v>
      </c>
      <c r="G103" s="34" t="str">
        <f>IF(ISERROR(VLOOKUP(TRIM(B103),ALL!$B$1:$U$2738,2,FALSE)),"",IF(ISERROR(VLOOKUP(TRIM(B103),ALL!$B$1:$U$2738,2,FALSE))," ",VLOOKUP(TRIM(B103),ALL!$B$1:$U$2738,2,FALSE)))</f>
        <v>HOA</v>
      </c>
      <c r="H103" s="124" t="str">
        <f>IF(ISBLANK(VLOOKUP(TRIM(B103),ALL!$B$1:$V$2738,4,FALSE)),"",IF(ISERROR(VLOOKUP(TRIM(B103),ALL!$B$1:$V$2738,4,FALSE))," ",VLOOKUP(TRIM(B103),ALL!$B$1:$V$2738,4,FALSE)))</f>
        <v>0</v>
      </c>
      <c r="I103" s="34" t="str">
        <f>IF(ISBLANK(VLOOKUP(TRIM(B103),ALL!$B$1:$V$2738,5,FALSE)),"",IF(ISERROR(VLOOKUP(TRIM(B103),ALL!$B$1:$V$2738,5,FALSE))," ",VLOOKUP(TRIM(B103),ALL!$B$1:$V$2738,5,FALSE)))</f>
        <v>0</v>
      </c>
      <c r="J103" s="34">
        <f>IF(ISBLANK(VLOOKUP(TRIM(B103),ALL!$B$1:$V$2738,6,FALSE)),"",IF(ISERROR(VLOOKUP(TRIM(B103),ALL!$B$1:$V$2738,6,FALSE))," ", VLOOKUP(TRIM(B103),ALL!$B$1:$V$2738,6,FALSE)))</f>
        <v>4</v>
      </c>
      <c r="K103" s="34" t="str">
        <f>IF(ISBLANK(VLOOKUP(TRIM(B103),ALL!$B$1:$V$2738,7,FALSE)),"",IF(ISERROR(VLOOKUP(TRIM(B103),ALL!$B$1:$V$2738,7,FALSE))," ",VLOOKUP(TRIM(B103),ALL!$B$1:$V$2738,7,FALSE)))</f>
        <v/>
      </c>
      <c r="L103" s="34" t="str">
        <f>IF(ISBLANK(VLOOKUP(TRIM(B103),ALL!$B$1:$V$2738,8,FALSE)),"",IF(ISERROR(VLOOKUP(TRIM(B103),ALL!$B$1:$V$2738,8,FALSE))," ",VLOOKUP(TRIM(B103),ALL!$B$1:$V$2738,8,FALSE)))</f>
        <v/>
      </c>
      <c r="M103" s="34" t="str">
        <f>IF(ISBLANK(VLOOKUP(TRIM(B103),ALL!$B$1:$V$2738,9,FALSE)),"",IF(ISERROR(VLOOKUP(TRIM(B103),ALL!$B$1:$V$2738,9,FALSE))," ",VLOOKUP(TRIM(B103),ALL!$B$1:$V$2738,9,FALSE)))</f>
        <v/>
      </c>
      <c r="N103" s="34" t="str">
        <f>IF(ISBLANK(VLOOKUP(TRIM(B103),ALL!$B$1:$V$2738,10,FALSE)),"",IF(ISERROR(VLOOKUP(TRIM(B103),ALL!$B$1:$V$2738,10,FALSE))," ",VLOOKUP(TRIM(B103),ALL!$B$1:$V$2738,10,FALSE)))</f>
        <v/>
      </c>
      <c r="O103"/>
      <c r="P103"/>
      <c r="Q103"/>
      <c r="R103"/>
      <c r="S103"/>
      <c r="T103"/>
      <c r="AB103"/>
      <c r="AC103"/>
    </row>
    <row r="104" spans="1:29">
      <c r="A104" s="34" t="str">
        <f>IF(ISERROR(VLOOKUP(TRIM(B104),ALL!$B$1:$U$2738,3,FALSE)),"(unc)",VLOOKUP(TRIM(B104),ALL!$B$1:$U$2738,3,FALSE))</f>
        <v>OT @</v>
      </c>
      <c r="B104" s="99" t="s">
        <v>5985</v>
      </c>
      <c r="C104" s="10" t="s">
        <v>3728</v>
      </c>
      <c r="D104" s="224">
        <f>VLOOKUP(TRIM(B104),BirthdateDraft!$A$1:$M$9000,2,FALSE)</f>
        <v>33109</v>
      </c>
      <c r="E104" s="203" t="str">
        <f>VLOOKUP(TRIM(B104),BirthdateDraft!$A$1:$M$9865,3,FALSE)</f>
        <v>13/6</v>
      </c>
      <c r="F104" s="209"/>
      <c r="G104" s="34" t="str">
        <f>IF(ISERROR(VLOOKUP(TRIM(B104),ALL!$B$1:$U$2738,2,FALSE)),"",IF(ISERROR(VLOOKUP(TRIM(B104),ALL!$B$1:$U$2738,2,FALSE))," ",VLOOKUP(TRIM(B104),ALL!$B$1:$U$2738,2,FALSE)))</f>
        <v>MIN</v>
      </c>
      <c r="H104" s="124" t="str">
        <f>IF(ISBLANK(VLOOKUP(TRIM(B104),ALL!$B$1:$V$2738,4,FALSE)),"",IF(ISERROR(VLOOKUP(TRIM(B104),ALL!$B$1:$V$2738,4,FALSE))," ",VLOOKUP(TRIM(B104),ALL!$B$1:$V$2738,4,FALSE)))</f>
        <v/>
      </c>
      <c r="I104" s="34" t="str">
        <f>IF(ISBLANK(VLOOKUP(TRIM(B104),ALL!$B$1:$V$2738,5,FALSE)),"",IF(ISERROR(VLOOKUP(TRIM(B104),ALL!$B$1:$V$2738,5,FALSE))," ",VLOOKUP(TRIM(B104),ALL!$B$1:$V$2738,5,FALSE)))</f>
        <v/>
      </c>
      <c r="J104" s="34" t="str">
        <f>IF(ISBLANK(VLOOKUP(TRIM(B104),ALL!$B$1:$V$2738,6,FALSE)),"",IF(ISERROR(VLOOKUP(TRIM(B104),ALL!$B$1:$V$2738,6,FALSE))," ", VLOOKUP(TRIM(B104),ALL!$B$1:$V$2738,6,FALSE)))</f>
        <v/>
      </c>
      <c r="K104" s="34" t="str">
        <f>IF(ISBLANK(VLOOKUP(TRIM(B104),ALL!$B$1:$V$2738,7,FALSE)),"",IF(ISERROR(VLOOKUP(TRIM(B104),ALL!$B$1:$V$2738,7,FALSE))," ",VLOOKUP(TRIM(B104),ALL!$B$1:$V$2738,7,FALSE)))</f>
        <v/>
      </c>
      <c r="L104" s="34">
        <f>IF(ISBLANK(VLOOKUP(TRIM(B104),ALL!$B$1:$V$2738,8,FALSE)),"",IF(ISERROR(VLOOKUP(TRIM(B104),ALL!$B$1:$V$2738,8,FALSE))," ",VLOOKUP(TRIM(B104),ALL!$B$1:$V$2738,8,FALSE)))</f>
        <v>0</v>
      </c>
      <c r="M104" s="34" t="str">
        <f>IF(ISBLANK(VLOOKUP(TRIM(B104),ALL!$B$1:$V$2738,9,FALSE)),"",IF(ISERROR(VLOOKUP(TRIM(B104),ALL!$B$1:$V$2738,9,FALSE))," ",VLOOKUP(TRIM(B104),ALL!$B$1:$V$2738,9,FALSE)))</f>
        <v/>
      </c>
      <c r="N104" s="34">
        <f>IF(ISBLANK(VLOOKUP(TRIM(B104),ALL!$B$1:$V$2738,10,FALSE)),"",IF(ISERROR(VLOOKUP(TRIM(B104),ALL!$B$1:$V$2738,10,FALSE))," ",VLOOKUP(TRIM(B104),ALL!$B$1:$V$2738,10,FALSE)))</f>
        <v>4</v>
      </c>
      <c r="O104"/>
      <c r="P104"/>
      <c r="Q104"/>
      <c r="R104"/>
      <c r="S104"/>
      <c r="T104"/>
      <c r="AB104"/>
      <c r="AC104"/>
    </row>
    <row r="105" spans="1:29">
      <c r="A105" s="34"/>
      <c r="B105" s="99"/>
    </row>
    <row r="106" spans="1:29">
      <c r="A106" s="34"/>
      <c r="B106" s="99"/>
      <c r="C106" s="10"/>
      <c r="D106" s="224"/>
      <c r="E106" s="203"/>
      <c r="F106" s="209"/>
      <c r="G106" s="34"/>
      <c r="H106" s="124"/>
      <c r="I106" s="34"/>
      <c r="J106" s="34"/>
      <c r="K106" s="34"/>
      <c r="L106" s="34"/>
      <c r="M106" s="34"/>
      <c r="N106" s="34"/>
      <c r="O106"/>
      <c r="P106"/>
      <c r="Q106"/>
      <c r="R106"/>
      <c r="S106"/>
      <c r="T106"/>
      <c r="AB106"/>
      <c r="AC106"/>
    </row>
    <row r="107" spans="1:29">
      <c r="A107" s="34" t="str">
        <f>IF(ISERROR(VLOOKUP(TRIM(B107),ALL!$B$1:$U$2738,3,FALSE)),"(unc)",VLOOKUP(TRIM(B107),ALL!$B$1:$U$2738,3,FALSE))</f>
        <v>LE $ OLB</v>
      </c>
      <c r="B107" s="99" t="s">
        <v>4941</v>
      </c>
      <c r="C107" s="10" t="s">
        <v>4252</v>
      </c>
      <c r="D107" s="224">
        <f>VLOOKUP(TRIM(B107),BirthdateDraft!$A$1:$M$9000,2,FALSE)</f>
        <v>34014</v>
      </c>
      <c r="E107" s="203" t="str">
        <f>VLOOKUP(TRIM(B107),BirthdateDraft!$A$1:$M$9865,3,FALSE)</f>
        <v>14/1 (1)</v>
      </c>
      <c r="F107" s="209" t="s">
        <v>8712</v>
      </c>
      <c r="G107" s="34" t="str">
        <f>IF(ISERROR(VLOOKUP(TRIM(B107),ALL!$B$1:$U$2738,2,FALSE)),"",IF(ISERROR(VLOOKUP(TRIM(B107),ALL!$B$1:$U$2738,2,FALSE))," ",VLOOKUP(TRIM(B107),ALL!$B$1:$U$2738,2,FALSE)))</f>
        <v>BAA</v>
      </c>
      <c r="H107" s="124" t="str">
        <f>IF(ISBLANK(VLOOKUP(TRIM(B107),ALL!$B$1:$V$2738,4,FALSE)),"",IF(ISERROR(VLOOKUP(TRIM(B107),ALL!$B$1:$V$2738,4,FALSE))," ",VLOOKUP(TRIM(B107),ALL!$B$1:$V$2738,4,FALSE)))</f>
        <v>5</v>
      </c>
      <c r="I107" s="34" t="str">
        <f>IF(ISBLANK(VLOOKUP(TRIM(B107),ALL!$B$1:$V$2738,5,FALSE)),"",IF(ISERROR(VLOOKUP(TRIM(B107),ALL!$B$1:$V$2738,5,FALSE))," ",VLOOKUP(TRIM(B107),ALL!$B$1:$V$2738,5,FALSE)))</f>
        <v>0-5</v>
      </c>
      <c r="J107" s="34">
        <f>IF(ISBLANK(VLOOKUP(TRIM(B107),ALL!$B$1:$V$2738,6,FALSE)),"",IF(ISERROR(VLOOKUP(TRIM(B107),ALL!$B$1:$V$2738,6,FALSE))," ", VLOOKUP(TRIM(B107),ALL!$B$1:$V$2738,6,FALSE)))</f>
        <v>10</v>
      </c>
      <c r="K107" s="34" t="str">
        <f>IF(ISBLANK(VLOOKUP(TRIM(B107),ALL!$B$1:$V$2738,7,FALSE)),"",IF(ISERROR(VLOOKUP(TRIM(B107),ALL!$B$1:$V$2738,7,FALSE))," ",VLOOKUP(TRIM(B107),ALL!$B$1:$V$2738,7,FALSE)))</f>
        <v/>
      </c>
      <c r="L107" s="34" t="str">
        <f>IF(ISBLANK(VLOOKUP(TRIM(B107),ALL!$B$1:$V$2738,8,FALSE)),"",IF(ISERROR(VLOOKUP(TRIM(B107),ALL!$B$1:$V$2738,8,FALSE))," ",VLOOKUP(TRIM(B107),ALL!$B$1:$V$2738,8,FALSE)))</f>
        <v/>
      </c>
      <c r="M107" s="34" t="str">
        <f>IF(ISBLANK(VLOOKUP(TRIM(B107),ALL!$B$1:$V$2738,9,FALSE)),"",IF(ISERROR(VLOOKUP(TRIM(B107),ALL!$B$1:$V$2738,9,FALSE))," ",VLOOKUP(TRIM(B107),ALL!$B$1:$V$2738,9,FALSE)))</f>
        <v/>
      </c>
      <c r="N107" s="34" t="str">
        <f>IF(ISBLANK(VLOOKUP(TRIM(B107),ALL!$B$1:$V$2738,10,FALSE)),"",IF(ISERROR(VLOOKUP(TRIM(B107),ALL!$B$1:$V$2738,10,FALSE))," ",VLOOKUP(TRIM(B107),ALL!$B$1:$V$2738,10,FALSE)))</f>
        <v/>
      </c>
      <c r="O107"/>
      <c r="P107"/>
      <c r="Q107"/>
      <c r="R107"/>
      <c r="S107"/>
      <c r="T107"/>
      <c r="AB107"/>
      <c r="AC107"/>
    </row>
    <row r="108" spans="1:29">
      <c r="A108" s="34" t="str">
        <f>IF(ISERROR(VLOOKUP(TRIM(B108),ALL!$B$1:$U$2738,3,FALSE)),"(unc)",VLOOKUP(TRIM(B108),ALL!$B$1:$U$2738,3,FALSE))</f>
        <v>NDT $</v>
      </c>
      <c r="B108" s="99" t="s">
        <v>8948</v>
      </c>
      <c r="C108" s="10" t="s">
        <v>4252</v>
      </c>
      <c r="D108" s="224">
        <f>VLOOKUP(TRIM(B108),BirthdateDraft!$A$1:$M$9000,2,FALSE)</f>
        <v>0</v>
      </c>
      <c r="E108" s="203" t="str">
        <f>VLOOKUP(TRIM(B108),BirthdateDraft!$A$1:$M$9865,3,FALSE)</f>
        <v>FA</v>
      </c>
      <c r="F108" s="209" t="s">
        <v>11699</v>
      </c>
      <c r="G108" s="34" t="str">
        <f>IF(ISERROR(VLOOKUP(TRIM(B108),ALL!$B$1:$U$2738,2,FALSE)),"",IF(ISERROR(VLOOKUP(TRIM(B108),ALL!$B$1:$U$2738,2,FALSE))," ",VLOOKUP(TRIM(B108),ALL!$B$1:$U$2738,2,FALSE)))</f>
        <v>LAN</v>
      </c>
      <c r="H108" s="124" t="str">
        <f>IF(ISBLANK(VLOOKUP(TRIM(B108),ALL!$B$1:$V$2738,4,FALSE)),"",IF(ISERROR(VLOOKUP(TRIM(B108),ALL!$B$1:$V$2738,4,FALSE))," ",VLOOKUP(TRIM(B108),ALL!$B$1:$V$2738,4,FALSE)))</f>
        <v>5</v>
      </c>
      <c r="I108" s="34" t="str">
        <f>IF(ISBLANK(VLOOKUP(TRIM(B108),ALL!$B$1:$V$2738,5,FALSE)),"",IF(ISERROR(VLOOKUP(TRIM(B108),ALL!$B$1:$V$2738,5,FALSE))," ",VLOOKUP(TRIM(B108),ALL!$B$1:$V$2738,5,FALSE)))</f>
        <v/>
      </c>
      <c r="J108" s="34">
        <f>IF(ISBLANK(VLOOKUP(TRIM(B108),ALL!$B$1:$V$2738,6,FALSE)),"",IF(ISERROR(VLOOKUP(TRIM(B108),ALL!$B$1:$V$2738,6,FALSE))," ", VLOOKUP(TRIM(B108),ALL!$B$1:$V$2738,6,FALSE)))</f>
        <v>1</v>
      </c>
      <c r="K108" s="34"/>
      <c r="L108" s="34"/>
      <c r="M108" s="34"/>
      <c r="N108" s="34"/>
      <c r="O108"/>
      <c r="P108"/>
      <c r="Q108"/>
      <c r="R108"/>
      <c r="S108"/>
      <c r="T108"/>
      <c r="AB108"/>
      <c r="AC108"/>
    </row>
    <row r="109" spans="1:29">
      <c r="A109" s="34" t="str">
        <f>IF(ISERROR(VLOOKUP(TRIM(B109),ALL!$B$1:$U$2738,3,FALSE)),"(unc)",VLOOKUP(TRIM(B109),ALL!$B$1:$U$2738,3,FALSE))</f>
        <v>DT $</v>
      </c>
      <c r="B109" s="99" t="s">
        <v>7164</v>
      </c>
      <c r="C109" s="10" t="s">
        <v>4252</v>
      </c>
      <c r="D109" s="224">
        <f>VLOOKUP(TRIM(B109),BirthdateDraft!$A$1:$M$9000,2,FALSE)</f>
        <v>35191</v>
      </c>
      <c r="E109" s="203" t="str">
        <f>VLOOKUP(TRIM(B109),BirthdateDraft!$A$1:$M$9865,3,FALSE)</f>
        <v>19/4</v>
      </c>
      <c r="F109" s="209" t="s">
        <v>8401</v>
      </c>
      <c r="G109" s="34" t="str">
        <f>IF(ISERROR(VLOOKUP(TRIM(B109),ALL!$B$1:$U$2738,2,FALSE)),"",IF(ISERROR(VLOOKUP(TRIM(B109),ALL!$B$1:$U$2738,2,FALSE))," ",VLOOKUP(TRIM(B109),ALL!$B$1:$U$2738,2,FALSE)))</f>
        <v>TBN</v>
      </c>
      <c r="H109" s="124" t="str">
        <f>IF(ISBLANK(VLOOKUP(TRIM(B109),ALL!$B$1:$V$2738,4,FALSE)),"",IF(ISERROR(VLOOKUP(TRIM(B109),ALL!$B$1:$V$2738,4,FALSE))," ",VLOOKUP(TRIM(B109),ALL!$B$1:$V$2738,4,FALSE)))</f>
        <v>0</v>
      </c>
      <c r="I109" s="34" t="str">
        <f>IF(ISBLANK(VLOOKUP(TRIM(B109),ALL!$B$1:$V$2738,5,FALSE)),"",IF(ISERROR(VLOOKUP(TRIM(B109),ALL!$B$1:$V$2738,5,FALSE))," ",VLOOKUP(TRIM(B109),ALL!$B$1:$V$2738,5,FALSE)))</f>
        <v/>
      </c>
      <c r="J109" s="34">
        <f>IF(ISBLANK(VLOOKUP(TRIM(B109),ALL!$B$1:$V$2738,6,FALSE)),"",IF(ISERROR(VLOOKUP(TRIM(B109),ALL!$B$1:$V$2738,6,FALSE))," ", VLOOKUP(TRIM(B109),ALL!$B$1:$V$2738,6,FALSE)))</f>
        <v>1</v>
      </c>
      <c r="K109" s="34"/>
      <c r="L109" s="34"/>
      <c r="M109" s="34"/>
      <c r="N109" s="34"/>
      <c r="O109"/>
      <c r="P109"/>
      <c r="Q109"/>
      <c r="R109"/>
      <c r="S109"/>
      <c r="T109"/>
      <c r="AB109"/>
      <c r="AC109"/>
    </row>
    <row r="110" spans="1:29">
      <c r="A110" s="34" t="str">
        <f>IF(ISERROR(VLOOKUP(TRIM(B110),ALL!$B$1:$U$2738,3,FALSE)),"(unc)",VLOOKUP(TRIM(B110),ALL!$B$1:$U$2738,3,FALSE))</f>
        <v>RE $</v>
      </c>
      <c r="B110" s="99" t="s">
        <v>7192</v>
      </c>
      <c r="C110" s="10" t="s">
        <v>3728</v>
      </c>
      <c r="D110" s="224">
        <f>VLOOKUP(TRIM(B110),BirthdateDraft!$A$1:$M$9000,2,FALSE)</f>
        <v>35417</v>
      </c>
      <c r="E110" s="203" t="str">
        <f>VLOOKUP(TRIM(B110),BirthdateDraft!$A$1:$M$9865,3,FALSE)</f>
        <v>19/FA</v>
      </c>
      <c r="F110" s="209" t="s">
        <v>8782</v>
      </c>
      <c r="G110" s="34" t="str">
        <f>IF(ISERROR(VLOOKUP(TRIM(B110),ALL!$B$1:$U$2738,2,FALSE)),"",IF(ISERROR(VLOOKUP(TRIM(B110),ALL!$B$1:$U$2738,2,FALSE))," ",VLOOKUP(TRIM(B110),ALL!$B$1:$U$2738,2,FALSE)))</f>
        <v>NON</v>
      </c>
      <c r="H110" s="124" t="str">
        <f>IF(ISBLANK(VLOOKUP(TRIM(B110),ALL!$B$1:$V$2738,4,FALSE)),"",IF(ISERROR(VLOOKUP(TRIM(B110),ALL!$B$1:$V$2738,4,FALSE))," ",VLOOKUP(TRIM(B110),ALL!$B$1:$V$2738,4,FALSE)))</f>
        <v>4</v>
      </c>
      <c r="I110" s="34" t="str">
        <f>IF(ISBLANK(VLOOKUP(TRIM(B110),ALL!$B$1:$V$2738,5,FALSE)),"",IF(ISERROR(VLOOKUP(TRIM(B110),ALL!$B$1:$V$2738,5,FALSE))," ",VLOOKUP(TRIM(B110),ALL!$B$1:$V$2738,5,FALSE)))</f>
        <v/>
      </c>
      <c r="J110" s="34">
        <f>IF(ISBLANK(VLOOKUP(TRIM(B110),ALL!$B$1:$V$2738,6,FALSE)),"",IF(ISERROR(VLOOKUP(TRIM(B110),ALL!$B$1:$V$2738,6,FALSE))," ", VLOOKUP(TRIM(B110),ALL!$B$1:$V$2738,6,FALSE)))</f>
        <v>9</v>
      </c>
      <c r="K110" s="34" t="str">
        <f>IF(ISBLANK(VLOOKUP(TRIM(B110),ALL!$B$1:$V$2738,7,FALSE)),"",IF(ISERROR(VLOOKUP(TRIM(B110),ALL!$B$1:$V$2738,7,FALSE))," ",VLOOKUP(TRIM(B110),ALL!$B$1:$V$2738,7,FALSE)))</f>
        <v/>
      </c>
      <c r="L110" s="34" t="str">
        <f>IF(ISBLANK(VLOOKUP(TRIM(B110),ALL!$B$1:$V$2738,8,FALSE)),"",IF(ISERROR(VLOOKUP(TRIM(B110),ALL!$B$1:$V$2738,8,FALSE))," ",VLOOKUP(TRIM(B110),ALL!$B$1:$V$2738,8,FALSE)))</f>
        <v/>
      </c>
      <c r="M110" s="34" t="str">
        <f>IF(ISBLANK(VLOOKUP(TRIM(B110),ALL!$B$1:$V$2738,9,FALSE)),"",IF(ISERROR(VLOOKUP(TRIM(B110),ALL!$B$1:$V$2738,9,FALSE))," ",VLOOKUP(TRIM(B110),ALL!$B$1:$V$2738,9,FALSE)))</f>
        <v/>
      </c>
      <c r="N110" s="34" t="str">
        <f>IF(ISBLANK(VLOOKUP(TRIM(B110),ALL!$B$1:$V$2738,10,FALSE)),"",IF(ISERROR(VLOOKUP(TRIM(B110),ALL!$B$1:$V$2738,10,FALSE))," ",VLOOKUP(TRIM(B110),ALL!$B$1:$V$2738,10,FALSE)))</f>
        <v/>
      </c>
      <c r="O110"/>
      <c r="P110"/>
      <c r="Q110"/>
      <c r="R110"/>
      <c r="S110"/>
      <c r="T110"/>
      <c r="AB110"/>
      <c r="AC110"/>
    </row>
    <row r="111" spans="1:29">
      <c r="A111" s="34" t="str">
        <f>IF(ISERROR(VLOOKUP(TRIM(B111),ALL!$B$1:$U$2738,3,FALSE)),"(unc)",VLOOKUP(TRIM(B111),ALL!$B$1:$U$2738,3,FALSE))</f>
        <v>End $ DT $</v>
      </c>
      <c r="B111" s="99" t="s">
        <v>11004</v>
      </c>
      <c r="C111" s="10" t="s">
        <v>3728</v>
      </c>
      <c r="D111" s="224">
        <f>VLOOKUP(TRIM(B111),BirthdateDraft!$A$1:$M$9000,2,FALSE)</f>
        <v>36654</v>
      </c>
      <c r="E111" s="203">
        <f>VLOOKUP(TRIM(B111),BirthdateDraft!$A$1:$M$9865,3,FALSE)</f>
        <v>23.6</v>
      </c>
      <c r="F111" s="209" t="s">
        <v>11903</v>
      </c>
      <c r="G111" s="34" t="str">
        <f>IF(ISERROR(VLOOKUP(TRIM(B111),ALL!$B$1:$U$2738,2,FALSE)),"",IF(ISERROR(VLOOKUP(TRIM(B111),ALL!$B$1:$U$2738,2,FALSE))," ",VLOOKUP(TRIM(B111),ALL!$B$1:$U$2738,2,FALSE)))</f>
        <v>GBN</v>
      </c>
      <c r="H111" s="124" t="str">
        <f>IF(ISBLANK(VLOOKUP(TRIM(B111),ALL!$B$1:$V$2738,4,FALSE)),"",IF(ISERROR(VLOOKUP(TRIM(B111),ALL!$B$1:$V$2738,4,FALSE))," ",VLOOKUP(TRIM(B111),ALL!$B$1:$V$2738,4,FALSE)))</f>
        <v>0</v>
      </c>
      <c r="I111" s="34" t="str">
        <f>IF(ISBLANK(VLOOKUP(TRIM(B111),ALL!$B$1:$V$2738,5,FALSE)),"",IF(ISERROR(VLOOKUP(TRIM(B111),ALL!$B$1:$V$2738,5,FALSE))," ",VLOOKUP(TRIM(B111),ALL!$B$1:$V$2738,5,FALSE)))</f>
        <v>0</v>
      </c>
      <c r="J111" s="34">
        <f>IF(ISBLANK(VLOOKUP(TRIM(B111),ALL!$B$1:$V$2738,6,FALSE)),"",IF(ISERROR(VLOOKUP(TRIM(B111),ALL!$B$1:$V$2738,6,FALSE))," ", VLOOKUP(TRIM(B111),ALL!$B$1:$V$2738,6,FALSE)))</f>
        <v>4</v>
      </c>
      <c r="K111" s="34"/>
      <c r="L111" s="34"/>
      <c r="M111" s="34"/>
      <c r="N111" s="34"/>
      <c r="O111"/>
      <c r="P111"/>
      <c r="Q111"/>
      <c r="R111"/>
      <c r="S111"/>
      <c r="T111"/>
      <c r="AB111"/>
      <c r="AC111"/>
    </row>
    <row r="112" spans="1:29">
      <c r="A112" s="34" t="str">
        <f>IF(ISERROR(VLOOKUP(TRIM(B112),ALL!$B$1:$U$2738,3,FALSE)),"(unc)",VLOOKUP(TRIM(B112),ALL!$B$1:$U$2738,3,FALSE))</f>
        <v>DT $ End $</v>
      </c>
      <c r="B112" s="99" t="s">
        <v>7983</v>
      </c>
      <c r="C112" s="10" t="s">
        <v>3728</v>
      </c>
      <c r="D112" s="224">
        <f>VLOOKUP(TRIM(B112),BirthdateDraft!$A$1:$M$9000,2,FALSE)</f>
        <v>35299</v>
      </c>
      <c r="E112" s="203" t="str">
        <f>VLOOKUP(TRIM(B112),BirthdateDraft!$A$1:$M$9865,3,FALSE)</f>
        <v>20/6</v>
      </c>
      <c r="F112" s="209" t="s">
        <v>12071</v>
      </c>
      <c r="G112" s="34" t="str">
        <f>IF(ISERROR(VLOOKUP(TRIM(B112),ALL!$B$1:$U$2738,2,FALSE)),"",IF(ISERROR(VLOOKUP(TRIM(B112),ALL!$B$1:$U$2738,2,FALSE))," ",VLOOKUP(TRIM(B112),ALL!$B$1:$U$2738,2,FALSE)))</f>
        <v>HOA</v>
      </c>
      <c r="H112" s="124" t="str">
        <f>IF(ISBLANK(VLOOKUP(TRIM(B112),ALL!$B$1:$V$2738,4,FALSE)),"",IF(ISERROR(VLOOKUP(TRIM(B112),ALL!$B$1:$V$2738,4,FALSE))," ",VLOOKUP(TRIM(B112),ALL!$B$1:$V$2738,4,FALSE)))</f>
        <v>0</v>
      </c>
      <c r="I112" s="34" t="str">
        <f>IF(ISBLANK(VLOOKUP(TRIM(B112),ALL!$B$1:$V$2738,5,FALSE)),"",IF(ISERROR(VLOOKUP(TRIM(B112),ALL!$B$1:$V$2738,5,FALSE))," ",VLOOKUP(TRIM(B112),ALL!$B$1:$V$2738,5,FALSE)))</f>
        <v>0</v>
      </c>
      <c r="J112" s="34">
        <f>IF(ISBLANK(VLOOKUP(TRIM(B112),ALL!$B$1:$V$2738,6,FALSE)),"",IF(ISERROR(VLOOKUP(TRIM(B112),ALL!$B$1:$V$2738,6,FALSE))," ", VLOOKUP(TRIM(B112),ALL!$B$1:$V$2738,6,FALSE)))</f>
        <v>4</v>
      </c>
      <c r="K112" s="34"/>
      <c r="L112" s="34"/>
      <c r="M112" s="34"/>
      <c r="N112" s="34"/>
      <c r="O112"/>
      <c r="P112"/>
      <c r="Q112"/>
      <c r="R112"/>
      <c r="S112"/>
      <c r="T112"/>
      <c r="AB112"/>
      <c r="AC112"/>
    </row>
    <row r="113" spans="1:29">
      <c r="A113" s="34"/>
      <c r="B113" s="99"/>
      <c r="C113" s="10"/>
      <c r="D113" s="224"/>
      <c r="E113" s="203"/>
      <c r="F113" s="209"/>
      <c r="G113" s="34"/>
      <c r="H113" s="124"/>
      <c r="I113" s="34"/>
      <c r="J113" s="34"/>
      <c r="K113" s="34"/>
      <c r="L113" s="34"/>
      <c r="M113" s="34"/>
      <c r="N113" s="34"/>
      <c r="O113"/>
      <c r="P113"/>
      <c r="Q113"/>
      <c r="R113"/>
      <c r="S113"/>
      <c r="T113"/>
      <c r="AB113"/>
      <c r="AC113"/>
    </row>
    <row r="114" spans="1:29">
      <c r="A114" s="34" t="str">
        <f>IF(ISERROR(VLOOKUP(TRIM(B114),ALL!$B$1:$U$2738,3,FALSE)),"(unc)",VLOOKUP(TRIM(B114),ALL!$B$1:$U$2738,3,FALSE))</f>
        <v>MLB</v>
      </c>
      <c r="B114" s="99" t="s">
        <v>6642</v>
      </c>
      <c r="C114" s="10" t="s">
        <v>4252</v>
      </c>
      <c r="D114" s="224">
        <f>VLOOKUP(TRIM(B114),BirthdateDraft!$A$1:$M$9000,2,FALSE)</f>
        <v>35388</v>
      </c>
      <c r="E114" s="203" t="str">
        <f>VLOOKUP(TRIM(B114),BirthdateDraft!$A$1:$M$9865,3,FALSE)</f>
        <v>18/3</v>
      </c>
      <c r="F114" s="209" t="s">
        <v>7480</v>
      </c>
      <c r="G114" s="34" t="str">
        <f>IF(ISERROR(VLOOKUP(TRIM(B114),ALL!$B$1:$U$2738,2,FALSE)),"",IF(ISERROR(VLOOKUP(TRIM(B114),ALL!$B$1:$U$2738,2,FALSE))," ",VLOOKUP(TRIM(B114),ALL!$B$1:$U$2738,2,FALSE)))</f>
        <v>SFN</v>
      </c>
      <c r="H114" s="124" t="str">
        <f>IF(ISBLANK(VLOOKUP(TRIM(B114),ALL!$B$1:$V$2738,4,FALSE)),"",IF(ISERROR(VLOOKUP(TRIM(B114),ALL!$B$1:$V$2738,4,FALSE))," ",VLOOKUP(TRIM(B114),ALL!$B$1:$V$2738,4,FALSE)))</f>
        <v>6-6</v>
      </c>
      <c r="I114" s="34" t="str">
        <f>IF(ISBLANK(VLOOKUP(TRIM(B114),ALL!$B$1:$V$2738,5,FALSE)),"",IF(ISERROR(VLOOKUP(TRIM(B114),ALL!$B$1:$V$2738,5,FALSE))," ",VLOOKUP(TRIM(B114),ALL!$B$1:$V$2738,5,FALSE)))</f>
        <v/>
      </c>
      <c r="J114" s="34">
        <f>IF(ISBLANK(VLOOKUP(TRIM(B114),ALL!$B$1:$V$2738,6,FALSE)),"",IF(ISERROR(VLOOKUP(TRIM(B114),ALL!$B$1:$V$2738,6,FALSE))," ", VLOOKUP(TRIM(B114),ALL!$B$1:$V$2738,6,FALSE)))</f>
        <v>4</v>
      </c>
      <c r="K114" s="34"/>
      <c r="L114" s="34" t="str">
        <f>IF(ISBLANK(VLOOKUP(TRIM('ALL CUTS'!B395),ALL!$B$1:$V$2738,8,FALSE)),"",IF(ISERROR(VLOOKUP(TRIM('ALL CUTS'!B395),ALL!$B$1:$V$2738,8,FALSE))," ",VLOOKUP(TRIM('ALL CUTS'!B395),ALL!$B$1:$V$2738,8,FALSE)))</f>
        <v xml:space="preserve"> </v>
      </c>
      <c r="M114" s="34" t="str">
        <f>IF(ISBLANK(VLOOKUP(TRIM('ALL CUTS'!B395),ALL!$B$1:$V$2738,9,FALSE)),"",IF(ISERROR(VLOOKUP(TRIM('ALL CUTS'!B395),ALL!$B$1:$V$2738,9,FALSE))," ",VLOOKUP(TRIM('ALL CUTS'!B395),ALL!$B$1:$V$2738,9,FALSE)))</f>
        <v xml:space="preserve"> </v>
      </c>
      <c r="N114" s="34" t="str">
        <f>IF(ISBLANK(VLOOKUP(TRIM('ALL CUTS'!B395),ALL!$B$1:$V$2738,10,FALSE)),"",IF(ISERROR(VLOOKUP(TRIM('ALL CUTS'!B395),ALL!$B$1:$V$2738,10,FALSE))," ",VLOOKUP(TRIM('ALL CUTS'!B395),ALL!$B$1:$V$2738,10,FALSE)))</f>
        <v xml:space="preserve"> </v>
      </c>
      <c r="O114"/>
      <c r="P114"/>
      <c r="Q114"/>
      <c r="R114"/>
      <c r="S114"/>
      <c r="T114"/>
      <c r="AB114"/>
      <c r="AC114"/>
    </row>
    <row r="115" spans="1:29">
      <c r="A115" s="34" t="str">
        <f>IF(ISERROR(VLOOKUP(TRIM(B115),ALL!$B$1:$U$2738,3,FALSE)),"(unc)",VLOOKUP(TRIM(B115),ALL!$B$1:$U$2738,3,FALSE))</f>
        <v>S ^ OLB</v>
      </c>
      <c r="B115" s="99" t="s">
        <v>10165</v>
      </c>
      <c r="C115" s="10" t="s">
        <v>4252</v>
      </c>
      <c r="D115" s="224">
        <f>VLOOKUP(TRIM(B115),BirthdateDraft!$A$1:$M$9000,2,FALSE)</f>
        <v>35355</v>
      </c>
      <c r="E115" s="203" t="str">
        <f>VLOOKUP(TRIM(B115),BirthdateDraft!$A$1:$M$9865,3,FALSE)</f>
        <v>22/FA</v>
      </c>
      <c r="F115" s="209" t="s">
        <v>11700</v>
      </c>
      <c r="G115" s="34" t="str">
        <f>IF(ISERROR(VLOOKUP(TRIM(B115),ALL!$B$1:$U$2738,2,FALSE)),"",IF(ISERROR(VLOOKUP(TRIM(B115),ALL!$B$1:$U$2738,2,FALSE))," ",VLOOKUP(TRIM(B115),ALL!$B$1:$U$2738,2,FALSE)))</f>
        <v>CLA</v>
      </c>
      <c r="H115" s="124" t="str">
        <f>IF(ISBLANK(VLOOKUP(TRIM(B115),ALL!$B$1:$V$2738,4,FALSE)),"",IF(ISERROR(VLOOKUP(TRIM(B115),ALL!$B$1:$V$2738,4,FALSE))," ",VLOOKUP(TRIM(B115),ALL!$B$1:$V$2738,4,FALSE)))</f>
        <v>4-4</v>
      </c>
      <c r="I115" s="34" t="str">
        <f>IF(ISBLANK(VLOOKUP(TRIM(B115),ALL!$B$1:$V$2738,5,FALSE)),"",IF(ISERROR(VLOOKUP(TRIM(B115),ALL!$B$1:$V$2738,5,FALSE))," ",VLOOKUP(TRIM(B115),ALL!$B$1:$V$2738,5,FALSE)))</f>
        <v>4-4</v>
      </c>
      <c r="J115" s="34" t="str">
        <f>IF(ISBLANK(VLOOKUP(TRIM(B115),ALL!$B$1:$V$2738,6,FALSE)),"",IF(ISERROR(VLOOKUP(TRIM(B115),ALL!$B$1:$V$2738,6,FALSE))," ", VLOOKUP(TRIM(B115),ALL!$B$1:$V$2738,6,FALSE)))</f>
        <v/>
      </c>
      <c r="K115" s="34"/>
      <c r="L115" s="34"/>
      <c r="M115" s="34"/>
      <c r="N115" s="34"/>
      <c r="O115"/>
      <c r="P115"/>
      <c r="Q115"/>
      <c r="R115"/>
      <c r="S115"/>
      <c r="T115"/>
      <c r="AB115"/>
      <c r="AC115"/>
    </row>
    <row r="116" spans="1:29">
      <c r="A116" s="34" t="str">
        <f>IF(ISERROR(VLOOKUP(TRIM(B116),ALL!$B$1:$U$2738,3,FALSE)),"(unc)",VLOOKUP(TRIM(B116),ALL!$B$1:$U$2738,3,FALSE))</f>
        <v>LLB</v>
      </c>
      <c r="B116" s="99" t="s">
        <v>7150</v>
      </c>
      <c r="C116" s="10" t="s">
        <v>4252</v>
      </c>
      <c r="D116" s="224">
        <f>VLOOKUP(TRIM(B116),BirthdateDraft!$A$1:$M$9000,2,FALSE)</f>
        <v>35305</v>
      </c>
      <c r="E116" s="203" t="str">
        <f>VLOOKUP(TRIM(B116),BirthdateDraft!$A$1:$M$9865,3,FALSE)</f>
        <v>19/3</v>
      </c>
      <c r="F116" s="209"/>
      <c r="G116" s="34" t="str">
        <f>IF(ISERROR(VLOOKUP(TRIM(B116),ALL!$B$1:$U$2738,2,FALSE)),"",IF(ISERROR(VLOOKUP(TRIM(B116),ALL!$B$1:$U$2738,2,FALSE))," ",VLOOKUP(TRIM(B116),ALL!$B$1:$U$2738,2,FALSE)))</f>
        <v>NYA</v>
      </c>
      <c r="H116" s="124" t="str">
        <f>IF(ISBLANK(VLOOKUP(TRIM(B116),ALL!$B$1:$V$2738,4,FALSE)),"",IF(ISERROR(VLOOKUP(TRIM(B116),ALL!$B$1:$V$2738,4,FALSE))," ",VLOOKUP(TRIM(B116),ALL!$B$1:$V$2738,4,FALSE)))</f>
        <v>5-6</v>
      </c>
      <c r="I116" s="34" t="str">
        <f>IF(ISBLANK(VLOOKUP(TRIM(B116),ALL!$B$1:$V$2738,5,FALSE)),"",IF(ISERROR(VLOOKUP(TRIM(B116),ALL!$B$1:$V$2738,5,FALSE))," ",VLOOKUP(TRIM(B116),ALL!$B$1:$V$2738,5,FALSE)))</f>
        <v/>
      </c>
      <c r="J116" s="34">
        <f>IF(ISBLANK(VLOOKUP(TRIM(B116),ALL!$B$1:$V$2738,6,FALSE)),"",IF(ISERROR(VLOOKUP(TRIM(B116),ALL!$B$1:$V$2738,6,FALSE))," ", VLOOKUP(TRIM(B116),ALL!$B$1:$V$2738,6,FALSE)))</f>
        <v>6</v>
      </c>
      <c r="K116" s="34"/>
      <c r="L116" s="34" t="str">
        <f>IF(ISBLANK(VLOOKUP(TRIM('2024 Cuts'!B14),ALL!$B$1:$V$2738,8,FALSE)),"",IF(ISERROR(VLOOKUP(TRIM('2024 Cuts'!B14),ALL!$B$1:$V$2738,8,FALSE))," ",VLOOKUP(TRIM('2024 Cuts'!B14),ALL!$B$1:$V$2738,8,FALSE)))</f>
        <v xml:space="preserve"> </v>
      </c>
      <c r="M116" s="34" t="str">
        <f>IF(ISBLANK(VLOOKUP(TRIM('2024 Cuts'!B14),ALL!$B$1:$V$2738,9,FALSE)),"",IF(ISERROR(VLOOKUP(TRIM('2024 Cuts'!B14),ALL!$B$1:$V$2738,9,FALSE))," ",VLOOKUP(TRIM('2024 Cuts'!B14),ALL!$B$1:$V$2738,9,FALSE)))</f>
        <v xml:space="preserve"> </v>
      </c>
      <c r="N116" s="34" t="str">
        <f>IF(ISBLANK(VLOOKUP(TRIM('2024 Cuts'!B14),ALL!$B$1:$V$2738,10,FALSE)),"",IF(ISERROR(VLOOKUP(TRIM('2024 Cuts'!B14),ALL!$B$1:$V$2738,10,FALSE))," ",VLOOKUP(TRIM('2024 Cuts'!B14),ALL!$B$1:$V$2738,10,FALSE)))</f>
        <v xml:space="preserve"> </v>
      </c>
      <c r="O116"/>
      <c r="P116"/>
      <c r="Q116"/>
      <c r="R116"/>
      <c r="S116"/>
      <c r="T116"/>
      <c r="AB116"/>
      <c r="AC116"/>
    </row>
    <row r="117" spans="1:29">
      <c r="A117" s="34" t="str">
        <f>IF(ISERROR(VLOOKUP(TRIM(B117),ALL!$B$1:$U$2738,3,FALSE)),"(unc)",VLOOKUP(TRIM(B117),ALL!$B$1:$U$2738,3,FALSE))</f>
        <v>LLB</v>
      </c>
      <c r="B117" s="99" t="s">
        <v>10067</v>
      </c>
      <c r="C117" s="10" t="s">
        <v>4252</v>
      </c>
      <c r="D117" s="224">
        <f>VLOOKUP(TRIM(B117),BirthdateDraft!$A$1:$M$9000,2,FALSE)</f>
        <v>36825</v>
      </c>
      <c r="E117" s="203" t="str">
        <f>VLOOKUP(TRIM(B117),BirthdateDraft!$A$1:$M$9865,3,FALSE)</f>
        <v>22/3</v>
      </c>
      <c r="F117" s="209" t="s">
        <v>9542</v>
      </c>
      <c r="G117" s="34" t="str">
        <f>IF(ISERROR(VLOOKUP(TRIM(B117),ALL!$B$1:$U$2738,2,FALSE)),"",IF(ISERROR(VLOOKUP(TRIM(B117),ALL!$B$1:$U$2738,2,FALSE))," ",VLOOKUP(TRIM(B117),ALL!$B$1:$U$2738,2,FALSE)))</f>
        <v>KCA</v>
      </c>
      <c r="H117" s="124" t="str">
        <f>IF(ISBLANK(VLOOKUP(TRIM(B117),ALL!$B$1:$V$2738,4,FALSE)),"",IF(ISERROR(VLOOKUP(TRIM(B117),ALL!$B$1:$V$2738,4,FALSE))," ",VLOOKUP(TRIM(B117),ALL!$B$1:$V$2738,4,FALSE)))</f>
        <v>4-6</v>
      </c>
      <c r="I117" s="34" t="str">
        <f>IF(ISBLANK(VLOOKUP(TRIM(B117),ALL!$B$1:$V$2738,5,FALSE)),"",IF(ISERROR(VLOOKUP(TRIM(B117),ALL!$B$1:$V$2738,5,FALSE))," ",VLOOKUP(TRIM(B117),ALL!$B$1:$V$2738,5,FALSE)))</f>
        <v/>
      </c>
      <c r="J117" s="34">
        <f>IF(ISBLANK(VLOOKUP(TRIM(B117),ALL!$B$1:$V$2738,6,FALSE)),"",IF(ISERROR(VLOOKUP(TRIM(B117),ALL!$B$1:$V$2738,6,FALSE))," ", VLOOKUP(TRIM(B117),ALL!$B$1:$V$2738,6,FALSE)))</f>
        <v>5</v>
      </c>
      <c r="K117" s="34"/>
      <c r="L117" s="34"/>
      <c r="M117" s="34"/>
      <c r="N117" s="34"/>
      <c r="O117"/>
      <c r="P117"/>
      <c r="Q117"/>
      <c r="R117"/>
      <c r="S117"/>
      <c r="T117"/>
      <c r="AB117"/>
      <c r="AC117"/>
    </row>
    <row r="118" spans="1:29">
      <c r="A118" s="34" t="str">
        <f>IF(ISERROR(VLOOKUP(TRIM(B118),ALL!$B$1:$U$2738,3,FALSE)),"(unc)",VLOOKUP(TRIM(B118),ALL!$B$1:$U$2738,3,FALSE))</f>
        <v>MLB</v>
      </c>
      <c r="B118" s="99" t="s">
        <v>6597</v>
      </c>
      <c r="C118" s="10" t="s">
        <v>4252</v>
      </c>
      <c r="D118" s="224">
        <f>VLOOKUP(TRIM(B118),BirthdateDraft!$A$1:$M$9000,2,FALSE)</f>
        <v>34599</v>
      </c>
      <c r="E118" s="203" t="str">
        <f>VLOOKUP(TRIM(B118),BirthdateDraft!$A$1:$M$9865,3,FALSE)</f>
        <v>17/3</v>
      </c>
      <c r="F118" s="209"/>
      <c r="G118" s="34" t="str">
        <f>IF(ISERROR(VLOOKUP(TRIM(B118),ALL!$B$1:$U$2738,2,FALSE)),"",IF(ISERROR(VLOOKUP(TRIM(B118),ALL!$B$1:$U$2738,2,FALSE))," ",VLOOKUP(TRIM(B118),ALL!$B$1:$U$2738,2,FALSE)))</f>
        <v>DEN</v>
      </c>
      <c r="H118" s="124" t="str">
        <f>IF(ISBLANK(VLOOKUP(TRIM(B118),ALL!$B$1:$V$2738,4,FALSE)),"",IF(ISERROR(VLOOKUP(TRIM(B118),ALL!$B$1:$V$2738,4,FALSE))," ",VLOOKUP(TRIM(B118),ALL!$B$1:$V$2738,4,FALSE)))</f>
        <v>4-5</v>
      </c>
      <c r="I118" s="34" t="str">
        <f>IF(ISBLANK(VLOOKUP(TRIM(B118),ALL!$B$1:$V$2738,5,FALSE)),"",IF(ISERROR(VLOOKUP(TRIM(B118),ALL!$B$1:$V$2738,5,FALSE))," ",VLOOKUP(TRIM(B118),ALL!$B$1:$V$2738,5,FALSE)))</f>
        <v/>
      </c>
      <c r="J118" s="34">
        <f>IF(ISBLANK(VLOOKUP(TRIM(B118),ALL!$B$1:$V$2738,6,FALSE)),"",IF(ISERROR(VLOOKUP(TRIM(B118),ALL!$B$1:$V$2738,6,FALSE))," ", VLOOKUP(TRIM(B118),ALL!$B$1:$V$2738,6,FALSE)))</f>
        <v>5</v>
      </c>
      <c r="K118" s="34" t="str">
        <f>IF(ISBLANK(VLOOKUP(TRIM(B118),ALL!$B$1:$V$2738,7,FALSE)),"",IF(ISERROR(VLOOKUP(TRIM(B118),ALL!$B$1:$V$2738,7,FALSE))," ",VLOOKUP(TRIM(B118),ALL!$B$1:$V$2738,7,FALSE)))</f>
        <v/>
      </c>
      <c r="L118" s="34" t="str">
        <f>IF(ISBLANK(VLOOKUP(TRIM(B118),ALL!$B$1:$V$2738,8,FALSE)),"",IF(ISERROR(VLOOKUP(TRIM(B118),ALL!$B$1:$V$2738,8,FALSE))," ",VLOOKUP(TRIM(B118),ALL!$B$1:$V$2738,8,FALSE)))</f>
        <v/>
      </c>
      <c r="M118" s="34" t="str">
        <f>IF(ISBLANK(VLOOKUP(TRIM(B118),ALL!$B$1:$V$2738,9,FALSE)),"",IF(ISERROR(VLOOKUP(TRIM(B118),ALL!$B$1:$V$2738,9,FALSE))," ",VLOOKUP(TRIM(B118),ALL!$B$1:$V$2738,9,FALSE)))</f>
        <v/>
      </c>
      <c r="N118" s="34" t="str">
        <f>IF(ISBLANK(VLOOKUP(TRIM(B118),ALL!$B$1:$V$2738,10,FALSE)),"",IF(ISERROR(VLOOKUP(TRIM(B118),ALL!$B$1:$V$2738,10,FALSE))," ",VLOOKUP(TRIM(B118),ALL!$B$1:$V$2738,10,FALSE)))</f>
        <v/>
      </c>
      <c r="O118" s="32"/>
      <c r="P118"/>
      <c r="Q118"/>
      <c r="R118"/>
      <c r="S118"/>
      <c r="T118"/>
      <c r="AB118"/>
      <c r="AC118"/>
    </row>
    <row r="119" spans="1:29">
      <c r="A119" s="34" t="str">
        <f>IF(ISERROR(VLOOKUP(TRIM(B119),ALL!$B$1:$U$2738,3,FALSE)),"(unc)",VLOOKUP(TRIM(B119),ALL!$B$1:$U$2738,3,FALSE))</f>
        <v>LB</v>
      </c>
      <c r="B119" s="219" t="s">
        <v>7985</v>
      </c>
      <c r="C119" s="10" t="s">
        <v>4252</v>
      </c>
      <c r="D119" s="224">
        <f>VLOOKUP(TRIM(B119),BirthdateDraft!$A$1:$M$9000,2,FALSE)</f>
        <v>35778</v>
      </c>
      <c r="E119" s="203" t="str">
        <f>VLOOKUP(TRIM(B119),BirthdateDraft!$A$1:$M$9865,3,FALSE)</f>
        <v>20/FA</v>
      </c>
      <c r="F119" s="209" t="s">
        <v>12128</v>
      </c>
      <c r="G119" s="34" t="str">
        <f>IF(ISERROR(VLOOKUP(TRIM(B119),ALL!$B$1:$U$2738,2,FALSE)),"",IF(ISERROR(VLOOKUP(TRIM(B119),ALL!$B$1:$U$2738,2,FALSE))," ",VLOOKUP(TRIM(B119),ALL!$B$1:$U$2738,2,FALSE)))</f>
        <v>TBN</v>
      </c>
      <c r="H119" s="124" t="str">
        <f>IF(ISBLANK(VLOOKUP(TRIM(B119),ALL!$B$1:$V$2738,4,FALSE)),"",IF(ISERROR(VLOOKUP(TRIM(B119),ALL!$B$1:$V$2738,4,FALSE))," ",VLOOKUP(TRIM(B119),ALL!$B$1:$V$2738,4,FALSE)))</f>
        <v>0-0</v>
      </c>
      <c r="I119" s="34" t="str">
        <f>IF(ISBLANK(VLOOKUP(TRIM(B119),ALL!$B$1:$V$2738,5,FALSE)),"",IF(ISERROR(VLOOKUP(TRIM(B119),ALL!$B$1:$V$2738,5,FALSE))," ",VLOOKUP(TRIM(B119),ALL!$B$1:$V$2738,5,FALSE)))</f>
        <v/>
      </c>
      <c r="J119" s="34">
        <f>IF(ISBLANK(VLOOKUP(TRIM(B119),ALL!$B$1:$V$2738,6,FALSE)),"",IF(ISERROR(VLOOKUP(TRIM(B119),ALL!$B$1:$V$2738,6,FALSE))," ", VLOOKUP(TRIM(B119),ALL!$B$1:$V$2738,6,FALSE)))</f>
        <v>3</v>
      </c>
      <c r="K119" s="34"/>
      <c r="L119" s="34"/>
      <c r="M119" s="34"/>
      <c r="N119" s="34"/>
      <c r="O119" s="32"/>
      <c r="P119"/>
      <c r="Q119"/>
      <c r="R119"/>
      <c r="S119"/>
      <c r="T119"/>
      <c r="AB119"/>
      <c r="AC119"/>
    </row>
    <row r="120" spans="1:29">
      <c r="A120" s="34" t="str">
        <f>IF(ISERROR(VLOOKUP(TRIM(B120),ALL!$B$1:$U$2738,3,FALSE)),"(unc)",VLOOKUP(TRIM(B120),ALL!$B$1:$U$2738,3,FALSE))</f>
        <v>ILB</v>
      </c>
      <c r="B120" s="99" t="s">
        <v>9212</v>
      </c>
      <c r="C120" s="10" t="s">
        <v>4252</v>
      </c>
      <c r="D120" s="224">
        <f>VLOOKUP(TRIM(B120),BirthdateDraft!$A$1:$M$9000,2,FALSE)</f>
        <v>36342</v>
      </c>
      <c r="E120" s="203" t="str">
        <f>VLOOKUP(TRIM(B120),BirthdateDraft!$A$1:$M$9865,3,FALSE)</f>
        <v>21/6</v>
      </c>
      <c r="F120" s="209" t="s">
        <v>8295</v>
      </c>
      <c r="G120" s="34" t="str">
        <f>IF(ISERROR(VLOOKUP(TRIM(B120),ALL!$B$1:$U$2738,2,FALSE)),"",IF(ISERROR(VLOOKUP(TRIM(B120),ALL!$B$1:$U$2738,2,FALSE))," ",VLOOKUP(TRIM(B120),ALL!$B$1:$U$2738,2,FALSE)))</f>
        <v>GBN</v>
      </c>
      <c r="H120" s="124" t="str">
        <f>IF(ISBLANK(VLOOKUP(TRIM(B120),ALL!$B$1:$V$2738,4,FALSE)),"",IF(ISERROR(VLOOKUP(TRIM(B120),ALL!$B$1:$V$2738,4,FALSE))," ",VLOOKUP(TRIM(B120),ALL!$B$1:$V$2738,4,FALSE)))</f>
        <v>0-0</v>
      </c>
      <c r="I120" s="34" t="str">
        <f>IF(ISBLANK(VLOOKUP(TRIM(B120),ALL!$B$1:$V$2738,5,FALSE)),"",IF(ISERROR(VLOOKUP(TRIM(B120),ALL!$B$1:$V$2738,5,FALSE))," ",VLOOKUP(TRIM(B120),ALL!$B$1:$V$2738,5,FALSE)))</f>
        <v/>
      </c>
      <c r="J120" s="34">
        <f>IF(ISBLANK(VLOOKUP(TRIM(B120),ALL!$B$1:$V$2738,6,FALSE)),"",IF(ISERROR(VLOOKUP(TRIM(B120),ALL!$B$1:$V$2738,6,FALSE))," ", VLOOKUP(TRIM(B120),ALL!$B$1:$V$2738,6,FALSE)))</f>
        <v>5</v>
      </c>
      <c r="K120" s="34"/>
      <c r="L120" s="34"/>
      <c r="M120" s="34"/>
      <c r="N120" s="34"/>
      <c r="O120"/>
      <c r="P120"/>
      <c r="Q120"/>
      <c r="R120"/>
      <c r="S120"/>
      <c r="T120"/>
      <c r="AB120"/>
      <c r="AC120"/>
    </row>
    <row r="121" spans="1:29">
      <c r="A121" s="34"/>
      <c r="B121" s="99"/>
      <c r="C121" s="10"/>
      <c r="D121" s="224"/>
      <c r="E121" s="203"/>
      <c r="F121" s="209"/>
      <c r="G121" s="34"/>
      <c r="H121" s="124"/>
      <c r="I121" s="34"/>
      <c r="J121" s="34"/>
      <c r="K121" s="34"/>
      <c r="L121" s="34"/>
      <c r="M121" s="34"/>
      <c r="N121" s="34"/>
      <c r="O121"/>
      <c r="P121"/>
      <c r="Q121"/>
      <c r="R121"/>
      <c r="S121"/>
      <c r="T121"/>
      <c r="AB121"/>
      <c r="AC121"/>
    </row>
    <row r="122" spans="1:29">
      <c r="A122" s="34" t="str">
        <f>IF(ISERROR(VLOOKUP(TRIM(B122),ALL!$B$1:$U$2738,3,FALSE)),"(unc)",VLOOKUP(TRIM(B122),ALL!$B$1:$U$2738,3,FALSE))</f>
        <v>S ^</v>
      </c>
      <c r="B122" s="99" t="s">
        <v>7151</v>
      </c>
      <c r="C122" s="10" t="s">
        <v>3728</v>
      </c>
      <c r="D122" s="224">
        <f>VLOOKUP(TRIM(B122),BirthdateDraft!$A$1:$M$9000,2,FALSE)</f>
        <v>35404</v>
      </c>
      <c r="E122" s="203" t="str">
        <f>VLOOKUP(TRIM(B122),BirthdateDraft!$A$1:$M$9865,3,FALSE)</f>
        <v>19/FA</v>
      </c>
      <c r="F122" s="209" t="s">
        <v>8783</v>
      </c>
      <c r="G122" s="34" t="str">
        <f>IF(ISERROR(VLOOKUP(TRIM(B122),ALL!$B$1:$U$2738,2,FALSE)),"",IF(ISERROR(VLOOKUP(TRIM(B122),ALL!$B$1:$U$2738,2,FALSE))," ",VLOOKUP(TRIM(B122),ALL!$B$1:$U$2738,2,FALSE)))</f>
        <v>JXA</v>
      </c>
      <c r="H122" s="124" t="str">
        <f>IF(ISBLANK(VLOOKUP(TRIM(B122),ALL!$B$1:$V$2738,4,FALSE)),"",IF(ISERROR(VLOOKUP(TRIM(B122),ALL!$B$1:$V$2738,4,FALSE))," ",VLOOKUP(TRIM(B122),ALL!$B$1:$V$2738,4,FALSE)))</f>
        <v>4-0</v>
      </c>
      <c r="I122" s="34"/>
      <c r="J122" s="34"/>
      <c r="K122" s="34" t="str">
        <f>IF(ISBLANK(VLOOKUP(TRIM(B126),ALL!$B$1:$V$2738,7,FALSE)),"",IF(ISERROR(VLOOKUP(TRIM(B126),ALL!$B$1:$V$2738,7,FALSE))," ",VLOOKUP(TRIM(B126),ALL!$B$1:$V$2738,7,FALSE)))</f>
        <v/>
      </c>
      <c r="L122" s="34" t="str">
        <f>IF(ISBLANK(VLOOKUP(TRIM(B126),ALL!$B$1:$V$2738,8,FALSE)),"",IF(ISERROR(VLOOKUP(TRIM(B126),ALL!$B$1:$V$2738,8,FALSE))," ",VLOOKUP(TRIM(B126),ALL!$B$1:$V$2738,8,FALSE)))</f>
        <v/>
      </c>
      <c r="M122" s="34" t="str">
        <f>IF(ISBLANK(VLOOKUP(TRIM(B126),ALL!$B$1:$V$2738,9,FALSE)),"",IF(ISERROR(VLOOKUP(TRIM(B126),ALL!$B$1:$V$2738,9,FALSE))," ",VLOOKUP(TRIM(B126),ALL!$B$1:$V$2738,9,FALSE)))</f>
        <v/>
      </c>
      <c r="N122" s="34" t="str">
        <f>IF(ISBLANK(VLOOKUP(TRIM(B126),ALL!$B$1:$V$2738,10,FALSE)),"",IF(ISERROR(VLOOKUP(TRIM(B126),ALL!$B$1:$V$2738,10,FALSE))," ",VLOOKUP(TRIM(B126),ALL!$B$1:$V$2738,10,FALSE)))</f>
        <v/>
      </c>
      <c r="O122"/>
      <c r="P122"/>
      <c r="Q122"/>
      <c r="R122"/>
      <c r="S122"/>
      <c r="T122"/>
      <c r="AB122"/>
      <c r="AC122"/>
    </row>
    <row r="123" spans="1:29">
      <c r="A123" s="34" t="str">
        <f>IF(ISERROR(VLOOKUP(TRIM(B123),ALL!$B$1:$U$2738,3,FALSE)),"(unc)",VLOOKUP(TRIM(B123),ALL!$B$1:$U$2738,3,FALSE))</f>
        <v>LCB ^</v>
      </c>
      <c r="B123" s="99" t="s">
        <v>8896</v>
      </c>
      <c r="C123" s="10" t="s">
        <v>4252</v>
      </c>
      <c r="D123" s="224">
        <f>VLOOKUP(TRIM(B123),BirthdateDraft!$A$1:$M$9000,2,FALSE)</f>
        <v>35977</v>
      </c>
      <c r="E123" s="203" t="str">
        <f>VLOOKUP(TRIM(B123),BirthdateDraft!$A$1:$M$9865,3,FALSE)</f>
        <v>20/4</v>
      </c>
      <c r="F123" s="209" t="s">
        <v>8295</v>
      </c>
      <c r="G123" s="34" t="str">
        <f>IF(ISERROR(VLOOKUP(TRIM(B123),ALL!$B$1:$U$2738,2,FALSE)),"",IF(ISERROR(VLOOKUP(TRIM(B123),ALL!$B$1:$U$2738,2,FALSE))," ",VLOOKUP(TRIM(B123),ALL!$B$1:$U$2738,2,FALSE)))</f>
        <v>LVA</v>
      </c>
      <c r="H123" s="124" t="str">
        <f>IF(ISBLANK(VLOOKUP(TRIM(B123),ALL!$B$1:$V$2738,4,FALSE)),"",IF(ISERROR(VLOOKUP(TRIM(B123),ALL!$B$1:$V$2738,4,FALSE))," ",VLOOKUP(TRIM(B123),ALL!$B$1:$V$2738,4,FALSE)))</f>
        <v>4</v>
      </c>
      <c r="I123" s="34"/>
      <c r="J123" s="34"/>
      <c r="K123" s="34"/>
      <c r="L123" s="34"/>
      <c r="M123" s="34"/>
      <c r="N123" s="34"/>
      <c r="O123"/>
      <c r="P123"/>
      <c r="Q123"/>
      <c r="R123"/>
      <c r="S123"/>
      <c r="T123"/>
      <c r="AB123"/>
      <c r="AC123"/>
    </row>
    <row r="124" spans="1:29">
      <c r="A124" s="34" t="str">
        <f>IF(ISERROR(VLOOKUP(TRIM(B124),ALL!$B$1:$U$2738,3,FALSE)),"(unc)",VLOOKUP(TRIM(B124),ALL!$B$1:$U$2738,3,FALSE))</f>
        <v>DB ^</v>
      </c>
      <c r="B124" s="99" t="s">
        <v>10230</v>
      </c>
      <c r="C124" s="10" t="s">
        <v>4252</v>
      </c>
      <c r="D124" s="224">
        <f>VLOOKUP(TRIM(B124),BirthdateDraft!$A$1:$M$9000,2,FALSE)</f>
        <v>36128</v>
      </c>
      <c r="E124" s="203" t="str">
        <f>VLOOKUP(TRIM(B124),BirthdateDraft!$A$1:$M$9865,3,FALSE)</f>
        <v>22/FA</v>
      </c>
      <c r="F124" s="209" t="s">
        <v>10696</v>
      </c>
      <c r="G124" s="34" t="str">
        <f>IF(ISERROR(VLOOKUP(TRIM(B124),ALL!$B$1:$U$2738,2,FALSE)),"",IF(ISERROR(VLOOKUP(TRIM(B124),ALL!$B$1:$U$2738,2,FALSE))," ",VLOOKUP(TRIM(B124),ALL!$B$1:$U$2738,2,FALSE)))</f>
        <v>MIA</v>
      </c>
      <c r="H124" s="124" t="str">
        <f>IF(ISBLANK(VLOOKUP(TRIM(B124),ALL!$B$1:$V$2738,4,FALSE)),"",IF(ISERROR(VLOOKUP(TRIM(B124),ALL!$B$1:$V$2738,4,FALSE))," ",VLOOKUP(TRIM(B124),ALL!$B$1:$V$2738,4,FALSE)))</f>
        <v>0-4</v>
      </c>
      <c r="I124" s="34"/>
      <c r="J124" s="34"/>
      <c r="K124" s="34"/>
      <c r="L124" s="34"/>
      <c r="M124" s="34"/>
      <c r="N124" s="34"/>
      <c r="O124"/>
      <c r="P124"/>
      <c r="Q124"/>
      <c r="R124"/>
      <c r="S124"/>
      <c r="T124"/>
      <c r="AB124"/>
      <c r="AC124"/>
    </row>
    <row r="125" spans="1:29">
      <c r="A125" s="34" t="str">
        <f>IF(ISERROR(VLOOKUP(TRIM(B125),ALL!$B$1:$U$2738,3,FALSE)),"(unc)",VLOOKUP(TRIM(B125),ALL!$B$1:$U$2738,3,FALSE))</f>
        <v>DB ^</v>
      </c>
      <c r="B125" s="99" t="s">
        <v>7915</v>
      </c>
      <c r="C125" s="10" t="s">
        <v>3728</v>
      </c>
      <c r="D125" s="224">
        <f>VLOOKUP(TRIM(B125),BirthdateDraft!$A$1:$M$9000,2,FALSE)</f>
        <v>35667</v>
      </c>
      <c r="E125" s="203" t="str">
        <f>VLOOKUP(TRIM(B125),BirthdateDraft!$A$1:$M$9865,3,FALSE)</f>
        <v>20/4</v>
      </c>
      <c r="F125" s="209" t="s">
        <v>8782</v>
      </c>
      <c r="G125" s="34" t="str">
        <f>IF(ISERROR(VLOOKUP(TRIM(B125),ALL!$B$1:$U$2738,2,FALSE)),"",IF(ISERROR(VLOOKUP(TRIM(B125),ALL!$B$1:$U$2738,2,FALSE))," ",VLOOKUP(TRIM(B125),ALL!$B$1:$U$2738,2,FALSE)))</f>
        <v>LAA</v>
      </c>
      <c r="H125" s="124" t="str">
        <f>IF(ISBLANK(VLOOKUP(TRIM(B125),ALL!$B$1:$V$2738,4,FALSE)),"",IF(ISERROR(VLOOKUP(TRIM(B125),ALL!$B$1:$V$2738,4,FALSE))," ",VLOOKUP(TRIM(B125),ALL!$B$1:$V$2738,4,FALSE)))</f>
        <v>0-4</v>
      </c>
      <c r="I125" s="34"/>
      <c r="J125" s="34"/>
      <c r="K125" s="34" t="str">
        <f>IF(ISBLANK(VLOOKUP(TRIM(B127),ALL!$B$1:$V$2738,7,FALSE)),"",IF(ISERROR(VLOOKUP(TRIM(B127),ALL!$B$1:$V$2738,7,FALSE))," ",VLOOKUP(TRIM(B127),ALL!$B$1:$V$2738,7,FALSE)))</f>
        <v/>
      </c>
      <c r="L125" s="34" t="str">
        <f>IF(ISBLANK(VLOOKUP(TRIM(B127),ALL!$B$1:$V$2738,8,FALSE)),"",IF(ISERROR(VLOOKUP(TRIM(B127),ALL!$B$1:$V$2738,8,FALSE))," ",VLOOKUP(TRIM(B127),ALL!$B$1:$V$2738,8,FALSE)))</f>
        <v/>
      </c>
      <c r="M125" s="34" t="str">
        <f>IF(ISBLANK(VLOOKUP(TRIM(B127),ALL!$B$1:$V$2738,9,FALSE)),"",IF(ISERROR(VLOOKUP(TRIM(B127),ALL!$B$1:$V$2738,9,FALSE))," ",VLOOKUP(TRIM(B127),ALL!$B$1:$V$2738,9,FALSE)))</f>
        <v/>
      </c>
      <c r="N125" s="34" t="str">
        <f>IF(ISBLANK(VLOOKUP(TRIM(B127),ALL!$B$1:$V$2738,10,FALSE)),"",IF(ISERROR(VLOOKUP(TRIM(B127),ALL!$B$1:$V$2738,10,FALSE))," ",VLOOKUP(TRIM(B127),ALL!$B$1:$V$2738,10,FALSE)))</f>
        <v/>
      </c>
      <c r="O125"/>
      <c r="P125"/>
      <c r="Q125"/>
      <c r="R125"/>
      <c r="S125"/>
      <c r="T125"/>
      <c r="AB125"/>
      <c r="AC125"/>
    </row>
    <row r="126" spans="1:29">
      <c r="A126" s="34" t="str">
        <f>IF(ISERROR(VLOOKUP(TRIM(B126),ALL!$B$1:$U$2738,3,FALSE)),"(unc)",VLOOKUP(TRIM(B126),ALL!$B$1:$U$2738,3,FALSE))</f>
        <v>DB ^</v>
      </c>
      <c r="B126" s="99" t="s">
        <v>2969</v>
      </c>
      <c r="C126" s="10" t="s">
        <v>3728</v>
      </c>
      <c r="D126" s="224">
        <f>VLOOKUP(TRIM(B126),BirthdateDraft!$A$1:$M$9000,2,FALSE)</f>
        <v>32243</v>
      </c>
      <c r="E126" s="203" t="str">
        <f>VLOOKUP(TRIM(B126),BirthdateDraft!$A$1:$M$9865,3,FALSE)</f>
        <v>10/1 (20)</v>
      </c>
      <c r="F126" s="209" t="s">
        <v>1156</v>
      </c>
      <c r="G126" s="34" t="str">
        <f>IF(ISERROR(VLOOKUP(TRIM(B126),ALL!$B$1:$U$2738,2,FALSE)),"",IF(ISERROR(VLOOKUP(TRIM(B126),ALL!$B$1:$U$2738,2,FALSE))," ",VLOOKUP(TRIM(B126),ALL!$B$1:$U$2738,2,FALSE)))</f>
        <v>HOA</v>
      </c>
      <c r="H126" s="124" t="str">
        <f>IF(ISBLANK(VLOOKUP(TRIM(B126),ALL!$B$1:$V$2738,4,FALSE)),"",IF(ISERROR(VLOOKUP(TRIM(B126),ALL!$B$1:$V$2738,4,FALSE))," ",VLOOKUP(TRIM(B126),ALL!$B$1:$V$2738,4,FALSE)))</f>
        <v>0-0</v>
      </c>
      <c r="I126" s="34" t="str">
        <f>IF(ISBLANK(VLOOKUP(TRIM(B126),ALL!$B$1:$V$2738,5,FALSE)),"",IF(ISERROR(VLOOKUP(TRIM(B126),ALL!$B$1:$V$2738,5,FALSE))," ",VLOOKUP(TRIM(B126),ALL!$B$1:$V$2738,5,FALSE)))</f>
        <v/>
      </c>
      <c r="J126" s="34" t="str">
        <f>IF(ISBLANK(VLOOKUP(TRIM(B126),ALL!$B$1:$V$2738,6,FALSE)),"",IF(ISERROR(VLOOKUP(TRIM(B126),ALL!$B$1:$V$2738,6,FALSE))," ", VLOOKUP(TRIM(B126),ALL!$B$1:$V$2738,6,FALSE)))</f>
        <v/>
      </c>
      <c r="K126" s="34"/>
      <c r="L126" s="34"/>
      <c r="M126" s="34" t="str">
        <f>IF(ISBLANK(VLOOKUP(TRIM('ALL CUTS'!B397),ALL!$B$1:$V$2738,9,FALSE)),"",IF(ISERROR(VLOOKUP(TRIM('ALL CUTS'!B397),ALL!$B$1:$V$2738,9,FALSE))," ",VLOOKUP(TRIM('ALL CUTS'!B397),ALL!$B$1:$V$2738,9,FALSE)))</f>
        <v xml:space="preserve"> </v>
      </c>
      <c r="N126" s="34" t="str">
        <f>IF(ISBLANK(VLOOKUP(TRIM('ALL CUTS'!B397),ALL!$B$1:$V$2738,10,FALSE)),"",IF(ISERROR(VLOOKUP(TRIM('ALL CUTS'!B397),ALL!$B$1:$V$2738,10,FALSE))," ",VLOOKUP(TRIM('ALL CUTS'!B397),ALL!$B$1:$V$2738,10,FALSE)))</f>
        <v xml:space="preserve"> </v>
      </c>
      <c r="O126"/>
      <c r="P126"/>
      <c r="Q126"/>
      <c r="R126"/>
      <c r="S126"/>
      <c r="T126"/>
      <c r="AB126"/>
      <c r="AC126"/>
    </row>
    <row r="127" spans="1:29">
      <c r="A127" s="34" t="str">
        <f>IF(ISERROR(VLOOKUP(TRIM(B127),ALL!$B$1:$U$2738,3,FALSE)),"(unc)",VLOOKUP(TRIM(B127),ALL!$B$1:$U$2738,3,FALSE))</f>
        <v>DB ^</v>
      </c>
      <c r="B127" s="99" t="s">
        <v>6625</v>
      </c>
      <c r="C127" s="10" t="s">
        <v>4252</v>
      </c>
      <c r="D127" s="224">
        <f>VLOOKUP(TRIM(B127),BirthdateDraft!$A$1:$M$9000,2,FALSE)</f>
        <v>35450</v>
      </c>
      <c r="E127" s="203" t="str">
        <f>VLOOKUP(TRIM(B127),BirthdateDraft!$A$1:$M$9865,3,FALSE)</f>
        <v>18/1 (28)</v>
      </c>
      <c r="F127" s="209"/>
      <c r="G127" s="34" t="str">
        <f>IF(ISERROR(VLOOKUP(TRIM(B127),ALL!$B$1:$U$2738,2,FALSE)),"",IF(ISERROR(VLOOKUP(TRIM(B127),ALL!$B$1:$U$2738,2,FALSE))," ",VLOOKUP(TRIM(B127),ALL!$B$1:$U$2738,2,FALSE)))</f>
        <v>TNA</v>
      </c>
      <c r="H127" s="124" t="str">
        <f>IF(ISBLANK(VLOOKUP(TRIM(B127),ALL!$B$1:$V$2738,4,FALSE)),"",IF(ISERROR(VLOOKUP(TRIM(B127),ALL!$B$1:$V$2738,4,FALSE))," ",VLOOKUP(TRIM(B127),ALL!$B$1:$V$2738,4,FALSE)))</f>
        <v>0-0</v>
      </c>
      <c r="I127" s="34" t="str">
        <f>IF(ISBLANK(VLOOKUP(TRIM(#REF!),ALL!$B$1:$V$2738,5,FALSE)),"",IF(ISERROR(VLOOKUP(TRIM(#REF!),ALL!$B$1:$V$2738,5,FALSE))," ",VLOOKUP(TRIM(#REF!),ALL!$B$1:$V$2738,5,FALSE)))</f>
        <v xml:space="preserve"> </v>
      </c>
      <c r="J127" s="34" t="str">
        <f>IF(ISBLANK(VLOOKUP(TRIM(#REF!),ALL!$B$1:$V$2738,6,FALSE)),"",IF(ISERROR(VLOOKUP(TRIM(#REF!),ALL!$B$1:$V$2738,6,FALSE))," ", VLOOKUP(TRIM(#REF!),ALL!$B$1:$V$2738,6,FALSE)))</f>
        <v xml:space="preserve"> </v>
      </c>
      <c r="K127" s="34" t="str">
        <f>IF(ISBLANK(VLOOKUP(TRIM(#REF!),ALL!$B$1:$V$2738,7,FALSE)),"",IF(ISERROR(VLOOKUP(TRIM(#REF!),ALL!$B$1:$V$2738,7,FALSE))," ",VLOOKUP(TRIM(#REF!),ALL!$B$1:$V$2738,7,FALSE)))</f>
        <v xml:space="preserve"> </v>
      </c>
      <c r="L127" s="34" t="str">
        <f>IF(ISBLANK(VLOOKUP(TRIM(#REF!),ALL!$B$1:$V$2738,8,FALSE)),"",IF(ISERROR(VLOOKUP(TRIM(#REF!),ALL!$B$1:$V$2738,8,FALSE))," ",VLOOKUP(TRIM(#REF!),ALL!$B$1:$V$2738,8,FALSE)))</f>
        <v xml:space="preserve"> </v>
      </c>
      <c r="M127" s="34" t="str">
        <f>IF(ISBLANK(VLOOKUP(TRIM(#REF!),ALL!$B$1:$V$2738,9,FALSE)),"",IF(ISERROR(VLOOKUP(TRIM(#REF!),ALL!$B$1:$V$2738,9,FALSE))," ",VLOOKUP(TRIM(#REF!),ALL!$B$1:$V$2738,9,FALSE)))</f>
        <v xml:space="preserve"> </v>
      </c>
      <c r="N127" s="34" t="str">
        <f>IF(ISBLANK(VLOOKUP(TRIM(#REF!),ALL!$B$1:$V$2738,10,FALSE)),"",IF(ISERROR(VLOOKUP(TRIM(#REF!),ALL!$B$1:$V$2738,10,FALSE))," ",VLOOKUP(TRIM(#REF!),ALL!$B$1:$V$2738,10,FALSE)))</f>
        <v xml:space="preserve"> </v>
      </c>
      <c r="O127"/>
      <c r="P127"/>
      <c r="Q127"/>
      <c r="R127"/>
      <c r="S127"/>
      <c r="T127"/>
      <c r="AB127"/>
      <c r="AC127"/>
    </row>
    <row r="128" spans="1:29">
      <c r="A128" s="34" t="str">
        <f>IF(ISERROR(VLOOKUP(TRIM(B128),ALL!$B$1:$U$2738,3,FALSE)),"(unc)",VLOOKUP(TRIM(B128),ALL!$B$1:$U$2738,3,FALSE))</f>
        <v>DB ^</v>
      </c>
      <c r="B128" s="99" t="s">
        <v>10028</v>
      </c>
      <c r="C128" s="10" t="s">
        <v>4252</v>
      </c>
      <c r="D128" s="224">
        <f>VLOOKUP(TRIM(B128),BirthdateDraft!$A$1:$M$9000,2,FALSE)</f>
        <v>36262</v>
      </c>
      <c r="E128" s="203" t="str">
        <f>VLOOKUP(TRIM(B128),BirthdateDraft!$A$1:$M$9865,3,FALSE)</f>
        <v>22/4</v>
      </c>
      <c r="F128" s="209" t="s">
        <v>10637</v>
      </c>
      <c r="G128" s="34" t="str">
        <f>IF(ISERROR(VLOOKUP(TRIM(B128),ALL!$B$1:$U$2738,2,FALSE)),"",IF(ISERROR(VLOOKUP(TRIM(B128),ALL!$B$1:$U$2738,2,FALSE))," ",VLOOKUP(TRIM(B128),ALL!$B$1:$U$2738,2,FALSE)))</f>
        <v>DNA</v>
      </c>
      <c r="H128" s="124" t="str">
        <f>IF(ISBLANK(VLOOKUP(TRIM(B128),ALL!$B$1:$V$2738,4,FALSE)),"",IF(ISERROR(VLOOKUP(TRIM(B128),ALL!$B$1:$V$2738,4,FALSE))," ",VLOOKUP(TRIM(B128),ALL!$B$1:$V$2738,4,FALSE)))</f>
        <v>0-0</v>
      </c>
      <c r="I128" s="34"/>
      <c r="J128" s="34"/>
      <c r="K128" s="34"/>
      <c r="L128" s="34"/>
      <c r="M128" s="34"/>
      <c r="N128" s="34"/>
      <c r="O128"/>
      <c r="P128"/>
      <c r="Q128"/>
      <c r="R128"/>
      <c r="S128"/>
      <c r="T128"/>
      <c r="AB128"/>
      <c r="AC128"/>
    </row>
    <row r="129" spans="1:29">
      <c r="A129" s="34" t="str">
        <f>IF(ISERROR(VLOOKUP(TRIM(B129),ALL!$B$1:$U$2738,3,FALSE)),"(unc)",VLOOKUP(TRIM(B129),ALL!$B$1:$U$2738,3,FALSE))</f>
        <v>DB ^</v>
      </c>
      <c r="B129" s="99" t="s">
        <v>5470</v>
      </c>
      <c r="C129" s="10" t="s">
        <v>3728</v>
      </c>
      <c r="D129" s="224">
        <f>VLOOKUP(TRIM(B129),BirthdateDraft!$A$1:$M$9000,2,FALSE)</f>
        <v>34920</v>
      </c>
      <c r="E129" s="203" t="str">
        <f>VLOOKUP(TRIM(B129),BirthdateDraft!$A$1:$M$9865,3,FALSE)</f>
        <v>16/1 (10)</v>
      </c>
      <c r="F129" s="209" t="s">
        <v>8783</v>
      </c>
      <c r="G129" s="34" t="str">
        <f>IF(ISERROR(VLOOKUP(TRIM(B129),ALL!$B$1:$U$2738,2,FALSE)),"",IF(ISERROR(VLOOKUP(TRIM(B129),ALL!$B$1:$U$2738,2,FALSE))," ",VLOOKUP(TRIM(B129),ALL!$B$1:$U$2738,2,FALSE)))</f>
        <v>MIA</v>
      </c>
      <c r="H129" s="124" t="str">
        <f>IF(ISBLANK(VLOOKUP(TRIM(B129),ALL!$B$1:$V$2738,4,FALSE)),"",IF(ISERROR(VLOOKUP(TRIM(B129),ALL!$B$1:$V$2738,4,FALSE))," ",VLOOKUP(TRIM(B129),ALL!$B$1:$V$2738,4,FALSE)))</f>
        <v>0-0</v>
      </c>
      <c r="I129" s="34"/>
      <c r="J129" s="34"/>
      <c r="K129" s="34" t="str">
        <f>IF(ISBLANK(VLOOKUP(TRIM(#REF!),ALL!$B$1:$V$2738,7,FALSE)),"",IF(ISERROR(VLOOKUP(TRIM(#REF!),ALL!$B$1:$V$2738,7,FALSE))," ",VLOOKUP(TRIM(#REF!),ALL!$B$1:$V$2738,7,FALSE)))</f>
        <v xml:space="preserve"> </v>
      </c>
      <c r="L129" s="34" t="str">
        <f>IF(ISBLANK(VLOOKUP(TRIM(#REF!),ALL!$B$1:$V$2738,8,FALSE)),"",IF(ISERROR(VLOOKUP(TRIM(#REF!),ALL!$B$1:$V$2738,8,FALSE))," ",VLOOKUP(TRIM(#REF!),ALL!$B$1:$V$2738,8,FALSE)))</f>
        <v xml:space="preserve"> </v>
      </c>
      <c r="M129" s="34" t="str">
        <f>IF(ISBLANK(VLOOKUP(TRIM(#REF!),ALL!$B$1:$V$2738,9,FALSE)),"",IF(ISERROR(VLOOKUP(TRIM(#REF!),ALL!$B$1:$V$2738,9,FALSE))," ",VLOOKUP(TRIM(#REF!),ALL!$B$1:$V$2738,9,FALSE)))</f>
        <v xml:space="preserve"> </v>
      </c>
      <c r="N129" s="34" t="str">
        <f>IF(ISBLANK(VLOOKUP(TRIM(#REF!),ALL!$B$1:$V$2738,10,FALSE)),"",IF(ISERROR(VLOOKUP(TRIM(#REF!),ALL!$B$1:$V$2738,10,FALSE))," ",VLOOKUP(TRIM(#REF!),ALL!$B$1:$V$2738,10,FALSE)))</f>
        <v xml:space="preserve"> </v>
      </c>
      <c r="O129"/>
      <c r="P129"/>
      <c r="Q129"/>
      <c r="R129"/>
      <c r="S129"/>
      <c r="T129"/>
      <c r="AB129"/>
      <c r="AC129"/>
    </row>
    <row r="130" spans="1:29">
      <c r="A130" s="34" t="str">
        <f>IF(ISERROR(VLOOKUP(TRIM(B130),ALL!$B$1:$U$2738,3,FALSE)),"(unc)",VLOOKUP(TRIM(B130),ALL!$B$1:$U$2738,3,FALSE))</f>
        <v>DB ^</v>
      </c>
      <c r="B130" s="99" t="s">
        <v>6656</v>
      </c>
      <c r="C130" s="10" t="s">
        <v>4252</v>
      </c>
      <c r="D130" s="224">
        <f>VLOOKUP(TRIM(B130),BirthdateDraft!$A$1:$M$9000,2,FALSE)</f>
        <v>35020</v>
      </c>
      <c r="E130" s="203" t="str">
        <f>VLOOKUP(TRIM(B130),BirthdateDraft!$A$1:$M$9865,3,FALSE)</f>
        <v>18/FA</v>
      </c>
      <c r="F130" s="209" t="s">
        <v>8295</v>
      </c>
      <c r="G130" s="34" t="str">
        <f>IF(ISERROR(VLOOKUP(TRIM(B130),ALL!$B$1:$U$2738,2,FALSE)),"",IF(ISERROR(VLOOKUP(TRIM(B130),ALL!$B$1:$U$2738,2,FALSE))," ",VLOOKUP(TRIM(B130),ALL!$B$1:$U$2738,2,FALSE)))</f>
        <v>WAN</v>
      </c>
      <c r="H130" s="124" t="str">
        <f>IF(ISBLANK(VLOOKUP(TRIM(B130),ALL!$B$1:$V$2738,4,FALSE)),"",IF(ISERROR(VLOOKUP(TRIM(B130),ALL!$B$1:$V$2738,4,FALSE))," ",VLOOKUP(TRIM(B130),ALL!$B$1:$V$2738,4,FALSE)))</f>
        <v>0-0</v>
      </c>
      <c r="I130" s="34"/>
      <c r="J130" s="34"/>
      <c r="K130" s="34"/>
      <c r="L130" s="34"/>
      <c r="M130" s="34"/>
      <c r="N130" s="34"/>
      <c r="O130"/>
      <c r="P130"/>
      <c r="Q130"/>
      <c r="R130"/>
      <c r="S130"/>
      <c r="T130"/>
      <c r="AB130"/>
      <c r="AC130"/>
    </row>
    <row r="132" spans="1:29">
      <c r="A132" s="34" t="str">
        <f>IF(ISERROR(VLOOKUP(TRIM(B132),ALL!$B$1:$U$2738,3,FALSE)),"(unc)",VLOOKUP(TRIM(B132),ALL!$B$1:$U$2738,3,FALSE))</f>
        <v>CB ^</v>
      </c>
      <c r="B132" s="99" t="s">
        <v>8975</v>
      </c>
      <c r="C132" s="10" t="s">
        <v>3728</v>
      </c>
      <c r="D132" s="224">
        <f>VLOOKUP(TRIM(B132),BirthdateDraft!$A$1:$M$9000,2,FALSE)</f>
        <v>36404</v>
      </c>
      <c r="E132" s="203" t="str">
        <f>VLOOKUP(TRIM(B132),BirthdateDraft!$A$1:$M$9865,3,FALSE)</f>
        <v>21/3</v>
      </c>
      <c r="F132" s="209" t="s">
        <v>12027</v>
      </c>
      <c r="G132" s="34" t="str">
        <f>IF(ISERROR(VLOOKUP(TRIM(B132),ALL!$B$1:$U$2738,2,FALSE)),"",IF(ISERROR(VLOOKUP(TRIM(B132),ALL!$B$1:$U$2738,2,FALSE))," ",VLOOKUP(TRIM(B132),ALL!$B$1:$U$2738,2,FALSE)))</f>
        <v>SFN</v>
      </c>
      <c r="H132" s="124" t="str">
        <f>IF(ISBLANK(VLOOKUP(TRIM(B132),ALL!$B$1:$V$2738,4,FALSE)),"",IF(ISERROR(VLOOKUP(TRIM(B132),ALL!$B$1:$V$2738,4,FALSE))," ",VLOOKUP(TRIM(B132),ALL!$B$1:$V$2738,4,FALSE)))</f>
        <v>4</v>
      </c>
      <c r="I132" s="34"/>
      <c r="J132" s="34"/>
      <c r="K132" s="34"/>
      <c r="L132" s="34"/>
      <c r="M132" s="34"/>
      <c r="N132" s="34"/>
      <c r="O132"/>
      <c r="P132"/>
      <c r="Q132"/>
      <c r="R132"/>
      <c r="S132"/>
      <c r="T132"/>
      <c r="AB132"/>
      <c r="AC132"/>
    </row>
    <row r="133" spans="1:29">
      <c r="G133" s="34" t="str">
        <f>IF(ISERROR(VLOOKUP(TRIM(B133),ALL!$B$1:$U$2738,2,FALSE)),"",IF(ISERROR(VLOOKUP(TRIM(B133),ALL!$B$1:$U$2738,2,FALSE))," ",VLOOKUP(TRIM(B133),ALL!$B$1:$U$2738,2,FALSE)))</f>
        <v/>
      </c>
    </row>
    <row r="134" spans="1:29">
      <c r="A134" s="34" t="str">
        <f>IF(ISERROR(VLOOKUP(TRIM(B134),ALL!$B$1:$U$2738,3,FALSE)),"(unc)",VLOOKUP(TRIM(B134),ALL!$B$1:$U$2738,3,FALSE))</f>
        <v>(unc)</v>
      </c>
      <c r="B134" s="99"/>
      <c r="C134" s="10"/>
      <c r="D134" s="224"/>
      <c r="E134" s="203"/>
      <c r="F134" s="209"/>
      <c r="G134" s="34" t="str">
        <f>IF(ISERROR(VLOOKUP(TRIM(B134),ALL!$B$1:$U$2738,2,FALSE)),"",IF(ISERROR(VLOOKUP(TRIM(B134),ALL!$B$1:$U$2738,2,FALSE))," ",VLOOKUP(TRIM(B134),ALL!$B$1:$U$2738,2,FALSE)))</f>
        <v/>
      </c>
      <c r="H134" s="124"/>
      <c r="I134" s="34"/>
      <c r="J134" s="34"/>
      <c r="K134" s="34"/>
      <c r="L134" s="34"/>
      <c r="M134" s="34"/>
      <c r="N134" s="34"/>
      <c r="O134"/>
      <c r="P134"/>
      <c r="Q134"/>
      <c r="R134"/>
      <c r="S134"/>
      <c r="T134"/>
      <c r="AB134"/>
      <c r="AC134"/>
    </row>
    <row r="135" spans="1:29">
      <c r="A135" s="34" t="str">
        <f>IF(ISERROR(VLOOKUP(TRIM(B135),ALL!$B$1:$U$2738,3,FALSE)),"(unc)",VLOOKUP(TRIM(B135),ALL!$B$1:$U$2738,3,FALSE))</f>
        <v>KOR PR</v>
      </c>
      <c r="B135" s="99" t="s">
        <v>10182</v>
      </c>
      <c r="C135" s="10" t="s">
        <v>3728</v>
      </c>
      <c r="D135" s="224">
        <f>VLOOKUP(TRIM(B135),BirthdateDraft!$A$1:$M$9000,2,FALSE)</f>
        <v>35507</v>
      </c>
      <c r="E135" s="203" t="str">
        <f>VLOOKUP(TRIM(B135),BirthdateDraft!$A$1:$M$9865,3,FALSE)</f>
        <v>22/FA</v>
      </c>
      <c r="F135" s="209" t="s">
        <v>10834</v>
      </c>
      <c r="G135" s="34" t="str">
        <f>IF(ISERROR(VLOOKUP(TRIM(B135),ALL!$B$1:$U$2738,2,FALSE)),"",IF(ISERROR(VLOOKUP(TRIM(B135),ALL!$B$1:$U$2738,2,FALSE))," ",VLOOKUP(TRIM(B135),ALL!$B$1:$U$2738,2,FALSE)))</f>
        <v>PHN</v>
      </c>
      <c r="H135" s="124"/>
      <c r="I135" s="34"/>
      <c r="J135" s="34"/>
      <c r="K135" s="34"/>
      <c r="L135" s="34"/>
      <c r="M135" s="34"/>
      <c r="N135" s="34"/>
      <c r="O135"/>
      <c r="P135"/>
      <c r="Q135"/>
      <c r="R135"/>
      <c r="S135"/>
      <c r="T135"/>
      <c r="AB135"/>
      <c r="AC135"/>
    </row>
    <row r="136" spans="1:29">
      <c r="A136" s="34" t="str">
        <f>IF(ISERROR(VLOOKUP(TRIM(B136),ALL!$B$1:$U$2738,3,FALSE)),"(unc)",VLOOKUP(TRIM(B136),ALL!$B$1:$U$2738,3,FALSE))</f>
        <v>Punt</v>
      </c>
      <c r="B136" s="99" t="s">
        <v>6769</v>
      </c>
      <c r="C136" s="10" t="s">
        <v>3728</v>
      </c>
      <c r="D136" s="224">
        <f>VLOOKUP(TRIM(B136),BirthdateDraft!$A$1:$M$9000,2,FALSE)</f>
        <v>35368</v>
      </c>
      <c r="E136" s="203" t="str">
        <f>VLOOKUP(TRIM(B136),BirthdateDraft!$A$1:$M$9865,3,FALSE)</f>
        <v>18/5</v>
      </c>
      <c r="F136" s="209" t="s">
        <v>10757</v>
      </c>
      <c r="G136" s="34" t="str">
        <f>IF(ISERROR(VLOOKUP(TRIM(B136),ALL!$B$1:$U$2738,2,FALSE)),"",IF(ISERROR(VLOOKUP(TRIM(B136),ALL!$B$1:$U$2738,2,FALSE))," ",VLOOKUP(TRIM(B136),ALL!$B$1:$U$2738,2,FALSE)))</f>
        <v>LAA</v>
      </c>
      <c r="H136" s="124"/>
      <c r="I136" s="34"/>
      <c r="J136" s="34"/>
      <c r="K136" s="34"/>
      <c r="L136" s="34"/>
      <c r="M136" s="34"/>
      <c r="N136" s="34"/>
      <c r="O136"/>
      <c r="P136"/>
      <c r="Q136"/>
      <c r="R136"/>
      <c r="S136"/>
      <c r="T136"/>
      <c r="AB136"/>
      <c r="AC136"/>
    </row>
    <row r="137" spans="1:29">
      <c r="A137" s="34" t="str">
        <f>IF(ISERROR(VLOOKUP(TRIM(B137),ALL!$B$1:$U$2738,3,FALSE)),"(unc)",VLOOKUP(TRIM(B137),ALL!$B$1:$U$2738,3,FALSE))</f>
        <v>PK</v>
      </c>
      <c r="B137" s="99" t="s">
        <v>7412</v>
      </c>
      <c r="C137" s="10" t="s">
        <v>3728</v>
      </c>
      <c r="D137" s="224">
        <f>VLOOKUP(TRIM(B137),BirthdateDraft!$A$1:$M$9000,2,FALSE)</f>
        <v>34408</v>
      </c>
      <c r="E137" s="203" t="str">
        <f>VLOOKUP(TRIM(B137),BirthdateDraft!$A$1:$M$9865,3,FALSE)</f>
        <v>19/5</v>
      </c>
      <c r="F137" s="209"/>
      <c r="G137" s="34" t="str">
        <f>IF(ISERROR(VLOOKUP(TRIM(B137),ALL!$B$1:$U$2738,2,FALSE)),"",IF(ISERROR(VLOOKUP(TRIM(B137),ALL!$B$1:$U$2738,2,FALSE))," ",VLOOKUP(TRIM(B137),ALL!$B$1:$U$2738,2,FALSE)))</f>
        <v>INA</v>
      </c>
      <c r="H137" s="124"/>
      <c r="I137" s="34"/>
      <c r="J137" s="34"/>
      <c r="K137" s="34"/>
      <c r="L137" s="34"/>
      <c r="M137" s="34"/>
      <c r="N137" s="34"/>
      <c r="O137"/>
      <c r="P137"/>
      <c r="Q137"/>
      <c r="R137"/>
      <c r="S137"/>
      <c r="T137"/>
      <c r="AB137"/>
      <c r="AC137"/>
    </row>
    <row r="138" spans="1:29" ht="15.75">
      <c r="A138" s="490" t="s">
        <v>12186</v>
      </c>
      <c r="B138" s="490"/>
      <c r="C138" s="490"/>
      <c r="D138" s="491"/>
      <c r="E138" s="490"/>
      <c r="F138" s="490"/>
      <c r="G138" s="490"/>
      <c r="H138" s="492"/>
      <c r="I138" s="490"/>
      <c r="J138" s="490"/>
      <c r="K138" s="490"/>
      <c r="L138" s="490"/>
      <c r="M138" s="490"/>
      <c r="N138" s="497"/>
      <c r="P138"/>
      <c r="Q138"/>
      <c r="R138"/>
      <c r="S138"/>
      <c r="T138"/>
      <c r="AB138"/>
      <c r="AC138"/>
    </row>
    <row r="139" spans="1:29" ht="15.75">
      <c r="A139" s="490" t="s">
        <v>12187</v>
      </c>
      <c r="B139" s="490"/>
      <c r="C139" s="490"/>
      <c r="D139" s="491"/>
      <c r="E139" s="490"/>
      <c r="F139" s="490"/>
      <c r="G139" s="490"/>
      <c r="H139" s="492"/>
      <c r="I139" s="490"/>
      <c r="J139" s="490"/>
      <c r="K139" s="490"/>
      <c r="L139" s="490"/>
      <c r="M139" s="490"/>
      <c r="N139" s="498"/>
      <c r="P139"/>
      <c r="Q139"/>
      <c r="R139"/>
      <c r="S139"/>
      <c r="T139"/>
      <c r="AB139"/>
      <c r="AC139"/>
    </row>
    <row r="140" spans="1:29" ht="20.25">
      <c r="A140" s="4" t="s">
        <v>11541</v>
      </c>
      <c r="H140" s="232"/>
      <c r="I140" s="31">
        <f>COUNTA(B141:B203)</f>
        <v>54</v>
      </c>
      <c r="J140" s="31"/>
      <c r="L140" s="34" t="str">
        <f>IF(ISBLANK(VLOOKUP(TRIM(B140),ALL!$B$1:$V$2738,8,FALSE)),"",IF(ISERROR(VLOOKUP(TRIM(B140),ALL!$B$1:$V$2738,8,FALSE))," ",VLOOKUP(TRIM(B140),ALL!$B$1:$V$2738,8,FALSE)))</f>
        <v xml:space="preserve"> </v>
      </c>
      <c r="M140" s="34" t="str">
        <f>IF(ISBLANK(VLOOKUP(TRIM(B140),ALL!$B$1:$V$2738,9,FALSE)),"",IF(ISERROR(VLOOKUP(TRIM(B140),ALL!$B$1:$V$2738,9,FALSE))," ",VLOOKUP(TRIM(B140),ALL!$B$1:$V$2738,9,FALSE)))</f>
        <v xml:space="preserve"> </v>
      </c>
      <c r="N140" s="34" t="str">
        <f>IF(ISBLANK(VLOOKUP(TRIM(B140),ALL!$B$1:$V$2738,10,FALSE)),"",IF(ISERROR(VLOOKUP(TRIM(B140),ALL!$B$1:$V$2738,10,FALSE))," ",VLOOKUP(TRIM(B140),ALL!$B$1:$V$2738,10,FALSE)))</f>
        <v xml:space="preserve"> </v>
      </c>
      <c r="O140"/>
      <c r="P140"/>
      <c r="Q140"/>
      <c r="R140"/>
      <c r="S140"/>
      <c r="T140"/>
      <c r="AB140"/>
      <c r="AC140"/>
    </row>
    <row r="141" spans="1:29">
      <c r="B141" s="99"/>
      <c r="L141" s="34" t="str">
        <f>IF(ISBLANK(VLOOKUP(TRIM(B141),ALL!$B$1:$V$2738,8,FALSE)),"",IF(ISERROR(VLOOKUP(TRIM(B141),ALL!$B$1:$V$2738,8,FALSE))," ",VLOOKUP(TRIM(B141),ALL!$B$1:$V$2738,8,FALSE)))</f>
        <v xml:space="preserve"> </v>
      </c>
      <c r="M141" s="34" t="str">
        <f>IF(ISBLANK(VLOOKUP(TRIM(B141),ALL!$B$1:$V$2738,9,FALSE)),"",IF(ISERROR(VLOOKUP(TRIM(B141),ALL!$B$1:$V$2738,9,FALSE))," ",VLOOKUP(TRIM(B141),ALL!$B$1:$V$2738,9,FALSE)))</f>
        <v xml:space="preserve"> </v>
      </c>
      <c r="N141" s="34" t="str">
        <f>IF(ISBLANK(VLOOKUP(TRIM(B141),ALL!$B$1:$V$2738,10,FALSE)),"",IF(ISERROR(VLOOKUP(TRIM(B141),ALL!$B$1:$V$2738,10,FALSE))," ",VLOOKUP(TRIM(B141),ALL!$B$1:$V$2738,10,FALSE)))</f>
        <v xml:space="preserve"> </v>
      </c>
      <c r="O141"/>
      <c r="P141"/>
      <c r="Q141"/>
      <c r="R141"/>
      <c r="S141"/>
      <c r="T141"/>
      <c r="AB141"/>
      <c r="AC141"/>
    </row>
    <row r="142" spans="1:29" ht="15">
      <c r="A142" s="34" t="str">
        <f>IF(ISERROR(VLOOKUP(TRIM(B142),ALL!$B$1:$U$2738,3,FALSE)),"(unc)",VLOOKUP(TRIM(B142),ALL!$B$1:$U$2738,3,FALSE))</f>
        <v>QB</v>
      </c>
      <c r="B142" s="213" t="s">
        <v>4111</v>
      </c>
      <c r="C142" s="10" t="s">
        <v>11532</v>
      </c>
      <c r="D142" s="224">
        <f>VLOOKUP(TRIM(B142),BirthdateDraft!$A$1:$M$9000,2,FALSE)</f>
        <v>33156</v>
      </c>
      <c r="E142" s="203" t="str">
        <f>VLOOKUP(TRIM(B142),BirthdateDraft!$A$1:$M$9865,3,FALSE)</f>
        <v>13/2</v>
      </c>
      <c r="F142" s="209" t="s">
        <v>9539</v>
      </c>
      <c r="G142" s="34" t="str">
        <f>IF(ISERROR(VLOOKUP(TRIM(B142),ALL!$B$1:$U$2738,2,FALSE)),"",IF(ISERROR(VLOOKUP(TRIM(B142),ALL!$B$1:$U$2738,2,FALSE))," ",VLOOKUP(TRIM(B142),ALL!$B$1:$U$2738,2,FALSE)))</f>
        <v>SEN</v>
      </c>
      <c r="H142" s="124"/>
      <c r="I142" s="34"/>
      <c r="J142" s="34"/>
      <c r="K142" s="34"/>
      <c r="L142" s="34" t="str">
        <f>IF(ISBLANK(VLOOKUP(TRIM(B142),ALL!$B$1:$V$2738,8,FALSE)),"",IF(ISERROR(VLOOKUP(TRIM(B142),ALL!$B$1:$V$2738,8,FALSE))," ",VLOOKUP(TRIM(B142),ALL!$B$1:$V$2738,8,FALSE)))</f>
        <v/>
      </c>
      <c r="M142" s="34" t="str">
        <f>IF(ISBLANK(VLOOKUP(TRIM(B142),ALL!$B$1:$V$2738,9,FALSE)),"",IF(ISERROR(VLOOKUP(TRIM(B142),ALL!$B$1:$V$2738,9,FALSE))," ",VLOOKUP(TRIM(B142),ALL!$B$1:$V$2738,9,FALSE)))</f>
        <v/>
      </c>
      <c r="N142" s="34" t="str">
        <f>IF(ISBLANK(VLOOKUP(TRIM(B142),ALL!$B$1:$V$2738,10,FALSE)),"",IF(ISERROR(VLOOKUP(TRIM(B142),ALL!$B$1:$V$2738,10,FALSE))," ",VLOOKUP(TRIM(B142),ALL!$B$1:$V$2738,10,FALSE)))</f>
        <v/>
      </c>
      <c r="P142"/>
      <c r="Q142"/>
      <c r="R142"/>
      <c r="S142"/>
      <c r="T142"/>
      <c r="AB142"/>
      <c r="AC142"/>
    </row>
    <row r="143" spans="1:29" ht="15">
      <c r="A143" s="34" t="str">
        <f>IF(ISERROR(VLOOKUP(TRIM(B143),ALL!$B$1:$U$2738,3,FALSE)),"(unc)",VLOOKUP(TRIM(B143),ALL!$B$1:$U$2738,3,FALSE))</f>
        <v>QB</v>
      </c>
      <c r="B143" s="429" t="s">
        <v>11372</v>
      </c>
      <c r="C143" s="10" t="s">
        <v>11532</v>
      </c>
      <c r="D143" s="224">
        <f>VLOOKUP(TRIM(B143),BirthdateDraft!$A$1:$M$9000,2,FALSE)</f>
        <v>37097</v>
      </c>
      <c r="E143" s="203">
        <f>VLOOKUP(TRIM(B143),BirthdateDraft!$A$1:$M$9865,3,FALSE)</f>
        <v>23.1</v>
      </c>
      <c r="F143" s="209" t="s">
        <v>11701</v>
      </c>
      <c r="G143" s="34" t="str">
        <f>IF(ISERROR(VLOOKUP(TRIM(B143),ALL!$B$1:$U$2738,2,FALSE)),"",IF(ISERROR(VLOOKUP(TRIM(B143),ALL!$B$1:$U$2738,2,FALSE))," ",VLOOKUP(TRIM(B143),ALL!$B$1:$U$2738,2,FALSE)))</f>
        <v>CAN</v>
      </c>
      <c r="H143" s="124"/>
      <c r="I143" s="34"/>
      <c r="J143" s="34"/>
      <c r="K143" s="34"/>
      <c r="L143" s="34"/>
      <c r="M143" s="34"/>
      <c r="N143" s="34"/>
      <c r="P143"/>
      <c r="Q143"/>
      <c r="R143"/>
      <c r="S143"/>
      <c r="T143"/>
      <c r="AB143"/>
      <c r="AC143"/>
    </row>
    <row r="144" spans="1:29" ht="15">
      <c r="A144" s="34" t="str">
        <f>IF(ISERROR(VLOOKUP(TRIM(B144),ALL!$B$1:$U$2738,3,FALSE)),"(unc)",VLOOKUP(TRIM(B144),ALL!$B$1:$U$2738,3,FALSE))</f>
        <v>QB</v>
      </c>
      <c r="B144" s="213" t="s">
        <v>5662</v>
      </c>
      <c r="C144" s="10" t="s">
        <v>11532</v>
      </c>
      <c r="D144" s="224">
        <f>VLOOKUP(TRIM(B144),BirthdateDraft!$A$1:$M$9000,2,FALSE)</f>
        <v>33968</v>
      </c>
      <c r="E144" s="203" t="str">
        <f>VLOOKUP(TRIM(B144),BirthdateDraft!$A$1:$M$9865,3,FALSE)</f>
        <v>16/1 (2)</v>
      </c>
      <c r="F144" s="209"/>
      <c r="G144" s="34" t="str">
        <f>IF(ISERROR(VLOOKUP(TRIM(B144),ALL!$B$1:$U$2738,2,FALSE)),"",IF(ISERROR(VLOOKUP(TRIM(B144),ALL!$B$1:$U$2738,2,FALSE))," ",VLOOKUP(TRIM(B144),ALL!$B$1:$U$2738,2,FALSE)))</f>
        <v>LAN</v>
      </c>
      <c r="H144" s="124" t="str">
        <f>IF(ISBLANK(VLOOKUP(TRIM(B144),ALL!$B$1:$V$2738,4,FALSE)),"",IF(ISERROR(VLOOKUP(TRIM(B144),ALL!$B$1:$V$2738,4,FALSE))," ",VLOOKUP(TRIM(B144),ALL!$B$1:$V$2738,4,FALSE)))</f>
        <v/>
      </c>
      <c r="I144" s="34" t="str">
        <f>IF(ISBLANK(VLOOKUP(TRIM(B144),ALL!$B$1:$V$2738,5,FALSE)),"",IF(ISERROR(VLOOKUP(TRIM(B144),ALL!$B$1:$V$2738,5,FALSE))," ",VLOOKUP(TRIM(B144),ALL!$B$1:$V$2738,5,FALSE)))</f>
        <v/>
      </c>
      <c r="J144" s="34" t="str">
        <f>IF(ISBLANK(VLOOKUP(TRIM(B144),ALL!$B$1:$V$2738,6,FALSE)),"",IF(ISERROR(VLOOKUP(TRIM(B144),ALL!$B$1:$V$2738,6,FALSE))," ", VLOOKUP(TRIM(B144),ALL!$B$1:$V$2738,6,FALSE)))</f>
        <v/>
      </c>
      <c r="K144" s="34" t="str">
        <f>IF(ISBLANK(VLOOKUP(TRIM(B144),ALL!$B$1:$V$2738,7,FALSE)),"",IF(ISERROR(VLOOKUP(TRIM(B144),ALL!$B$1:$V$2738,7,FALSE))," ",VLOOKUP(TRIM(B144),ALL!$B$1:$V$2738,7,FALSE)))</f>
        <v/>
      </c>
      <c r="L144" s="34" t="str">
        <f>IF(ISBLANK(VLOOKUP(TRIM(B144),ALL!$B$1:$V$2738,8,FALSE)),"",IF(ISERROR(VLOOKUP(TRIM(B144),ALL!$B$1:$V$2738,8,FALSE))," ",VLOOKUP(TRIM(B144),ALL!$B$1:$V$2738,8,FALSE)))</f>
        <v/>
      </c>
      <c r="M144" s="34" t="str">
        <f>IF(ISBLANK(VLOOKUP(TRIM(B144),ALL!$B$1:$V$2738,9,FALSE)),"",IF(ISERROR(VLOOKUP(TRIM(B144),ALL!$B$1:$V$2738,9,FALSE))," ",VLOOKUP(TRIM(B144),ALL!$B$1:$V$2738,9,FALSE)))</f>
        <v/>
      </c>
      <c r="N144" s="34" t="str">
        <f>IF(ISBLANK(VLOOKUP(TRIM(B144),ALL!$B$1:$V$2738,10,FALSE)),"",IF(ISERROR(VLOOKUP(TRIM(B144),ALL!$B$1:$V$2738,10,FALSE))," ",VLOOKUP(TRIM(B144),ALL!$B$1:$V$2738,10,FALSE)))</f>
        <v/>
      </c>
      <c r="O144" s="32"/>
      <c r="P144"/>
      <c r="Q144"/>
      <c r="R144"/>
      <c r="S144"/>
      <c r="T144"/>
      <c r="AB144"/>
      <c r="AC144"/>
    </row>
    <row r="145" spans="1:29" ht="15">
      <c r="A145" s="34"/>
      <c r="B145" s="213"/>
      <c r="C145" s="10"/>
      <c r="D145" s="224"/>
      <c r="E145" s="203"/>
      <c r="F145" s="209"/>
      <c r="G145" s="34"/>
      <c r="H145" s="124" t="str">
        <f>IF(ISBLANK(VLOOKUP(TRIM(B145),ALL!$B$1:$V$2738,4,FALSE)),"",IF(ISERROR(VLOOKUP(TRIM(B145),ALL!$B$1:$V$2738,4,FALSE))," ",VLOOKUP(TRIM(B145),ALL!$B$1:$V$2738,4,FALSE)))</f>
        <v xml:space="preserve"> </v>
      </c>
      <c r="I145" s="34" t="str">
        <f>IF(ISBLANK(VLOOKUP(TRIM(B145),ALL!$B$1:$V$2738,5,FALSE)),"",IF(ISERROR(VLOOKUP(TRIM(B145),ALL!$B$1:$V$2738,5,FALSE))," ",VLOOKUP(TRIM(B145),ALL!$B$1:$V$2738,5,FALSE)))</f>
        <v xml:space="preserve"> </v>
      </c>
      <c r="J145" s="34" t="str">
        <f>IF(ISBLANK(VLOOKUP(TRIM(B145),ALL!$B$1:$V$2738,6,FALSE)),"",IF(ISERROR(VLOOKUP(TRIM(B145),ALL!$B$1:$V$2738,6,FALSE))," ", VLOOKUP(TRIM(B145),ALL!$B$1:$V$2738,6,FALSE)))</f>
        <v xml:space="preserve"> </v>
      </c>
      <c r="K145" s="34" t="str">
        <f>IF(ISBLANK(VLOOKUP(TRIM(B145),ALL!$B$1:$V$2738,7,FALSE)),"",IF(ISERROR(VLOOKUP(TRIM(B145),ALL!$B$1:$V$2738,7,FALSE))," ",VLOOKUP(TRIM(B145),ALL!$B$1:$V$2738,7,FALSE)))</f>
        <v xml:space="preserve"> </v>
      </c>
      <c r="L145" s="34" t="str">
        <f>IF(ISBLANK(VLOOKUP(TRIM(B145),ALL!$B$1:$V$2738,8,FALSE)),"",IF(ISERROR(VLOOKUP(TRIM(B145),ALL!$B$1:$V$2738,8,FALSE))," ",VLOOKUP(TRIM(B145),ALL!$B$1:$V$2738,8,FALSE)))</f>
        <v xml:space="preserve"> </v>
      </c>
      <c r="M145" s="34" t="str">
        <f>IF(ISBLANK(VLOOKUP(TRIM(B145),ALL!$B$1:$V$2738,9,FALSE)),"",IF(ISERROR(VLOOKUP(TRIM(B145),ALL!$B$1:$V$2738,9,FALSE))," ",VLOOKUP(TRIM(B145),ALL!$B$1:$V$2738,9,FALSE)))</f>
        <v xml:space="preserve"> </v>
      </c>
      <c r="N145" s="34" t="str">
        <f>IF(ISBLANK(VLOOKUP(TRIM(B145),ALL!$B$1:$V$2738,10,FALSE)),"",IF(ISERROR(VLOOKUP(TRIM(B145),ALL!$B$1:$V$2738,10,FALSE))," ",VLOOKUP(TRIM(B145),ALL!$B$1:$V$2738,10,FALSE)))</f>
        <v xml:space="preserve"> </v>
      </c>
      <c r="O145" s="32"/>
      <c r="P145"/>
      <c r="Q145"/>
      <c r="R145"/>
      <c r="S145"/>
      <c r="T145"/>
      <c r="AB145"/>
      <c r="AC145"/>
    </row>
    <row r="146" spans="1:29" ht="15">
      <c r="A146" s="34" t="str">
        <f>IF(ISERROR(VLOOKUP(TRIM(B146),ALL!$B$1:$U$2738,3,FALSE)),"(unc)",VLOOKUP(TRIM(B146),ALL!$B$1:$U$2738,3,FALSE))</f>
        <v>HB KOR</v>
      </c>
      <c r="B146" s="213" t="s">
        <v>8125</v>
      </c>
      <c r="C146" s="10" t="s">
        <v>11532</v>
      </c>
      <c r="D146" s="224">
        <f>VLOOKUP(TRIM(B146),BirthdateDraft!$A$1:$M$9000,2,FALSE)</f>
        <v>35969</v>
      </c>
      <c r="E146" s="203" t="str">
        <f>VLOOKUP(TRIM(B146),BirthdateDraft!$A$1:$M$9865,3,FALSE)</f>
        <v>20/3</v>
      </c>
      <c r="F146" s="209" t="s">
        <v>8359</v>
      </c>
      <c r="G146" s="34" t="str">
        <f>IF(ISERROR(VLOOKUP(TRIM(B146),ALL!$B$1:$U$2738,2,FALSE)),"",IF(ISERROR(VLOOKUP(TRIM(B146),ALL!$B$1:$U$2738,2,FALSE))," ",VLOOKUP(TRIM(B146),ALL!$B$1:$U$2738,2,FALSE)))</f>
        <v>WAN</v>
      </c>
      <c r="H146" s="124" t="str">
        <f>IF(ISBLANK(VLOOKUP(TRIM(B146),ALL!$B$1:$V$2738,11,FALSE)),"",IF(ISERROR(VLOOKUP(TRIM(B146),ALL!$B$1:$V$2738,11,FALSE))," ",VLOOKUP(TRIM(B146),ALL!$B$1:$V$2738,11,FALSE)))</f>
        <v>A</v>
      </c>
      <c r="I146" s="34" t="str">
        <f>IF(ISBLANK(VLOOKUP(TRIM(B146),ALL!$B$1:$V$2738,5,FALSE)),"",IF(ISERROR(VLOOKUP(TRIM(B146),ALL!$B$1:$V$2738,5,FALSE))," ",VLOOKUP(TRIM(B146),ALL!$B$1:$V$2738,5,FALSE)))</f>
        <v/>
      </c>
      <c r="J146" s="34" t="str">
        <f>IF(ISBLANK(VLOOKUP(TRIM(B146),ALL!$B$1:$V$2738,6,FALSE)),"",IF(ISERROR(VLOOKUP(TRIM(B146),ALL!$B$1:$V$2738,6,FALSE))," ", VLOOKUP(TRIM(B146),ALL!$B$1:$V$2738,6,FALSE)))</f>
        <v/>
      </c>
      <c r="K146" s="34" t="str">
        <f>IF(ISBLANK(VLOOKUP(TRIM(B146),ALL!$B$1:$V$2738,7,FALSE)),"",IF(ISERROR(VLOOKUP(TRIM(B146),ALL!$B$1:$V$2738,7,FALSE))," ",VLOOKUP(TRIM(B146),ALL!$B$1:$V$2738,7,FALSE)))</f>
        <v/>
      </c>
      <c r="L146" s="34">
        <f>IF(ISBLANK(VLOOKUP(TRIM(B146),ALL!$B$1:$V$2738,8,FALSE)),"",IF(ISERROR(VLOOKUP(TRIM(B146),ALL!$B$1:$V$2738,8,FALSE))," ",VLOOKUP(TRIM(B146),ALL!$B$1:$V$2738,8,FALSE)))</f>
        <v>0</v>
      </c>
      <c r="M146" s="34" t="str">
        <f>IF(ISBLANK(VLOOKUP(TRIM(B146),ALL!$B$1:$V$2738,9,FALSE)),"",IF(ISERROR(VLOOKUP(TRIM(B146),ALL!$B$1:$V$2738,9,FALSE))," ",VLOOKUP(TRIM(B146),ALL!$B$1:$V$2738,9,FALSE)))</f>
        <v/>
      </c>
      <c r="N146" s="34">
        <f>IF(ISBLANK(VLOOKUP(TRIM(B146),ALL!$B$1:$V$2738,10,FALSE)),"",IF(ISERROR(VLOOKUP(TRIM(B146),ALL!$B$1:$V$2738,10,FALSE))," ",VLOOKUP(TRIM(B146),ALL!$B$1:$V$2738,10,FALSE)))</f>
        <v>4</v>
      </c>
      <c r="O146" s="32"/>
      <c r="P146"/>
      <c r="Q146"/>
      <c r="R146"/>
      <c r="S146"/>
      <c r="T146"/>
      <c r="AB146"/>
      <c r="AC146"/>
    </row>
    <row r="147" spans="1:29" ht="15">
      <c r="A147" s="34" t="str">
        <f>IF(ISERROR(VLOOKUP(TRIM(B147),ALL!$B$1:$U$2738,3,FALSE)),"(unc)",VLOOKUP(TRIM(B147),ALL!$B$1:$U$2738,3,FALSE))</f>
        <v>HB</v>
      </c>
      <c r="B147" s="213" t="s">
        <v>9135</v>
      </c>
      <c r="C147" s="10" t="s">
        <v>11532</v>
      </c>
      <c r="D147" s="224">
        <f>VLOOKUP(TRIM(B147),BirthdateDraft!$A$1:$M$9000,2,FALSE)</f>
        <v>35827</v>
      </c>
      <c r="E147" s="203" t="str">
        <f>VLOOKUP(TRIM(B147),BirthdateDraft!$A$1:$M$9865,3,FALSE)</f>
        <v>21/4</v>
      </c>
      <c r="F147" s="209" t="s">
        <v>8401</v>
      </c>
      <c r="G147" s="34" t="str">
        <f>IF(ISERROR(VLOOKUP(TRIM(B147),ALL!$B$1:$U$2738,2,FALSE)),"",IF(ISERROR(VLOOKUP(TRIM(B147),ALL!$B$1:$U$2738,2,FALSE))," ",VLOOKUP(TRIM(B147),ALL!$B$1:$U$2738,2,FALSE)))</f>
        <v>NEA</v>
      </c>
      <c r="H147" s="124" t="str">
        <f>IF(ISBLANK(VLOOKUP(TRIM(B147),ALL!$B$1:$V$2738,11,FALSE)),"",IF(ISERROR(VLOOKUP(TRIM(B147),ALL!$B$1:$V$2738,11,FALSE))," ",VLOOKUP(TRIM(B147),ALL!$B$1:$V$2738,11,FALSE)))</f>
        <v>B</v>
      </c>
      <c r="I147" s="34"/>
      <c r="J147" s="34"/>
      <c r="K147" s="34"/>
      <c r="L147" s="34">
        <f>IF(ISBLANK(VLOOKUP(TRIM(B147),ALL!$B$1:$V$2738,8,FALSE)),"",IF(ISERROR(VLOOKUP(TRIM(B147),ALL!$B$1:$V$2738,8,FALSE))," ",VLOOKUP(TRIM(B147),ALL!$B$1:$V$2738,8,FALSE)))</f>
        <v>0</v>
      </c>
      <c r="M147" s="34" t="str">
        <f>IF(ISBLANK(VLOOKUP(TRIM(B147),ALL!$B$1:$V$2738,9,FALSE)),"",IF(ISERROR(VLOOKUP(TRIM(B147),ALL!$B$1:$V$2738,9,FALSE))," ",VLOOKUP(TRIM(B147),ALL!$B$1:$V$2738,9,FALSE)))</f>
        <v/>
      </c>
      <c r="N147" s="34">
        <f>IF(ISBLANK(VLOOKUP(TRIM(B147),ALL!$B$1:$V$2738,10,FALSE)),"",IF(ISERROR(VLOOKUP(TRIM(B147),ALL!$B$1:$V$2738,10,FALSE))," ",VLOOKUP(TRIM(B147),ALL!$B$1:$V$2738,10,FALSE)))</f>
        <v>5</v>
      </c>
      <c r="O147" s="32"/>
      <c r="P147"/>
      <c r="Q147"/>
      <c r="R147"/>
      <c r="S147"/>
      <c r="T147"/>
      <c r="AB147"/>
      <c r="AC147"/>
    </row>
    <row r="148" spans="1:29" ht="15">
      <c r="A148" s="34" t="str">
        <f>IF(ISERROR(VLOOKUP(TRIM(B148),ALL!$B$1:$U$2738,3,FALSE)),"(unc)",VLOOKUP(TRIM(B148),ALL!$B$1:$U$2738,3,FALSE))</f>
        <v>HB</v>
      </c>
      <c r="B148" s="213" t="s">
        <v>7367</v>
      </c>
      <c r="C148" s="10" t="s">
        <v>11532</v>
      </c>
      <c r="D148" s="224">
        <f>VLOOKUP(TRIM(B148),BirthdateDraft!$A$1:$M$9000,2,FALSE)</f>
        <v>35965</v>
      </c>
      <c r="E148" s="203" t="str">
        <f>VLOOKUP(TRIM(B148),BirthdateDraft!$A$1:$M$9865,3,FALSE)</f>
        <v>19/3</v>
      </c>
      <c r="F148" s="209"/>
      <c r="G148" s="34" t="str">
        <f>IF(ISERROR(VLOOKUP(TRIM(B148),ALL!$B$1:$U$2738,2,FALSE)),"",IF(ISERROR(VLOOKUP(TRIM(B148),ALL!$B$1:$U$2738,2,FALSE))," ",VLOOKUP(TRIM(B148),ALL!$B$1:$U$2738,2,FALSE)))</f>
        <v>MIN</v>
      </c>
      <c r="H148" s="124" t="str">
        <f>IF(ISBLANK(VLOOKUP(TRIM(B148),ALL!$B$1:$V$2738,11,FALSE)),"",IF(ISERROR(VLOOKUP(TRIM(B148),ALL!$B$1:$V$2738,11,FALSE))," ",VLOOKUP(TRIM(B148),ALL!$B$1:$V$2738,11,FALSE)))</f>
        <v>C</v>
      </c>
      <c r="I148" s="34" t="str">
        <f>IF(ISBLANK(VLOOKUP(TRIM(B148),ALL!$B$1:$V$2738,5,FALSE)),"",IF(ISERROR(VLOOKUP(TRIM(B148),ALL!$B$1:$V$2738,5,FALSE))," ",VLOOKUP(TRIM(B148),ALL!$B$1:$V$2738,5,FALSE)))</f>
        <v/>
      </c>
      <c r="J148" s="34" t="str">
        <f>IF(ISBLANK(VLOOKUP(TRIM(B148),ALL!$B$1:$V$2738,6,FALSE)),"",IF(ISERROR(VLOOKUP(TRIM(B148),ALL!$B$1:$V$2738,6,FALSE))," ", VLOOKUP(TRIM(B148),ALL!$B$1:$V$2738,6,FALSE)))</f>
        <v/>
      </c>
      <c r="K148" s="34" t="str">
        <f>IF(ISBLANK(VLOOKUP(TRIM(B148),ALL!$B$1:$V$2738,7,FALSE)),"",IF(ISERROR(VLOOKUP(TRIM(B148),ALL!$B$1:$V$2738,7,FALSE))," ",VLOOKUP(TRIM(B148),ALL!$B$1:$V$2738,7,FALSE)))</f>
        <v/>
      </c>
      <c r="L148" s="34">
        <f>IF(ISBLANK(VLOOKUP(TRIM(B148),ALL!$B$1:$V$2738,8,FALSE)),"",IF(ISERROR(VLOOKUP(TRIM(B148),ALL!$B$1:$V$2738,8,FALSE))," ",VLOOKUP(TRIM(B148),ALL!$B$1:$V$2738,8,FALSE)))</f>
        <v>0</v>
      </c>
      <c r="M148" s="34" t="str">
        <f>IF(ISBLANK(VLOOKUP(TRIM(B148),ALL!$B$1:$V$2738,9,FALSE)),"",IF(ISERROR(VLOOKUP(TRIM(B148),ALL!$B$1:$V$2738,9,FALSE))," ",VLOOKUP(TRIM(B148),ALL!$B$1:$V$2738,9,FALSE)))</f>
        <v/>
      </c>
      <c r="N148" s="34">
        <f>IF(ISBLANK(VLOOKUP(TRIM(B148),ALL!$B$1:$V$2738,10,FALSE)),"",IF(ISERROR(VLOOKUP(TRIM(B148),ALL!$B$1:$V$2738,10,FALSE))," ",VLOOKUP(TRIM(B148),ALL!$B$1:$V$2738,10,FALSE)))</f>
        <v>0</v>
      </c>
      <c r="O148" s="32"/>
      <c r="P148"/>
      <c r="Q148"/>
      <c r="R148"/>
      <c r="S148"/>
      <c r="T148"/>
      <c r="AB148"/>
      <c r="AC148"/>
    </row>
    <row r="149" spans="1:29" ht="15">
      <c r="A149" s="34" t="str">
        <f>IF(ISERROR(VLOOKUP(TRIM(B149),ALL!$B$1:$U$2738,3,FALSE)),"(unc)",VLOOKUP(TRIM(B149),ALL!$B$1:$U$2738,3,FALSE))</f>
        <v>HB KOR</v>
      </c>
      <c r="B149" s="213" t="s">
        <v>8144</v>
      </c>
      <c r="C149" s="10" t="s">
        <v>11532</v>
      </c>
      <c r="D149" s="224">
        <f>VLOOKUP(TRIM(B149),BirthdateDraft!$A$1:$M$9000,2,FALSE)</f>
        <v>35122</v>
      </c>
      <c r="E149" s="203" t="str">
        <f>VLOOKUP(TRIM(B149),BirthdateDraft!$A$1:$M$9865,3,FALSE)</f>
        <v>20/FA</v>
      </c>
      <c r="F149" s="209" t="s">
        <v>8781</v>
      </c>
      <c r="G149" s="34" t="str">
        <f>IF(ISERROR(VLOOKUP(TRIM(B149),ALL!$B$1:$U$2738,2,FALSE)),"",IF(ISERROR(VLOOKUP(TRIM(B149),ALL!$B$1:$U$2738,2,FALSE))," ",VLOOKUP(TRIM(B149),ALL!$B$1:$U$2738,2,FALSE)))</f>
        <v>JXA</v>
      </c>
      <c r="H149" s="124" t="str">
        <f>IF(ISBLANK(VLOOKUP(TRIM(B149),ALL!$B$1:$V$2738,11,FALSE)),"",IF(ISERROR(VLOOKUP(TRIM(B149),ALL!$B$1:$V$2738,11,FALSE))," ",VLOOKUP(TRIM(B149),ALL!$B$1:$V$2738,11,FALSE)))</f>
        <v>B</v>
      </c>
      <c r="I149" s="34" t="str">
        <f>IF(ISBLANK(VLOOKUP(TRIM(B149),ALL!$B$1:$V$2738,5,FALSE)),"",IF(ISERROR(VLOOKUP(TRIM(B149),ALL!$B$1:$V$2738,5,FALSE))," ",VLOOKUP(TRIM(B149),ALL!$B$1:$V$2738,5,FALSE)))</f>
        <v/>
      </c>
      <c r="J149" s="34" t="str">
        <f>IF(ISBLANK(VLOOKUP(TRIM(B149),ALL!$B$1:$V$2738,6,FALSE)),"",IF(ISERROR(VLOOKUP(TRIM(B149),ALL!$B$1:$V$2738,6,FALSE))," ", VLOOKUP(TRIM(B149),ALL!$B$1:$V$2738,6,FALSE)))</f>
        <v/>
      </c>
      <c r="K149" s="34" t="str">
        <f>IF(ISBLANK(VLOOKUP(TRIM(B149),ALL!$B$1:$V$2738,7,FALSE)),"",IF(ISERROR(VLOOKUP(TRIM(B149),ALL!$B$1:$V$2738,7,FALSE))," ",VLOOKUP(TRIM(B149),ALL!$B$1:$V$2738,7,FALSE)))</f>
        <v/>
      </c>
      <c r="L149" s="34">
        <f>IF(ISBLANK(VLOOKUP(TRIM(B149),ALL!$B$1:$V$2738,8,FALSE)),"",IF(ISERROR(VLOOKUP(TRIM(B149),ALL!$B$1:$V$2738,8,FALSE))," ",VLOOKUP(TRIM(B149),ALL!$B$1:$V$2738,8,FALSE)))</f>
        <v>0</v>
      </c>
      <c r="M149" s="34" t="str">
        <f>IF(ISBLANK(VLOOKUP(TRIM(B149),ALL!$B$1:$V$2738,9,FALSE)),"",IF(ISERROR(VLOOKUP(TRIM(B149),ALL!$B$1:$V$2738,9,FALSE))," ",VLOOKUP(TRIM(B149),ALL!$B$1:$V$2738,9,FALSE)))</f>
        <v/>
      </c>
      <c r="N149" s="34">
        <f>IF(ISBLANK(VLOOKUP(TRIM(B149),ALL!$B$1:$V$2738,10,FALSE)),"",IF(ISERROR(VLOOKUP(TRIM(B149),ALL!$B$1:$V$2738,10,FALSE))," ",VLOOKUP(TRIM(B149),ALL!$B$1:$V$2738,10,FALSE)))</f>
        <v>0</v>
      </c>
      <c r="O149" s="32"/>
      <c r="P149"/>
      <c r="Q149"/>
      <c r="R149"/>
      <c r="S149"/>
      <c r="T149"/>
      <c r="AB149"/>
      <c r="AC149"/>
    </row>
    <row r="150" spans="1:29" ht="15">
      <c r="A150" s="34"/>
      <c r="B150" s="213"/>
      <c r="C150" s="10"/>
      <c r="D150" s="224"/>
      <c r="E150" s="203"/>
      <c r="F150" s="209"/>
      <c r="G150" s="34"/>
      <c r="H150" s="124" t="str">
        <f>IF(ISBLANK(VLOOKUP(TRIM(B150),ALL!$B$1:$V$2738,11,FALSE)),"",IF(ISERROR(VLOOKUP(TRIM(B150),ALL!$B$1:$V$2738,11,FALSE))," ",VLOOKUP(TRIM(B150),ALL!$B$1:$V$2738,11,FALSE)))</f>
        <v xml:space="preserve"> </v>
      </c>
      <c r="I150" s="34"/>
      <c r="J150" s="34"/>
      <c r="K150" s="34"/>
      <c r="L150" s="34" t="str">
        <f>IF(ISBLANK(VLOOKUP(TRIM(B150),ALL!$B$1:$V$2738,8,FALSE)),"",IF(ISERROR(VLOOKUP(TRIM(B150),ALL!$B$1:$V$2738,8,FALSE))," ",VLOOKUP(TRIM(B150),ALL!$B$1:$V$2738,8,FALSE)))</f>
        <v xml:space="preserve"> </v>
      </c>
      <c r="M150" s="34" t="str">
        <f>IF(ISBLANK(VLOOKUP(TRIM(B150),ALL!$B$1:$V$2738,9,FALSE)),"",IF(ISERROR(VLOOKUP(TRIM(B150),ALL!$B$1:$V$2738,9,FALSE))," ",VLOOKUP(TRIM(B150),ALL!$B$1:$V$2738,9,FALSE)))</f>
        <v xml:space="preserve"> </v>
      </c>
      <c r="N150" s="34" t="str">
        <f>IF(ISBLANK(VLOOKUP(TRIM(B150),ALL!$B$1:$V$2738,10,FALSE)),"",IF(ISERROR(VLOOKUP(TRIM(B150),ALL!$B$1:$V$2738,10,FALSE))," ",VLOOKUP(TRIM(B150),ALL!$B$1:$V$2738,10,FALSE)))</f>
        <v xml:space="preserve"> </v>
      </c>
      <c r="O150" s="32"/>
      <c r="P150"/>
      <c r="Q150"/>
      <c r="R150"/>
      <c r="S150"/>
      <c r="T150"/>
      <c r="AB150"/>
      <c r="AC150"/>
    </row>
    <row r="151" spans="1:29" ht="15">
      <c r="A151" s="34" t="str">
        <f>IF(ISERROR(VLOOKUP(TRIM(B151),ALL!$B$1:$U$2738,3,FALSE)),"(unc)",VLOOKUP(TRIM(B151),ALL!$B$1:$U$2738,3,FALSE))</f>
        <v>WR</v>
      </c>
      <c r="B151" s="213" t="s">
        <v>8197</v>
      </c>
      <c r="C151" s="10" t="s">
        <v>11532</v>
      </c>
      <c r="D151" s="224">
        <f>VLOOKUP(TRIM(B151),BirthdateDraft!$A$1:$M$9000,2,FALSE)</f>
        <v>35732</v>
      </c>
      <c r="E151" s="203" t="str">
        <f>VLOOKUP(TRIM(B151),BirthdateDraft!$A$1:$M$9865,3,FALSE)</f>
        <v>20/5</v>
      </c>
      <c r="F151" s="209" t="s">
        <v>8459</v>
      </c>
      <c r="G151" s="34" t="str">
        <f>IF(ISERROR(VLOOKUP(TRIM(B151),ALL!$B$1:$U$2738,2,FALSE)),"",IF(ISERROR(VLOOKUP(TRIM(B151),ALL!$B$1:$U$2738,2,FALSE))," ",VLOOKUP(TRIM(B151),ALL!$B$1:$U$2738,2,FALSE)))</f>
        <v>CHN</v>
      </c>
      <c r="H151" s="124" t="str">
        <f>IF(ISBLANK(VLOOKUP(TRIM(B151),ALL!$B$1:$V$2738,11,FALSE)),"",IF(ISERROR(VLOOKUP(TRIM(B151),ALL!$B$1:$V$2738,11,FALSE))," ",VLOOKUP(TRIM(B151),ALL!$B$1:$V$2738,11,FALSE)))</f>
        <v>C</v>
      </c>
      <c r="I151" s="34"/>
      <c r="J151" s="34"/>
      <c r="K151" s="34"/>
      <c r="L151" s="34" t="str">
        <f>IF(ISBLANK(VLOOKUP(TRIM(B151),ALL!$B$1:$V$2738,8,FALSE)),"",IF(ISERROR(VLOOKUP(TRIM(B151),ALL!$B$1:$V$2738,8,FALSE))," ",VLOOKUP(TRIM(B151),ALL!$B$1:$V$2738,8,FALSE)))</f>
        <v/>
      </c>
      <c r="M151" s="34" t="str">
        <f>IF(ISBLANK(VLOOKUP(TRIM(B151),ALL!$B$1:$V$2738,9,FALSE)),"",IF(ISERROR(VLOOKUP(TRIM(B151),ALL!$B$1:$V$2738,9,FALSE))," ",VLOOKUP(TRIM(B151),ALL!$B$1:$V$2738,9,FALSE)))</f>
        <v/>
      </c>
      <c r="N151" s="34" t="str">
        <f>IF(ISBLANK(VLOOKUP(TRIM(B151),ALL!$B$1:$V$2738,10,FALSE)),"",IF(ISERROR(VLOOKUP(TRIM(B151),ALL!$B$1:$V$2738,10,FALSE))," ",VLOOKUP(TRIM(B151),ALL!$B$1:$V$2738,10,FALSE)))</f>
        <v/>
      </c>
      <c r="P151"/>
      <c r="Q151"/>
      <c r="R151"/>
      <c r="S151"/>
      <c r="T151"/>
      <c r="AB151"/>
      <c r="AC151"/>
    </row>
    <row r="152" spans="1:29">
      <c r="A152" s="34" t="str">
        <f>IF(ISERROR(VLOOKUP(TRIM(B152),ALL!$B$1:$U$2738,3,FALSE)),"(unc)",VLOOKUP(TRIM(B152),ALL!$B$1:$U$2738,3,FALSE))</f>
        <v>WR</v>
      </c>
      <c r="B152" s="435" t="s">
        <v>11286</v>
      </c>
      <c r="C152" s="10" t="s">
        <v>11532</v>
      </c>
      <c r="D152" s="224">
        <f>VLOOKUP(TRIM(B152),BirthdateDraft!$A$1:$M$9000,2,FALSE)</f>
        <v>37301</v>
      </c>
      <c r="E152" s="203">
        <f>VLOOKUP(TRIM(B152),BirthdateDraft!$A$1:$M$9865,3,FALSE)</f>
        <v>23.1</v>
      </c>
      <c r="F152" s="209" t="s">
        <v>11702</v>
      </c>
      <c r="G152" s="34" t="str">
        <f>IF(ISERROR(VLOOKUP(TRIM(B152),ALL!$B$1:$U$2738,2,FALSE)),"",IF(ISERROR(VLOOKUP(TRIM(B152),ALL!$B$1:$U$2738,2,FALSE))," ",VLOOKUP(TRIM(B152),ALL!$B$1:$U$2738,2,FALSE)))</f>
        <v>SEN</v>
      </c>
      <c r="H152" s="124" t="str">
        <f>IF(ISBLANK(VLOOKUP(TRIM(B152),ALL!$B$1:$V$2738,11,FALSE)),"",IF(ISERROR(VLOOKUP(TRIM(B152),ALL!$B$1:$V$2738,11,FALSE))," ",VLOOKUP(TRIM(B152),ALL!$B$1:$V$2738,11,FALSE)))</f>
        <v>C</v>
      </c>
      <c r="I152" s="34"/>
      <c r="J152" s="34"/>
      <c r="K152" s="34"/>
      <c r="L152" s="34"/>
      <c r="M152" s="34"/>
      <c r="N152" s="34"/>
      <c r="P152"/>
      <c r="Q152"/>
      <c r="R152"/>
      <c r="S152"/>
      <c r="T152"/>
      <c r="AB152"/>
      <c r="AC152"/>
    </row>
    <row r="153" spans="1:29">
      <c r="A153" s="34" t="str">
        <f>IF(ISERROR(VLOOKUP(TRIM(B153),ALL!$B$1:$U$2738,3,FALSE)),"(unc)",VLOOKUP(TRIM(B153),ALL!$B$1:$U$2738,3,FALSE))</f>
        <v>WR</v>
      </c>
      <c r="B153" s="99" t="s">
        <v>4174</v>
      </c>
      <c r="C153" s="10" t="s">
        <v>11532</v>
      </c>
      <c r="D153" s="224">
        <f>VLOOKUP(TRIM(B153),BirthdateDraft!$A$1:$M$9000,2,FALSE)</f>
        <v>33704</v>
      </c>
      <c r="E153" s="203" t="str">
        <f>VLOOKUP(TRIM(B153),BirthdateDraft!$A$1:$M$9865,3,FALSE)</f>
        <v>13/2</v>
      </c>
      <c r="F153" s="209" t="s">
        <v>4848</v>
      </c>
      <c r="G153" s="34" t="str">
        <f>IF(ISERROR(VLOOKUP(TRIM(B153),ALL!$B$1:$U$2738,2,FALSE)),"",IF(ISERROR(VLOOKUP(TRIM(B153),ALL!$B$1:$U$2738,2,FALSE))," ",VLOOKUP(TRIM(B153),ALL!$B$1:$U$2738,2,FALSE)))</f>
        <v>HOA</v>
      </c>
      <c r="H153" s="124" t="str">
        <f>IF(ISBLANK(VLOOKUP(TRIM(B153),ALL!$B$1:$V$2738,11,FALSE)),"",IF(ISERROR(VLOOKUP(TRIM(B153),ALL!$B$1:$V$2738,11,FALSE))," ",VLOOKUP(TRIM(B153),ALL!$B$1:$V$2738,11,FALSE)))</f>
        <v>E</v>
      </c>
      <c r="I153" s="34" t="str">
        <f>IF(ISBLANK(VLOOKUP(TRIM(B153),ALL!$B$1:$V$2738,5,FALSE)),"",IF(ISERROR(VLOOKUP(TRIM(B153),ALL!$B$1:$V$2738,5,FALSE))," ",VLOOKUP(TRIM(B153),ALL!$B$1:$V$2738,5,FALSE)))</f>
        <v/>
      </c>
      <c r="J153" s="34" t="str">
        <f>IF(ISBLANK(VLOOKUP(TRIM(B153),ALL!$B$1:$V$2738,6,FALSE)),"",IF(ISERROR(VLOOKUP(TRIM(B153),ALL!$B$1:$V$2738,6,FALSE))," ", VLOOKUP(TRIM(B153),ALL!$B$1:$V$2738,6,FALSE)))</f>
        <v/>
      </c>
      <c r="K153" s="34" t="str">
        <f>IF(ISBLANK(VLOOKUP(TRIM(B153),ALL!$B$1:$V$2738,7,FALSE)),"",IF(ISERROR(VLOOKUP(TRIM(B153),ALL!$B$1:$V$2738,7,FALSE))," ",VLOOKUP(TRIM(B153),ALL!$B$1:$V$2738,7,FALSE)))</f>
        <v/>
      </c>
      <c r="L153" s="34" t="str">
        <f>IF(ISBLANK(VLOOKUP(TRIM(B153),ALL!$B$1:$V$2738,8,FALSE)),"",IF(ISERROR(VLOOKUP(TRIM(B153),ALL!$B$1:$V$2738,8,FALSE))," ",VLOOKUP(TRIM(B153),ALL!$B$1:$V$2738,8,FALSE)))</f>
        <v/>
      </c>
      <c r="M153" s="34" t="str">
        <f>IF(ISBLANK(VLOOKUP(TRIM(B153),ALL!$B$1:$V$2738,9,FALSE)),"",IF(ISERROR(VLOOKUP(TRIM(B153),ALL!$B$1:$V$2738,9,FALSE))," ",VLOOKUP(TRIM(B153),ALL!$B$1:$V$2738,9,FALSE)))</f>
        <v/>
      </c>
      <c r="N153" s="34" t="str">
        <f>IF(ISBLANK(VLOOKUP(TRIM(B153),ALL!$B$1:$V$2738,10,FALSE)),"",IF(ISERROR(VLOOKUP(TRIM(B153),ALL!$B$1:$V$2738,10,FALSE))," ",VLOOKUP(TRIM(B153),ALL!$B$1:$V$2738,10,FALSE)))</f>
        <v/>
      </c>
      <c r="O153"/>
      <c r="P153"/>
      <c r="Q153"/>
      <c r="R153"/>
      <c r="S153"/>
      <c r="T153"/>
      <c r="AB153"/>
      <c r="AC153"/>
    </row>
    <row r="154" spans="1:29" ht="15">
      <c r="A154" s="34" t="str">
        <f>IF(ISERROR(VLOOKUP(TRIM(B154),ALL!$B$1:$U$2738,3,FALSE)),"(unc)",VLOOKUP(TRIM(B154),ALL!$B$1:$U$2738,3,FALSE))</f>
        <v>WR PR</v>
      </c>
      <c r="B154" s="213" t="s">
        <v>5174</v>
      </c>
      <c r="C154" s="10" t="s">
        <v>11532</v>
      </c>
      <c r="D154" s="224">
        <f>VLOOKUP(TRIM(B154),BirthdateDraft!$A$1:$M$9000,2,FALSE)</f>
        <v>34137</v>
      </c>
      <c r="E154" s="203" t="str">
        <f>VLOOKUP(TRIM(B154),BirthdateDraft!$A$1:$M$9865,3,FALSE)</f>
        <v>15/4</v>
      </c>
      <c r="F154" s="209"/>
      <c r="G154" s="34" t="str">
        <f>IF(ISERROR(VLOOKUP(TRIM(B154),ALL!$B$1:$U$2738,2,FALSE)),"",IF(ISERROR(VLOOKUP(TRIM(B154),ALL!$B$1:$U$2738,2,FALSE))," ",VLOOKUP(TRIM(B154),ALL!$B$1:$U$2738,2,FALSE)))</f>
        <v>WAN</v>
      </c>
      <c r="H154" s="124" t="str">
        <f>IF(ISBLANK(VLOOKUP(TRIM(B154),ALL!$B$1:$V$2738,11,FALSE)),"",IF(ISERROR(VLOOKUP(TRIM(B154),ALL!$B$1:$V$2738,11,FALSE))," ",VLOOKUP(TRIM(B154),ALL!$B$1:$V$2738,11,FALSE)))</f>
        <v>D</v>
      </c>
      <c r="I154" s="34" t="str">
        <f>IF(ISBLANK(VLOOKUP(TRIM(B154),ALL!$B$1:$V$2738,5,FALSE)),"",IF(ISERROR(VLOOKUP(TRIM(B154),ALL!$B$1:$V$2738,5,FALSE))," ",VLOOKUP(TRIM(B154),ALL!$B$1:$V$2738,5,FALSE)))</f>
        <v/>
      </c>
      <c r="J154" s="34" t="str">
        <f>IF(ISBLANK(VLOOKUP(TRIM(B154),ALL!$B$1:$V$2738,6,FALSE)),"",IF(ISERROR(VLOOKUP(TRIM(B154),ALL!$B$1:$V$2738,6,FALSE))," ", VLOOKUP(TRIM(B154),ALL!$B$1:$V$2738,6,FALSE)))</f>
        <v/>
      </c>
      <c r="K154" s="34" t="str">
        <f>IF(ISBLANK(VLOOKUP(TRIM(B154),ALL!$B$1:$V$2738,7,FALSE)),"",IF(ISERROR(VLOOKUP(TRIM(B154),ALL!$B$1:$V$2738,7,FALSE))," ",VLOOKUP(TRIM(B154),ALL!$B$1:$V$2738,7,FALSE)))</f>
        <v/>
      </c>
      <c r="L154" s="34" t="str">
        <f>IF(ISBLANK(VLOOKUP(TRIM(B154),ALL!$B$1:$V$2738,8,FALSE)),"",IF(ISERROR(VLOOKUP(TRIM(B154),ALL!$B$1:$V$2738,8,FALSE))," ",VLOOKUP(TRIM(B154),ALL!$B$1:$V$2738,8,FALSE)))</f>
        <v/>
      </c>
      <c r="M154" s="34" t="str">
        <f>IF(ISBLANK(VLOOKUP(TRIM(B154),ALL!$B$1:$V$2738,9,FALSE)),"",IF(ISERROR(VLOOKUP(TRIM(B154),ALL!$B$1:$V$2738,9,FALSE))," ",VLOOKUP(TRIM(B154),ALL!$B$1:$V$2738,9,FALSE)))</f>
        <v/>
      </c>
      <c r="N154" s="34" t="str">
        <f>IF(ISBLANK(VLOOKUP(TRIM(B154),ALL!$B$1:$V$2738,10,FALSE)),"",IF(ISERROR(VLOOKUP(TRIM(B154),ALL!$B$1:$V$2738,10,FALSE))," ",VLOOKUP(TRIM(B154),ALL!$B$1:$V$2738,10,FALSE)))</f>
        <v/>
      </c>
      <c r="O154" s="32"/>
      <c r="P154"/>
      <c r="Q154"/>
      <c r="R154"/>
      <c r="S154"/>
      <c r="T154"/>
      <c r="AB154"/>
      <c r="AC154"/>
    </row>
    <row r="155" spans="1:29">
      <c r="A155" s="34" t="str">
        <f>IF(ISERROR(VLOOKUP(TRIM(B155),ALL!$B$1:$U$2738,3,FALSE)),"(unc)",VLOOKUP(TRIM(B155),ALL!$B$1:$U$2738,3,FALSE))</f>
        <v>WR</v>
      </c>
      <c r="B155" s="219" t="s">
        <v>9060</v>
      </c>
      <c r="C155" s="10" t="s">
        <v>11532</v>
      </c>
      <c r="D155" s="224">
        <f>VLOOKUP(TRIM(B155),BirthdateDraft!$A$1:$M$9000,2,FALSE)</f>
        <v>35886</v>
      </c>
      <c r="E155" s="203" t="str">
        <f>VLOOKUP(TRIM(B155),BirthdateDraft!$A$1:$M$9865,3,FALSE)</f>
        <v>FA</v>
      </c>
      <c r="F155" s="209"/>
      <c r="G155" s="34" t="str">
        <f>IF(ISERROR(VLOOKUP(TRIM(B155),ALL!$B$1:$U$2738,2,FALSE)),"",IF(ISERROR(VLOOKUP(TRIM(B155),ALL!$B$1:$U$2738,2,FALSE))," ",VLOOKUP(TRIM(B155),ALL!$B$1:$U$2738,2,FALSE)))</f>
        <v>DNA</v>
      </c>
      <c r="H155" s="124" t="str">
        <f>IF(ISBLANK(VLOOKUP(TRIM(B155),ALL!$B$1:$V$2738,11,FALSE)),"",IF(ISERROR(VLOOKUP(TRIM(B155),ALL!$B$1:$V$2738,11,FALSE))," ",VLOOKUP(TRIM(B155),ALL!$B$1:$V$2738,11,FALSE)))</f>
        <v>B</v>
      </c>
      <c r="I155" s="34"/>
      <c r="J155" s="34"/>
      <c r="K155" s="34"/>
      <c r="L155" s="34"/>
      <c r="M155" s="34"/>
      <c r="N155" s="34"/>
      <c r="O155" s="32"/>
      <c r="P155"/>
      <c r="Q155"/>
      <c r="R155"/>
      <c r="S155"/>
      <c r="T155"/>
      <c r="AB155"/>
      <c r="AC155"/>
    </row>
    <row r="156" spans="1:29" ht="15">
      <c r="A156" s="34" t="str">
        <f>IF(ISERROR(VLOOKUP(TRIM(B156),ALL!$B$1:$U$2738,3,FALSE)),"(unc)",VLOOKUP(TRIM(B156),ALL!$B$1:$U$2738,3,FALSE))</f>
        <v>WR</v>
      </c>
      <c r="B156" s="213" t="s">
        <v>9928</v>
      </c>
      <c r="C156" s="10" t="s">
        <v>11532</v>
      </c>
      <c r="D156" s="224" t="e">
        <f>VLOOKUP(TRIM(B156),BirthdateDraft!$A$1:$M$9000,2,FALSE)</f>
        <v>#N/A</v>
      </c>
      <c r="E156" s="203" t="e">
        <f>VLOOKUP(TRIM(B156),BirthdateDraft!$A$1:$M$9865,3,FALSE)</f>
        <v>#N/A</v>
      </c>
      <c r="F156" s="209" t="s">
        <v>10754</v>
      </c>
      <c r="G156" s="34" t="str">
        <f>IF(ISERROR(VLOOKUP(TRIM(B156),ALL!$B$1:$U$2738,2,FALSE)),"",IF(ISERROR(VLOOKUP(TRIM(B156),ALL!$B$1:$U$2738,2,FALSE))," ",VLOOKUP(TRIM(B156),ALL!$B$1:$U$2738,2,FALSE)))</f>
        <v>NYN</v>
      </c>
      <c r="H156" s="124" t="str">
        <f>IF(ISBLANK(VLOOKUP(TRIM(B156),ALL!$B$1:$V$2738,11,FALSE)),"",IF(ISERROR(VLOOKUP(TRIM(B156),ALL!$B$1:$V$2738,11,FALSE))," ",VLOOKUP(TRIM(B156),ALL!$B$1:$V$2738,11,FALSE)))</f>
        <v>D</v>
      </c>
      <c r="I156" s="34"/>
      <c r="J156" s="34"/>
      <c r="K156" s="34"/>
      <c r="L156" s="34"/>
      <c r="M156" s="34"/>
      <c r="N156" s="34"/>
      <c r="P156"/>
      <c r="Q156"/>
      <c r="R156"/>
      <c r="S156"/>
      <c r="T156"/>
      <c r="AB156"/>
      <c r="AC156"/>
    </row>
    <row r="157" spans="1:29" ht="15">
      <c r="A157" s="34" t="str">
        <f>IF(ISERROR(VLOOKUP(TRIM(B157),ALL!$B$1:$U$2738,3,FALSE)),"(unc)",VLOOKUP(TRIM(B157),ALL!$B$1:$U$2738,3,FALSE))</f>
        <v>WR</v>
      </c>
      <c r="B157" s="428" t="s">
        <v>9932</v>
      </c>
      <c r="C157" s="10" t="s">
        <v>11532</v>
      </c>
      <c r="D157" s="224">
        <f>VLOOKUP(TRIM(B157),BirthdateDraft!$A$1:$M$9000,2,FALSE)</f>
        <v>36607</v>
      </c>
      <c r="E157" s="203" t="str">
        <f>VLOOKUP(TRIM(B157),BirthdateDraft!$A$1:$M$9865,3,FALSE)</f>
        <v>22/1</v>
      </c>
      <c r="F157" s="209" t="s">
        <v>10650</v>
      </c>
      <c r="G157" s="34" t="str">
        <f>IF(ISERROR(VLOOKUP(TRIM(B157),ALL!$B$1:$U$2738,2,FALSE)),"",IF(ISERROR(VLOOKUP(TRIM(B157),ALL!$B$1:$U$2738,2,FALSE))," ",VLOOKUP(TRIM(B157),ALL!$B$1:$U$2738,2,FALSE)))</f>
        <v>WAN</v>
      </c>
      <c r="H157" s="124" t="str">
        <f>IF(ISBLANK(VLOOKUP(TRIM(B157),ALL!$B$1:$V$2738,11,FALSE)),"",IF(ISERROR(VLOOKUP(TRIM(B157),ALL!$B$1:$V$2738,11,FALSE))," ",VLOOKUP(TRIM(B157),ALL!$B$1:$V$2738,11,FALSE)))</f>
        <v>E</v>
      </c>
      <c r="I157" s="34"/>
      <c r="J157" s="34"/>
      <c r="K157" s="34"/>
      <c r="L157" s="34"/>
      <c r="M157" s="34"/>
      <c r="N157" s="34"/>
      <c r="P157"/>
      <c r="Q157"/>
      <c r="R157"/>
      <c r="S157"/>
      <c r="T157"/>
      <c r="AB157"/>
      <c r="AC157"/>
    </row>
    <row r="158" spans="1:29" ht="15">
      <c r="A158" s="34" t="str">
        <f>IF(ISERROR(VLOOKUP(TRIM(B158),ALL!$B$1:$U$2738,3,FALSE)),"(unc)",VLOOKUP(TRIM(B158),ALL!$B$1:$U$2738,3,FALSE))</f>
        <v>WR</v>
      </c>
      <c r="B158" s="213" t="s">
        <v>9920</v>
      </c>
      <c r="C158" s="10" t="s">
        <v>11532</v>
      </c>
      <c r="D158" s="224">
        <f>VLOOKUP(TRIM(B158),BirthdateDraft!$A$1:$M$9000,2,FALSE)</f>
        <v>36779</v>
      </c>
      <c r="E158" s="203" t="str">
        <f>VLOOKUP(TRIM(B158),BirthdateDraft!$A$1:$M$9865,3,FALSE)</f>
        <v>22/2</v>
      </c>
      <c r="F158" s="209" t="s">
        <v>10757</v>
      </c>
      <c r="G158" s="34" t="str">
        <f>IF(ISERROR(VLOOKUP(TRIM(B158),ALL!$B$1:$U$2738,2,FALSE)),"",IF(ISERROR(VLOOKUP(TRIM(B158),ALL!$B$1:$U$2738,2,FALSE))," ",VLOOKUP(TRIM(B158),ALL!$B$1:$U$2738,2,FALSE)))</f>
        <v>KCA</v>
      </c>
      <c r="H158" s="124" t="str">
        <f>IF(ISBLANK(VLOOKUP(TRIM(B158),ALL!$B$1:$V$2738,11,FALSE)),"",IF(ISERROR(VLOOKUP(TRIM(B158),ALL!$B$1:$V$2738,11,FALSE))," ",VLOOKUP(TRIM(B158),ALL!$B$1:$V$2738,11,FALSE)))</f>
        <v>C</v>
      </c>
      <c r="I158" s="34"/>
      <c r="J158" s="34"/>
      <c r="K158" s="34"/>
      <c r="L158" s="34"/>
      <c r="M158" s="34"/>
      <c r="N158" s="34"/>
      <c r="P158"/>
      <c r="Q158"/>
      <c r="R158"/>
      <c r="S158"/>
      <c r="T158"/>
      <c r="AB158"/>
      <c r="AC158"/>
    </row>
    <row r="159" spans="1:29" ht="15">
      <c r="A159" s="34" t="str">
        <f>IF(ISERROR(VLOOKUP(TRIM(B159),ALL!$B$1:$U$2738,3,FALSE)),"(unc)",VLOOKUP(TRIM(B159),ALL!$B$1:$U$2738,3,FALSE))</f>
        <v>WR</v>
      </c>
      <c r="B159" s="213" t="s">
        <v>7319</v>
      </c>
      <c r="C159" s="10" t="s">
        <v>11532</v>
      </c>
      <c r="D159" s="224">
        <f>VLOOKUP(TRIM(B159),BirthdateDraft!$A$1:$M$9000,2,FALSE)</f>
        <v>35044</v>
      </c>
      <c r="E159" s="203" t="str">
        <f>VLOOKUP(TRIM(B159),BirthdateDraft!$A$1:$M$9865,3,FALSE)</f>
        <v>18/FA</v>
      </c>
      <c r="F159" s="209"/>
      <c r="G159" s="34" t="str">
        <f>IF(ISERROR(VLOOKUP(TRIM(B159),ALL!$B$1:$U$2738,2,FALSE)),"",IF(ISERROR(VLOOKUP(TRIM(B159),ALL!$B$1:$U$2738,2,FALSE))," ",VLOOKUP(TRIM(B159),ALL!$B$1:$U$2738,2,FALSE)))</f>
        <v>NYA</v>
      </c>
      <c r="H159" s="124" t="str">
        <f>IF(ISBLANK(VLOOKUP(TRIM(B159),ALL!$B$1:$V$2738,11,FALSE)),"",IF(ISERROR(VLOOKUP(TRIM(B159),ALL!$B$1:$V$2738,11,FALSE))," ",VLOOKUP(TRIM(B159),ALL!$B$1:$V$2738,11,FALSE)))</f>
        <v>E</v>
      </c>
      <c r="I159" s="34" t="str">
        <f>IF(ISBLANK(VLOOKUP(TRIM(B159),ALL!$B$1:$V$2738,5,FALSE)),"",IF(ISERROR(VLOOKUP(TRIM(B159),ALL!$B$1:$V$2738,5,FALSE))," ",VLOOKUP(TRIM(B159),ALL!$B$1:$V$2738,5,FALSE)))</f>
        <v/>
      </c>
      <c r="J159" s="34" t="str">
        <f>IF(ISBLANK(VLOOKUP(TRIM(B159),ALL!$B$1:$V$2738,6,FALSE)),"",IF(ISERROR(VLOOKUP(TRIM(B159),ALL!$B$1:$V$2738,6,FALSE))," ", VLOOKUP(TRIM(B159),ALL!$B$1:$V$2738,6,FALSE)))</f>
        <v/>
      </c>
      <c r="K159" s="34" t="str">
        <f>IF(ISBLANK(VLOOKUP(TRIM(B159),ALL!$B$1:$V$2738,7,FALSE)),"",IF(ISERROR(VLOOKUP(TRIM(B159),ALL!$B$1:$V$2738,7,FALSE))," ",VLOOKUP(TRIM(B159),ALL!$B$1:$V$2738,7,FALSE)))</f>
        <v/>
      </c>
      <c r="L159" s="34" t="str">
        <f>IF(ISBLANK(VLOOKUP(TRIM(B159),ALL!$B$1:$V$2738,8,FALSE)),"",IF(ISERROR(VLOOKUP(TRIM(B159),ALL!$B$1:$V$2738,8,FALSE))," ",VLOOKUP(TRIM(B159),ALL!$B$1:$V$2738,8,FALSE)))</f>
        <v/>
      </c>
      <c r="M159" s="34" t="str">
        <f>IF(ISBLANK(VLOOKUP(TRIM(B159),ALL!$B$1:$V$2738,9,FALSE)),"",IF(ISERROR(VLOOKUP(TRIM(B159),ALL!$B$1:$V$2738,9,FALSE))," ",VLOOKUP(TRIM(B159),ALL!$B$1:$V$2738,9,FALSE)))</f>
        <v/>
      </c>
      <c r="N159" s="34" t="str">
        <f>IF(ISBLANK(VLOOKUP(TRIM(B159),ALL!$B$1:$V$2738,10,FALSE)),"",IF(ISERROR(VLOOKUP(TRIM(B159),ALL!$B$1:$V$2738,10,FALSE))," ",VLOOKUP(TRIM(B159),ALL!$B$1:$V$2738,10,FALSE)))</f>
        <v/>
      </c>
      <c r="O159" s="32"/>
      <c r="P159"/>
      <c r="Q159"/>
      <c r="R159"/>
      <c r="S159"/>
      <c r="T159"/>
      <c r="AB159"/>
      <c r="AC159"/>
    </row>
    <row r="160" spans="1:29" ht="15">
      <c r="A160" s="34" t="str">
        <f>IF(ISERROR(VLOOKUP(TRIM(B160),ALL!$B$1:$U$2738,3,FALSE)),"(unc)",VLOOKUP(TRIM(B160),ALL!$B$1:$U$2738,3,FALSE))</f>
        <v>TE BB</v>
      </c>
      <c r="B160" s="213" t="s">
        <v>6736</v>
      </c>
      <c r="C160" s="10" t="s">
        <v>11532</v>
      </c>
      <c r="D160" s="224">
        <f>VLOOKUP(TRIM(B160),BirthdateDraft!$A$1:$M$9000,2,FALSE)</f>
        <v>33713</v>
      </c>
      <c r="E160" s="203" t="str">
        <f>VLOOKUP(TRIM(B160),BirthdateDraft!$A$1:$M$9865,3,FALSE)</f>
        <v>18/3</v>
      </c>
      <c r="F160" s="209"/>
      <c r="G160" s="34" t="str">
        <f>IF(ISERROR(VLOOKUP(TRIM(B160),ALL!$B$1:$U$2738,2,FALSE)),"",IF(ISERROR(VLOOKUP(TRIM(B160),ALL!$B$1:$U$2738,2,FALSE))," ",VLOOKUP(TRIM(B160),ALL!$B$1:$U$2738,2,FALSE)))</f>
        <v>CLA</v>
      </c>
      <c r="H160" s="124" t="str">
        <f>IF(ISBLANK(VLOOKUP(TRIM(B160),ALL!$B$1:$V$2738,11,FALSE)),"",IF(ISERROR(VLOOKUP(TRIM(B160),ALL!$B$1:$V$2738,11,FALSE))," ",VLOOKUP(TRIM(B160),ALL!$B$1:$V$2738,11,FALSE)))</f>
        <v>E</v>
      </c>
      <c r="I160" s="34" t="str">
        <f>IF(ISBLANK(VLOOKUP(TRIM(B160),ALL!$B$1:$V$2738,5,FALSE)),"",IF(ISERROR(VLOOKUP(TRIM(B160),ALL!$B$1:$V$2738,5,FALSE))," ",VLOOKUP(TRIM(B160),ALL!$B$1:$V$2738,5,FALSE)))</f>
        <v/>
      </c>
      <c r="J160" s="34" t="str">
        <f>IF(ISBLANK(VLOOKUP(TRIM(B160),ALL!$B$1:$V$2738,6,FALSE)),"",IF(ISERROR(VLOOKUP(TRIM(B160),ALL!$B$1:$V$2738,6,FALSE))," ", VLOOKUP(TRIM(B160),ALL!$B$1:$V$2738,6,FALSE)))</f>
        <v/>
      </c>
      <c r="K160" s="34" t="str">
        <f>IF(ISBLANK(VLOOKUP(TRIM(B160),ALL!$B$1:$V$2738,7,FALSE)),"",IF(ISERROR(VLOOKUP(TRIM(B160),ALL!$B$1:$V$2738,7,FALSE))," ",VLOOKUP(TRIM(B160),ALL!$B$1:$V$2738,7,FALSE)))</f>
        <v/>
      </c>
      <c r="L160" s="34">
        <f>IF(ISBLANK(VLOOKUP(TRIM(B160),ALL!$B$1:$V$2738,8,FALSE)),"",IF(ISERROR(VLOOKUP(TRIM(B160),ALL!$B$1:$V$2738,8,FALSE))," ",VLOOKUP(TRIM(B160),ALL!$B$1:$V$2738,8,FALSE)))</f>
        <v>0</v>
      </c>
      <c r="M160" s="34" t="str">
        <f>IF(ISBLANK(VLOOKUP(TRIM(B160),ALL!$B$1:$V$2738,9,FALSE)),"",IF(ISERROR(VLOOKUP(TRIM(B160),ALL!$B$1:$V$2738,9,FALSE))," ",VLOOKUP(TRIM(B160),ALL!$B$1:$V$2738,9,FALSE)))</f>
        <v/>
      </c>
      <c r="N160" s="34">
        <f>IF(ISBLANK(VLOOKUP(TRIM(B160),ALL!$B$1:$V$2738,10,FALSE)),"",IF(ISERROR(VLOOKUP(TRIM(B160),ALL!$B$1:$V$2738,10,FALSE))," ",VLOOKUP(TRIM(B160),ALL!$B$1:$V$2738,10,FALSE)))</f>
        <v>0</v>
      </c>
      <c r="O160" s="32"/>
      <c r="P160"/>
      <c r="Q160"/>
      <c r="R160"/>
      <c r="S160"/>
      <c r="T160"/>
      <c r="AB160"/>
      <c r="AC160"/>
    </row>
    <row r="161" spans="1:29" ht="15">
      <c r="A161" s="34" t="str">
        <f>IF(ISERROR(VLOOKUP(TRIM(B161),ALL!$B$1:$U$2738,3,FALSE)),"(unc)",VLOOKUP(TRIM(B161),ALL!$B$1:$U$2738,3,FALSE))</f>
        <v>TE BB</v>
      </c>
      <c r="B161" s="213" t="s">
        <v>9793</v>
      </c>
      <c r="C161" s="10" t="s">
        <v>11532</v>
      </c>
      <c r="D161" s="224">
        <f>VLOOKUP(TRIM(B161),BirthdateDraft!$A$1:$M$9000,2,FALSE)</f>
        <v>33687</v>
      </c>
      <c r="E161" s="203" t="str">
        <f>VLOOKUP(TRIM(B161),BirthdateDraft!$A$1:$M$9865,3,FALSE)</f>
        <v>15/5</v>
      </c>
      <c r="F161" s="209"/>
      <c r="G161" s="34" t="str">
        <f>IF(ISERROR(VLOOKUP(TRIM(B161),ALL!$B$1:$U$2738,2,FALSE)),"",IF(ISERROR(VLOOKUP(TRIM(B161),ALL!$B$1:$U$2738,2,FALSE))," ",VLOOKUP(TRIM(B161),ALL!$B$1:$U$2738,2,FALSE)))</f>
        <v>ATN</v>
      </c>
      <c r="H161" s="124" t="str">
        <f>IF(ISBLANK(VLOOKUP(TRIM(B161),ALL!$B$1:$V$2738,11,FALSE)),"",IF(ISERROR(VLOOKUP(TRIM(B161),ALL!$B$1:$V$2738,11,FALSE))," ",VLOOKUP(TRIM(B161),ALL!$B$1:$V$2738,11,FALSE)))</f>
        <v>D</v>
      </c>
      <c r="I161" s="34" t="str">
        <f>IF(ISBLANK(VLOOKUP(TRIM(B161),ALL!$B$1:$V$2738,5,FALSE)),"",IF(ISERROR(VLOOKUP(TRIM(B161),ALL!$B$1:$V$2738,5,FALSE))," ",VLOOKUP(TRIM(B161),ALL!$B$1:$V$2738,5,FALSE)))</f>
        <v/>
      </c>
      <c r="J161" s="34" t="str">
        <f>IF(ISBLANK(VLOOKUP(TRIM(B161),ALL!$B$1:$V$2738,6,FALSE)),"",IF(ISERROR(VLOOKUP(TRIM(B161),ALL!$B$1:$V$2738,6,FALSE))," ", VLOOKUP(TRIM(B161),ALL!$B$1:$V$2738,6,FALSE)))</f>
        <v/>
      </c>
      <c r="K161" s="34" t="str">
        <f>IF(ISBLANK(VLOOKUP(TRIM(B161),ALL!$B$1:$V$2738,7,FALSE)),"",IF(ISERROR(VLOOKUP(TRIM(B161),ALL!$B$1:$V$2738,7,FALSE))," ",VLOOKUP(TRIM(B161),ALL!$B$1:$V$2738,7,FALSE)))</f>
        <v/>
      </c>
      <c r="L161" s="34">
        <f>IF(ISBLANK(VLOOKUP(TRIM(B161),ALL!$B$1:$V$2738,8,FALSE)),"",IF(ISERROR(VLOOKUP(TRIM(B161),ALL!$B$1:$V$2738,8,FALSE))," ",VLOOKUP(TRIM(B161),ALL!$B$1:$V$2738,8,FALSE)))</f>
        <v>4</v>
      </c>
      <c r="M161" s="34" t="str">
        <f>IF(ISBLANK(VLOOKUP(TRIM(B161),ALL!$B$1:$V$2738,9,FALSE)),"",IF(ISERROR(VLOOKUP(TRIM(B161),ALL!$B$1:$V$2738,9,FALSE))," ",VLOOKUP(TRIM(B161),ALL!$B$1:$V$2738,9,FALSE)))</f>
        <v/>
      </c>
      <c r="N161" s="34">
        <f>IF(ISBLANK(VLOOKUP(TRIM(B161),ALL!$B$1:$V$2738,10,FALSE)),"",IF(ISERROR(VLOOKUP(TRIM(B161),ALL!$B$1:$V$2738,10,FALSE))," ",VLOOKUP(TRIM(B161),ALL!$B$1:$V$2738,10,FALSE)))</f>
        <v>0</v>
      </c>
      <c r="O161" s="32"/>
      <c r="P161"/>
      <c r="Q161"/>
      <c r="R161"/>
      <c r="S161"/>
      <c r="T161"/>
      <c r="AB161"/>
      <c r="AC161"/>
    </row>
    <row r="163" spans="1:29" ht="15">
      <c r="A163" s="34"/>
      <c r="B163" s="213"/>
      <c r="C163" s="10"/>
      <c r="D163" s="224"/>
      <c r="E163" s="203"/>
      <c r="F163" s="209"/>
      <c r="G163" s="34"/>
      <c r="H163" s="124"/>
      <c r="I163" s="34"/>
      <c r="J163" s="34"/>
      <c r="K163" s="34"/>
      <c r="L163" s="34" t="str">
        <f>IF(ISBLANK(VLOOKUP(TRIM(B163),ALL!$B$1:$V$2738,8,FALSE)),"",IF(ISERROR(VLOOKUP(TRIM(B163),ALL!$B$1:$V$2738,8,FALSE))," ",VLOOKUP(TRIM(B163),ALL!$B$1:$V$2738,8,FALSE)))</f>
        <v xml:space="preserve"> </v>
      </c>
      <c r="M163" s="34" t="str">
        <f>IF(ISBLANK(VLOOKUP(TRIM(B163),ALL!$B$1:$V$2738,9,FALSE)),"",IF(ISERROR(VLOOKUP(TRIM(B163),ALL!$B$1:$V$2738,9,FALSE))," ",VLOOKUP(TRIM(B163),ALL!$B$1:$V$2738,9,FALSE)))</f>
        <v xml:space="preserve"> </v>
      </c>
      <c r="N163" s="34" t="str">
        <f>IF(ISBLANK(VLOOKUP(TRIM(B163),ALL!$B$1:$V$2738,10,FALSE)),"",IF(ISERROR(VLOOKUP(TRIM(B163),ALL!$B$1:$V$2738,10,FALSE))," ",VLOOKUP(TRIM(B163),ALL!$B$1:$V$2738,10,FALSE)))</f>
        <v xml:space="preserve"> </v>
      </c>
      <c r="O163" s="32"/>
      <c r="P163"/>
      <c r="Q163"/>
      <c r="R163"/>
      <c r="S163"/>
      <c r="T163"/>
      <c r="AB163"/>
      <c r="AC163"/>
    </row>
    <row r="164" spans="1:29" ht="15">
      <c r="A164" s="34" t="str">
        <f>IF(ISERROR(VLOOKUP(TRIM(B164),ALL!$B$1:$U$2738,3,FALSE)),"(unc)",VLOOKUP(TRIM(B164),ALL!$B$1:$U$2738,3,FALSE))</f>
        <v>(unc)</v>
      </c>
      <c r="B164" s="213" t="s">
        <v>10334</v>
      </c>
      <c r="C164" s="10" t="s">
        <v>11532</v>
      </c>
      <c r="D164" s="224">
        <f>VLOOKUP(TRIM(B164),BirthdateDraft!$A$1:$M$9000,2,FALSE)</f>
        <v>34086</v>
      </c>
      <c r="E164" s="203" t="str">
        <f>VLOOKUP(TRIM(B164),BirthdateDraft!$A$1:$M$9865,3,FALSE)</f>
        <v>16/5</v>
      </c>
      <c r="F164" s="209"/>
      <c r="G164" s="34" t="str">
        <f>IF(ISERROR(VLOOKUP(TRIM(B164),ALL!$B$1:$U$2738,2,FALSE)),"",IF(ISERROR(VLOOKUP(TRIM(B164),ALL!$B$1:$U$2738,2,FALSE))," ",VLOOKUP(TRIM(B164),ALL!$B$1:$U$2738,2,FALSE)))</f>
        <v/>
      </c>
      <c r="H164" s="124" t="str">
        <f>IF(ISBLANK(VLOOKUP(TRIM(B164),ALL!$B$1:$V$2738,4,FALSE)),"",IF(ISERROR(VLOOKUP(TRIM(B164),ALL!$B$1:$V$2738,4,FALSE))," ",VLOOKUP(TRIM(B164),ALL!$B$1:$V$2738,4,FALSE)))</f>
        <v xml:space="preserve"> </v>
      </c>
      <c r="I164" s="34" t="str">
        <f>IF(ISBLANK(VLOOKUP(TRIM(B164),ALL!$B$1:$V$2738,5,FALSE)),"",IF(ISERROR(VLOOKUP(TRIM(B164),ALL!$B$1:$V$2738,5,FALSE))," ",VLOOKUP(TRIM(B164),ALL!$B$1:$V$2738,5,FALSE)))</f>
        <v xml:space="preserve"> </v>
      </c>
      <c r="J164" s="34" t="str">
        <f>IF(ISBLANK(VLOOKUP(TRIM(B164),ALL!$B$1:$V$2738,6,FALSE)),"",IF(ISERROR(VLOOKUP(TRIM(B164),ALL!$B$1:$V$2738,6,FALSE))," ", VLOOKUP(TRIM(B164),ALL!$B$1:$V$2738,6,FALSE)))</f>
        <v xml:space="preserve"> </v>
      </c>
      <c r="K164" s="34" t="str">
        <f>IF(ISBLANK(VLOOKUP(TRIM(B164),ALL!$B$1:$V$2738,7,FALSE)),"",IF(ISERROR(VLOOKUP(TRIM(B164),ALL!$B$1:$V$2738,7,FALSE))," ",VLOOKUP(TRIM(B164),ALL!$B$1:$V$2738,7,FALSE)))</f>
        <v xml:space="preserve"> </v>
      </c>
      <c r="L164" s="34" t="str">
        <f>IF(ISBLANK(VLOOKUP(TRIM(B164),ALL!$B$1:$V$2738,8,FALSE)),"",IF(ISERROR(VLOOKUP(TRIM(B164),ALL!$B$1:$V$2738,8,FALSE))," ",VLOOKUP(TRIM(B164),ALL!$B$1:$V$2738,8,FALSE)))</f>
        <v xml:space="preserve"> </v>
      </c>
      <c r="M164" s="34" t="str">
        <f>IF(ISBLANK(VLOOKUP(TRIM(B164),ALL!$B$1:$V$2738,9,FALSE)),"",IF(ISERROR(VLOOKUP(TRIM(B164),ALL!$B$1:$V$2738,9,FALSE))," ",VLOOKUP(TRIM(B164),ALL!$B$1:$V$2738,9,FALSE)))</f>
        <v xml:space="preserve"> </v>
      </c>
      <c r="N164" s="34" t="str">
        <f>IF(ISBLANK(VLOOKUP(TRIM(B164),ALL!$B$1:$V$2738,10,FALSE)),"",IF(ISERROR(VLOOKUP(TRIM(B164),ALL!$B$1:$V$2738,10,FALSE))," ",VLOOKUP(TRIM(B164),ALL!$B$1:$V$2738,10,FALSE)))</f>
        <v xml:space="preserve"> </v>
      </c>
      <c r="O164" s="32"/>
      <c r="P164"/>
      <c r="Q164"/>
      <c r="R164"/>
      <c r="S164"/>
      <c r="T164"/>
      <c r="AB164"/>
      <c r="AC164"/>
    </row>
    <row r="165" spans="1:29" ht="15">
      <c r="A165" s="34" t="str">
        <f>IF(ISERROR(VLOOKUP(TRIM(B165),ALL!$B$1:$U$2738,3,FALSE)),"(unc)",VLOOKUP(TRIM(B165),ALL!$B$1:$U$2738,3,FALSE))</f>
        <v>OT @ G @</v>
      </c>
      <c r="B165" s="213" t="s">
        <v>6471</v>
      </c>
      <c r="C165" s="10" t="s">
        <v>11532</v>
      </c>
      <c r="D165" s="224">
        <f>VLOOKUP(TRIM(B165),BirthdateDraft!$A$1:$M$9000,2,FALSE)</f>
        <v>34869</v>
      </c>
      <c r="E165" s="203" t="str">
        <f>VLOOKUP(TRIM(B165),BirthdateDraft!$A$1:$M$9865,3,FALSE)</f>
        <v>18/3</v>
      </c>
      <c r="F165" s="209" t="s">
        <v>8781</v>
      </c>
      <c r="G165" s="34" t="str">
        <f>IF(ISERROR(VLOOKUP(TRIM(B165),ALL!$B$1:$U$2738,2,FALSE)),"",IF(ISERROR(VLOOKUP(TRIM(B165),ALL!$B$1:$U$2738,2,FALSE))," ",VLOOKUP(TRIM(B165),ALL!$B$1:$U$2738,2,FALSE)))</f>
        <v>LAN</v>
      </c>
      <c r="H165" s="124" t="str">
        <f>IF(ISBLANK(VLOOKUP(TRIM(B165),ALL!$B$1:$V$2738,4,FALSE)),"",IF(ISERROR(VLOOKUP(TRIM(B165),ALL!$B$1:$V$2738,4,FALSE))," ",VLOOKUP(TRIM(B165),ALL!$B$1:$V$2738,4,FALSE)))</f>
        <v/>
      </c>
      <c r="I165" s="34" t="str">
        <f>IF(ISBLANK(VLOOKUP(TRIM(B165),ALL!$B$1:$V$2738,5,FALSE)),"",IF(ISERROR(VLOOKUP(TRIM(B165),ALL!$B$1:$V$2738,5,FALSE))," ",VLOOKUP(TRIM(B165),ALL!$B$1:$V$2738,5,FALSE)))</f>
        <v/>
      </c>
      <c r="J165" s="34" t="str">
        <f>IF(ISBLANK(VLOOKUP(TRIM(B165),ALL!$B$1:$V$2738,6,FALSE)),"",IF(ISERROR(VLOOKUP(TRIM(B165),ALL!$B$1:$V$2738,6,FALSE))," ", VLOOKUP(TRIM(B165),ALL!$B$1:$V$2738,6,FALSE)))</f>
        <v/>
      </c>
      <c r="K165" s="34" t="str">
        <f>IF(ISBLANK(VLOOKUP(TRIM(B165),ALL!$B$1:$V$2738,7,FALSE)),"",IF(ISERROR(VLOOKUP(TRIM(B165),ALL!$B$1:$V$2738,7,FALSE))," ",VLOOKUP(TRIM(B165),ALL!$B$1:$V$2738,7,FALSE)))</f>
        <v/>
      </c>
      <c r="L165" s="34">
        <f>IF(ISBLANK(VLOOKUP(TRIM(B165),ALL!$B$1:$V$2738,8,FALSE)),"",IF(ISERROR(VLOOKUP(TRIM(B165),ALL!$B$1:$V$2738,8,FALSE))," ",VLOOKUP(TRIM(B165),ALL!$B$1:$V$2738,8,FALSE)))</f>
        <v>4</v>
      </c>
      <c r="M165" s="34">
        <f>IF(ISBLANK(VLOOKUP(TRIM(B165),ALL!$B$1:$V$2738,9,FALSE)),"",IF(ISERROR(VLOOKUP(TRIM(B165),ALL!$B$1:$V$2738,9,FALSE))," ",VLOOKUP(TRIM(B165),ALL!$B$1:$V$2738,9,FALSE)))</f>
        <v>4</v>
      </c>
      <c r="N165" s="34">
        <f>IF(ISBLANK(VLOOKUP(TRIM(B165),ALL!$B$1:$V$2738,10,FALSE)),"",IF(ISERROR(VLOOKUP(TRIM(B165),ALL!$B$1:$V$2738,10,FALSE))," ",VLOOKUP(TRIM(B165),ALL!$B$1:$V$2738,10,FALSE)))</f>
        <v>2</v>
      </c>
      <c r="O165" s="32"/>
      <c r="P165"/>
      <c r="Q165"/>
      <c r="R165"/>
      <c r="S165"/>
      <c r="T165"/>
      <c r="AB165"/>
      <c r="AC165"/>
    </row>
    <row r="166" spans="1:29" ht="15">
      <c r="A166" s="34" t="str">
        <f>IF(ISERROR(VLOOKUP(TRIM(B166),ALL!$B$1:$U$2738,3,FALSE)),"(unc)",VLOOKUP(TRIM(B166),ALL!$B$1:$U$2738,3,FALSE))</f>
        <v>LG @</v>
      </c>
      <c r="B166" s="433" t="s">
        <v>10969</v>
      </c>
      <c r="C166" s="10" t="s">
        <v>11532</v>
      </c>
      <c r="D166" s="224">
        <f>VLOOKUP(TRIM(B166),BirthdateDraft!$A$1:$M$9000,2,FALSE)</f>
        <v>36449</v>
      </c>
      <c r="E166" s="203">
        <f>VLOOKUP(TRIM(B166),BirthdateDraft!$A$1:$M$9865,3,FALSE)</f>
        <v>23.2</v>
      </c>
      <c r="F166" s="209" t="s">
        <v>8782</v>
      </c>
      <c r="G166" s="34" t="str">
        <f>IF(ISERROR(VLOOKUP(TRIM(B166),ALL!$B$1:$U$2738,2,FALSE)),"",IF(ISERROR(VLOOKUP(TRIM(B166),ALL!$B$1:$U$2738,2,FALSE))," ",VLOOKUP(TRIM(B166),ALL!$B$1:$U$2738,2,FALSE)))</f>
        <v>LAN</v>
      </c>
      <c r="H166" s="124" t="str">
        <f>IF(ISBLANK(VLOOKUP(TRIM(B166),ALL!$B$1:$V$2738,4,FALSE)),"",IF(ISERROR(VLOOKUP(TRIM(B166),ALL!$B$1:$V$2738,4,FALSE))," ",VLOOKUP(TRIM(B166),ALL!$B$1:$V$2738,4,FALSE)))</f>
        <v/>
      </c>
      <c r="I166" s="34" t="str">
        <f>IF(ISBLANK(VLOOKUP(TRIM(B166),ALL!$B$1:$V$2738,5,FALSE)),"",IF(ISERROR(VLOOKUP(TRIM(B166),ALL!$B$1:$V$2738,5,FALSE))," ",VLOOKUP(TRIM(B166),ALL!$B$1:$V$2738,5,FALSE)))</f>
        <v/>
      </c>
      <c r="J166" s="34" t="str">
        <f>IF(ISBLANK(VLOOKUP(TRIM(B166),ALL!$B$1:$V$2738,6,FALSE)),"",IF(ISERROR(VLOOKUP(TRIM(B166),ALL!$B$1:$V$2738,6,FALSE))," ", VLOOKUP(TRIM(B166),ALL!$B$1:$V$2738,6,FALSE)))</f>
        <v/>
      </c>
      <c r="K166" s="34" t="str">
        <f>IF(ISBLANK(VLOOKUP(TRIM(B166),ALL!$B$1:$V$2738,7,FALSE)),"",IF(ISERROR(VLOOKUP(TRIM(B166),ALL!$B$1:$V$2738,7,FALSE))," ",VLOOKUP(TRIM(B166),ALL!$B$1:$V$2738,7,FALSE)))</f>
        <v/>
      </c>
      <c r="L166" s="34">
        <f>IF(ISBLANK(VLOOKUP(TRIM(B166),ALL!$B$1:$V$2738,8,FALSE)),"",IF(ISERROR(VLOOKUP(TRIM(B166),ALL!$B$1:$V$2738,8,FALSE))," ",VLOOKUP(TRIM(B166),ALL!$B$1:$V$2738,8,FALSE)))</f>
        <v>4</v>
      </c>
      <c r="M166" s="34" t="str">
        <f>IF(ISBLANK(VLOOKUP(TRIM(B166),ALL!$B$1:$V$2738,9,FALSE)),"",IF(ISERROR(VLOOKUP(TRIM(B166),ALL!$B$1:$V$2738,9,FALSE))," ",VLOOKUP(TRIM(B166),ALL!$B$1:$V$2738,9,FALSE)))</f>
        <v/>
      </c>
      <c r="N166" s="34">
        <f>IF(ISBLANK(VLOOKUP(TRIM(B166),ALL!$B$1:$V$2738,10,FALSE)),"",IF(ISERROR(VLOOKUP(TRIM(B166),ALL!$B$1:$V$2738,10,FALSE))," ",VLOOKUP(TRIM(B166),ALL!$B$1:$V$2738,10,FALSE)))</f>
        <v>5</v>
      </c>
      <c r="O166" s="32"/>
      <c r="P166"/>
      <c r="Q166"/>
      <c r="R166"/>
      <c r="S166"/>
      <c r="T166"/>
      <c r="AB166"/>
      <c r="AC166"/>
    </row>
    <row r="167" spans="1:29" ht="15">
      <c r="A167" s="34" t="str">
        <f>IF(ISERROR(VLOOKUP(TRIM(B167),ALL!$B$1:$U$2738,3,FALSE)),"(unc)",VLOOKUP(TRIM(B167),ALL!$B$1:$U$2738,3,FALSE))</f>
        <v>OC @</v>
      </c>
      <c r="B167" s="213" t="s">
        <v>5590</v>
      </c>
      <c r="C167" s="10" t="s">
        <v>11532</v>
      </c>
      <c r="D167" s="224">
        <f>VLOOKUP(TRIM(B167),BirthdateDraft!$A$1:$M$9000,2,FALSE)</f>
        <v>33427</v>
      </c>
      <c r="E167" s="203" t="str">
        <f>VLOOKUP(TRIM(B167),BirthdateDraft!$A$1:$M$9865,3,FALSE)</f>
        <v>14/FA</v>
      </c>
      <c r="F167" s="209" t="s">
        <v>8295</v>
      </c>
      <c r="G167" s="34" t="str">
        <f>IF(ISERROR(VLOOKUP(TRIM(B167),ALL!$B$1:$U$2738,2,FALSE)),"",IF(ISERROR(VLOOKUP(TRIM(B167),ALL!$B$1:$U$2738,2,FALSE))," ",VLOOKUP(TRIM(B167),ALL!$B$1:$U$2738,2,FALSE)))</f>
        <v>WAN</v>
      </c>
      <c r="H167" s="124" t="str">
        <f>IF(ISBLANK(VLOOKUP(TRIM(B167),ALL!$B$1:$V$2738,4,FALSE)),"",IF(ISERROR(VLOOKUP(TRIM(B167),ALL!$B$1:$V$2738,4,FALSE))," ",VLOOKUP(TRIM(B167),ALL!$B$1:$V$2738,4,FALSE)))</f>
        <v/>
      </c>
      <c r="I167" s="34" t="str">
        <f>IF(ISBLANK(VLOOKUP(TRIM(B167),ALL!$B$1:$V$2738,5,FALSE)),"",IF(ISERROR(VLOOKUP(TRIM(B167),ALL!$B$1:$V$2738,5,FALSE))," ",VLOOKUP(TRIM(B167),ALL!$B$1:$V$2738,5,FALSE)))</f>
        <v/>
      </c>
      <c r="J167" s="34" t="str">
        <f>IF(ISBLANK(VLOOKUP(TRIM(B167),ALL!$B$1:$V$2738,6,FALSE)),"",IF(ISERROR(VLOOKUP(TRIM(B167),ALL!$B$1:$V$2738,6,FALSE))," ", VLOOKUP(TRIM(B167),ALL!$B$1:$V$2738,6,FALSE)))</f>
        <v/>
      </c>
      <c r="K167" s="34" t="str">
        <f>IF(ISBLANK(VLOOKUP(TRIM(B167),ALL!$B$1:$V$2738,7,FALSE)),"",IF(ISERROR(VLOOKUP(TRIM(B167),ALL!$B$1:$V$2738,7,FALSE))," ",VLOOKUP(TRIM(B167),ALL!$B$1:$V$2738,7,FALSE)))</f>
        <v/>
      </c>
      <c r="L167" s="34">
        <f>IF(ISBLANK(VLOOKUP(TRIM(B167),ALL!$B$1:$V$2738,8,FALSE)),"",IF(ISERROR(VLOOKUP(TRIM(B167),ALL!$B$1:$V$2738,8,FALSE))," ",VLOOKUP(TRIM(B167),ALL!$B$1:$V$2738,8,FALSE)))</f>
        <v>4</v>
      </c>
      <c r="M167" s="34" t="str">
        <f>IF(ISBLANK(VLOOKUP(TRIM(B167),ALL!$B$1:$V$2738,9,FALSE)),"",IF(ISERROR(VLOOKUP(TRIM(B167),ALL!$B$1:$V$2738,9,FALSE))," ",VLOOKUP(TRIM(B167),ALL!$B$1:$V$2738,9,FALSE)))</f>
        <v/>
      </c>
      <c r="N167" s="34">
        <f>IF(ISBLANK(VLOOKUP(TRIM(B167),ALL!$B$1:$V$2738,10,FALSE)),"",IF(ISERROR(VLOOKUP(TRIM(B167),ALL!$B$1:$V$2738,10,FALSE))," ",VLOOKUP(TRIM(B167),ALL!$B$1:$V$2738,10,FALSE)))</f>
        <v>0</v>
      </c>
      <c r="O167" s="32"/>
      <c r="P167"/>
      <c r="Q167"/>
      <c r="R167"/>
      <c r="S167"/>
      <c r="T167"/>
      <c r="AB167"/>
      <c r="AC167"/>
    </row>
    <row r="168" spans="1:29" ht="15">
      <c r="A168" s="34" t="str">
        <f>IF(ISERROR(VLOOKUP(TRIM(B168),ALL!$B$1:$U$2738,3,FALSE)),"(unc)",VLOOKUP(TRIM(B168),ALL!$B$1:$U$2738,3,FALSE))</f>
        <v>ROT @</v>
      </c>
      <c r="B168" s="213" t="s">
        <v>8118</v>
      </c>
      <c r="C168" s="10" t="s">
        <v>11532</v>
      </c>
      <c r="D168" s="224">
        <f>VLOOKUP(TRIM(B168),BirthdateDraft!$A$1:$M$9000,2,FALSE)</f>
        <v>35286</v>
      </c>
      <c r="E168" s="203" t="str">
        <f>VLOOKUP(TRIM(B168),BirthdateDraft!$A$1:$M$9865,3,FALSE)</f>
        <v>20/5</v>
      </c>
      <c r="F168" s="209" t="s">
        <v>8783</v>
      </c>
      <c r="G168" s="34" t="str">
        <f>IF(ISERROR(VLOOKUP(TRIM(B168),ALL!$B$1:$U$2738,2,FALSE)),"",IF(ISERROR(VLOOKUP(TRIM(B168),ALL!$B$1:$U$2738,2,FALSE))," ",VLOOKUP(TRIM(B168),ALL!$B$1:$U$2738,2,FALSE)))</f>
        <v>SFN</v>
      </c>
      <c r="H168" s="124" t="str">
        <f>IF(ISBLANK(VLOOKUP(TRIM(B168),ALL!$B$1:$V$2738,4,FALSE)),"",IF(ISERROR(VLOOKUP(TRIM(B168),ALL!$B$1:$V$2738,4,FALSE))," ",VLOOKUP(TRIM(B168),ALL!$B$1:$V$2738,4,FALSE)))</f>
        <v/>
      </c>
      <c r="I168" s="34" t="str">
        <f>IF(ISBLANK(VLOOKUP(TRIM(B168),ALL!$B$1:$V$2738,5,FALSE)),"",IF(ISERROR(VLOOKUP(TRIM(B168),ALL!$B$1:$V$2738,5,FALSE))," ",VLOOKUP(TRIM(B168),ALL!$B$1:$V$2738,5,FALSE)))</f>
        <v/>
      </c>
      <c r="J168" s="34" t="str">
        <f>IF(ISBLANK(VLOOKUP(TRIM(B168),ALL!$B$1:$V$2738,6,FALSE)),"",IF(ISERROR(VLOOKUP(TRIM(B168),ALL!$B$1:$V$2738,6,FALSE))," ", VLOOKUP(TRIM(B168),ALL!$B$1:$V$2738,6,FALSE)))</f>
        <v/>
      </c>
      <c r="K168" s="34" t="str">
        <f>IF(ISBLANK(VLOOKUP(TRIM(B168),ALL!$B$1:$V$2738,7,FALSE)),"",IF(ISERROR(VLOOKUP(TRIM(B168),ALL!$B$1:$V$2738,7,FALSE))," ",VLOOKUP(TRIM(B168),ALL!$B$1:$V$2738,7,FALSE)))</f>
        <v/>
      </c>
      <c r="L168" s="34">
        <f>IF(ISBLANK(VLOOKUP(TRIM(B168),ALL!$B$1:$V$2738,8,FALSE)),"",IF(ISERROR(VLOOKUP(TRIM(B168),ALL!$B$1:$V$2738,8,FALSE))," ",VLOOKUP(TRIM(B168),ALL!$B$1:$V$2738,8,FALSE)))</f>
        <v>4</v>
      </c>
      <c r="M168" s="34" t="str">
        <f>IF(ISBLANK(VLOOKUP(TRIM(B168),ALL!$B$1:$V$2738,9,FALSE)),"",IF(ISERROR(VLOOKUP(TRIM(B168),ALL!$B$1:$V$2738,9,FALSE))," ",VLOOKUP(TRIM(B168),ALL!$B$1:$V$2738,9,FALSE)))</f>
        <v/>
      </c>
      <c r="N168" s="34">
        <f>IF(ISBLANK(VLOOKUP(TRIM(B168),ALL!$B$1:$V$2738,10,FALSE)),"",IF(ISERROR(VLOOKUP(TRIM(B168),ALL!$B$1:$V$2738,10,FALSE))," ",VLOOKUP(TRIM(B168),ALL!$B$1:$V$2738,10,FALSE)))</f>
        <v>7</v>
      </c>
      <c r="O168" s="32"/>
      <c r="P168"/>
      <c r="Q168"/>
      <c r="R168"/>
      <c r="S168"/>
      <c r="T168"/>
      <c r="AB168"/>
      <c r="AC168"/>
    </row>
    <row r="169" spans="1:29" ht="15">
      <c r="A169" s="34" t="str">
        <f>IF(ISERROR(VLOOKUP(TRIM(B169),ALL!$B$1:$U$2738,3,FALSE)),"(unc)",VLOOKUP(TRIM(B169),ALL!$B$1:$U$2738,3,FALSE))</f>
        <v>OT @</v>
      </c>
      <c r="B169" s="213" t="s">
        <v>4612</v>
      </c>
      <c r="C169" s="10" t="s">
        <v>11532</v>
      </c>
      <c r="D169" s="224">
        <f>VLOOKUP(TRIM(B169),BirthdateDraft!$A$1:$M$9000,2,FALSE)</f>
        <v>33437</v>
      </c>
      <c r="E169" s="203" t="str">
        <f>VLOOKUP(TRIM(B169),BirthdateDraft!$A$1:$M$9865,3,FALSE)</f>
        <v>14/FA</v>
      </c>
      <c r="F169" s="209"/>
      <c r="G169" s="34" t="str">
        <f>IF(ISERROR(VLOOKUP(TRIM(B169),ALL!$B$1:$U$2738,2,FALSE)),"",IF(ISERROR(VLOOKUP(TRIM(B169),ALL!$B$1:$U$2738,2,FALSE))," ",VLOOKUP(TRIM(B169),ALL!$B$1:$U$2738,2,FALSE)))</f>
        <v>WAN</v>
      </c>
      <c r="H169" s="124" t="str">
        <f>IF(ISBLANK(VLOOKUP(TRIM(B169),ALL!$B$1:$V$2738,4,FALSE)),"",IF(ISERROR(VLOOKUP(TRIM(B169),ALL!$B$1:$V$2738,4,FALSE))," ",VLOOKUP(TRIM(B169),ALL!$B$1:$V$2738,4,FALSE)))</f>
        <v/>
      </c>
      <c r="I169" s="34" t="str">
        <f>IF(ISBLANK(VLOOKUP(TRIM(B169),ALL!$B$1:$V$2738,5,FALSE)),"",IF(ISERROR(VLOOKUP(TRIM(B169),ALL!$B$1:$V$2738,5,FALSE))," ",VLOOKUP(TRIM(B169),ALL!$B$1:$V$2738,5,FALSE)))</f>
        <v/>
      </c>
      <c r="J169" s="34" t="str">
        <f>IF(ISBLANK(VLOOKUP(TRIM(B169),ALL!$B$1:$V$2738,6,FALSE)),"",IF(ISERROR(VLOOKUP(TRIM(B169),ALL!$B$1:$V$2738,6,FALSE))," ", VLOOKUP(TRIM(B169),ALL!$B$1:$V$2738,6,FALSE)))</f>
        <v/>
      </c>
      <c r="K169" s="34" t="str">
        <f>IF(ISBLANK(VLOOKUP(TRIM(B169),ALL!$B$1:$V$2738,7,FALSE)),"",IF(ISERROR(VLOOKUP(TRIM(B169),ALL!$B$1:$V$2738,7,FALSE))," ",VLOOKUP(TRIM(B169),ALL!$B$1:$V$2738,7,FALSE)))</f>
        <v/>
      </c>
      <c r="L169" s="34">
        <f>IF(ISBLANK(VLOOKUP(TRIM(B169),ALL!$B$1:$V$2738,8,FALSE)),"",IF(ISERROR(VLOOKUP(TRIM(B169),ALL!$B$1:$V$2738,8,FALSE))," ",VLOOKUP(TRIM(B169),ALL!$B$1:$V$2738,8,FALSE)))</f>
        <v>0</v>
      </c>
      <c r="M169" s="34" t="str">
        <f>IF(ISBLANK(VLOOKUP(TRIM(B169),ALL!$B$1:$V$2738,9,FALSE)),"",IF(ISERROR(VLOOKUP(TRIM(B169),ALL!$B$1:$V$2738,9,FALSE))," ",VLOOKUP(TRIM(B169),ALL!$B$1:$V$2738,9,FALSE)))</f>
        <v/>
      </c>
      <c r="N169" s="34">
        <f>IF(ISBLANK(VLOOKUP(TRIM(B169),ALL!$B$1:$V$2738,10,FALSE)),"",IF(ISERROR(VLOOKUP(TRIM(B169),ALL!$B$1:$V$2738,10,FALSE))," ",VLOOKUP(TRIM(B169),ALL!$B$1:$V$2738,10,FALSE)))</f>
        <v>0</v>
      </c>
      <c r="O169" s="32"/>
      <c r="P169"/>
      <c r="Q169"/>
      <c r="R169"/>
      <c r="S169"/>
      <c r="T169"/>
      <c r="AB169"/>
      <c r="AC169"/>
    </row>
    <row r="170" spans="1:29">
      <c r="A170" s="34" t="str">
        <f>IF(ISERROR(VLOOKUP(TRIM(B170),ALL!$B$1:$U$2738,3,FALSE)),"(unc)",VLOOKUP(TRIM(B170),ALL!$B$1:$U$2738,3,FALSE))</f>
        <v>G @ OC @</v>
      </c>
      <c r="B170" s="228" t="s">
        <v>10963</v>
      </c>
      <c r="C170" s="10" t="s">
        <v>11532</v>
      </c>
      <c r="D170" s="224">
        <f>VLOOKUP(TRIM(B170),BirthdateDraft!$A$1:$M$9000,2,FALSE)</f>
        <v>36475</v>
      </c>
      <c r="E170" s="203">
        <f>VLOOKUP(TRIM(B170),BirthdateDraft!$A$1:$M$9865,3,FALSE)</f>
        <v>23.4</v>
      </c>
      <c r="F170" s="209" t="s">
        <v>12043</v>
      </c>
      <c r="G170" s="34" t="str">
        <f>IF(ISERROR(VLOOKUP(TRIM(B170),ALL!$B$1:$U$2738,2,FALSE)),"",IF(ISERROR(VLOOKUP(TRIM(B170),ALL!$B$1:$U$2738,2,FALSE))," ",VLOOKUP(TRIM(B170),ALL!$B$1:$U$2738,2,FALSE)))</f>
        <v>NEA</v>
      </c>
      <c r="H170" s="124" t="str">
        <f>IF(ISBLANK(VLOOKUP(TRIM(B170),ALL!$B$1:$V$2738,4,FALSE)),"",IF(ISERROR(VLOOKUP(TRIM(B170),ALL!$B$1:$V$2738,4,FALSE))," ",VLOOKUP(TRIM(B170),ALL!$B$1:$V$2738,4,FALSE)))</f>
        <v/>
      </c>
      <c r="I170" s="34" t="str">
        <f>IF(ISBLANK(VLOOKUP(TRIM(B170),ALL!$B$1:$V$2738,5,FALSE)),"",IF(ISERROR(VLOOKUP(TRIM(B170),ALL!$B$1:$V$2738,5,FALSE))," ",VLOOKUP(TRIM(B170),ALL!$B$1:$V$2738,5,FALSE)))</f>
        <v/>
      </c>
      <c r="J170" s="34" t="str">
        <f>IF(ISBLANK(VLOOKUP(TRIM(B170),ALL!$B$1:$V$2738,6,FALSE)),"",IF(ISERROR(VLOOKUP(TRIM(B170),ALL!$B$1:$V$2738,6,FALSE))," ", VLOOKUP(TRIM(B170),ALL!$B$1:$V$2738,6,FALSE)))</f>
        <v/>
      </c>
      <c r="K170" s="34" t="str">
        <f>IF(ISBLANK(VLOOKUP(TRIM(B170),ALL!$B$1:$V$2738,7,FALSE)),"",IF(ISERROR(VLOOKUP(TRIM(B170),ALL!$B$1:$V$2738,7,FALSE))," ",VLOOKUP(TRIM(B170),ALL!$B$1:$V$2738,7,FALSE)))</f>
        <v/>
      </c>
      <c r="L170" s="34">
        <f>IF(ISBLANK(VLOOKUP(TRIM(B170),ALL!$B$1:$V$2738,8,FALSE)),"",IF(ISERROR(VLOOKUP(TRIM(B170),ALL!$B$1:$V$2738,8,FALSE))," ",VLOOKUP(TRIM(B170),ALL!$B$1:$V$2738,8,FALSE)))</f>
        <v>0</v>
      </c>
      <c r="M170" s="34">
        <f>IF(ISBLANK(VLOOKUP(TRIM(B170),ALL!$B$1:$V$2738,9,FALSE)),"",IF(ISERROR(VLOOKUP(TRIM(B170),ALL!$B$1:$V$2738,9,FALSE))," ",VLOOKUP(TRIM(B170),ALL!$B$1:$V$2738,9,FALSE)))</f>
        <v>0</v>
      </c>
      <c r="N170" s="34">
        <f>IF(ISBLANK(VLOOKUP(TRIM(B170),ALL!$B$1:$V$2738,10,FALSE)),"",IF(ISERROR(VLOOKUP(TRIM(B170),ALL!$B$1:$V$2738,10,FALSE))," ",VLOOKUP(TRIM(B170),ALL!$B$1:$V$2738,10,FALSE)))</f>
        <v>0</v>
      </c>
      <c r="O170" s="32"/>
      <c r="P170"/>
      <c r="Q170"/>
      <c r="R170"/>
      <c r="S170"/>
      <c r="T170"/>
      <c r="AB170"/>
      <c r="AC170"/>
    </row>
    <row r="171" spans="1:29" ht="15">
      <c r="A171" s="34" t="str">
        <f>IF(ISERROR(VLOOKUP(TRIM(B171),ALL!$B$1:$U$2738,3,FALSE)),"(unc)",VLOOKUP(TRIM(B171),ALL!$B$1:$U$2738,3,FALSE))</f>
        <v>LG @</v>
      </c>
      <c r="B171" s="213" t="s">
        <v>9359</v>
      </c>
      <c r="C171" s="10" t="s">
        <v>11532</v>
      </c>
      <c r="D171" s="224">
        <f>VLOOKUP(TRIM(B171),BirthdateDraft!$A$1:$M$9000,2,FALSE)</f>
        <v>35737</v>
      </c>
      <c r="E171" s="203" t="str">
        <f>VLOOKUP(TRIM(B171),BirthdateDraft!$A$1:$M$9865,3,FALSE)</f>
        <v>19/3</v>
      </c>
      <c r="F171" s="209" t="s">
        <v>8295</v>
      </c>
      <c r="G171" s="34" t="str">
        <f>IF(ISERROR(VLOOKUP(TRIM(B171),ALL!$B$1:$U$2738,2,FALSE)),"",IF(ISERROR(VLOOKUP(TRIM(B171),ALL!$B$1:$U$2738,2,FALSE))," ",VLOOKUP(TRIM(B171),ALL!$B$1:$U$2738,2,FALSE)))</f>
        <v>BFA</v>
      </c>
      <c r="H171" s="124" t="str">
        <f>IF(ISBLANK(VLOOKUP(TRIM(B171),ALL!$B$1:$V$2738,4,FALSE)),"",IF(ISERROR(VLOOKUP(TRIM(B171),ALL!$B$1:$V$2738,4,FALSE))," ",VLOOKUP(TRIM(B171),ALL!$B$1:$V$2738,4,FALSE)))</f>
        <v/>
      </c>
      <c r="I171" s="34" t="str">
        <f>IF(ISBLANK(VLOOKUP(TRIM(B171),ALL!$B$1:$V$2738,5,FALSE)),"",IF(ISERROR(VLOOKUP(TRIM(B171),ALL!$B$1:$V$2738,5,FALSE))," ",VLOOKUP(TRIM(B171),ALL!$B$1:$V$2738,5,FALSE)))</f>
        <v/>
      </c>
      <c r="J171" s="34" t="str">
        <f>IF(ISBLANK(VLOOKUP(TRIM(B171),ALL!$B$1:$V$2738,6,FALSE)),"",IF(ISERROR(VLOOKUP(TRIM(B171),ALL!$B$1:$V$2738,6,FALSE))," ", VLOOKUP(TRIM(B171),ALL!$B$1:$V$2738,6,FALSE)))</f>
        <v/>
      </c>
      <c r="K171" s="34" t="str">
        <f>IF(ISBLANK(VLOOKUP(TRIM(B171),ALL!$B$1:$V$2738,7,FALSE)),"",IF(ISERROR(VLOOKUP(TRIM(B171),ALL!$B$1:$V$2738,7,FALSE))," ",VLOOKUP(TRIM(B171),ALL!$B$1:$V$2738,7,FALSE)))</f>
        <v/>
      </c>
      <c r="L171" s="34">
        <f>IF(ISBLANK(VLOOKUP(TRIM(B171),ALL!$B$1:$V$2738,8,FALSE)),"",IF(ISERROR(VLOOKUP(TRIM(B171),ALL!$B$1:$V$2738,8,FALSE))," ",VLOOKUP(TRIM(B171),ALL!$B$1:$V$2738,8,FALSE)))</f>
        <v>0</v>
      </c>
      <c r="M171" s="34" t="str">
        <f>IF(ISBLANK(VLOOKUP(TRIM(B171),ALL!$B$1:$V$2738,9,FALSE)),"",IF(ISERROR(VLOOKUP(TRIM(B171),ALL!$B$1:$V$2738,9,FALSE))," ",VLOOKUP(TRIM(B171),ALL!$B$1:$V$2738,9,FALSE)))</f>
        <v/>
      </c>
      <c r="N171" s="34">
        <f>IF(ISBLANK(VLOOKUP(TRIM(B171),ALL!$B$1:$V$2738,10,FALSE)),"",IF(ISERROR(VLOOKUP(TRIM(B171),ALL!$B$1:$V$2738,10,FALSE))," ",VLOOKUP(TRIM(B171),ALL!$B$1:$V$2738,10,FALSE)))</f>
        <v>7</v>
      </c>
      <c r="O171" s="32"/>
      <c r="P171"/>
      <c r="Q171"/>
      <c r="R171"/>
      <c r="S171"/>
      <c r="T171"/>
      <c r="AB171"/>
      <c r="AC171"/>
    </row>
    <row r="172" spans="1:29" ht="15">
      <c r="A172" s="34"/>
      <c r="B172" s="213"/>
      <c r="C172" s="10"/>
      <c r="D172" s="224"/>
      <c r="E172" s="203"/>
      <c r="F172" s="209"/>
      <c r="G172" s="34"/>
      <c r="H172" s="124"/>
      <c r="I172" s="34"/>
      <c r="J172" s="34"/>
      <c r="K172" s="34"/>
      <c r="L172" s="34"/>
      <c r="M172" s="34"/>
      <c r="N172" s="34"/>
      <c r="O172" s="32"/>
      <c r="P172"/>
      <c r="Q172"/>
      <c r="R172"/>
      <c r="S172"/>
      <c r="T172"/>
      <c r="AB172"/>
      <c r="AC172"/>
    </row>
    <row r="173" spans="1:29" ht="15">
      <c r="A173" s="34" t="str">
        <f>IF(ISERROR(VLOOKUP(TRIM(B173),ALL!$B$1:$U$2738,3,FALSE)),"(unc)",VLOOKUP(TRIM(B173),ALL!$B$1:$U$2738,3,FALSE))</f>
        <v>End $</v>
      </c>
      <c r="B173" s="213" t="s">
        <v>6158</v>
      </c>
      <c r="C173" s="10" t="s">
        <v>11532</v>
      </c>
      <c r="D173" s="224">
        <f>VLOOKUP(TRIM(B173),BirthdateDraft!$A$1:$M$9000,2,FALSE)</f>
        <v>35241</v>
      </c>
      <c r="E173" s="203" t="str">
        <f>VLOOKUP(TRIM(B173),BirthdateDraft!$A$1:$M$9865,3,FALSE)</f>
        <v>17/1 (14)</v>
      </c>
      <c r="F173" s="209"/>
      <c r="G173" s="34" t="str">
        <f>IF(ISERROR(VLOOKUP(TRIM(B173),ALL!$B$1:$U$2738,2,FALSE)),"",IF(ISERROR(VLOOKUP(TRIM(B173),ALL!$B$1:$U$2738,2,FALSE))," ",VLOOKUP(TRIM(B173),ALL!$B$1:$U$2738,2,FALSE)))</f>
        <v>HOA</v>
      </c>
      <c r="H173" s="124" t="str">
        <f>IF(ISBLANK(VLOOKUP(TRIM(B173),ALL!$B$1:$V$2738,4,FALSE)),"",IF(ISERROR(VLOOKUP(TRIM(B173),ALL!$B$1:$V$2738,4,FALSE))," ",VLOOKUP(TRIM(B173),ALL!$B$1:$V$2738,4,FALSE)))</f>
        <v>4</v>
      </c>
      <c r="I173" s="34" t="str">
        <f>IF(ISBLANK(VLOOKUP(TRIM(B173),ALL!$B$1:$V$2738,5,FALSE)),"",IF(ISERROR(VLOOKUP(TRIM(B173),ALL!$B$1:$V$2738,5,FALSE))," ",VLOOKUP(TRIM(B173),ALL!$B$1:$V$2738,5,FALSE)))</f>
        <v/>
      </c>
      <c r="J173" s="34">
        <f>IF(ISBLANK(VLOOKUP(TRIM(B173),ALL!$B$1:$V$2738,6,FALSE)),"",IF(ISERROR(VLOOKUP(TRIM(B173),ALL!$B$1:$V$2738,6,FALSE))," ", VLOOKUP(TRIM(B173),ALL!$B$1:$V$2738,6,FALSE)))</f>
        <v>3</v>
      </c>
      <c r="K173" s="34"/>
      <c r="L173" s="34" t="str">
        <f>IF(ISBLANK(VLOOKUP(TRIM(B173),ALL!$B$1:$V$2738,8,FALSE)),"",IF(ISERROR(VLOOKUP(TRIM(B173),ALL!$B$1:$V$2738,8,FALSE))," ",VLOOKUP(TRIM(B173),ALL!$B$1:$V$2738,8,FALSE)))</f>
        <v/>
      </c>
      <c r="M173" s="34" t="str">
        <f>IF(ISBLANK(VLOOKUP(TRIM(B173),ALL!$B$1:$V$2738,9,FALSE)),"",IF(ISERROR(VLOOKUP(TRIM(B173),ALL!$B$1:$V$2738,9,FALSE))," ",VLOOKUP(TRIM(B173),ALL!$B$1:$V$2738,9,FALSE)))</f>
        <v/>
      </c>
      <c r="N173" s="34" t="str">
        <f>IF(ISBLANK(VLOOKUP(TRIM(B173),ALL!$B$1:$V$2738,10,FALSE)),"",IF(ISERROR(VLOOKUP(TRIM(B173),ALL!$B$1:$V$2738,10,FALSE))," ",VLOOKUP(TRIM(B173),ALL!$B$1:$V$2738,10,FALSE)))</f>
        <v/>
      </c>
      <c r="O173" s="32"/>
      <c r="P173"/>
      <c r="Q173"/>
      <c r="R173"/>
      <c r="S173"/>
      <c r="T173"/>
      <c r="AB173"/>
      <c r="AC173"/>
    </row>
    <row r="174" spans="1:29" ht="15">
      <c r="A174" s="34" t="str">
        <f>IF(ISERROR(VLOOKUP(TRIM(B174),ALL!$B$1:$U$2738,3,FALSE)),"(unc)",VLOOKUP(TRIM(B174),ALL!$B$1:$U$2738,3,FALSE))</f>
        <v>LE $</v>
      </c>
      <c r="B174" s="433" t="s">
        <v>11294</v>
      </c>
      <c r="C174" s="10" t="s">
        <v>11532</v>
      </c>
      <c r="D174" s="224">
        <f>VLOOKUP(TRIM(B174),BirthdateDraft!$A$1:$M$9000,2,FALSE)</f>
        <v>36508</v>
      </c>
      <c r="E174" s="203">
        <f>VLOOKUP(TRIM(B174),BirthdateDraft!$A$1:$M$9865,3,FALSE)</f>
        <v>23.6</v>
      </c>
      <c r="F174" s="209"/>
      <c r="G174" s="34" t="str">
        <f>IF(ISERROR(VLOOKUP(TRIM(B174),ALL!$B$1:$U$2738,2,FALSE)),"",IF(ISERROR(VLOOKUP(TRIM(B174),ALL!$B$1:$U$2738,2,FALSE))," ",VLOOKUP(TRIM(B174),ALL!$B$1:$U$2738,2,FALSE)))</f>
        <v>ARN</v>
      </c>
      <c r="H174" s="124" t="str">
        <f>IF(ISBLANK(VLOOKUP(TRIM(B174),ALL!$B$1:$V$2738,4,FALSE)),"",IF(ISERROR(VLOOKUP(TRIM(B174),ALL!$B$1:$V$2738,4,FALSE))," ",VLOOKUP(TRIM(B174),ALL!$B$1:$V$2738,4,FALSE)))</f>
        <v>4</v>
      </c>
      <c r="I174" s="34" t="str">
        <f>IF(ISBLANK(VLOOKUP(TRIM(B174),ALL!$B$1:$V$2738,5,FALSE)),"",IF(ISERROR(VLOOKUP(TRIM(B174),ALL!$B$1:$V$2738,5,FALSE))," ",VLOOKUP(TRIM(B174),ALL!$B$1:$V$2738,5,FALSE)))</f>
        <v/>
      </c>
      <c r="J174" s="34">
        <f>IF(ISBLANK(VLOOKUP(TRIM(B174),ALL!$B$1:$V$2738,6,FALSE)),"",IF(ISERROR(VLOOKUP(TRIM(B174),ALL!$B$1:$V$2738,6,FALSE))," ", VLOOKUP(TRIM(B174),ALL!$B$1:$V$2738,6,FALSE)))</f>
        <v>5</v>
      </c>
      <c r="K174" s="34"/>
      <c r="L174" s="34"/>
      <c r="M174" s="34"/>
      <c r="N174" s="34"/>
      <c r="O174" s="32"/>
      <c r="P174"/>
      <c r="Q174"/>
      <c r="R174"/>
      <c r="S174"/>
      <c r="T174"/>
      <c r="AB174"/>
      <c r="AC174"/>
    </row>
    <row r="175" spans="1:29" ht="15">
      <c r="A175" s="34" t="str">
        <f>IF(ISERROR(VLOOKUP(TRIM(B175),ALL!$B$1:$U$2738,3,FALSE)),"(unc)",VLOOKUP(TRIM(B175),ALL!$B$1:$U$2738,3,FALSE))</f>
        <v>DT $</v>
      </c>
      <c r="B175" s="213" t="s">
        <v>3806</v>
      </c>
      <c r="C175" s="10" t="s">
        <v>11532</v>
      </c>
      <c r="D175" s="224">
        <f>VLOOKUP(TRIM(B175),BirthdateDraft!$A$1:$M$9000,2,FALSE)</f>
        <v>31861</v>
      </c>
      <c r="E175" s="203" t="str">
        <f>VLOOKUP(TRIM(B175),BirthdateDraft!$A$1:$M$9865,3,FALSE)</f>
        <v>10/4</v>
      </c>
      <c r="F175" s="209" t="s">
        <v>9542</v>
      </c>
      <c r="G175" s="34" t="str">
        <f>IF(ISERROR(VLOOKUP(TRIM(B175),ALL!$B$1:$U$2738,2,FALSE)),"",IF(ISERROR(VLOOKUP(TRIM(B175),ALL!$B$1:$U$2738,2,FALSE))," ",VLOOKUP(TRIM(B175),ALL!$B$1:$U$2738,2,FALSE)))</f>
        <v>NYA</v>
      </c>
      <c r="H175" s="124" t="str">
        <f>IF(ISBLANK(VLOOKUP(TRIM(B175),ALL!$B$1:$V$2738,4,FALSE)),"",IF(ISERROR(VLOOKUP(TRIM(B175),ALL!$B$1:$V$2738,4,FALSE))," ",VLOOKUP(TRIM(B175),ALL!$B$1:$V$2738,4,FALSE)))</f>
        <v>0</v>
      </c>
      <c r="I175" s="34" t="str">
        <f>IF(ISBLANK(VLOOKUP(TRIM(B175),ALL!$B$1:$V$2738,5,FALSE)),"",IF(ISERROR(VLOOKUP(TRIM(B175),ALL!$B$1:$V$2738,5,FALSE))," ",VLOOKUP(TRIM(B175),ALL!$B$1:$V$2738,5,FALSE)))</f>
        <v/>
      </c>
      <c r="J175" s="34">
        <f>IF(ISBLANK(VLOOKUP(TRIM(B175),ALL!$B$1:$V$2738,6,FALSE)),"",IF(ISERROR(VLOOKUP(TRIM(B175),ALL!$B$1:$V$2738,6,FALSE))," ", VLOOKUP(TRIM(B175),ALL!$B$1:$V$2738,6,FALSE)))</f>
        <v>3</v>
      </c>
      <c r="K175" s="34"/>
      <c r="L175" s="34" t="str">
        <f>IF(ISBLANK(VLOOKUP(TRIM(B175),ALL!$B$1:$V$2738,8,FALSE)),"",IF(ISERROR(VLOOKUP(TRIM(B175),ALL!$B$1:$V$2738,8,FALSE))," ",VLOOKUP(TRIM(B175),ALL!$B$1:$V$2738,8,FALSE)))</f>
        <v/>
      </c>
      <c r="M175" s="34" t="str">
        <f>IF(ISBLANK(VLOOKUP(TRIM(B175),ALL!$B$1:$V$2738,9,FALSE)),"",IF(ISERROR(VLOOKUP(TRIM(B175),ALL!$B$1:$V$2738,9,FALSE))," ",VLOOKUP(TRIM(B175),ALL!$B$1:$V$2738,9,FALSE)))</f>
        <v/>
      </c>
      <c r="N175" s="34" t="str">
        <f>IF(ISBLANK(VLOOKUP(TRIM(B175),ALL!$B$1:$V$2738,10,FALSE)),"",IF(ISERROR(VLOOKUP(TRIM(B175),ALL!$B$1:$V$2738,10,FALSE))," ",VLOOKUP(TRIM(B175),ALL!$B$1:$V$2738,10,FALSE)))</f>
        <v/>
      </c>
      <c r="O175"/>
      <c r="P175"/>
      <c r="Q175"/>
      <c r="R175"/>
      <c r="S175"/>
      <c r="T175"/>
      <c r="AB175"/>
      <c r="AC175"/>
    </row>
    <row r="176" spans="1:29" ht="15">
      <c r="A176" s="34" t="str">
        <f>IF(ISERROR(VLOOKUP(TRIM(B176),ALL!$B$1:$U$2738,3,FALSE)),"(unc)",VLOOKUP(TRIM(B176),ALL!$B$1:$U$2738,3,FALSE))</f>
        <v>RE $ DT $</v>
      </c>
      <c r="B176" s="213" t="s">
        <v>8490</v>
      </c>
      <c r="C176" s="10" t="s">
        <v>11532</v>
      </c>
      <c r="D176" s="224">
        <f>VLOOKUP(TRIM(B176),BirthdateDraft!$A$1:$M$9000,2,FALSE)</f>
        <v>33967</v>
      </c>
      <c r="E176" s="203" t="str">
        <f>VLOOKUP(TRIM(B176),BirthdateDraft!$A$1:$M$9865,3,FALSE)</f>
        <v>15/FA</v>
      </c>
      <c r="F176" s="209"/>
      <c r="G176" s="34" t="str">
        <f>IF(ISERROR(VLOOKUP(TRIM(B176),ALL!$B$1:$U$2738,2,FALSE)),"",IF(ISERROR(VLOOKUP(TRIM(B176),ALL!$B$1:$U$2738,2,FALSE))," ",VLOOKUP(TRIM(B176),ALL!$B$1:$U$2738,2,FALSE)))</f>
        <v>CAN</v>
      </c>
      <c r="H176" s="124" t="str">
        <f>IF(ISBLANK(VLOOKUP(TRIM(B176),ALL!$B$1:$V$2738,4,FALSE)),"",IF(ISERROR(VLOOKUP(TRIM(B176),ALL!$B$1:$V$2738,4,FALSE))," ",VLOOKUP(TRIM(B176),ALL!$B$1:$V$2738,4,FALSE)))</f>
        <v>0</v>
      </c>
      <c r="I176" s="34" t="str">
        <f>IF(ISBLANK(VLOOKUP(TRIM(B176),ALL!$B$1:$V$2738,5,FALSE)),"",IF(ISERROR(VLOOKUP(TRIM(B176),ALL!$B$1:$V$2738,5,FALSE))," ",VLOOKUP(TRIM(B176),ALL!$B$1:$V$2738,5,FALSE)))</f>
        <v>0</v>
      </c>
      <c r="J176" s="34">
        <f>IF(ISBLANK(VLOOKUP(TRIM(B176),ALL!$B$1:$V$2738,6,FALSE)),"",IF(ISERROR(VLOOKUP(TRIM(B176),ALL!$B$1:$V$2738,6,FALSE))," ", VLOOKUP(TRIM(B176),ALL!$B$1:$V$2738,6,FALSE)))</f>
        <v>2</v>
      </c>
      <c r="K176" s="34"/>
      <c r="L176" s="34" t="str">
        <f>IF(ISBLANK(VLOOKUP(TRIM(B176),ALL!$B$1:$V$2738,8,FALSE)),"",IF(ISERROR(VLOOKUP(TRIM(B176),ALL!$B$1:$V$2738,8,FALSE))," ",VLOOKUP(TRIM(B176),ALL!$B$1:$V$2738,8,FALSE)))</f>
        <v/>
      </c>
      <c r="M176" s="34" t="str">
        <f>IF(ISBLANK(VLOOKUP(TRIM(B176),ALL!$B$1:$V$2738,9,FALSE)),"",IF(ISERROR(VLOOKUP(TRIM(B176),ALL!$B$1:$V$2738,9,FALSE))," ",VLOOKUP(TRIM(B176),ALL!$B$1:$V$2738,9,FALSE)))</f>
        <v/>
      </c>
      <c r="N176" s="34" t="str">
        <f>IF(ISBLANK(VLOOKUP(TRIM(B176),ALL!$B$1:$V$2738,10,FALSE)),"",IF(ISERROR(VLOOKUP(TRIM(B176),ALL!$B$1:$V$2738,10,FALSE))," ",VLOOKUP(TRIM(B176),ALL!$B$1:$V$2738,10,FALSE)))</f>
        <v/>
      </c>
      <c r="O176" s="32"/>
      <c r="P176"/>
      <c r="Q176"/>
      <c r="R176"/>
      <c r="S176"/>
      <c r="T176"/>
      <c r="AB176"/>
      <c r="AC176"/>
    </row>
    <row r="177" spans="1:29" ht="15">
      <c r="A177" s="34" t="str">
        <f>IF(ISERROR(VLOOKUP(TRIM(B177),ALL!$B$1:$U$2738,3,FALSE)),"(unc)",VLOOKUP(TRIM(B177),ALL!$B$1:$U$2738,3,FALSE))</f>
        <v>LE $ DT $</v>
      </c>
      <c r="B177" s="213" t="s">
        <v>6050</v>
      </c>
      <c r="C177" s="10" t="s">
        <v>11532</v>
      </c>
      <c r="D177" s="224">
        <f>VLOOKUP(TRIM(B177),BirthdateDraft!$A$1:$M$9000,2,FALSE)</f>
        <v>34488</v>
      </c>
      <c r="E177" s="203" t="str">
        <f>VLOOKUP(TRIM(B177),BirthdateDraft!$A$1:$M$9865,3,FALSE)</f>
        <v>17/3</v>
      </c>
      <c r="F177" s="209"/>
      <c r="G177" s="34" t="str">
        <f>IF(ISERROR(VLOOKUP(TRIM(B177),ALL!$B$1:$U$2738,2,FALSE)),"",IF(ISERROR(VLOOKUP(TRIM(B177),ALL!$B$1:$U$2738,2,FALSE))," ",VLOOKUP(TRIM(B177),ALL!$B$1:$U$2738,2,FALSE)))</f>
        <v>PIA</v>
      </c>
      <c r="H177" s="124" t="str">
        <f>IF(ISBLANK(VLOOKUP(TRIM(B177),ALL!$B$1:$V$2738,4,FALSE)),"",IF(ISERROR(VLOOKUP(TRIM(B177),ALL!$B$1:$V$2738,4,FALSE))," ",VLOOKUP(TRIM(B177),ALL!$B$1:$V$2738,4,FALSE)))</f>
        <v>4</v>
      </c>
      <c r="I177" s="34" t="str">
        <f>IF(ISBLANK(VLOOKUP(TRIM(B177),ALL!$B$1:$V$2738,5,FALSE)),"",IF(ISERROR(VLOOKUP(TRIM(B177),ALL!$B$1:$V$2738,5,FALSE))," ",VLOOKUP(TRIM(B177),ALL!$B$1:$V$2738,5,FALSE)))</f>
        <v>4</v>
      </c>
      <c r="J177" s="34">
        <f>IF(ISBLANK(VLOOKUP(TRIM(B177),ALL!$B$1:$V$2738,6,FALSE)),"",IF(ISERROR(VLOOKUP(TRIM(B177),ALL!$B$1:$V$2738,6,FALSE))," ", VLOOKUP(TRIM(B177),ALL!$B$1:$V$2738,6,FALSE)))</f>
        <v>3</v>
      </c>
      <c r="K177" s="34" t="str">
        <f>IF(ISBLANK(VLOOKUP(TRIM(B177),ALL!$B$1:$V$2738,7,FALSE)),"",IF(ISERROR(VLOOKUP(TRIM(B177),ALL!$B$1:$V$2738,7,FALSE))," ",VLOOKUP(TRIM(B177),ALL!$B$1:$V$2738,7,FALSE)))</f>
        <v/>
      </c>
      <c r="L177" s="34" t="str">
        <f>IF(ISBLANK(VLOOKUP(TRIM(B177),ALL!$B$1:$V$2738,8,FALSE)),"",IF(ISERROR(VLOOKUP(TRIM(B177),ALL!$B$1:$V$2738,8,FALSE))," ",VLOOKUP(TRIM(B177),ALL!$B$1:$V$2738,8,FALSE)))</f>
        <v/>
      </c>
      <c r="M177" s="34" t="str">
        <f>IF(ISBLANK(VLOOKUP(TRIM(B177),ALL!$B$1:$V$2738,9,FALSE)),"",IF(ISERROR(VLOOKUP(TRIM(B177),ALL!$B$1:$V$2738,9,FALSE))," ",VLOOKUP(TRIM(B177),ALL!$B$1:$V$2738,9,FALSE)))</f>
        <v/>
      </c>
      <c r="N177" s="34" t="str">
        <f>IF(ISBLANK(VLOOKUP(TRIM(B177),ALL!$B$1:$V$2738,10,FALSE)),"",IF(ISERROR(VLOOKUP(TRIM(B177),ALL!$B$1:$V$2738,10,FALSE))," ",VLOOKUP(TRIM(B177),ALL!$B$1:$V$2738,10,FALSE)))</f>
        <v/>
      </c>
      <c r="O177" s="32"/>
      <c r="P177"/>
      <c r="Q177"/>
      <c r="R177"/>
      <c r="S177"/>
      <c r="T177"/>
      <c r="AB177"/>
      <c r="AC177"/>
    </row>
    <row r="178" spans="1:29" ht="15">
      <c r="A178" s="34" t="str">
        <f>IF(ISERROR(VLOOKUP(TRIM(B178),ALL!$B$1:$U$2738,3,FALSE)),"(unc)",VLOOKUP(TRIM(B178),ALL!$B$1:$U$2738,3,FALSE))</f>
        <v>End $ DT $</v>
      </c>
      <c r="B178" s="213" t="s">
        <v>8071</v>
      </c>
      <c r="C178" s="10" t="s">
        <v>11532</v>
      </c>
      <c r="D178" s="224">
        <f>VLOOKUP(TRIM(B178),BirthdateDraft!$A$1:$M$9000,2,FALSE)</f>
        <v>35544</v>
      </c>
      <c r="E178" s="203" t="str">
        <f>VLOOKUP(TRIM(B178),BirthdateDraft!$A$1:$M$9865,3,FALSE)</f>
        <v>20/5</v>
      </c>
      <c r="F178" s="209" t="s">
        <v>10836</v>
      </c>
      <c r="G178" s="34" t="str">
        <f>IF(ISERROR(VLOOKUP(TRIM(B178),ALL!$B$1:$U$2738,2,FALSE)),"",IF(ISERROR(VLOOKUP(TRIM(B178),ALL!$B$1:$U$2738,2,FALSE))," ",VLOOKUP(TRIM(B178),ALL!$B$1:$U$2738,2,FALSE)))</f>
        <v>LAN</v>
      </c>
      <c r="H178" s="124" t="str">
        <f>IF(ISBLANK(VLOOKUP(TRIM(B178),ALL!$B$1:$V$2738,4,FALSE)),"",IF(ISERROR(VLOOKUP(TRIM(B178),ALL!$B$1:$V$2738,4,FALSE))," ",VLOOKUP(TRIM(B178),ALL!$B$1:$V$2738,4,FALSE)))</f>
        <v>0</v>
      </c>
      <c r="I178" s="34" t="str">
        <f>IF(ISBLANK(VLOOKUP(TRIM(B178),ALL!$B$1:$V$2738,5,FALSE)),"",IF(ISERROR(VLOOKUP(TRIM(B178),ALL!$B$1:$V$2738,5,FALSE))," ",VLOOKUP(TRIM(B178),ALL!$B$1:$V$2738,5,FALSE)))</f>
        <v>0</v>
      </c>
      <c r="J178" s="34">
        <f>IF(ISBLANK(VLOOKUP(TRIM(B178),ALL!$B$1:$V$2738,6,FALSE)),"",IF(ISERROR(VLOOKUP(TRIM(B178),ALL!$B$1:$V$2738,6,FALSE))," ", VLOOKUP(TRIM(B178),ALL!$B$1:$V$2738,6,FALSE)))</f>
        <v>0</v>
      </c>
      <c r="K178" s="34" t="str">
        <f>IF(ISBLANK(VLOOKUP(TRIM(B178),ALL!$B$1:$V$2738,7,FALSE)),"",IF(ISERROR(VLOOKUP(TRIM(B178),ALL!$B$1:$V$2738,7,FALSE))," ",VLOOKUP(TRIM(B178),ALL!$B$1:$V$2738,7,FALSE)))</f>
        <v/>
      </c>
      <c r="L178" s="34" t="str">
        <f>IF(ISBLANK(VLOOKUP(TRIM(B178),ALL!$B$1:$V$2738,8,FALSE)),"",IF(ISERROR(VLOOKUP(TRIM(B178),ALL!$B$1:$V$2738,8,FALSE))," ",VLOOKUP(TRIM(B178),ALL!$B$1:$V$2738,8,FALSE)))</f>
        <v/>
      </c>
      <c r="M178" s="34" t="str">
        <f>IF(ISBLANK(VLOOKUP(TRIM(B178),ALL!$B$1:$V$2738,9,FALSE)),"",IF(ISERROR(VLOOKUP(TRIM(B178),ALL!$B$1:$V$2738,9,FALSE))," ",VLOOKUP(TRIM(B178),ALL!$B$1:$V$2738,9,FALSE)))</f>
        <v/>
      </c>
      <c r="N178" s="34" t="str">
        <f>IF(ISBLANK(VLOOKUP(TRIM(B178),ALL!$B$1:$V$2738,10,FALSE)),"",IF(ISERROR(VLOOKUP(TRIM(B178),ALL!$B$1:$V$2738,10,FALSE))," ",VLOOKUP(TRIM(B178),ALL!$B$1:$V$2738,10,FALSE)))</f>
        <v/>
      </c>
      <c r="O178" s="32"/>
      <c r="P178"/>
      <c r="Q178"/>
      <c r="R178"/>
      <c r="S178"/>
      <c r="T178"/>
      <c r="AB178"/>
      <c r="AC178"/>
    </row>
    <row r="179" spans="1:29" ht="15">
      <c r="A179" s="34" t="str">
        <f>IF(ISERROR(VLOOKUP(TRIM(B179),ALL!$B$1:$U$2738,3,FALSE)),"(unc)",VLOOKUP(TRIM(B179),ALL!$B$1:$U$2738,3,FALSE))</f>
        <v>RE $</v>
      </c>
      <c r="B179" s="213" t="s">
        <v>6172</v>
      </c>
      <c r="C179" s="10" t="s">
        <v>11532</v>
      </c>
      <c r="D179" s="224">
        <f>VLOOKUP(TRIM(B179),BirthdateDraft!$A$1:$M$9000,2,FALSE)</f>
        <v>34718</v>
      </c>
      <c r="E179" s="203" t="str">
        <f>VLOOKUP(TRIM(B179),BirthdateDraft!$A$1:$M$9865,3,FALSE)</f>
        <v>17/6</v>
      </c>
      <c r="F179" s="209"/>
      <c r="G179" s="34" t="str">
        <f>IF(ISERROR(VLOOKUP(TRIM(B179),ALL!$B$1:$U$2738,2,FALSE)),"",IF(ISERROR(VLOOKUP(TRIM(B179),ALL!$B$1:$U$2738,2,FALSE))," ",VLOOKUP(TRIM(B179),ALL!$B$1:$U$2738,2,FALSE)))</f>
        <v>DNA</v>
      </c>
      <c r="H179" s="124" t="str">
        <f>IF(ISBLANK(VLOOKUP(TRIM(B179),ALL!$B$1:$V$2738,4,FALSE)),"",IF(ISERROR(VLOOKUP(TRIM(B179),ALL!$B$1:$V$2738,4,FALSE))," ",VLOOKUP(TRIM(B179),ALL!$B$1:$V$2738,4,FALSE)))</f>
        <v>0</v>
      </c>
      <c r="I179" s="34" t="str">
        <f>IF(ISBLANK(VLOOKUP(TRIM(B179),ALL!$B$1:$V$2738,5,FALSE)),"",IF(ISERROR(VLOOKUP(TRIM(B179),ALL!$B$1:$V$2738,5,FALSE))," ",VLOOKUP(TRIM(B179),ALL!$B$1:$V$2738,5,FALSE)))</f>
        <v/>
      </c>
      <c r="J179" s="34">
        <f>IF(ISBLANK(VLOOKUP(TRIM(B179),ALL!$B$1:$V$2738,6,FALSE)),"",IF(ISERROR(VLOOKUP(TRIM(B179),ALL!$B$1:$V$2738,6,FALSE))," ", VLOOKUP(TRIM(B179),ALL!$B$1:$V$2738,6,FALSE)))</f>
        <v>3</v>
      </c>
      <c r="K179" s="34" t="str">
        <f>IF(ISBLANK(VLOOKUP(TRIM(B179),ALL!$B$1:$V$2738,7,FALSE)),"",IF(ISERROR(VLOOKUP(TRIM(B179),ALL!$B$1:$V$2738,7,FALSE))," ",VLOOKUP(TRIM(B179),ALL!$B$1:$V$2738,7,FALSE)))</f>
        <v/>
      </c>
      <c r="L179" s="34" t="str">
        <f>IF(ISBLANK(VLOOKUP(TRIM(B179),ALL!$B$1:$V$2738,8,FALSE)),"",IF(ISERROR(VLOOKUP(TRIM(B179),ALL!$B$1:$V$2738,8,FALSE))," ",VLOOKUP(TRIM(B179),ALL!$B$1:$V$2738,8,FALSE)))</f>
        <v/>
      </c>
      <c r="M179" s="34" t="str">
        <f>IF(ISBLANK(VLOOKUP(TRIM(B179),ALL!$B$1:$V$2738,9,FALSE)),"",IF(ISERROR(VLOOKUP(TRIM(B179),ALL!$B$1:$V$2738,9,FALSE))," ",VLOOKUP(TRIM(B179),ALL!$B$1:$V$2738,9,FALSE)))</f>
        <v/>
      </c>
      <c r="N179" s="34" t="str">
        <f>IF(ISBLANK(VLOOKUP(TRIM(B179),ALL!$B$1:$V$2738,10,FALSE)),"",IF(ISERROR(VLOOKUP(TRIM(B179),ALL!$B$1:$V$2738,10,FALSE))," ",VLOOKUP(TRIM(B179),ALL!$B$1:$V$2738,10,FALSE)))</f>
        <v/>
      </c>
      <c r="O179" s="32"/>
      <c r="P179"/>
      <c r="Q179"/>
      <c r="R179"/>
      <c r="S179"/>
      <c r="T179"/>
      <c r="AB179"/>
      <c r="AC179"/>
    </row>
    <row r="180" spans="1:29" ht="15">
      <c r="A180" s="34" t="str">
        <f>IF(ISERROR(VLOOKUP(TRIM(B180),ALL!$B$1:$U$2738,3,FALSE)),"(unc)",VLOOKUP(TRIM(B180),ALL!$B$1:$U$2738,3,FALSE))</f>
        <v>End $</v>
      </c>
      <c r="B180" s="213" t="s">
        <v>5553</v>
      </c>
      <c r="C180" s="10" t="s">
        <v>11532</v>
      </c>
      <c r="D180" s="224">
        <f>VLOOKUP(TRIM(B180),BirthdateDraft!$A$1:$M$9000,2,FALSE)</f>
        <v>34867</v>
      </c>
      <c r="E180" s="203" t="str">
        <f>VLOOKUP(TRIM(B180),BirthdateDraft!$A$1:$M$9865,3,FALSE)</f>
        <v>16/FA</v>
      </c>
      <c r="F180" s="209"/>
      <c r="G180" s="34" t="str">
        <f>IF(ISERROR(VLOOKUP(TRIM(B180),ALL!$B$1:$U$2738,2,FALSE)),"",IF(ISERROR(VLOOKUP(TRIM(B180),ALL!$B$1:$U$2738,2,FALSE))," ",VLOOKUP(TRIM(B180),ALL!$B$1:$U$2738,2,FALSE)))</f>
        <v>DEN</v>
      </c>
      <c r="H180" s="124" t="str">
        <f>IF(ISBLANK(VLOOKUP(TRIM(B180),ALL!$B$1:$V$2738,4,FALSE)),"",IF(ISERROR(VLOOKUP(TRIM(B180),ALL!$B$1:$V$2738,4,FALSE))," ",VLOOKUP(TRIM(B180),ALL!$B$1:$V$2738,4,FALSE)))</f>
        <v>0</v>
      </c>
      <c r="I180" s="34" t="str">
        <f>IF(ISBLANK(VLOOKUP(TRIM(B180),ALL!$B$1:$V$2738,5,FALSE)),"",IF(ISERROR(VLOOKUP(TRIM(B180),ALL!$B$1:$V$2738,5,FALSE))," ",VLOOKUP(TRIM(B180),ALL!$B$1:$V$2738,5,FALSE)))</f>
        <v/>
      </c>
      <c r="J180" s="34">
        <f>IF(ISBLANK(VLOOKUP(TRIM(B180),ALL!$B$1:$V$2738,6,FALSE)),"",IF(ISERROR(VLOOKUP(TRIM(B180),ALL!$B$1:$V$2738,6,FALSE))," ", VLOOKUP(TRIM(B180),ALL!$B$1:$V$2738,6,FALSE)))</f>
        <v>3</v>
      </c>
      <c r="K180" s="34" t="str">
        <f>IF(ISBLANK(VLOOKUP(TRIM(B180),ALL!$B$1:$V$2738,7,FALSE)),"",IF(ISERROR(VLOOKUP(TRIM(B180),ALL!$B$1:$V$2738,7,FALSE))," ",VLOOKUP(TRIM(B180),ALL!$B$1:$V$2738,7,FALSE)))</f>
        <v/>
      </c>
      <c r="L180" s="34" t="str">
        <f>IF(ISBLANK(VLOOKUP(TRIM(B180),ALL!$B$1:$V$2738,8,FALSE)),"",IF(ISERROR(VLOOKUP(TRIM(B180),ALL!$B$1:$V$2738,8,FALSE))," ",VLOOKUP(TRIM(B180),ALL!$B$1:$V$2738,8,FALSE)))</f>
        <v/>
      </c>
      <c r="M180" s="34" t="str">
        <f>IF(ISBLANK(VLOOKUP(TRIM(B180),ALL!$B$1:$V$2738,9,FALSE)),"",IF(ISERROR(VLOOKUP(TRIM(B180),ALL!$B$1:$V$2738,9,FALSE))," ",VLOOKUP(TRIM(B180),ALL!$B$1:$V$2738,9,FALSE)))</f>
        <v/>
      </c>
      <c r="N180" s="34" t="str">
        <f>IF(ISBLANK(VLOOKUP(TRIM(B180),ALL!$B$1:$V$2738,10,FALSE)),"",IF(ISERROR(VLOOKUP(TRIM(B180),ALL!$B$1:$V$2738,10,FALSE))," ",VLOOKUP(TRIM(B180),ALL!$B$1:$V$2738,10,FALSE)))</f>
        <v/>
      </c>
      <c r="O180" s="32"/>
      <c r="P180"/>
      <c r="Q180"/>
      <c r="R180"/>
      <c r="S180"/>
      <c r="T180"/>
      <c r="AB180"/>
      <c r="AC180"/>
    </row>
    <row r="181" spans="1:29" ht="15">
      <c r="A181" s="34" t="str">
        <f>IF(ISERROR(VLOOKUP(TRIM(B181),ALL!$B$1:$U$2738,3,FALSE)),"(unc)",VLOOKUP(TRIM(B181),ALL!$B$1:$U$2738,3,FALSE))</f>
        <v>RE $</v>
      </c>
      <c r="B181" s="213" t="s">
        <v>6384</v>
      </c>
      <c r="C181" s="10" t="s">
        <v>11532</v>
      </c>
      <c r="D181" s="224">
        <f>VLOOKUP(TRIM(B181),BirthdateDraft!$A$1:$M$9000,2,FALSE)</f>
        <v>34173</v>
      </c>
      <c r="E181" s="203" t="str">
        <f>VLOOKUP(TRIM(B181),BirthdateDraft!$A$1:$M$9865,3,FALSE)</f>
        <v>16/FA</v>
      </c>
      <c r="F181" s="209"/>
      <c r="G181" s="34" t="str">
        <f>IF(ISERROR(VLOOKUP(TRIM(B181),ALL!$B$1:$U$2738,2,FALSE)),"",IF(ISERROR(VLOOKUP(TRIM(B181),ALL!$B$1:$U$2738,2,FALSE))," ",VLOOKUP(TRIM(B181),ALL!$B$1:$U$2738,2,FALSE)))</f>
        <v>JXA</v>
      </c>
      <c r="H181" s="124" t="str">
        <f>IF(ISBLANK(VLOOKUP(TRIM(B181),ALL!$B$1:$V$2738,4,FALSE)),"",IF(ISERROR(VLOOKUP(TRIM(B181),ALL!$B$1:$V$2738,4,FALSE))," ",VLOOKUP(TRIM(B181),ALL!$B$1:$V$2738,4,FALSE)))</f>
        <v>4</v>
      </c>
      <c r="I181" s="34" t="str">
        <f>IF(ISBLANK(VLOOKUP(TRIM(B181),ALL!$B$1:$V$2738,5,FALSE)),"",IF(ISERROR(VLOOKUP(TRIM(B181),ALL!$B$1:$V$2738,5,FALSE))," ",VLOOKUP(TRIM(B181),ALL!$B$1:$V$2738,5,FALSE)))</f>
        <v/>
      </c>
      <c r="J181" s="34">
        <f>IF(ISBLANK(VLOOKUP(TRIM(B181),ALL!$B$1:$V$2738,6,FALSE)),"",IF(ISERROR(VLOOKUP(TRIM(B181),ALL!$B$1:$V$2738,6,FALSE))," ", VLOOKUP(TRIM(B181),ALL!$B$1:$V$2738,6,FALSE)))</f>
        <v>3</v>
      </c>
      <c r="K181" s="34" t="str">
        <f>IF(ISBLANK(VLOOKUP(TRIM(B181),ALL!$B$1:$V$2738,7,FALSE)),"",IF(ISERROR(VLOOKUP(TRIM(B181),ALL!$B$1:$V$2738,7,FALSE))," ",VLOOKUP(TRIM(B181),ALL!$B$1:$V$2738,7,FALSE)))</f>
        <v/>
      </c>
      <c r="L181" s="34" t="str">
        <f>IF(ISBLANK(VLOOKUP(TRIM(B181),ALL!$B$1:$V$2738,8,FALSE)),"",IF(ISERROR(VLOOKUP(TRIM(B181),ALL!$B$1:$V$2738,8,FALSE))," ",VLOOKUP(TRIM(B181),ALL!$B$1:$V$2738,8,FALSE)))</f>
        <v/>
      </c>
      <c r="M181" s="34" t="str">
        <f>IF(ISBLANK(VLOOKUP(TRIM(B181),ALL!$B$1:$V$2738,9,FALSE)),"",IF(ISERROR(VLOOKUP(TRIM(B181),ALL!$B$1:$V$2738,9,FALSE))," ",VLOOKUP(TRIM(B181),ALL!$B$1:$V$2738,9,FALSE)))</f>
        <v/>
      </c>
      <c r="N181" s="34" t="str">
        <f>IF(ISBLANK(VLOOKUP(TRIM(B181),ALL!$B$1:$V$2738,10,FALSE)),"",IF(ISERROR(VLOOKUP(TRIM(B181),ALL!$B$1:$V$2738,10,FALSE))," ",VLOOKUP(TRIM(B181),ALL!$B$1:$V$2738,10,FALSE)))</f>
        <v/>
      </c>
      <c r="O181" s="32"/>
      <c r="P181"/>
      <c r="Q181"/>
      <c r="R181"/>
      <c r="S181"/>
      <c r="T181"/>
      <c r="AB181"/>
      <c r="AC181"/>
    </row>
    <row r="182" spans="1:29">
      <c r="A182" s="34" t="str">
        <f>IF(ISERROR(VLOOKUP(TRIM(B182),ALL!$B$1:$U$2738,3,FALSE)),"(unc)",VLOOKUP(TRIM(B182),ALL!$B$1:$U$2738,3,FALSE))</f>
        <v>DT $</v>
      </c>
      <c r="B182" s="228" t="s">
        <v>10999</v>
      </c>
      <c r="C182" s="10" t="s">
        <v>11532</v>
      </c>
      <c r="D182" s="224">
        <f>VLOOKUP(TRIM(B182),BirthdateDraft!$A$1:$M$9000,2,FALSE)</f>
        <v>37170</v>
      </c>
      <c r="E182" s="203">
        <f>VLOOKUP(TRIM(B182),BirthdateDraft!$A$1:$M$9865,3,FALSE)</f>
        <v>23.1</v>
      </c>
      <c r="F182" s="209" t="s">
        <v>11884</v>
      </c>
      <c r="G182" s="34" t="str">
        <f>IF(ISERROR(VLOOKUP(TRIM(B182),ALL!$B$1:$U$2738,2,FALSE)),"",IF(ISERROR(VLOOKUP(TRIM(B182),ALL!$B$1:$U$2738,2,FALSE))," ",VLOOKUP(TRIM(B182),ALL!$B$1:$U$2738,2,FALSE)))</f>
        <v>NON</v>
      </c>
      <c r="H182" s="124" t="str">
        <f>IF(ISBLANK(VLOOKUP(TRIM(B182),ALL!$B$1:$V$2738,4,FALSE)),"",IF(ISERROR(VLOOKUP(TRIM(B182),ALL!$B$1:$V$2738,4,FALSE))," ",VLOOKUP(TRIM(B182),ALL!$B$1:$V$2738,4,FALSE)))</f>
        <v>0</v>
      </c>
      <c r="I182" s="34" t="str">
        <f>IF(ISBLANK(VLOOKUP(TRIM(B182),ALL!$B$1:$V$2738,5,FALSE)),"",IF(ISERROR(VLOOKUP(TRIM(B182),ALL!$B$1:$V$2738,5,FALSE))," ",VLOOKUP(TRIM(B182),ALL!$B$1:$V$2738,5,FALSE)))</f>
        <v/>
      </c>
      <c r="J182" s="34">
        <f>IF(ISBLANK(VLOOKUP(TRIM(B182),ALL!$B$1:$V$2738,6,FALSE)),"",IF(ISERROR(VLOOKUP(TRIM(B182),ALL!$B$1:$V$2738,6,FALSE))," ", VLOOKUP(TRIM(B182),ALL!$B$1:$V$2738,6,FALSE)))</f>
        <v>5</v>
      </c>
      <c r="K182" s="34"/>
      <c r="L182" s="34"/>
      <c r="M182" s="34"/>
      <c r="N182" s="34"/>
      <c r="O182" s="32"/>
      <c r="P182"/>
      <c r="Q182"/>
      <c r="R182"/>
      <c r="S182"/>
      <c r="T182"/>
      <c r="AB182"/>
      <c r="AC182"/>
    </row>
    <row r="183" spans="1:29" ht="15">
      <c r="A183" s="34"/>
      <c r="B183" s="213"/>
      <c r="C183" s="10"/>
      <c r="D183" s="224"/>
      <c r="E183" s="203"/>
      <c r="F183" s="209"/>
      <c r="G183" s="34"/>
      <c r="H183" s="124"/>
      <c r="I183" s="34"/>
      <c r="J183" s="34"/>
      <c r="K183" s="34"/>
      <c r="L183" s="34" t="str">
        <f>IF(ISBLANK(VLOOKUP(TRIM(B183),ALL!$B$1:$V$2738,8,FALSE)),"",IF(ISERROR(VLOOKUP(TRIM(B183),ALL!$B$1:$V$2738,8,FALSE))," ",VLOOKUP(TRIM(B183),ALL!$B$1:$V$2738,8,FALSE)))</f>
        <v xml:space="preserve"> </v>
      </c>
      <c r="M183" s="34" t="str">
        <f>IF(ISBLANK(VLOOKUP(TRIM(B183),ALL!$B$1:$V$2738,9,FALSE)),"",IF(ISERROR(VLOOKUP(TRIM(B183),ALL!$B$1:$V$2738,9,FALSE))," ",VLOOKUP(TRIM(B183),ALL!$B$1:$V$2738,9,FALSE)))</f>
        <v xml:space="preserve"> </v>
      </c>
      <c r="N183" s="34" t="str">
        <f>IF(ISBLANK(VLOOKUP(TRIM(B183),ALL!$B$1:$V$2738,10,FALSE)),"",IF(ISERROR(VLOOKUP(TRIM(B183),ALL!$B$1:$V$2738,10,FALSE))," ",VLOOKUP(TRIM(B183),ALL!$B$1:$V$2738,10,FALSE)))</f>
        <v xml:space="preserve"> </v>
      </c>
      <c r="O183" s="32"/>
      <c r="P183"/>
      <c r="Q183"/>
      <c r="R183"/>
      <c r="S183"/>
      <c r="T183"/>
      <c r="AB183"/>
      <c r="AC183"/>
    </row>
    <row r="184" spans="1:29" ht="15">
      <c r="A184" s="34" t="str">
        <f>IF(ISERROR(VLOOKUP(TRIM(B184),ALL!$B$1:$U$2738,3,FALSE)),"(unc)",VLOOKUP(TRIM(B184),ALL!$B$1:$U$2738,3,FALSE))</f>
        <v>LILB</v>
      </c>
      <c r="B184" s="213" t="s">
        <v>7162</v>
      </c>
      <c r="C184" s="10" t="s">
        <v>11532</v>
      </c>
      <c r="D184" s="224">
        <f>VLOOKUP(TRIM(B184),BirthdateDraft!$A$1:$M$9000,2,FALSE)</f>
        <v>35148</v>
      </c>
      <c r="E184" s="203" t="str">
        <f>VLOOKUP(TRIM(B184),BirthdateDraft!$A$1:$M$9865,3,FALSE)</f>
        <v>18/4</v>
      </c>
      <c r="F184" s="209"/>
      <c r="G184" s="34" t="str">
        <f>IF(ISERROR(VLOOKUP(TRIM(B184),ALL!$B$1:$U$2738,2,FALSE)),"",IF(ISERROR(VLOOKUP(TRIM(B184),ALL!$B$1:$U$2738,2,FALSE))," ",VLOOKUP(TRIM(B184),ALL!$B$1:$U$2738,2,FALSE)))</f>
        <v>ARN</v>
      </c>
      <c r="H184" s="124" t="str">
        <f>IF(ISBLANK(VLOOKUP(TRIM(B184),ALL!$B$1:$V$2738,4,FALSE)),"",IF(ISERROR(VLOOKUP(TRIM(B184),ALL!$B$1:$V$2738,4,FALSE))," ",VLOOKUP(TRIM(B184),ALL!$B$1:$V$2738,4,FALSE)))</f>
        <v>4-4</v>
      </c>
      <c r="I184" s="34" t="str">
        <f>IF(ISBLANK(VLOOKUP(TRIM(B184),ALL!$B$1:$V$2738,5,FALSE)),"",IF(ISERROR(VLOOKUP(TRIM(B184),ALL!$B$1:$V$2738,5,FALSE))," ",VLOOKUP(TRIM(B184),ALL!$B$1:$V$2738,5,FALSE)))</f>
        <v/>
      </c>
      <c r="J184" s="34">
        <f>IF(ISBLANK(VLOOKUP(TRIM(B184),ALL!$B$1:$V$2738,6,FALSE)),"",IF(ISERROR(VLOOKUP(TRIM(B184),ALL!$B$1:$V$2738,6,FALSE))," ", VLOOKUP(TRIM(B184),ALL!$B$1:$V$2738,6,FALSE)))</f>
        <v>6</v>
      </c>
      <c r="K184" s="34"/>
      <c r="L184" s="34" t="str">
        <f>IF(ISBLANK(VLOOKUP(TRIM(B184),ALL!$B$1:$V$2738,8,FALSE)),"",IF(ISERROR(VLOOKUP(TRIM(B184),ALL!$B$1:$V$2738,8,FALSE))," ",VLOOKUP(TRIM(B184),ALL!$B$1:$V$2738,8,FALSE)))</f>
        <v/>
      </c>
      <c r="M184" s="34" t="str">
        <f>IF(ISBLANK(VLOOKUP(TRIM(B184),ALL!$B$1:$V$2738,9,FALSE)),"",IF(ISERROR(VLOOKUP(TRIM(B184),ALL!$B$1:$V$2738,9,FALSE))," ",VLOOKUP(TRIM(B184),ALL!$B$1:$V$2738,9,FALSE)))</f>
        <v/>
      </c>
      <c r="N184" s="34" t="str">
        <f>IF(ISBLANK(VLOOKUP(TRIM(B184),ALL!$B$1:$V$2738,10,FALSE)),"",IF(ISERROR(VLOOKUP(TRIM(B184),ALL!$B$1:$V$2738,10,FALSE))," ",VLOOKUP(TRIM(B184),ALL!$B$1:$V$2738,10,FALSE)))</f>
        <v/>
      </c>
      <c r="O184" s="32"/>
      <c r="P184"/>
      <c r="Q184"/>
      <c r="R184"/>
      <c r="S184"/>
      <c r="T184"/>
      <c r="AB184"/>
      <c r="AC184"/>
    </row>
    <row r="185" spans="1:29" ht="15">
      <c r="A185" s="34" t="str">
        <f>IF(ISERROR(VLOOKUP(TRIM(B185),ALL!$B$1:$U$2738,3,FALSE)),"(unc)",VLOOKUP(TRIM(B185),ALL!$B$1:$U$2738,3,FALSE))</f>
        <v>LB</v>
      </c>
      <c r="B185" s="213" t="s">
        <v>6067</v>
      </c>
      <c r="C185" s="10" t="s">
        <v>11532</v>
      </c>
      <c r="D185" s="224">
        <f>VLOOKUP(TRIM(B185),BirthdateDraft!$A$1:$M$9000,2,FALSE)</f>
        <v>34864</v>
      </c>
      <c r="E185" s="203" t="str">
        <f>VLOOKUP(TRIM(B185),BirthdateDraft!$A$1:$M$9865,3,FALSE)</f>
        <v>16/2</v>
      </c>
      <c r="F185" s="209"/>
      <c r="G185" s="34" t="str">
        <f>IF(ISERROR(VLOOKUP(TRIM(B185),ALL!$B$1:$U$2738,2,FALSE)),"",IF(ISERROR(VLOOKUP(TRIM(B185),ALL!$B$1:$U$2738,2,FALSE))," ",VLOOKUP(TRIM(B185),ALL!$B$1:$U$2738,2,FALSE)))</f>
        <v>LVA</v>
      </c>
      <c r="H185" s="124" t="str">
        <f>IF(ISBLANK(VLOOKUP(TRIM(B185),ALL!$B$1:$V$2738,4,FALSE)),"",IF(ISERROR(VLOOKUP(TRIM(B185),ALL!$B$1:$V$2738,4,FALSE))," ",VLOOKUP(TRIM(B185),ALL!$B$1:$V$2738,4,FALSE)))</f>
        <v>0-0</v>
      </c>
      <c r="I185" s="34" t="str">
        <f>IF(ISBLANK(VLOOKUP(TRIM(B185),ALL!$B$1:$V$2738,5,FALSE)),"",IF(ISERROR(VLOOKUP(TRIM(B185),ALL!$B$1:$V$2738,5,FALSE))," ",VLOOKUP(TRIM(B185),ALL!$B$1:$V$2738,5,FALSE)))</f>
        <v/>
      </c>
      <c r="J185" s="34">
        <f>IF(ISBLANK(VLOOKUP(TRIM(B185),ALL!$B$1:$V$2738,6,FALSE)),"",IF(ISERROR(VLOOKUP(TRIM(B185),ALL!$B$1:$V$2738,6,FALSE))," ", VLOOKUP(TRIM(B185),ALL!$B$1:$V$2738,6,FALSE)))</f>
        <v>0</v>
      </c>
      <c r="K185" s="34"/>
      <c r="L185" s="34" t="str">
        <f>IF(ISBLANK(VLOOKUP(TRIM(B185),ALL!$B$1:$V$2738,8,FALSE)),"",IF(ISERROR(VLOOKUP(TRIM(B185),ALL!$B$1:$V$2738,8,FALSE))," ",VLOOKUP(TRIM(B185),ALL!$B$1:$V$2738,8,FALSE)))</f>
        <v/>
      </c>
      <c r="M185" s="34" t="str">
        <f>IF(ISBLANK(VLOOKUP(TRIM(B185),ALL!$B$1:$V$2738,9,FALSE)),"",IF(ISERROR(VLOOKUP(TRIM(B185),ALL!$B$1:$V$2738,9,FALSE))," ",VLOOKUP(TRIM(B185),ALL!$B$1:$V$2738,9,FALSE)))</f>
        <v/>
      </c>
      <c r="N185" s="34" t="str">
        <f>IF(ISBLANK(VLOOKUP(TRIM(B185),ALL!$B$1:$V$2738,10,FALSE)),"",IF(ISERROR(VLOOKUP(TRIM(B185),ALL!$B$1:$V$2738,10,FALSE))," ",VLOOKUP(TRIM(B185),ALL!$B$1:$V$2738,10,FALSE)))</f>
        <v/>
      </c>
      <c r="O185" s="32"/>
      <c r="P185"/>
      <c r="Q185"/>
      <c r="R185"/>
      <c r="S185"/>
      <c r="T185"/>
      <c r="AB185"/>
      <c r="AC185"/>
    </row>
    <row r="186" spans="1:29" ht="15">
      <c r="A186" s="34" t="str">
        <f>IF(ISERROR(VLOOKUP(TRIM(B186),ALL!$B$1:$U$2738,3,FALSE)),"(unc)",VLOOKUP(TRIM(B186),ALL!$B$1:$U$2738,3,FALSE))</f>
        <v>OLB</v>
      </c>
      <c r="B186" s="213" t="s">
        <v>4405</v>
      </c>
      <c r="C186" s="10" t="s">
        <v>11532</v>
      </c>
      <c r="D186" s="224">
        <f>VLOOKUP(TRIM(B186),BirthdateDraft!$A$1:$M$9819,2,FALSE)</f>
        <v>33323</v>
      </c>
      <c r="E186" s="203" t="str">
        <f>VLOOKUP(TRIM(B186),BirthdateDraft!$A$1:$M$9819,3,FALSE)</f>
        <v>14/2</v>
      </c>
      <c r="F186" s="209"/>
      <c r="G186" s="34" t="str">
        <f>IF(ISERROR(VLOOKUP(TRIM(B186),ALL!$B$1:$U$2738,2,FALSE)),"",IF(ISERROR(VLOOKUP(TRIM(B186),ALL!$B$1:$U$2738,2,FALSE))," ",VLOOKUP(TRIM(B186),ALL!$B$1:$U$2738,2,FALSE)))</f>
        <v>BAA</v>
      </c>
      <c r="H186" s="124" t="str">
        <f>IF(ISBLANK(VLOOKUP(TRIM(B186),ALL!$B$1:$V$2738,4,FALSE)),"",IF(ISERROR(VLOOKUP(TRIM(B186),ALL!$B$1:$V$2738,4,FALSE))," ",VLOOKUP(TRIM(B186),ALL!$B$1:$V$2738,4,FALSE)))</f>
        <v>0-0</v>
      </c>
      <c r="I186" s="34" t="str">
        <f>IF(ISBLANK(VLOOKUP(TRIM(B186),ALL!$B$1:$V$2738,5,FALSE)),"",IF(ISERROR(VLOOKUP(TRIM(B186),ALL!$B$1:$V$2738,5,FALSE))," ",VLOOKUP(TRIM(B186),ALL!$B$1:$V$2738,5,FALSE)))</f>
        <v/>
      </c>
      <c r="J186" s="34">
        <f>IF(ISBLANK(VLOOKUP(TRIM(B186),ALL!$B$1:$V$2738,6,FALSE)),"",IF(ISERROR(VLOOKUP(TRIM(B186),ALL!$B$1:$V$2738,6,FALSE))," ", VLOOKUP(TRIM(B186),ALL!$B$1:$V$2738,6,FALSE)))</f>
        <v>10</v>
      </c>
      <c r="K186" s="34" t="str">
        <f>IF(ISBLANK(VLOOKUP(TRIM(B186),ALL!$B$1:$V$2738,7,FALSE)),"",IF(ISERROR(VLOOKUP(TRIM(B186),ALL!$B$1:$V$2738,7,FALSE))," ",VLOOKUP(TRIM(B186),ALL!$B$1:$V$2738,7,FALSE)))</f>
        <v/>
      </c>
      <c r="L186" s="34" t="str">
        <f>IF(ISBLANK(VLOOKUP(TRIM(B186),ALL!$B$1:$V$2738,8,FALSE)),"",IF(ISERROR(VLOOKUP(TRIM(B186),ALL!$B$1:$V$2738,8,FALSE))," ",VLOOKUP(TRIM(B186),ALL!$B$1:$V$2738,8,FALSE)))</f>
        <v/>
      </c>
      <c r="M186" s="34" t="str">
        <f>IF(ISBLANK(VLOOKUP(TRIM(B186),ALL!$B$1:$V$2738,9,FALSE)),"",IF(ISERROR(VLOOKUP(TRIM(B186),ALL!$B$1:$V$2738,9,FALSE))," ",VLOOKUP(TRIM(B186),ALL!$B$1:$V$2738,9,FALSE)))</f>
        <v/>
      </c>
      <c r="N186" s="34" t="str">
        <f>IF(ISBLANK(VLOOKUP(TRIM(B186),ALL!$B$1:$V$2738,10,FALSE)),"",IF(ISERROR(VLOOKUP(TRIM(B186),ALL!$B$1:$V$2738,10,FALSE))," ",VLOOKUP(TRIM(B186),ALL!$B$1:$V$2738,10,FALSE)))</f>
        <v/>
      </c>
      <c r="O186" s="32"/>
      <c r="P186"/>
      <c r="Q186"/>
      <c r="R186"/>
      <c r="S186"/>
      <c r="T186"/>
      <c r="AB186"/>
      <c r="AC186"/>
    </row>
    <row r="187" spans="1:29" ht="15">
      <c r="A187" s="34" t="str">
        <f>IF(ISERROR(VLOOKUP(TRIM(B187),ALL!$B$1:$U$2738,3,FALSE)),"(unc)",VLOOKUP(TRIM(B187),ALL!$B$1:$U$2738,3,FALSE))</f>
        <v>LB</v>
      </c>
      <c r="B187" s="213" t="s">
        <v>6021</v>
      </c>
      <c r="C187" s="10" t="s">
        <v>11532</v>
      </c>
      <c r="D187" s="224">
        <f>VLOOKUP(TRIM(B187),BirthdateDraft!$A$1:$M$9000,2,FALSE)</f>
        <v>34555</v>
      </c>
      <c r="E187" s="203" t="str">
        <f>VLOOKUP(TRIM(B187),BirthdateDraft!$A$1:$M$9865,3,FALSE)</f>
        <v>17/3</v>
      </c>
      <c r="F187" s="209"/>
      <c r="G187" s="34" t="str">
        <f>IF(ISERROR(VLOOKUP(TRIM(B187),ALL!$B$1:$U$2738,2,FALSE)),"",IF(ISERROR(VLOOKUP(TRIM(B187),ALL!$B$1:$U$2738,2,FALSE))," ",VLOOKUP(TRIM(B187),ALL!$B$1:$U$2738,2,FALSE)))</f>
        <v>MIA</v>
      </c>
      <c r="H187" s="124" t="str">
        <f>IF(ISBLANK(VLOOKUP(TRIM(B187),ALL!$B$1:$V$2738,4,FALSE)),"",IF(ISERROR(VLOOKUP(TRIM(B187),ALL!$B$1:$V$2738,4,FALSE))," ",VLOOKUP(TRIM(B187),ALL!$B$1:$V$2738,4,FALSE)))</f>
        <v>0-4</v>
      </c>
      <c r="I187" s="34" t="str">
        <f>IF(ISBLANK(VLOOKUP(TRIM(B187),ALL!$B$1:$V$2738,5,FALSE)),"",IF(ISERROR(VLOOKUP(TRIM(B187),ALL!$B$1:$V$2738,5,FALSE))," ",VLOOKUP(TRIM(B187),ALL!$B$1:$V$2738,5,FALSE)))</f>
        <v/>
      </c>
      <c r="J187" s="34">
        <f>IF(ISBLANK(VLOOKUP(TRIM(B187),ALL!$B$1:$V$2738,6,FALSE)),"",IF(ISERROR(VLOOKUP(TRIM(B187),ALL!$B$1:$V$2738,6,FALSE))," ", VLOOKUP(TRIM(B187),ALL!$B$1:$V$2738,6,FALSE)))</f>
        <v>2</v>
      </c>
      <c r="K187" s="34"/>
      <c r="L187" s="34"/>
      <c r="M187" s="34"/>
      <c r="N187" s="34"/>
      <c r="O187" s="32"/>
      <c r="P187"/>
      <c r="Q187"/>
      <c r="R187"/>
      <c r="S187"/>
      <c r="T187"/>
      <c r="AB187"/>
      <c r="AC187"/>
    </row>
    <row r="188" spans="1:29" ht="15">
      <c r="A188" s="34" t="str">
        <f>IF(ISERROR(VLOOKUP(TRIM(B188),ALL!$B$1:$U$2738,3,FALSE)),"(unc)",VLOOKUP(TRIM(B188),ALL!$B$1:$U$2738,3,FALSE))</f>
        <v>LB</v>
      </c>
      <c r="B188" s="213" t="s">
        <v>6091</v>
      </c>
      <c r="C188" s="10" t="s">
        <v>11532</v>
      </c>
      <c r="D188" s="224">
        <f>VLOOKUP(TRIM(B188),BirthdateDraft!$A$1:$M$9000,2,FALSE)</f>
        <v>34473</v>
      </c>
      <c r="E188" s="203" t="str">
        <f>VLOOKUP(TRIM(B188),BirthdateDraft!$A$1:$M$9865,3,FALSE)</f>
        <v>17/FA</v>
      </c>
      <c r="F188" s="209" t="s">
        <v>10834</v>
      </c>
      <c r="G188" s="34" t="str">
        <f>IF(ISERROR(VLOOKUP(TRIM(B188),ALL!$B$1:$U$2738,2,FALSE)),"",IF(ISERROR(VLOOKUP(TRIM(B188),ALL!$B$1:$U$2738,2,FALSE))," ",VLOOKUP(TRIM(B188),ALL!$B$1:$U$2738,2,FALSE)))</f>
        <v>CHN</v>
      </c>
      <c r="H188" s="124" t="str">
        <f>IF(ISBLANK(VLOOKUP(TRIM(B188),ALL!$B$1:$V$2738,4,FALSE)),"",IF(ISERROR(VLOOKUP(TRIM(B188),ALL!$B$1:$V$2738,4,FALSE))," ",VLOOKUP(TRIM(B188),ALL!$B$1:$V$2738,4,FALSE)))</f>
        <v>0-0</v>
      </c>
      <c r="I188" s="34" t="str">
        <f>IF(ISBLANK(VLOOKUP(TRIM(B188),ALL!$B$1:$V$2738,5,FALSE)),"",IF(ISERROR(VLOOKUP(TRIM(B188),ALL!$B$1:$V$2738,5,FALSE))," ",VLOOKUP(TRIM(B188),ALL!$B$1:$V$2738,5,FALSE)))</f>
        <v/>
      </c>
      <c r="J188" s="34">
        <f>IF(ISBLANK(VLOOKUP(TRIM(B188),ALL!$B$1:$V$2738,6,FALSE)),"",IF(ISERROR(VLOOKUP(TRIM(B188),ALL!$B$1:$V$2738,6,FALSE))," ", VLOOKUP(TRIM(B188),ALL!$B$1:$V$2738,6,FALSE)))</f>
        <v>0</v>
      </c>
      <c r="K188" s="34"/>
      <c r="L188" s="34"/>
      <c r="M188" s="34"/>
      <c r="N188" s="34"/>
      <c r="O188" s="32"/>
      <c r="P188"/>
      <c r="Q188"/>
      <c r="R188"/>
      <c r="S188"/>
      <c r="T188"/>
      <c r="AB188"/>
      <c r="AC188"/>
    </row>
    <row r="189" spans="1:29" ht="15">
      <c r="A189" s="34" t="str">
        <f>IF(ISERROR(VLOOKUP(TRIM(B189),ALL!$B$1:$U$2738,3,FALSE)),"(unc)",VLOOKUP(TRIM(B189),ALL!$B$1:$U$2738,3,FALSE))</f>
        <v>LB</v>
      </c>
      <c r="B189" s="442" t="s">
        <v>10124</v>
      </c>
      <c r="C189" s="10" t="s">
        <v>11532</v>
      </c>
      <c r="D189" s="224">
        <f>VLOOKUP(TRIM(B189),BirthdateDraft!$A$1:$M$9000,2,FALSE)</f>
        <v>36873</v>
      </c>
      <c r="E189" s="203" t="str">
        <f>VLOOKUP(TRIM(B189),BirthdateDraft!$A$1:$M$9865,3,FALSE)</f>
        <v>22/3</v>
      </c>
      <c r="F189" s="209" t="s">
        <v>11865</v>
      </c>
      <c r="G189" s="34" t="str">
        <f>IF(ISERROR(VLOOKUP(TRIM(B189),ALL!$B$1:$U$2738,2,FALSE)),"",IF(ISERROR(VLOOKUP(TRIM(B189),ALL!$B$1:$U$2738,2,FALSE))," ",VLOOKUP(TRIM(B189),ALL!$B$1:$U$2738,2,FALSE)))</f>
        <v>PHN</v>
      </c>
      <c r="H189" s="124" t="str">
        <f>IF(ISBLANK(VLOOKUP(TRIM(B189),ALL!$B$1:$V$2738,4,FALSE)),"",IF(ISERROR(VLOOKUP(TRIM(B189),ALL!$B$1:$V$2738,4,FALSE))," ",VLOOKUP(TRIM(B189),ALL!$B$1:$V$2738,4,FALSE)))</f>
        <v>0-4</v>
      </c>
      <c r="I189" s="34" t="str">
        <f>IF(ISBLANK(VLOOKUP(TRIM(B189),ALL!$B$1:$V$2738,5,FALSE)),"",IF(ISERROR(VLOOKUP(TRIM(B189),ALL!$B$1:$V$2738,5,FALSE))," ",VLOOKUP(TRIM(B189),ALL!$B$1:$V$2738,5,FALSE)))</f>
        <v/>
      </c>
      <c r="J189" s="34">
        <f>IF(ISBLANK(VLOOKUP(TRIM(B189),ALL!$B$1:$V$2738,6,FALSE)),"",IF(ISERROR(VLOOKUP(TRIM(B189),ALL!$B$1:$V$2738,6,FALSE))," ", VLOOKUP(TRIM(B189),ALL!$B$1:$V$2738,6,FALSE)))</f>
        <v>2</v>
      </c>
      <c r="K189" s="34"/>
      <c r="L189" s="34"/>
      <c r="M189" s="34"/>
      <c r="N189" s="34"/>
      <c r="O189" s="32"/>
      <c r="P189"/>
      <c r="Q189"/>
      <c r="R189"/>
      <c r="S189"/>
      <c r="T189"/>
      <c r="AB189"/>
      <c r="AC189"/>
    </row>
    <row r="190" spans="1:29" ht="15">
      <c r="A190" s="34" t="str">
        <f>IF(ISERROR(VLOOKUP(TRIM(B190),ALL!$B$1:$U$2738,3,FALSE)),"(unc)",VLOOKUP(TRIM(B190),ALL!$B$1:$U$2738,3,FALSE))</f>
        <v>LB</v>
      </c>
      <c r="B190" s="213" t="s">
        <v>7171</v>
      </c>
      <c r="C190" s="10" t="s">
        <v>11532</v>
      </c>
      <c r="D190" s="224">
        <f>VLOOKUP(TRIM(B190),BirthdateDraft!$A$1:$M$9000,2,FALSE)</f>
        <v>34590</v>
      </c>
      <c r="E190" s="203" t="str">
        <f>VLOOKUP(TRIM(B190),BirthdateDraft!$A$1:$M$9865,3,FALSE)</f>
        <v>19/FA</v>
      </c>
      <c r="F190" s="209"/>
      <c r="G190" s="34" t="str">
        <f>IF(ISERROR(VLOOKUP(TRIM(B190),ALL!$B$1:$U$2738,2,FALSE)),"",IF(ISERROR(VLOOKUP(TRIM(B190),ALL!$B$1:$U$2738,2,FALSE))," ",VLOOKUP(TRIM(B190),ALL!$B$1:$U$2738,2,FALSE)))</f>
        <v>LAN</v>
      </c>
      <c r="H190" s="124" t="str">
        <f>IF(ISBLANK(VLOOKUP(TRIM(B190),ALL!$B$1:$V$2738,4,FALSE)),"",IF(ISERROR(VLOOKUP(TRIM(B190),ALL!$B$1:$V$2738,4,FALSE))," ",VLOOKUP(TRIM(B190),ALL!$B$1:$V$2738,4,FALSE)))</f>
        <v>0-0</v>
      </c>
      <c r="I190" s="34" t="str">
        <f>IF(ISBLANK(VLOOKUP(TRIM(B190),ALL!$B$1:$V$2738,5,FALSE)),"",IF(ISERROR(VLOOKUP(TRIM(B190),ALL!$B$1:$V$2738,5,FALSE))," ",VLOOKUP(TRIM(B190),ALL!$B$1:$V$2738,5,FALSE)))</f>
        <v/>
      </c>
      <c r="J190" s="34">
        <f>IF(ISBLANK(VLOOKUP(TRIM(B190),ALL!$B$1:$V$2738,6,FALSE)),"",IF(ISERROR(VLOOKUP(TRIM(B190),ALL!$B$1:$V$2738,6,FALSE))," ", VLOOKUP(TRIM(B190),ALL!$B$1:$V$2738,6,FALSE)))</f>
        <v>0</v>
      </c>
      <c r="K190" s="34"/>
      <c r="L190" s="34" t="str">
        <f>IF(ISBLANK(VLOOKUP(TRIM(B190),ALL!$B$1:$V$2738,8,FALSE)),"",IF(ISERROR(VLOOKUP(TRIM(B190),ALL!$B$1:$V$2738,8,FALSE))," ",VLOOKUP(TRIM(B190),ALL!$B$1:$V$2738,8,FALSE)))</f>
        <v/>
      </c>
      <c r="M190" s="34" t="str">
        <f>IF(ISBLANK(VLOOKUP(TRIM(B190),ALL!$B$1:$V$2738,9,FALSE)),"",IF(ISERROR(VLOOKUP(TRIM(B190),ALL!$B$1:$V$2738,9,FALSE))," ",VLOOKUP(TRIM(B190),ALL!$B$1:$V$2738,9,FALSE)))</f>
        <v/>
      </c>
      <c r="N190" s="34" t="str">
        <f>IF(ISBLANK(VLOOKUP(TRIM(B190),ALL!$B$1:$V$2738,10,FALSE)),"",IF(ISERROR(VLOOKUP(TRIM(B190),ALL!$B$1:$V$2738,10,FALSE))," ",VLOOKUP(TRIM(B190),ALL!$B$1:$V$2738,10,FALSE)))</f>
        <v/>
      </c>
      <c r="O190" s="32"/>
      <c r="P190"/>
      <c r="Q190"/>
      <c r="R190"/>
      <c r="S190"/>
      <c r="T190"/>
      <c r="AB190"/>
      <c r="AC190"/>
    </row>
    <row r="191" spans="1:29" ht="15">
      <c r="A191" s="34"/>
      <c r="B191" s="213"/>
      <c r="C191" s="10"/>
      <c r="D191" s="224"/>
      <c r="E191" s="203"/>
      <c r="F191" s="209"/>
      <c r="G191" s="34"/>
      <c r="H191" s="124"/>
      <c r="I191" s="34"/>
      <c r="J191" s="34"/>
      <c r="K191" s="34"/>
      <c r="L191" s="34" t="str">
        <f>IF(ISBLANK(VLOOKUP(TRIM(B191),ALL!$B$1:$V$2738,8,FALSE)),"",IF(ISERROR(VLOOKUP(TRIM(B191),ALL!$B$1:$V$2738,8,FALSE))," ",VLOOKUP(TRIM(B191),ALL!$B$1:$V$2738,8,FALSE)))</f>
        <v xml:space="preserve"> </v>
      </c>
      <c r="M191" s="34" t="str">
        <f>IF(ISBLANK(VLOOKUP(TRIM(B191),ALL!$B$1:$V$2738,9,FALSE)),"",IF(ISERROR(VLOOKUP(TRIM(B191),ALL!$B$1:$V$2738,9,FALSE))," ",VLOOKUP(TRIM(B191),ALL!$B$1:$V$2738,9,FALSE)))</f>
        <v xml:space="preserve"> </v>
      </c>
      <c r="N191" s="34" t="str">
        <f>IF(ISBLANK(VLOOKUP(TRIM(B191),ALL!$B$1:$V$2738,10,FALSE)),"",IF(ISERROR(VLOOKUP(TRIM(B191),ALL!$B$1:$V$2738,10,FALSE))," ",VLOOKUP(TRIM(B191),ALL!$B$1:$V$2738,10,FALSE)))</f>
        <v xml:space="preserve"> </v>
      </c>
      <c r="O191" s="32"/>
      <c r="P191"/>
      <c r="Q191"/>
      <c r="R191"/>
      <c r="S191"/>
      <c r="T191"/>
      <c r="AB191"/>
      <c r="AC191"/>
    </row>
    <row r="192" spans="1:29" ht="15">
      <c r="A192" s="34" t="str">
        <f>IF(ISERROR(VLOOKUP(TRIM(B192),ALL!$B$1:$U$2738,3,FALSE)),"(unc)",VLOOKUP(TRIM(B192),ALL!$B$1:$U$2738,3,FALSE))</f>
        <v>LCB ^</v>
      </c>
      <c r="B192" s="429" t="s">
        <v>11366</v>
      </c>
      <c r="C192" s="10" t="s">
        <v>11532</v>
      </c>
      <c r="D192" s="224">
        <f>VLOOKUP(TRIM(B192),BirthdateDraft!$A$1:$M$9000,2,FALSE)</f>
        <v>36871</v>
      </c>
      <c r="E192" s="203">
        <f>VLOOKUP(TRIM(B192),BirthdateDraft!$A$1:$M$9865,3,FALSE)</f>
        <v>23.1</v>
      </c>
      <c r="F192" s="209" t="s">
        <v>11703</v>
      </c>
      <c r="G192" s="34" t="str">
        <f>IF(ISERROR(VLOOKUP(TRIM(B192),ALL!$B$1:$U$2738,2,FALSE)),"",IF(ISERROR(VLOOKUP(TRIM(B192),ALL!$B$1:$U$2738,2,FALSE))," ",VLOOKUP(TRIM(B192),ALL!$B$1:$U$2738,2,FALSE)))</f>
        <v>SEN</v>
      </c>
      <c r="H192" s="124" t="str">
        <f>IF(ISBLANK(VLOOKUP(TRIM(B192),ALL!$B$1:$V$2738,4,FALSE)),"",IF(ISERROR(VLOOKUP(TRIM(B192),ALL!$B$1:$V$2738,4,FALSE))," ",VLOOKUP(TRIM(B192),ALL!$B$1:$V$2738,4,FALSE)))</f>
        <v>6</v>
      </c>
    </row>
    <row r="193" spans="1:47" ht="15">
      <c r="A193" s="34" t="str">
        <f>IF(ISERROR(VLOOKUP(TRIM(B193),ALL!$B$1:$U$2738,3,FALSE)),"(unc)",VLOOKUP(TRIM(B193),ALL!$B$1:$U$2738,3,FALSE))</f>
        <v>SS ^</v>
      </c>
      <c r="B193" s="213" t="s">
        <v>4415</v>
      </c>
      <c r="C193" s="10" t="s">
        <v>11532</v>
      </c>
      <c r="D193" s="224">
        <f>VLOOKUP(TRIM(B193),BirthdateDraft!$A$1:$M$9000,2,FALSE)</f>
        <v>33437</v>
      </c>
      <c r="E193" s="203" t="str">
        <f>VLOOKUP(TRIM(B193),BirthdateDraft!$A$1:$M$9865,3,FALSE)</f>
        <v>14/1 (30)</v>
      </c>
      <c r="F193" s="209"/>
      <c r="G193" s="34" t="str">
        <f>IF(ISERROR(VLOOKUP(TRIM(B193),ALL!$B$1:$U$2738,2,FALSE)),"",IF(ISERROR(VLOOKUP(TRIM(B193),ALL!$B$1:$U$2738,2,FALSE))," ",VLOOKUP(TRIM(B193),ALL!$B$1:$U$2738,2,FALSE)))</f>
        <v>HOA</v>
      </c>
      <c r="H193" s="124" t="str">
        <f>IF(ISBLANK(VLOOKUP(TRIM(B193),ALL!$B$1:$V$2738,4,FALSE)),"",IF(ISERROR(VLOOKUP(TRIM(B193),ALL!$B$1:$V$2738,4,FALSE))," ",VLOOKUP(TRIM(B193),ALL!$B$1:$V$2738,4,FALSE)))</f>
        <v>4-4</v>
      </c>
      <c r="I193" s="34" t="str">
        <f>IF(ISBLANK(VLOOKUP(TRIM(B193),ALL!$B$1:$V$2738,5,FALSE)),"",IF(ISERROR(VLOOKUP(TRIM(B193),ALL!$B$1:$V$2738,5,FALSE))," ",VLOOKUP(TRIM(B193),ALL!$B$1:$V$2738,5,FALSE)))</f>
        <v/>
      </c>
      <c r="J193" s="34" t="str">
        <f>IF(ISBLANK(VLOOKUP(TRIM(B193),ALL!$B$1:$V$2738,6,FALSE)),"",IF(ISERROR(VLOOKUP(TRIM(B193),ALL!$B$1:$V$2738,6,FALSE))," ", VLOOKUP(TRIM(B193),ALL!$B$1:$V$2738,6,FALSE)))</f>
        <v/>
      </c>
      <c r="K193" s="34" t="str">
        <f>IF(ISBLANK(VLOOKUP(TRIM(B193),ALL!$B$1:$V$2738,7,FALSE)),"",IF(ISERROR(VLOOKUP(TRIM(B193),ALL!$B$1:$V$2738,7,FALSE))," ",VLOOKUP(TRIM(B193),ALL!$B$1:$V$2738,7,FALSE)))</f>
        <v/>
      </c>
      <c r="L193" s="34" t="str">
        <f>IF(ISBLANK(VLOOKUP(TRIM(B193),ALL!$B$1:$V$2738,8,FALSE)),"",IF(ISERROR(VLOOKUP(TRIM(B193),ALL!$B$1:$V$2738,8,FALSE))," ",VLOOKUP(TRIM(B193),ALL!$B$1:$V$2738,8,FALSE)))</f>
        <v/>
      </c>
      <c r="M193" s="34" t="str">
        <f>IF(ISBLANK(VLOOKUP(TRIM(B193),ALL!$B$1:$V$2738,9,FALSE)),"",IF(ISERROR(VLOOKUP(TRIM(B193),ALL!$B$1:$V$2738,9,FALSE))," ",VLOOKUP(TRIM(B193),ALL!$B$1:$V$2738,9,FALSE)))</f>
        <v/>
      </c>
      <c r="N193" s="34" t="str">
        <f>IF(ISBLANK(VLOOKUP(TRIM(B193),ALL!$B$1:$V$2738,10,FALSE)),"",IF(ISERROR(VLOOKUP(TRIM(B193),ALL!$B$1:$V$2738,10,FALSE))," ",VLOOKUP(TRIM(B193),ALL!$B$1:$V$2738,10,FALSE)))</f>
        <v/>
      </c>
      <c r="O193" s="32"/>
      <c r="P193"/>
      <c r="Q193"/>
      <c r="R193"/>
      <c r="S193"/>
      <c r="T193"/>
      <c r="AB193"/>
      <c r="AC193"/>
    </row>
    <row r="194" spans="1:47" ht="15">
      <c r="A194" s="34" t="str">
        <f>IF(ISERROR(VLOOKUP(TRIM(B194),ALL!$B$1:$U$2738,3,FALSE)),"(unc)",VLOOKUP(TRIM(B194),ALL!$B$1:$U$2738,3,FALSE))</f>
        <v>SS ^</v>
      </c>
      <c r="B194" s="213" t="s">
        <v>6114</v>
      </c>
      <c r="C194" s="10" t="s">
        <v>11532</v>
      </c>
      <c r="D194" s="224">
        <f>VLOOKUP(TRIM(B194),BirthdateDraft!$A$1:$M$9000,2,FALSE)</f>
        <v>34359</v>
      </c>
      <c r="E194" s="203" t="str">
        <f>VLOOKUP(TRIM(B194),BirthdateDraft!$A$1:$M$9865,3,FALSE)</f>
        <v>17/4</v>
      </c>
      <c r="F194" s="209"/>
      <c r="G194" s="34" t="str">
        <f>IF(ISERROR(VLOOKUP(TRIM(B194),ALL!$B$1:$U$2738,2,FALSE)),"",IF(ISERROR(VLOOKUP(TRIM(B194),ALL!$B$1:$U$2738,2,FALSE))," ",VLOOKUP(TRIM(B194),ALL!$B$1:$U$2738,2,FALSE)))</f>
        <v>JXA</v>
      </c>
      <c r="H194" s="124" t="str">
        <f>IF(ISBLANK(VLOOKUP(TRIM(B194),ALL!$B$1:$V$2738,4,FALSE)),"",IF(ISERROR(VLOOKUP(TRIM(B194),ALL!$B$1:$V$2738,4,FALSE))," ",VLOOKUP(TRIM(B194),ALL!$B$1:$V$2738,4,FALSE)))</f>
        <v>4-0</v>
      </c>
      <c r="I194" s="34" t="str">
        <f>IF(ISBLANK(VLOOKUP(TRIM(B194),ALL!$B$1:$V$2738,5,FALSE)),"",IF(ISERROR(VLOOKUP(TRIM(B194),ALL!$B$1:$V$2738,5,FALSE))," ",VLOOKUP(TRIM(B194),ALL!$B$1:$V$2738,5,FALSE)))</f>
        <v/>
      </c>
      <c r="J194" s="34"/>
      <c r="K194" s="34"/>
      <c r="L194" s="34" t="str">
        <f>IF(ISBLANK(VLOOKUP(TRIM(B194),ALL!$B$1:$V$2738,8,FALSE)),"",IF(ISERROR(VLOOKUP(TRIM(B194),ALL!$B$1:$V$2738,8,FALSE))," ",VLOOKUP(TRIM(B194),ALL!$B$1:$V$2738,8,FALSE)))</f>
        <v/>
      </c>
      <c r="M194" s="34" t="str">
        <f>IF(ISBLANK(VLOOKUP(TRIM(B1337),ALL!$B$1:$V$2738,9,FALSE)),"",IF(ISERROR(VLOOKUP(TRIM(B1337),ALL!$B$1:$V$2738,9,FALSE))," ",VLOOKUP(TRIM(B1337),ALL!$B$1:$V$2738,9,FALSE)))</f>
        <v/>
      </c>
      <c r="N194" s="34" t="str">
        <f>IF(ISBLANK(VLOOKUP(TRIM(B1337),ALL!$B$1:$V$2738,10,FALSE)),"",IF(ISERROR(VLOOKUP(TRIM(B1337),ALL!$B$1:$V$2738,10,FALSE))," ",VLOOKUP(TRIM(B1337),ALL!$B$1:$V$2738,10,FALSE)))</f>
        <v/>
      </c>
      <c r="O194" s="32"/>
      <c r="P194"/>
      <c r="Q194"/>
      <c r="R194"/>
      <c r="S194" t="str">
        <f>""</f>
        <v/>
      </c>
      <c r="T194" t="str">
        <f>""</f>
        <v/>
      </c>
      <c r="U194" t="str">
        <f>""</f>
        <v/>
      </c>
      <c r="V194" t="str">
        <f>""</f>
        <v/>
      </c>
      <c r="W194" t="str">
        <f>""</f>
        <v/>
      </c>
      <c r="X194" t="str">
        <f>""</f>
        <v/>
      </c>
      <c r="Y194" t="str">
        <f>""</f>
        <v/>
      </c>
      <c r="Z194" t="str">
        <f>""</f>
        <v/>
      </c>
      <c r="AA194" t="str">
        <f>""</f>
        <v/>
      </c>
      <c r="AB194" t="str">
        <f>""</f>
        <v/>
      </c>
      <c r="AC194" t="str">
        <f>""</f>
        <v/>
      </c>
      <c r="AD194" t="str">
        <f>""</f>
        <v/>
      </c>
      <c r="AE194" t="str">
        <f>""</f>
        <v/>
      </c>
      <c r="AF194" t="str">
        <f>""</f>
        <v/>
      </c>
      <c r="AG194" t="str">
        <f>""</f>
        <v/>
      </c>
      <c r="AH194" t="str">
        <f>""</f>
        <v/>
      </c>
      <c r="AI194" t="str">
        <f>""</f>
        <v/>
      </c>
      <c r="AJ194" t="str">
        <f>""</f>
        <v/>
      </c>
      <c r="AK194" t="str">
        <f>""</f>
        <v/>
      </c>
      <c r="AL194" t="str">
        <f>""</f>
        <v/>
      </c>
      <c r="AM194" t="str">
        <f>""</f>
        <v/>
      </c>
      <c r="AN194" t="str">
        <f>""</f>
        <v/>
      </c>
      <c r="AO194" t="str">
        <f>""</f>
        <v/>
      </c>
      <c r="AP194" t="str">
        <f>""</f>
        <v/>
      </c>
      <c r="AQ194" t="str">
        <f>""</f>
        <v/>
      </c>
      <c r="AR194" t="str">
        <f>""</f>
        <v/>
      </c>
      <c r="AS194" t="str">
        <f>""</f>
        <v/>
      </c>
      <c r="AT194" t="str">
        <f>""</f>
        <v/>
      </c>
      <c r="AU194" t="str">
        <f>""</f>
        <v/>
      </c>
    </row>
    <row r="195" spans="1:47" ht="15">
      <c r="A195" s="34" t="str">
        <f>IF(ISERROR(VLOOKUP(TRIM(B195),ALL!$B$1:$U$2738,3,FALSE)),"(unc)",VLOOKUP(TRIM(B195),ALL!$B$1:$U$2738,3,FALSE))</f>
        <v>CB ^</v>
      </c>
      <c r="B195" s="213" t="s">
        <v>10141</v>
      </c>
      <c r="C195" s="10" t="s">
        <v>11532</v>
      </c>
      <c r="D195" s="224">
        <f>VLOOKUP(TRIM(B195),BirthdateDraft!$A$1:$M$9000,2,FALSE)</f>
        <v>36566</v>
      </c>
      <c r="E195" s="203" t="str">
        <f>VLOOKUP(TRIM(B195),BirthdateDraft!$A$1:$M$9865,3,FALSE)</f>
        <v>22/2</v>
      </c>
      <c r="F195" s="209" t="s">
        <v>10655</v>
      </c>
      <c r="G195" s="34" t="str">
        <f>IF(ISERROR(VLOOKUP(TRIM(B195),ALL!$B$1:$U$2738,2,FALSE)),"",IF(ISERROR(VLOOKUP(TRIM(B195),ALL!$B$1:$U$2738,2,FALSE))," ",VLOOKUP(TRIM(B195),ALL!$B$1:$U$2738,2,FALSE)))</f>
        <v>TNA</v>
      </c>
      <c r="H195" s="124" t="str">
        <f>IF(ISBLANK(VLOOKUP(TRIM(B195),ALL!$B$1:$V$2738,4,FALSE)),"",IF(ISERROR(VLOOKUP(TRIM(B195),ALL!$B$1:$V$2738,4,FALSE))," ",VLOOKUP(TRIM(B195),ALL!$B$1:$V$2738,4,FALSE)))</f>
        <v>4</v>
      </c>
      <c r="I195" s="34"/>
      <c r="J195" s="34"/>
      <c r="K195" s="34"/>
      <c r="L195" s="34"/>
      <c r="M195" s="34"/>
      <c r="N195" s="34"/>
      <c r="O195" s="32"/>
      <c r="P195"/>
      <c r="Q195"/>
      <c r="R195"/>
      <c r="S195"/>
      <c r="T195"/>
      <c r="AB195"/>
      <c r="AC195"/>
    </row>
    <row r="196" spans="1:47" ht="15">
      <c r="A196" s="34" t="str">
        <f>IF(ISERROR(VLOOKUP(TRIM(B196),ALL!$B$1:$U$2738,3,FALSE)),"(unc)",VLOOKUP(TRIM(B196),ALL!$B$1:$U$2738,3,FALSE))</f>
        <v>CB ^</v>
      </c>
      <c r="B196" s="213" t="s">
        <v>10068</v>
      </c>
      <c r="C196" s="10" t="s">
        <v>11532</v>
      </c>
      <c r="D196" s="224">
        <f>VLOOKUP(TRIM(B196),BirthdateDraft!$A$1:$M$9000,2,FALSE)</f>
        <v>36450</v>
      </c>
      <c r="E196" s="203" t="str">
        <f>VLOOKUP(TRIM(B196),BirthdateDraft!$A$1:$M$9865,3,FALSE)</f>
        <v>22/4</v>
      </c>
      <c r="F196" s="209" t="s">
        <v>10757</v>
      </c>
      <c r="G196" s="34" t="str">
        <f>IF(ISERROR(VLOOKUP(TRIM(B196),ALL!$B$1:$U$2738,2,FALSE)),"",IF(ISERROR(VLOOKUP(TRIM(B196),ALL!$B$1:$U$2738,2,FALSE))," ",VLOOKUP(TRIM(B196),ALL!$B$1:$U$2738,2,FALSE)))</f>
        <v>KCA</v>
      </c>
      <c r="H196" s="124" t="str">
        <f>IF(ISBLANK(VLOOKUP(TRIM(B196),ALL!$B$1:$V$2738,4,FALSE)),"",IF(ISERROR(VLOOKUP(TRIM(B196),ALL!$B$1:$V$2738,4,FALSE))," ",VLOOKUP(TRIM(B196),ALL!$B$1:$V$2738,4,FALSE)))</f>
        <v>4</v>
      </c>
      <c r="I196" s="34"/>
      <c r="J196" s="34"/>
      <c r="K196" s="34"/>
      <c r="L196" s="34"/>
      <c r="M196" s="34"/>
      <c r="N196" s="34"/>
      <c r="O196" s="32"/>
      <c r="P196"/>
      <c r="Q196"/>
      <c r="R196"/>
      <c r="S196"/>
      <c r="T196"/>
      <c r="AB196"/>
      <c r="AC196"/>
    </row>
    <row r="197" spans="1:47" ht="15">
      <c r="A197" s="34" t="str">
        <f>IF(ISERROR(VLOOKUP(TRIM(B197),ALL!$B$1:$U$2738,3,FALSE)),"(unc)",VLOOKUP(TRIM(B197),ALL!$B$1:$U$2738,3,FALSE))</f>
        <v>DB ^</v>
      </c>
      <c r="B197" s="213" t="s">
        <v>6506</v>
      </c>
      <c r="C197" s="10" t="s">
        <v>11532</v>
      </c>
      <c r="D197" s="224">
        <f>VLOOKUP(TRIM(B197),BirthdateDraft!$A$1:$M$9000,2,FALSE)</f>
        <v>34862</v>
      </c>
      <c r="E197" s="203" t="str">
        <f>VLOOKUP(TRIM(B197),BirthdateDraft!$A$1:$M$9865,3,FALSE)</f>
        <v>18/FA</v>
      </c>
      <c r="F197" s="209"/>
      <c r="G197" s="34" t="str">
        <f>IF(ISERROR(VLOOKUP(TRIM(B197),ALL!$B$1:$U$2738,2,FALSE)),"",IF(ISERROR(VLOOKUP(TRIM(B197),ALL!$B$1:$U$2738,2,FALSE))," ",VLOOKUP(TRIM(B197),ALL!$B$1:$U$2738,2,FALSE)))</f>
        <v>PIA</v>
      </c>
      <c r="H197" s="124" t="str">
        <f>IF(ISBLANK(VLOOKUP(TRIM(B197),ALL!$B$1:$V$2738,4,FALSE)),"",IF(ISERROR(VLOOKUP(TRIM(B197),ALL!$B$1:$V$2738,4,FALSE))," ",VLOOKUP(TRIM(B197),ALL!$B$1:$V$2738,4,FALSE)))</f>
        <v>0-0</v>
      </c>
      <c r="I197" s="34" t="str">
        <f>IF(ISBLANK(VLOOKUP(TRIM(B197),ALL!$B$1:$V$2738,5,FALSE)),"",IF(ISERROR(VLOOKUP(TRIM(B197),ALL!$B$1:$V$2738,5,FALSE))," ",VLOOKUP(TRIM(B197),ALL!$B$1:$V$2738,5,FALSE)))</f>
        <v/>
      </c>
      <c r="J197" s="34" t="str">
        <f>IF(ISBLANK(VLOOKUP(TRIM(B197),ALL!$B$1:$V$2738,6,FALSE)),"",IF(ISERROR(VLOOKUP(TRIM(B197),ALL!$B$1:$V$2738,6,FALSE))," ", VLOOKUP(TRIM(B197),ALL!$B$1:$V$2738,6,FALSE)))</f>
        <v/>
      </c>
      <c r="K197" s="34" t="str">
        <f>IF(ISBLANK(VLOOKUP(TRIM(B197),ALL!$B$1:$V$2738,7,FALSE)),"",IF(ISERROR(VLOOKUP(TRIM(B197),ALL!$B$1:$V$2738,7,FALSE))," ",VLOOKUP(TRIM(B197),ALL!$B$1:$V$2738,7,FALSE)))</f>
        <v/>
      </c>
      <c r="L197" s="34" t="str">
        <f>IF(ISBLANK(VLOOKUP(TRIM(B197),ALL!$B$1:$V$2738,8,FALSE)),"",IF(ISERROR(VLOOKUP(TRIM(B197),ALL!$B$1:$V$2738,8,FALSE))," ",VLOOKUP(TRIM(B197),ALL!$B$1:$V$2738,8,FALSE)))</f>
        <v/>
      </c>
      <c r="M197" s="34" t="str">
        <f>IF(ISBLANK(VLOOKUP(TRIM(B197),ALL!$B$1:$V$2738,9,FALSE)),"",IF(ISERROR(VLOOKUP(TRIM(B197),ALL!$B$1:$V$2738,9,FALSE))," ",VLOOKUP(TRIM(B197),ALL!$B$1:$V$2738,9,FALSE)))</f>
        <v/>
      </c>
      <c r="N197" s="34" t="str">
        <f>IF(ISBLANK(VLOOKUP(TRIM(B197),ALL!$B$1:$V$2738,10,FALSE)),"",IF(ISERROR(VLOOKUP(TRIM(B197),ALL!$B$1:$V$2738,10,FALSE))," ",VLOOKUP(TRIM(B197),ALL!$B$1:$V$2738,10,FALSE)))</f>
        <v/>
      </c>
      <c r="O197" s="32"/>
      <c r="P197"/>
      <c r="Q197"/>
      <c r="R197"/>
      <c r="S197"/>
      <c r="T197"/>
      <c r="AB197"/>
      <c r="AC197"/>
    </row>
    <row r="198" spans="1:47" ht="15">
      <c r="A198" s="34" t="str">
        <f>IF(ISERROR(VLOOKUP(TRIM(B198),ALL!$B$1:$U$2738,3,FALSE)),"(unc)",VLOOKUP(TRIM(B198),ALL!$B$1:$U$2738,3,FALSE))</f>
        <v>DB ^ KOR</v>
      </c>
      <c r="B198" s="213" t="s">
        <v>6592</v>
      </c>
      <c r="C198" s="10" t="s">
        <v>11532</v>
      </c>
      <c r="D198" s="224">
        <f>VLOOKUP(TRIM(B198),BirthdateDraft!$A$1:$M$9000,2,FALSE)</f>
        <v>35472</v>
      </c>
      <c r="E198" s="203" t="str">
        <f>VLOOKUP(TRIM(B198),BirthdateDraft!$A$1:$M$9865,3,FALSE)</f>
        <v>18/1 (30)</v>
      </c>
      <c r="F198" s="209"/>
      <c r="G198" s="34" t="str">
        <f>IF(ISERROR(VLOOKUP(TRIM(B198),ALL!$B$1:$U$2738,2,FALSE)),"",IF(ISERROR(VLOOKUP(TRIM(B198),ALL!$B$1:$U$2738,2,FALSE))," ",VLOOKUP(TRIM(B198),ALL!$B$1:$U$2738,2,FALSE)))</f>
        <v>ATN</v>
      </c>
      <c r="H198" s="124" t="str">
        <f>IF(ISBLANK(VLOOKUP(TRIM(B198),ALL!$B$1:$V$2738,4,FALSE)),"",IF(ISERROR(VLOOKUP(TRIM(B198),ALL!$B$1:$V$2738,4,FALSE))," ",VLOOKUP(TRIM(B198),ALL!$B$1:$V$2738,4,FALSE)))</f>
        <v>0-0</v>
      </c>
      <c r="I198" s="34"/>
      <c r="J198" s="34"/>
      <c r="K198" s="34"/>
      <c r="L198" s="34" t="str">
        <f>IF(ISBLANK(VLOOKUP(TRIM(B198),ALL!$B$1:$V$2738,8,FALSE)),"",IF(ISERROR(VLOOKUP(TRIM(B198),ALL!$B$1:$V$2738,8,FALSE))," ",VLOOKUP(TRIM(B198),ALL!$B$1:$V$2738,8,FALSE)))</f>
        <v/>
      </c>
      <c r="M198" s="34" t="str">
        <f>IF(ISBLANK(VLOOKUP(TRIM(B198),ALL!$B$1:$V$2738,9,FALSE)),"",IF(ISERROR(VLOOKUP(TRIM(B198),ALL!$B$1:$V$2738,9,FALSE))," ",VLOOKUP(TRIM(B198),ALL!$B$1:$V$2738,9,FALSE)))</f>
        <v/>
      </c>
      <c r="N198" s="34" t="str">
        <f>IF(ISBLANK(VLOOKUP(TRIM(B198),ALL!$B$1:$V$2738,10,FALSE)),"",IF(ISERROR(VLOOKUP(TRIM(B198),ALL!$B$1:$V$2738,10,FALSE))," ",VLOOKUP(TRIM(B198),ALL!$B$1:$V$2738,10,FALSE)))</f>
        <v/>
      </c>
      <c r="O198" s="32"/>
      <c r="P198"/>
      <c r="Q198"/>
      <c r="R198"/>
      <c r="S198"/>
      <c r="T198"/>
      <c r="AB198"/>
      <c r="AC198"/>
    </row>
    <row r="199" spans="1:47" ht="15">
      <c r="A199" s="34" t="str">
        <f>IF(ISERROR(VLOOKUP(TRIM(B199),ALL!$B$1:$U$2738,3,FALSE)),"(unc)",VLOOKUP(TRIM(B199),ALL!$B$1:$U$2738,3,FALSE))</f>
        <v>DB ^</v>
      </c>
      <c r="B199" s="213" t="s">
        <v>6621</v>
      </c>
      <c r="C199" s="10" t="s">
        <v>11532</v>
      </c>
      <c r="D199" s="224">
        <f>VLOOKUP(TRIM(B199),BirthdateDraft!$A$1:$M$9000,2,FALSE)</f>
        <v>35284</v>
      </c>
      <c r="E199" s="203" t="str">
        <f>VLOOKUP(TRIM(B199),BirthdateDraft!$A$1:$M$9865,3,FALSE)</f>
        <v>18/FA</v>
      </c>
      <c r="F199" s="209"/>
      <c r="G199" s="34" t="str">
        <f>IF(ISERROR(VLOOKUP(TRIM(B199),ALL!$B$1:$U$2738,2,FALSE)),"",IF(ISERROR(VLOOKUP(TRIM(B199),ALL!$B$1:$U$2738,2,FALSE))," ",VLOOKUP(TRIM(B199),ALL!$B$1:$U$2738,2,FALSE)))</f>
        <v>PIA</v>
      </c>
      <c r="H199" s="124" t="str">
        <f>IF(ISBLANK(VLOOKUP(TRIM(B199),ALL!$B$1:$V$2738,4,FALSE)),"",IF(ISERROR(VLOOKUP(TRIM(B199),ALL!$B$1:$V$2738,4,FALSE))," ",VLOOKUP(TRIM(B199),ALL!$B$1:$V$2738,4,FALSE)))</f>
        <v>0-0</v>
      </c>
      <c r="I199" s="34" t="str">
        <f>IF(ISBLANK(VLOOKUP(TRIM(B199),ALL!$B$1:$V$2738,5,FALSE)),"",IF(ISERROR(VLOOKUP(TRIM(B199),ALL!$B$1:$V$2738,5,FALSE))," ",VLOOKUP(TRIM(B199),ALL!$B$1:$V$2738,5,FALSE)))</f>
        <v/>
      </c>
      <c r="J199" s="34" t="str">
        <f>IF(ISBLANK(VLOOKUP(TRIM(B199),ALL!$B$1:$V$2738,6,FALSE)),"",IF(ISERROR(VLOOKUP(TRIM(B199),ALL!$B$1:$V$2738,6,FALSE))," ", VLOOKUP(TRIM(B199),ALL!$B$1:$V$2738,6,FALSE)))</f>
        <v/>
      </c>
      <c r="K199" s="34" t="str">
        <f>IF(ISBLANK(VLOOKUP(TRIM(B199),ALL!$B$1:$V$2738,7,FALSE)),"",IF(ISERROR(VLOOKUP(TRIM(B199),ALL!$B$1:$V$2738,7,FALSE))," ",VLOOKUP(TRIM(B199),ALL!$B$1:$V$2738,7,FALSE)))</f>
        <v/>
      </c>
      <c r="L199" s="34" t="str">
        <f>IF(ISBLANK(VLOOKUP(TRIM(B199),ALL!$B$1:$V$2738,8,FALSE)),"",IF(ISERROR(VLOOKUP(TRIM(B199),ALL!$B$1:$V$2738,8,FALSE))," ",VLOOKUP(TRIM(B199),ALL!$B$1:$V$2738,8,FALSE)))</f>
        <v/>
      </c>
      <c r="M199" s="34" t="str">
        <f>IF(ISBLANK(VLOOKUP(TRIM(B199),ALL!$B$1:$V$2738,9,FALSE)),"",IF(ISERROR(VLOOKUP(TRIM(B199),ALL!$B$1:$V$2738,9,FALSE))," ",VLOOKUP(TRIM(B199),ALL!$B$1:$V$2738,9,FALSE)))</f>
        <v/>
      </c>
      <c r="N199" s="34" t="str">
        <f>IF(ISBLANK(VLOOKUP(TRIM(B199),ALL!$B$1:$V$2738,10,FALSE)),"",IF(ISERROR(VLOOKUP(TRIM(B199),ALL!$B$1:$V$2738,10,FALSE))," ",VLOOKUP(TRIM(B199),ALL!$B$1:$V$2738,10,FALSE)))</f>
        <v/>
      </c>
      <c r="O199" s="32"/>
      <c r="P199"/>
      <c r="Q199"/>
      <c r="R199"/>
      <c r="S199"/>
      <c r="T199"/>
      <c r="AB199"/>
      <c r="AC199"/>
    </row>
    <row r="200" spans="1:47" ht="15">
      <c r="A200" s="34"/>
      <c r="B200" s="213"/>
      <c r="C200" s="10"/>
      <c r="D200" s="224"/>
      <c r="E200" s="203"/>
      <c r="F200" s="209"/>
      <c r="G200" s="34" t="str">
        <f>IF(ISERROR(VLOOKUP(TRIM(B200),ALL!$B$1:$U$2738,2,FALSE)),"",IF(ISERROR(VLOOKUP(TRIM(B200),ALL!$B$1:$U$2738,2,FALSE))," ",VLOOKUP(TRIM(B200),ALL!$B$1:$U$2738,2,FALSE)))</f>
        <v/>
      </c>
      <c r="H200" s="124"/>
      <c r="I200" s="34"/>
      <c r="J200" s="34"/>
      <c r="K200" s="34"/>
      <c r="L200" s="34" t="str">
        <f>IF(ISBLANK(VLOOKUP(TRIM(B200),ALL!$B$1:$V$2738,8,FALSE)),"",IF(ISERROR(VLOOKUP(TRIM(B200),ALL!$B$1:$V$2738,8,FALSE))," ",VLOOKUP(TRIM(B200),ALL!$B$1:$V$2738,8,FALSE)))</f>
        <v xml:space="preserve"> </v>
      </c>
      <c r="M200" s="34" t="str">
        <f>IF(ISBLANK(VLOOKUP(TRIM(B200),ALL!$B$1:$V$2738,9,FALSE)),"",IF(ISERROR(VLOOKUP(TRIM(B200),ALL!$B$1:$V$2738,9,FALSE))," ",VLOOKUP(TRIM(B200),ALL!$B$1:$V$2738,9,FALSE)))</f>
        <v xml:space="preserve"> </v>
      </c>
      <c r="N200" s="34" t="str">
        <f>IF(ISBLANK(VLOOKUP(TRIM(B200),ALL!$B$1:$V$2738,10,FALSE)),"",IF(ISERROR(VLOOKUP(TRIM(B200),ALL!$B$1:$V$2738,10,FALSE))," ",VLOOKUP(TRIM(B200),ALL!$B$1:$V$2738,10,FALSE)))</f>
        <v xml:space="preserve"> </v>
      </c>
      <c r="O200" s="32"/>
      <c r="P200"/>
      <c r="Q200"/>
      <c r="R200"/>
      <c r="S200"/>
      <c r="T200"/>
      <c r="AB200"/>
      <c r="AC200"/>
    </row>
    <row r="201" spans="1:47">
      <c r="A201" s="34" t="str">
        <f>IF(ISERROR(VLOOKUP(TRIM(B201),ALL!$B$1:$U$2738,3,FALSE)),"(unc)",VLOOKUP(TRIM(B201),ALL!$B$1:$U$2738,3,FALSE))</f>
        <v>KOR</v>
      </c>
      <c r="B201" s="219" t="s">
        <v>11397</v>
      </c>
      <c r="C201" s="10" t="s">
        <v>11532</v>
      </c>
      <c r="D201" s="224" t="e">
        <f>VLOOKUP(TRIM(B201),BirthdateDraft!$A$1:$M$9000,2,FALSE)</f>
        <v>#N/A</v>
      </c>
      <c r="E201" s="203" t="e">
        <f>VLOOKUP(TRIM(B201),BirthdateDraft!$A$1:$M$9865,3,FALSE)</f>
        <v>#N/A</v>
      </c>
      <c r="F201" s="209"/>
      <c r="G201" s="34" t="str">
        <f>IF(ISERROR(VLOOKUP(TRIM(B201),ALL!$B$1:$U$2738,2,FALSE)),"",IF(ISERROR(VLOOKUP(TRIM(B201),ALL!$B$1:$U$2738,2,FALSE))," ",VLOOKUP(TRIM(B201),ALL!$B$1:$U$2738,2,FALSE)))</f>
        <v>DEN</v>
      </c>
      <c r="H201" s="124"/>
      <c r="I201" s="34"/>
      <c r="J201" s="34"/>
      <c r="K201" s="34"/>
      <c r="L201" s="34"/>
      <c r="M201" s="34"/>
      <c r="N201" s="34"/>
      <c r="O201" s="32"/>
      <c r="P201"/>
      <c r="Q201"/>
      <c r="R201"/>
      <c r="S201"/>
      <c r="T201"/>
      <c r="AB201"/>
      <c r="AC201"/>
    </row>
    <row r="202" spans="1:47" ht="15">
      <c r="A202" s="34" t="str">
        <f>IF(ISERROR(VLOOKUP(TRIM(B202),ALL!$B$1:$U$2738,3,FALSE)),"(unc)",VLOOKUP(TRIM(B202),ALL!$B$1:$U$2738,3,FALSE))</f>
        <v>PK</v>
      </c>
      <c r="B202" s="213" t="s">
        <v>8212</v>
      </c>
      <c r="C202" s="10" t="s">
        <v>11532</v>
      </c>
      <c r="D202" s="224">
        <f>VLOOKUP(TRIM(B202),BirthdateDraft!$A$1:$M$9000,2,FALSE)</f>
        <v>35475</v>
      </c>
      <c r="E202" s="203" t="str">
        <f>VLOOKUP(TRIM(B202),BirthdateDraft!$A$1:$M$9865,3,FALSE)</f>
        <v>20/6</v>
      </c>
      <c r="F202" s="209" t="s">
        <v>8698</v>
      </c>
      <c r="G202" s="34" t="str">
        <f>IF(ISERROR(VLOOKUP(TRIM(B202),ALL!$B$1:$U$2738,2,FALSE)),"",IF(ISERROR(VLOOKUP(TRIM(B202),ALL!$B$1:$U$2738,2,FALSE))," ",VLOOKUP(TRIM(B202),ALL!$B$1:$U$2738,2,FALSE)))</f>
        <v>BFA</v>
      </c>
      <c r="H202" s="124"/>
      <c r="I202" s="34"/>
      <c r="J202" s="34"/>
      <c r="K202" s="34"/>
      <c r="L202" s="34" t="str">
        <f>IF(ISBLANK(VLOOKUP(TRIM(B202),ALL!$B$1:$V$2738,8,FALSE)),"",IF(ISERROR(VLOOKUP(TRIM(B202),ALL!$B$1:$V$2738,8,FALSE))," ",VLOOKUP(TRIM(B202),ALL!$B$1:$V$2738,8,FALSE)))</f>
        <v/>
      </c>
      <c r="M202" s="34" t="str">
        <f>IF(ISBLANK(VLOOKUP(TRIM(B202),ALL!$B$1:$V$2738,9,FALSE)),"",IF(ISERROR(VLOOKUP(TRIM(B202),ALL!$B$1:$V$2738,9,FALSE))," ",VLOOKUP(TRIM(B202),ALL!$B$1:$V$2738,9,FALSE)))</f>
        <v/>
      </c>
      <c r="N202" s="34" t="str">
        <f>IF(ISBLANK(VLOOKUP(TRIM(B202),ALL!$B$1:$V$2738,10,FALSE)),"",IF(ISERROR(VLOOKUP(TRIM(B202),ALL!$B$1:$V$2738,10,FALSE))," ",VLOOKUP(TRIM(B202),ALL!$B$1:$V$2738,10,FALSE)))</f>
        <v/>
      </c>
      <c r="O202" s="32"/>
      <c r="P202"/>
      <c r="Q202"/>
      <c r="R202"/>
      <c r="S202"/>
      <c r="T202"/>
      <c r="AB202"/>
      <c r="AC202"/>
    </row>
    <row r="203" spans="1:47" ht="15">
      <c r="A203" s="34" t="str">
        <f>IF(ISERROR(VLOOKUP(TRIM(B203),ALL!$B$1:$U$2738,3,FALSE)),"(unc)",VLOOKUP(TRIM(B203),ALL!$B$1:$U$2738,3,FALSE))</f>
        <v>Punt</v>
      </c>
      <c r="B203" s="213" t="s">
        <v>6770</v>
      </c>
      <c r="C203" s="10" t="s">
        <v>11532</v>
      </c>
      <c r="D203" s="224">
        <f>VLOOKUP(TRIM(B203),BirthdateDraft!$A$1:$M$9000,2,FALSE)</f>
        <v>34908</v>
      </c>
      <c r="E203" s="203" t="str">
        <f>VLOOKUP(TRIM(B203),BirthdateDraft!$A$1:$M$9865,3,FALSE)</f>
        <v>18/7</v>
      </c>
      <c r="F203" s="209"/>
      <c r="G203" s="34" t="str">
        <f>IF(ISERROR(VLOOKUP(TRIM(B203),ALL!$B$1:$U$2738,2,FALSE)),"",IF(ISERROR(VLOOKUP(TRIM(B203),ALL!$B$1:$U$2738,2,FALSE))," ",VLOOKUP(TRIM(B203),ALL!$B$1:$U$2738,2,FALSE)))</f>
        <v>JXA</v>
      </c>
      <c r="H203" s="124" t="str">
        <f>IF(ISBLANK(VLOOKUP(TRIM(B203),ALL!$B$1:$V$2738,4,FALSE)),"",IF(ISERROR(VLOOKUP(TRIM(B203),ALL!$B$1:$V$2738,4,FALSE))," ",VLOOKUP(TRIM(B203),ALL!$B$1:$V$2738,4,FALSE)))</f>
        <v/>
      </c>
      <c r="I203" s="34"/>
      <c r="J203" s="34"/>
      <c r="K203" s="34"/>
      <c r="L203" s="34" t="str">
        <f>IF(ISBLANK(VLOOKUP(TRIM(B203),ALL!$B$1:$V$2738,8,FALSE)),"",IF(ISERROR(VLOOKUP(TRIM(B203),ALL!$B$1:$V$2738,8,FALSE))," ",VLOOKUP(TRIM(B203),ALL!$B$1:$V$2738,8,FALSE)))</f>
        <v/>
      </c>
      <c r="M203" s="34" t="str">
        <f>IF(ISBLANK(VLOOKUP(TRIM(B203),ALL!$B$1:$V$2738,9,FALSE)),"",IF(ISERROR(VLOOKUP(TRIM(B203),ALL!$B$1:$V$2738,9,FALSE))," ",VLOOKUP(TRIM(B203),ALL!$B$1:$V$2738,9,FALSE)))</f>
        <v/>
      </c>
      <c r="N203" s="34" t="str">
        <f>IF(ISBLANK(VLOOKUP(TRIM(B203),ALL!$B$1:$V$2738,10,FALSE)),"",IF(ISERROR(VLOOKUP(TRIM(B203),ALL!$B$1:$V$2738,10,FALSE))," ",VLOOKUP(TRIM(B203),ALL!$B$1:$V$2738,10,FALSE)))</f>
        <v/>
      </c>
      <c r="O203" s="32"/>
      <c r="P203"/>
      <c r="Q203"/>
      <c r="R203"/>
      <c r="S203"/>
      <c r="T203"/>
      <c r="AB203"/>
      <c r="AC203"/>
    </row>
    <row r="204" spans="1:47" ht="15">
      <c r="A204" s="34"/>
      <c r="B204" s="213"/>
      <c r="C204" s="10"/>
      <c r="D204" s="224"/>
      <c r="E204" s="203"/>
      <c r="F204" s="209"/>
      <c r="G204" s="34"/>
      <c r="H204" s="124"/>
      <c r="I204" s="34"/>
      <c r="J204" s="34"/>
      <c r="K204" s="34"/>
      <c r="L204" s="34"/>
      <c r="M204" s="34"/>
      <c r="N204" s="34"/>
      <c r="O204" s="32"/>
      <c r="P204"/>
      <c r="Q204"/>
      <c r="R204"/>
      <c r="S204"/>
      <c r="T204"/>
      <c r="AB204"/>
      <c r="AC204"/>
    </row>
    <row r="205" spans="1:47" ht="15.75">
      <c r="A205" s="490" t="s">
        <v>12180</v>
      </c>
      <c r="B205" s="490"/>
      <c r="C205" s="490"/>
      <c r="D205" s="491"/>
      <c r="E205" s="490"/>
      <c r="F205" s="490"/>
      <c r="G205" s="490"/>
      <c r="H205" s="492"/>
      <c r="I205" s="490"/>
      <c r="J205" s="490"/>
      <c r="K205" s="490"/>
      <c r="L205" s="34" t="str">
        <f>IF(ISBLANK(VLOOKUP(TRIM(B205),ALL!$B$1:$V$2738,8,FALSE)),"",IF(ISERROR(VLOOKUP(TRIM(B205),ALL!$B$1:$V$2738,8,FALSE))," ",VLOOKUP(TRIM(B205),ALL!$B$1:$V$2738,8,FALSE)))</f>
        <v xml:space="preserve"> </v>
      </c>
      <c r="M205" s="34" t="str">
        <f>IF(ISBLANK(VLOOKUP(TRIM(B205),ALL!$B$1:$V$2738,9,FALSE)),"",IF(ISERROR(VLOOKUP(TRIM(B205),ALL!$B$1:$V$2738,9,FALSE))," ",VLOOKUP(TRIM(B205),ALL!$B$1:$V$2738,9,FALSE)))</f>
        <v xml:space="preserve"> </v>
      </c>
      <c r="N205" s="34" t="str">
        <f>IF(ISBLANK(VLOOKUP(TRIM(B205),ALL!$B$1:$V$2738,10,FALSE)),"",IF(ISERROR(VLOOKUP(TRIM(B205),ALL!$B$1:$V$2738,10,FALSE))," ",VLOOKUP(TRIM(B205),ALL!$B$1:$V$2738,10,FALSE)))</f>
        <v xml:space="preserve"> </v>
      </c>
      <c r="O205"/>
      <c r="P205"/>
      <c r="Q205"/>
      <c r="R205"/>
      <c r="S205"/>
      <c r="T205"/>
      <c r="AB205"/>
      <c r="AC205"/>
    </row>
    <row r="206" spans="1:47" ht="15.75">
      <c r="A206" s="490" t="s">
        <v>12181</v>
      </c>
      <c r="B206" s="490"/>
      <c r="C206" s="490"/>
      <c r="D206" s="491"/>
      <c r="E206" s="490"/>
      <c r="F206" s="490"/>
      <c r="G206" s="490"/>
      <c r="H206" s="492"/>
      <c r="I206" s="490"/>
      <c r="J206" s="490"/>
      <c r="K206" s="490"/>
      <c r="L206" s="34" t="str">
        <f>IF(ISBLANK(VLOOKUP(TRIM(B206),ALL!$B$1:$V$2738,8,FALSE)),"",IF(ISERROR(VLOOKUP(TRIM(B206),ALL!$B$1:$V$2738,8,FALSE))," ",VLOOKUP(TRIM(B206),ALL!$B$1:$V$2738,8,FALSE)))</f>
        <v xml:space="preserve"> </v>
      </c>
      <c r="M206" s="34" t="str">
        <f>IF(ISBLANK(VLOOKUP(TRIM(B206),ALL!$B$1:$V$2738,9,FALSE)),"",IF(ISERROR(VLOOKUP(TRIM(B206),ALL!$B$1:$V$2738,9,FALSE))," ",VLOOKUP(TRIM(B206),ALL!$B$1:$V$2738,9,FALSE)))</f>
        <v xml:space="preserve"> </v>
      </c>
      <c r="N206" s="34" t="str">
        <f>IF(ISBLANK(VLOOKUP(TRIM(B206),ALL!$B$1:$V$2738,10,FALSE)),"",IF(ISERROR(VLOOKUP(TRIM(B206),ALL!$B$1:$V$2738,10,FALSE))," ",VLOOKUP(TRIM(B206),ALL!$B$1:$V$2738,10,FALSE)))</f>
        <v xml:space="preserve"> </v>
      </c>
      <c r="O206"/>
      <c r="P206"/>
      <c r="Q206"/>
      <c r="R206"/>
      <c r="S206"/>
      <c r="T206"/>
      <c r="AB206"/>
      <c r="AC206"/>
    </row>
    <row r="207" spans="1:47" ht="15">
      <c r="A207" s="34"/>
      <c r="B207" s="213"/>
      <c r="C207" s="10"/>
      <c r="D207" s="224"/>
      <c r="E207" s="203"/>
      <c r="F207" s="209"/>
      <c r="G207" s="34"/>
      <c r="H207" s="124"/>
      <c r="I207" s="34"/>
      <c r="J207" s="34"/>
      <c r="K207" s="34"/>
      <c r="L207" s="34"/>
      <c r="M207" s="34"/>
      <c r="N207" s="34"/>
      <c r="O207" s="32"/>
      <c r="P207"/>
      <c r="Q207"/>
      <c r="R207"/>
      <c r="S207"/>
      <c r="T207"/>
      <c r="AB207"/>
      <c r="AC207"/>
    </row>
    <row r="208" spans="1:47">
      <c r="G208" s="5"/>
      <c r="I208" s="3"/>
      <c r="J208" s="3"/>
      <c r="K208" s="3"/>
      <c r="L208" s="3"/>
      <c r="M208" s="3"/>
      <c r="N208" s="3"/>
      <c r="P208"/>
      <c r="Q208"/>
      <c r="R208"/>
      <c r="S208"/>
      <c r="T208"/>
      <c r="AB208"/>
      <c r="AC208"/>
    </row>
    <row r="209" spans="1:29" ht="20.25">
      <c r="A209" s="4" t="s">
        <v>5932</v>
      </c>
      <c r="I209" s="31">
        <f>COUNTA(B211:B277)</f>
        <v>54</v>
      </c>
      <c r="J209" s="31"/>
      <c r="P209"/>
      <c r="Q209"/>
      <c r="R209"/>
      <c r="S209"/>
      <c r="T209"/>
      <c r="AB209"/>
      <c r="AC209"/>
    </row>
    <row r="210" spans="1:29" ht="12.75" customHeight="1">
      <c r="A210" s="4"/>
      <c r="I210" s="31"/>
      <c r="J210" s="31"/>
    </row>
    <row r="211" spans="1:29">
      <c r="A211" s="34" t="str">
        <f>IF(ISERROR(VLOOKUP(TRIM(B211),ALL!$B$1:$U$2738,3,FALSE)),"(unc)",VLOOKUP(TRIM(B211),ALL!$B$1:$U$2738,3,FALSE))</f>
        <v>QB(P)</v>
      </c>
      <c r="B211" s="99" t="s">
        <v>7372</v>
      </c>
      <c r="C211" s="10" t="s">
        <v>3817</v>
      </c>
      <c r="D211" s="224">
        <f>VLOOKUP(TRIM(B211),BirthdateDraft!$A$1:$M$9000,2,FALSE)</f>
        <v>35577</v>
      </c>
      <c r="E211" s="203" t="str">
        <f>VLOOKUP(TRIM(B211),BirthdateDraft!$A$1:$M$9865,3,FALSE)</f>
        <v>19/1 (6)</v>
      </c>
      <c r="F211" s="209" t="s">
        <v>8713</v>
      </c>
      <c r="G211" s="34" t="str">
        <f>IF(ISERROR(VLOOKUP(TRIM(B211),ALL!$B$1:$U$2738,2,FALSE)),"",IF(ISERROR(VLOOKUP(TRIM(B211),ALL!$B$1:$U$2738,2,FALSE))," ",VLOOKUP(TRIM(B211),ALL!$B$1:$U$2738,2,FALSE)))</f>
        <v>NYN</v>
      </c>
      <c r="H211" s="124"/>
      <c r="I211" s="34"/>
      <c r="J211" s="34"/>
      <c r="K211" s="34"/>
      <c r="L211" s="34"/>
      <c r="M211" s="34"/>
      <c r="N211" s="34"/>
      <c r="O211"/>
      <c r="P211"/>
      <c r="Q211"/>
      <c r="R211"/>
      <c r="S211"/>
      <c r="T211"/>
      <c r="AB211"/>
      <c r="AC211"/>
    </row>
    <row r="212" spans="1:29">
      <c r="A212" s="34" t="str">
        <f>IF(ISERROR(VLOOKUP(TRIM(B212),ALL!$B$1:$U$2738,3,FALSE)),"(unc)",VLOOKUP(TRIM(B212),ALL!$B$1:$U$2738,3,FALSE))</f>
        <v>QB(P)</v>
      </c>
      <c r="B212" s="99" t="s">
        <v>11247</v>
      </c>
      <c r="C212" s="10" t="s">
        <v>3817</v>
      </c>
      <c r="D212" s="224">
        <f>VLOOKUP(TRIM(B212),BirthdateDraft!$A$1:$M$9000,2,FALSE)</f>
        <v>37398</v>
      </c>
      <c r="E212" s="203">
        <f>VLOOKUP(TRIM(B212),BirthdateDraft!$A$1:$M$9865,3,FALSE)</f>
        <v>23.1</v>
      </c>
      <c r="F212" s="209" t="s">
        <v>11704</v>
      </c>
      <c r="G212" s="34" t="str">
        <f>IF(ISERROR(VLOOKUP(TRIM(B212),ALL!$B$1:$U$2738,2,FALSE)),"",IF(ISERROR(VLOOKUP(TRIM(B212),ALL!$B$1:$U$2738,2,FALSE))," ",VLOOKUP(TRIM(B212),ALL!$B$1:$U$2738,2,FALSE)))</f>
        <v>INA</v>
      </c>
      <c r="H212" s="124"/>
      <c r="I212" s="34"/>
      <c r="J212" s="34"/>
      <c r="K212" s="34"/>
      <c r="L212" s="34"/>
      <c r="M212" s="34"/>
      <c r="N212" s="34"/>
      <c r="O212"/>
      <c r="P212"/>
      <c r="Q212"/>
      <c r="R212"/>
      <c r="S212"/>
      <c r="T212"/>
      <c r="AB212"/>
      <c r="AC212"/>
    </row>
    <row r="213" spans="1:29">
      <c r="A213" s="34" t="str">
        <f>IF(ISERROR(VLOOKUP(TRIM(B213),ALL!$B$1:$U$2738,3,FALSE)),"(unc)",VLOOKUP(TRIM(B213),ALL!$B$1:$U$2738,3,FALSE))</f>
        <v>QB</v>
      </c>
      <c r="B213" s="99" t="s">
        <v>7370</v>
      </c>
      <c r="C213" s="10" t="s">
        <v>3817</v>
      </c>
      <c r="D213" s="224">
        <f>VLOOKUP(TRIM(B213),BirthdateDraft!$A$1:$M$9000,2,FALSE)</f>
        <v>35201</v>
      </c>
      <c r="E213" s="203" t="str">
        <f>VLOOKUP(TRIM(B213),BirthdateDraft!$A$1:$M$9865,3,FALSE)</f>
        <v>19/6</v>
      </c>
      <c r="F213" s="209"/>
      <c r="G213" s="34" t="str">
        <f>IF(ISERROR(VLOOKUP(TRIM(B213),ALL!$B$1:$U$2738,2,FALSE)),"",IF(ISERROR(VLOOKUP(TRIM(B213),ALL!$B$1:$U$2738,2,FALSE))," ",VLOOKUP(TRIM(B213),ALL!$B$1:$U$2738,2,FALSE)))</f>
        <v>INA</v>
      </c>
      <c r="H213" s="124" t="str">
        <f>IF(ISBLANK(VLOOKUP(TRIM(B213),ALL!$B$1:$V$2738,4,FALSE)),"",IF(ISERROR(VLOOKUP(TRIM(B213),ALL!$B$1:$V$2738,4,FALSE))," ",VLOOKUP(TRIM(B213),ALL!$B$1:$V$2738,4,FALSE)))</f>
        <v/>
      </c>
      <c r="I213" s="34"/>
      <c r="J213" s="34"/>
      <c r="K213" s="34"/>
      <c r="L213" s="34" t="str">
        <f>IF(ISBLANK(VLOOKUP(TRIM(B213),ALL!$B$1:$V$2738,8,FALSE)),"",IF(ISERROR(VLOOKUP(TRIM(B213),ALL!$B$1:$V$2738,8,FALSE))," ",VLOOKUP(TRIM(B213),ALL!$B$1:$V$2738,8,FALSE)))</f>
        <v/>
      </c>
      <c r="M213" s="34" t="str">
        <f>IF(ISBLANK(VLOOKUP(TRIM(B213),ALL!$B$1:$V$2738,9,FALSE)),"",IF(ISERROR(VLOOKUP(TRIM(B213),ALL!$B$1:$V$2738,9,FALSE))," ",VLOOKUP(TRIM(B213),ALL!$B$1:$V$2738,9,FALSE)))</f>
        <v/>
      </c>
      <c r="N213" s="34" t="str">
        <f>IF(ISBLANK(VLOOKUP(TRIM(B213),ALL!$B$1:$V$2738,10,FALSE)),"",IF(ISERROR(VLOOKUP(TRIM(B213),ALL!$B$1:$V$2738,10,FALSE))," ",VLOOKUP(TRIM(B213),ALL!$B$1:$V$2738,10,FALSE)))</f>
        <v/>
      </c>
      <c r="O213" s="32"/>
      <c r="P213"/>
      <c r="Q213"/>
      <c r="R213"/>
      <c r="S213"/>
      <c r="T213"/>
      <c r="AB213"/>
      <c r="AC213"/>
    </row>
    <row r="214" spans="1:29">
      <c r="A214" s="34"/>
      <c r="B214" s="99"/>
      <c r="C214" s="10"/>
      <c r="D214" s="224"/>
      <c r="E214" s="203"/>
      <c r="F214" s="209"/>
      <c r="G214" s="34"/>
      <c r="H214" s="124"/>
      <c r="I214" s="34"/>
      <c r="J214" s="34"/>
      <c r="K214" s="34"/>
      <c r="L214" s="34"/>
      <c r="M214" s="34"/>
      <c r="N214" s="34"/>
      <c r="O214"/>
      <c r="P214"/>
      <c r="Q214"/>
      <c r="R214"/>
      <c r="S214"/>
      <c r="T214"/>
      <c r="AB214"/>
      <c r="AC214"/>
    </row>
    <row r="215" spans="1:29">
      <c r="A215" s="34" t="str">
        <f>IF(ISERROR(VLOOKUP(TRIM(B215),ALL!$B$1:$U$2738,3,FALSE)),"(unc)",VLOOKUP(TRIM(B215),ALL!$B$1:$U$2738,3,FALSE))</f>
        <v>HB</v>
      </c>
      <c r="B215" s="99" t="s">
        <v>6678</v>
      </c>
      <c r="C215" s="10" t="s">
        <v>3729</v>
      </c>
      <c r="D215" s="224">
        <f>VLOOKUP(TRIM(B215),BirthdateDraft!$A$1:$M$9000,2,FALSE)</f>
        <v>35060</v>
      </c>
      <c r="E215" s="203" t="str">
        <f>VLOOKUP(TRIM(B215),BirthdateDraft!$A$1:$M$9865,3,FALSE)</f>
        <v>18/2</v>
      </c>
      <c r="F215" s="209" t="s">
        <v>8714</v>
      </c>
      <c r="G215" s="34" t="str">
        <f>IF(ISERROR(VLOOKUP(TRIM(B215),ALL!$B$1:$U$2738,2,FALSE)),"",IF(ISERROR(VLOOKUP(TRIM(B215),ALL!$B$1:$U$2738,2,FALSE))," ",VLOOKUP(TRIM(B215),ALL!$B$1:$U$2738,2,FALSE)))</f>
        <v>CLA</v>
      </c>
      <c r="H215" s="124" t="str">
        <f>IF(ISBLANK(VLOOKUP(TRIM(B215),ALL!$B$1:$V$2738,11,FALSE)),"",IF(ISERROR(VLOOKUP(TRIM(B215),ALL!$B$1:$V$2738,11,FALSE))," ",VLOOKUP(TRIM(B215),ALL!$B$1:$V$2738,11,FALSE)))</f>
        <v>D</v>
      </c>
      <c r="I215" s="34" t="str">
        <f>IF(ISBLANK(VLOOKUP(TRIM(B215),ALL!$B$1:$V$2738,5,FALSE)),"",IF(ISERROR(VLOOKUP(TRIM(B215),ALL!$B$1:$V$2738,5,FALSE))," ",VLOOKUP(TRIM(B215),ALL!$B$1:$V$2738,5,FALSE)))</f>
        <v/>
      </c>
      <c r="J215" s="34" t="str">
        <f>IF(ISBLANK(VLOOKUP(TRIM(B215),ALL!$B$1:$V$2738,6,FALSE)),"",IF(ISERROR(VLOOKUP(TRIM(B215),ALL!$B$1:$V$2738,6,FALSE))," ", VLOOKUP(TRIM(B215),ALL!$B$1:$V$2738,6,FALSE)))</f>
        <v/>
      </c>
      <c r="K215" s="34" t="str">
        <f>IF(ISBLANK(VLOOKUP(TRIM(B215),ALL!$B$1:$V$2738,7,FALSE)),"",IF(ISERROR(VLOOKUP(TRIM(B215),ALL!$B$1:$V$2738,7,FALSE))," ",VLOOKUP(TRIM(B215),ALL!$B$1:$V$2738,7,FALSE)))</f>
        <v/>
      </c>
      <c r="L215" s="34">
        <f>IF(ISBLANK(VLOOKUP(TRIM(B215),ALL!$B$1:$V$2738,8,FALSE)),"",IF(ISERROR(VLOOKUP(TRIM(B215),ALL!$B$1:$V$2738,8,FALSE))," ",VLOOKUP(TRIM(B215),ALL!$B$1:$V$2738,8,FALSE)))</f>
        <v>0</v>
      </c>
      <c r="M215" s="34" t="str">
        <f>IF(ISBLANK(VLOOKUP(TRIM(B215),ALL!$B$1:$V$2738,9,FALSE)),"",IF(ISERROR(VLOOKUP(TRIM(B215),ALL!$B$1:$V$2738,9,FALSE))," ",VLOOKUP(TRIM(B215),ALL!$B$1:$V$2738,9,FALSE)))</f>
        <v/>
      </c>
      <c r="N215" s="34">
        <f>IF(ISBLANK(VLOOKUP(TRIM(B215),ALL!$B$1:$V$2738,10,FALSE)),"",IF(ISERROR(VLOOKUP(TRIM(B215),ALL!$B$1:$V$2738,10,FALSE))," ",VLOOKUP(TRIM(B215),ALL!$B$1:$V$2738,10,FALSE)))</f>
        <v>0</v>
      </c>
      <c r="O215"/>
      <c r="P215"/>
      <c r="Q215"/>
      <c r="R215"/>
      <c r="S215"/>
      <c r="T215"/>
      <c r="AB215"/>
      <c r="AC215"/>
    </row>
    <row r="216" spans="1:29">
      <c r="A216" s="34" t="str">
        <f>IF(ISERROR(VLOOKUP(TRIM(B216),ALL!$B$1:$U$2738,3,FALSE)),"(unc)",VLOOKUP(TRIM(B216),ALL!$B$1:$U$2738,3,FALSE))</f>
        <v>HB</v>
      </c>
      <c r="B216" s="440" t="s">
        <v>11192</v>
      </c>
      <c r="C216" s="10" t="s">
        <v>3729</v>
      </c>
      <c r="D216" s="224">
        <f>VLOOKUP(TRIM(B216),BirthdateDraft!$A$1:$M$9000,2,FALSE)</f>
        <v>36782</v>
      </c>
      <c r="E216" s="203" t="str">
        <f>VLOOKUP(TRIM(B216),BirthdateDraft!$A$1:$M$9865,3,FALSE)</f>
        <v>23.FA</v>
      </c>
      <c r="F216" s="209">
        <v>24.4</v>
      </c>
      <c r="G216" s="34" t="str">
        <f>IF(ISERROR(VLOOKUP(TRIM(B216),ALL!$B$1:$U$2738,2,FALSE)),"",IF(ISERROR(VLOOKUP(TRIM(B216),ALL!$B$1:$U$2738,2,FALSE))," ",VLOOKUP(TRIM(B216),ALL!$B$1:$U$2738,2,FALSE)))</f>
        <v>DNA</v>
      </c>
      <c r="H216" s="124" t="str">
        <f>IF(ISBLANK(VLOOKUP(TRIM(B216),ALL!$B$1:$V$2738,11,FALSE)),"",IF(ISERROR(VLOOKUP(TRIM(B216),ALL!$B$1:$V$2738,11,FALSE))," ",VLOOKUP(TRIM(B216),ALL!$B$1:$V$2738,11,FALSE)))</f>
        <v>B</v>
      </c>
      <c r="I216" s="34" t="str">
        <f>IF(ISBLANK(VLOOKUP(TRIM(B216),ALL!$B$1:$V$2738,5,FALSE)),"",IF(ISERROR(VLOOKUP(TRIM(B216),ALL!$B$1:$V$2738,5,FALSE))," ",VLOOKUP(TRIM(B216),ALL!$B$1:$V$2738,5,FALSE)))</f>
        <v/>
      </c>
      <c r="J216" s="34" t="str">
        <f>IF(ISBLANK(VLOOKUP(TRIM(B216),ALL!$B$1:$V$2738,6,FALSE)),"",IF(ISERROR(VLOOKUP(TRIM(B216),ALL!$B$1:$V$2738,6,FALSE))," ", VLOOKUP(TRIM(B216),ALL!$B$1:$V$2738,6,FALSE)))</f>
        <v/>
      </c>
      <c r="K216" s="34" t="str">
        <f>IF(ISBLANK(VLOOKUP(TRIM(B216),ALL!$B$1:$V$2738,7,FALSE)),"",IF(ISERROR(VLOOKUP(TRIM(B216),ALL!$B$1:$V$2738,7,FALSE))," ",VLOOKUP(TRIM(B216),ALL!$B$1:$V$2738,7,FALSE)))</f>
        <v/>
      </c>
      <c r="L216" s="34">
        <f>IF(ISBLANK(VLOOKUP(TRIM(B216),ALL!$B$1:$V$2738,8,FALSE)),"",IF(ISERROR(VLOOKUP(TRIM(B216),ALL!$B$1:$V$2738,8,FALSE))," ",VLOOKUP(TRIM(B216),ALL!$B$1:$V$2738,8,FALSE)))</f>
        <v>0</v>
      </c>
      <c r="M216" s="34" t="str">
        <f>IF(ISBLANK(VLOOKUP(TRIM(B216),ALL!$B$1:$V$2738,9,FALSE)),"",IF(ISERROR(VLOOKUP(TRIM(B216),ALL!$B$1:$V$2738,9,FALSE))," ",VLOOKUP(TRIM(B216),ALL!$B$1:$V$2738,9,FALSE)))</f>
        <v/>
      </c>
      <c r="N216" s="34">
        <f>IF(ISBLANK(VLOOKUP(TRIM(B216),ALL!$B$1:$V$2738,10,FALSE)),"",IF(ISERROR(VLOOKUP(TRIM(B216),ALL!$B$1:$V$2738,10,FALSE))," ",VLOOKUP(TRIM(B216),ALL!$B$1:$V$2738,10,FALSE)))</f>
        <v>0</v>
      </c>
      <c r="O216"/>
      <c r="P216"/>
      <c r="Q216"/>
      <c r="R216"/>
      <c r="S216"/>
      <c r="T216"/>
      <c r="AB216"/>
      <c r="AC216"/>
    </row>
    <row r="217" spans="1:29">
      <c r="A217" s="34" t="str">
        <f>IF(ISERROR(VLOOKUP(TRIM(B217),ALL!$B$1:$U$2738,3,FALSE)),"(unc)",VLOOKUP(TRIM(B217),ALL!$B$1:$U$2738,3,FALSE))</f>
        <v>HB KOR</v>
      </c>
      <c r="B217" s="99" t="s">
        <v>9906</v>
      </c>
      <c r="C217" s="10" t="s">
        <v>3729</v>
      </c>
      <c r="D217" s="224">
        <f>VLOOKUP(TRIM(B217),BirthdateDraft!$A$1:$M$9000,2,FALSE)</f>
        <v>36575</v>
      </c>
      <c r="E217" s="203" t="str">
        <f>VLOOKUP(TRIM(B217),BirthdateDraft!$A$1:$M$9865,3,FALSE)</f>
        <v>22/4</v>
      </c>
      <c r="F217" s="209" t="s">
        <v>10435</v>
      </c>
      <c r="G217" s="34" t="str">
        <f>IF(ISERROR(VLOOKUP(TRIM(B217),ALL!$B$1:$U$2738,2,FALSE)),"",IF(ISERROR(VLOOKUP(TRIM(B217),ALL!$B$1:$U$2738,2,FALSE))," ",VLOOKUP(TRIM(B217),ALL!$B$1:$U$2738,2,FALSE)))</f>
        <v>HOA</v>
      </c>
      <c r="H217" s="124" t="str">
        <f>IF(ISBLANK(VLOOKUP(TRIM(B217),ALL!$B$1:$V$2738,11,FALSE)),"",IF(ISERROR(VLOOKUP(TRIM(B217),ALL!$B$1:$V$2738,11,FALSE))," ",VLOOKUP(TRIM(B217),ALL!$B$1:$V$2738,11,FALSE)))</f>
        <v>B</v>
      </c>
      <c r="I217" s="34" t="str">
        <f>IF(ISBLANK(VLOOKUP(TRIM(B217),ALL!$B$1:$V$2738,5,FALSE)),"",IF(ISERROR(VLOOKUP(TRIM(B217),ALL!$B$1:$V$2738,5,FALSE))," ",VLOOKUP(TRIM(B217),ALL!$B$1:$V$2738,5,FALSE)))</f>
        <v/>
      </c>
      <c r="J217" s="34" t="str">
        <f>IF(ISBLANK(VLOOKUP(TRIM(B217),ALL!$B$1:$V$2738,6,FALSE)),"",IF(ISERROR(VLOOKUP(TRIM(B217),ALL!$B$1:$V$2738,6,FALSE))," ", VLOOKUP(TRIM(B217),ALL!$B$1:$V$2738,6,FALSE)))</f>
        <v/>
      </c>
      <c r="K217" s="34" t="str">
        <f>IF(ISBLANK(VLOOKUP(TRIM(B217),ALL!$B$1:$V$2738,7,FALSE)),"",IF(ISERROR(VLOOKUP(TRIM(B217),ALL!$B$1:$V$2738,7,FALSE))," ",VLOOKUP(TRIM(B217),ALL!$B$1:$V$2738,7,FALSE)))</f>
        <v/>
      </c>
      <c r="L217" s="34">
        <f>IF(ISBLANK(VLOOKUP(TRIM(B217),ALL!$B$1:$V$2738,8,FALSE)),"",IF(ISERROR(VLOOKUP(TRIM(B217),ALL!$B$1:$V$2738,8,FALSE))," ",VLOOKUP(TRIM(B217),ALL!$B$1:$V$2738,8,FALSE)))</f>
        <v>0</v>
      </c>
      <c r="M217" s="34" t="str">
        <f>IF(ISBLANK(VLOOKUP(TRIM(B217),ALL!$B$1:$V$2738,9,FALSE)),"",IF(ISERROR(VLOOKUP(TRIM(B217),ALL!$B$1:$V$2738,9,FALSE))," ",VLOOKUP(TRIM(B217),ALL!$B$1:$V$2738,9,FALSE)))</f>
        <v/>
      </c>
      <c r="N217" s="34">
        <f>IF(ISBLANK(VLOOKUP(TRIM(B217),ALL!$B$1:$V$2738,10,FALSE)),"",IF(ISERROR(VLOOKUP(TRIM(B217),ALL!$B$1:$V$2738,10,FALSE))," ",VLOOKUP(TRIM(B217),ALL!$B$1:$V$2738,10,FALSE)))</f>
        <v>5</v>
      </c>
      <c r="O217"/>
      <c r="P217"/>
      <c r="Q217"/>
      <c r="R217"/>
      <c r="S217"/>
      <c r="T217"/>
      <c r="AB217"/>
      <c r="AC217"/>
    </row>
    <row r="218" spans="1:29">
      <c r="A218" s="34" t="str">
        <f>IF(ISERROR(VLOOKUP(TRIM(B218),ALL!$B$1:$U$2738,3,FALSE)),"(unc)",VLOOKUP(TRIM(B218),ALL!$B$1:$U$2738,3,FALSE))</f>
        <v>HB</v>
      </c>
      <c r="B218" s="99" t="s">
        <v>9896</v>
      </c>
      <c r="C218" s="10" t="s">
        <v>3817</v>
      </c>
      <c r="D218" s="224">
        <f>VLOOKUP(TRIM(B218),BirthdateDraft!$A$1:$M$9000,2,FALSE)</f>
        <v>36503</v>
      </c>
      <c r="E218" s="203" t="str">
        <f>VLOOKUP(TRIM(B218),BirthdateDraft!$A$1:$M$9865,3,FALSE)</f>
        <v>22/5</v>
      </c>
      <c r="F218" s="209" t="s">
        <v>10757</v>
      </c>
      <c r="G218" s="34" t="str">
        <f>IF(ISERROR(VLOOKUP(TRIM(B218),ALL!$B$1:$U$2738,2,FALSE)),"",IF(ISERROR(VLOOKUP(TRIM(B218),ALL!$B$1:$U$2738,2,FALSE))," ",VLOOKUP(TRIM(B218),ALL!$B$1:$U$2738,2,FALSE)))</f>
        <v>CLA</v>
      </c>
      <c r="H218" s="124" t="str">
        <f>IF(ISBLANK(VLOOKUP(TRIM(B218),ALL!$B$1:$V$2738,11,FALSE)),"",IF(ISERROR(VLOOKUP(TRIM(B218),ALL!$B$1:$V$2738,11,FALSE))," ",VLOOKUP(TRIM(B218),ALL!$B$1:$V$2738,11,FALSE)))</f>
        <v>B</v>
      </c>
      <c r="I218" s="34"/>
      <c r="J218" s="34"/>
      <c r="K218" s="34"/>
      <c r="L218" s="34">
        <f>IF(ISBLANK(VLOOKUP(TRIM(B218),ALL!$B$1:$V$2738,8,FALSE)),"",IF(ISERROR(VLOOKUP(TRIM(B218),ALL!$B$1:$V$2738,8,FALSE))," ",VLOOKUP(TRIM(B218),ALL!$B$1:$V$2738,8,FALSE)))</f>
        <v>0</v>
      </c>
      <c r="M218" s="34" t="str">
        <f>IF(ISBLANK(VLOOKUP(TRIM(B218),ALL!$B$1:$V$2738,9,FALSE)),"",IF(ISERROR(VLOOKUP(TRIM(B218),ALL!$B$1:$V$2738,9,FALSE))," ",VLOOKUP(TRIM(B218),ALL!$B$1:$V$2738,9,FALSE)))</f>
        <v/>
      </c>
      <c r="N218" s="34">
        <f>IF(ISBLANK(VLOOKUP(TRIM(B218),ALL!$B$1:$V$2738,10,FALSE)),"",IF(ISERROR(VLOOKUP(TRIM(B218),ALL!$B$1:$V$2738,10,FALSE))," ",VLOOKUP(TRIM(B218),ALL!$B$1:$V$2738,10,FALSE)))</f>
        <v>4</v>
      </c>
      <c r="O218"/>
      <c r="P218"/>
      <c r="Q218"/>
      <c r="R218"/>
      <c r="S218"/>
      <c r="T218"/>
      <c r="AB218"/>
      <c r="AC218"/>
    </row>
    <row r="219" spans="1:29">
      <c r="A219" s="34"/>
      <c r="L219" s="34" t="str">
        <f>IF(ISBLANK(VLOOKUP(TRIM(B219),ALL!$B$1:$V$2738,8,FALSE)),"",IF(ISERROR(VLOOKUP(TRIM(B219),ALL!$B$1:$V$2738,8,FALSE))," ",VLOOKUP(TRIM(B219),ALL!$B$1:$V$2738,8,FALSE)))</f>
        <v xml:space="preserve"> </v>
      </c>
    </row>
    <row r="220" spans="1:29">
      <c r="A220" s="34" t="str">
        <f>IF(ISERROR(VLOOKUP(TRIM(B220),ALL!$B$1:$U$2738,3,FALSE)),"(unc)",VLOOKUP(TRIM(B220),ALL!$B$1:$U$2738,3,FALSE))</f>
        <v>WR</v>
      </c>
      <c r="B220" s="99" t="s">
        <v>9939</v>
      </c>
      <c r="C220" s="10" t="s">
        <v>3817</v>
      </c>
      <c r="D220" s="224">
        <f>VLOOKUP(TRIM(B220),BirthdateDraft!$A$1:$M$9000,2,FALSE)</f>
        <v>36704</v>
      </c>
      <c r="E220" s="203" t="str">
        <f>VLOOKUP(TRIM(B220),BirthdateDraft!$A$1:$M$9865,3,FALSE)</f>
        <v>22/1</v>
      </c>
      <c r="F220" s="209" t="s">
        <v>10422</v>
      </c>
      <c r="G220" s="34" t="str">
        <f>IF(ISERROR(VLOOKUP(TRIM(B220),ALL!$B$1:$U$2738,2,FALSE)),"",IF(ISERROR(VLOOKUP(TRIM(B220),ALL!$B$1:$U$2738,2,FALSE))," ",VLOOKUP(TRIM(B220),ALL!$B$1:$U$2738,2,FALSE)))</f>
        <v>NON</v>
      </c>
      <c r="H220" s="124" t="str">
        <f>IF(ISBLANK(VLOOKUP(TRIM(B220),ALL!$B$1:$V$2738,11,FALSE)),"",IF(ISERROR(VLOOKUP(TRIM(B220),ALL!$B$1:$V$2738,11,FALSE))," ",VLOOKUP(TRIM(B220),ALL!$B$1:$V$2738,11,FALSE)))</f>
        <v>D</v>
      </c>
      <c r="I220" s="34"/>
      <c r="J220" s="34"/>
      <c r="K220" s="34"/>
      <c r="L220" s="34" t="str">
        <f>IF(ISBLANK(VLOOKUP(TRIM(B220),ALL!$B$1:$V$2738,8,FALSE)),"",IF(ISERROR(VLOOKUP(TRIM(B220),ALL!$B$1:$V$2738,8,FALSE))," ",VLOOKUP(TRIM(B220),ALL!$B$1:$V$2738,8,FALSE)))</f>
        <v/>
      </c>
      <c r="M220" s="34"/>
      <c r="N220" s="34"/>
      <c r="O220" s="32"/>
      <c r="P220"/>
      <c r="Q220"/>
      <c r="R220"/>
      <c r="S220"/>
      <c r="T220"/>
      <c r="AB220"/>
      <c r="AC220"/>
    </row>
    <row r="221" spans="1:29">
      <c r="A221" s="34" t="str">
        <f>IF(ISERROR(VLOOKUP(TRIM(B221),ALL!$B$1:$U$2738,3,FALSE)),"(unc)",VLOOKUP(TRIM(B221),ALL!$B$1:$U$2738,3,FALSE))</f>
        <v>WR</v>
      </c>
      <c r="B221" s="99" t="s">
        <v>11066</v>
      </c>
      <c r="C221" s="10" t="s">
        <v>3817</v>
      </c>
      <c r="D221" s="224">
        <f>VLOOKUP(TRIM(B221),BirthdateDraft!$A$1:$M$9000,2,FALSE)</f>
        <v>36780</v>
      </c>
      <c r="E221" s="203">
        <f>VLOOKUP(TRIM(B221),BirthdateDraft!$A$1:$M$9865,3,FALSE)</f>
        <v>23.1</v>
      </c>
      <c r="F221" s="209" t="s">
        <v>11705</v>
      </c>
      <c r="G221" s="34" t="str">
        <f>IF(ISERROR(VLOOKUP(TRIM(B221),ALL!$B$1:$U$2738,2,FALSE)),"",IF(ISERROR(VLOOKUP(TRIM(B221),ALL!$B$1:$U$2738,2,FALSE))," ",VLOOKUP(TRIM(B221),ALL!$B$1:$U$2738,2,FALSE)))</f>
        <v>BAA</v>
      </c>
      <c r="H221" s="124" t="str">
        <f>IF(ISBLANK(VLOOKUP(TRIM(B221),ALL!$B$1:$V$2738,11,FALSE)),"",IF(ISERROR(VLOOKUP(TRIM(B221),ALL!$B$1:$V$2738,11,FALSE))," ",VLOOKUP(TRIM(B221),ALL!$B$1:$V$2738,11,FALSE)))</f>
        <v>C</v>
      </c>
      <c r="I221" s="34"/>
      <c r="J221" s="34"/>
      <c r="K221" s="34"/>
      <c r="L221" s="34" t="str">
        <f>IF(ISBLANK(VLOOKUP(TRIM(B221),ALL!$B$1:$V$2738,8,FALSE)),"",IF(ISERROR(VLOOKUP(TRIM(B221),ALL!$B$1:$V$2738,8,FALSE))," ",VLOOKUP(TRIM(B221),ALL!$B$1:$V$2738,8,FALSE)))</f>
        <v/>
      </c>
      <c r="M221" s="34"/>
      <c r="N221" s="34"/>
      <c r="O221" s="32"/>
      <c r="P221"/>
      <c r="Q221"/>
      <c r="R221"/>
      <c r="S221"/>
      <c r="T221"/>
      <c r="AB221"/>
      <c r="AC221"/>
    </row>
    <row r="222" spans="1:29">
      <c r="A222" s="34" t="str">
        <f>IF(ISERROR(VLOOKUP(TRIM(B222),ALL!$B$1:$U$2738,3,FALSE)),"(unc)",VLOOKUP(TRIM(B222),ALL!$B$1:$U$2738,3,FALSE))</f>
        <v>WR</v>
      </c>
      <c r="B222" s="99" t="s">
        <v>11245</v>
      </c>
      <c r="C222" s="10" t="s">
        <v>3817</v>
      </c>
      <c r="D222" s="224">
        <f>VLOOKUP(TRIM(B222),BirthdateDraft!$A$1:$M$9000,2,FALSE)</f>
        <v>36638</v>
      </c>
      <c r="E222" s="203">
        <f>VLOOKUP(TRIM(B222),BirthdateDraft!$A$1:$M$9865,3,FALSE)</f>
        <v>23.2</v>
      </c>
      <c r="F222" s="209" t="s">
        <v>11706</v>
      </c>
      <c r="G222" s="34" t="str">
        <f>IF(ISERROR(VLOOKUP(TRIM(B222),ALL!$B$1:$U$2738,2,FALSE)),"",IF(ISERROR(VLOOKUP(TRIM(B222),ALL!$B$1:$U$2738,2,FALSE))," ",VLOOKUP(TRIM(B222),ALL!$B$1:$U$2738,2,FALSE)))</f>
        <v>KCA</v>
      </c>
      <c r="H222" s="124" t="str">
        <f>IF(ISBLANK(VLOOKUP(TRIM(B222),ALL!$B$1:$V$2738,11,FALSE)),"",IF(ISERROR(VLOOKUP(TRIM(B222),ALL!$B$1:$V$2738,11,FALSE))," ",VLOOKUP(TRIM(B222),ALL!$B$1:$V$2738,11,FALSE)))</f>
        <v>A</v>
      </c>
      <c r="I222" s="34"/>
      <c r="J222" s="34"/>
      <c r="K222" s="34"/>
      <c r="L222" s="34" t="str">
        <f>IF(ISBLANK(VLOOKUP(TRIM(B222),ALL!$B$1:$V$2738,8,FALSE)),"",IF(ISERROR(VLOOKUP(TRIM(B222),ALL!$B$1:$V$2738,8,FALSE))," ",VLOOKUP(TRIM(B222),ALL!$B$1:$V$2738,8,FALSE)))</f>
        <v/>
      </c>
      <c r="M222" s="34"/>
      <c r="N222" s="34"/>
      <c r="O222" s="32"/>
      <c r="P222"/>
      <c r="Q222"/>
      <c r="R222"/>
      <c r="S222"/>
      <c r="T222"/>
      <c r="AB222"/>
      <c r="AC222"/>
    </row>
    <row r="223" spans="1:29">
      <c r="A223" s="34" t="str">
        <f>IF(ISERROR(VLOOKUP(TRIM(B223),ALL!$B$1:$U$2738,3,FALSE)),"(unc)",VLOOKUP(TRIM(B223),ALL!$B$1:$U$2738,3,FALSE))</f>
        <v>WR PR</v>
      </c>
      <c r="B223" s="219" t="s">
        <v>10967</v>
      </c>
      <c r="C223" s="10" t="s">
        <v>3817</v>
      </c>
      <c r="D223" s="224">
        <f>VLOOKUP(TRIM(B223),BirthdateDraft!$A$1:$M$9000,2,FALSE)</f>
        <v>36243</v>
      </c>
      <c r="E223" s="203">
        <f>VLOOKUP(TRIM(B223),BirthdateDraft!$A$1:$M$9865,3,FALSE)</f>
        <v>23.4</v>
      </c>
      <c r="F223" s="209" t="s">
        <v>11706</v>
      </c>
      <c r="G223" s="34" t="str">
        <f>IF(ISERROR(VLOOKUP(TRIM(B223),ALL!$B$1:$U$2738,2,FALSE)),"",IF(ISERROR(VLOOKUP(TRIM(B223),ALL!$B$1:$U$2738,2,FALSE))," ",VLOOKUP(TRIM(B223),ALL!$B$1:$U$2738,2,FALSE)))</f>
        <v>PIA</v>
      </c>
      <c r="H223" s="124" t="str">
        <f>IF(ISBLANK(VLOOKUP(TRIM(B223),ALL!$B$1:$V$2738,11,FALSE)),"",IF(ISERROR(VLOOKUP(TRIM(B223),ALL!$B$1:$V$2738,11,FALSE))," ",VLOOKUP(TRIM(B223),ALL!$B$1:$V$2738,11,FALSE)))</f>
        <v>E</v>
      </c>
      <c r="I223" s="34"/>
      <c r="J223" s="34"/>
      <c r="K223" s="34"/>
      <c r="L223" s="34" t="str">
        <f>IF(ISBLANK(VLOOKUP(TRIM(B223),ALL!$B$1:$V$2738,8,FALSE)),"",IF(ISERROR(VLOOKUP(TRIM(B223),ALL!$B$1:$V$2738,8,FALSE))," ",VLOOKUP(TRIM(B223),ALL!$B$1:$V$2738,8,FALSE)))</f>
        <v/>
      </c>
      <c r="M223" s="34"/>
      <c r="N223" s="34"/>
      <c r="O223" s="32"/>
      <c r="P223"/>
      <c r="Q223"/>
      <c r="R223"/>
      <c r="S223"/>
      <c r="T223"/>
      <c r="AB223"/>
      <c r="AC223"/>
    </row>
    <row r="224" spans="1:29">
      <c r="A224" s="34" t="str">
        <f>IF(ISERROR(VLOOKUP(TRIM(B224),ALL!$B$1:$U$2738,3,FALSE)),"(unc)",VLOOKUP(TRIM(B224),ALL!$B$1:$U$2738,3,FALSE))</f>
        <v>WR</v>
      </c>
      <c r="B224" s="99" t="s">
        <v>6246</v>
      </c>
      <c r="C224" s="10" t="s">
        <v>3817</v>
      </c>
      <c r="D224" s="224">
        <f>VLOOKUP(TRIM(B224),BirthdateDraft!$A$1:$M$9000,2,FALSE)</f>
        <v>35288</v>
      </c>
      <c r="E224" s="203" t="str">
        <f>VLOOKUP(TRIM(B224),BirthdateDraft!$A$1:$M$9865,3,FALSE)</f>
        <v>17/2</v>
      </c>
      <c r="F224" s="209" t="s">
        <v>6802</v>
      </c>
      <c r="G224" s="34" t="str">
        <f>IF(ISERROR(VLOOKUP(TRIM(B224),ALL!$B$1:$U$2738,2,FALSE)),"",IF(ISERROR(VLOOKUP(TRIM(B224),ALL!$B$1:$U$2738,2,FALSE))," ",VLOOKUP(TRIM(B224),ALL!$B$1:$U$2738,2,FALSE)))</f>
        <v>WAN</v>
      </c>
      <c r="H224" s="124" t="str">
        <f>IF(ISBLANK(VLOOKUP(TRIM(B224),ALL!$B$1:$V$2738,11,FALSE)),"",IF(ISERROR(VLOOKUP(TRIM(B224),ALL!$B$1:$V$2738,11,FALSE))," ",VLOOKUP(TRIM(B224),ALL!$B$1:$V$2738,11,FALSE)))</f>
        <v>D</v>
      </c>
      <c r="I224" s="34" t="str">
        <f>IF(ISBLANK(VLOOKUP(TRIM(B224),ALL!$B$1:$V$2738,5,FALSE)),"",IF(ISERROR(VLOOKUP(TRIM(B224),ALL!$B$1:$V$2738,5,FALSE))," ",VLOOKUP(TRIM(B224),ALL!$B$1:$V$2738,5,FALSE)))</f>
        <v/>
      </c>
      <c r="J224" s="34" t="str">
        <f>IF(ISBLANK(VLOOKUP(TRIM(B224),ALL!$B$1:$V$2738,6,FALSE)),"",IF(ISERROR(VLOOKUP(TRIM(B224),ALL!$B$1:$V$2738,6,FALSE))," ", VLOOKUP(TRIM(B224),ALL!$B$1:$V$2738,6,FALSE)))</f>
        <v/>
      </c>
      <c r="K224" s="34" t="str">
        <f>IF(ISBLANK(VLOOKUP(TRIM(B224),ALL!$B$1:$V$2738,7,FALSE)),"",IF(ISERROR(VLOOKUP(TRIM(B224),ALL!$B$1:$V$2738,7,FALSE))," ",VLOOKUP(TRIM(B224),ALL!$B$1:$V$2738,7,FALSE)))</f>
        <v/>
      </c>
      <c r="L224" s="34" t="str">
        <f>IF(ISBLANK(VLOOKUP(TRIM(B224),ALL!$B$1:$V$2738,8,FALSE)),"",IF(ISERROR(VLOOKUP(TRIM(B224),ALL!$B$1:$V$2738,8,FALSE))," ",VLOOKUP(TRIM(B224),ALL!$B$1:$V$2738,8,FALSE)))</f>
        <v/>
      </c>
      <c r="M224" s="34" t="str">
        <f>IF(ISBLANK(VLOOKUP(TRIM(B224),ALL!$B$1:$V$2738,9,FALSE)),"",IF(ISERROR(VLOOKUP(TRIM(B224),ALL!$B$1:$V$2738,9,FALSE))," ",VLOOKUP(TRIM(B224),ALL!$B$1:$V$2738,9,FALSE)))</f>
        <v/>
      </c>
      <c r="N224" s="34" t="str">
        <f>IF(ISBLANK(VLOOKUP(TRIM(B224),ALL!$B$1:$V$2738,10,FALSE)),"",IF(ISERROR(VLOOKUP(TRIM(B224),ALL!$B$1:$V$2738,10,FALSE))," ",VLOOKUP(TRIM(B224),ALL!$B$1:$V$2738,10,FALSE)))</f>
        <v/>
      </c>
      <c r="O224"/>
      <c r="P224"/>
      <c r="Q224"/>
      <c r="R224"/>
      <c r="S224"/>
      <c r="T224"/>
      <c r="AB224"/>
      <c r="AC224"/>
    </row>
    <row r="225" spans="1:29">
      <c r="A225" s="34" t="str">
        <f>IF(ISERROR(VLOOKUP(TRIM(B225),ALL!$B$1:$U$2738,3,FALSE)),"(unc)",VLOOKUP(TRIM(B225),ALL!$B$1:$U$2738,3,FALSE))</f>
        <v>TE BB</v>
      </c>
      <c r="B225" s="99" t="s">
        <v>11157</v>
      </c>
      <c r="C225" s="10" t="s">
        <v>3729</v>
      </c>
      <c r="D225" s="224">
        <f>VLOOKUP(TRIM(B225),BirthdateDraft!$A$1:$M$9000,2,FALSE)</f>
        <v>36833</v>
      </c>
      <c r="E225" s="203">
        <f>VLOOKUP(TRIM(B225),BirthdateDraft!$A$1:$M$9865,3,FALSE)</f>
        <v>23.3</v>
      </c>
      <c r="F225" s="209" t="s">
        <v>11866</v>
      </c>
      <c r="G225" s="34" t="str">
        <f>IF(ISERROR(VLOOKUP(TRIM(B225),ALL!$B$1:$U$2738,2,FALSE)),"",IF(ISERROR(VLOOKUP(TRIM(B225),ALL!$B$1:$U$2738,2,FALSE))," ",VLOOKUP(TRIM(B225),ALL!$B$1:$U$2738,2,FALSE)))</f>
        <v>GBN</v>
      </c>
      <c r="H225" s="124" t="str">
        <f>IF(ISBLANK(VLOOKUP(TRIM(B225),ALL!$B$1:$V$2738,11,FALSE)),"",IF(ISERROR(VLOOKUP(TRIM(B225),ALL!$B$1:$V$2738,11,FALSE))," ",VLOOKUP(TRIM(B225),ALL!$B$1:$V$2738,11,FALSE)))</f>
        <v>B</v>
      </c>
      <c r="I225" s="34"/>
      <c r="J225" s="34"/>
      <c r="K225" s="34"/>
      <c r="L225" s="34">
        <f>IF(ISBLANK(VLOOKUP(TRIM(B225),ALL!$B$1:$V$2738,8,FALSE)),"",IF(ISERROR(VLOOKUP(TRIM(B225),ALL!$B$1:$V$2738,8,FALSE))," ",VLOOKUP(TRIM(B225),ALL!$B$1:$V$2738,8,FALSE)))</f>
        <v>4</v>
      </c>
      <c r="M225" s="34"/>
      <c r="N225" s="34"/>
      <c r="O225"/>
      <c r="P225"/>
      <c r="Q225"/>
      <c r="R225"/>
      <c r="S225"/>
      <c r="T225"/>
      <c r="AB225"/>
      <c r="AC225"/>
    </row>
    <row r="226" spans="1:29">
      <c r="A226" s="34" t="str">
        <f>IF(ISERROR(VLOOKUP(TRIM(B226),ALL!$B$1:$U$2738,3,FALSE)),"(unc)",VLOOKUP(TRIM(B226),ALL!$B$1:$U$2738,3,FALSE))</f>
        <v>TE</v>
      </c>
      <c r="B226" s="99" t="s">
        <v>5682</v>
      </c>
      <c r="C226" s="10" t="s">
        <v>3729</v>
      </c>
      <c r="D226" s="224">
        <f>VLOOKUP(TRIM(B226),BirthdateDraft!$A$1:$M$9000,2,FALSE)</f>
        <v>33970</v>
      </c>
      <c r="E226" s="203" t="str">
        <f>VLOOKUP(TRIM(B226),BirthdateDraft!$A$1:$M$9865,3,FALSE)</f>
        <v>16/4</v>
      </c>
      <c r="F226" s="209" t="s">
        <v>6355</v>
      </c>
      <c r="G226" s="34" t="str">
        <f>IF(ISERROR(VLOOKUP(TRIM(B226),ALL!$B$1:$U$2738,2,FALSE)),"",IF(ISERROR(VLOOKUP(TRIM(B226),ALL!$B$1:$U$2738,2,FALSE))," ",VLOOKUP(TRIM(B226),ALL!$B$1:$U$2738,2,FALSE)))</f>
        <v>LAN</v>
      </c>
      <c r="H226" s="124" t="str">
        <f>IF(ISBLANK(VLOOKUP(TRIM(B226),ALL!$B$1:$V$2738,11,FALSE)),"",IF(ISERROR(VLOOKUP(TRIM(B226),ALL!$B$1:$V$2738,11,FALSE))," ",VLOOKUP(TRIM(B226),ALL!$B$1:$V$2738,11,FALSE)))</f>
        <v>C</v>
      </c>
      <c r="I226" s="34" t="str">
        <f>IF(ISBLANK(VLOOKUP(TRIM(B226),ALL!$B$1:$V$2738,5,FALSE)),"",IF(ISERROR(VLOOKUP(TRIM(B226),ALL!$B$1:$V$2738,5,FALSE))," ",VLOOKUP(TRIM(B226),ALL!$B$1:$V$2738,5,FALSE)))</f>
        <v/>
      </c>
      <c r="J226" s="34" t="str">
        <f>IF(ISBLANK(VLOOKUP(TRIM(B226),ALL!$B$1:$V$2738,6,FALSE)),"",IF(ISERROR(VLOOKUP(TRIM(B226),ALL!$B$1:$V$2738,6,FALSE))," ", VLOOKUP(TRIM(B226),ALL!$B$1:$V$2738,6,FALSE)))</f>
        <v/>
      </c>
      <c r="K226" s="34" t="str">
        <f>IF(ISBLANK(VLOOKUP(TRIM(B226),ALL!$B$1:$V$2738,7,FALSE)),"",IF(ISERROR(VLOOKUP(TRIM(B226),ALL!$B$1:$V$2738,7,FALSE))," ",VLOOKUP(TRIM(B226),ALL!$B$1:$V$2738,7,FALSE)))</f>
        <v/>
      </c>
      <c r="L226" s="34">
        <f>IF(ISBLANK(VLOOKUP(TRIM(B226),ALL!$B$1:$V$2738,8,FALSE)),"",IF(ISERROR(VLOOKUP(TRIM(B226),ALL!$B$1:$V$2738,8,FALSE))," ",VLOOKUP(TRIM(B226),ALL!$B$1:$V$2738,8,FALSE)))</f>
        <v>4</v>
      </c>
      <c r="M226" s="34" t="str">
        <f>IF(ISBLANK(VLOOKUP(TRIM(B226),ALL!$B$1:$V$2738,9,FALSE)),"",IF(ISERROR(VLOOKUP(TRIM(B226),ALL!$B$1:$V$2738,9,FALSE))," ",VLOOKUP(TRIM(B226),ALL!$B$1:$V$2738,9,FALSE)))</f>
        <v/>
      </c>
      <c r="N226" s="34">
        <f>IF(ISBLANK(VLOOKUP(TRIM(B226),ALL!$B$1:$V$2738,10,FALSE)),"",IF(ISERROR(VLOOKUP(TRIM(B226),ALL!$B$1:$V$2738,10,FALSE))," ",VLOOKUP(TRIM(B226),ALL!$B$1:$V$2738,10,FALSE)))</f>
        <v>0</v>
      </c>
      <c r="O226"/>
      <c r="P226"/>
      <c r="Q226"/>
      <c r="R226"/>
      <c r="S226"/>
      <c r="T226"/>
      <c r="AB226"/>
      <c r="AC226"/>
    </row>
    <row r="227" spans="1:29">
      <c r="A227" s="34" t="str">
        <f>IF(ISERROR(VLOOKUP(TRIM(B227),ALL!$B$1:$U$2738,3,FALSE)),"(unc)",VLOOKUP(TRIM(B227),ALL!$B$1:$U$2738,3,FALSE))</f>
        <v>TE BB</v>
      </c>
      <c r="B227" s="99" t="s">
        <v>9655</v>
      </c>
      <c r="C227" s="10" t="s">
        <v>3729</v>
      </c>
      <c r="D227" s="224">
        <f>VLOOKUP(TRIM(B227),BirthdateDraft!$A$1:$M$9000,2,FALSE)</f>
        <v>35462</v>
      </c>
      <c r="E227" s="203" t="str">
        <f>VLOOKUP(TRIM(B227),BirthdateDraft!$A$1:$M$9865,3,FALSE)</f>
        <v>20/3</v>
      </c>
      <c r="F227" s="209" t="s">
        <v>9644</v>
      </c>
      <c r="G227" s="34" t="str">
        <f>IF(ISERROR(VLOOKUP(TRIM(B227),ALL!$B$1:$U$2738,2,FALSE)),"",IF(ISERROR(VLOOKUP(TRIM(B227),ALL!$B$1:$U$2738,2,FALSE))," ",VLOOKUP(TRIM(B227),ALL!$B$1:$U$2738,2,FALSE)))</f>
        <v>GBN</v>
      </c>
      <c r="H227" s="124" t="str">
        <f>IF(ISBLANK(VLOOKUP(TRIM(B227),ALL!$B$1:$V$2738,11,FALSE)),"",IF(ISERROR(VLOOKUP(TRIM(B227),ALL!$B$1:$V$2738,11,FALSE))," ",VLOOKUP(TRIM(B227),ALL!$B$1:$V$2738,11,FALSE)))</f>
        <v>D</v>
      </c>
      <c r="I227" s="34" t="str">
        <f>IF(ISBLANK(VLOOKUP(TRIM(B227),ALL!$B$1:$V$2738,5,FALSE)),"",IF(ISERROR(VLOOKUP(TRIM(B227),ALL!$B$1:$V$2738,5,FALSE))," ",VLOOKUP(TRIM(B227),ALL!$B$1:$V$2738,5,FALSE)))</f>
        <v/>
      </c>
      <c r="J227" s="34" t="str">
        <f>IF(ISBLANK(VLOOKUP(TRIM(B227),ALL!$B$1:$V$2738,6,FALSE)),"",IF(ISERROR(VLOOKUP(TRIM(B227),ALL!$B$1:$V$2738,6,FALSE))," ", VLOOKUP(TRIM(B227),ALL!$B$1:$V$2738,6,FALSE)))</f>
        <v/>
      </c>
      <c r="K227" s="34" t="str">
        <f>IF(ISBLANK(VLOOKUP(TRIM(B227),ALL!$B$1:$V$2738,7,FALSE)),"",IF(ISERROR(VLOOKUP(TRIM(B227),ALL!$B$1:$V$2738,7,FALSE))," ",VLOOKUP(TRIM(B227),ALL!$B$1:$V$2738,7,FALSE)))</f>
        <v/>
      </c>
      <c r="L227" s="34">
        <f>IF(ISBLANK(VLOOKUP(TRIM(B227),ALL!$B$1:$V$2738,8,FALSE)),"",IF(ISERROR(VLOOKUP(TRIM(B227),ALL!$B$1:$V$2738,8,FALSE))," ",VLOOKUP(TRIM(B227),ALL!$B$1:$V$2738,8,FALSE)))</f>
        <v>4</v>
      </c>
      <c r="M227" s="34" t="str">
        <f>IF(ISBLANK(VLOOKUP(TRIM(B227),ALL!$B$1:$V$2738,9,FALSE)),"",IF(ISERROR(VLOOKUP(TRIM(B227),ALL!$B$1:$V$2738,9,FALSE))," ",VLOOKUP(TRIM(B227),ALL!$B$1:$V$2738,9,FALSE)))</f>
        <v/>
      </c>
      <c r="N227" s="34">
        <f>IF(ISBLANK(VLOOKUP(TRIM(B227),ALL!$B$1:$V$2738,10,FALSE)),"",IF(ISERROR(VLOOKUP(TRIM(B227),ALL!$B$1:$V$2738,10,FALSE))," ",VLOOKUP(TRIM(B227),ALL!$B$1:$V$2738,10,FALSE)))</f>
        <v>0</v>
      </c>
      <c r="O227"/>
      <c r="P227"/>
      <c r="Q227"/>
      <c r="R227"/>
      <c r="S227"/>
      <c r="T227"/>
      <c r="AB227"/>
      <c r="AC227"/>
    </row>
    <row r="228" spans="1:29">
      <c r="A228" s="34"/>
      <c r="B228" s="99"/>
      <c r="C228" s="10"/>
      <c r="D228" s="224"/>
      <c r="E228" s="203"/>
      <c r="F228" s="209"/>
      <c r="G228" s="34"/>
      <c r="H228" s="124"/>
      <c r="I228" s="34"/>
      <c r="J228" s="34"/>
      <c r="K228" s="34"/>
      <c r="L228" s="34"/>
      <c r="M228" s="34"/>
      <c r="N228" s="34"/>
      <c r="O228"/>
      <c r="P228"/>
      <c r="Q228"/>
      <c r="R228"/>
      <c r="S228"/>
      <c r="T228"/>
      <c r="AB228"/>
      <c r="AC228"/>
    </row>
    <row r="229" spans="1:29">
      <c r="A229" s="34" t="str">
        <f>IF(ISERROR(VLOOKUP(TRIM(B229),ALL!$B$1:$U$2738,3,FALSE)),"(unc)",VLOOKUP(TRIM(B229),ALL!$B$1:$U$2738,3,FALSE))</f>
        <v>(unc)</v>
      </c>
      <c r="B229" s="99" t="s">
        <v>7273</v>
      </c>
      <c r="C229" s="10" t="s">
        <v>3729</v>
      </c>
      <c r="D229" s="224">
        <f>VLOOKUP(TRIM(B229),BirthdateDraft!$A$1:$M$9000,2,FALSE)</f>
        <v>35208</v>
      </c>
      <c r="E229" s="203" t="str">
        <f>VLOOKUP(TRIM(B229),BirthdateDraft!$A$1:$M$9865,3,FALSE)</f>
        <v>19/1 (23)</v>
      </c>
      <c r="F229" s="209"/>
      <c r="G229" s="34" t="str">
        <f>IF(ISERROR(VLOOKUP(TRIM(B229),ALL!$B$1:$U$2738,2,FALSE)),"",IF(ISERROR(VLOOKUP(TRIM(B229),ALL!$B$1:$U$2738,2,FALSE))," ",VLOOKUP(TRIM(B229),ALL!$B$1:$U$2738,2,FALSE)))</f>
        <v/>
      </c>
      <c r="H229" s="124" t="str">
        <f>IF(ISBLANK(VLOOKUP(TRIM(B229),ALL!$B$1:$V$2738,4,FALSE)),"",IF(ISERROR(VLOOKUP(TRIM(B229),ALL!$B$1:$V$2738,4,FALSE))," ",VLOOKUP(TRIM(B229),ALL!$B$1:$V$2738,4,FALSE)))</f>
        <v xml:space="preserve"> </v>
      </c>
      <c r="I229" s="34" t="str">
        <f>IF(ISBLANK(VLOOKUP(TRIM(B229),ALL!$B$1:$V$2738,5,FALSE)),"",IF(ISERROR(VLOOKUP(TRIM(B229),ALL!$B$1:$V$2738,5,FALSE))," ",VLOOKUP(TRIM(B229),ALL!$B$1:$V$2738,5,FALSE)))</f>
        <v xml:space="preserve"> </v>
      </c>
      <c r="J229" s="34" t="str">
        <f>IF(ISBLANK(VLOOKUP(TRIM(B229),ALL!$B$1:$V$2738,6,FALSE)),"",IF(ISERROR(VLOOKUP(TRIM(B229),ALL!$B$1:$V$2738,6,FALSE))," ", VLOOKUP(TRIM(B229),ALL!$B$1:$V$2738,6,FALSE)))</f>
        <v xml:space="preserve"> </v>
      </c>
      <c r="K229" s="34" t="str">
        <f>IF(ISBLANK(VLOOKUP(TRIM(B229),ALL!$B$1:$V$2738,7,FALSE)),"",IF(ISERROR(VLOOKUP(TRIM(B229),ALL!$B$1:$V$2738,7,FALSE))," ",VLOOKUP(TRIM(B229),ALL!$B$1:$V$2738,7,FALSE)))</f>
        <v xml:space="preserve"> </v>
      </c>
      <c r="L229" s="34" t="str">
        <f>IF(ISBLANK(VLOOKUP(TRIM(B229),ALL!$B$1:$V$2738,8,FALSE)),"",IF(ISERROR(VLOOKUP(TRIM(B229),ALL!$B$1:$V$2738,8,FALSE))," ",VLOOKUP(TRIM(B229),ALL!$B$1:$V$2738,8,FALSE)))</f>
        <v xml:space="preserve"> </v>
      </c>
      <c r="M229" s="34" t="str">
        <f>IF(ISBLANK(VLOOKUP(TRIM(B229),ALL!$B$1:$V$2738,9,FALSE)),"",IF(ISERROR(VLOOKUP(TRIM(B229),ALL!$B$1:$V$2738,9,FALSE))," ",VLOOKUP(TRIM(B229),ALL!$B$1:$V$2738,9,FALSE)))</f>
        <v xml:space="preserve"> </v>
      </c>
      <c r="N229" s="34" t="str">
        <f>IF(ISBLANK(VLOOKUP(TRIM(B229),ALL!$B$1:$V$2738,10,FALSE)),"",IF(ISERROR(VLOOKUP(TRIM(B229),ALL!$B$1:$V$2738,10,FALSE))," ",VLOOKUP(TRIM(B229),ALL!$B$1:$V$2738,10,FALSE)))</f>
        <v xml:space="preserve"> </v>
      </c>
      <c r="O229"/>
      <c r="P229"/>
      <c r="Q229"/>
      <c r="R229"/>
      <c r="S229"/>
      <c r="T229"/>
      <c r="AB229"/>
      <c r="AC229"/>
    </row>
    <row r="230" spans="1:29">
      <c r="A230" s="34" t="str">
        <f>IF(ISERROR(VLOOKUP(TRIM(B230),ALL!$B$1:$U$2738,3,FALSE)),"(unc)",VLOOKUP(TRIM(B230),ALL!$B$1:$U$2738,3,FALSE))</f>
        <v>(unc)</v>
      </c>
      <c r="B230" s="99" t="s">
        <v>9024</v>
      </c>
      <c r="C230" s="10" t="s">
        <v>3729</v>
      </c>
      <c r="D230" s="224">
        <f>VLOOKUP(TRIM(B230),BirthdateDraft!$A$1:$M$9000,2,FALSE)</f>
        <v>35309</v>
      </c>
      <c r="E230" s="203" t="str">
        <f>VLOOKUP(TRIM(B230),BirthdateDraft!$A$1:$M$9865,3,FALSE)</f>
        <v>21/3</v>
      </c>
      <c r="F230" s="209" t="s">
        <v>9583</v>
      </c>
      <c r="G230" s="34" t="str">
        <f>IF(ISERROR(VLOOKUP(TRIM(B230),ALL!$B$1:$U$2738,2,FALSE)),"",IF(ISERROR(VLOOKUP(TRIM(B230),ALL!$B$1:$U$2738,2,FALSE))," ",VLOOKUP(TRIM(B230),ALL!$B$1:$U$2738,2,FALSE)))</f>
        <v/>
      </c>
      <c r="H230" s="124" t="str">
        <f>IF(ISBLANK(VLOOKUP(TRIM(B230),ALL!$B$1:$V$2738,4,FALSE)),"",IF(ISERROR(VLOOKUP(TRIM(B230),ALL!$B$1:$V$2738,4,FALSE))," ",VLOOKUP(TRIM(B230),ALL!$B$1:$V$2738,4,FALSE)))</f>
        <v xml:space="preserve"> </v>
      </c>
      <c r="I230" s="34" t="str">
        <f>IF(ISBLANK(VLOOKUP(TRIM(B230),ALL!$B$1:$V$2738,5,FALSE)),"",IF(ISERROR(VLOOKUP(TRIM(B230),ALL!$B$1:$V$2738,5,FALSE))," ",VLOOKUP(TRIM(B230),ALL!$B$1:$V$2738,5,FALSE)))</f>
        <v xml:space="preserve"> </v>
      </c>
      <c r="J230" s="34" t="str">
        <f>IF(ISBLANK(VLOOKUP(TRIM(B230),ALL!$B$1:$V$2738,6,FALSE)),"",IF(ISERROR(VLOOKUP(TRIM(B230),ALL!$B$1:$V$2738,6,FALSE))," ", VLOOKUP(TRIM(B230),ALL!$B$1:$V$2738,6,FALSE)))</f>
        <v xml:space="preserve"> </v>
      </c>
      <c r="K230" s="34" t="str">
        <f>IF(ISBLANK(VLOOKUP(TRIM(B230),ALL!$B$1:$V$2738,7,FALSE)),"",IF(ISERROR(VLOOKUP(TRIM(B230),ALL!$B$1:$V$2738,7,FALSE))," ",VLOOKUP(TRIM(B230),ALL!$B$1:$V$2738,7,FALSE)))</f>
        <v xml:space="preserve"> </v>
      </c>
      <c r="L230" s="34" t="str">
        <f>IF(ISBLANK(VLOOKUP(TRIM(B230),ALL!$B$1:$V$2738,8,FALSE)),"",IF(ISERROR(VLOOKUP(TRIM(B230),ALL!$B$1:$V$2738,8,FALSE))," ",VLOOKUP(TRIM(B230),ALL!$B$1:$V$2738,8,FALSE)))</f>
        <v xml:space="preserve"> </v>
      </c>
      <c r="M230" s="34" t="str">
        <f>IF(ISBLANK(VLOOKUP(TRIM(B230),ALL!$B$1:$V$2738,9,FALSE)),"",IF(ISERROR(VLOOKUP(TRIM(B230),ALL!$B$1:$V$2738,9,FALSE))," ",VLOOKUP(TRIM(B230),ALL!$B$1:$V$2738,9,FALSE)))</f>
        <v xml:space="preserve"> </v>
      </c>
      <c r="N230" s="34" t="str">
        <f>IF(ISBLANK(VLOOKUP(TRIM(B230),ALL!$B$1:$V$2738,10,FALSE)),"",IF(ISERROR(VLOOKUP(TRIM(B230),ALL!$B$1:$V$2738,10,FALSE))," ",VLOOKUP(TRIM(B230),ALL!$B$1:$V$2738,10,FALSE)))</f>
        <v xml:space="preserve"> </v>
      </c>
      <c r="O230"/>
      <c r="P230"/>
      <c r="Q230"/>
      <c r="R230"/>
      <c r="S230"/>
      <c r="T230"/>
      <c r="AB230"/>
      <c r="AC230"/>
    </row>
    <row r="231" spans="1:29">
      <c r="A231" s="34" t="str">
        <f>IF(ISERROR(VLOOKUP(TRIM(B231),ALL!$B$1:$U$2738,3,FALSE)),"(unc)",VLOOKUP(TRIM(B231),ALL!$B$1:$U$2738,3,FALSE))</f>
        <v>ROT @ C</v>
      </c>
      <c r="B231" s="99" t="s">
        <v>10044</v>
      </c>
      <c r="C231" s="10" t="s">
        <v>3817</v>
      </c>
      <c r="D231" s="224">
        <f>VLOOKUP(TRIM(B231),BirthdateDraft!$A$1:$M$9000,2,FALSE)</f>
        <v>36245</v>
      </c>
      <c r="E231" s="203" t="str">
        <f>VLOOKUP(TRIM(B231),BirthdateDraft!$A$1:$M$9865,3,FALSE)</f>
        <v>22/4</v>
      </c>
      <c r="F231" s="209" t="s">
        <v>10694</v>
      </c>
      <c r="G231" s="34" t="str">
        <f>IF(ISERROR(VLOOKUP(TRIM(B231),ALL!$B$1:$U$2738,2,FALSE)),"",IF(ISERROR(VLOOKUP(TRIM(B231),ALL!$B$1:$U$2738,2,FALSE))," ",VLOOKUP(TRIM(B231),ALL!$B$1:$U$2738,2,FALSE)))</f>
        <v>GBN</v>
      </c>
      <c r="H231" s="124" t="str">
        <f>IF(ISBLANK(VLOOKUP(TRIM(B231),ALL!$B$1:$V$2738,4,FALSE)),"",IF(ISERROR(VLOOKUP(TRIM(B231),ALL!$B$1:$V$2738,4,FALSE))," ",VLOOKUP(TRIM(B231),ALL!$B$1:$V$2738,4,FALSE)))</f>
        <v/>
      </c>
      <c r="I231" s="34" t="str">
        <f>IF(ISBLANK(VLOOKUP(TRIM(B231),ALL!$B$1:$V$2738,5,FALSE)),"",IF(ISERROR(VLOOKUP(TRIM(B231),ALL!$B$1:$V$2738,5,FALSE))," ",VLOOKUP(TRIM(B231),ALL!$B$1:$V$2738,5,FALSE)))</f>
        <v/>
      </c>
      <c r="J231" s="34" t="str">
        <f>IF(ISBLANK(VLOOKUP(TRIM(B231),ALL!$B$1:$V$2738,6,FALSE)),"",IF(ISERROR(VLOOKUP(TRIM(B231),ALL!$B$1:$V$2738,6,FALSE))," ", VLOOKUP(TRIM(B231),ALL!$B$1:$V$2738,6,FALSE)))</f>
        <v/>
      </c>
      <c r="K231" s="34" t="str">
        <f>IF(ISBLANK(VLOOKUP(TRIM(B231),ALL!$B$1:$V$2738,7,FALSE)),"",IF(ISERROR(VLOOKUP(TRIM(B231),ALL!$B$1:$V$2738,7,FALSE))," ",VLOOKUP(TRIM(B231),ALL!$B$1:$V$2738,7,FALSE)))</f>
        <v/>
      </c>
      <c r="L231" s="34">
        <f>IF(ISBLANK(VLOOKUP(TRIM(B231),ALL!$B$1:$V$2738,8,FALSE)),"",IF(ISERROR(VLOOKUP(TRIM(B231),ALL!$B$1:$V$2738,8,FALSE))," ",VLOOKUP(TRIM(B231),ALL!$B$1:$V$2738,8,FALSE)))</f>
        <v>5</v>
      </c>
      <c r="M231" s="34">
        <f>IF(ISBLANK(VLOOKUP(TRIM(B231),ALL!$B$1:$V$2738,9,FALSE)),"",IF(ISERROR(VLOOKUP(TRIM(B231),ALL!$B$1:$V$2738,9,FALSE))," ",VLOOKUP(TRIM(B231),ALL!$B$1:$V$2738,9,FALSE)))</f>
        <v>0</v>
      </c>
      <c r="N231" s="34">
        <f>IF(ISBLANK(VLOOKUP(TRIM(B231),ALL!$B$1:$V$2738,10,FALSE)),"",IF(ISERROR(VLOOKUP(TRIM(B231),ALL!$B$1:$V$2738,10,FALSE))," ",VLOOKUP(TRIM(B231),ALL!$B$1:$V$2738,10,FALSE)))</f>
        <v>7</v>
      </c>
      <c r="P231"/>
      <c r="Q231"/>
      <c r="R231"/>
      <c r="S231"/>
      <c r="T231"/>
      <c r="AB231"/>
      <c r="AC231"/>
    </row>
    <row r="232" spans="1:29">
      <c r="A232" s="34" t="str">
        <f>IF(ISERROR(VLOOKUP(TRIM(B232),ALL!$B$1:$U$2738,3,FALSE)),"(unc)",VLOOKUP(TRIM(B232),ALL!$B$1:$U$2738,3,FALSE))</f>
        <v>OC @</v>
      </c>
      <c r="B232" s="99" t="s">
        <v>8087</v>
      </c>
      <c r="C232" s="10" t="s">
        <v>3729</v>
      </c>
      <c r="D232" s="224">
        <f>VLOOKUP(TRIM(B232),BirthdateDraft!$A$1:$M$9000,2,FALSE)</f>
        <v>35754</v>
      </c>
      <c r="E232" s="203" t="str">
        <f>VLOOKUP(TRIM(B232),BirthdateDraft!$A$1:$M$9865,3,FALSE)</f>
        <v>20/4</v>
      </c>
      <c r="F232" s="209" t="s">
        <v>8466</v>
      </c>
      <c r="G232" s="34" t="str">
        <f>IF(ISERROR(VLOOKUP(TRIM(B232),ALL!$B$1:$U$2738,2,FALSE)),"",IF(ISERROR(VLOOKUP(TRIM(B232),ALL!$B$1:$U$2738,2,FALSE))," ",VLOOKUP(TRIM(B232),ALL!$B$1:$U$2738,2,FALSE)))</f>
        <v>DAN</v>
      </c>
      <c r="H232" s="124" t="str">
        <f>IF(ISBLANK(VLOOKUP(TRIM(B232),ALL!$B$1:$V$2738,4,FALSE)),"",IF(ISERROR(VLOOKUP(TRIM(B232),ALL!$B$1:$V$2738,4,FALSE))," ",VLOOKUP(TRIM(B232),ALL!$B$1:$V$2738,4,FALSE)))</f>
        <v/>
      </c>
      <c r="I232" s="34" t="str">
        <f>IF(ISBLANK(VLOOKUP(TRIM(B232),ALL!$B$1:$V$2738,5,FALSE)),"",IF(ISERROR(VLOOKUP(TRIM(B232),ALL!$B$1:$V$2738,5,FALSE))," ",VLOOKUP(TRIM(B232),ALL!$B$1:$V$2738,5,FALSE)))</f>
        <v/>
      </c>
      <c r="J232" s="34" t="str">
        <f>IF(ISBLANK(VLOOKUP(TRIM(B232),ALL!$B$1:$V$2738,6,FALSE)),"",IF(ISERROR(VLOOKUP(TRIM(B232),ALL!$B$1:$V$2738,6,FALSE))," ", VLOOKUP(TRIM(B232),ALL!$B$1:$V$2738,6,FALSE)))</f>
        <v/>
      </c>
      <c r="K232" s="34" t="str">
        <f>IF(ISBLANK(VLOOKUP(TRIM(B232),ALL!$B$1:$V$2738,7,FALSE)),"",IF(ISERROR(VLOOKUP(TRIM(B232),ALL!$B$1:$V$2738,7,FALSE))," ",VLOOKUP(TRIM(B232),ALL!$B$1:$V$2738,7,FALSE)))</f>
        <v/>
      </c>
      <c r="L232" s="34">
        <f>IF(ISBLANK(VLOOKUP(TRIM(B232),ALL!$B$1:$V$2738,8,FALSE)),"",IF(ISERROR(VLOOKUP(TRIM(B232),ALL!$B$1:$V$2738,8,FALSE))," ",VLOOKUP(TRIM(B232),ALL!$B$1:$V$2738,8,FALSE)))</f>
        <v>5</v>
      </c>
      <c r="M232" s="34" t="str">
        <f>IF(ISBLANK(VLOOKUP(TRIM(B232),ALL!$B$1:$V$2738,9,FALSE)),"",IF(ISERROR(VLOOKUP(TRIM(B232),ALL!$B$1:$V$2738,9,FALSE))," ",VLOOKUP(TRIM(B232),ALL!$B$1:$V$2738,9,FALSE)))</f>
        <v/>
      </c>
      <c r="N232" s="34">
        <f>IF(ISBLANK(VLOOKUP(TRIM(B232),ALL!$B$1:$V$2738,10,FALSE)),"",IF(ISERROR(VLOOKUP(TRIM(B232),ALL!$B$1:$V$2738,10,FALSE))," ",VLOOKUP(TRIM(B232),ALL!$B$1:$V$2738,10,FALSE)))</f>
        <v>5</v>
      </c>
      <c r="O232"/>
      <c r="P232"/>
      <c r="Q232"/>
      <c r="R232"/>
      <c r="S232"/>
      <c r="T232"/>
      <c r="AB232"/>
      <c r="AC232"/>
    </row>
    <row r="233" spans="1:29" ht="15">
      <c r="A233" s="34" t="str">
        <f>IF(ISERROR(VLOOKUP(TRIM(B233),ALL!$B$1:$U$2738,3,FALSE)),"(unc)",VLOOKUP(TRIM(B233),ALL!$B$1:$U$2738,3,FALSE))</f>
        <v>LOT @</v>
      </c>
      <c r="B233" s="213" t="s">
        <v>9129</v>
      </c>
      <c r="C233" s="10" t="s">
        <v>3817</v>
      </c>
      <c r="D233" s="224">
        <f>VLOOKUP(TRIM(B233),BirthdateDraft!$A$1:$M$9000,2,FALSE)</f>
        <v>36220</v>
      </c>
      <c r="E233" s="203" t="str">
        <f>VLOOKUP(TRIM(B233),BirthdateDraft!$A$1:$M$9865,3,FALSE)</f>
        <v>21/1(13)</v>
      </c>
      <c r="F233" s="209" t="s">
        <v>10435</v>
      </c>
      <c r="G233" s="34" t="str">
        <f>IF(ISERROR(VLOOKUP(TRIM(B233),ALL!$B$1:$U$2738,2,FALSE)),"",IF(ISERROR(VLOOKUP(TRIM(B233),ALL!$B$1:$U$2738,2,FALSE))," ",VLOOKUP(TRIM(B233),ALL!$B$1:$U$2738,2,FALSE)))</f>
        <v>LAA</v>
      </c>
      <c r="H233" s="124" t="str">
        <f>IF(ISBLANK(VLOOKUP(TRIM(B233),ALL!$B$1:$V$2738,4,FALSE)),"",IF(ISERROR(VLOOKUP(TRIM(B233),ALL!$B$1:$V$2738,4,FALSE))," ",VLOOKUP(TRIM(B233),ALL!$B$1:$V$2738,4,FALSE)))</f>
        <v/>
      </c>
      <c r="I233" s="34" t="str">
        <f>IF(ISBLANK(VLOOKUP(TRIM(B233),ALL!$B$1:$V$2738,5,FALSE)),"",IF(ISERROR(VLOOKUP(TRIM(B233),ALL!$B$1:$V$2738,5,FALSE))," ",VLOOKUP(TRIM(B233),ALL!$B$1:$V$2738,5,FALSE)))</f>
        <v/>
      </c>
      <c r="J233" s="34" t="str">
        <f>IF(ISBLANK(VLOOKUP(TRIM(B233),ALL!$B$1:$V$2738,6,FALSE)),"",IF(ISERROR(VLOOKUP(TRIM(B233),ALL!$B$1:$V$2738,6,FALSE))," ", VLOOKUP(TRIM(B233),ALL!$B$1:$V$2738,6,FALSE)))</f>
        <v/>
      </c>
      <c r="K233" s="34" t="str">
        <f>IF(ISBLANK(VLOOKUP(TRIM(B233),ALL!$B$1:$V$2738,7,FALSE)),"",IF(ISERROR(VLOOKUP(TRIM(B233),ALL!$B$1:$V$2738,7,FALSE))," ",VLOOKUP(TRIM(B233),ALL!$B$1:$V$2738,7,FALSE)))</f>
        <v/>
      </c>
      <c r="L233" s="34">
        <f>IF(ISBLANK(VLOOKUP(TRIM(B233),ALL!$B$1:$V$2738,8,FALSE)),"",IF(ISERROR(VLOOKUP(TRIM(B233),ALL!$B$1:$V$2738,8,FALSE))," ",VLOOKUP(TRIM(B233),ALL!$B$1:$V$2738,8,FALSE)))</f>
        <v>4</v>
      </c>
      <c r="M233" s="34" t="str">
        <f>IF(ISBLANK(VLOOKUP(TRIM(B233),ALL!$B$1:$V$2738,9,FALSE)),"",IF(ISERROR(VLOOKUP(TRIM(B233),ALL!$B$1:$V$2738,9,FALSE))," ",VLOOKUP(TRIM(B233),ALL!$B$1:$V$2738,9,FALSE)))</f>
        <v/>
      </c>
      <c r="N233" s="34">
        <f>IF(ISBLANK(VLOOKUP(TRIM(B233),ALL!$B$1:$V$2738,10,FALSE)),"",IF(ISERROR(VLOOKUP(TRIM(B233),ALL!$B$1:$V$2738,10,FALSE))," ",VLOOKUP(TRIM(B233),ALL!$B$1:$V$2738,10,FALSE)))</f>
        <v>7</v>
      </c>
      <c r="O233"/>
      <c r="P233"/>
      <c r="Q233"/>
      <c r="R233"/>
      <c r="S233"/>
      <c r="T233"/>
      <c r="AB233"/>
      <c r="AC233"/>
    </row>
    <row r="234" spans="1:29">
      <c r="A234" s="34" t="str">
        <f>IF(ISERROR(VLOOKUP(TRIM(B234),ALL!$B$1:$U$2738,3,FALSE)),"(unc)",VLOOKUP(TRIM(B234),ALL!$B$1:$U$2738,3,FALSE))</f>
        <v>LG @ OC @</v>
      </c>
      <c r="B234" s="99" t="s">
        <v>9063</v>
      </c>
      <c r="C234" s="10" t="s">
        <v>3729</v>
      </c>
      <c r="D234" s="224">
        <f>VLOOKUP(TRIM(B234),BirthdateDraft!$A$1:$M$9000,2,FALSE)</f>
        <v>36039</v>
      </c>
      <c r="E234" s="203" t="str">
        <f>VLOOKUP(TRIM(B234),BirthdateDraft!$A$1:$M$9865,3,FALSE)</f>
        <v>21/2</v>
      </c>
      <c r="F234" s="209" t="s">
        <v>9539</v>
      </c>
      <c r="G234" s="34" t="str">
        <f>IF(ISERROR(VLOOKUP(TRIM(B234),ALL!$B$1:$U$2738,2,FALSE)),"",IF(ISERROR(VLOOKUP(TRIM(B234),ALL!$B$1:$U$2738,2,FALSE))," ",VLOOKUP(TRIM(B234),ALL!$B$1:$U$2738,2,FALSE)))</f>
        <v>PHN</v>
      </c>
      <c r="H234" s="124" t="str">
        <f>IF(ISBLANK(VLOOKUP(TRIM(B234),ALL!$B$1:$V$2738,4,FALSE)),"",IF(ISERROR(VLOOKUP(TRIM(B234),ALL!$B$1:$V$2738,4,FALSE))," ",VLOOKUP(TRIM(B234),ALL!$B$1:$V$2738,4,FALSE)))</f>
        <v/>
      </c>
      <c r="I234" s="34" t="str">
        <f>IF(ISBLANK(VLOOKUP(TRIM(B234),ALL!$B$1:$V$2738,5,FALSE)),"",IF(ISERROR(VLOOKUP(TRIM(B234),ALL!$B$1:$V$2738,5,FALSE))," ",VLOOKUP(TRIM(B234),ALL!$B$1:$V$2738,5,FALSE)))</f>
        <v/>
      </c>
      <c r="J234" s="34" t="str">
        <f>IF(ISBLANK(VLOOKUP(TRIM(B234),ALL!$B$1:$V$2738,6,FALSE)),"",IF(ISERROR(VLOOKUP(TRIM(B234),ALL!$B$1:$V$2738,6,FALSE))," ", VLOOKUP(TRIM(B234),ALL!$B$1:$V$2738,6,FALSE)))</f>
        <v/>
      </c>
      <c r="K234" s="34" t="str">
        <f>IF(ISBLANK(VLOOKUP(TRIM(B234),ALL!$B$1:$V$2738,7,FALSE)),"",IF(ISERROR(VLOOKUP(TRIM(B234),ALL!$B$1:$V$2738,7,FALSE))," ",VLOOKUP(TRIM(B234),ALL!$B$1:$V$2738,7,FALSE)))</f>
        <v/>
      </c>
      <c r="L234" s="34">
        <f>IF(ISBLANK(VLOOKUP(TRIM(B234),ALL!$B$1:$V$2738,8,FALSE)),"",IF(ISERROR(VLOOKUP(TRIM(B234),ALL!$B$1:$V$2738,8,FALSE))," ",VLOOKUP(TRIM(B234),ALL!$B$1:$V$2738,8,FALSE)))</f>
        <v>4</v>
      </c>
      <c r="M234" s="34">
        <f>IF(ISBLANK(VLOOKUP(TRIM(B234),ALL!$B$1:$V$2738,9,FALSE)),"",IF(ISERROR(VLOOKUP(TRIM(B234),ALL!$B$1:$V$2738,9,FALSE))," ",VLOOKUP(TRIM(B234),ALL!$B$1:$V$2738,9,FALSE)))</f>
        <v>0</v>
      </c>
      <c r="N234" s="34">
        <f>IF(ISBLANK(VLOOKUP(TRIM(B234),ALL!$B$1:$V$2738,10,FALSE)),"",IF(ISERROR(VLOOKUP(TRIM(B234),ALL!$B$1:$V$2738,10,FALSE))," ",VLOOKUP(TRIM(B234),ALL!$B$1:$V$2738,10,FALSE)))</f>
        <v>5</v>
      </c>
      <c r="O234"/>
      <c r="P234"/>
      <c r="Q234"/>
      <c r="R234"/>
      <c r="S234"/>
      <c r="T234"/>
      <c r="AB234"/>
      <c r="AC234"/>
    </row>
    <row r="235" spans="1:29">
      <c r="A235" s="34" t="str">
        <f>IF(ISERROR(VLOOKUP(TRIM(B235),ALL!$B$1:$U$2738,3,FALSE)),"(unc)",VLOOKUP(TRIM(B235),ALL!$B$1:$U$2738,3,FALSE))</f>
        <v>RG @</v>
      </c>
      <c r="B235" s="99" t="s">
        <v>5196</v>
      </c>
      <c r="C235" s="10" t="s">
        <v>3817</v>
      </c>
      <c r="D235" s="224">
        <f>VLOOKUP(TRIM(B235),BirthdateDraft!$A$1:$M$9000,2,FALSE)</f>
        <v>34209</v>
      </c>
      <c r="E235" s="203" t="str">
        <f>VLOOKUP(TRIM(B235),BirthdateDraft!$A$1:$M$9865,3,FALSE)</f>
        <v>15/4</v>
      </c>
      <c r="F235" s="209"/>
      <c r="G235" s="34" t="str">
        <f>IF(ISERROR(VLOOKUP(TRIM(B235),ALL!$B$1:$U$2738,2,FALSE)),"",IF(ISERROR(VLOOKUP(TRIM(B235),ALL!$B$1:$U$2738,2,FALSE))," ",VLOOKUP(TRIM(B235),ALL!$B$1:$U$2738,2,FALSE)))</f>
        <v>HOA</v>
      </c>
      <c r="H235" s="124" t="str">
        <f>IF(ISBLANK(VLOOKUP(TRIM(B235),ALL!$B$1:$V$2738,4,FALSE)),"",IF(ISERROR(VLOOKUP(TRIM(B235),ALL!$B$1:$V$2738,4,FALSE))," ",VLOOKUP(TRIM(B235),ALL!$B$1:$V$2738,4,FALSE)))</f>
        <v/>
      </c>
      <c r="I235" s="34" t="str">
        <f>IF(ISBLANK(VLOOKUP(TRIM(B235),ALL!$B$1:$V$2738,5,FALSE)),"",IF(ISERROR(VLOOKUP(TRIM(B235),ALL!$B$1:$V$2738,5,FALSE))," ",VLOOKUP(TRIM(B235),ALL!$B$1:$V$2738,5,FALSE)))</f>
        <v/>
      </c>
      <c r="J235" s="34" t="str">
        <f>IF(ISBLANK(VLOOKUP(TRIM(B235),ALL!$B$1:$V$2738,6,FALSE)),"",IF(ISERROR(VLOOKUP(TRIM(B235),ALL!$B$1:$V$2738,6,FALSE))," ", VLOOKUP(TRIM(B235),ALL!$B$1:$V$2738,6,FALSE)))</f>
        <v/>
      </c>
      <c r="K235" s="34" t="str">
        <f>IF(ISBLANK(VLOOKUP(TRIM(B235),ALL!$B$1:$V$2738,7,FALSE)),"",IF(ISERROR(VLOOKUP(TRIM(B235),ALL!$B$1:$V$2738,7,FALSE))," ",VLOOKUP(TRIM(B235),ALL!$B$1:$V$2738,7,FALSE)))</f>
        <v/>
      </c>
      <c r="L235" s="34">
        <f>IF(ISBLANK(VLOOKUP(TRIM(B235),ALL!$B$1:$V$2738,8,FALSE)),"",IF(ISERROR(VLOOKUP(TRIM(B235),ALL!$B$1:$V$2738,8,FALSE))," ",VLOOKUP(TRIM(B235),ALL!$B$1:$V$2738,8,FALSE)))</f>
        <v>4</v>
      </c>
      <c r="M235" s="34" t="str">
        <f>IF(ISBLANK(VLOOKUP(TRIM(B235),ALL!$B$1:$V$2738,9,FALSE)),"",IF(ISERROR(VLOOKUP(TRIM(B235),ALL!$B$1:$V$2738,9,FALSE))," ",VLOOKUP(TRIM(B235),ALL!$B$1:$V$2738,9,FALSE)))</f>
        <v/>
      </c>
      <c r="N235" s="34">
        <f>IF(ISBLANK(VLOOKUP(TRIM(B235),ALL!$B$1:$V$2738,10,FALSE)),"",IF(ISERROR(VLOOKUP(TRIM(B235),ALL!$B$1:$V$2738,10,FALSE))," ",VLOOKUP(TRIM(B235),ALL!$B$1:$V$2738,10,FALSE)))</f>
        <v>5</v>
      </c>
      <c r="O235"/>
      <c r="P235"/>
      <c r="Q235"/>
      <c r="R235"/>
      <c r="S235"/>
      <c r="T235"/>
      <c r="AB235"/>
      <c r="AC235"/>
    </row>
    <row r="236" spans="1:29">
      <c r="A236" s="34" t="str">
        <f>IF(ISERROR(VLOOKUP(TRIM(B236),ALL!$B$1:$U$2738,3,FALSE)),"(unc)",VLOOKUP(TRIM(B236),ALL!$B$1:$U$2738,3,FALSE))</f>
        <v>OC @</v>
      </c>
      <c r="B236" s="99" t="s">
        <v>5992</v>
      </c>
      <c r="C236" s="10" t="s">
        <v>3817</v>
      </c>
      <c r="D236" s="224">
        <f>VLOOKUP(TRIM(B236),BirthdateDraft!$A$1:$M$9000,2,FALSE)</f>
        <v>34483</v>
      </c>
      <c r="E236" s="203" t="str">
        <f>VLOOKUP(TRIM(B236),BirthdateDraft!$A$1:$M$9865,3,FALSE)</f>
        <v>17/3</v>
      </c>
      <c r="F236" s="209"/>
      <c r="G236" s="34" t="str">
        <f>IF(ISERROR(VLOOKUP(TRIM(B236),ALL!$B$1:$U$2738,2,FALSE)),"",IF(ISERROR(VLOOKUP(TRIM(B236),ALL!$B$1:$U$2738,2,FALSE))," ",VLOOKUP(TRIM(B236),ALL!$B$1:$U$2738,2,FALSE)))</f>
        <v>CHN</v>
      </c>
      <c r="H236" s="124" t="str">
        <f>IF(ISBLANK(VLOOKUP(TRIM(B236),ALL!$B$1:$V$2738,4,FALSE)),"",IF(ISERROR(VLOOKUP(TRIM(B236),ALL!$B$1:$V$2738,4,FALSE))," ",VLOOKUP(TRIM(B236),ALL!$B$1:$V$2738,4,FALSE)))</f>
        <v/>
      </c>
      <c r="I236" s="34" t="str">
        <f>IF(ISBLANK(VLOOKUP(TRIM(B236),ALL!$B$1:$V$2738,5,FALSE)),"",IF(ISERROR(VLOOKUP(TRIM(B236),ALL!$B$1:$V$2738,5,FALSE))," ",VLOOKUP(TRIM(B236),ALL!$B$1:$V$2738,5,FALSE)))</f>
        <v/>
      </c>
      <c r="J236" s="34" t="str">
        <f>IF(ISBLANK(VLOOKUP(TRIM(B236),ALL!$B$1:$V$2738,6,FALSE)),"",IF(ISERROR(VLOOKUP(TRIM(B236),ALL!$B$1:$V$2738,6,FALSE))," ", VLOOKUP(TRIM(B236),ALL!$B$1:$V$2738,6,FALSE)))</f>
        <v/>
      </c>
      <c r="K236" s="34" t="str">
        <f>IF(ISBLANK(VLOOKUP(TRIM(B236),ALL!$B$1:$V$2738,7,FALSE)),"",IF(ISERROR(VLOOKUP(TRIM(B236),ALL!$B$1:$V$2738,7,FALSE))," ",VLOOKUP(TRIM(B236),ALL!$B$1:$V$2738,7,FALSE)))</f>
        <v/>
      </c>
      <c r="L236" s="34">
        <f>IF(ISBLANK(VLOOKUP(TRIM(B236),ALL!$B$1:$V$2738,8,FALSE)),"",IF(ISERROR(VLOOKUP(TRIM(B236),ALL!$B$1:$V$2738,8,FALSE))," ",VLOOKUP(TRIM(B236),ALL!$B$1:$V$2738,8,FALSE)))</f>
        <v>0</v>
      </c>
      <c r="M236" s="34" t="str">
        <f>IF(ISBLANK(VLOOKUP(TRIM(B236),ALL!$B$1:$V$2738,9,FALSE)),"",IF(ISERROR(VLOOKUP(TRIM(B236),ALL!$B$1:$V$2738,9,FALSE))," ",VLOOKUP(TRIM(B236),ALL!$B$1:$V$2738,9,FALSE)))</f>
        <v/>
      </c>
      <c r="N236" s="34">
        <f>IF(ISBLANK(VLOOKUP(TRIM(B236),ALL!$B$1:$V$2738,10,FALSE)),"",IF(ISERROR(VLOOKUP(TRIM(B236),ALL!$B$1:$V$2738,10,FALSE))," ",VLOOKUP(TRIM(B236),ALL!$B$1:$V$2738,10,FALSE)))</f>
        <v>0</v>
      </c>
      <c r="O236"/>
      <c r="P236"/>
      <c r="Q236"/>
      <c r="R236"/>
      <c r="S236"/>
      <c r="T236"/>
      <c r="AB236"/>
      <c r="AC236"/>
    </row>
    <row r="237" spans="1:29">
      <c r="A237" s="34" t="str">
        <f>IF(ISERROR(VLOOKUP(TRIM(B237),ALL!$B$1:$U$2738,3,FALSE)),"(unc)",VLOOKUP(TRIM(B237),ALL!$B$1:$U$2738,3,FALSE))</f>
        <v>OC @ G TE</v>
      </c>
      <c r="B237" s="505" t="s">
        <v>2952</v>
      </c>
      <c r="C237" s="10" t="s">
        <v>3817</v>
      </c>
      <c r="D237" s="224"/>
      <c r="E237" s="203" t="str">
        <f>VLOOKUP(TRIM(B237),BirthdateDraft!$A$1:$M$9865,3,FALSE)</f>
        <v>01/4</v>
      </c>
      <c r="F237" s="209" t="s">
        <v>12220</v>
      </c>
      <c r="G237" s="34" t="str">
        <f>IF(ISERROR(VLOOKUP(TRIM(B237),ALL!$B$1:$U$2738,2,FALSE)),"",IF(ISERROR(VLOOKUP(TRIM(B237),ALL!$B$1:$U$2738,2,FALSE))," ",VLOOKUP(TRIM(B237),ALL!$B$1:$U$2738,2,FALSE)))</f>
        <v>CLA</v>
      </c>
      <c r="H237" s="124" t="str">
        <f>IF(ISBLANK(VLOOKUP(TRIM(B237),ALL!$B$1:$V$2738,4,FALSE)),"",IF(ISERROR(VLOOKUP(TRIM(B237),ALL!$B$1:$V$2738,4,FALSE))," ",VLOOKUP(TRIM(B237),ALL!$B$1:$V$2738,4,FALSE)))</f>
        <v/>
      </c>
      <c r="I237" s="34" t="str">
        <f>IF(ISBLANK(VLOOKUP(TRIM(B237),ALL!$B$1:$V$2738,5,FALSE)),"",IF(ISERROR(VLOOKUP(TRIM(B237),ALL!$B$1:$V$2738,5,FALSE))," ",VLOOKUP(TRIM(B237),ALL!$B$1:$V$2738,5,FALSE)))</f>
        <v/>
      </c>
      <c r="J237" s="34" t="str">
        <f>IF(ISBLANK(VLOOKUP(TRIM(B237),ALL!$B$1:$V$2738,6,FALSE)),"",IF(ISERROR(VLOOKUP(TRIM(B237),ALL!$B$1:$V$2738,6,FALSE))," ", VLOOKUP(TRIM(B237),ALL!$B$1:$V$2738,6,FALSE)))</f>
        <v/>
      </c>
      <c r="K237" s="34" t="str">
        <f>IF(ISBLANK(VLOOKUP(TRIM(B237),ALL!$B$1:$V$2738,7,FALSE)),"",IF(ISERROR(VLOOKUP(TRIM(B237),ALL!$B$1:$V$2738,7,FALSE))," ",VLOOKUP(TRIM(B237),ALL!$B$1:$V$2738,7,FALSE)))</f>
        <v/>
      </c>
      <c r="L237" s="34">
        <f>IF(ISBLANK(VLOOKUP(TRIM(B237),ALL!$B$1:$V$2738,8,FALSE)),"",IF(ISERROR(VLOOKUP(TRIM(B237),ALL!$B$1:$V$2738,8,FALSE))," ",VLOOKUP(TRIM(B237),ALL!$B$1:$V$2738,8,FALSE)))</f>
        <v>0</v>
      </c>
      <c r="M237" s="34" t="str">
        <f>IF(ISBLANK(VLOOKUP(TRIM(B237),ALL!$B$1:$V$2738,9,FALSE)),"",IF(ISERROR(VLOOKUP(TRIM(B237),ALL!$B$1:$V$2738,9,FALSE))," ",VLOOKUP(TRIM(B237),ALL!$B$1:$V$2738,9,FALSE)))</f>
        <v/>
      </c>
      <c r="N237" s="34">
        <f>IF(ISBLANK(VLOOKUP(TRIM(B237),ALL!$B$1:$V$2738,10,FALSE)),"",IF(ISERROR(VLOOKUP(TRIM(B237),ALL!$B$1:$V$2738,10,FALSE))," ",VLOOKUP(TRIM(B237),ALL!$B$1:$V$2738,10,FALSE)))</f>
        <v>3</v>
      </c>
      <c r="O237"/>
      <c r="P237"/>
      <c r="Q237"/>
      <c r="R237"/>
      <c r="S237"/>
      <c r="T237"/>
      <c r="AB237"/>
      <c r="AC237"/>
    </row>
    <row r="238" spans="1:29" ht="12" customHeight="1">
      <c r="A238" s="34" t="str">
        <f>IF(ISERROR(VLOOKUP(TRIM(B238),ALL!$B$1:$U$2738,3,FALSE)),"(unc)",VLOOKUP(TRIM(B238),ALL!$B$1:$U$2738,3,FALSE))</f>
        <v>OT @ TE</v>
      </c>
      <c r="B238" s="99" t="s">
        <v>8110</v>
      </c>
      <c r="C238" s="10" t="s">
        <v>3729</v>
      </c>
      <c r="D238" s="224">
        <f>VLOOKUP(TRIM(B238),BirthdateDraft!$A$1:$M$9819,2,FALSE)</f>
        <v>35592</v>
      </c>
      <c r="E238" s="203" t="str">
        <f>VLOOKUP(TRIM(B238),BirthdateDraft!$A$1:$M$9819,3,FALSE)</f>
        <v>20/3</v>
      </c>
      <c r="F238" s="209"/>
      <c r="G238" s="34" t="str">
        <f>IF(ISERROR(VLOOKUP(TRIM(B238),ALL!$B$1:$U$2738,2,FALSE)),"",IF(ISERROR(VLOOKUP(TRIM(B238),ALL!$B$1:$U$2738,2,FALSE))," ",VLOOKUP(TRIM(B238),ALL!$B$1:$U$2738,2,FALSE)))</f>
        <v>NYN</v>
      </c>
      <c r="H238" s="124" t="str">
        <f>IF(ISBLANK(VLOOKUP(TRIM(B238),ALL!$B$1:$V$2738,4,FALSE)),"",IF(ISERROR(VLOOKUP(TRIM(B238),ALL!$B$1:$V$2738,4,FALSE))," ",VLOOKUP(TRIM(B238),ALL!$B$1:$V$2738,4,FALSE)))</f>
        <v/>
      </c>
      <c r="I238" s="34" t="str">
        <f>IF(ISBLANK(VLOOKUP(TRIM(B238),ALL!$B$1:$V$2738,5,FALSE)),"",IF(ISERROR(VLOOKUP(TRIM(B238),ALL!$B$1:$V$2738,5,FALSE))," ",VLOOKUP(TRIM(B238),ALL!$B$1:$V$2738,5,FALSE)))</f>
        <v/>
      </c>
      <c r="J238" s="34" t="str">
        <f>IF(ISBLANK(VLOOKUP(TRIM(B238),ALL!$B$1:$V$2738,6,FALSE)),"",IF(ISERROR(VLOOKUP(TRIM(B238),ALL!$B$1:$V$2738,6,FALSE))," ", VLOOKUP(TRIM(B238),ALL!$B$1:$V$2738,6,FALSE)))</f>
        <v/>
      </c>
      <c r="K238" s="34" t="str">
        <f>IF(ISBLANK(VLOOKUP(TRIM(B238),ALL!$B$1:$V$2738,7,FALSE)),"",IF(ISERROR(VLOOKUP(TRIM(B238),ALL!$B$1:$V$2738,7,FALSE))," ",VLOOKUP(TRIM(B238),ALL!$B$1:$V$2738,7,FALSE)))</f>
        <v/>
      </c>
      <c r="L238" s="34">
        <f>IF(ISBLANK(VLOOKUP(TRIM(B238),ALL!$B$1:$V$2738,8,FALSE)),"",IF(ISERROR(VLOOKUP(TRIM(B238),ALL!$B$1:$V$2738,8,FALSE))," ",VLOOKUP(TRIM(B238),ALL!$B$1:$V$2738,8,FALSE)))</f>
        <v>0</v>
      </c>
      <c r="M238" s="34" t="str">
        <f>IF(ISBLANK(VLOOKUP(TRIM(B238),ALL!$B$1:$V$2738,9,FALSE)),"",IF(ISERROR(VLOOKUP(TRIM(B238),ALL!$B$1:$V$2738,9,FALSE))," ",VLOOKUP(TRIM(B238),ALL!$B$1:$V$2738,9,FALSE)))</f>
        <v/>
      </c>
      <c r="N238" s="34">
        <f>IF(ISBLANK(VLOOKUP(TRIM(B238),ALL!$B$1:$V$2738,10,FALSE)),"",IF(ISERROR(VLOOKUP(TRIM(B238),ALL!$B$1:$V$2738,10,FALSE))," ",VLOOKUP(TRIM(B238),ALL!$B$1:$V$2738,10,FALSE)))</f>
        <v>0</v>
      </c>
      <c r="O238"/>
      <c r="P238"/>
      <c r="Q238"/>
      <c r="R238"/>
      <c r="S238"/>
      <c r="T238"/>
      <c r="AB238"/>
      <c r="AC238"/>
    </row>
    <row r="240" spans="1:29">
      <c r="A240" s="34" t="str">
        <f>IF(ISERROR(VLOOKUP(TRIM(B240),ALL!$B$1:$U$2738,3,FALSE)),"(unc)",VLOOKUP(TRIM(B240),ALL!$B$1:$U$2738,3,FALSE))</f>
        <v>End $ DT $</v>
      </c>
      <c r="B240" s="219" t="s">
        <v>8924</v>
      </c>
      <c r="C240" s="10" t="s">
        <v>3817</v>
      </c>
      <c r="D240" s="224">
        <f>VLOOKUP(TRIM(B240),BirthdateDraft!$A$1:$M$9000,2,FALSE)</f>
        <v>35827</v>
      </c>
      <c r="E240" s="203" t="str">
        <f>VLOOKUP(TRIM(B240),BirthdateDraft!$A$1:$M$9865,3,FALSE)</f>
        <v>21/3</v>
      </c>
      <c r="F240" s="209" t="s">
        <v>12039</v>
      </c>
      <c r="G240" s="34" t="str">
        <f>IF(ISERROR(VLOOKUP(TRIM(B240),ALL!$B$1:$U$2738,2,FALSE)),"",IF(ISERROR(VLOOKUP(TRIM(B240),ALL!$B$1:$U$2738,2,FALSE))," ",VLOOKUP(TRIM(B240),ALL!$B$1:$U$2738,2,FALSE)))</f>
        <v>DAN</v>
      </c>
      <c r="H240" s="124" t="str">
        <f>IF(ISBLANK(VLOOKUP(TRIM(B240),ALL!$B$1:$V$2738,4,FALSE)),"",IF(ISERROR(VLOOKUP(TRIM(B240),ALL!$B$1:$V$2738,4,FALSE))," ",VLOOKUP(TRIM(B240),ALL!$B$1:$V$2738,4,FALSE)))</f>
        <v>0</v>
      </c>
      <c r="I240" s="34" t="str">
        <f>IF(ISBLANK(VLOOKUP(TRIM(B240),ALL!$B$1:$V$2738,5,FALSE)),"",IF(ISERROR(VLOOKUP(TRIM(B240),ALL!$B$1:$V$2738,5,FALSE))," ",VLOOKUP(TRIM(B240),ALL!$B$1:$V$2738,5,FALSE)))</f>
        <v>0</v>
      </c>
      <c r="J240" s="34">
        <f>IF(ISBLANK(VLOOKUP(TRIM(B240),ALL!$B$1:$V$2738,6,FALSE)),"",IF(ISERROR(VLOOKUP(TRIM(B240),ALL!$B$1:$V$2738,6,FALSE))," ", VLOOKUP(TRIM(B240),ALL!$B$1:$V$2738,6,FALSE)))</f>
        <v>4</v>
      </c>
      <c r="K240" s="34"/>
      <c r="L240" s="34"/>
      <c r="M240" s="34"/>
      <c r="N240" s="34"/>
      <c r="O240"/>
      <c r="P240"/>
      <c r="Q240"/>
      <c r="R240"/>
      <c r="S240"/>
      <c r="T240"/>
      <c r="AB240"/>
      <c r="AC240"/>
    </row>
    <row r="241" spans="1:29">
      <c r="A241" s="34" t="str">
        <f>IF(ISERROR(VLOOKUP(TRIM(B241),ALL!$B$1:$U$2738,3,FALSE)),"(unc)",VLOOKUP(TRIM(B241),ALL!$B$1:$U$2738,3,FALSE))</f>
        <v>LE $</v>
      </c>
      <c r="B241" s="99" t="s">
        <v>7229</v>
      </c>
      <c r="C241" s="10" t="s">
        <v>3729</v>
      </c>
      <c r="D241" s="224">
        <f>VLOOKUP(TRIM(B241),BirthdateDraft!$A$1:$M$9819,2,FALSE)</f>
        <v>35726</v>
      </c>
      <c r="E241" s="203" t="str">
        <f>VLOOKUP(TRIM(B241),BirthdateDraft!$A$1:$M$9819,3,FALSE)</f>
        <v>19/1 (2)</v>
      </c>
      <c r="F241" s="209" t="s">
        <v>8715</v>
      </c>
      <c r="G241" s="34" t="str">
        <f>IF(ISERROR(VLOOKUP(TRIM(B241),ALL!$B$1:$U$2738,2,FALSE)),"",IF(ISERROR(VLOOKUP(TRIM(B241),ALL!$B$1:$U$2738,2,FALSE))," ",VLOOKUP(TRIM(B241),ALL!$B$1:$U$2738,2,FALSE)))</f>
        <v>SFN</v>
      </c>
      <c r="H241" s="124" t="str">
        <f>IF(ISBLANK(VLOOKUP(TRIM(B241),ALL!$B$1:$V$2738,4,FALSE)),"",IF(ISERROR(VLOOKUP(TRIM(B241),ALL!$B$1:$V$2738,4,FALSE))," ",VLOOKUP(TRIM(B241),ALL!$B$1:$V$2738,4,FALSE)))</f>
        <v>6</v>
      </c>
      <c r="I241" s="34" t="str">
        <f>IF(ISBLANK(VLOOKUP(TRIM(B241),ALL!$B$1:$V$2738,5,FALSE)),"",IF(ISERROR(VLOOKUP(TRIM(B241),ALL!$B$1:$V$2738,5,FALSE))," ",VLOOKUP(TRIM(B241),ALL!$B$1:$V$2738,5,FALSE)))</f>
        <v/>
      </c>
      <c r="J241" s="34">
        <f>IF(ISBLANK(VLOOKUP(TRIM(B241),ALL!$B$1:$V$2738,6,FALSE)),"",IF(ISERROR(VLOOKUP(TRIM(B241),ALL!$B$1:$V$2738,6,FALSE))," ", VLOOKUP(TRIM(B241),ALL!$B$1:$V$2738,6,FALSE)))</f>
        <v>12</v>
      </c>
      <c r="K241" s="34"/>
      <c r="L241" s="34"/>
      <c r="M241" s="34"/>
      <c r="N241" s="34"/>
      <c r="O241"/>
      <c r="P241"/>
      <c r="Q241"/>
      <c r="R241"/>
      <c r="S241"/>
      <c r="T241"/>
      <c r="AB241"/>
      <c r="AC241"/>
    </row>
    <row r="242" spans="1:29">
      <c r="A242" s="34" t="str">
        <f>IF(ISERROR(VLOOKUP(TRIM(B242),ALL!$B$1:$U$2738,3,FALSE)),"(unc)",VLOOKUP(TRIM(B242),ALL!$B$1:$U$2738,3,FALSE))</f>
        <v>LDT $</v>
      </c>
      <c r="B242" s="99" t="s">
        <v>7098</v>
      </c>
      <c r="C242" s="10" t="s">
        <v>3817</v>
      </c>
      <c r="D242" s="224">
        <f>VLOOKUP(TRIM(B242),BirthdateDraft!$A$1:$M$9000,2,FALSE)</f>
        <v>35776</v>
      </c>
      <c r="E242" s="203" t="str">
        <f>VLOOKUP(TRIM(B242),BirthdateDraft!$A$1:$M$9865,3,FALSE)</f>
        <v>19/1 (9)</v>
      </c>
      <c r="F242" s="209"/>
      <c r="G242" s="34" t="str">
        <f>IF(ISERROR(VLOOKUP(TRIM(B242),ALL!$B$1:$U$2738,2,FALSE)),"",IF(ISERROR(VLOOKUP(TRIM(B242),ALL!$B$1:$U$2738,2,FALSE))," ",VLOOKUP(TRIM(B242),ALL!$B$1:$U$2738,2,FALSE)))</f>
        <v>BFA</v>
      </c>
      <c r="H242" s="124" t="str">
        <f>IF(ISBLANK(VLOOKUP(TRIM(B242),ALL!$B$1:$V$2738,4,FALSE)),"",IF(ISERROR(VLOOKUP(TRIM(B242),ALL!$B$1:$V$2738,4,FALSE))," ",VLOOKUP(TRIM(B242),ALL!$B$1:$V$2738,4,FALSE)))</f>
        <v>4</v>
      </c>
      <c r="I242" s="34" t="str">
        <f>IF(ISBLANK(VLOOKUP(TRIM(B242),ALL!$B$1:$V$2738,5,FALSE)),"",IF(ISERROR(VLOOKUP(TRIM(B242),ALL!$B$1:$V$2738,5,FALSE))," ",VLOOKUP(TRIM(B242),ALL!$B$1:$V$2738,5,FALSE)))</f>
        <v/>
      </c>
      <c r="J242" s="34">
        <f>IF(ISBLANK(VLOOKUP(TRIM(B242),ALL!$B$1:$V$2738,6,FALSE)),"",IF(ISERROR(VLOOKUP(TRIM(B242),ALL!$B$1:$V$2738,6,FALSE))," ", VLOOKUP(TRIM(B242),ALL!$B$1:$V$2738,6,FALSE)))</f>
        <v>12</v>
      </c>
      <c r="K242" s="34">
        <f>IF(ISBLANK(VLOOKUP(TRIM(B242),ALL!$B$1:$V$2738,7,FALSE)),"",IF(ISERROR(VLOOKUP(TRIM(B242),ALL!$B$1:$V$2738,7,FALSE))," ",VLOOKUP(TRIM(B242),ALL!$B$1:$V$2738,7,FALSE)))</f>
        <v>1</v>
      </c>
      <c r="L242" s="34" t="str">
        <f>IF(ISBLANK(VLOOKUP(TRIM(B242),ALL!$B$1:$V$2738,8,FALSE)),"",IF(ISERROR(VLOOKUP(TRIM(B242),ALL!$B$1:$V$2738,8,FALSE))," ",VLOOKUP(TRIM(B242),ALL!$B$1:$V$2738,8,FALSE)))</f>
        <v/>
      </c>
      <c r="M242" s="34" t="str">
        <f>IF(ISBLANK(VLOOKUP(TRIM(B242),ALL!$B$1:$V$2738,9,FALSE)),"",IF(ISERROR(VLOOKUP(TRIM(B242),ALL!$B$1:$V$2738,9,FALSE))," ",VLOOKUP(TRIM(B242),ALL!$B$1:$V$2738,9,FALSE)))</f>
        <v/>
      </c>
      <c r="N242" s="34" t="str">
        <f>IF(ISBLANK(VLOOKUP(TRIM(B242),ALL!$B$1:$V$2738,10,FALSE)),"",IF(ISERROR(VLOOKUP(TRIM(B242),ALL!$B$1:$V$2738,10,FALSE))," ",VLOOKUP(TRIM(B242),ALL!$B$1:$V$2738,10,FALSE)))</f>
        <v/>
      </c>
      <c r="O242"/>
      <c r="P242"/>
      <c r="Q242"/>
      <c r="R242"/>
      <c r="S242"/>
      <c r="T242"/>
      <c r="AB242"/>
      <c r="AC242"/>
    </row>
    <row r="243" spans="1:29">
      <c r="A243" s="34" t="str">
        <f>IF(ISERROR(VLOOKUP(TRIM(B243),ALL!$B$1:$U$2738,3,FALSE)),"(unc)",VLOOKUP(TRIM(B243),ALL!$B$1:$U$2738,3,FALSE))</f>
        <v>NDT $</v>
      </c>
      <c r="B243" s="99" t="s">
        <v>7193</v>
      </c>
      <c r="C243" s="10" t="s">
        <v>3817</v>
      </c>
      <c r="D243" s="224">
        <f>VLOOKUP(TRIM(B243),BirthdateDraft!$A$1:$M$9000,2,FALSE)</f>
        <v>34992</v>
      </c>
      <c r="E243" s="203" t="str">
        <f>VLOOKUP(TRIM(B243),BirthdateDraft!$A$1:$M$9865,3,FALSE)</f>
        <v>19/FA</v>
      </c>
      <c r="F243" s="209"/>
      <c r="G243" s="34" t="str">
        <f>IF(ISERROR(VLOOKUP(TRIM(B243),ALL!$B$1:$U$2738,2,FALSE)),"",IF(ISERROR(VLOOKUP(TRIM(B243),ALL!$B$1:$U$2738,2,FALSE))," ",VLOOKUP(TRIM(B243),ALL!$B$1:$U$2738,2,FALSE)))</f>
        <v>CAN</v>
      </c>
      <c r="H243" s="124" t="str">
        <f>IF(ISBLANK(VLOOKUP(TRIM(B243),ALL!$B$1:$V$2738,4,FALSE)),"",IF(ISERROR(VLOOKUP(TRIM(B243),ALL!$B$1:$V$2738,4,FALSE))," ",VLOOKUP(TRIM(B243),ALL!$B$1:$V$2738,4,FALSE)))</f>
        <v>0</v>
      </c>
      <c r="I243" s="34" t="str">
        <f>IF(ISBLANK(VLOOKUP(TRIM(B243),ALL!$B$1:$V$2738,5,FALSE)),"",IF(ISERROR(VLOOKUP(TRIM(B243),ALL!$B$1:$V$2738,5,FALSE))," ",VLOOKUP(TRIM(B243),ALL!$B$1:$V$2738,5,FALSE)))</f>
        <v/>
      </c>
      <c r="J243" s="34">
        <f>IF(ISBLANK(VLOOKUP(TRIM(B243),ALL!$B$1:$V$2738,6,FALSE)),"",IF(ISERROR(VLOOKUP(TRIM(B243),ALL!$B$1:$V$2738,6,FALSE))," ", VLOOKUP(TRIM(B243),ALL!$B$1:$V$2738,6,FALSE)))</f>
        <v>1</v>
      </c>
      <c r="K243" s="34"/>
      <c r="L243" s="34" t="str">
        <f>IF(ISBLANK(VLOOKUP(TRIM(B243),ALL!$B$1:$V$2738,8,FALSE)),"",IF(ISERROR(VLOOKUP(TRIM(B243),ALL!$B$1:$V$2738,8,FALSE))," ",VLOOKUP(TRIM(B243),ALL!$B$1:$V$2738,8,FALSE)))</f>
        <v/>
      </c>
      <c r="M243" s="34" t="str">
        <f>IF(ISBLANK(VLOOKUP(TRIM(B243),ALL!$B$1:$V$2738,9,FALSE)),"",IF(ISERROR(VLOOKUP(TRIM(B243),ALL!$B$1:$V$2738,9,FALSE))," ",VLOOKUP(TRIM(B243),ALL!$B$1:$V$2738,9,FALSE)))</f>
        <v/>
      </c>
      <c r="N243" s="34" t="str">
        <f>IF(ISBLANK(VLOOKUP(TRIM(B243),ALL!$B$1:$V$2738,10,FALSE)),"",IF(ISERROR(VLOOKUP(TRIM(B243),ALL!$B$1:$V$2738,10,FALSE))," ",VLOOKUP(TRIM(B243),ALL!$B$1:$V$2738,10,FALSE)))</f>
        <v/>
      </c>
      <c r="O243"/>
      <c r="P243"/>
      <c r="Q243"/>
      <c r="R243"/>
      <c r="S243"/>
      <c r="T243"/>
      <c r="AB243"/>
      <c r="AC243"/>
    </row>
    <row r="244" spans="1:29">
      <c r="A244" s="34" t="str">
        <f>IF(ISERROR(VLOOKUP(TRIM(B244),ALL!$B$1:$U$2738,3,FALSE)),"(unc)",VLOOKUP(TRIM(B244),ALL!$B$1:$U$2738,3,FALSE))</f>
        <v>End $</v>
      </c>
      <c r="B244" s="440" t="s">
        <v>11186</v>
      </c>
      <c r="C244" s="10" t="s">
        <v>3729</v>
      </c>
      <c r="D244" s="224">
        <f>VLOOKUP(TRIM(B244),BirthdateDraft!$A$1:$M$9819,2,FALSE)</f>
        <v>36315</v>
      </c>
      <c r="E244" s="203">
        <f>VLOOKUP(TRIM(B244),BirthdateDraft!$A$1:$M$9819,3,FALSE)</f>
        <v>23.1</v>
      </c>
      <c r="F244" s="209">
        <v>24.4</v>
      </c>
      <c r="G244" s="34" t="str">
        <f>IF(ISERROR(VLOOKUP(TRIM(B244),ALL!$B$1:$U$2738,2,FALSE)),"",IF(ISERROR(VLOOKUP(TRIM(B244),ALL!$B$1:$U$2738,2,FALSE))," ",VLOOKUP(TRIM(B244),ALL!$B$1:$U$2738,2,FALSE)))</f>
        <v>NYA</v>
      </c>
      <c r="H244" s="124" t="str">
        <f>IF(ISBLANK(VLOOKUP(TRIM(B244),ALL!$B$1:$V$2738,4,FALSE)),"",IF(ISERROR(VLOOKUP(TRIM(B244),ALL!$B$1:$V$2738,4,FALSE))," ",VLOOKUP(TRIM(B244),ALL!$B$1:$V$2738,4,FALSE)))</f>
        <v>0</v>
      </c>
      <c r="I244" s="34" t="str">
        <f>IF(ISBLANK(VLOOKUP(TRIM(B244),ALL!$B$1:$V$2738,5,FALSE)),"",IF(ISERROR(VLOOKUP(TRIM(B244),ALL!$B$1:$V$2738,5,FALSE))," ",VLOOKUP(TRIM(B244),ALL!$B$1:$V$2738,5,FALSE)))</f>
        <v/>
      </c>
      <c r="J244" s="34">
        <f>IF(ISBLANK(VLOOKUP(TRIM(B244),ALL!$B$1:$V$2738,6,FALSE)),"",IF(ISERROR(VLOOKUP(TRIM(B244),ALL!$B$1:$V$2738,6,FALSE))," ", VLOOKUP(TRIM(B244),ALL!$B$1:$V$2738,6,FALSE)))</f>
        <v>5</v>
      </c>
      <c r="K244" s="34" t="str">
        <f>IF(ISBLANK(VLOOKUP(TRIM(B244),ALL!$B$1:$V$2738,7,FALSE)),"",IF(ISERROR(VLOOKUP(TRIM(B244),ALL!$B$1:$V$2738,7,FALSE))," ",VLOOKUP(TRIM(B244),ALL!$B$1:$V$2738,7,FALSE)))</f>
        <v/>
      </c>
      <c r="L244" s="34" t="str">
        <f>IF(ISBLANK(VLOOKUP(TRIM(B244),ALL!$B$1:$V$2738,8,FALSE)),"",IF(ISERROR(VLOOKUP(TRIM(B244),ALL!$B$1:$V$2738,8,FALSE))," ",VLOOKUP(TRIM(B244),ALL!$B$1:$V$2738,8,FALSE)))</f>
        <v/>
      </c>
      <c r="M244" s="34" t="str">
        <f>IF(ISBLANK(VLOOKUP(TRIM(B244),ALL!$B$1:$V$2738,9,FALSE)),"",IF(ISERROR(VLOOKUP(TRIM(B244),ALL!$B$1:$V$2738,9,FALSE))," ",VLOOKUP(TRIM(B244),ALL!$B$1:$V$2738,9,FALSE)))</f>
        <v/>
      </c>
      <c r="N244" s="34" t="str">
        <f>IF(ISBLANK(VLOOKUP(TRIM(B244),ALL!$B$1:$V$2738,10,FALSE)),"",IF(ISERROR(VLOOKUP(TRIM(B244),ALL!$B$1:$V$2738,10,FALSE))," ",VLOOKUP(TRIM(B244),ALL!$B$1:$V$2738,10,FALSE)))</f>
        <v/>
      </c>
      <c r="O244"/>
      <c r="P244"/>
      <c r="Q244"/>
      <c r="R244"/>
      <c r="S244"/>
      <c r="T244"/>
      <c r="AB244"/>
      <c r="AC244"/>
    </row>
    <row r="245" spans="1:29">
      <c r="A245" s="34" t="str">
        <f>IF(ISERROR(VLOOKUP(TRIM(B245),ALL!$B$1:$U$2738,3,FALSE)),"(unc)",VLOOKUP(TRIM(B245),ALL!$B$1:$U$2738,3,FALSE))</f>
        <v>End $</v>
      </c>
      <c r="B245" s="99" t="s">
        <v>10005</v>
      </c>
      <c r="C245" s="10" t="s">
        <v>3817</v>
      </c>
      <c r="D245" s="224">
        <f>VLOOKUP(TRIM(B245),BirthdateDraft!$A$1:$M$9000,2,FALSE)</f>
        <v>35978</v>
      </c>
      <c r="E245" s="203" t="str">
        <f>VLOOKUP(TRIM(B245),BirthdateDraft!$A$1:$M$9865,3,FALSE)</f>
        <v>22/5</v>
      </c>
      <c r="F245" s="209" t="s">
        <v>10834</v>
      </c>
      <c r="G245" s="34" t="str">
        <f>IF(ISERROR(VLOOKUP(TRIM(B245),ALL!$B$1:$U$2738,2,FALSE)),"",IF(ISERROR(VLOOKUP(TRIM(B245),ALL!$B$1:$U$2738,2,FALSE))," ",VLOOKUP(TRIM(B245),ALL!$B$1:$U$2738,2,FALSE)))</f>
        <v>CHN</v>
      </c>
      <c r="H245" s="124" t="str">
        <f>IF(ISBLANK(VLOOKUP(TRIM(B245),ALL!$B$1:$V$2738,4,FALSE)),"",IF(ISERROR(VLOOKUP(TRIM(B245),ALL!$B$1:$V$2738,4,FALSE))," ",VLOOKUP(TRIM(B245),ALL!$B$1:$V$2738,4,FALSE)))</f>
        <v>0</v>
      </c>
      <c r="I245" s="34" t="str">
        <f>IF(ISBLANK(VLOOKUP(TRIM(B245),ALL!$B$1:$V$2738,5,FALSE)),"",IF(ISERROR(VLOOKUP(TRIM(B245),ALL!$B$1:$V$2738,5,FALSE))," ",VLOOKUP(TRIM(B245),ALL!$B$1:$V$2738,5,FALSE)))</f>
        <v/>
      </c>
      <c r="J245" s="34">
        <f>IF(ISBLANK(VLOOKUP(TRIM(B245),ALL!$B$1:$V$2738,6,FALSE)),"",IF(ISERROR(VLOOKUP(TRIM(B245),ALL!$B$1:$V$2738,6,FALSE))," ", VLOOKUP(TRIM(B245),ALL!$B$1:$V$2738,6,FALSE)))</f>
        <v>1</v>
      </c>
      <c r="K245" s="34"/>
      <c r="L245" s="34"/>
      <c r="M245" s="34"/>
      <c r="N245" s="34"/>
      <c r="O245"/>
      <c r="P245"/>
      <c r="Q245"/>
      <c r="R245"/>
      <c r="S245"/>
      <c r="T245"/>
      <c r="AB245"/>
      <c r="AC245"/>
    </row>
    <row r="246" spans="1:29">
      <c r="A246" s="34" t="str">
        <f>IF(ISERROR(VLOOKUP(TRIM(B246),ALL!$B$1:$U$2738,3,FALSE)),"(unc)",VLOOKUP(TRIM(B246),ALL!$B$1:$U$2738,3,FALSE))</f>
        <v>DT $ End $</v>
      </c>
      <c r="B246" s="503" t="s">
        <v>11088</v>
      </c>
      <c r="C246" s="10" t="s">
        <v>3817</v>
      </c>
      <c r="D246" s="224">
        <f>VLOOKUP(TRIM(B246),BirthdateDraft!$A$1:$M$9000,2,FALSE)</f>
        <v>36306</v>
      </c>
      <c r="E246" s="203" t="str">
        <f>VLOOKUP(TRIM(B246),BirthdateDraft!$A$1:$M$9865,3,FALSE)</f>
        <v>22.FA</v>
      </c>
      <c r="F246" s="209" t="s">
        <v>12188</v>
      </c>
      <c r="G246" s="34" t="str">
        <f>IF(ISERROR(VLOOKUP(TRIM(B246),ALL!$B$1:$U$2738,2,FALSE)),"",IF(ISERROR(VLOOKUP(TRIM(B246),ALL!$B$1:$U$2738,2,FALSE))," ",VLOOKUP(TRIM(B246),ALL!$B$1:$U$2738,2,FALSE)))</f>
        <v>TBN</v>
      </c>
      <c r="H246" s="124" t="str">
        <f>IF(ISBLANK(VLOOKUP(TRIM(B246),ALL!$B$1:$V$2738,4,FALSE)),"",IF(ISERROR(VLOOKUP(TRIM(B246),ALL!$B$1:$V$2738,4,FALSE))," ",VLOOKUP(TRIM(B246),ALL!$B$1:$V$2738,4,FALSE)))</f>
        <v>0</v>
      </c>
      <c r="I246" s="34" t="str">
        <f>IF(ISBLANK(VLOOKUP(TRIM(B246),ALL!$B$1:$V$2738,5,FALSE)),"",IF(ISERROR(VLOOKUP(TRIM(B246),ALL!$B$1:$V$2738,5,FALSE))," ",VLOOKUP(TRIM(B246),ALL!$B$1:$V$2738,5,FALSE)))</f>
        <v>0</v>
      </c>
      <c r="J246" s="34">
        <f>IF(ISBLANK(VLOOKUP(TRIM(B246),ALL!$B$1:$V$2738,6,FALSE)),"",IF(ISERROR(VLOOKUP(TRIM(B246),ALL!$B$1:$V$2738,6,FALSE))," ", VLOOKUP(TRIM(B246),ALL!$B$1:$V$2738,6,FALSE)))</f>
        <v>0</v>
      </c>
      <c r="K246" s="34"/>
      <c r="L246" s="34"/>
      <c r="M246" s="34"/>
      <c r="N246" s="34"/>
      <c r="O246"/>
      <c r="P246"/>
      <c r="Q246"/>
      <c r="R246"/>
      <c r="S246"/>
      <c r="T246"/>
      <c r="AB246"/>
      <c r="AC246"/>
    </row>
    <row r="247" spans="1:29">
      <c r="A247" s="34" t="str">
        <f>IF(ISERROR(VLOOKUP(TRIM(B247),ALL!$B$1:$U$2738,3,FALSE)),"(unc)",VLOOKUP(TRIM(B247),ALL!$B$1:$U$2738,3,FALSE))</f>
        <v>(unc)</v>
      </c>
      <c r="B247" s="99" t="s">
        <v>7961</v>
      </c>
      <c r="C247" s="10" t="s">
        <v>3817</v>
      </c>
      <c r="D247" s="224">
        <f>VLOOKUP(TRIM(B247),BirthdateDraft!$A$1:$M$9000,2,FALSE)</f>
        <v>35501</v>
      </c>
      <c r="E247" s="203" t="str">
        <f>VLOOKUP(TRIM(B247),BirthdateDraft!$A$1:$M$9865,3,FALSE)</f>
        <v>20/7</v>
      </c>
      <c r="F247" s="209" t="s">
        <v>8523</v>
      </c>
      <c r="G247" s="34" t="str">
        <f>IF(ISERROR(VLOOKUP(TRIM(B247),ALL!$B$1:$U$2738,2,FALSE)),"",IF(ISERROR(VLOOKUP(TRIM(B247),ALL!$B$1:$U$2738,2,FALSE))," ",VLOOKUP(TRIM(B247),ALL!$B$1:$U$2738,2,FALSE)))</f>
        <v/>
      </c>
      <c r="H247" s="124" t="str">
        <f>IF(ISBLANK(VLOOKUP(TRIM(B247),ALL!$B$1:$V$2738,4,FALSE)),"",IF(ISERROR(VLOOKUP(TRIM(B247),ALL!$B$1:$V$2738,4,FALSE))," ",VLOOKUP(TRIM(B247),ALL!$B$1:$V$2738,4,FALSE)))</f>
        <v xml:space="preserve"> </v>
      </c>
      <c r="I247" s="34" t="str">
        <f>IF(ISBLANK(VLOOKUP(TRIM(B247),ALL!$B$1:$V$2738,5,FALSE)),"",IF(ISERROR(VLOOKUP(TRIM(B247),ALL!$B$1:$V$2738,5,FALSE))," ",VLOOKUP(TRIM(B247),ALL!$B$1:$V$2738,5,FALSE)))</f>
        <v xml:space="preserve"> </v>
      </c>
      <c r="J247" s="34" t="str">
        <f>IF(ISBLANK(VLOOKUP(TRIM(B247),ALL!$B$1:$V$2738,6,FALSE)),"",IF(ISERROR(VLOOKUP(TRIM(B247),ALL!$B$1:$V$2738,6,FALSE))," ", VLOOKUP(TRIM(B247),ALL!$B$1:$V$2738,6,FALSE)))</f>
        <v xml:space="preserve"> </v>
      </c>
      <c r="K247" s="34"/>
      <c r="L247" s="34"/>
      <c r="M247" s="34" t="str">
        <f>IF(ISBLANK(VLOOKUP(TRIM(B247),ALL!$B$1:$V$2738,9,FALSE)),"",IF(ISERROR(VLOOKUP(TRIM(B247),ALL!$B$1:$V$2738,9,FALSE))," ",VLOOKUP(TRIM(B247),ALL!$B$1:$V$2738,9,FALSE)))</f>
        <v xml:space="preserve"> </v>
      </c>
      <c r="N247" s="34" t="str">
        <f>IF(ISBLANK(VLOOKUP(TRIM(B247),ALL!$B$1:$V$2738,10,FALSE)),"",IF(ISERROR(VLOOKUP(TRIM(B247),ALL!$B$1:$V$2738,10,FALSE))," ",VLOOKUP(TRIM(B247),ALL!$B$1:$V$2738,10,FALSE)))</f>
        <v xml:space="preserve"> </v>
      </c>
      <c r="O247"/>
      <c r="P247"/>
      <c r="Q247"/>
      <c r="R247"/>
      <c r="S247"/>
      <c r="T247"/>
      <c r="AB247"/>
      <c r="AC247"/>
    </row>
    <row r="249" spans="1:29">
      <c r="A249" s="34" t="str">
        <f>IF(ISERROR(VLOOKUP(TRIM(B249),ALL!$B$1:$U$2738,3,FALSE)),"(unc)",VLOOKUP(TRIM(B249),ALL!$B$1:$U$2738,3,FALSE))</f>
        <v>(unc)</v>
      </c>
      <c r="B249" s="99" t="s">
        <v>9000</v>
      </c>
      <c r="C249" s="10" t="s">
        <v>3817</v>
      </c>
      <c r="D249" s="224">
        <f>VLOOKUP(TRIM(B249),BirthdateDraft!$A$1:$M$9000,2,FALSE)</f>
        <v>36251</v>
      </c>
      <c r="E249" s="203" t="str">
        <f>VLOOKUP(TRIM(B249),BirthdateDraft!$A$1:$M$9865,3,FALSE)</f>
        <v>20/3</v>
      </c>
      <c r="F249" s="209" t="s">
        <v>9339</v>
      </c>
      <c r="G249" s="34" t="str">
        <f>IF(ISERROR(VLOOKUP(TRIM(B249),ALL!$B$1:$U$2738,2,FALSE)),"",IF(ISERROR(VLOOKUP(TRIM(B249),ALL!$B$1:$U$2738,2,FALSE))," ",VLOOKUP(TRIM(B249),ALL!$B$1:$U$2738,2,FALSE)))</f>
        <v/>
      </c>
      <c r="H249" s="124" t="str">
        <f>IF(ISBLANK(VLOOKUP(TRIM(B249),ALL!$B$1:$V$2738,4,FALSE)),"",IF(ISERROR(VLOOKUP(TRIM(B249),ALL!$B$1:$V$2738,4,FALSE))," ",VLOOKUP(TRIM(B249),ALL!$B$1:$V$2738,4,FALSE)))</f>
        <v xml:space="preserve"> </v>
      </c>
      <c r="I249" s="34" t="str">
        <f>IF(ISBLANK(VLOOKUP(TRIM(B249),ALL!$B$1:$V$2738,5,FALSE)),"",IF(ISERROR(VLOOKUP(TRIM(B249),ALL!$B$1:$V$2738,5,FALSE))," ",VLOOKUP(TRIM(B249),ALL!$B$1:$V$2738,5,FALSE)))</f>
        <v xml:space="preserve"> </v>
      </c>
      <c r="J249" s="34" t="str">
        <f>IF(ISBLANK(VLOOKUP(TRIM(B249),ALL!$B$1:$V$2738,6,FALSE)),"",IF(ISERROR(VLOOKUP(TRIM(B249),ALL!$B$1:$V$2738,6,FALSE))," ", VLOOKUP(TRIM(B249),ALL!$B$1:$V$2738,6,FALSE)))</f>
        <v xml:space="preserve"> </v>
      </c>
      <c r="K249" s="34"/>
      <c r="L249" s="34"/>
      <c r="M249" s="34"/>
      <c r="N249" s="34"/>
      <c r="O249"/>
      <c r="P249"/>
      <c r="Q249"/>
      <c r="R249"/>
      <c r="S249"/>
      <c r="T249"/>
      <c r="AB249"/>
      <c r="AC249"/>
    </row>
    <row r="250" spans="1:29">
      <c r="A250" s="34" t="str">
        <f>IF(ISERROR(VLOOKUP(TRIM(B250),ALL!$B$1:$U$2738,3,FALSE)),"(unc)",VLOOKUP(TRIM(B250),ALL!$B$1:$U$2738,3,FALSE))</f>
        <v>MLB</v>
      </c>
      <c r="B250" s="99" t="s">
        <v>8897</v>
      </c>
      <c r="C250" s="10" t="s">
        <v>3817</v>
      </c>
      <c r="D250" s="224">
        <f>VLOOKUP(TRIM(B250),BirthdateDraft!$A$1:$M$9000,2,FALSE)</f>
        <v>36586</v>
      </c>
      <c r="E250" s="203" t="str">
        <f>VLOOKUP(TRIM(B250),BirthdateDraft!$A$1:$M$9865,3,FALSE)</f>
        <v>21/2</v>
      </c>
      <c r="F250" s="209" t="s">
        <v>11708</v>
      </c>
      <c r="G250" s="34" t="str">
        <f>IF(ISERROR(VLOOKUP(TRIM(B250),ALL!$B$1:$U$2738,2,FALSE)),"",IF(ISERROR(VLOOKUP(TRIM(B250),ALL!$B$1:$U$2738,2,FALSE))," ",VLOOKUP(TRIM(B250),ALL!$B$1:$U$2738,2,FALSE)))</f>
        <v>KCA</v>
      </c>
      <c r="H250" s="124" t="str">
        <f>IF(ISBLANK(VLOOKUP(TRIM(B250),ALL!$B$1:$V$2738,4,FALSE)),"",IF(ISERROR(VLOOKUP(TRIM(B250),ALL!$B$1:$V$2738,4,FALSE))," ",VLOOKUP(TRIM(B250),ALL!$B$1:$V$2738,4,FALSE)))</f>
        <v>4-5</v>
      </c>
      <c r="I250" s="34" t="str">
        <f>IF(ISBLANK(VLOOKUP(TRIM(B250),ALL!$B$1:$V$2738,5,FALSE)),"",IF(ISERROR(VLOOKUP(TRIM(B250),ALL!$B$1:$V$2738,5,FALSE))," ",VLOOKUP(TRIM(B250),ALL!$B$1:$V$2738,5,FALSE)))</f>
        <v/>
      </c>
      <c r="J250" s="34">
        <f>IF(ISBLANK(VLOOKUP(TRIM(B250),ALL!$B$1:$V$2738,6,FALSE)),"",IF(ISERROR(VLOOKUP(TRIM(B250),ALL!$B$1:$V$2738,6,FALSE))," ", VLOOKUP(TRIM(B250),ALL!$B$1:$V$2738,6,FALSE)))</f>
        <v>0</v>
      </c>
      <c r="K250" s="34"/>
      <c r="L250" s="34"/>
      <c r="M250" s="34"/>
      <c r="N250" s="34"/>
      <c r="O250"/>
      <c r="P250"/>
      <c r="Q250"/>
      <c r="R250"/>
      <c r="S250"/>
      <c r="T250"/>
      <c r="AB250"/>
      <c r="AC250"/>
    </row>
    <row r="251" spans="1:29">
      <c r="A251" s="34" t="str">
        <f>IF(ISERROR(VLOOKUP(TRIM(B251),ALL!$B$1:$U$2738,3,FALSE)),"(unc)",VLOOKUP(TRIM(B251),ALL!$B$1:$U$2738,3,FALSE))</f>
        <v>RLB</v>
      </c>
      <c r="B251" s="99" t="s">
        <v>11392</v>
      </c>
      <c r="C251" s="10" t="s">
        <v>3817</v>
      </c>
      <c r="D251" s="224">
        <f>VLOOKUP(TRIM(B251),BirthdateDraft!$A$1:$M$9000,2,FALSE)</f>
        <v>36168</v>
      </c>
      <c r="E251" s="203" t="str">
        <f>VLOOKUP(TRIM(B251),BirthdateDraft!$A$1:$M$9865,3,FALSE)</f>
        <v>22/1</v>
      </c>
      <c r="F251" s="209" t="s">
        <v>11707</v>
      </c>
      <c r="G251" s="34" t="str">
        <f>IF(ISERROR(VLOOKUP(TRIM(B251),ALL!$B$1:$U$2738,2,FALSE)),"",IF(ISERROR(VLOOKUP(TRIM(B251),ALL!$B$1:$U$2738,2,FALSE))," ",VLOOKUP(TRIM(B251),ALL!$B$1:$U$2738,2,FALSE)))</f>
        <v>NYA</v>
      </c>
      <c r="H251" s="124" t="str">
        <f>IF(ISBLANK(VLOOKUP(TRIM(B251),ALL!$B$1:$V$2738,4,FALSE)),"",IF(ISERROR(VLOOKUP(TRIM(B251),ALL!$B$1:$V$2738,4,FALSE))," ",VLOOKUP(TRIM(B251),ALL!$B$1:$V$2738,4,FALSE)))</f>
        <v>0-4</v>
      </c>
      <c r="I251" s="34" t="str">
        <f>IF(ISBLANK(VLOOKUP(TRIM(B251),ALL!$B$1:$V$2738,5,FALSE)),"",IF(ISERROR(VLOOKUP(TRIM(B251),ALL!$B$1:$V$2738,5,FALSE))," ",VLOOKUP(TRIM(B251),ALL!$B$1:$V$2738,5,FALSE)))</f>
        <v/>
      </c>
      <c r="J251" s="34">
        <f>IF(ISBLANK(VLOOKUP(TRIM(B251),ALL!$B$1:$V$2738,6,FALSE)),"",IF(ISERROR(VLOOKUP(TRIM(B251),ALL!$B$1:$V$2738,6,FALSE))," ", VLOOKUP(TRIM(B251),ALL!$B$1:$V$2738,6,FALSE)))</f>
        <v>12</v>
      </c>
      <c r="K251" s="34"/>
      <c r="L251" s="34"/>
      <c r="M251" s="34"/>
      <c r="N251" s="34"/>
      <c r="O251" s="32"/>
      <c r="P251"/>
      <c r="Q251"/>
      <c r="R251"/>
      <c r="S251"/>
      <c r="T251"/>
      <c r="AB251"/>
      <c r="AC251"/>
    </row>
    <row r="252" spans="1:29" ht="15">
      <c r="A252" s="34" t="str">
        <f>IF(ISERROR(VLOOKUP(TRIM(B252),ALL!$B$1:$U$2738,3,FALSE)),"(unc)",VLOOKUP(TRIM(B252),ALL!$B$1:$U$2738,3,FALSE))</f>
        <v>LOLB</v>
      </c>
      <c r="B252" s="213" t="s">
        <v>7099</v>
      </c>
      <c r="C252" s="10" t="s">
        <v>3817</v>
      </c>
      <c r="D252" s="224">
        <f>VLOOKUP(TRIM(B252),BirthdateDraft!$A$1:$M$9000,2,FALSE)</f>
        <v>35908</v>
      </c>
      <c r="E252" s="203" t="str">
        <f>VLOOKUP(TRIM(B252),BirthdateDraft!$A$1:$M$9865,3,FALSE)</f>
        <v>19/1 (16)</v>
      </c>
      <c r="F252" s="209" t="s">
        <v>10477</v>
      </c>
      <c r="G252" s="34" t="str">
        <f>IF(ISERROR(VLOOKUP(TRIM(B252),ALL!$B$1:$U$2738,2,FALSE)),"",IF(ISERROR(VLOOKUP(TRIM(B252),ALL!$B$1:$U$2738,2,FALSE))," ",VLOOKUP(TRIM(B252),ALL!$B$1:$U$2738,2,FALSE)))</f>
        <v>CAN</v>
      </c>
      <c r="H252" s="124" t="str">
        <f>IF(ISBLANK(VLOOKUP(TRIM(B252),ALL!$B$1:$V$2738,4,FALSE)),"",IF(ISERROR(VLOOKUP(TRIM(B252),ALL!$B$1:$V$2738,4,FALSE))," ",VLOOKUP(TRIM(B252),ALL!$B$1:$V$2738,4,FALSE)))</f>
        <v>4-4</v>
      </c>
      <c r="I252" s="34" t="str">
        <f>IF(ISBLANK(VLOOKUP(TRIM(B252),ALL!$B$1:$V$2738,5,FALSE)),"",IF(ISERROR(VLOOKUP(TRIM(B252),ALL!$B$1:$V$2738,5,FALSE))," ",VLOOKUP(TRIM(B252),ALL!$B$1:$V$2738,5,FALSE)))</f>
        <v/>
      </c>
      <c r="J252" s="34">
        <f>IF(ISBLANK(VLOOKUP(TRIM(B252),ALL!$B$1:$V$2738,6,FALSE)),"",IF(ISERROR(VLOOKUP(TRIM(B252),ALL!$B$1:$V$2738,6,FALSE))," ", VLOOKUP(TRIM(B252),ALL!$B$1:$V$2738,6,FALSE)))</f>
        <v>12</v>
      </c>
      <c r="K252" s="34">
        <f>IF(ISBLANK(VLOOKUP(TRIM(B252),ALL!$B$1:$V$2738,7,FALSE)),"",IF(ISERROR(VLOOKUP(TRIM(B252),ALL!$B$1:$V$2738,7,FALSE))," ",VLOOKUP(TRIM(B252),ALL!$B$1:$V$2738,7,FALSE)))</f>
        <v>3</v>
      </c>
      <c r="L252" s="34" t="str">
        <f>IF(ISBLANK(VLOOKUP(TRIM(B252),ALL!$B$1:$V$2738,8,FALSE)),"",IF(ISERROR(VLOOKUP(TRIM(B252),ALL!$B$1:$V$2738,8,FALSE))," ",VLOOKUP(TRIM(B252),ALL!$B$1:$V$2738,8,FALSE)))</f>
        <v/>
      </c>
      <c r="M252" s="34" t="str">
        <f>IF(ISBLANK(VLOOKUP(TRIM(B252),ALL!$B$1:$V$2738,9,FALSE)),"",IF(ISERROR(VLOOKUP(TRIM(B252),ALL!$B$1:$V$2738,9,FALSE))," ",VLOOKUP(TRIM(B252),ALL!$B$1:$V$2738,9,FALSE)))</f>
        <v/>
      </c>
      <c r="N252" s="34" t="str">
        <f>IF(ISBLANK(VLOOKUP(TRIM(B252),ALL!$B$1:$V$2738,10,FALSE)),"",IF(ISERROR(VLOOKUP(TRIM(B252),ALL!$B$1:$V$2738,10,FALSE))," ",VLOOKUP(TRIM(B252),ALL!$B$1:$V$2738,10,FALSE)))</f>
        <v/>
      </c>
      <c r="P252"/>
      <c r="Q252"/>
      <c r="R252"/>
      <c r="S252"/>
      <c r="T252"/>
      <c r="AB252"/>
      <c r="AC252"/>
    </row>
    <row r="253" spans="1:29">
      <c r="A253" s="34" t="str">
        <f>IF(ISERROR(VLOOKUP(TRIM(B253),ALL!$B$1:$U$2738,3,FALSE)),"(unc)",VLOOKUP(TRIM(B253),ALL!$B$1:$U$2738,3,FALSE))</f>
        <v>ILB SS</v>
      </c>
      <c r="B253" s="99" t="s">
        <v>9320</v>
      </c>
      <c r="C253" s="10" t="s">
        <v>3817</v>
      </c>
      <c r="D253" s="224">
        <f>VLOOKUP(TRIM(B253),BirthdateDraft!$A$1:$M$9000,2,FALSE)</f>
        <v>36002</v>
      </c>
      <c r="E253" s="203" t="str">
        <f>VLOOKUP(TRIM(B253),BirthdateDraft!$A$1:$M$9865,3,FALSE)</f>
        <v>20/1</v>
      </c>
      <c r="F253" s="209" t="s">
        <v>11709</v>
      </c>
      <c r="G253" s="34" t="str">
        <f>IF(ISERROR(VLOOKUP(TRIM(B253),ALL!$B$1:$U$2738,2,FALSE)),"",IF(ISERROR(VLOOKUP(TRIM(B253),ALL!$B$1:$U$2738,2,FALSE))," ",VLOOKUP(TRIM(B253),ALL!$B$1:$U$2738,2,FALSE)))</f>
        <v>NYN</v>
      </c>
      <c r="H253" s="124" t="str">
        <f>IF(ISBLANK(VLOOKUP(TRIM(B253),ALL!$B$1:$V$2738,4,FALSE)),"",IF(ISERROR(VLOOKUP(TRIM(B253),ALL!$B$1:$V$2738,4,FALSE))," ",VLOOKUP(TRIM(B253),ALL!$B$1:$V$2738,4,FALSE)))</f>
        <v>4-0</v>
      </c>
      <c r="I253" s="34" t="str">
        <f>IF(ISBLANK(VLOOKUP(TRIM(B253),ALL!$B$1:$V$2738,5,FALSE)),"",IF(ISERROR(VLOOKUP(TRIM(B253),ALL!$B$1:$V$2738,5,FALSE))," ",VLOOKUP(TRIM(B253),ALL!$B$1:$V$2738,5,FALSE)))</f>
        <v>4-0</v>
      </c>
      <c r="J253" s="34">
        <f>IF(ISBLANK(VLOOKUP(TRIM(B253),ALL!$B$1:$V$2738,6,FALSE)),"",IF(ISERROR(VLOOKUP(TRIM(B253),ALL!$B$1:$V$2738,6,FALSE))," ", VLOOKUP(TRIM(B253),ALL!$B$1:$V$2738,6,FALSE)))</f>
        <v>3</v>
      </c>
      <c r="K253" s="34"/>
      <c r="L253" s="34"/>
      <c r="M253" s="34"/>
      <c r="N253" s="34"/>
      <c r="O253"/>
      <c r="P253"/>
      <c r="Q253"/>
      <c r="R253"/>
      <c r="S253"/>
      <c r="T253"/>
      <c r="AB253"/>
      <c r="AC253"/>
    </row>
    <row r="254" spans="1:29">
      <c r="A254" s="34" t="str">
        <f>IF(ISERROR(VLOOKUP(TRIM(B254),ALL!$B$1:$U$2738,3,FALSE)),"(unc)",VLOOKUP(TRIM(B254),ALL!$B$1:$U$2738,3,FALSE))</f>
        <v>LLB S</v>
      </c>
      <c r="B254" s="99" t="s">
        <v>5438</v>
      </c>
      <c r="C254" s="10" t="s">
        <v>3729</v>
      </c>
      <c r="D254" s="224">
        <f>VLOOKUP(TRIM(B254),BirthdateDraft!$A$1:$M$9000,2,FALSE)</f>
        <v>34376</v>
      </c>
      <c r="E254" s="203" t="str">
        <f>VLOOKUP(TRIM(B254),BirthdateDraft!$A$1:$M$9865,3,FALSE)</f>
        <v>16/7</v>
      </c>
      <c r="F254" s="209"/>
      <c r="G254" s="34" t="str">
        <f>IF(ISERROR(VLOOKUP(TRIM(B254),ALL!$B$1:$U$2738,2,FALSE)),"",IF(ISERROR(VLOOKUP(TRIM(B254),ALL!$B$1:$U$2738,2,FALSE))," ",VLOOKUP(TRIM(B254),ALL!$B$1:$U$2738,2,FALSE)))</f>
        <v>DAN</v>
      </c>
      <c r="H254" s="124" t="str">
        <f>IF(ISBLANK(VLOOKUP(TRIM(B254),ALL!$B$1:$V$2738,4,FALSE)),"",IF(ISERROR(VLOOKUP(TRIM(B254),ALL!$B$1:$V$2738,4,FALSE))," ",VLOOKUP(TRIM(B254),ALL!$B$1:$V$2738,4,FALSE)))</f>
        <v>4-0</v>
      </c>
      <c r="I254" s="34"/>
      <c r="J254" s="34"/>
      <c r="K254" s="34"/>
      <c r="L254" s="34"/>
      <c r="M254" s="34"/>
      <c r="N254" s="34"/>
      <c r="O254"/>
      <c r="P254"/>
      <c r="Q254"/>
      <c r="R254"/>
      <c r="S254"/>
      <c r="T254"/>
      <c r="AB254"/>
      <c r="AC254"/>
    </row>
    <row r="255" spans="1:29">
      <c r="A255" s="34" t="str">
        <f>IF(ISERROR(VLOOKUP(TRIM(B255),ALL!$B$1:$U$2738,3,FALSE)),"(unc)",VLOOKUP(TRIM(B255),ALL!$B$1:$U$2738,3,FALSE))</f>
        <v>LB</v>
      </c>
      <c r="B255" s="99" t="s">
        <v>8057</v>
      </c>
      <c r="C255" s="10" t="s">
        <v>3817</v>
      </c>
      <c r="D255" s="224">
        <f>VLOOKUP(TRIM(B255),BirthdateDraft!$A$1:$M$9000,2,FALSE)</f>
        <v>36056</v>
      </c>
      <c r="E255" s="203" t="str">
        <f>VLOOKUP(TRIM(B255),BirthdateDraft!$A$1:$M$9865,3,FALSE)</f>
        <v>20/2</v>
      </c>
      <c r="F255" s="209" t="s">
        <v>8459</v>
      </c>
      <c r="G255" s="34" t="str">
        <f>IF(ISERROR(VLOOKUP(TRIM(B255),ALL!$B$1:$U$2738,2,FALSE)),"",IF(ISERROR(VLOOKUP(TRIM(B255),ALL!$B$1:$U$2738,2,FALSE))," ",VLOOKUP(TRIM(B255),ALL!$B$1:$U$2738,2,FALSE)))</f>
        <v>NEA</v>
      </c>
      <c r="H255" s="124" t="str">
        <f>IF(ISBLANK(VLOOKUP(TRIM(B255),ALL!$B$1:$V$2738,4,FALSE)),"",IF(ISERROR(VLOOKUP(TRIM(B255),ALL!$B$1:$V$2738,4,FALSE))," ",VLOOKUP(TRIM(B255),ALL!$B$1:$V$2738,4,FALSE)))</f>
        <v>0-0</v>
      </c>
      <c r="I255" s="34" t="str">
        <f>IF(ISBLANK(VLOOKUP(TRIM(B255),ALL!$B$1:$V$2738,5,FALSE)),"",IF(ISERROR(VLOOKUP(TRIM(B255),ALL!$B$1:$V$2738,5,FALSE))," ",VLOOKUP(TRIM(B255),ALL!$B$1:$V$2738,5,FALSE)))</f>
        <v/>
      </c>
      <c r="J255" s="34">
        <f>IF(ISBLANK(VLOOKUP(TRIM(B255),ALL!$B$1:$V$2738,6,FALSE)),"",IF(ISERROR(VLOOKUP(TRIM(B255),ALL!$B$1:$V$2738,6,FALSE))," ", VLOOKUP(TRIM(B255),ALL!$B$1:$V$2738,6,FALSE)))</f>
        <v>5</v>
      </c>
      <c r="K255" s="34"/>
      <c r="L255" s="34"/>
      <c r="M255" s="34" t="str">
        <f>IF(ISBLANK(VLOOKUP(TRIM(B255),ALL!$B$1:$V$2738,9,FALSE)),"",IF(ISERROR(VLOOKUP(TRIM(B255),ALL!$B$1:$V$2738,9,FALSE))," ",VLOOKUP(TRIM(B255),ALL!$B$1:$V$2738,9,FALSE)))</f>
        <v/>
      </c>
      <c r="N255" s="34" t="str">
        <f>IF(ISBLANK(VLOOKUP(TRIM(B255),ALL!$B$1:$V$2738,10,FALSE)),"",IF(ISERROR(VLOOKUP(TRIM(B255),ALL!$B$1:$V$2738,10,FALSE))," ",VLOOKUP(TRIM(B255),ALL!$B$1:$V$2738,10,FALSE)))</f>
        <v/>
      </c>
      <c r="O255"/>
      <c r="P255"/>
      <c r="Q255"/>
      <c r="R255"/>
      <c r="S255"/>
      <c r="T255"/>
      <c r="AB255"/>
      <c r="AC255"/>
    </row>
    <row r="256" spans="1:29">
      <c r="A256" s="34" t="str">
        <f>IF(ISERROR(VLOOKUP(TRIM(B256),ALL!$B$1:$U$2738,3,FALSE)),"(unc)",VLOOKUP(TRIM(B256),ALL!$B$1:$U$2738,3,FALSE))</f>
        <v>OLB</v>
      </c>
      <c r="B256" s="99" t="s">
        <v>10304</v>
      </c>
      <c r="C256" s="10" t="s">
        <v>3817</v>
      </c>
      <c r="D256" s="224" t="e">
        <f>VLOOKUP(TRIM(B256),BirthdateDraft!$A$1:$M$9000,2,FALSE)</f>
        <v>#N/A</v>
      </c>
      <c r="E256" s="203" t="e">
        <f>VLOOKUP(TRIM(B256),BirthdateDraft!$A$1:$M$9865,3,FALSE)</f>
        <v>#N/A</v>
      </c>
      <c r="F256" s="209" t="s">
        <v>8295</v>
      </c>
      <c r="G256" s="34" t="str">
        <f>IF(ISERROR(VLOOKUP(TRIM(B256),ALL!$B$1:$U$2738,2,FALSE)),"",IF(ISERROR(VLOOKUP(TRIM(B256),ALL!$B$1:$U$2738,2,FALSE))," ",VLOOKUP(TRIM(B256),ALL!$B$1:$U$2738,2,FALSE)))</f>
        <v>ARN</v>
      </c>
      <c r="H256" s="124" t="str">
        <f>IF(ISBLANK(VLOOKUP(TRIM(B256),ALL!$B$1:$V$2738,4,FALSE)),"",IF(ISERROR(VLOOKUP(TRIM(B256),ALL!$B$1:$V$2738,4,FALSE))," ",VLOOKUP(TRIM(B256),ALL!$B$1:$V$2738,4,FALSE)))</f>
        <v>0-0</v>
      </c>
      <c r="I256" s="34" t="str">
        <f>IF(ISBLANK(VLOOKUP(TRIM(B256),ALL!$B$1:$V$2738,5,FALSE)),"",IF(ISERROR(VLOOKUP(TRIM(B256),ALL!$B$1:$V$2738,5,FALSE))," ",VLOOKUP(TRIM(B256),ALL!$B$1:$V$2738,5,FALSE)))</f>
        <v/>
      </c>
      <c r="J256" s="34">
        <f>IF(ISBLANK(VLOOKUP(TRIM(B256),ALL!$B$1:$V$2738,6,FALSE)),"",IF(ISERROR(VLOOKUP(TRIM(B256),ALL!$B$1:$V$2738,6,FALSE))," ", VLOOKUP(TRIM(B256),ALL!$B$1:$V$2738,6,FALSE)))</f>
        <v>0</v>
      </c>
    </row>
    <row r="257" spans="1:29">
      <c r="A257" s="34" t="str">
        <f>IF(ISERROR(VLOOKUP(TRIM(B257),ALL!$B$1:$U$2738,3,FALSE)),"(unc)",VLOOKUP(TRIM(B257),ALL!$B$1:$U$2738,3,FALSE))</f>
        <v>(unc)</v>
      </c>
      <c r="B257" s="99" t="s">
        <v>7152</v>
      </c>
      <c r="C257" s="10" t="s">
        <v>3817</v>
      </c>
      <c r="D257" s="224">
        <f>VLOOKUP(TRIM(B257),BirthdateDraft!$A$1:$M$9000,2,FALSE)</f>
        <v>35478</v>
      </c>
      <c r="E257" s="203" t="str">
        <f>VLOOKUP(TRIM(B257),BirthdateDraft!$A$1:$M$9865,3,FALSE)</f>
        <v>19/6</v>
      </c>
      <c r="F257" s="209" t="s">
        <v>8717</v>
      </c>
      <c r="G257" s="34" t="str">
        <f>IF(ISERROR(VLOOKUP(TRIM(B257),ALL!$B$1:$U$2738,2,FALSE)),"",IF(ISERROR(VLOOKUP(TRIM(B257),ALL!$B$1:$U$2738,2,FALSE))," ",VLOOKUP(TRIM(B257),ALL!$B$1:$U$2738,2,FALSE)))</f>
        <v/>
      </c>
      <c r="H257" s="124" t="str">
        <f>IF(ISBLANK(VLOOKUP(TRIM(B257),ALL!$B$1:$V$2738,4,FALSE)),"",IF(ISERROR(VLOOKUP(TRIM(B257),ALL!$B$1:$V$2738,4,FALSE))," ",VLOOKUP(TRIM(B257),ALL!$B$1:$V$2738,4,FALSE)))</f>
        <v xml:space="preserve"> </v>
      </c>
      <c r="I257" s="34" t="str">
        <f>IF(ISBLANK(VLOOKUP(TRIM(B257),ALL!$B$1:$V$2738,5,FALSE)),"",IF(ISERROR(VLOOKUP(TRIM(B257),ALL!$B$1:$V$2738,5,FALSE))," ",VLOOKUP(TRIM(B257),ALL!$B$1:$V$2738,5,FALSE)))</f>
        <v xml:space="preserve"> </v>
      </c>
      <c r="J257" s="34" t="str">
        <f>IF(ISBLANK(VLOOKUP(TRIM(B257),ALL!$B$1:$V$2738,6,FALSE)),"",IF(ISERROR(VLOOKUP(TRIM(B257),ALL!$B$1:$V$2738,6,FALSE))," ", VLOOKUP(TRIM(B257),ALL!$B$1:$V$2738,6,FALSE)))</f>
        <v xml:space="preserve"> </v>
      </c>
      <c r="K257" s="34" t="str">
        <f>IF(ISBLANK(VLOOKUP(TRIM(B257),ALL!$B$1:$V$2738,7,FALSE)),"",IF(ISERROR(VLOOKUP(TRIM(B257),ALL!$B$1:$V$2738,7,FALSE))," ",VLOOKUP(TRIM(B257),ALL!$B$1:$V$2738,7,FALSE)))</f>
        <v xml:space="preserve"> </v>
      </c>
      <c r="L257" s="34"/>
      <c r="M257" s="34"/>
      <c r="N257" s="34"/>
      <c r="O257"/>
      <c r="P257"/>
      <c r="Q257"/>
      <c r="R257"/>
      <c r="S257"/>
      <c r="T257"/>
      <c r="AB257"/>
      <c r="AC257"/>
    </row>
    <row r="259" spans="1:29">
      <c r="A259" s="34" t="str">
        <f>IF(ISERROR(VLOOKUP(TRIM(B259),ALL!$B$1:$U$2738,3,FALSE)),"(unc)",VLOOKUP(TRIM(B259),ALL!$B$1:$U$2738,3,FALSE))</f>
        <v>(unc)</v>
      </c>
      <c r="B259" s="99" t="s">
        <v>8927</v>
      </c>
      <c r="C259" s="10" t="s">
        <v>3729</v>
      </c>
      <c r="D259" s="224">
        <f>VLOOKUP(TRIM(B259),BirthdateDraft!$A$1:$M$9000,2,FALSE)</f>
        <v>36831</v>
      </c>
      <c r="E259" s="203" t="str">
        <f>VLOOKUP(TRIM(B259),BirthdateDraft!$A$1:$M$9865,3,FALSE)</f>
        <v>21/2</v>
      </c>
      <c r="F259" s="209" t="s">
        <v>9612</v>
      </c>
      <c r="G259" s="34" t="str">
        <f>IF(ISERROR(VLOOKUP(TRIM(B259),ALL!$B$1:$U$2738,2,FALSE)),"",IF(ISERROR(VLOOKUP(TRIM(B259),ALL!$B$1:$U$2738,2,FALSE))," ",VLOOKUP(TRIM(B259),ALL!$B$1:$U$2738,2,FALSE)))</f>
        <v/>
      </c>
      <c r="H259" s="124" t="str">
        <f>IF(ISBLANK(VLOOKUP(TRIM(B259),ALL!$B$1:$V$2738,4,FALSE)),"",IF(ISERROR(VLOOKUP(TRIM(B259),ALL!$B$1:$V$2738,4,FALSE))," ",VLOOKUP(TRIM(B259),ALL!$B$1:$V$2738,4,FALSE)))</f>
        <v xml:space="preserve"> </v>
      </c>
      <c r="I259" s="34"/>
      <c r="J259" s="34"/>
      <c r="K259" s="34"/>
      <c r="L259" s="34"/>
      <c r="M259" s="34"/>
      <c r="N259" s="34"/>
      <c r="O259"/>
      <c r="P259"/>
      <c r="Q259"/>
      <c r="R259"/>
      <c r="S259"/>
      <c r="T259"/>
      <c r="AB259"/>
      <c r="AC259"/>
    </row>
    <row r="260" spans="1:29">
      <c r="A260" s="34" t="str">
        <f>IF(ISERROR(VLOOKUP(TRIM(B260),ALL!$B$1:$U$2738,3,FALSE)),"(unc)",VLOOKUP(TRIM(B260),ALL!$B$1:$U$2738,3,FALSE))</f>
        <v>(unc)</v>
      </c>
      <c r="B260" s="99" t="s">
        <v>7223</v>
      </c>
      <c r="C260" s="10" t="s">
        <v>3729</v>
      </c>
      <c r="D260" s="224">
        <f>VLOOKUP(TRIM(B260),BirthdateDraft!$A$1:$M$9000,2,FALSE)</f>
        <v>35629</v>
      </c>
      <c r="E260" s="203" t="str">
        <f>VLOOKUP(TRIM(B260),BirthdateDraft!$A$1:$M$9865,3,FALSE)</f>
        <v>19/2</v>
      </c>
      <c r="F260" s="209"/>
      <c r="G260" s="34" t="str">
        <f>IF(ISERROR(VLOOKUP(TRIM(B260),ALL!$B$1:$U$2738,2,FALSE)),"",IF(ISERROR(VLOOKUP(TRIM(B260),ALL!$B$1:$U$2738,2,FALSE))," ",VLOOKUP(TRIM(B260),ALL!$B$1:$U$2738,2,FALSE)))</f>
        <v/>
      </c>
      <c r="H260" s="124" t="str">
        <f>IF(ISBLANK(VLOOKUP(TRIM(B260),ALL!$B$1:$V$2738,4,FALSE)),"",IF(ISERROR(VLOOKUP(TRIM(B260),ALL!$B$1:$V$2738,4,FALSE))," ",VLOOKUP(TRIM(B260),ALL!$B$1:$V$2738,4,FALSE)))</f>
        <v xml:space="preserve"> </v>
      </c>
      <c r="I260" s="34"/>
      <c r="J260" s="34"/>
      <c r="K260" s="34"/>
      <c r="L260" s="34" t="str">
        <f>IF(ISBLANK(VLOOKUP(TRIM(B1394),ALL!$B$1:$V$2738,8,FALSE)),"",IF(ISERROR(VLOOKUP(TRIM(B1394),ALL!$B$1:$V$2738,8,FALSE))," ",VLOOKUP(TRIM(B1394),ALL!$B$1:$V$2738,8,FALSE)))</f>
        <v/>
      </c>
      <c r="M260" s="34" t="str">
        <f>IF(ISBLANK(VLOOKUP(TRIM(B1394),ALL!$B$1:$V$2738,9,FALSE)),"",IF(ISERROR(VLOOKUP(TRIM(B1394),ALL!$B$1:$V$2738,9,FALSE))," ",VLOOKUP(TRIM(B1394),ALL!$B$1:$V$2738,9,FALSE)))</f>
        <v/>
      </c>
      <c r="N260" s="34" t="str">
        <f>IF(ISBLANK(VLOOKUP(TRIM(B1394),ALL!$B$1:$V$2738,10,FALSE)),"",IF(ISERROR(VLOOKUP(TRIM(B1394),ALL!$B$1:$V$2738,10,FALSE))," ",VLOOKUP(TRIM(B1394),ALL!$B$1:$V$2738,10,FALSE)))</f>
        <v/>
      </c>
      <c r="O260"/>
      <c r="P260"/>
      <c r="Q260"/>
      <c r="R260"/>
      <c r="S260"/>
      <c r="T260"/>
      <c r="AB260"/>
      <c r="AC260"/>
    </row>
    <row r="261" spans="1:29">
      <c r="A261" s="34" t="str">
        <f>IF(ISERROR(VLOOKUP(TRIM(B261),ALL!$B$1:$U$2738,3,FALSE)),"(unc)",VLOOKUP(TRIM(B261),ALL!$B$1:$U$2738,3,FALSE))</f>
        <v>DB ^ PR</v>
      </c>
      <c r="B261" s="219" t="s">
        <v>11075</v>
      </c>
      <c r="C261" s="10" t="s">
        <v>3729</v>
      </c>
      <c r="D261" s="224">
        <f>VLOOKUP(TRIM(B261),BirthdateDraft!$A$1:$M$9000,2,FALSE)</f>
        <v>36616</v>
      </c>
      <c r="E261" s="203" t="str">
        <f>VLOOKUP(TRIM(B261),BirthdateDraft!$A$1:$M$9865,3,FALSE)</f>
        <v>23.FA</v>
      </c>
      <c r="F261" s="209" t="s">
        <v>12123</v>
      </c>
      <c r="G261" s="34" t="str">
        <f>IF(ISERROR(VLOOKUP(TRIM(B261),ALL!$B$1:$U$2738,2,FALSE)),"",IF(ISERROR(VLOOKUP(TRIM(B261),ALL!$B$1:$U$2738,2,FALSE))," ",VLOOKUP(TRIM(B261),ALL!$B$1:$U$2738,2,FALSE)))</f>
        <v>TNA</v>
      </c>
      <c r="H261" s="124" t="str">
        <f>IF(ISBLANK(VLOOKUP(TRIM(B261),ALL!$B$1:$V$2738,4,FALSE)),"",IF(ISERROR(VLOOKUP(TRIM(B261),ALL!$B$1:$V$2738,4,FALSE))," ",VLOOKUP(TRIM(B261),ALL!$B$1:$V$2738,4,FALSE)))</f>
        <v>0-0</v>
      </c>
      <c r="I261" s="34"/>
      <c r="J261" s="34"/>
      <c r="K261" s="34"/>
      <c r="L261" s="34"/>
      <c r="M261" s="34"/>
      <c r="N261" s="34"/>
      <c r="O261"/>
      <c r="P261"/>
      <c r="Q261"/>
      <c r="R261"/>
      <c r="S261"/>
      <c r="T261"/>
      <c r="AB261"/>
      <c r="AC261"/>
    </row>
    <row r="262" spans="1:29">
      <c r="A262" s="34" t="str">
        <f>IF(ISERROR(VLOOKUP(TRIM(B262),ALL!$B$1:$U$2738,3,FALSE)),"(unc)",VLOOKUP(TRIM(B262),ALL!$B$1:$U$2738,3,FALSE))</f>
        <v>RCB ^</v>
      </c>
      <c r="B262" s="99" t="s">
        <v>10224</v>
      </c>
      <c r="C262" s="10" t="s">
        <v>3729</v>
      </c>
      <c r="D262" s="224">
        <f>VLOOKUP(TRIM(B262),BirthdateDraft!$A$1:$M$9000,2,FALSE)</f>
        <v>35717</v>
      </c>
      <c r="E262" s="203" t="str">
        <f>VLOOKUP(TRIM(B262),BirthdateDraft!$A$1:$M$9865,3,FALSE)</f>
        <v>22/FA</v>
      </c>
      <c r="F262" s="209"/>
      <c r="G262" s="34" t="str">
        <f>IF(ISERROR(VLOOKUP(TRIM(B262),ALL!$B$1:$U$2738,2,FALSE)),"",IF(ISERROR(VLOOKUP(TRIM(B262),ALL!$B$1:$U$2738,2,FALSE))," ",VLOOKUP(TRIM(B262),ALL!$B$1:$U$2738,2,FALSE)))</f>
        <v>INA</v>
      </c>
      <c r="H262" s="124" t="str">
        <f>IF(ISBLANK(VLOOKUP(TRIM(B262),ALL!$B$1:$V$2738,4,FALSE)),"",IF(ISERROR(VLOOKUP(TRIM(B262),ALL!$B$1:$V$2738,4,FALSE))," ",VLOOKUP(TRIM(B262),ALL!$B$1:$V$2738,4,FALSE)))</f>
        <v>4</v>
      </c>
      <c r="I262" s="34"/>
      <c r="J262" s="34"/>
      <c r="K262" s="34"/>
      <c r="L262" s="34" t="str">
        <f>IF(ISBLANK(VLOOKUP(TRIM(B256),ALL!$B$1:$V$2738,8,FALSE)),"",IF(ISERROR(VLOOKUP(TRIM(B256),ALL!$B$1:$V$2738,8,FALSE))," ",VLOOKUP(TRIM(B256),ALL!$B$1:$V$2738,8,FALSE)))</f>
        <v/>
      </c>
      <c r="M262" s="34"/>
      <c r="N262" s="34"/>
      <c r="O262"/>
      <c r="P262"/>
      <c r="Q262"/>
      <c r="R262"/>
      <c r="S262"/>
      <c r="T262"/>
      <c r="AB262"/>
      <c r="AC262"/>
    </row>
    <row r="263" spans="1:29">
      <c r="A263" s="34" t="str">
        <f>IF(ISERROR(VLOOKUP(TRIM(B263),ALL!$B$1:$U$2738,3,FALSE)),"(unc)",VLOOKUP(TRIM(B263),ALL!$B$1:$U$2738,3,FALSE))</f>
        <v>FS ^</v>
      </c>
      <c r="B263" s="99" t="s">
        <v>7155</v>
      </c>
      <c r="C263" s="10" t="s">
        <v>3817</v>
      </c>
      <c r="D263" s="224">
        <f>VLOOKUP(TRIM(B263),BirthdateDraft!$A$1:$M$9000,2,FALSE)</f>
        <v>34991</v>
      </c>
      <c r="E263" s="203" t="str">
        <f>VLOOKUP(TRIM(B263),BirthdateDraft!$A$1:$M$9865,3,FALSE)</f>
        <v>19/2</v>
      </c>
      <c r="F263" s="209"/>
      <c r="G263" s="34" t="str">
        <f>IF(ISERROR(VLOOKUP(TRIM(B263),ALL!$B$1:$U$2738,2,FALSE)),"",IF(ISERROR(VLOOKUP(TRIM(B263),ALL!$B$1:$U$2738,2,FALSE))," ",VLOOKUP(TRIM(B263),ALL!$B$1:$U$2738,2,FALSE)))</f>
        <v>CLA</v>
      </c>
      <c r="H263" s="124" t="str">
        <f>IF(ISBLANK(VLOOKUP(TRIM(B263),ALL!$B$1:$V$2738,4,FALSE)),"",IF(ISERROR(VLOOKUP(TRIM(B263),ALL!$B$1:$V$2738,4,FALSE))," ",VLOOKUP(TRIM(B263),ALL!$B$1:$V$2738,4,FALSE)))</f>
        <v>4-5</v>
      </c>
      <c r="I263" s="34" t="str">
        <f>IF(ISBLANK(VLOOKUP(TRIM(B263),ALL!$B$1:$V$2738,5,FALSE)),"",IF(ISERROR(VLOOKUP(TRIM(B263),ALL!$B$1:$V$2738,5,FALSE))," ",VLOOKUP(TRIM(B263),ALL!$B$1:$V$2738,5,FALSE)))</f>
        <v/>
      </c>
      <c r="J263" s="34" t="str">
        <f>IF(ISBLANK(VLOOKUP(TRIM(B263),ALL!$B$1:$V$2738,6,FALSE)),"",IF(ISERROR(VLOOKUP(TRIM(B263),ALL!$B$1:$V$2738,6,FALSE))," ", VLOOKUP(TRIM(B263),ALL!$B$1:$V$2738,6,FALSE)))</f>
        <v/>
      </c>
      <c r="K263" s="34" t="str">
        <f>IF(ISBLANK(VLOOKUP(TRIM(B263),ALL!$B$1:$V$2738,7,FALSE)),"",IF(ISERROR(VLOOKUP(TRIM(B263),ALL!$B$1:$V$2738,7,FALSE))," ",VLOOKUP(TRIM(B263),ALL!$B$1:$V$2738,7,FALSE)))</f>
        <v/>
      </c>
      <c r="L263" s="34" t="str">
        <f>IF(ISBLANK(VLOOKUP(TRIM(B263),ALL!$B$1:$V$2738,8,FALSE)),"",IF(ISERROR(VLOOKUP(TRIM(B263),ALL!$B$1:$V$2738,8,FALSE))," ",VLOOKUP(TRIM(B263),ALL!$B$1:$V$2738,8,FALSE)))</f>
        <v/>
      </c>
      <c r="M263" s="34" t="str">
        <f>IF(ISBLANK(VLOOKUP(TRIM(B263),ALL!$B$1:$V$2738,9,FALSE)),"",IF(ISERROR(VLOOKUP(TRIM(B263),ALL!$B$1:$V$2738,9,FALSE))," ",VLOOKUP(TRIM(B263),ALL!$B$1:$V$2738,9,FALSE)))</f>
        <v/>
      </c>
      <c r="N263" s="34" t="str">
        <f>IF(ISBLANK(VLOOKUP(TRIM(B731),ALL!$B$1:$V$2738,10,FALSE)),"",IF(ISERROR(VLOOKUP(TRIM(B731),ALL!$B$1:$V$2738,10,FALSE))," ",VLOOKUP(TRIM(B731),ALL!$B$1:$V$2738,10,FALSE)))</f>
        <v/>
      </c>
      <c r="O263"/>
      <c r="P263"/>
      <c r="Q263"/>
      <c r="R263"/>
      <c r="S263"/>
      <c r="T263"/>
      <c r="AB263"/>
      <c r="AC263"/>
    </row>
    <row r="264" spans="1:29">
      <c r="A264" s="34" t="str">
        <f>IF(ISERROR(VLOOKUP(TRIM(B264),ALL!$B$1:$U$2738,3,FALSE)),"(unc)",VLOOKUP(TRIM(B264),ALL!$B$1:$U$2738,3,FALSE))</f>
        <v>CB ^</v>
      </c>
      <c r="B264" s="99" t="s">
        <v>8998</v>
      </c>
      <c r="C264" s="10" t="s">
        <v>3729</v>
      </c>
      <c r="D264" s="224">
        <f>VLOOKUP(TRIM(B264),BirthdateDraft!$A$1:$M$9000,2,FALSE)</f>
        <v>36647</v>
      </c>
      <c r="E264" s="203" t="str">
        <f>VLOOKUP(TRIM(B264),BirthdateDraft!$A$1:$M$9865,3,FALSE)</f>
        <v>21/1(26)</v>
      </c>
      <c r="F264" s="209" t="s">
        <v>11710</v>
      </c>
      <c r="G264" s="34" t="str">
        <f>IF(ISERROR(VLOOKUP(TRIM(B264),ALL!$B$1:$U$2738,2,FALSE)),"",IF(ISERROR(VLOOKUP(TRIM(B264),ALL!$B$1:$U$2738,2,FALSE))," ",VLOOKUP(TRIM(B264),ALL!$B$1:$U$2738,2,FALSE)))</f>
        <v>CLA</v>
      </c>
      <c r="H264" s="124" t="str">
        <f>IF(ISBLANK(VLOOKUP(TRIM(B264),ALL!$B$1:$V$2738,4,FALSE)),"",IF(ISERROR(VLOOKUP(TRIM(B264),ALL!$B$1:$V$2738,4,FALSE))," ",VLOOKUP(TRIM(B264),ALL!$B$1:$V$2738,4,FALSE)))</f>
        <v>4</v>
      </c>
      <c r="I264" s="34" t="str">
        <f>IF(ISBLANK(VLOOKUP(TRIM(B264),ALL!$B$1:$V$2738,5,FALSE)),"",IF(ISERROR(VLOOKUP(TRIM(B264),ALL!$B$1:$V$2738,5,FALSE))," ",VLOOKUP(TRIM(B264),ALL!$B$1:$V$2738,5,FALSE)))</f>
        <v/>
      </c>
      <c r="J264" s="34"/>
      <c r="K264" s="34"/>
      <c r="L264" s="34" t="str">
        <f>IF(ISBLANK(VLOOKUP(TRIM(B273),ALL!$B$1:$V$2738,8,FALSE)),"",IF(ISERROR(VLOOKUP(TRIM(B273),ALL!$B$1:$V$2738,8,FALSE))," ",VLOOKUP(TRIM(B273),ALL!$B$1:$V$2738,8,FALSE)))</f>
        <v xml:space="preserve"> </v>
      </c>
      <c r="M264" s="34" t="str">
        <f>IF(ISBLANK(VLOOKUP(TRIM(B273),ALL!$B$1:$V$2738,9,FALSE)),"",IF(ISERROR(VLOOKUP(TRIM(B273),ALL!$B$1:$V$2738,9,FALSE))," ",VLOOKUP(TRIM(B273),ALL!$B$1:$V$2738,9,FALSE)))</f>
        <v xml:space="preserve"> </v>
      </c>
      <c r="N264" s="34" t="str">
        <f>IF(ISBLANK(VLOOKUP(TRIM(B273),ALL!$B$1:$V$2738,10,FALSE)),"",IF(ISERROR(VLOOKUP(TRIM(B273),ALL!$B$1:$V$2738,10,FALSE))," ",VLOOKUP(TRIM(B273),ALL!$B$1:$V$2738,10,FALSE)))</f>
        <v xml:space="preserve"> </v>
      </c>
      <c r="O264"/>
      <c r="P264"/>
      <c r="Q264"/>
      <c r="R264"/>
      <c r="S264"/>
      <c r="T264"/>
      <c r="AB264"/>
      <c r="AC264"/>
    </row>
    <row r="265" spans="1:29">
      <c r="A265" s="34" t="str">
        <f>IF(ISERROR(VLOOKUP(TRIM(B265),ALL!$B$1:$U$2738,3,FALSE)),"(unc)",VLOOKUP(TRIM(B265),ALL!$B$1:$U$2738,3,FALSE))</f>
        <v>DB ^</v>
      </c>
      <c r="B265" s="99" t="s">
        <v>7148</v>
      </c>
      <c r="C265" s="10" t="s">
        <v>3817</v>
      </c>
      <c r="D265" s="224">
        <f>VLOOKUP(TRIM(B265),BirthdateDraft!$A$1:$M$9000,2,FALSE)</f>
        <v>35208</v>
      </c>
      <c r="E265" s="203" t="str">
        <f>VLOOKUP(TRIM(B265),BirthdateDraft!$A$1:$M$9865,3,FALSE)</f>
        <v>19/2</v>
      </c>
      <c r="F265" s="209"/>
      <c r="G265" s="34" t="str">
        <f>IF(ISERROR(VLOOKUP(TRIM(B265),ALL!$B$1:$U$2738,2,FALSE)),"",IF(ISERROR(VLOOKUP(TRIM(B265),ALL!$B$1:$U$2738,2,FALSE))," ",VLOOKUP(TRIM(B265),ALL!$B$1:$U$2738,2,FALSE)))</f>
        <v>BAA</v>
      </c>
      <c r="H265" s="124" t="str">
        <f>IF(ISBLANK(VLOOKUP(TRIM(B265),ALL!$B$1:$V$2738,4,FALSE)),"",IF(ISERROR(VLOOKUP(TRIM(B265),ALL!$B$1:$V$2738,4,FALSE))," ",VLOOKUP(TRIM(B265),ALL!$B$1:$V$2738,4,FALSE)))</f>
        <v>0-0</v>
      </c>
      <c r="I265" s="34" t="str">
        <f>IF(ISBLANK(VLOOKUP(TRIM(B265),ALL!$B$1:$V$2738,5,FALSE)),"",IF(ISERROR(VLOOKUP(TRIM(B265),ALL!$B$1:$V$2738,5,FALSE))," ",VLOOKUP(TRIM(B265),ALL!$B$1:$V$2738,5,FALSE)))</f>
        <v/>
      </c>
      <c r="J265" s="34" t="str">
        <f>IF(ISBLANK(VLOOKUP(TRIM(B265),ALL!$B$1:$V$2738,6,FALSE)),"",IF(ISERROR(VLOOKUP(TRIM(B265),ALL!$B$1:$V$2738,6,FALSE))," ", VLOOKUP(TRIM(B265),ALL!$B$1:$V$2738,6,FALSE)))</f>
        <v/>
      </c>
      <c r="K265" s="34"/>
      <c r="L265" s="34" t="str">
        <f>IF(ISBLANK(VLOOKUP(TRIM(B265),ALL!$B$1:$V$2738,8,FALSE)),"",IF(ISERROR(VLOOKUP(TRIM(B265),ALL!$B$1:$V$2738,8,FALSE))," ",VLOOKUP(TRIM(B265),ALL!$B$1:$V$2738,8,FALSE)))</f>
        <v/>
      </c>
      <c r="M265" s="34" t="str">
        <f>IF(ISBLANK(VLOOKUP(TRIM(B265),ALL!$B$1:$V$2738,9,FALSE)),"",IF(ISERROR(VLOOKUP(TRIM(B265),ALL!$B$1:$V$2738,9,FALSE))," ",VLOOKUP(TRIM(B265),ALL!$B$1:$V$2738,9,FALSE)))</f>
        <v/>
      </c>
      <c r="N265" s="34" t="str">
        <f>IF(ISBLANK(VLOOKUP(TRIM(B265),ALL!$B$1:$V$2738,10,FALSE)),"",IF(ISERROR(VLOOKUP(TRIM(B265),ALL!$B$1:$V$2738,10,FALSE))," ",VLOOKUP(TRIM(B265),ALL!$B$1:$V$2738,10,FALSE)))</f>
        <v/>
      </c>
      <c r="O265" s="32"/>
      <c r="P265"/>
      <c r="Q265"/>
      <c r="R265"/>
      <c r="S265"/>
      <c r="T265"/>
      <c r="AB265"/>
      <c r="AC265"/>
    </row>
    <row r="266" spans="1:29">
      <c r="A266" s="34" t="str">
        <f>IF(ISERROR(VLOOKUP(TRIM(B266),ALL!$B$1:$U$2738,3,FALSE)),"(unc)",VLOOKUP(TRIM(B266),ALL!$B$1:$U$2738,3,FALSE))</f>
        <v>RCB ^</v>
      </c>
      <c r="B266" s="99" t="s">
        <v>6113</v>
      </c>
      <c r="C266" s="10" t="s">
        <v>3817</v>
      </c>
      <c r="D266" s="224">
        <f>VLOOKUP(TRIM(B266),BirthdateDraft!$A$1:$M$9000,2,FALSE)</f>
        <v>34705</v>
      </c>
      <c r="E266" s="203" t="str">
        <f>VLOOKUP(TRIM(B266),BirthdateDraft!$A$1:$M$9865,3,FALSE)</f>
        <v>17/FA</v>
      </c>
      <c r="F266" s="209"/>
      <c r="G266" s="34" t="str">
        <f>IF(ISERROR(VLOOKUP(TRIM(B266),ALL!$B$1:$U$2738,2,FALSE)),"",IF(ISERROR(VLOOKUP(TRIM(B266),ALL!$B$1:$U$2738,2,FALSE))," ",VLOOKUP(TRIM(B266),ALL!$B$1:$U$2738,2,FALSE)))</f>
        <v>LAA</v>
      </c>
      <c r="H266" s="124" t="str">
        <f>IF(ISBLANK(VLOOKUP(TRIM(B266),ALL!$B$1:$V$2738,4,FALSE)),"",IF(ISERROR(VLOOKUP(TRIM(B266),ALL!$B$1:$V$2738,4,FALSE))," ",VLOOKUP(TRIM(B266),ALL!$B$1:$V$2738,4,FALSE)))</f>
        <v>0</v>
      </c>
      <c r="I266" s="34" t="str">
        <f>IF(ISBLANK(VLOOKUP(TRIM(B266),ALL!$B$1:$V$2738,5,FALSE)),"",IF(ISERROR(VLOOKUP(TRIM(B266),ALL!$B$1:$V$2738,5,FALSE))," ",VLOOKUP(TRIM(B266),ALL!$B$1:$V$2738,5,FALSE)))</f>
        <v/>
      </c>
      <c r="J266" s="34" t="str">
        <f>IF(ISBLANK(VLOOKUP(TRIM(B266),ALL!$B$1:$V$2738,6,FALSE)),"",IF(ISERROR(VLOOKUP(TRIM(B266),ALL!$B$1:$V$2738,6,FALSE))," ", VLOOKUP(TRIM(B266),ALL!$B$1:$V$2738,6,FALSE)))</f>
        <v/>
      </c>
      <c r="K266" s="34"/>
      <c r="L266" s="34" t="str">
        <f>IF(ISBLANK(VLOOKUP(TRIM(B266),ALL!$B$1:$V$2738,8,FALSE)),"",IF(ISERROR(VLOOKUP(TRIM(B266),ALL!$B$1:$V$2738,8,FALSE))," ",VLOOKUP(TRIM(B266),ALL!$B$1:$V$2738,8,FALSE)))</f>
        <v/>
      </c>
      <c r="M266" s="34" t="str">
        <f>IF(ISBLANK(VLOOKUP(TRIM(B266),ALL!$B$1:$V$2738,9,FALSE)),"",IF(ISERROR(VLOOKUP(TRIM(B266),ALL!$B$1:$V$2738,9,FALSE))," ",VLOOKUP(TRIM(B266),ALL!$B$1:$V$2738,9,FALSE)))</f>
        <v/>
      </c>
      <c r="N266" s="34" t="str">
        <f>IF(ISBLANK(VLOOKUP(TRIM(B266),ALL!$B$1:$V$2738,10,FALSE)),"",IF(ISERROR(VLOOKUP(TRIM(B266),ALL!$B$1:$V$2738,10,FALSE))," ",VLOOKUP(TRIM(B266),ALL!$B$1:$V$2738,10,FALSE)))</f>
        <v/>
      </c>
      <c r="O266"/>
      <c r="P266"/>
      <c r="Q266"/>
      <c r="R266"/>
      <c r="S266"/>
      <c r="T266"/>
      <c r="AB266"/>
      <c r="AC266"/>
    </row>
    <row r="267" spans="1:29">
      <c r="A267" s="34" t="str">
        <f>IF(ISERROR(VLOOKUP(TRIM(B267),ALL!$B$1:$U$2738,3,FALSE)),"(unc)",VLOOKUP(TRIM(B267),ALL!$B$1:$U$2738,3,FALSE))</f>
        <v>DB ^</v>
      </c>
      <c r="B267" s="509" t="s">
        <v>7221</v>
      </c>
      <c r="C267" s="10" t="s">
        <v>3817</v>
      </c>
      <c r="D267" s="224">
        <f>VLOOKUP(TRIM(B267),BirthdateDraft!$A$1:$M$9000,2,FALSE)</f>
        <v>35566</v>
      </c>
      <c r="E267" s="203" t="str">
        <f>VLOOKUP(TRIM(B267),BirthdateDraft!$A$1:$M$9865,3,FALSE)</f>
        <v>19/4</v>
      </c>
      <c r="F267" s="209" t="s">
        <v>8295</v>
      </c>
      <c r="G267" s="34" t="str">
        <f>IF(ISERROR(VLOOKUP(TRIM(B267),ALL!$B$1:$U$2738,2,FALSE)),"",IF(ISERROR(VLOOKUP(TRIM(B267),ALL!$B$1:$U$2738,2,FALSE))," ",VLOOKUP(TRIM(B267),ALL!$B$1:$U$2738,2,FALSE)))</f>
        <v>NON</v>
      </c>
      <c r="H267" s="124" t="str">
        <f>IF(ISBLANK(VLOOKUP(TRIM(B267),ALL!$B$1:$V$2738,4,FALSE)),"",IF(ISERROR(VLOOKUP(TRIM(B267),ALL!$B$1:$V$2738,4,FALSE))," ",VLOOKUP(TRIM(B267),ALL!$B$1:$V$2738,4,FALSE)))</f>
        <v>0-0</v>
      </c>
    </row>
    <row r="268" spans="1:29">
      <c r="A268" s="34"/>
      <c r="B268" s="99"/>
      <c r="C268" s="10"/>
      <c r="D268" s="224"/>
      <c r="E268" s="203"/>
      <c r="F268" s="209"/>
      <c r="G268" s="34"/>
      <c r="H268" s="124" t="str">
        <f>IF(ISBLANK(VLOOKUP(TRIM(B268),ALL!$B$1:$V$2738,4,FALSE)),"",IF(ISERROR(VLOOKUP(TRIM(B268),ALL!$B$1:$V$2738,4,FALSE))," ",VLOOKUP(TRIM(B268),ALL!$B$1:$V$2738,4,FALSE)))</f>
        <v xml:space="preserve"> </v>
      </c>
      <c r="I268" s="34"/>
      <c r="J268" s="34"/>
      <c r="K268" s="34"/>
      <c r="L268" s="34"/>
      <c r="M268" s="34"/>
      <c r="N268" s="34"/>
      <c r="O268"/>
      <c r="P268"/>
      <c r="Q268"/>
      <c r="R268"/>
      <c r="S268"/>
      <c r="T268"/>
      <c r="AB268"/>
      <c r="AC268"/>
    </row>
    <row r="269" spans="1:29">
      <c r="A269" s="34" t="str">
        <f>IF(ISERROR(VLOOKUP(TRIM(B269),ALL!$B$1:$U$2738,3,FALSE)),"(unc)",VLOOKUP(TRIM(B269),ALL!$B$1:$U$2738,3,FALSE))</f>
        <v>KOR</v>
      </c>
      <c r="B269" s="99" t="s">
        <v>7420</v>
      </c>
      <c r="C269" s="10" t="s">
        <v>3729</v>
      </c>
      <c r="D269" s="224">
        <f>VLOOKUP(TRIM(B269),BirthdateDraft!$A$1:$M$9000,2,FALSE)</f>
        <v>35627</v>
      </c>
      <c r="E269" s="203" t="str">
        <f>VLOOKUP(TRIM(B269),BirthdateDraft!$A$1:$M$9865,3,FALSE)</f>
        <v>19/2</v>
      </c>
      <c r="F269" s="209"/>
      <c r="G269" s="34" t="str">
        <f>IF(ISERROR(VLOOKUP(TRIM(B269),ALL!$B$1:$U$2738,2,FALSE)),"",IF(ISERROR(VLOOKUP(TRIM(B269),ALL!$B$1:$U$2738,2,FALSE))," ",VLOOKUP(TRIM(B269),ALL!$B$1:$U$2738,2,FALSE)))</f>
        <v>NYN</v>
      </c>
      <c r="H269" s="124" t="str">
        <f>IF(ISBLANK(VLOOKUP(TRIM(B269),ALL!$B$1:$V$2738,11,FALSE)),"",IF(ISERROR(VLOOKUP(TRIM(B269),ALL!$B$1:$V$2738,11,FALSE))," ",VLOOKUP(TRIM(B269),ALL!$B$1:$V$2738,11,FALSE)))</f>
        <v/>
      </c>
      <c r="I269" s="34"/>
      <c r="J269" s="34"/>
      <c r="K269" s="34"/>
      <c r="L269" s="34"/>
      <c r="M269" s="34"/>
      <c r="N269" s="34"/>
      <c r="O269"/>
      <c r="P269"/>
      <c r="Q269"/>
      <c r="R269"/>
      <c r="S269"/>
      <c r="T269"/>
      <c r="AB269"/>
      <c r="AC269"/>
    </row>
    <row r="270" spans="1:29">
      <c r="A270" s="34" t="str">
        <f>IF(ISERROR(VLOOKUP(TRIM(B270),ALL!$B$1:$U$2738,3,FALSE)),"(unc)",VLOOKUP(TRIM(B270),ALL!$B$1:$U$2738,3,FALSE))</f>
        <v>Punt</v>
      </c>
      <c r="B270" s="99" t="s">
        <v>5257</v>
      </c>
      <c r="C270" s="10" t="s">
        <v>3729</v>
      </c>
      <c r="D270" s="224">
        <f>VLOOKUP(TRIM(B270),BirthdateDraft!$A$1:$M$9000,2,FALSE)</f>
        <v>34486</v>
      </c>
      <c r="E270" s="203" t="str">
        <f>VLOOKUP(TRIM(B270),BirthdateDraft!$A$1:$M$9865,3,FALSE)</f>
        <v>15/5</v>
      </c>
      <c r="F270" s="209"/>
      <c r="G270" s="34" t="str">
        <f>IF(ISERROR(VLOOKUP(TRIM(B270),ALL!$B$1:$U$2738,2,FALSE)),"",IF(ISERROR(VLOOKUP(TRIM(B270),ALL!$B$1:$U$2738,2,FALSE))," ",VLOOKUP(TRIM(B270),ALL!$B$1:$U$2738,2,FALSE)))</f>
        <v>ATN</v>
      </c>
      <c r="H270" s="124"/>
      <c r="I270" s="34"/>
      <c r="J270" s="34"/>
      <c r="K270" s="34"/>
      <c r="L270" s="34"/>
      <c r="M270" s="34"/>
      <c r="N270" s="34"/>
      <c r="O270"/>
      <c r="P270"/>
      <c r="Q270"/>
      <c r="R270"/>
      <c r="S270"/>
      <c r="T270"/>
      <c r="AB270"/>
      <c r="AC270"/>
    </row>
    <row r="271" spans="1:29">
      <c r="A271" s="34" t="str">
        <f>IF(ISERROR(VLOOKUP(TRIM(B271),ALL!$B$1:$U$2738,3,FALSE)),"(unc)",VLOOKUP(TRIM(B271),ALL!$B$1:$U$2738,3,FALSE))</f>
        <v>PK</v>
      </c>
      <c r="B271" s="99" t="s">
        <v>11089</v>
      </c>
      <c r="C271" s="10" t="s">
        <v>3729</v>
      </c>
      <c r="D271" s="224">
        <f>VLOOKUP(TRIM(B271),BirthdateDraft!$A$1:$M$9000,2,FALSE)</f>
        <v>36104</v>
      </c>
      <c r="E271" s="203" t="str">
        <f>VLOOKUP(TRIM(B271),BirthdateDraft!$A$1:$M$9865,3,FALSE)</f>
        <v>23.FA</v>
      </c>
      <c r="F271" s="209" t="s">
        <v>10694</v>
      </c>
      <c r="G271" s="34" t="str">
        <f>IF(ISERROR(VLOOKUP(TRIM(B271),ALL!$B$1:$U$2738,2,FALSE)),"",IF(ISERROR(VLOOKUP(TRIM(B271),ALL!$B$1:$U$2738,2,FALSE))," ",VLOOKUP(TRIM(B271),ALL!$B$1:$U$2738,2,FALSE)))</f>
        <v>NON</v>
      </c>
      <c r="H271" s="124"/>
      <c r="I271" s="34"/>
      <c r="J271" s="34"/>
      <c r="K271" s="34"/>
      <c r="L271" s="34"/>
      <c r="M271" s="34"/>
      <c r="N271" s="34"/>
      <c r="O271"/>
      <c r="P271"/>
      <c r="Q271"/>
      <c r="R271"/>
      <c r="S271"/>
      <c r="T271"/>
      <c r="AB271"/>
      <c r="AC271"/>
    </row>
    <row r="273" spans="1:29" ht="15.75">
      <c r="A273" s="490" t="s">
        <v>12252</v>
      </c>
      <c r="B273" s="490"/>
      <c r="C273" s="490"/>
      <c r="D273" s="491"/>
      <c r="E273" s="490"/>
      <c r="F273" s="490"/>
      <c r="G273" s="490"/>
      <c r="H273" s="492"/>
      <c r="I273" s="490"/>
      <c r="J273" s="490"/>
      <c r="K273" s="490"/>
      <c r="L273" s="490"/>
      <c r="M273" s="490"/>
      <c r="N273" s="497"/>
      <c r="P273"/>
      <c r="Q273"/>
      <c r="R273"/>
      <c r="S273"/>
      <c r="T273"/>
      <c r="AB273"/>
      <c r="AC273"/>
    </row>
    <row r="274" spans="1:29" ht="15.75">
      <c r="A274" s="490" t="s">
        <v>12253</v>
      </c>
      <c r="B274" s="490"/>
      <c r="C274" s="490"/>
      <c r="D274" s="491"/>
      <c r="E274" s="490"/>
      <c r="F274" s="490"/>
      <c r="G274" s="490"/>
      <c r="H274" s="492"/>
      <c r="I274" s="490"/>
      <c r="J274" s="490"/>
      <c r="K274" s="490"/>
      <c r="L274" s="490"/>
      <c r="M274" s="490"/>
      <c r="N274" s="498"/>
      <c r="P274"/>
      <c r="Q274"/>
      <c r="R274"/>
      <c r="S274"/>
      <c r="T274"/>
      <c r="AB274"/>
      <c r="AC274"/>
    </row>
    <row r="275" spans="1:29">
      <c r="O275"/>
      <c r="P275"/>
      <c r="Q275"/>
      <c r="R275"/>
      <c r="S275"/>
      <c r="T275"/>
      <c r="AB275"/>
      <c r="AC275"/>
    </row>
    <row r="276" spans="1:29" ht="20.25">
      <c r="A276" s="4" t="s">
        <v>11486</v>
      </c>
      <c r="I276" s="58">
        <f>COUNTA(B277:B339)</f>
        <v>53</v>
      </c>
      <c r="J276" s="31"/>
      <c r="O276"/>
      <c r="P276"/>
      <c r="Q276"/>
      <c r="R276"/>
      <c r="S276"/>
      <c r="T276"/>
      <c r="AB276"/>
      <c r="AC276"/>
    </row>
    <row r="277" spans="1:29">
      <c r="O277" s="6"/>
      <c r="P277"/>
      <c r="Q277"/>
      <c r="R277"/>
      <c r="S277"/>
      <c r="T277"/>
      <c r="AB277"/>
      <c r="AC277"/>
    </row>
    <row r="278" spans="1:29">
      <c r="A278" s="34" t="str">
        <f>IF(ISERROR(VLOOKUP(TRIM(B278),ALL!$B$1:$U$2738,3,FALSE)),"(unc)",VLOOKUP(TRIM(B278),ALL!$B$1:$U$2738,3,FALSE))</f>
        <v>QB</v>
      </c>
      <c r="B278" s="99" t="s">
        <v>4597</v>
      </c>
      <c r="C278" s="10" t="s">
        <v>6859</v>
      </c>
      <c r="D278" s="224">
        <f>VLOOKUP(TRIM(B278),BirthdateDraft!$A$1:$M$9000,2,FALSE)</f>
        <v>33544</v>
      </c>
      <c r="E278" s="203" t="str">
        <f>VLOOKUP(TRIM(B278),BirthdateDraft!$A$1:$M$9865,3,FALSE)</f>
        <v>14/2</v>
      </c>
      <c r="F278" s="209" t="s">
        <v>5316</v>
      </c>
      <c r="G278" s="34" t="str">
        <f>IF(ISERROR(VLOOKUP(TRIM(B278),ALL!$B$1:$U$2738,2,FALSE)),"",IF(ISERROR(VLOOKUP(TRIM(B278),ALL!$B$1:$U$2738,2,FALSE))," ",VLOOKUP(TRIM(B278),ALL!$B$1:$U$2738,2,FALSE)))</f>
        <v>LVA</v>
      </c>
      <c r="H278" s="124" t="str">
        <f>IF(ISBLANK(VLOOKUP(TRIM(B278),ALL!$B$1:$V$2738,4,FALSE)),"",IF(ISERROR(VLOOKUP(TRIM(B278),ALL!$B$1:$V$2738,4,FALSE))," ",VLOOKUP(TRIM(B278),ALL!$B$1:$V$2738,4,FALSE)))</f>
        <v/>
      </c>
      <c r="I278" s="34" t="str">
        <f>IF(ISBLANK(VLOOKUP(TRIM(B278),ALL!$B$1:$V$2738,5,FALSE)),"",IF(ISERROR(VLOOKUP(TRIM(B278),ALL!$B$1:$V$2738,5,FALSE))," ",VLOOKUP(TRIM(B278),ALL!$B$1:$V$2738,5,FALSE)))</f>
        <v/>
      </c>
      <c r="J278" s="34" t="str">
        <f>IF(ISBLANK(VLOOKUP(TRIM(B278),ALL!$B$1:$V$2738,6,FALSE)),"",IF(ISERROR(VLOOKUP(TRIM(B278),ALL!$B$1:$V$2738,6,FALSE))," ", VLOOKUP(TRIM(B278),ALL!$B$1:$V$2738,6,FALSE)))</f>
        <v/>
      </c>
      <c r="K278" s="34" t="str">
        <f>IF(ISBLANK(VLOOKUP(TRIM(B278),ALL!$B$1:$V$2738,7,FALSE)),"",IF(ISERROR(VLOOKUP(TRIM(B278),ALL!$B$1:$V$2738,7,FALSE))," ",VLOOKUP(TRIM(B278),ALL!$B$1:$V$2738,7,FALSE)))</f>
        <v/>
      </c>
      <c r="L278" s="34" t="str">
        <f>IF(ISBLANK(VLOOKUP(TRIM(B278),ALL!$B$1:$V$2738,8,FALSE)),"",IF(ISERROR(VLOOKUP(TRIM(B278),ALL!$B$1:$V$2738,8,FALSE))," ",VLOOKUP(TRIM(B278),ALL!$B$1:$V$2738,8,FALSE)))</f>
        <v/>
      </c>
      <c r="M278" s="34" t="str">
        <f>IF(ISBLANK(VLOOKUP(TRIM(B278),ALL!$B$1:$V$2738,9,FALSE)),"",IF(ISERROR(VLOOKUP(TRIM(B278),ALL!$B$1:$V$2738,9,FALSE))," ",VLOOKUP(TRIM(B278),ALL!$B$1:$V$2738,9,FALSE)))</f>
        <v/>
      </c>
      <c r="N278" s="34" t="str">
        <f>IF(ISBLANK(VLOOKUP(TRIM(B278),ALL!$B$1:$V$2738,10,FALSE)),"",IF(ISERROR(VLOOKUP(TRIM(B278),ALL!$B$1:$V$2738,10,FALSE))," ",VLOOKUP(TRIM(B278),ALL!$B$1:$V$2738,10,FALSE)))</f>
        <v/>
      </c>
      <c r="O278"/>
      <c r="P278"/>
      <c r="Q278"/>
      <c r="R278"/>
      <c r="S278"/>
      <c r="T278"/>
      <c r="AB278"/>
      <c r="AC278"/>
    </row>
    <row r="279" spans="1:29">
      <c r="A279" s="34" t="str">
        <f>IF(ISERROR(VLOOKUP(TRIM(B279),ALL!$B$1:$U$2738,3,FALSE)),"(unc)",VLOOKUP(TRIM(B279),ALL!$B$1:$U$2738,3,FALSE))</f>
        <v>QB</v>
      </c>
      <c r="B279" s="99" t="s">
        <v>7382</v>
      </c>
      <c r="C279" s="10" t="s">
        <v>6859</v>
      </c>
      <c r="D279" s="224">
        <f>VLOOKUP(TRIM(B279),BirthdateDraft!$A$1:$M$9000,2,FALSE)</f>
        <v>35285</v>
      </c>
      <c r="E279" s="203" t="str">
        <f>VLOOKUP(TRIM(B279),BirthdateDraft!$A$1:$M$9865,3,FALSE)</f>
        <v>19/4</v>
      </c>
      <c r="F279" s="209" t="s">
        <v>10834</v>
      </c>
      <c r="G279" s="34" t="str">
        <f>IF(ISERROR(VLOOKUP(TRIM(B279),ALL!$B$1:$U$2738,2,FALSE)),"",IF(ISERROR(VLOOKUP(TRIM(B279),ALL!$B$1:$U$2738,2,FALSE))," ",VLOOKUP(TRIM(B279),ALL!$B$1:$U$2738,2,FALSE)))</f>
        <v>DNA</v>
      </c>
      <c r="H279" s="124"/>
      <c r="I279" s="34"/>
      <c r="J279" s="34"/>
      <c r="K279" s="34"/>
      <c r="L279" s="34"/>
      <c r="M279" s="34"/>
      <c r="N279" s="34"/>
      <c r="O279"/>
      <c r="P279"/>
      <c r="Q279"/>
      <c r="R279"/>
      <c r="S279"/>
      <c r="T279"/>
      <c r="AB279"/>
      <c r="AC279"/>
    </row>
    <row r="280" spans="1:29">
      <c r="A280" s="34" t="str">
        <f>IF(ISERROR(VLOOKUP(TRIM(B280),ALL!$B$1:$U$2738,3,FALSE)),"(unc)",VLOOKUP(TRIM(B280),ALL!$B$1:$U$2738,3,FALSE))</f>
        <v>QB(P)</v>
      </c>
      <c r="B280" s="99" t="s">
        <v>9168</v>
      </c>
      <c r="C280" s="10" t="s">
        <v>6859</v>
      </c>
      <c r="D280" s="224">
        <f>VLOOKUP(TRIM(B280),BirthdateDraft!$A$1:$M$9000,2,FALSE)</f>
        <v>36220</v>
      </c>
      <c r="E280" s="203" t="str">
        <f>VLOOKUP(TRIM(B280),BirthdateDraft!$A$1:$M$9865,3,FALSE)</f>
        <v>21/1(11)</v>
      </c>
      <c r="F280" s="209" t="s">
        <v>11711</v>
      </c>
      <c r="G280" s="34" t="str">
        <f>IF(ISERROR(VLOOKUP(TRIM(B280),ALL!$B$1:$U$2738,2,FALSE)),"",IF(ISERROR(VLOOKUP(TRIM(B280),ALL!$B$1:$U$2738,2,FALSE))," ",VLOOKUP(TRIM(B280),ALL!$B$1:$U$2738,2,FALSE)))</f>
        <v>CHN</v>
      </c>
      <c r="H280" s="124"/>
      <c r="I280" s="34"/>
      <c r="J280" s="34"/>
      <c r="K280" s="34"/>
      <c r="L280" s="34" t="str">
        <f>IF(ISBLANK(VLOOKUP(TRIM(B280),ALL!$B$1:$V$2738,8,FALSE)),"",IF(ISERROR(VLOOKUP(TRIM(B280),ALL!$B$1:$V$2738,8,FALSE))," ",VLOOKUP(TRIM(B280),ALL!$B$1:$V$2738,8,FALSE)))</f>
        <v/>
      </c>
      <c r="M280" s="34" t="str">
        <f>IF(ISBLANK(VLOOKUP(TRIM(B280),ALL!$B$1:$V$2738,9,FALSE)),"",IF(ISERROR(VLOOKUP(TRIM(B280),ALL!$B$1:$V$2738,9,FALSE))," ",VLOOKUP(TRIM(B280),ALL!$B$1:$V$2738,9,FALSE)))</f>
        <v/>
      </c>
      <c r="N280" s="34" t="str">
        <f>IF(ISBLANK(VLOOKUP(TRIM(B280),ALL!$B$1:$V$2738,10,FALSE)),"",IF(ISERROR(VLOOKUP(TRIM(B280),ALL!$B$1:$V$2738,10,FALSE))," ",VLOOKUP(TRIM(B280),ALL!$B$1:$V$2738,10,FALSE)))</f>
        <v/>
      </c>
      <c r="O280" s="32"/>
      <c r="P280"/>
      <c r="Q280"/>
      <c r="R280"/>
      <c r="S280"/>
      <c r="T280"/>
      <c r="AB280"/>
      <c r="AC280"/>
    </row>
    <row r="281" spans="1:29">
      <c r="A281" s="34"/>
      <c r="B281" s="99"/>
      <c r="C281" s="10"/>
      <c r="D281" s="224"/>
      <c r="E281" s="203"/>
      <c r="F281" s="209"/>
      <c r="G281" s="34"/>
      <c r="H281" s="124"/>
      <c r="I281" s="34"/>
      <c r="J281" s="34"/>
      <c r="K281" s="34"/>
      <c r="L281" s="34"/>
      <c r="M281" s="34"/>
      <c r="N281" s="34"/>
      <c r="O281"/>
      <c r="P281"/>
      <c r="Q281"/>
      <c r="R281"/>
      <c r="S281"/>
      <c r="T281"/>
      <c r="AB281"/>
      <c r="AC281"/>
    </row>
    <row r="282" spans="1:29">
      <c r="A282" s="34" t="str">
        <f>IF(ISERROR(VLOOKUP(TRIM(B282),ALL!$B$1:$U$2738,3,FALSE)),"(unc)",VLOOKUP(TRIM(B282),ALL!$B$1:$U$2738,3,FALSE))</f>
        <v>HB</v>
      </c>
      <c r="B282" s="99" t="s">
        <v>9912</v>
      </c>
      <c r="C282" s="10" t="s">
        <v>6859</v>
      </c>
      <c r="D282" s="224">
        <f>VLOOKUP(TRIM(B282),BirthdateDraft!$A$1:$M$9000,2,FALSE)</f>
        <v>36221</v>
      </c>
      <c r="E282" s="203" t="str">
        <f>VLOOKUP(TRIM(B282),BirthdateDraft!$A$1:$M$9865,3,FALSE)</f>
        <v>22/7</v>
      </c>
      <c r="F282" s="209" t="s">
        <v>10658</v>
      </c>
      <c r="G282" s="34" t="str">
        <f>IF(ISERROR(VLOOKUP(TRIM(B282),ALL!$B$1:$U$2738,2,FALSE)),"",IF(ISERROR(VLOOKUP(TRIM(B282),ALL!$B$1:$U$2738,2,FALSE))," ",VLOOKUP(TRIM(B282),ALL!$B$1:$U$2738,2,FALSE)))</f>
        <v>KCA</v>
      </c>
      <c r="H282" s="124" t="str">
        <f>IF(ISBLANK(VLOOKUP(TRIM(B282),ALL!$B$1:$V$2738,11,FALSE)),"",IF(ISERROR(VLOOKUP(TRIM(B282),ALL!$B$1:$V$2738,11,FALSE))," ",VLOOKUP(TRIM(B282),ALL!$B$1:$V$2738,11,FALSE)))</f>
        <v>A</v>
      </c>
      <c r="I282" s="34" t="str">
        <f>IF(ISBLANK(VLOOKUP(TRIM(B282),ALL!$B$1:$V$2738,5,FALSE)),"",IF(ISERROR(VLOOKUP(TRIM(B282),ALL!$B$1:$V$2738,5,FALSE))," ",VLOOKUP(TRIM(B282),ALL!$B$1:$V$2738,5,FALSE)))</f>
        <v/>
      </c>
      <c r="J282" s="34" t="str">
        <f>IF(ISBLANK(VLOOKUP(TRIM(B282),ALL!$B$1:$V$2738,6,FALSE)),"",IF(ISERROR(VLOOKUP(TRIM(B282),ALL!$B$1:$V$2738,6,FALSE))," ", VLOOKUP(TRIM(B282),ALL!$B$1:$V$2738,6,FALSE)))</f>
        <v/>
      </c>
      <c r="K282" s="34" t="str">
        <f>IF(ISBLANK(VLOOKUP(TRIM(B282),ALL!$B$1:$V$2738,7,FALSE)),"",IF(ISERROR(VLOOKUP(TRIM(B282),ALL!$B$1:$V$2738,7,FALSE))," ",VLOOKUP(TRIM(B282),ALL!$B$1:$V$2738,7,FALSE)))</f>
        <v/>
      </c>
      <c r="L282" s="34">
        <f>IF(ISBLANK(VLOOKUP(TRIM(B282),ALL!$B$1:$V$2738,8,FALSE)),"",IF(ISERROR(VLOOKUP(TRIM(B282),ALL!$B$1:$V$2738,8,FALSE))," ",VLOOKUP(TRIM(B282),ALL!$B$1:$V$2738,8,FALSE)))</f>
        <v>0</v>
      </c>
      <c r="M282" s="34" t="str">
        <f>IF(ISBLANK(VLOOKUP(TRIM(B282),ALL!$B$1:$V$2738,9,FALSE)),"",IF(ISERROR(VLOOKUP(TRIM(B282),ALL!$B$1:$V$2738,9,FALSE))," ",VLOOKUP(TRIM(B282),ALL!$B$1:$V$2738,9,FALSE)))</f>
        <v/>
      </c>
      <c r="N282" s="34">
        <f>IF(ISBLANK(VLOOKUP(TRIM(B282),ALL!$B$1:$V$2738,10,FALSE)),"",IF(ISERROR(VLOOKUP(TRIM(B282),ALL!$B$1:$V$2738,10,FALSE))," ",VLOOKUP(TRIM(B282),ALL!$B$1:$V$2738,10,FALSE)))</f>
        <v>7</v>
      </c>
      <c r="O282"/>
      <c r="P282"/>
      <c r="Q282"/>
      <c r="R282"/>
      <c r="S282"/>
      <c r="T282"/>
      <c r="AB282"/>
      <c r="AC282"/>
    </row>
    <row r="283" spans="1:29">
      <c r="A283" s="34" t="str">
        <f>IF(ISERROR(VLOOKUP(TRIM(B283),ALL!$B$1:$U$2738,3,FALSE)),"(unc)",VLOOKUP(TRIM(B283),ALL!$B$1:$U$2738,3,FALSE))</f>
        <v>HB</v>
      </c>
      <c r="B283" s="99" t="s">
        <v>9143</v>
      </c>
      <c r="C283" s="10" t="s">
        <v>6859</v>
      </c>
      <c r="D283" s="224">
        <f>VLOOKUP(TRIM(B283),BirthdateDraft!$A$1:$M$9000,2,FALSE)</f>
        <v>35855</v>
      </c>
      <c r="E283" s="203" t="str">
        <f>VLOOKUP(TRIM(B283),BirthdateDraft!$A$1:$M$9865,3,FALSE)</f>
        <v>21/1(24)</v>
      </c>
      <c r="F283" s="209" t="s">
        <v>8401</v>
      </c>
      <c r="G283" s="34" t="str">
        <f>IF(ISERROR(VLOOKUP(TRIM(B283),ALL!$B$1:$U$2738,2,FALSE)),"",IF(ISERROR(VLOOKUP(TRIM(B283),ALL!$B$1:$U$2738,2,FALSE))," ",VLOOKUP(TRIM(B283),ALL!$B$1:$U$2738,2,FALSE)))</f>
        <v>PIA</v>
      </c>
      <c r="H283" s="124" t="str">
        <f>IF(ISBLANK(VLOOKUP(TRIM(B283),ALL!$B$1:$V$2738,11,FALSE)),"",IF(ISERROR(VLOOKUP(TRIM(B283),ALL!$B$1:$V$2738,11,FALSE))," ",VLOOKUP(TRIM(B283),ALL!$B$1:$V$2738,11,FALSE)))</f>
        <v>C</v>
      </c>
      <c r="I283" s="34"/>
      <c r="J283" s="34"/>
      <c r="K283" s="34"/>
      <c r="L283" s="34">
        <f>IF(ISBLANK(VLOOKUP(TRIM(B283),ALL!$B$1:$V$2738,8,FALSE)),"",IF(ISERROR(VLOOKUP(TRIM(B283),ALL!$B$1:$V$2738,8,FALSE))," ",VLOOKUP(TRIM(B283),ALL!$B$1:$V$2738,8,FALSE)))</f>
        <v>0</v>
      </c>
      <c r="M283" s="34" t="str">
        <f>IF(ISBLANK(VLOOKUP(TRIM(B283),ALL!$B$1:$V$2738,9,FALSE)),"",IF(ISERROR(VLOOKUP(TRIM(B283),ALL!$B$1:$V$2738,9,FALSE))," ",VLOOKUP(TRIM(B283),ALL!$B$1:$V$2738,9,FALSE)))</f>
        <v/>
      </c>
      <c r="N283" s="34">
        <f>IF(ISBLANK(VLOOKUP(TRIM(B283),ALL!$B$1:$V$2738,10,FALSE)),"",IF(ISERROR(VLOOKUP(TRIM(B283),ALL!$B$1:$V$2738,10,FALSE))," ",VLOOKUP(TRIM(B283),ALL!$B$1:$V$2738,10,FALSE)))</f>
        <v>2</v>
      </c>
      <c r="O283"/>
      <c r="P283"/>
      <c r="Q283"/>
      <c r="R283"/>
      <c r="S283"/>
      <c r="T283"/>
      <c r="AB283"/>
      <c r="AC283"/>
    </row>
    <row r="284" spans="1:29">
      <c r="A284" s="34" t="str">
        <f>IF(ISERROR(VLOOKUP(TRIM(B284),ALL!$B$1:$U$2738,3,FALSE)),"(unc)",VLOOKUP(TRIM(B284),ALL!$B$1:$U$2738,3,FALSE))</f>
        <v>HB</v>
      </c>
      <c r="B284" s="99" t="s">
        <v>10987</v>
      </c>
      <c r="C284" s="10" t="s">
        <v>6859</v>
      </c>
      <c r="D284" s="224">
        <f>VLOOKUP(TRIM(B284),BirthdateDraft!$A$1:$M$9000,2,FALSE)</f>
        <v>37133</v>
      </c>
      <c r="E284" s="203">
        <f>VLOOKUP(TRIM(B284),BirthdateDraft!$A$1:$M$9865,3,FALSE)</f>
        <v>23.3</v>
      </c>
      <c r="F284" s="209" t="s">
        <v>12072</v>
      </c>
      <c r="G284" s="34" t="str">
        <f>IF(ISERROR(VLOOKUP(TRIM(B284),ALL!$B$1:$U$2738,2,FALSE)),"",IF(ISERROR(VLOOKUP(TRIM(B284),ALL!$B$1:$U$2738,2,FALSE))," ",VLOOKUP(TRIM(B284),ALL!$B$1:$U$2738,2,FALSE)))</f>
        <v>JXA</v>
      </c>
      <c r="H284" s="124" t="str">
        <f>IF(ISBLANK(VLOOKUP(TRIM(B284),ALL!$B$1:$V$2738,11,FALSE)),"",IF(ISERROR(VLOOKUP(TRIM(B284),ALL!$B$1:$V$2738,11,FALSE))," ",VLOOKUP(TRIM(B284),ALL!$B$1:$V$2738,11,FALSE)))</f>
        <v>D</v>
      </c>
      <c r="I284" s="34"/>
      <c r="J284" s="34"/>
      <c r="K284" s="34"/>
      <c r="L284" s="34">
        <f>IF(ISBLANK(VLOOKUP(TRIM(B284),ALL!$B$1:$V$2738,8,FALSE)),"",IF(ISERROR(VLOOKUP(TRIM(B284),ALL!$B$1:$V$2738,8,FALSE))," ",VLOOKUP(TRIM(B284),ALL!$B$1:$V$2738,8,FALSE)))</f>
        <v>4</v>
      </c>
      <c r="M284" s="34" t="str">
        <f>IF(ISBLANK(VLOOKUP(TRIM(B284),ALL!$B$1:$V$2738,9,FALSE)),"",IF(ISERROR(VLOOKUP(TRIM(B284),ALL!$B$1:$V$2738,9,FALSE))," ",VLOOKUP(TRIM(B284),ALL!$B$1:$V$2738,9,FALSE)))</f>
        <v/>
      </c>
      <c r="N284" s="34">
        <f>IF(ISBLANK(VLOOKUP(TRIM(B284),ALL!$B$1:$V$2738,10,FALSE)),"",IF(ISERROR(VLOOKUP(TRIM(B284),ALL!$B$1:$V$2738,10,FALSE))," ",VLOOKUP(TRIM(B284),ALL!$B$1:$V$2738,10,FALSE)))</f>
        <v>0</v>
      </c>
      <c r="O284"/>
      <c r="P284"/>
      <c r="Q284"/>
      <c r="R284"/>
      <c r="S284"/>
      <c r="T284"/>
      <c r="AB284"/>
      <c r="AC284"/>
    </row>
    <row r="285" spans="1:29">
      <c r="A285" s="34" t="str">
        <f>IF(ISERROR(VLOOKUP(TRIM(B285),ALL!$B$1:$U$2738,3,FALSE)),"(unc)",VLOOKUP(TRIM(B285),ALL!$B$1:$U$2738,3,FALSE))</f>
        <v>(unc)</v>
      </c>
      <c r="B285" s="99" t="s">
        <v>6201</v>
      </c>
      <c r="C285" s="10" t="s">
        <v>6859</v>
      </c>
      <c r="D285" s="224">
        <f>VLOOKUP(TRIM(B285),BirthdateDraft!$A$1:$M$9000,2,FALSE)</f>
        <v>34717</v>
      </c>
      <c r="E285" s="203" t="str">
        <f>VLOOKUP(TRIM(B285),BirthdateDraft!$A$1:$M$9865,3,FALSE)</f>
        <v>17/1 (4)</v>
      </c>
      <c r="F285" s="209"/>
      <c r="G285" s="34" t="str">
        <f>IF(ISERROR(VLOOKUP(TRIM(B285),ALL!$B$1:$U$2738,2,FALSE)),"",IF(ISERROR(VLOOKUP(TRIM(B285),ALL!$B$1:$U$2738,2,FALSE))," ",VLOOKUP(TRIM(B285),ALL!$B$1:$U$2738,2,FALSE)))</f>
        <v/>
      </c>
      <c r="H285" s="124" t="str">
        <f>IF(ISBLANK(VLOOKUP(TRIM(B285),ALL!$B$1:$V$2738,11,FALSE)),"",IF(ISERROR(VLOOKUP(TRIM(B285),ALL!$B$1:$V$2738,11,FALSE))," ",VLOOKUP(TRIM(B285),ALL!$B$1:$V$2738,11,FALSE)))</f>
        <v xml:space="preserve"> </v>
      </c>
      <c r="I285" s="34" t="str">
        <f>IF(ISBLANK(VLOOKUP(TRIM(B285),ALL!$B$1:$V$2738,5,FALSE)),"",IF(ISERROR(VLOOKUP(TRIM(B285),ALL!$B$1:$V$2738,5,FALSE))," ",VLOOKUP(TRIM(B285),ALL!$B$1:$V$2738,5,FALSE)))</f>
        <v xml:space="preserve"> </v>
      </c>
      <c r="J285" s="34" t="str">
        <f>IF(ISBLANK(VLOOKUP(TRIM(B285),ALL!$B$1:$V$2738,6,FALSE)),"",IF(ISERROR(VLOOKUP(TRIM(B285),ALL!$B$1:$V$2738,6,FALSE))," ", VLOOKUP(TRIM(B285),ALL!$B$1:$V$2738,6,FALSE)))</f>
        <v xml:space="preserve"> </v>
      </c>
      <c r="K285" s="34" t="str">
        <f>IF(ISBLANK(VLOOKUP(TRIM(B285),ALL!$B$1:$V$2738,7,FALSE)),"",IF(ISERROR(VLOOKUP(TRIM(B285),ALL!$B$1:$V$2738,7,FALSE))," ",VLOOKUP(TRIM(B285),ALL!$B$1:$V$2738,7,FALSE)))</f>
        <v xml:space="preserve"> </v>
      </c>
      <c r="L285" s="34" t="str">
        <f>IF(ISBLANK(VLOOKUP(TRIM(B285),ALL!$B$1:$V$2738,8,FALSE)),"",IF(ISERROR(VLOOKUP(TRIM(B285),ALL!$B$1:$V$2738,8,FALSE))," ",VLOOKUP(TRIM(B285),ALL!$B$1:$V$2738,8,FALSE)))</f>
        <v xml:space="preserve"> </v>
      </c>
      <c r="M285" s="34" t="str">
        <f>IF(ISBLANK(VLOOKUP(TRIM(B285),ALL!$B$1:$V$2738,9,FALSE)),"",IF(ISERROR(VLOOKUP(TRIM(B285),ALL!$B$1:$V$2738,9,FALSE))," ",VLOOKUP(TRIM(B285),ALL!$B$1:$V$2738,9,FALSE)))</f>
        <v xml:space="preserve"> </v>
      </c>
      <c r="N285" s="34" t="str">
        <f>IF(ISBLANK(VLOOKUP(TRIM(B285),ALL!$B$1:$V$2738,10,FALSE)),"",IF(ISERROR(VLOOKUP(TRIM(B285),ALL!$B$1:$V$2738,10,FALSE))," ",VLOOKUP(TRIM(B285),ALL!$B$1:$V$2738,10,FALSE)))</f>
        <v xml:space="preserve"> </v>
      </c>
      <c r="O285"/>
      <c r="P285"/>
      <c r="Q285"/>
      <c r="R285"/>
      <c r="S285"/>
      <c r="T285"/>
      <c r="AB285"/>
      <c r="AC285"/>
    </row>
    <row r="286" spans="1:29">
      <c r="A286" s="34" t="str">
        <f>IF(ISERROR(VLOOKUP(TRIM(B286),ALL!$B$1:$U$2738,3,FALSE)),"(unc)",VLOOKUP(TRIM(B286),ALL!$B$1:$U$2738,3,FALSE))</f>
        <v>(unc)</v>
      </c>
      <c r="B286" s="99" t="s">
        <v>8147</v>
      </c>
      <c r="C286" s="10" t="s">
        <v>6859</v>
      </c>
      <c r="D286" s="224">
        <f>VLOOKUP(TRIM(B286),BirthdateDraft!$A$1:$M$9000,2,FALSE)</f>
        <v>35910</v>
      </c>
      <c r="E286" s="203" t="str">
        <f>VLOOKUP(TRIM(B286),BirthdateDraft!$A$1:$M$9865,3,FALSE)</f>
        <v>20/4</v>
      </c>
      <c r="F286" s="209"/>
      <c r="G286" s="34" t="str">
        <f>IF(ISERROR(VLOOKUP(TRIM(B286),ALL!$B$1:$U$2738,2,FALSE)),"",IF(ISERROR(VLOOKUP(TRIM(B286),ALL!$B$1:$U$2738,2,FALSE))," ",VLOOKUP(TRIM(B286),ALL!$B$1:$U$2738,2,FALSE)))</f>
        <v/>
      </c>
      <c r="H286" s="124" t="str">
        <f>IF(ISBLANK(VLOOKUP(TRIM(B286),ALL!$B$1:$V$2738,11,FALSE)),"",IF(ISERROR(VLOOKUP(TRIM(B286),ALL!$B$1:$V$2738,11,FALSE))," ",VLOOKUP(TRIM(B286),ALL!$B$1:$V$2738,11,FALSE)))</f>
        <v xml:space="preserve"> </v>
      </c>
      <c r="I286" s="34" t="str">
        <f>IF(ISBLANK(VLOOKUP(TRIM(B286),ALL!$B$1:$V$2738,5,FALSE)),"",IF(ISERROR(VLOOKUP(TRIM(B286),ALL!$B$1:$V$2738,5,FALSE))," ",VLOOKUP(TRIM(B286),ALL!$B$1:$V$2738,5,FALSE)))</f>
        <v xml:space="preserve"> </v>
      </c>
      <c r="J286" s="34" t="str">
        <f>IF(ISBLANK(VLOOKUP(TRIM(B286),ALL!$B$1:$V$2738,6,FALSE)),"",IF(ISERROR(VLOOKUP(TRIM(B286),ALL!$B$1:$V$2738,6,FALSE))," ", VLOOKUP(TRIM(B286),ALL!$B$1:$V$2738,6,FALSE)))</f>
        <v xml:space="preserve"> </v>
      </c>
      <c r="K286" s="34" t="str">
        <f>IF(ISBLANK(VLOOKUP(TRIM(B286),ALL!$B$1:$V$2738,7,FALSE)),"",IF(ISERROR(VLOOKUP(TRIM(B286),ALL!$B$1:$V$2738,7,FALSE))," ",VLOOKUP(TRIM(B286),ALL!$B$1:$V$2738,7,FALSE)))</f>
        <v xml:space="preserve"> </v>
      </c>
      <c r="L286" s="34" t="str">
        <f>IF(ISBLANK(VLOOKUP(TRIM(B286),ALL!$B$1:$V$2738,8,FALSE)),"",IF(ISERROR(VLOOKUP(TRIM(B286),ALL!$B$1:$V$2738,8,FALSE))," ",VLOOKUP(TRIM(B286),ALL!$B$1:$V$2738,8,FALSE)))</f>
        <v xml:space="preserve"> </v>
      </c>
      <c r="M286" s="34" t="str">
        <f>IF(ISBLANK(VLOOKUP(TRIM(B286),ALL!$B$1:$V$2738,9,FALSE)),"",IF(ISERROR(VLOOKUP(TRIM(B286),ALL!$B$1:$V$2738,9,FALSE))," ",VLOOKUP(TRIM(B286),ALL!$B$1:$V$2738,9,FALSE)))</f>
        <v xml:space="preserve"> </v>
      </c>
      <c r="N286" s="34" t="str">
        <f>IF(ISBLANK(VLOOKUP(TRIM(B286),ALL!$B$1:$V$2738,10,FALSE)),"",IF(ISERROR(VLOOKUP(TRIM(B286),ALL!$B$1:$V$2738,10,FALSE))," ",VLOOKUP(TRIM(B286),ALL!$B$1:$V$2738,10,FALSE)))</f>
        <v xml:space="preserve"> </v>
      </c>
      <c r="O286"/>
      <c r="P286"/>
      <c r="Q286"/>
      <c r="R286"/>
      <c r="S286"/>
      <c r="T286"/>
      <c r="AB286"/>
      <c r="AC286"/>
    </row>
    <row r="287" spans="1:29">
      <c r="L287" s="34" t="str">
        <f>IF(ISBLANK(VLOOKUP(TRIM(B287),ALL!$B$1:$V$2738,8,FALSE)),"",IF(ISERROR(VLOOKUP(TRIM(B287),ALL!$B$1:$V$2738,8,FALSE))," ",VLOOKUP(TRIM(B287),ALL!$B$1:$V$2738,8,FALSE)))</f>
        <v xml:space="preserve"> </v>
      </c>
      <c r="M287" s="34" t="str">
        <f>IF(ISBLANK(VLOOKUP(TRIM(B287),ALL!$B$1:$V$2738,9,FALSE)),"",IF(ISERROR(VLOOKUP(TRIM(B287),ALL!$B$1:$V$2738,9,FALSE))," ",VLOOKUP(TRIM(B287),ALL!$B$1:$V$2738,9,FALSE)))</f>
        <v xml:space="preserve"> </v>
      </c>
      <c r="N287" s="34" t="str">
        <f>IF(ISBLANK(VLOOKUP(TRIM(B287),ALL!$B$1:$V$2738,10,FALSE)),"",IF(ISERROR(VLOOKUP(TRIM(B287),ALL!$B$1:$V$2738,10,FALSE))," ",VLOOKUP(TRIM(B287),ALL!$B$1:$V$2738,10,FALSE)))</f>
        <v xml:space="preserve"> </v>
      </c>
    </row>
    <row r="288" spans="1:29">
      <c r="A288" s="34"/>
      <c r="B288" s="99"/>
      <c r="C288" s="10"/>
      <c r="D288" s="224"/>
      <c r="E288" s="203"/>
      <c r="F288" s="209"/>
      <c r="G288" s="34"/>
      <c r="H288" s="124" t="str">
        <f>IF(ISBLANK(VLOOKUP(TRIM(B288),ALL!$B$1:$V$2738,11,FALSE)),"",IF(ISERROR(VLOOKUP(TRIM(B288),ALL!$B$1:$V$2738,11,FALSE))," ",VLOOKUP(TRIM(B288),ALL!$B$1:$V$2738,11,FALSE)))</f>
        <v xml:space="preserve"> </v>
      </c>
      <c r="I288" s="34"/>
      <c r="J288" s="34"/>
      <c r="K288" s="34"/>
      <c r="L288" s="34" t="str">
        <f>IF(ISBLANK(VLOOKUP(TRIM(B288),ALL!$B$1:$V$2738,8,FALSE)),"",IF(ISERROR(VLOOKUP(TRIM(B288),ALL!$B$1:$V$2738,8,FALSE))," ",VLOOKUP(TRIM(B288),ALL!$B$1:$V$2738,8,FALSE)))</f>
        <v xml:space="preserve"> </v>
      </c>
      <c r="M288" s="34" t="str">
        <f>IF(ISBLANK(VLOOKUP(TRIM(B288),ALL!$B$1:$V$2738,9,FALSE)),"",IF(ISERROR(VLOOKUP(TRIM(B288),ALL!$B$1:$V$2738,9,FALSE))," ",VLOOKUP(TRIM(B288),ALL!$B$1:$V$2738,9,FALSE)))</f>
        <v xml:space="preserve"> </v>
      </c>
      <c r="N288" s="34" t="str">
        <f>IF(ISBLANK(VLOOKUP(TRIM(B288),ALL!$B$1:$V$2738,10,FALSE)),"",IF(ISERROR(VLOOKUP(TRIM(B288),ALL!$B$1:$V$2738,10,FALSE))," ",VLOOKUP(TRIM(B288),ALL!$B$1:$V$2738,10,FALSE)))</f>
        <v xml:space="preserve"> </v>
      </c>
      <c r="O288"/>
      <c r="P288"/>
      <c r="Q288"/>
      <c r="R288"/>
      <c r="S288"/>
      <c r="T288"/>
      <c r="AB288"/>
      <c r="AC288"/>
    </row>
    <row r="289" spans="1:29">
      <c r="A289" s="34" t="str">
        <f>IF(ISERROR(VLOOKUP(TRIM(B289),ALL!$B$1:$U$2738,3,FALSE)),"(unc)",VLOOKUP(TRIM(B289),ALL!$B$1:$U$2738,3,FALSE))</f>
        <v>WR</v>
      </c>
      <c r="B289" s="99" t="s">
        <v>7311</v>
      </c>
      <c r="C289" s="10" t="s">
        <v>6859</v>
      </c>
      <c r="D289" s="224">
        <f>VLOOKUP(TRIM(B289),BirthdateDraft!$A$1:$M$9000,2,FALSE)</f>
        <v>35054</v>
      </c>
      <c r="E289" s="203" t="str">
        <f>VLOOKUP(TRIM(B289),BirthdateDraft!$A$1:$M$9865,3,FALSE)</f>
        <v>19/5</v>
      </c>
      <c r="F289" s="209"/>
      <c r="G289" s="34" t="str">
        <f>IF(ISERROR(VLOOKUP(TRIM(B289),ALL!$B$1:$U$2738,2,FALSE)),"",IF(ISERROR(VLOOKUP(TRIM(B289),ALL!$B$1:$U$2738,2,FALSE))," ",VLOOKUP(TRIM(B289),ALL!$B$1:$U$2738,2,FALSE)))</f>
        <v>LVA</v>
      </c>
      <c r="H289" s="124" t="str">
        <f>IF(ISBLANK(VLOOKUP(TRIM(B289),ALL!$B$1:$V$2738,11,FALSE)),"",IF(ISERROR(VLOOKUP(TRIM(B289),ALL!$B$1:$V$2738,11,FALSE))," ",VLOOKUP(TRIM(B289),ALL!$B$1:$V$2738,11,FALSE)))</f>
        <v>C</v>
      </c>
      <c r="I289" s="34" t="str">
        <f>IF(ISBLANK(VLOOKUP(TRIM(B289),ALL!$B$1:$V$2738,5,FALSE)),"",IF(ISERROR(VLOOKUP(TRIM(B289),ALL!$B$1:$V$2738,5,FALSE))," ",VLOOKUP(TRIM(B289),ALL!$B$1:$V$2738,5,FALSE)))</f>
        <v/>
      </c>
      <c r="J289" s="34" t="str">
        <f>IF(ISBLANK(VLOOKUP(TRIM(B289),ALL!$B$1:$V$2738,6,FALSE)),"",IF(ISERROR(VLOOKUP(TRIM(B289),ALL!$B$1:$V$2738,6,FALSE))," ", VLOOKUP(TRIM(B289),ALL!$B$1:$V$2738,6,FALSE)))</f>
        <v/>
      </c>
      <c r="K289" s="34" t="str">
        <f>IF(ISBLANK(VLOOKUP(TRIM(B289),ALL!$B$1:$V$2738,7,FALSE)),"",IF(ISERROR(VLOOKUP(TRIM(B289),ALL!$B$1:$V$2738,7,FALSE))," ",VLOOKUP(TRIM(B289),ALL!$B$1:$V$2738,7,FALSE)))</f>
        <v/>
      </c>
      <c r="L289" s="34" t="str">
        <f>IF(ISBLANK(VLOOKUP(TRIM(B289),ALL!$B$1:$V$2738,8,FALSE)),"",IF(ISERROR(VLOOKUP(TRIM(B289),ALL!$B$1:$V$2738,8,FALSE))," ",VLOOKUP(TRIM(B289),ALL!$B$1:$V$2738,8,FALSE)))</f>
        <v/>
      </c>
      <c r="M289" s="34" t="str">
        <f>IF(ISBLANK(VLOOKUP(TRIM(B289),ALL!$B$1:$V$2738,9,FALSE)),"",IF(ISERROR(VLOOKUP(TRIM(B289),ALL!$B$1:$V$2738,9,FALSE))," ",VLOOKUP(TRIM(B289),ALL!$B$1:$V$2738,9,FALSE)))</f>
        <v/>
      </c>
      <c r="N289" s="34" t="str">
        <f>IF(ISBLANK(VLOOKUP(TRIM(B289),ALL!$B$1:$V$2738,10,FALSE)),"",IF(ISERROR(VLOOKUP(TRIM(B289),ALL!$B$1:$V$2738,10,FALSE))," ",VLOOKUP(TRIM(B289),ALL!$B$1:$V$2738,10,FALSE)))</f>
        <v/>
      </c>
      <c r="O289"/>
      <c r="P289"/>
      <c r="Q289"/>
      <c r="R289"/>
      <c r="S289"/>
      <c r="T289"/>
      <c r="AB289"/>
      <c r="AC289"/>
    </row>
    <row r="290" spans="1:29">
      <c r="A290" s="34" t="str">
        <f>IF(ISERROR(VLOOKUP(TRIM(B290),ALL!$B$1:$U$2738,3,FALSE)),"(unc)",VLOOKUP(TRIM(B290),ALL!$B$1:$U$2738,3,FALSE))</f>
        <v>WR KOR</v>
      </c>
      <c r="B290" s="99" t="s">
        <v>11052</v>
      </c>
      <c r="C290" s="10" t="s">
        <v>6859</v>
      </c>
      <c r="D290" s="224">
        <f>VLOOKUP(TRIM(B290),BirthdateDraft!$A$1:$M$9000,2,FALSE)</f>
        <v>37115</v>
      </c>
      <c r="E290" s="203">
        <f>VLOOKUP(TRIM(B290),BirthdateDraft!$A$1:$M$9865,3,FALSE)</f>
        <v>23.3</v>
      </c>
      <c r="F290" s="209" t="s">
        <v>11850</v>
      </c>
      <c r="G290" s="34" t="str">
        <f>IF(ISERROR(VLOOKUP(TRIM(B290),ALL!$B$1:$U$2738,2,FALSE)),"",IF(ISERROR(VLOOKUP(TRIM(B290),ALL!$B$1:$U$2738,2,FALSE))," ",VLOOKUP(TRIM(B290),ALL!$B$1:$U$2738,2,FALSE)))</f>
        <v>INA</v>
      </c>
      <c r="H290" s="124" t="str">
        <f>IF(ISBLANK(VLOOKUP(TRIM(B290),ALL!$B$1:$V$2738,11,FALSE)),"",IF(ISERROR(VLOOKUP(TRIM(B290),ALL!$B$1:$V$2738,11,FALSE))," ",VLOOKUP(TRIM(B290),ALL!$B$1:$V$2738,11,FALSE)))</f>
        <v>C</v>
      </c>
      <c r="I290" s="34"/>
      <c r="J290" s="34"/>
      <c r="K290" s="34"/>
      <c r="L290" s="34" t="str">
        <f>IF(ISBLANK(VLOOKUP(TRIM(B290),ALL!$B$1:$V$2738,8,FALSE)),"",IF(ISERROR(VLOOKUP(TRIM(B290),ALL!$B$1:$V$2738,8,FALSE))," ",VLOOKUP(TRIM(B290),ALL!$B$1:$V$2738,8,FALSE)))</f>
        <v/>
      </c>
      <c r="M290" s="34" t="str">
        <f>IF(ISBLANK(VLOOKUP(TRIM(B290),ALL!$B$1:$V$2738,9,FALSE)),"",IF(ISERROR(VLOOKUP(TRIM(B290),ALL!$B$1:$V$2738,9,FALSE))," ",VLOOKUP(TRIM(B290),ALL!$B$1:$V$2738,9,FALSE)))</f>
        <v/>
      </c>
      <c r="N290" s="34" t="str">
        <f>IF(ISBLANK(VLOOKUP(TRIM(B290),ALL!$B$1:$V$2738,10,FALSE)),"",IF(ISERROR(VLOOKUP(TRIM(B290),ALL!$B$1:$V$2738,10,FALSE))," ",VLOOKUP(TRIM(B290),ALL!$B$1:$V$2738,10,FALSE)))</f>
        <v/>
      </c>
      <c r="O290"/>
      <c r="P290"/>
      <c r="Q290"/>
      <c r="R290"/>
      <c r="S290"/>
      <c r="T290"/>
      <c r="AB290"/>
      <c r="AC290"/>
    </row>
    <row r="291" spans="1:29">
      <c r="A291" s="34" t="str">
        <f>IF(ISERROR(VLOOKUP(TRIM(B291),ALL!$B$1:$U$2738,3,FALSE)),"(unc)",VLOOKUP(TRIM(B291),ALL!$B$1:$U$2738,3,FALSE))</f>
        <v>WR PR</v>
      </c>
      <c r="B291" s="99" t="s">
        <v>11241</v>
      </c>
      <c r="C291" s="10" t="s">
        <v>6859</v>
      </c>
      <c r="D291" s="224">
        <f>VLOOKUP(TRIM(B291),BirthdateDraft!$A$1:$M$9000,2,FALSE)</f>
        <v>36644</v>
      </c>
      <c r="E291" s="203">
        <f>VLOOKUP(TRIM(B291),BirthdateDraft!$A$1:$M$9865,3,FALSE)</f>
        <v>23.2</v>
      </c>
      <c r="F291" s="209" t="s">
        <v>11712</v>
      </c>
      <c r="G291" s="34" t="str">
        <f>IF(ISERROR(VLOOKUP(TRIM(B291),ALL!$B$1:$U$2738,2,FALSE)),"",IF(ISERROR(VLOOKUP(TRIM(B291),ALL!$B$1:$U$2738,2,FALSE))," ",VLOOKUP(TRIM(B291),ALL!$B$1:$U$2738,2,FALSE)))</f>
        <v>GBN</v>
      </c>
      <c r="H291" s="124" t="str">
        <f>IF(ISBLANK(VLOOKUP(TRIM(B291),ALL!$B$1:$V$2738,11,FALSE)),"",IF(ISERROR(VLOOKUP(TRIM(B291),ALL!$B$1:$V$2738,11,FALSE))," ",VLOOKUP(TRIM(B291),ALL!$B$1:$V$2738,11,FALSE)))</f>
        <v>C</v>
      </c>
      <c r="I291" s="34"/>
      <c r="J291" s="34"/>
      <c r="K291" s="34"/>
      <c r="L291" s="34" t="str">
        <f>IF(ISBLANK(VLOOKUP(TRIM(B291),ALL!$B$1:$V$2738,8,FALSE)),"",IF(ISERROR(VLOOKUP(TRIM(B291),ALL!$B$1:$V$2738,8,FALSE))," ",VLOOKUP(TRIM(B291),ALL!$B$1:$V$2738,8,FALSE)))</f>
        <v/>
      </c>
      <c r="M291" s="34" t="str">
        <f>IF(ISBLANK(VLOOKUP(TRIM(B291),ALL!$B$1:$V$2738,9,FALSE)),"",IF(ISERROR(VLOOKUP(TRIM(B291),ALL!$B$1:$V$2738,9,FALSE))," ",VLOOKUP(TRIM(B291),ALL!$B$1:$V$2738,9,FALSE)))</f>
        <v/>
      </c>
      <c r="N291" s="34" t="str">
        <f>IF(ISBLANK(VLOOKUP(TRIM(B291),ALL!$B$1:$V$2738,10,FALSE)),"",IF(ISERROR(VLOOKUP(TRIM(B291),ALL!$B$1:$V$2738,10,FALSE))," ",VLOOKUP(TRIM(B291),ALL!$B$1:$V$2738,10,FALSE)))</f>
        <v/>
      </c>
      <c r="O291"/>
      <c r="P291"/>
      <c r="Q291"/>
      <c r="R291"/>
      <c r="S291"/>
      <c r="T291"/>
      <c r="AB291"/>
      <c r="AC291"/>
    </row>
    <row r="292" spans="1:29">
      <c r="A292" s="34" t="str">
        <f>IF(ISERROR(VLOOKUP(TRIM(B292),ALL!$B$1:$U$2738,3,FALSE)),"(unc)",VLOOKUP(TRIM(B292),ALL!$B$1:$U$2738,3,FALSE))</f>
        <v>WR</v>
      </c>
      <c r="B292" s="99" t="s">
        <v>6238</v>
      </c>
      <c r="C292" s="10" t="s">
        <v>6859</v>
      </c>
      <c r="D292" s="224">
        <f>VLOOKUP(TRIM(B292),BirthdateDraft!$A$1:$M$9000,2,FALSE)</f>
        <v>34915</v>
      </c>
      <c r="E292" s="203" t="str">
        <f>VLOOKUP(TRIM(B292),BirthdateDraft!$A$1:$M$9865,3,FALSE)</f>
        <v>17/FA</v>
      </c>
      <c r="F292" s="209"/>
      <c r="G292" s="34" t="str">
        <f>IF(ISERROR(VLOOKUP(TRIM(B292),ALL!$B$1:$U$2738,2,FALSE)),"",IF(ISERROR(VLOOKUP(TRIM(B292),ALL!$B$1:$U$2738,2,FALSE))," ",VLOOKUP(TRIM(B292),ALL!$B$1:$U$2738,2,FALSE)))</f>
        <v>NEA</v>
      </c>
      <c r="H292" s="124" t="str">
        <f>IF(ISBLANK(VLOOKUP(TRIM(B292),ALL!$B$1:$V$2738,11,FALSE)),"",IF(ISERROR(VLOOKUP(TRIM(B292),ALL!$B$1:$V$2738,11,FALSE))," ",VLOOKUP(TRIM(B292),ALL!$B$1:$V$2738,11,FALSE)))</f>
        <v>C</v>
      </c>
      <c r="I292" s="34" t="str">
        <f>IF(ISBLANK(VLOOKUP(TRIM(B292),ALL!$B$1:$V$2738,5,FALSE)),"",IF(ISERROR(VLOOKUP(TRIM(B292),ALL!$B$1:$V$2738,5,FALSE))," ",VLOOKUP(TRIM(B292),ALL!$B$1:$V$2738,5,FALSE)))</f>
        <v/>
      </c>
      <c r="J292" s="34" t="str">
        <f>IF(ISBLANK(VLOOKUP(TRIM(B292),ALL!$B$1:$V$2738,6,FALSE)),"",IF(ISERROR(VLOOKUP(TRIM(B292),ALL!$B$1:$V$2738,6,FALSE))," ", VLOOKUP(TRIM(B292),ALL!$B$1:$V$2738,6,FALSE)))</f>
        <v/>
      </c>
      <c r="K292" s="34" t="str">
        <f>IF(ISBLANK(VLOOKUP(TRIM(B292),ALL!$B$1:$V$2738,7,FALSE)),"",IF(ISERROR(VLOOKUP(TRIM(B292),ALL!$B$1:$V$2738,7,FALSE))," ",VLOOKUP(TRIM(B292),ALL!$B$1:$V$2738,7,FALSE)))</f>
        <v/>
      </c>
      <c r="L292" s="34" t="str">
        <f>IF(ISBLANK(VLOOKUP(TRIM(B292),ALL!$B$1:$V$2738,8,FALSE)),"",IF(ISERROR(VLOOKUP(TRIM(B292),ALL!$B$1:$V$2738,8,FALSE))," ",VLOOKUP(TRIM(B292),ALL!$B$1:$V$2738,8,FALSE)))</f>
        <v/>
      </c>
      <c r="M292" s="34" t="str">
        <f>IF(ISBLANK(VLOOKUP(TRIM(B292),ALL!$B$1:$V$2738,9,FALSE)),"",IF(ISERROR(VLOOKUP(TRIM(B292),ALL!$B$1:$V$2738,9,FALSE))," ",VLOOKUP(TRIM(B292),ALL!$B$1:$V$2738,9,FALSE)))</f>
        <v/>
      </c>
      <c r="N292" s="34" t="str">
        <f>IF(ISBLANK(VLOOKUP(TRIM(B292),ALL!$B$1:$V$2738,10,FALSE)),"",IF(ISERROR(VLOOKUP(TRIM(B292),ALL!$B$1:$V$2738,10,FALSE))," ",VLOOKUP(TRIM(B292),ALL!$B$1:$V$2738,10,FALSE)))</f>
        <v/>
      </c>
      <c r="O292"/>
      <c r="P292"/>
      <c r="Q292"/>
      <c r="R292"/>
      <c r="S292"/>
      <c r="T292"/>
      <c r="AB292"/>
      <c r="AC292"/>
    </row>
    <row r="293" spans="1:29">
      <c r="A293" s="34" t="str">
        <f>IF(ISERROR(VLOOKUP(TRIM(B293),ALL!$B$1:$U$2738,3,FALSE)),"(unc)",VLOOKUP(TRIM(B293),ALL!$B$1:$U$2738,3,FALSE))</f>
        <v>WR KOR PR</v>
      </c>
      <c r="B293" s="99" t="s">
        <v>6282</v>
      </c>
      <c r="C293" s="10" t="s">
        <v>6859</v>
      </c>
      <c r="D293" s="224">
        <f>VLOOKUP(TRIM(B293),BirthdateDraft!$A$1:$M$9000,2,FALSE)</f>
        <v>34798</v>
      </c>
      <c r="E293" s="203" t="str">
        <f>VLOOKUP(TRIM(B293),BirthdateDraft!$A$1:$M$9865,3,FALSE)</f>
        <v>17/5</v>
      </c>
      <c r="F293" s="209"/>
      <c r="G293" s="34" t="str">
        <f>IF(ISERROR(VLOOKUP(TRIM(B293),ALL!$B$1:$U$2738,2,FALSE)),"",IF(ISERROR(VLOOKUP(TRIM(B293),ALL!$B$1:$U$2738,2,FALSE))," ",VLOOKUP(TRIM(B293),ALL!$B$1:$U$2738,2,FALSE)))</f>
        <v>INA</v>
      </c>
      <c r="H293" s="124" t="str">
        <f>IF(ISBLANK(VLOOKUP(TRIM(B293),ALL!$B$1:$V$2738,11,FALSE)),"",IF(ISERROR(VLOOKUP(TRIM(B293),ALL!$B$1:$V$2738,11,FALSE))," ",VLOOKUP(TRIM(B293),ALL!$B$1:$V$2738,11,FALSE)))</f>
        <v>D</v>
      </c>
      <c r="I293" s="34" t="str">
        <f>IF(ISBLANK(VLOOKUP(TRIM(B293),ALL!$B$1:$V$2738,5,FALSE)),"",IF(ISERROR(VLOOKUP(TRIM(B293),ALL!$B$1:$V$2738,5,FALSE))," ",VLOOKUP(TRIM(B293),ALL!$B$1:$V$2738,5,FALSE)))</f>
        <v/>
      </c>
      <c r="J293" s="34" t="str">
        <f>IF(ISBLANK(VLOOKUP(TRIM(B293),ALL!$B$1:$V$2738,6,FALSE)),"",IF(ISERROR(VLOOKUP(TRIM(B293),ALL!$B$1:$V$2738,6,FALSE))," ", VLOOKUP(TRIM(B293),ALL!$B$1:$V$2738,6,FALSE)))</f>
        <v/>
      </c>
      <c r="K293" s="34" t="str">
        <f>IF(ISBLANK(VLOOKUP(TRIM(B293),ALL!$B$1:$V$2738,7,FALSE)),"",IF(ISERROR(VLOOKUP(TRIM(B293),ALL!$B$1:$V$2738,7,FALSE))," ",VLOOKUP(TRIM(B293),ALL!$B$1:$V$2738,7,FALSE)))</f>
        <v/>
      </c>
      <c r="L293" s="34" t="str">
        <f>IF(ISBLANK(VLOOKUP(TRIM(B293),ALL!$B$1:$V$2738,8,FALSE)),"",IF(ISERROR(VLOOKUP(TRIM(B293),ALL!$B$1:$V$2738,8,FALSE))," ",VLOOKUP(TRIM(B293),ALL!$B$1:$V$2738,8,FALSE)))</f>
        <v/>
      </c>
      <c r="M293" s="34" t="str">
        <f>IF(ISBLANK(VLOOKUP(TRIM(B293),ALL!$B$1:$V$2738,9,FALSE)),"",IF(ISERROR(VLOOKUP(TRIM(B293),ALL!$B$1:$V$2738,9,FALSE))," ",VLOOKUP(TRIM(B293),ALL!$B$1:$V$2738,9,FALSE)))</f>
        <v/>
      </c>
      <c r="N293" s="34" t="str">
        <f>IF(ISBLANK(VLOOKUP(TRIM(B293),ALL!$B$1:$V$2738,10,FALSE)),"",IF(ISERROR(VLOOKUP(TRIM(B293),ALL!$B$1:$V$2738,10,FALSE))," ",VLOOKUP(TRIM(B293),ALL!$B$1:$V$2738,10,FALSE)))</f>
        <v/>
      </c>
      <c r="O293"/>
      <c r="P293"/>
      <c r="Q293"/>
      <c r="R293"/>
      <c r="S293"/>
      <c r="T293"/>
      <c r="AB293"/>
      <c r="AC293"/>
    </row>
    <row r="294" spans="1:29">
      <c r="A294" s="34" t="str">
        <f>IF(ISERROR(VLOOKUP(TRIM(B294),ALL!$B$1:$U$2738,3,FALSE)),"(unc)",VLOOKUP(TRIM(B294),ALL!$B$1:$U$2738,3,FALSE))</f>
        <v>WR PR</v>
      </c>
      <c r="B294" s="99" t="s">
        <v>11049</v>
      </c>
      <c r="C294" s="10" t="s">
        <v>6859</v>
      </c>
      <c r="D294" s="224">
        <f>VLOOKUP(TRIM(B294),BirthdateDraft!$A$1:$M$9000,2,FALSE)</f>
        <v>36868</v>
      </c>
      <c r="E294" s="203">
        <f>VLOOKUP(TRIM(B294),BirthdateDraft!$A$1:$M$9865,3,FALSE)</f>
        <v>23.6</v>
      </c>
      <c r="F294" s="209" t="s">
        <v>11890</v>
      </c>
      <c r="G294" s="34" t="str">
        <f>IF(ISERROR(VLOOKUP(TRIM(B294),ALL!$B$1:$U$2738,2,FALSE)),"",IF(ISERROR(VLOOKUP(TRIM(B294),ALL!$B$1:$U$2738,2,FALSE))," ",VLOOKUP(TRIM(B294),ALL!$B$1:$U$2738,2,FALSE)))</f>
        <v>NEA</v>
      </c>
      <c r="H294" s="124" t="str">
        <f>IF(ISBLANK(VLOOKUP(TRIM(B294),ALL!$B$1:$V$2738,11,FALSE)),"",IF(ISERROR(VLOOKUP(TRIM(B294),ALL!$B$1:$V$2738,11,FALSE))," ",VLOOKUP(TRIM(B294),ALL!$B$1:$V$2738,11,FALSE)))</f>
        <v>B</v>
      </c>
      <c r="I294" s="34"/>
      <c r="J294" s="34"/>
      <c r="K294" s="34"/>
      <c r="L294" s="34" t="str">
        <f>IF(ISBLANK(VLOOKUP(TRIM(B294),ALL!$B$1:$V$2738,8,FALSE)),"",IF(ISERROR(VLOOKUP(TRIM(B294),ALL!$B$1:$V$2738,8,FALSE))," ",VLOOKUP(TRIM(B294),ALL!$B$1:$V$2738,8,FALSE)))</f>
        <v/>
      </c>
      <c r="M294" s="34" t="str">
        <f>IF(ISBLANK(VLOOKUP(TRIM(B294),ALL!$B$1:$V$2738,9,FALSE)),"",IF(ISERROR(VLOOKUP(TRIM(B294),ALL!$B$1:$V$2738,9,FALSE))," ",VLOOKUP(TRIM(B294),ALL!$B$1:$V$2738,9,FALSE)))</f>
        <v/>
      </c>
      <c r="N294" s="34" t="str">
        <f>IF(ISBLANK(VLOOKUP(TRIM(B294),ALL!$B$1:$V$2738,10,FALSE)),"",IF(ISERROR(VLOOKUP(TRIM(B294),ALL!$B$1:$V$2738,10,FALSE))," ",VLOOKUP(TRIM(B294),ALL!$B$1:$V$2738,10,FALSE)))</f>
        <v/>
      </c>
      <c r="O294"/>
      <c r="P294"/>
      <c r="Q294"/>
      <c r="R294"/>
      <c r="S294"/>
      <c r="T294"/>
      <c r="AB294"/>
      <c r="AC294"/>
    </row>
    <row r="295" spans="1:29">
      <c r="A295" s="34" t="str">
        <f>IF(ISERROR(VLOOKUP(TRIM(B295),ALL!$B$1:$U$2738,3,FALSE)),"(unc)",VLOOKUP(TRIM(B295),ALL!$B$1:$U$2738,3,FALSE))</f>
        <v>TE</v>
      </c>
      <c r="B295" s="99" t="s">
        <v>7398</v>
      </c>
      <c r="C295" s="10" t="s">
        <v>6859</v>
      </c>
      <c r="D295" s="224">
        <f>VLOOKUP(TRIM(B295),BirthdateDraft!$A$1:$M$9000,2,FALSE)</f>
        <v>35171</v>
      </c>
      <c r="E295" s="203" t="str">
        <f>VLOOKUP(TRIM(B295),BirthdateDraft!$A$1:$M$9865,3,FALSE)</f>
        <v>19/2</v>
      </c>
      <c r="F295" s="209" t="s">
        <v>11880</v>
      </c>
      <c r="G295" s="34" t="str">
        <f>IF(ISERROR(VLOOKUP(TRIM(B295),ALL!$B$1:$U$2738,2,FALSE)),"",IF(ISERROR(VLOOKUP(TRIM(B295),ALL!$B$1:$U$2738,2,FALSE))," ",VLOOKUP(TRIM(B295),ALL!$B$1:$U$2738,2,FALSE)))</f>
        <v>CNA</v>
      </c>
      <c r="H295" s="124" t="str">
        <f>IF(ISBLANK(VLOOKUP(TRIM(B295),ALL!$B$1:$V$2738,11,FALSE)),"",IF(ISERROR(VLOOKUP(TRIM(B295),ALL!$B$1:$V$2738,11,FALSE))," ",VLOOKUP(TRIM(B295),ALL!$B$1:$V$2738,11,FALSE)))</f>
        <v>B</v>
      </c>
      <c r="I295" s="34"/>
      <c r="J295" s="34"/>
      <c r="K295" s="34"/>
      <c r="L295" s="34">
        <f>IF(ISBLANK(VLOOKUP(TRIM(B295),ALL!$B$1:$V$2738,8,FALSE)),"",IF(ISERROR(VLOOKUP(TRIM(B295),ALL!$B$1:$V$2738,8,FALSE))," ",VLOOKUP(TRIM(B295),ALL!$B$1:$V$2738,8,FALSE)))</f>
        <v>5</v>
      </c>
      <c r="M295" s="34" t="str">
        <f>IF(ISBLANK(VLOOKUP(TRIM(B295),ALL!$B$1:$V$2738,9,FALSE)),"",IF(ISERROR(VLOOKUP(TRIM(B295),ALL!$B$1:$V$2738,9,FALSE))," ",VLOOKUP(TRIM(B295),ALL!$B$1:$V$2738,9,FALSE)))</f>
        <v/>
      </c>
      <c r="N295" s="34">
        <f>IF(ISBLANK(VLOOKUP(TRIM(B295),ALL!$B$1:$V$2738,10,FALSE)),"",IF(ISERROR(VLOOKUP(TRIM(B295),ALL!$B$1:$V$2738,10,FALSE))," ",VLOOKUP(TRIM(B295),ALL!$B$1:$V$2738,10,FALSE)))</f>
        <v>0</v>
      </c>
      <c r="O295"/>
      <c r="P295"/>
      <c r="Q295"/>
      <c r="R295"/>
      <c r="S295"/>
      <c r="T295"/>
      <c r="AB295"/>
      <c r="AC295"/>
    </row>
    <row r="296" spans="1:29">
      <c r="A296" s="34" t="str">
        <f>IF(ISERROR(VLOOKUP(TRIM(B296),ALL!$B$1:$U$2738,3,FALSE)),"(unc)",VLOOKUP(TRIM(B296),ALL!$B$1:$U$2738,3,FALSE))</f>
        <v>TE BB</v>
      </c>
      <c r="B296" s="208" t="s">
        <v>9070</v>
      </c>
      <c r="C296" s="10" t="s">
        <v>6859</v>
      </c>
      <c r="D296" s="224">
        <f>VLOOKUP(TRIM(B296),BirthdateDraft!$A$1:$M$9000,2,FALSE)</f>
        <v>35704</v>
      </c>
      <c r="E296" s="203" t="str">
        <f>VLOOKUP(TRIM(B296),BirthdateDraft!$A$1:$M$9865,3,FALSE)</f>
        <v>20/6</v>
      </c>
      <c r="F296" s="209" t="s">
        <v>11988</v>
      </c>
      <c r="G296" s="34" t="str">
        <f>IF(ISERROR(VLOOKUP(TRIM(B296),ALL!$B$1:$U$2738,2,FALSE)),"",IF(ISERROR(VLOOKUP(TRIM(B296),ALL!$B$1:$U$2738,2,FALSE))," ",VLOOKUP(TRIM(B296),ALL!$B$1:$U$2738,2,FALSE)))</f>
        <v>SFN</v>
      </c>
      <c r="H296" s="124" t="str">
        <f>IF(ISBLANK(VLOOKUP(TRIM(B296),ALL!$B$1:$V$2738,11,FALSE)),"",IF(ISERROR(VLOOKUP(TRIM(B296),ALL!$B$1:$V$2738,11,FALSE))," ",VLOOKUP(TRIM(B296),ALL!$B$1:$V$2738,11,FALSE)))</f>
        <v>D</v>
      </c>
      <c r="I296" s="34"/>
      <c r="J296" s="34"/>
      <c r="K296" s="34"/>
      <c r="L296" s="34">
        <f>IF(ISBLANK(VLOOKUP(TRIM(B296),ALL!$B$1:$V$2738,8,FALSE)),"",IF(ISERROR(VLOOKUP(TRIM(B296),ALL!$B$1:$V$2738,8,FALSE))," ",VLOOKUP(TRIM(B296),ALL!$B$1:$V$2738,8,FALSE)))</f>
        <v>6</v>
      </c>
      <c r="M296" s="34" t="str">
        <f>IF(ISBLANK(VLOOKUP(TRIM(B296),ALL!$B$1:$V$2738,9,FALSE)),"",IF(ISERROR(VLOOKUP(TRIM(B296),ALL!$B$1:$V$2738,9,FALSE))," ",VLOOKUP(TRIM(B296),ALL!$B$1:$V$2738,9,FALSE)))</f>
        <v/>
      </c>
      <c r="N296" s="34">
        <f>IF(ISBLANK(VLOOKUP(TRIM(B296),ALL!$B$1:$V$2738,10,FALSE)),"",IF(ISERROR(VLOOKUP(TRIM(B296),ALL!$B$1:$V$2738,10,FALSE))," ",VLOOKUP(TRIM(B296),ALL!$B$1:$V$2738,10,FALSE)))</f>
        <v>0</v>
      </c>
      <c r="O296"/>
      <c r="P296"/>
      <c r="Q296"/>
      <c r="R296"/>
      <c r="S296"/>
      <c r="T296"/>
      <c r="AB296"/>
      <c r="AC296"/>
    </row>
    <row r="297" spans="1:29">
      <c r="A297" s="34" t="str">
        <f>IF(ISERROR(VLOOKUP(TRIM(B297),ALL!$B$1:$U$2738,3,FALSE)),"(unc)",VLOOKUP(TRIM(B297),ALL!$B$1:$U$2738,3,FALSE))</f>
        <v>TE BB</v>
      </c>
      <c r="B297" s="109" t="s">
        <v>11268</v>
      </c>
      <c r="C297" s="10" t="s">
        <v>6859</v>
      </c>
      <c r="D297" s="224">
        <f>VLOOKUP(TRIM(B297),BirthdateDraft!$A$1:$M$9000,2,FALSE)</f>
        <v>36066</v>
      </c>
      <c r="E297" s="203">
        <f>VLOOKUP(TRIM(B297),BirthdateDraft!$A$1:$M$9865,3,FALSE)</f>
        <v>23.2</v>
      </c>
      <c r="F297" s="209" t="s">
        <v>12130</v>
      </c>
      <c r="G297" s="34" t="str">
        <f>IF(ISERROR(VLOOKUP(TRIM(B297),ALL!$B$1:$U$2738,2,FALSE)),"",IF(ISERROR(VLOOKUP(TRIM(B297),ALL!$B$1:$U$2738,2,FALSE))," ",VLOOKUP(TRIM(B297),ALL!$B$1:$U$2738,2,FALSE)))</f>
        <v>DAN</v>
      </c>
      <c r="H297" s="124" t="str">
        <f>IF(ISBLANK(VLOOKUP(TRIM(B297),ALL!$B$1:$V$2738,11,FALSE)),"",IF(ISERROR(VLOOKUP(TRIM(B297),ALL!$B$1:$V$2738,11,FALSE))," ",VLOOKUP(TRIM(B297),ALL!$B$1:$V$2738,11,FALSE)))</f>
        <v>E</v>
      </c>
      <c r="I297" s="34"/>
      <c r="J297" s="34"/>
      <c r="K297" s="34"/>
      <c r="L297" s="34">
        <f>IF(ISBLANK(VLOOKUP(TRIM(B297),ALL!$B$1:$V$2738,8,FALSE)),"",IF(ISERROR(VLOOKUP(TRIM(B297),ALL!$B$1:$V$2738,8,FALSE))," ",VLOOKUP(TRIM(B297),ALL!$B$1:$V$2738,8,FALSE)))</f>
        <v>4</v>
      </c>
      <c r="M297" s="34" t="str">
        <f>IF(ISBLANK(VLOOKUP(TRIM(B297),ALL!$B$1:$V$2738,9,FALSE)),"",IF(ISERROR(VLOOKUP(TRIM(B297),ALL!$B$1:$V$2738,9,FALSE))," ",VLOOKUP(TRIM(B297),ALL!$B$1:$V$2738,9,FALSE)))</f>
        <v/>
      </c>
      <c r="N297" s="34">
        <f>IF(ISBLANK(VLOOKUP(TRIM(B297),ALL!$B$1:$V$2738,10,FALSE)),"",IF(ISERROR(VLOOKUP(TRIM(B297),ALL!$B$1:$V$2738,10,FALSE))," ",VLOOKUP(TRIM(B297),ALL!$B$1:$V$2738,10,FALSE)))</f>
        <v>0</v>
      </c>
      <c r="O297"/>
      <c r="P297"/>
      <c r="Q297"/>
      <c r="R297"/>
      <c r="S297"/>
      <c r="T297"/>
      <c r="AB297"/>
      <c r="AC297"/>
    </row>
    <row r="298" spans="1:29">
      <c r="A298" s="34"/>
      <c r="B298" s="99"/>
      <c r="C298" s="10"/>
      <c r="D298" s="224"/>
      <c r="E298" s="203"/>
      <c r="F298" s="209"/>
      <c r="G298" s="34"/>
      <c r="H298" s="124"/>
      <c r="I298" s="34"/>
      <c r="J298" s="34"/>
      <c r="K298" s="34"/>
      <c r="L298" s="34"/>
      <c r="M298" s="34"/>
      <c r="N298" s="34"/>
      <c r="O298"/>
      <c r="P298"/>
      <c r="Q298"/>
      <c r="R298"/>
      <c r="S298"/>
      <c r="T298"/>
      <c r="AB298"/>
      <c r="AC298"/>
    </row>
    <row r="299" spans="1:29">
      <c r="A299" s="34" t="str">
        <f>IF(ISERROR(VLOOKUP(TRIM(B299),ALL!$B$1:$U$2738,3,FALSE)),"(unc)",VLOOKUP(TRIM(B299),ALL!$B$1:$U$2738,3,FALSE))</f>
        <v>RG @</v>
      </c>
      <c r="B299" s="99" t="s">
        <v>6483</v>
      </c>
      <c r="C299" s="10" t="s">
        <v>6859</v>
      </c>
      <c r="D299" s="224">
        <f>VLOOKUP(TRIM(B299),BirthdateDraft!$A$1:$M$9000,2,FALSE)</f>
        <v>34726</v>
      </c>
      <c r="E299" s="203" t="str">
        <f>VLOOKUP(TRIM(B299),BirthdateDraft!$A$1:$M$9865,3,FALSE)</f>
        <v>18/3</v>
      </c>
      <c r="F299" s="209"/>
      <c r="G299" s="34" t="str">
        <f>IF(ISERROR(VLOOKUP(TRIM(B299),ALL!$B$1:$U$2738,2,FALSE)),"",IF(ISERROR(VLOOKUP(TRIM(B299),ALL!$B$1:$U$2738,2,FALSE))," ",VLOOKUP(TRIM(B299),ALL!$B$1:$U$2738,2,FALSE)))</f>
        <v>CNA</v>
      </c>
      <c r="H299" s="124" t="str">
        <f>IF(ISBLANK(VLOOKUP(TRIM(B299),ALL!$B$1:$V$2738,4,FALSE)),"",IF(ISERROR(VLOOKUP(TRIM(B299),ALL!$B$1:$V$2738,4,FALSE))," ",VLOOKUP(TRIM(B299),ALL!$B$1:$V$2738,4,FALSE)))</f>
        <v/>
      </c>
      <c r="I299" s="34" t="str">
        <f>IF(ISBLANK(VLOOKUP(TRIM(B299),ALL!$B$1:$V$2738,5,FALSE)),"",IF(ISERROR(VLOOKUP(TRIM(B299),ALL!$B$1:$V$2738,5,FALSE))," ",VLOOKUP(TRIM(B299),ALL!$B$1:$V$2738,5,FALSE)))</f>
        <v/>
      </c>
      <c r="J299" s="34" t="str">
        <f>IF(ISBLANK(VLOOKUP(TRIM(B299),ALL!$B$1:$V$2738,6,FALSE)),"",IF(ISERROR(VLOOKUP(TRIM(B299),ALL!$B$1:$V$2738,6,FALSE))," ", VLOOKUP(TRIM(B299),ALL!$B$1:$V$2738,6,FALSE)))</f>
        <v/>
      </c>
      <c r="K299" s="34" t="str">
        <f>IF(ISBLANK(VLOOKUP(TRIM(B299),ALL!$B$1:$V$2738,7,FALSE)),"",IF(ISERROR(VLOOKUP(TRIM(B299),ALL!$B$1:$V$2738,7,FALSE))," ",VLOOKUP(TRIM(B299),ALL!$B$1:$V$2738,7,FALSE)))</f>
        <v/>
      </c>
      <c r="L299" s="34">
        <f>IF(ISBLANK(VLOOKUP(TRIM(B299),ALL!$B$1:$V$2738,8,FALSE)),"",IF(ISERROR(VLOOKUP(TRIM(B299),ALL!$B$1:$V$2738,8,FALSE))," ",VLOOKUP(TRIM(B299),ALL!$B$1:$V$2738,8,FALSE)))</f>
        <v>5</v>
      </c>
      <c r="M299" s="34" t="str">
        <f>IF(ISBLANK(VLOOKUP(TRIM(B299),ALL!$B$1:$V$2738,9,FALSE)),"",IF(ISERROR(VLOOKUP(TRIM(B299),ALL!$B$1:$V$2738,9,FALSE))," ",VLOOKUP(TRIM(B299),ALL!$B$1:$V$2738,9,FALSE)))</f>
        <v/>
      </c>
      <c r="N299" s="34">
        <f>IF(ISBLANK(VLOOKUP(TRIM(B299),ALL!$B$1:$V$2738,10,FALSE)),"",IF(ISERROR(VLOOKUP(TRIM(B299),ALL!$B$1:$V$2738,10,FALSE))," ",VLOOKUP(TRIM(B299),ALL!$B$1:$V$2738,10,FALSE)))</f>
        <v>3</v>
      </c>
      <c r="O299"/>
      <c r="P299"/>
      <c r="Q299"/>
      <c r="R299"/>
      <c r="S299"/>
      <c r="T299"/>
      <c r="AB299"/>
      <c r="AC299"/>
    </row>
    <row r="300" spans="1:29">
      <c r="A300" s="34" t="str">
        <f>IF(ISERROR(VLOOKUP(TRIM(B300),ALL!$B$1:$U$2738,3,FALSE)),"(unc)",VLOOKUP(TRIM(B300),ALL!$B$1:$U$2738,3,FALSE))</f>
        <v>OC @</v>
      </c>
      <c r="B300" s="99" t="s">
        <v>8178</v>
      </c>
      <c r="C300" s="10" t="s">
        <v>6859</v>
      </c>
      <c r="D300" s="224">
        <f>VLOOKUP(TRIM(B300),BirthdateDraft!$A$1:$M$9000,2,FALSE)</f>
        <v>35297</v>
      </c>
      <c r="E300" s="203" t="str">
        <f>VLOOKUP(TRIM(B300),BirthdateDraft!$A$1:$M$9865,3,FALSE)</f>
        <v>19/4</v>
      </c>
      <c r="F300" s="209" t="s">
        <v>10754</v>
      </c>
      <c r="G300" s="34" t="str">
        <f>IF(ISERROR(VLOOKUP(TRIM(B300),ALL!$B$1:$U$2738,2,FALSE)),"",IF(ISERROR(VLOOKUP(TRIM(B300),ALL!$B$1:$U$2738,2,FALSE))," ",VLOOKUP(TRIM(B300),ALL!$B$1:$U$2738,2,FALSE)))</f>
        <v>ARN</v>
      </c>
      <c r="H300" s="124" t="str">
        <f>IF(ISBLANK(VLOOKUP(TRIM(B300),ALL!$B$1:$V$2738,4,FALSE)),"",IF(ISERROR(VLOOKUP(TRIM(B300),ALL!$B$1:$V$2738,4,FALSE))," ",VLOOKUP(TRIM(B300),ALL!$B$1:$V$2738,4,FALSE)))</f>
        <v/>
      </c>
      <c r="I300" s="34" t="str">
        <f>IF(ISBLANK(VLOOKUP(TRIM(B300),ALL!$B$1:$V$2738,5,FALSE)),"",IF(ISERROR(VLOOKUP(TRIM(B300),ALL!$B$1:$V$2738,5,FALSE))," ",VLOOKUP(TRIM(B300),ALL!$B$1:$V$2738,5,FALSE)))</f>
        <v/>
      </c>
      <c r="J300" s="34" t="str">
        <f>IF(ISBLANK(VLOOKUP(TRIM(B300),ALL!$B$1:$V$2738,6,FALSE)),"",IF(ISERROR(VLOOKUP(TRIM(B300),ALL!$B$1:$V$2738,6,FALSE))," ", VLOOKUP(TRIM(B300),ALL!$B$1:$V$2738,6,FALSE)))</f>
        <v/>
      </c>
      <c r="K300" s="34" t="str">
        <f>IF(ISBLANK(VLOOKUP(TRIM(B300),ALL!$B$1:$V$2738,7,FALSE)),"",IF(ISERROR(VLOOKUP(TRIM(B300),ALL!$B$1:$V$2738,7,FALSE))," ",VLOOKUP(TRIM(B300),ALL!$B$1:$V$2738,7,FALSE)))</f>
        <v/>
      </c>
      <c r="L300" s="34">
        <f>IF(ISBLANK(VLOOKUP(TRIM(B300),ALL!$B$1:$V$2738,8,FALSE)),"",IF(ISERROR(VLOOKUP(TRIM(B300),ALL!$B$1:$V$2738,8,FALSE))," ",VLOOKUP(TRIM(B300),ALL!$B$1:$V$2738,8,FALSE)))</f>
        <v>5</v>
      </c>
      <c r="M300" s="34" t="str">
        <f>IF(ISBLANK(VLOOKUP(TRIM(B300),ALL!$B$1:$V$2738,9,FALSE)),"",IF(ISERROR(VLOOKUP(TRIM(B300),ALL!$B$1:$V$2738,9,FALSE))," ",VLOOKUP(TRIM(B300),ALL!$B$1:$V$2738,9,FALSE)))</f>
        <v/>
      </c>
      <c r="N300" s="34">
        <f>IF(ISBLANK(VLOOKUP(TRIM(B300),ALL!$B$1:$V$2738,10,FALSE)),"",IF(ISERROR(VLOOKUP(TRIM(B300),ALL!$B$1:$V$2738,10,FALSE))," ",VLOOKUP(TRIM(B300),ALL!$B$1:$V$2738,10,FALSE)))</f>
        <v>3</v>
      </c>
      <c r="O300"/>
      <c r="P300"/>
      <c r="Q300"/>
      <c r="R300"/>
      <c r="S300"/>
      <c r="T300"/>
      <c r="AB300"/>
      <c r="AC300"/>
    </row>
    <row r="301" spans="1:29">
      <c r="A301" s="34" t="str">
        <f>IF(ISERROR(VLOOKUP(TRIM(B301),ALL!$B$1:$U$2738,3,FALSE)),"(unc)",VLOOKUP(TRIM(B301),ALL!$B$1:$U$2738,3,FALSE))</f>
        <v>LG @</v>
      </c>
      <c r="B301" s="99" t="s">
        <v>10000</v>
      </c>
      <c r="C301" s="10" t="s">
        <v>6859</v>
      </c>
      <c r="D301" s="224">
        <f>VLOOKUP(TRIM(B301),BirthdateDraft!$A$1:$M$9000,2,FALSE)</f>
        <v>36276</v>
      </c>
      <c r="E301" s="203" t="str">
        <f>VLOOKUP(TRIM(B301),BirthdateDraft!$A$1:$M$9865,3,FALSE)</f>
        <v>22/6</v>
      </c>
      <c r="F301" s="209" t="s">
        <v>8295</v>
      </c>
      <c r="G301" s="34" t="str">
        <f>IF(ISERROR(VLOOKUP(TRIM(B301),ALL!$B$1:$U$2738,2,FALSE)),"",IF(ISERROR(VLOOKUP(TRIM(B301),ALL!$B$1:$U$2738,2,FALSE))," ",VLOOKUP(TRIM(B301),ALL!$B$1:$U$2738,2,FALSE)))</f>
        <v>CAN</v>
      </c>
      <c r="H301" s="124" t="str">
        <f>IF(ISBLANK(VLOOKUP(TRIM(B301),ALL!$B$1:$V$2738,4,FALSE)),"",IF(ISERROR(VLOOKUP(TRIM(B301),ALL!$B$1:$V$2738,4,FALSE))," ",VLOOKUP(TRIM(B301),ALL!$B$1:$V$2738,4,FALSE)))</f>
        <v/>
      </c>
      <c r="I301" s="34" t="str">
        <f>IF(ISBLANK(VLOOKUP(TRIM(B301),ALL!$B$1:$V$2738,5,FALSE)),"",IF(ISERROR(VLOOKUP(TRIM(B301),ALL!$B$1:$V$2738,5,FALSE))," ",VLOOKUP(TRIM(B301),ALL!$B$1:$V$2738,5,FALSE)))</f>
        <v/>
      </c>
      <c r="J301" s="34" t="str">
        <f>IF(ISBLANK(VLOOKUP(TRIM(B301),ALL!$B$1:$V$2738,6,FALSE)),"",IF(ISERROR(VLOOKUP(TRIM(B301),ALL!$B$1:$V$2738,6,FALSE))," ", VLOOKUP(TRIM(B301),ALL!$B$1:$V$2738,6,FALSE)))</f>
        <v/>
      </c>
      <c r="K301" s="34" t="str">
        <f>IF(ISBLANK(VLOOKUP(TRIM(B301),ALL!$B$1:$V$2738,7,FALSE)),"",IF(ISERROR(VLOOKUP(TRIM(B301),ALL!$B$1:$V$2738,7,FALSE))," ",VLOOKUP(TRIM(B301),ALL!$B$1:$V$2738,7,FALSE)))</f>
        <v/>
      </c>
      <c r="L301" s="34">
        <f>IF(ISBLANK(VLOOKUP(TRIM(B301),ALL!$B$1:$V$2738,8,FALSE)),"",IF(ISERROR(VLOOKUP(TRIM(B301),ALL!$B$1:$V$2738,8,FALSE))," ",VLOOKUP(TRIM(B301),ALL!$B$1:$V$2738,8,FALSE)))</f>
        <v>5</v>
      </c>
      <c r="M301" s="34" t="str">
        <f>IF(ISBLANK(VLOOKUP(TRIM(B301),ALL!$B$1:$V$2738,9,FALSE)),"",IF(ISERROR(VLOOKUP(TRIM(B301),ALL!$B$1:$V$2738,9,FALSE))," ",VLOOKUP(TRIM(B301),ALL!$B$1:$V$2738,9,FALSE)))</f>
        <v/>
      </c>
      <c r="N301" s="34">
        <f>IF(ISBLANK(VLOOKUP(TRIM(B301),ALL!$B$1:$V$2738,10,FALSE)),"",IF(ISERROR(VLOOKUP(TRIM(B301),ALL!$B$1:$V$2738,10,FALSE))," ",VLOOKUP(TRIM(B301),ALL!$B$1:$V$2738,10,FALSE)))</f>
        <v>0</v>
      </c>
      <c r="O301" s="32"/>
      <c r="P301"/>
      <c r="Q301"/>
      <c r="R301"/>
      <c r="S301"/>
      <c r="T301"/>
      <c r="AB301"/>
      <c r="AC301"/>
    </row>
    <row r="302" spans="1:29">
      <c r="A302" s="34" t="str">
        <f>IF(ISERROR(VLOOKUP(TRIM(B302),ALL!$B$1:$U$2738,3,FALSE)),"(unc)",VLOOKUP(TRIM(B302),ALL!$B$1:$U$2738,3,FALSE))</f>
        <v>LOT @</v>
      </c>
      <c r="B302" s="99" t="s">
        <v>4606</v>
      </c>
      <c r="C302" s="10" t="s">
        <v>6859</v>
      </c>
      <c r="D302" s="224">
        <f>VLOOKUP(TRIM(B302),BirthdateDraft!$A$1:$M$9819,2,FALSE)</f>
        <v>33520</v>
      </c>
      <c r="E302" s="203" t="str">
        <f>VLOOKUP(TRIM(B302),BirthdateDraft!$A$1:$M$9819,3,FALSE)</f>
        <v>14/7</v>
      </c>
      <c r="F302" s="209"/>
      <c r="G302" s="34" t="str">
        <f>IF(ISERROR(VLOOKUP(TRIM(B302),ALL!$B$1:$U$2738,2,FALSE)),"",IF(ISERROR(VLOOKUP(TRIM(B302),ALL!$B$1:$U$2738,2,FALSE))," ",VLOOKUP(TRIM(B302),ALL!$B$1:$U$2738,2,FALSE)))</f>
        <v>WAN</v>
      </c>
      <c r="H302" s="124" t="str">
        <f>IF(ISBLANK(VLOOKUP(TRIM(B302),ALL!$B$1:$V$2738,4,FALSE)),"",IF(ISERROR(VLOOKUP(TRIM(B302),ALL!$B$1:$V$2738,4,FALSE))," ",VLOOKUP(TRIM(B302),ALL!$B$1:$V$2738,4,FALSE)))</f>
        <v/>
      </c>
      <c r="I302" s="34" t="str">
        <f>IF(ISBLANK(VLOOKUP(TRIM(B302),ALL!$B$1:$V$2738,5,FALSE)),"",IF(ISERROR(VLOOKUP(TRIM(B302),ALL!$B$1:$V$2738,5,FALSE))," ",VLOOKUP(TRIM(B302),ALL!$B$1:$V$2738,5,FALSE)))</f>
        <v/>
      </c>
      <c r="J302" s="34" t="str">
        <f>IF(ISBLANK(VLOOKUP(TRIM(B302),ALL!$B$1:$V$2738,6,FALSE)),"",IF(ISERROR(VLOOKUP(TRIM(B302),ALL!$B$1:$V$2738,6,FALSE))," ", VLOOKUP(TRIM(B302),ALL!$B$1:$V$2738,6,FALSE)))</f>
        <v/>
      </c>
      <c r="K302" s="34" t="str">
        <f>IF(ISBLANK(VLOOKUP(TRIM(B302),ALL!$B$1:$V$2738,7,FALSE)),"",IF(ISERROR(VLOOKUP(TRIM(B302),ALL!$B$1:$V$2738,7,FALSE))," ",VLOOKUP(TRIM(B302),ALL!$B$1:$V$2738,7,FALSE)))</f>
        <v/>
      </c>
      <c r="L302" s="34">
        <f>IF(ISBLANK(VLOOKUP(TRIM(B302),ALL!$B$1:$V$2738,8,FALSE)),"",IF(ISERROR(VLOOKUP(TRIM(B302),ALL!$B$1:$V$2738,8,FALSE))," ",VLOOKUP(TRIM(B302),ALL!$B$1:$V$2738,8,FALSE)))</f>
        <v>4</v>
      </c>
      <c r="M302" s="34" t="str">
        <f>IF(ISBLANK(VLOOKUP(TRIM(B302),ALL!$B$1:$V$2738,9,FALSE)),"",IF(ISERROR(VLOOKUP(TRIM(B302),ALL!$B$1:$V$2738,9,FALSE))," ",VLOOKUP(TRIM(B302),ALL!$B$1:$V$2738,9,FALSE)))</f>
        <v/>
      </c>
      <c r="N302" s="34">
        <f>IF(ISBLANK(VLOOKUP(TRIM(B302),ALL!$B$1:$V$2738,10,FALSE)),"",IF(ISERROR(VLOOKUP(TRIM(B302),ALL!$B$1:$V$2738,10,FALSE))," ",VLOOKUP(TRIM(B302),ALL!$B$1:$V$2738,10,FALSE)))</f>
        <v>7</v>
      </c>
      <c r="O302"/>
      <c r="P302"/>
      <c r="Q302"/>
      <c r="R302"/>
      <c r="S302"/>
      <c r="T302"/>
      <c r="AB302"/>
      <c r="AC302"/>
    </row>
    <row r="303" spans="1:29">
      <c r="A303" s="34" t="str">
        <f>IF(ISERROR(VLOOKUP(TRIM(B303),ALL!$B$1:$U$2738,3,FALSE)),"(unc)",VLOOKUP(TRIM(B303),ALL!$B$1:$U$2738,3,FALSE))</f>
        <v>OT @</v>
      </c>
      <c r="B303" s="99" t="s">
        <v>5971</v>
      </c>
      <c r="C303" s="10" t="s">
        <v>6859</v>
      </c>
      <c r="D303" s="224">
        <f>VLOOKUP(TRIM(B303),BirthdateDraft!$A$1:$M$9000,2,FALSE)</f>
        <v>33896</v>
      </c>
      <c r="E303" s="203" t="str">
        <f>VLOOKUP(TRIM(B303),BirthdateDraft!$A$1:$M$9865,3,FALSE)</f>
        <v>17/6</v>
      </c>
      <c r="F303" s="209" t="s">
        <v>10834</v>
      </c>
      <c r="G303" s="34" t="str">
        <f>IF(ISERROR(VLOOKUP(TRIM(B303),ALL!$B$1:$U$2738,2,FALSE)),"",IF(ISERROR(VLOOKUP(TRIM(B303),ALL!$B$1:$U$2738,2,FALSE))," ",VLOOKUP(TRIM(B303),ALL!$B$1:$U$2738,2,FALSE)))</f>
        <v>NEA</v>
      </c>
      <c r="H303" s="124" t="str">
        <f>IF(ISBLANK(VLOOKUP(TRIM(B303),ALL!$B$1:$V$2738,4,FALSE)),"",IF(ISERROR(VLOOKUP(TRIM(B303),ALL!$B$1:$V$2738,4,FALSE))," ",VLOOKUP(TRIM(B303),ALL!$B$1:$V$2738,4,FALSE)))</f>
        <v/>
      </c>
      <c r="I303" s="34" t="str">
        <f>IF(ISBLANK(VLOOKUP(TRIM(B303),ALL!$B$1:$V$2738,5,FALSE)),"",IF(ISERROR(VLOOKUP(TRIM(B303),ALL!$B$1:$V$2738,5,FALSE))," ",VLOOKUP(TRIM(B303),ALL!$B$1:$V$2738,5,FALSE)))</f>
        <v/>
      </c>
      <c r="J303" s="34" t="str">
        <f>IF(ISBLANK(VLOOKUP(TRIM(B303),ALL!$B$1:$V$2738,6,FALSE)),"",IF(ISERROR(VLOOKUP(TRIM(B303),ALL!$B$1:$V$2738,6,FALSE))," ", VLOOKUP(TRIM(B303),ALL!$B$1:$V$2738,6,FALSE)))</f>
        <v/>
      </c>
      <c r="K303" s="34" t="str">
        <f>IF(ISBLANK(VLOOKUP(TRIM(B303),ALL!$B$1:$V$2738,7,FALSE)),"",IF(ISERROR(VLOOKUP(TRIM(B303),ALL!$B$1:$V$2738,7,FALSE))," ",VLOOKUP(TRIM(B303),ALL!$B$1:$V$2738,7,FALSE)))</f>
        <v/>
      </c>
      <c r="L303" s="34">
        <f>IF(ISBLANK(VLOOKUP(TRIM(B303),ALL!$B$1:$V$2738,8,FALSE)),"",IF(ISERROR(VLOOKUP(TRIM(B303),ALL!$B$1:$V$2738,8,FALSE))," ",VLOOKUP(TRIM(B303),ALL!$B$1:$V$2738,8,FALSE)))</f>
        <v>4</v>
      </c>
      <c r="M303" s="34" t="str">
        <f>IF(ISBLANK(VLOOKUP(TRIM(B303),ALL!$B$1:$V$2738,9,FALSE)),"",IF(ISERROR(VLOOKUP(TRIM(B303),ALL!$B$1:$V$2738,9,FALSE))," ",VLOOKUP(TRIM(B303),ALL!$B$1:$V$2738,9,FALSE)))</f>
        <v/>
      </c>
      <c r="N303" s="34">
        <f>IF(ISBLANK(VLOOKUP(TRIM(B303),ALL!$B$1:$V$2738,10,FALSE)),"",IF(ISERROR(VLOOKUP(TRIM(B303),ALL!$B$1:$V$2738,10,FALSE))," ",VLOOKUP(TRIM(B303),ALL!$B$1:$V$2738,10,FALSE)))</f>
        <v>3</v>
      </c>
      <c r="O303"/>
      <c r="P303"/>
      <c r="Q303"/>
      <c r="R303"/>
      <c r="S303"/>
      <c r="T303"/>
      <c r="AB303"/>
      <c r="AC303"/>
    </row>
    <row r="304" spans="1:29">
      <c r="A304" s="34" t="str">
        <f>IF(ISERROR(VLOOKUP(TRIM(B304),ALL!$B$1:$U$2738,3,FALSE)),"(unc)",VLOOKUP(TRIM(B304),ALL!$B$1:$U$2738,3,FALSE))</f>
        <v>OT @ OC @ TE</v>
      </c>
      <c r="B304" s="99" t="s">
        <v>7259</v>
      </c>
      <c r="C304" s="10" t="s">
        <v>6859</v>
      </c>
      <c r="D304" s="224">
        <f>VLOOKUP(TRIM(B304),BirthdateDraft!$A$1:$M$9819,2,FALSE)</f>
        <v>35655</v>
      </c>
      <c r="E304" s="203" t="str">
        <f>VLOOKUP(TRIM(B304),BirthdateDraft!$A$1:$M$9819,3,FALSE)</f>
        <v>19/FA</v>
      </c>
      <c r="F304" s="209"/>
      <c r="G304" s="34" t="str">
        <f>IF(ISERROR(VLOOKUP(TRIM(B304),ALL!$B$1:$U$2738,2,FALSE)),"",IF(ISERROR(VLOOKUP(TRIM(B304),ALL!$B$1:$U$2738,2,FALSE))," ",VLOOKUP(TRIM(B304),ALL!$B$1:$U$2738,2,FALSE)))</f>
        <v>BAA</v>
      </c>
      <c r="H304" s="124" t="str">
        <f>IF(ISBLANK(VLOOKUP(TRIM(B304),ALL!$B$1:$V$2738,4,FALSE)),"",IF(ISERROR(VLOOKUP(TRIM(B304),ALL!$B$1:$V$2738,4,FALSE))," ",VLOOKUP(TRIM(B304),ALL!$B$1:$V$2738,4,FALSE)))</f>
        <v/>
      </c>
      <c r="I304" s="34" t="str">
        <f>IF(ISBLANK(VLOOKUP(TRIM(B304),ALL!$B$1:$V$2738,5,FALSE)),"",IF(ISERROR(VLOOKUP(TRIM(B304),ALL!$B$1:$V$2738,5,FALSE))," ",VLOOKUP(TRIM(B304),ALL!$B$1:$V$2738,5,FALSE)))</f>
        <v/>
      </c>
      <c r="J304" s="34" t="str">
        <f>IF(ISBLANK(VLOOKUP(TRIM(B304),ALL!$B$1:$V$2738,6,FALSE)),"",IF(ISERROR(VLOOKUP(TRIM(B304),ALL!$B$1:$V$2738,6,FALSE))," ", VLOOKUP(TRIM(B304),ALL!$B$1:$V$2738,6,FALSE)))</f>
        <v/>
      </c>
      <c r="K304" s="34" t="str">
        <f>IF(ISBLANK(VLOOKUP(TRIM(B304),ALL!$B$1:$V$2738,7,FALSE)),"",IF(ISERROR(VLOOKUP(TRIM(B304),ALL!$B$1:$V$2738,7,FALSE))," ",VLOOKUP(TRIM(B304),ALL!$B$1:$V$2738,7,FALSE)))</f>
        <v/>
      </c>
      <c r="L304" s="34">
        <f>IF(ISBLANK(VLOOKUP(TRIM(B304),ALL!$B$1:$V$2738,8,FALSE)),"",IF(ISERROR(VLOOKUP(TRIM(B304),ALL!$B$1:$V$2738,8,FALSE))," ",VLOOKUP(TRIM(B304),ALL!$B$1:$V$2738,8,FALSE)))</f>
        <v>0</v>
      </c>
      <c r="M304" s="34" t="str">
        <f>IF(ISBLANK(VLOOKUP(TRIM(B304),ALL!$B$1:$V$2738,9,FALSE)),"",IF(ISERROR(VLOOKUP(TRIM(B304),ALL!$B$1:$V$2738,9,FALSE))," ",VLOOKUP(TRIM(B304),ALL!$B$1:$V$2738,9,FALSE)))</f>
        <v/>
      </c>
      <c r="N304" s="34">
        <f>IF(ISBLANK(VLOOKUP(TRIM(B304),ALL!$B$1:$V$2738,10,FALSE)),"",IF(ISERROR(VLOOKUP(TRIM(B304),ALL!$B$1:$V$2738,10,FALSE))," ",VLOOKUP(TRIM(B304),ALL!$B$1:$V$2738,10,FALSE)))</f>
        <v>2</v>
      </c>
      <c r="O304"/>
      <c r="P304"/>
      <c r="Q304"/>
      <c r="R304"/>
      <c r="S304"/>
      <c r="T304"/>
      <c r="AB304"/>
      <c r="AC304"/>
    </row>
    <row r="305" spans="1:29">
      <c r="A305" s="34" t="str">
        <f>IF(ISERROR(VLOOKUP(TRIM(B305),ALL!$B$1:$U$2738,3,FALSE)),"(unc)",VLOOKUP(TRIM(B305),ALL!$B$1:$U$2738,3,FALSE))</f>
        <v>ROT @</v>
      </c>
      <c r="B305" s="99" t="s">
        <v>7277</v>
      </c>
      <c r="C305" s="10" t="s">
        <v>6859</v>
      </c>
      <c r="D305" s="224">
        <f>VLOOKUP(TRIM(B305),BirthdateDraft!$A$1:$M$9819,2,FALSE)</f>
        <v>35759</v>
      </c>
      <c r="E305" s="203" t="str">
        <f>VLOOKUP(TRIM(B305),BirthdateDraft!$A$1:$M$9819,3,FALSE)</f>
        <v>19/2</v>
      </c>
      <c r="F305" s="209"/>
      <c r="G305" s="34" t="str">
        <f>IF(ISERROR(VLOOKUP(TRIM(B305),ALL!$B$1:$U$2738,2,FALSE)),"",IF(ISERROR(VLOOKUP(TRIM(B305),ALL!$B$1:$U$2738,2,FALSE))," ",VLOOKUP(TRIM(B305),ALL!$B$1:$U$2738,2,FALSE)))</f>
        <v>KCA</v>
      </c>
      <c r="H305" s="124" t="str">
        <f>IF(ISBLANK(VLOOKUP(TRIM(B305),ALL!$B$1:$V$2738,4,FALSE)),"",IF(ISERROR(VLOOKUP(TRIM(B305),ALL!$B$1:$V$2738,4,FALSE))," ",VLOOKUP(TRIM(B305),ALL!$B$1:$V$2738,4,FALSE)))</f>
        <v/>
      </c>
      <c r="I305" s="34" t="str">
        <f>IF(ISBLANK(VLOOKUP(TRIM(B305),ALL!$B$1:$V$2738,5,FALSE)),"",IF(ISERROR(VLOOKUP(TRIM(B305),ALL!$B$1:$V$2738,5,FALSE))," ",VLOOKUP(TRIM(B305),ALL!$B$1:$V$2738,5,FALSE)))</f>
        <v/>
      </c>
      <c r="J305" s="34" t="str">
        <f>IF(ISBLANK(VLOOKUP(TRIM(B305),ALL!$B$1:$V$2738,6,FALSE)),"",IF(ISERROR(VLOOKUP(TRIM(B305),ALL!$B$1:$V$2738,6,FALSE))," ", VLOOKUP(TRIM(B305),ALL!$B$1:$V$2738,6,FALSE)))</f>
        <v/>
      </c>
      <c r="K305" s="34" t="str">
        <f>IF(ISBLANK(VLOOKUP(TRIM(B305),ALL!$B$1:$V$2738,7,FALSE)),"",IF(ISERROR(VLOOKUP(TRIM(B305),ALL!$B$1:$V$2738,7,FALSE))," ",VLOOKUP(TRIM(B305),ALL!$B$1:$V$2738,7,FALSE)))</f>
        <v/>
      </c>
      <c r="L305" s="34">
        <f>IF(ISBLANK(VLOOKUP(TRIM(B305),ALL!$B$1:$V$2738,8,FALSE)),"",IF(ISERROR(VLOOKUP(TRIM(B305),ALL!$B$1:$V$2738,8,FALSE))," ",VLOOKUP(TRIM(B305),ALL!$B$1:$V$2738,8,FALSE)))</f>
        <v>0</v>
      </c>
      <c r="M305" s="34" t="str">
        <f>IF(ISBLANK(VLOOKUP(TRIM(B305),ALL!$B$1:$V$2738,9,FALSE)),"",IF(ISERROR(VLOOKUP(TRIM(B305),ALL!$B$1:$V$2738,9,FALSE))," ",VLOOKUP(TRIM(B305),ALL!$B$1:$V$2738,9,FALSE)))</f>
        <v/>
      </c>
      <c r="N305" s="34">
        <f>IF(ISBLANK(VLOOKUP(TRIM(B305),ALL!$B$1:$V$2738,10,FALSE)),"",IF(ISERROR(VLOOKUP(TRIM(B305),ALL!$B$1:$V$2738,10,FALSE))," ",VLOOKUP(TRIM(B305),ALL!$B$1:$V$2738,10,FALSE)))</f>
        <v>5</v>
      </c>
      <c r="O305"/>
      <c r="P305"/>
      <c r="Q305"/>
      <c r="R305"/>
      <c r="S305"/>
      <c r="T305"/>
      <c r="AB305"/>
      <c r="AC305"/>
    </row>
    <row r="306" spans="1:29">
      <c r="A306" s="34" t="str">
        <f>IF(ISERROR(VLOOKUP(TRIM(B306),ALL!$B$1:$U$2738,3,FALSE)),"(unc)",VLOOKUP(TRIM(B306),ALL!$B$1:$U$2738,3,FALSE))</f>
        <v>G @</v>
      </c>
      <c r="B306" s="506" t="s">
        <v>10043</v>
      </c>
      <c r="C306" s="10" t="s">
        <v>6859</v>
      </c>
      <c r="D306" s="224">
        <f>VLOOKUP(TRIM(B306),BirthdateDraft!$A$1:$M$9819,2,FALSE)</f>
        <v>36058</v>
      </c>
      <c r="E306" s="203" t="str">
        <f>VLOOKUP(TRIM(B306),BirthdateDraft!$A$1:$M$9819,3,FALSE)</f>
        <v>22/3</v>
      </c>
      <c r="F306" s="209"/>
      <c r="G306" s="34" t="str">
        <f>IF(ISERROR(VLOOKUP(TRIM(B306),ALL!$B$1:$U$2738,2,FALSE)),"",IF(ISERROR(VLOOKUP(TRIM(B306),ALL!$B$1:$U$2738,2,FALSE))," ",VLOOKUP(TRIM(B306),ALL!$B$1:$U$2738,2,FALSE)))</f>
        <v>GBN</v>
      </c>
      <c r="H306" s="124" t="str">
        <f>IF(ISBLANK(VLOOKUP(TRIM(B306),ALL!$B$1:$V$2738,4,FALSE)),"",IF(ISERROR(VLOOKUP(TRIM(B306),ALL!$B$1:$V$2738,4,FALSE))," ",VLOOKUP(TRIM(B306),ALL!$B$1:$V$2738,4,FALSE)))</f>
        <v/>
      </c>
      <c r="I306" s="34" t="str">
        <f>IF(ISBLANK(VLOOKUP(TRIM(B306),ALL!$B$1:$V$2738,5,FALSE)),"",IF(ISERROR(VLOOKUP(TRIM(B306),ALL!$B$1:$V$2738,5,FALSE))," ",VLOOKUP(TRIM(B306),ALL!$B$1:$V$2738,5,FALSE)))</f>
        <v/>
      </c>
      <c r="J306" s="34" t="str">
        <f>IF(ISBLANK(VLOOKUP(TRIM(B306),ALL!$B$1:$V$2738,6,FALSE)),"",IF(ISERROR(VLOOKUP(TRIM(B306),ALL!$B$1:$V$2738,6,FALSE))," ", VLOOKUP(TRIM(B306),ALL!$B$1:$V$2738,6,FALSE)))</f>
        <v/>
      </c>
      <c r="K306" s="34" t="str">
        <f>IF(ISBLANK(VLOOKUP(TRIM(B306),ALL!$B$1:$V$2738,7,FALSE)),"",IF(ISERROR(VLOOKUP(TRIM(B306),ALL!$B$1:$V$2738,7,FALSE))," ",VLOOKUP(TRIM(B306),ALL!$B$1:$V$2738,7,FALSE)))</f>
        <v/>
      </c>
      <c r="L306" s="34">
        <f>IF(ISBLANK(VLOOKUP(TRIM(B306),ALL!$B$1:$V$2738,8,FALSE)),"",IF(ISERROR(VLOOKUP(TRIM(B306),ALL!$B$1:$V$2738,8,FALSE))," ",VLOOKUP(TRIM(B306),ALL!$B$1:$V$2738,8,FALSE)))</f>
        <v>0</v>
      </c>
      <c r="M306" s="34" t="str">
        <f>IF(ISBLANK(VLOOKUP(TRIM(B306),ALL!$B$1:$V$2738,9,FALSE)),"",IF(ISERROR(VLOOKUP(TRIM(B306),ALL!$B$1:$V$2738,9,FALSE))," ",VLOOKUP(TRIM(B306),ALL!$B$1:$V$2738,9,FALSE)))</f>
        <v/>
      </c>
      <c r="N306" s="34">
        <f>IF(ISBLANK(VLOOKUP(TRIM(B306),ALL!$B$1:$V$2738,10,FALSE)),"",IF(ISERROR(VLOOKUP(TRIM(B306),ALL!$B$1:$V$2738,10,FALSE))," ",VLOOKUP(TRIM(B306),ALL!$B$1:$V$2738,10,FALSE)))</f>
        <v>2</v>
      </c>
      <c r="O306"/>
      <c r="P306"/>
      <c r="Q306"/>
      <c r="R306"/>
      <c r="S306"/>
      <c r="T306"/>
      <c r="AB306"/>
      <c r="AC306"/>
    </row>
    <row r="307" spans="1:29">
      <c r="A307" s="34" t="str">
        <f>IF(ISERROR(VLOOKUP(TRIM(B307),ALL!$B$1:$U$2738,3,FALSE)),"(unc)",VLOOKUP(TRIM(B307),ALL!$B$1:$U$2738,3,FALSE))</f>
        <v>OT @</v>
      </c>
      <c r="B307" s="99" t="s">
        <v>8096</v>
      </c>
      <c r="C307" s="10" t="s">
        <v>6859</v>
      </c>
      <c r="D307" s="224">
        <f>VLOOKUP(TRIM(B307),BirthdateDraft!$A$1:$M$9000,2,FALSE)</f>
        <v>35066</v>
      </c>
      <c r="E307" s="203" t="str">
        <f>VLOOKUP(TRIM(B307),BirthdateDraft!$A$1:$M$9865,3,FALSE)</f>
        <v>20/FA</v>
      </c>
      <c r="F307" s="209" t="s">
        <v>10697</v>
      </c>
      <c r="G307" s="34" t="str">
        <f>IF(ISERROR(VLOOKUP(TRIM(B307),ALL!$B$1:$U$2738,2,FALSE)),"",IF(ISERROR(VLOOKUP(TRIM(B307),ALL!$B$1:$U$2738,2,FALSE))," ",VLOOKUP(TRIM(B307),ALL!$B$1:$U$2738,2,FALSE)))</f>
        <v>GBN</v>
      </c>
      <c r="H307" s="124" t="str">
        <f>IF(ISBLANK(VLOOKUP(TRIM(B307),ALL!$B$1:$V$2738,4,FALSE)),"",IF(ISERROR(VLOOKUP(TRIM(B307),ALL!$B$1:$V$2738,4,FALSE))," ",VLOOKUP(TRIM(B307),ALL!$B$1:$V$2738,4,FALSE)))</f>
        <v/>
      </c>
      <c r="I307" s="34" t="str">
        <f>IF(ISBLANK(VLOOKUP(TRIM(B307),ALL!$B$1:$V$2738,5,FALSE)),"",IF(ISERROR(VLOOKUP(TRIM(B307),ALL!$B$1:$V$2738,5,FALSE))," ",VLOOKUP(TRIM(B307),ALL!$B$1:$V$2738,5,FALSE)))</f>
        <v/>
      </c>
      <c r="J307" s="34" t="str">
        <f>IF(ISBLANK(VLOOKUP(TRIM(B307),ALL!$B$1:$V$2738,6,FALSE)),"",IF(ISERROR(VLOOKUP(TRIM(B307),ALL!$B$1:$V$2738,6,FALSE))," ", VLOOKUP(TRIM(B307),ALL!$B$1:$V$2738,6,FALSE)))</f>
        <v/>
      </c>
      <c r="K307" s="34" t="str">
        <f>IF(ISBLANK(VLOOKUP(TRIM(B307),ALL!$B$1:$V$2738,7,FALSE)),"",IF(ISERROR(VLOOKUP(TRIM(B307),ALL!$B$1:$V$2738,7,FALSE))," ",VLOOKUP(TRIM(B307),ALL!$B$1:$V$2738,7,FALSE)))</f>
        <v/>
      </c>
      <c r="L307" s="34">
        <f>IF(ISBLANK(VLOOKUP(TRIM(B307),ALL!$B$1:$V$2738,8,FALSE)),"",IF(ISERROR(VLOOKUP(TRIM(B307),ALL!$B$1:$V$2738,8,FALSE))," ",VLOOKUP(TRIM(B307),ALL!$B$1:$V$2738,8,FALSE)))</f>
        <v>0</v>
      </c>
      <c r="M307" s="34" t="str">
        <f>IF(ISBLANK(VLOOKUP(TRIM(B307),ALL!$B$1:$V$2738,9,FALSE)),"",IF(ISERROR(VLOOKUP(TRIM(B307),ALL!$B$1:$V$2738,9,FALSE))," ",VLOOKUP(TRIM(B307),ALL!$B$1:$V$2738,9,FALSE)))</f>
        <v/>
      </c>
      <c r="N307" s="34">
        <f>IF(ISBLANK(VLOOKUP(TRIM(B307),ALL!$B$1:$V$2738,10,FALSE)),"",IF(ISERROR(VLOOKUP(TRIM(B307),ALL!$B$1:$V$2738,10,FALSE))," ",VLOOKUP(TRIM(B307),ALL!$B$1:$V$2738,10,FALSE)))</f>
        <v>2</v>
      </c>
      <c r="O307"/>
      <c r="P307"/>
      <c r="Q307"/>
      <c r="R307"/>
      <c r="S307"/>
      <c r="T307"/>
      <c r="AB307"/>
      <c r="AC307"/>
    </row>
    <row r="308" spans="1:29">
      <c r="A308" s="34"/>
      <c r="B308" s="99"/>
      <c r="C308" s="10"/>
      <c r="D308" s="224"/>
      <c r="E308" s="203"/>
      <c r="F308" s="209"/>
      <c r="G308" s="34"/>
      <c r="H308" s="124"/>
      <c r="I308" s="34"/>
      <c r="J308" s="34"/>
      <c r="K308" s="34"/>
      <c r="L308" s="34"/>
      <c r="M308" s="34"/>
      <c r="N308" s="34"/>
      <c r="O308"/>
      <c r="P308"/>
      <c r="Q308"/>
      <c r="R308"/>
      <c r="S308"/>
      <c r="T308"/>
      <c r="AB308"/>
      <c r="AC308"/>
    </row>
    <row r="309" spans="1:29">
      <c r="A309" s="34" t="str">
        <f>IF(ISERROR(VLOOKUP(TRIM(B309),ALL!$B$1:$U$2738,3,FALSE)),"(unc)",VLOOKUP(TRIM(B309),ALL!$B$1:$U$2738,3,FALSE))</f>
        <v>RE $ OLB</v>
      </c>
      <c r="B309" s="99" t="s">
        <v>8923</v>
      </c>
      <c r="C309" s="10" t="s">
        <v>6859</v>
      </c>
      <c r="D309" s="224">
        <f>VLOOKUP(TRIM(B309),BirthdateDraft!$A$1:$M$9000,2,FALSE)</f>
        <v>36281</v>
      </c>
      <c r="E309" s="203" t="str">
        <f>VLOOKUP(TRIM(B309),BirthdateDraft!$A$1:$M$9865,3,FALSE)</f>
        <v>21/1(12)</v>
      </c>
      <c r="F309" s="209" t="s">
        <v>9486</v>
      </c>
      <c r="G309" s="34" t="str">
        <f>IF(ISERROR(VLOOKUP(TRIM(B309),ALL!$B$1:$U$2738,2,FALSE)),"",IF(ISERROR(VLOOKUP(TRIM(B309),ALL!$B$1:$U$2738,2,FALSE))," ",VLOOKUP(TRIM(B309),ALL!$B$1:$U$2738,2,FALSE)))</f>
        <v>DAN</v>
      </c>
      <c r="H309" s="124" t="str">
        <f>IF(ISBLANK(VLOOKUP(TRIM(B309),ALL!$B$1:$V$2738,4,FALSE)),"",IF(ISERROR(VLOOKUP(TRIM(B309),ALL!$B$1:$V$2738,4,FALSE))," ",VLOOKUP(TRIM(B309),ALL!$B$1:$V$2738,4,FALSE)))</f>
        <v>5</v>
      </c>
      <c r="I309" s="34" t="str">
        <f>IF(ISBLANK(VLOOKUP(TRIM(B309),ALL!$B$1:$V$2738,5,FALSE)),"",IF(ISERROR(VLOOKUP(TRIM(B309),ALL!$B$1:$V$2738,5,FALSE))," ",VLOOKUP(TRIM(B309),ALL!$B$1:$V$2738,5,FALSE)))</f>
        <v>4-5</v>
      </c>
      <c r="J309" s="34">
        <f>IF(ISBLANK(VLOOKUP(TRIM(B309),ALL!$B$1:$V$2738,6,FALSE)),"",IF(ISERROR(VLOOKUP(TRIM(B309),ALL!$B$1:$V$2738,6,FALSE))," ", VLOOKUP(TRIM(B309),ALL!$B$1:$V$2738,6,FALSE)))</f>
        <v>12</v>
      </c>
      <c r="K309" s="34">
        <f>IF(ISBLANK(VLOOKUP(TRIM(B309),ALL!$B$1:$V$2738,7,FALSE)),"",IF(ISERROR(VLOOKUP(TRIM(B309),ALL!$B$1:$V$2738,7,FALSE))," ",VLOOKUP(TRIM(B309),ALL!$B$1:$V$2738,7,FALSE)))</f>
        <v>12</v>
      </c>
      <c r="L309" s="34" t="str">
        <f>IF(ISBLANK(VLOOKUP(TRIM(B309),ALL!$B$1:$V$2738,8,FALSE)),"",IF(ISERROR(VLOOKUP(TRIM(B309),ALL!$B$1:$V$2738,8,FALSE))," ",VLOOKUP(TRIM(B309),ALL!$B$1:$V$2738,8,FALSE)))</f>
        <v/>
      </c>
      <c r="M309" s="34" t="str">
        <f>IF(ISBLANK(VLOOKUP(TRIM(B309),ALL!$B$1:$V$2738,9,FALSE)),"",IF(ISERROR(VLOOKUP(TRIM(B309),ALL!$B$1:$V$2738,9,FALSE))," ",VLOOKUP(TRIM(B309),ALL!$B$1:$V$2738,9,FALSE)))</f>
        <v/>
      </c>
      <c r="N309" s="34" t="str">
        <f>IF(ISBLANK(VLOOKUP(TRIM(B309),ALL!$B$1:$V$2738,10,FALSE)),"",IF(ISERROR(VLOOKUP(TRIM(B309),ALL!$B$1:$V$2738,10,FALSE))," ",VLOOKUP(TRIM(B309),ALL!$B$1:$V$2738,10,FALSE)))</f>
        <v/>
      </c>
      <c r="O309"/>
      <c r="P309"/>
      <c r="Q309"/>
      <c r="R309"/>
      <c r="S309"/>
      <c r="T309"/>
      <c r="AB309"/>
      <c r="AC309"/>
    </row>
    <row r="310" spans="1:29">
      <c r="A310" s="34" t="str">
        <f>IF(ISERROR(VLOOKUP(TRIM(B310),ALL!$B$1:$U$2738,3,FALSE)),"(unc)",VLOOKUP(TRIM(B310),ALL!$B$1:$U$2738,3,FALSE))</f>
        <v>DT $</v>
      </c>
      <c r="B310" s="99" t="s">
        <v>11322</v>
      </c>
      <c r="C310" s="10" t="s">
        <v>6859</v>
      </c>
      <c r="D310" s="224">
        <f>VLOOKUP(TRIM(B310),BirthdateDraft!$A$1:$M$9000,2,FALSE)</f>
        <v>36276</v>
      </c>
      <c r="E310" s="203">
        <f>VLOOKUP(TRIM(B310),BirthdateDraft!$A$1:$M$9865,3,FALSE)</f>
        <v>23.3</v>
      </c>
      <c r="F310" s="209" t="s">
        <v>11712</v>
      </c>
      <c r="G310" s="34" t="str">
        <f>IF(ISERROR(VLOOKUP(TRIM(B310),ALL!$B$1:$U$2738,2,FALSE)),"",IF(ISERROR(VLOOKUP(TRIM(B310),ALL!$B$1:$U$2738,2,FALSE))," ",VLOOKUP(TRIM(B310),ALL!$B$1:$U$2738,2,FALSE)))</f>
        <v>LAN</v>
      </c>
      <c r="H310" s="124" t="str">
        <f>IF(ISBLANK(VLOOKUP(TRIM(B310),ALL!$B$1:$V$2738,4,FALSE)),"",IF(ISERROR(VLOOKUP(TRIM(B310),ALL!$B$1:$V$2738,4,FALSE))," ",VLOOKUP(TRIM(B310),ALL!$B$1:$V$2738,4,FALSE)))</f>
        <v>4</v>
      </c>
      <c r="I310" s="34" t="str">
        <f>IF(ISBLANK(VLOOKUP(TRIM(B310),ALL!$B$1:$V$2738,5,FALSE)),"",IF(ISERROR(VLOOKUP(TRIM(B310),ALL!$B$1:$V$2738,5,FALSE))," ",VLOOKUP(TRIM(B310),ALL!$B$1:$V$2738,5,FALSE)))</f>
        <v/>
      </c>
      <c r="J310" s="34">
        <f>IF(ISBLANK(VLOOKUP(TRIM(B310),ALL!$B$1:$V$2738,6,FALSE)),"",IF(ISERROR(VLOOKUP(TRIM(B310),ALL!$B$1:$V$2738,6,FALSE))," ", VLOOKUP(TRIM(B310),ALL!$B$1:$V$2738,6,FALSE)))</f>
        <v>9</v>
      </c>
      <c r="K310" s="34" t="str">
        <f>IF(ISBLANK(VLOOKUP(TRIM(B310),ALL!$B$1:$V$2738,7,FALSE)),"",IF(ISERROR(VLOOKUP(TRIM(B310),ALL!$B$1:$V$2738,7,FALSE))," ",VLOOKUP(TRIM(B310),ALL!$B$1:$V$2738,7,FALSE)))</f>
        <v/>
      </c>
      <c r="L310" s="34"/>
      <c r="M310" s="34"/>
      <c r="N310" s="34"/>
      <c r="O310"/>
      <c r="P310"/>
      <c r="Q310"/>
      <c r="R310"/>
      <c r="S310"/>
      <c r="T310"/>
      <c r="AB310"/>
      <c r="AC310"/>
    </row>
    <row r="311" spans="1:29">
      <c r="A311" s="34" t="str">
        <f>IF(ISERROR(VLOOKUP(TRIM(B311),ALL!$B$1:$U$2738,3,FALSE)),"(unc)",VLOOKUP(TRIM(B311),ALL!$B$1:$U$2738,3,FALSE))</f>
        <v>DT $ End $</v>
      </c>
      <c r="B311" s="99" t="s">
        <v>7187</v>
      </c>
      <c r="C311" s="10" t="s">
        <v>6859</v>
      </c>
      <c r="D311" s="224">
        <f>VLOOKUP(TRIM(B311),BirthdateDraft!$A$1:$M$9000,2,FALSE)</f>
        <v>35268</v>
      </c>
      <c r="E311" s="203" t="str">
        <f>VLOOKUP(TRIM(B311),BirthdateDraft!$A$1:$M$9865,3,FALSE)</f>
        <v>19/6</v>
      </c>
      <c r="F311" s="209" t="s">
        <v>9339</v>
      </c>
      <c r="G311" s="34" t="str">
        <f>IF(ISERROR(VLOOKUP(TRIM(B311),ALL!$B$1:$U$2738,2,FALSE)),"",IF(ISERROR(VLOOKUP(TRIM(B311),ALL!$B$1:$U$2738,2,FALSE))," ",VLOOKUP(TRIM(B311),ALL!$B$1:$U$2738,2,FALSE)))</f>
        <v>PIA</v>
      </c>
      <c r="H311" s="124" t="str">
        <f>IF(ISBLANK(VLOOKUP(TRIM(B311),ALL!$B$1:$V$2738,4,FALSE)),"",IF(ISERROR(VLOOKUP(TRIM(B311),ALL!$B$1:$V$2738,4,FALSE))," ",VLOOKUP(TRIM(B311),ALL!$B$1:$V$2738,4,FALSE)))</f>
        <v>4</v>
      </c>
      <c r="I311" s="34" t="str">
        <f>IF(ISBLANK(VLOOKUP(TRIM(B311),ALL!$B$1:$V$2738,5,FALSE)),"",IF(ISERROR(VLOOKUP(TRIM(B311),ALL!$B$1:$V$2738,5,FALSE))," ",VLOOKUP(TRIM(B311),ALL!$B$1:$V$2738,5,FALSE)))</f>
        <v>4</v>
      </c>
      <c r="J311" s="34">
        <f>IF(ISBLANK(VLOOKUP(TRIM(B311),ALL!$B$1:$V$2738,6,FALSE)),"",IF(ISERROR(VLOOKUP(TRIM(B311),ALL!$B$1:$V$2738,6,FALSE))," ", VLOOKUP(TRIM(B311),ALL!$B$1:$V$2738,6,FALSE)))</f>
        <v>1</v>
      </c>
      <c r="K311" s="34"/>
      <c r="L311" s="34" t="str">
        <f>IF(ISBLANK(VLOOKUP(TRIM(B311),ALL!$B$1:$V$2738,8,FALSE)),"",IF(ISERROR(VLOOKUP(TRIM(B311),ALL!$B$1:$V$2738,8,FALSE))," ",VLOOKUP(TRIM(B311),ALL!$B$1:$V$2738,8,FALSE)))</f>
        <v/>
      </c>
      <c r="M311" s="34" t="str">
        <f>IF(ISBLANK(VLOOKUP(TRIM(B311),ALL!$B$1:$V$2738,9,FALSE)),"",IF(ISERROR(VLOOKUP(TRIM(B311),ALL!$B$1:$V$2738,9,FALSE))," ",VLOOKUP(TRIM(B311),ALL!$B$1:$V$2738,9,FALSE)))</f>
        <v/>
      </c>
      <c r="N311" s="34" t="str">
        <f>IF(ISBLANK(VLOOKUP(TRIM(B311),ALL!$B$1:$V$2738,10,FALSE)),"",IF(ISERROR(VLOOKUP(TRIM(B311),ALL!$B$1:$V$2738,10,FALSE))," ",VLOOKUP(TRIM(B311),ALL!$B$1:$V$2738,10,FALSE)))</f>
        <v/>
      </c>
      <c r="O311"/>
      <c r="P311"/>
      <c r="Q311"/>
      <c r="R311"/>
      <c r="S311"/>
      <c r="T311"/>
      <c r="AB311"/>
      <c r="AC311"/>
    </row>
    <row r="312" spans="1:29">
      <c r="A312" s="34" t="str">
        <f>IF(ISERROR(VLOOKUP(TRIM(B312),ALL!$B$1:$U$2738,3,FALSE)),"(unc)",VLOOKUP(TRIM(B312),ALL!$B$1:$U$2738,3,FALSE))</f>
        <v>DT $ End $</v>
      </c>
      <c r="B312" s="99" t="s">
        <v>11406</v>
      </c>
      <c r="C312" s="10" t="s">
        <v>6859</v>
      </c>
      <c r="D312" s="224">
        <f>VLOOKUP(TRIM(B312),BirthdateDraft!$A$1:$M$9000,2,FALSE)</f>
        <v>35403</v>
      </c>
      <c r="E312" s="203" t="str">
        <f>VLOOKUP(TRIM(B312),BirthdateDraft!$A$1:$M$9865,3,FALSE)</f>
        <v>20/5</v>
      </c>
      <c r="F312" s="209" t="s">
        <v>10635</v>
      </c>
      <c r="G312" s="34" t="str">
        <f>IF(ISERROR(VLOOKUP(TRIM(B312),ALL!$B$1:$U$2738,2,FALSE)),"",IF(ISERROR(VLOOKUP(TRIM(B312),ALL!$B$1:$U$2738,2,FALSE))," ",VLOOKUP(TRIM(B312),ALL!$B$1:$U$2738,2,FALSE)))</f>
        <v>BAA</v>
      </c>
      <c r="H312" s="124" t="str">
        <f>IF(ISBLANK(VLOOKUP(TRIM(B312),ALL!$B$1:$V$2738,4,FALSE)),"",IF(ISERROR(VLOOKUP(TRIM(B312),ALL!$B$1:$V$2738,4,FALSE))," ",VLOOKUP(TRIM(B312),ALL!$B$1:$V$2738,4,FALSE)))</f>
        <v>0</v>
      </c>
      <c r="I312" s="34" t="str">
        <f>IF(ISBLANK(VLOOKUP(TRIM(B312),ALL!$B$1:$V$2738,5,FALSE)),"",IF(ISERROR(VLOOKUP(TRIM(B312),ALL!$B$1:$V$2738,5,FALSE))," ",VLOOKUP(TRIM(B312),ALL!$B$1:$V$2738,5,FALSE)))</f>
        <v>0</v>
      </c>
      <c r="J312" s="34">
        <f>IF(ISBLANK(VLOOKUP(TRIM(B312),ALL!$B$1:$V$2738,6,FALSE)),"",IF(ISERROR(VLOOKUP(TRIM(B312),ALL!$B$1:$V$2738,6,FALSE))," ", VLOOKUP(TRIM(B312),ALL!$B$1:$V$2738,6,FALSE)))</f>
        <v>2</v>
      </c>
      <c r="K312" s="34"/>
      <c r="L312" s="34"/>
      <c r="M312" s="34"/>
      <c r="N312" s="34"/>
      <c r="O312"/>
      <c r="P312"/>
      <c r="Q312"/>
      <c r="R312"/>
      <c r="S312"/>
      <c r="T312"/>
      <c r="AB312"/>
      <c r="AC312"/>
    </row>
    <row r="313" spans="1:29">
      <c r="A313" s="34" t="str">
        <f>IF(ISERROR(VLOOKUP(TRIM(B313),ALL!$B$1:$U$2738,3,FALSE)),"(unc)",VLOOKUP(TRIM(B313),ALL!$B$1:$U$2738,3,FALSE))</f>
        <v>OLB</v>
      </c>
      <c r="B313" s="99" t="s">
        <v>5021</v>
      </c>
      <c r="C313" s="10" t="s">
        <v>6859</v>
      </c>
      <c r="D313" s="224">
        <f>VLOOKUP(TRIM(B313),BirthdateDraft!$A$1:$M$9000,2,FALSE)</f>
        <v>33870</v>
      </c>
      <c r="E313" s="203" t="str">
        <f>VLOOKUP(TRIM(B313),BirthdateDraft!$A$1:$M$9865,3,FALSE)</f>
        <v>15/2</v>
      </c>
      <c r="F313" s="209"/>
      <c r="G313" s="34" t="str">
        <f>IF(ISERROR(VLOOKUP(TRIM(B313),ALL!$B$1:$U$2738,2,FALSE)),"",IF(ISERROR(VLOOKUP(TRIM(B313),ALL!$B$1:$U$2738,2,FALSE))," ",VLOOKUP(TRIM(B313),ALL!$B$1:$U$2738,2,FALSE)))</f>
        <v>SFN</v>
      </c>
      <c r="H313" s="124" t="str">
        <f>IF(ISBLANK(VLOOKUP(TRIM(B313),ALL!$B$1:$V$2738,4,FALSE)),"",IF(ISERROR(VLOOKUP(TRIM(B313),ALL!$B$1:$V$2738,4,FALSE))," ",VLOOKUP(TRIM(B313),ALL!$B$1:$V$2738,4,FALSE)))</f>
        <v>0-0</v>
      </c>
      <c r="I313" s="34" t="str">
        <f>IF(ISBLANK(VLOOKUP(TRIM(B313),ALL!$B$1:$V$2738,5,FALSE)),"",IF(ISERROR(VLOOKUP(TRIM(B313),ALL!$B$1:$V$2738,5,FALSE))," ",VLOOKUP(TRIM(B313),ALL!$B$1:$V$2738,5,FALSE)))</f>
        <v/>
      </c>
      <c r="J313" s="34">
        <f>IF(ISBLANK(VLOOKUP(TRIM(B313),ALL!$B$1:$V$2738,6,FALSE)),"",IF(ISERROR(VLOOKUP(TRIM(B313),ALL!$B$1:$V$2738,6,FALSE))," ", VLOOKUP(TRIM(B313),ALL!$B$1:$V$2738,6,FALSE)))</f>
        <v>5</v>
      </c>
      <c r="K313" s="34" t="str">
        <f>IF(ISBLANK(VLOOKUP(TRIM(B313),ALL!$B$1:$V$2738,7,FALSE)),"",IF(ISERROR(VLOOKUP(TRIM(B313),ALL!$B$1:$V$2738,7,FALSE))," ",VLOOKUP(TRIM(B313),ALL!$B$1:$V$2738,7,FALSE)))</f>
        <v/>
      </c>
      <c r="L313" s="34" t="str">
        <f>IF(ISBLANK(VLOOKUP(TRIM(B313),ALL!$B$1:$V$2738,8,FALSE)),"",IF(ISERROR(VLOOKUP(TRIM(B313),ALL!$B$1:$V$2738,8,FALSE))," ",VLOOKUP(TRIM(B313),ALL!$B$1:$V$2738,8,FALSE)))</f>
        <v/>
      </c>
      <c r="M313" s="34" t="str">
        <f>IF(ISBLANK(VLOOKUP(TRIM(B313),ALL!$B$1:$V$2738,9,FALSE)),"",IF(ISERROR(VLOOKUP(TRIM(B313),ALL!$B$1:$V$2738,9,FALSE))," ",VLOOKUP(TRIM(B313),ALL!$B$1:$V$2738,9,FALSE)))</f>
        <v/>
      </c>
      <c r="N313" s="34" t="str">
        <f>IF(ISBLANK(VLOOKUP(TRIM(B313),ALL!$B$1:$V$2738,10,FALSE)),"",IF(ISERROR(VLOOKUP(TRIM(B313),ALL!$B$1:$V$2738,10,FALSE))," ",VLOOKUP(TRIM(B313),ALL!$B$1:$V$2738,10,FALSE)))</f>
        <v/>
      </c>
      <c r="O313"/>
      <c r="P313"/>
      <c r="Q313"/>
      <c r="R313"/>
      <c r="S313"/>
      <c r="T313"/>
      <c r="AB313"/>
      <c r="AC313"/>
    </row>
    <row r="314" spans="1:29">
      <c r="A314" s="34" t="str">
        <f>IF(ISERROR(VLOOKUP(TRIM(B314),ALL!$B$1:$U$2738,3,FALSE)),"(unc)",VLOOKUP(TRIM(B314),ALL!$B$1:$U$2738,3,FALSE))</f>
        <v>NDT $</v>
      </c>
      <c r="B314" s="99" t="s">
        <v>6133</v>
      </c>
      <c r="C314" s="10" t="s">
        <v>6859</v>
      </c>
      <c r="D314" s="224">
        <f>VLOOKUP(TRIM(B314),BirthdateDraft!$A$1:$M$9000,2,FALSE)</f>
        <v>34527</v>
      </c>
      <c r="E314" s="203" t="str">
        <f>VLOOKUP(TRIM(B314),BirthdateDraft!$A$1:$M$9865,3,FALSE)</f>
        <v>17/4</v>
      </c>
      <c r="F314" s="209"/>
      <c r="G314" s="34" t="str">
        <f>IF(ISERROR(VLOOKUP(TRIM(B314),ALL!$B$1:$U$2738,2,FALSE)),"",IF(ISERROR(VLOOKUP(TRIM(B314),ALL!$B$1:$U$2738,2,FALSE))," ",VLOOKUP(TRIM(B314),ALL!$B$1:$U$2738,2,FALSE)))</f>
        <v>TNA</v>
      </c>
      <c r="H314" s="124" t="str">
        <f>IF(ISBLANK(VLOOKUP(TRIM(B314),ALL!$B$1:$V$2738,4,FALSE)),"",IF(ISERROR(VLOOKUP(TRIM(B314),ALL!$B$1:$V$2738,4,FALSE))," ",VLOOKUP(TRIM(B314),ALL!$B$1:$V$2738,4,FALSE)))</f>
        <v>0</v>
      </c>
      <c r="I314" s="34" t="str">
        <f>IF(ISBLANK(VLOOKUP(TRIM(B314),ALL!$B$1:$V$2738,5,FALSE)),"",IF(ISERROR(VLOOKUP(TRIM(B314),ALL!$B$1:$V$2738,5,FALSE))," ",VLOOKUP(TRIM(B314),ALL!$B$1:$V$2738,5,FALSE)))</f>
        <v/>
      </c>
      <c r="J314" s="34">
        <f>IF(ISBLANK(VLOOKUP(TRIM(B314),ALL!$B$1:$V$2738,6,FALSE)),"",IF(ISERROR(VLOOKUP(TRIM(B314),ALL!$B$1:$V$2738,6,FALSE))," ", VLOOKUP(TRIM(B314),ALL!$B$1:$V$2738,6,FALSE)))</f>
        <v>1</v>
      </c>
      <c r="K314" s="34" t="str">
        <f>IF(ISBLANK(VLOOKUP(TRIM(B314),ALL!$B$1:$V$2738,7,FALSE)),"",IF(ISERROR(VLOOKUP(TRIM(B314),ALL!$B$1:$V$2738,7,FALSE))," ",VLOOKUP(TRIM(B314),ALL!$B$1:$V$2738,7,FALSE)))</f>
        <v/>
      </c>
      <c r="L314" s="34" t="str">
        <f>IF(ISBLANK(VLOOKUP(TRIM(B314),ALL!$B$1:$V$2738,8,FALSE)),"",IF(ISERROR(VLOOKUP(TRIM(B314),ALL!$B$1:$V$2738,8,FALSE))," ",VLOOKUP(TRIM(B314),ALL!$B$1:$V$2738,8,FALSE)))</f>
        <v/>
      </c>
      <c r="M314" s="34" t="str">
        <f>IF(ISBLANK(VLOOKUP(TRIM(B314),ALL!$B$1:$V$2738,9,FALSE)),"",IF(ISERROR(VLOOKUP(TRIM(B314),ALL!$B$1:$V$2738,9,FALSE))," ",VLOOKUP(TRIM(B314),ALL!$B$1:$V$2738,9,FALSE)))</f>
        <v/>
      </c>
      <c r="N314" s="34" t="str">
        <f>IF(ISBLANK(VLOOKUP(TRIM(B314),ALL!$B$1:$V$2738,10,FALSE)),"",IF(ISERROR(VLOOKUP(TRIM(B314),ALL!$B$1:$V$2738,10,FALSE))," ",VLOOKUP(TRIM(B314),ALL!$B$1:$V$2738,10,FALSE)))</f>
        <v/>
      </c>
      <c r="O314"/>
      <c r="P314"/>
      <c r="Q314"/>
      <c r="R314"/>
      <c r="S314"/>
      <c r="T314"/>
      <c r="AB314"/>
      <c r="AC314"/>
    </row>
    <row r="315" spans="1:29">
      <c r="A315" s="34" t="str">
        <f>IF(ISERROR(VLOOKUP(TRIM(B315),ALL!$B$1:$U$2738,3,FALSE)),"(unc)",VLOOKUP(TRIM(B315),ALL!$B$1:$U$2738,3,FALSE))</f>
        <v>DT $</v>
      </c>
      <c r="B315" s="99" t="s">
        <v>6660</v>
      </c>
      <c r="C315" s="10" t="s">
        <v>6859</v>
      </c>
      <c r="D315" s="224">
        <f>VLOOKUP(TRIM(B315),BirthdateDraft!$A$1:$M$9000,2,FALSE)</f>
        <v>35622</v>
      </c>
      <c r="E315" s="203" t="str">
        <f>VLOOKUP(TRIM(B315),BirthdateDraft!$A$1:$M$9865,3,FALSE)</f>
        <v>18/5</v>
      </c>
      <c r="F315" s="209" t="s">
        <v>8523</v>
      </c>
      <c r="G315" s="34" t="str">
        <f>IF(ISERROR(VLOOKUP(TRIM(B315),ALL!$B$1:$U$2738,2,FALSE)),"",IF(ISERROR(VLOOKUP(TRIM(B315),ALL!$B$1:$U$2738,2,FALSE))," ",VLOOKUP(TRIM(B315),ALL!$B$1:$U$2738,2,FALSE)))</f>
        <v>BFA</v>
      </c>
      <c r="H315" s="124" t="str">
        <f>IF(ISBLANK(VLOOKUP(TRIM(B315),ALL!$B$1:$V$2738,4,FALSE)),"",IF(ISERROR(VLOOKUP(TRIM(B315),ALL!$B$1:$V$2738,4,FALSE))," ",VLOOKUP(TRIM(B315),ALL!$B$1:$V$2738,4,FALSE)))</f>
        <v>0</v>
      </c>
      <c r="I315" s="34" t="str">
        <f>IF(ISBLANK(VLOOKUP(TRIM(B315),ALL!$B$1:$V$2738,5,FALSE)),"",IF(ISERROR(VLOOKUP(TRIM(B315),ALL!$B$1:$V$2738,5,FALSE))," ",VLOOKUP(TRIM(B315),ALL!$B$1:$V$2738,5,FALSE)))</f>
        <v/>
      </c>
      <c r="J315" s="34">
        <f>IF(ISBLANK(VLOOKUP(TRIM(B315),ALL!$B$1:$V$2738,6,FALSE)),"",IF(ISERROR(VLOOKUP(TRIM(B315),ALL!$B$1:$V$2738,6,FALSE))," ", VLOOKUP(TRIM(B315),ALL!$B$1:$V$2738,6,FALSE)))</f>
        <v>3</v>
      </c>
      <c r="K315" s="34"/>
      <c r="L315" s="34" t="str">
        <f>IF(ISBLANK(VLOOKUP(TRIM(B315),ALL!$B$1:$V$2738,8,FALSE)),"",IF(ISERROR(VLOOKUP(TRIM(B315),ALL!$B$1:$V$2738,8,FALSE))," ",VLOOKUP(TRIM(B315),ALL!$B$1:$V$2738,8,FALSE)))</f>
        <v/>
      </c>
      <c r="M315" s="34" t="str">
        <f>IF(ISBLANK(VLOOKUP(TRIM(B315),ALL!$B$1:$V$2738,9,FALSE)),"",IF(ISERROR(VLOOKUP(TRIM(B315),ALL!$B$1:$V$2738,9,FALSE))," ",VLOOKUP(TRIM(B315),ALL!$B$1:$V$2738,9,FALSE)))</f>
        <v/>
      </c>
      <c r="N315" s="34" t="str">
        <f>IF(ISBLANK(VLOOKUP(TRIM(B315),ALL!$B$1:$V$2738,10,FALSE)),"",IF(ISERROR(VLOOKUP(TRIM(B315),ALL!$B$1:$V$2738,10,FALSE))," ",VLOOKUP(TRIM(B315),ALL!$B$1:$V$2738,10,FALSE)))</f>
        <v/>
      </c>
      <c r="O315"/>
      <c r="P315"/>
      <c r="Q315"/>
      <c r="R315"/>
      <c r="S315"/>
      <c r="T315"/>
      <c r="AB315"/>
      <c r="AC315"/>
    </row>
    <row r="316" spans="1:29">
      <c r="A316" s="34" t="str">
        <f>IF(ISERROR(VLOOKUP(TRIM(B316),ALL!$B$1:$U$2738,3,FALSE)),"(unc)",VLOOKUP(TRIM(B316),ALL!$B$1:$U$2738,3,FALSE))</f>
        <v>End $ DT $</v>
      </c>
      <c r="B316" s="99" t="s">
        <v>4951</v>
      </c>
      <c r="C316" s="10" t="s">
        <v>6859</v>
      </c>
      <c r="D316" s="224">
        <f>VLOOKUP(TRIM(B316),BirthdateDraft!$A$1:$M$9000,2,FALSE)</f>
        <v>33363</v>
      </c>
      <c r="E316" s="203" t="str">
        <f>VLOOKUP(TRIM(B316),BirthdateDraft!$A$1:$M$9865,3,FALSE)</f>
        <v>14/4</v>
      </c>
      <c r="F316" s="209"/>
      <c r="G316" s="34" t="str">
        <f>IF(ISERROR(VLOOKUP(TRIM(B316),ALL!$B$1:$U$2738,2,FALSE)),"",IF(ISERROR(VLOOKUP(TRIM(B316),ALL!$B$1:$U$2738,2,FALSE))," ",VLOOKUP(TRIM(B316),ALL!$B$1:$U$2738,2,FALSE)))</f>
        <v>BAA</v>
      </c>
      <c r="H316" s="124" t="str">
        <f>IF(ISBLANK(VLOOKUP(TRIM(B316),ALL!$B$1:$V$2738,4,FALSE)),"",IF(ISERROR(VLOOKUP(TRIM(B316),ALL!$B$1:$V$2738,4,FALSE))," ",VLOOKUP(TRIM(B316),ALL!$B$1:$V$2738,4,FALSE)))</f>
        <v>0</v>
      </c>
      <c r="I316" s="34" t="str">
        <f>IF(ISBLANK(VLOOKUP(TRIM(B316),ALL!$B$1:$V$2738,5,FALSE)),"",IF(ISERROR(VLOOKUP(TRIM(B316),ALL!$B$1:$V$2738,5,FALSE))," ",VLOOKUP(TRIM(B316),ALL!$B$1:$V$2738,5,FALSE)))</f>
        <v>0</v>
      </c>
      <c r="J316" s="34">
        <f>IF(ISBLANK(VLOOKUP(TRIM(B316),ALL!$B$1:$V$2738,6,FALSE)),"",IF(ISERROR(VLOOKUP(TRIM(B316),ALL!$B$1:$V$2738,6,FALSE))," ", VLOOKUP(TRIM(B316),ALL!$B$1:$V$2738,6,FALSE)))</f>
        <v>3</v>
      </c>
      <c r="K316" s="34" t="str">
        <f>IF(ISBLANK(VLOOKUP(TRIM(B316),ALL!$B$1:$V$2738,7,FALSE)),"",IF(ISERROR(VLOOKUP(TRIM(B316),ALL!$B$1:$V$2738,7,FALSE))," ",VLOOKUP(TRIM(B316),ALL!$B$1:$V$2738,7,FALSE)))</f>
        <v/>
      </c>
      <c r="L316" s="34" t="str">
        <f>IF(ISBLANK(VLOOKUP(TRIM(B316),ALL!$B$1:$V$2738,8,FALSE)),"",IF(ISERROR(VLOOKUP(TRIM(B316),ALL!$B$1:$V$2738,8,FALSE))," ",VLOOKUP(TRIM(B316),ALL!$B$1:$V$2738,8,FALSE)))</f>
        <v/>
      </c>
      <c r="M316" s="34" t="str">
        <f>IF(ISBLANK(VLOOKUP(TRIM(B316),ALL!$B$1:$V$2738,9,FALSE)),"",IF(ISERROR(VLOOKUP(TRIM(B316),ALL!$B$1:$V$2738,9,FALSE))," ",VLOOKUP(TRIM(B316),ALL!$B$1:$V$2738,9,FALSE)))</f>
        <v/>
      </c>
      <c r="N316" s="34" t="str">
        <f>IF(ISBLANK(VLOOKUP(TRIM(B316),ALL!$B$1:$V$2738,10,FALSE)),"",IF(ISERROR(VLOOKUP(TRIM(B316),ALL!$B$1:$V$2738,10,FALSE))," ",VLOOKUP(TRIM(B316),ALL!$B$1:$V$2738,10,FALSE)))</f>
        <v/>
      </c>
      <c r="O316"/>
      <c r="P316"/>
      <c r="Q316"/>
      <c r="R316"/>
      <c r="S316"/>
      <c r="T316"/>
      <c r="AB316"/>
      <c r="AC316"/>
    </row>
    <row r="317" spans="1:29">
      <c r="A317" s="34" t="str">
        <f>IF(ISERROR(VLOOKUP(TRIM(B317),ALL!$B$1:$U$2738,3,FALSE)),"(unc)",VLOOKUP(TRIM(B317),ALL!$B$1:$U$2738,3,FALSE))</f>
        <v>DT $</v>
      </c>
      <c r="B317" s="499" t="s">
        <v>7911</v>
      </c>
      <c r="C317" s="10" t="s">
        <v>6859</v>
      </c>
      <c r="D317" s="224">
        <f>VLOOKUP(TRIM(B317),BirthdateDraft!$A$1:$M$9000,2,FALSE)</f>
        <v>36030</v>
      </c>
      <c r="E317" s="203" t="str">
        <f>VLOOKUP(TRIM(B317),BirthdateDraft!$A$1:$M$9865,3,FALSE)</f>
        <v>20/4</v>
      </c>
      <c r="F317" s="209" t="s">
        <v>12188</v>
      </c>
      <c r="G317" s="34" t="str">
        <f>IF(ISERROR(VLOOKUP(TRIM(B317),ALL!$B$1:$U$2738,2,FALSE)),"",IF(ISERROR(VLOOKUP(TRIM(B317),ALL!$B$1:$U$2738,2,FALSE))," ",VLOOKUP(TRIM(B317),ALL!$B$1:$U$2738,2,FALSE)))</f>
        <v>ARN</v>
      </c>
      <c r="H317" s="124" t="str">
        <f>IF(ISBLANK(VLOOKUP(TRIM(B317),ALL!$B$1:$V$2738,4,FALSE)),"",IF(ISERROR(VLOOKUP(TRIM(B317),ALL!$B$1:$V$2738,4,FALSE))," ",VLOOKUP(TRIM(B317),ALL!$B$1:$V$2738,4,FALSE)))</f>
        <v>0</v>
      </c>
      <c r="I317" s="34" t="str">
        <f>IF(ISBLANK(VLOOKUP(TRIM(B317),ALL!$B$1:$V$2738,5,FALSE)),"",IF(ISERROR(VLOOKUP(TRIM(B317),ALL!$B$1:$V$2738,5,FALSE))," ",VLOOKUP(TRIM(B317),ALL!$B$1:$V$2738,5,FALSE)))</f>
        <v/>
      </c>
      <c r="J317" s="34">
        <f>IF(ISBLANK(VLOOKUP(TRIM(B317),ALL!$B$1:$V$2738,6,FALSE)),"",IF(ISERROR(VLOOKUP(TRIM(B317),ALL!$B$1:$V$2738,6,FALSE))," ", VLOOKUP(TRIM(B317),ALL!$B$1:$V$2738,6,FALSE)))</f>
        <v>4</v>
      </c>
      <c r="K317" s="34"/>
      <c r="L317" s="34"/>
      <c r="M317" s="34"/>
      <c r="N317" s="34"/>
      <c r="O317"/>
      <c r="P317"/>
      <c r="Q317"/>
      <c r="R317"/>
      <c r="S317"/>
      <c r="T317"/>
      <c r="AB317"/>
      <c r="AC317"/>
    </row>
    <row r="318" spans="1:29">
      <c r="A318" s="34" t="str">
        <f>IF(ISERROR(VLOOKUP(TRIM(B318),ALL!$B$1:$U$2738,3,FALSE)),"(unc)",VLOOKUP(TRIM(B318),ALL!$B$1:$U$2738,3,FALSE))</f>
        <v>End $</v>
      </c>
      <c r="B318" s="99" t="s">
        <v>10020</v>
      </c>
      <c r="C318" s="10" t="s">
        <v>6859</v>
      </c>
      <c r="D318" s="224">
        <f>VLOOKUP(TRIM(B318),BirthdateDraft!$A$1:$M$9000,2,FALSE)</f>
        <v>36250</v>
      </c>
      <c r="E318" s="203" t="str">
        <f>VLOOKUP(TRIM(B318),BirthdateDraft!$A$1:$M$9865,3,FALSE)</f>
        <v>22/2</v>
      </c>
      <c r="F318" s="209" t="s">
        <v>10754</v>
      </c>
      <c r="G318" s="34" t="str">
        <f>IF(ISERROR(VLOOKUP(TRIM(B318),ALL!$B$1:$U$2738,2,FALSE)),"",IF(ISERROR(VLOOKUP(TRIM(B318),ALL!$B$1:$U$2738,2,FALSE))," ",VLOOKUP(TRIM(B318),ALL!$B$1:$U$2738,2,FALSE)))</f>
        <v>DAN</v>
      </c>
      <c r="H318" s="124" t="str">
        <f>IF(ISBLANK(VLOOKUP(TRIM(B318),ALL!$B$1:$V$2738,4,FALSE)),"",IF(ISERROR(VLOOKUP(TRIM(B318),ALL!$B$1:$V$2738,4,FALSE))," ",VLOOKUP(TRIM(B318),ALL!$B$1:$V$2738,4,FALSE)))</f>
        <v>0</v>
      </c>
      <c r="I318" s="34" t="str">
        <f>IF(ISBLANK(VLOOKUP(TRIM(B318),ALL!$B$1:$V$2738,5,FALSE)),"",IF(ISERROR(VLOOKUP(TRIM(B318),ALL!$B$1:$V$2738,5,FALSE))," ",VLOOKUP(TRIM(B318),ALL!$B$1:$V$2738,5,FALSE)))</f>
        <v/>
      </c>
      <c r="J318" s="34">
        <f>IF(ISBLANK(VLOOKUP(TRIM(B318),ALL!$B$1:$V$2738,6,FALSE)),"",IF(ISERROR(VLOOKUP(TRIM(B318),ALL!$B$1:$V$2738,6,FALSE))," ", VLOOKUP(TRIM(B318),ALL!$B$1:$V$2738,6,FALSE)))</f>
        <v>7</v>
      </c>
      <c r="K318" s="34"/>
      <c r="L318" s="34"/>
      <c r="M318" s="34"/>
      <c r="N318" s="34"/>
      <c r="O318"/>
      <c r="P318"/>
      <c r="Q318"/>
      <c r="R318"/>
      <c r="S318"/>
      <c r="T318"/>
      <c r="AB318"/>
      <c r="AC318"/>
    </row>
    <row r="319" spans="1:29">
      <c r="A319" s="34"/>
      <c r="B319" s="99"/>
      <c r="C319" s="10"/>
      <c r="D319" s="224"/>
      <c r="E319" s="203"/>
      <c r="F319" s="209"/>
      <c r="G319" s="34"/>
      <c r="H319" s="124" t="str">
        <f>IF(ISBLANK(VLOOKUP(TRIM(B319),ALL!$B$1:$V$2738,4,FALSE)),"",IF(ISERROR(VLOOKUP(TRIM(B319),ALL!$B$1:$V$2738,4,FALSE))," ",VLOOKUP(TRIM(B319),ALL!$B$1:$V$2738,4,FALSE)))</f>
        <v xml:space="preserve"> </v>
      </c>
      <c r="I319" s="34" t="str">
        <f>IF(ISBLANK(VLOOKUP(TRIM(B319),ALL!$B$1:$V$2738,5,FALSE)),"",IF(ISERROR(VLOOKUP(TRIM(B319),ALL!$B$1:$V$2738,5,FALSE))," ",VLOOKUP(TRIM(B319),ALL!$B$1:$V$2738,5,FALSE)))</f>
        <v xml:space="preserve"> </v>
      </c>
      <c r="J319" s="34" t="str">
        <f>IF(ISBLANK(VLOOKUP(TRIM(B319),ALL!$B$1:$V$2738,6,FALSE)),"",IF(ISERROR(VLOOKUP(TRIM(B319),ALL!$B$1:$V$2738,6,FALSE))," ", VLOOKUP(TRIM(B319),ALL!$B$1:$V$2738,6,FALSE)))</f>
        <v xml:space="preserve"> </v>
      </c>
      <c r="K319" s="34" t="str">
        <f>IF(ISBLANK(VLOOKUP(TRIM(B319),ALL!$B$1:$V$2738,7,FALSE)),"",IF(ISERROR(VLOOKUP(TRIM(B319),ALL!$B$1:$V$2738,7,FALSE))," ",VLOOKUP(TRIM(B319),ALL!$B$1:$V$2738,7,FALSE)))</f>
        <v xml:space="preserve"> </v>
      </c>
      <c r="L319" s="34" t="str">
        <f>IF(ISBLANK(VLOOKUP(TRIM(B319),ALL!$B$1:$V$2738,8,FALSE)),"",IF(ISERROR(VLOOKUP(TRIM(B319),ALL!$B$1:$V$2738,8,FALSE))," ",VLOOKUP(TRIM(B319),ALL!$B$1:$V$2738,8,FALSE)))</f>
        <v xml:space="preserve"> </v>
      </c>
      <c r="M319" s="34" t="str">
        <f>IF(ISBLANK(VLOOKUP(TRIM(B319),ALL!$B$1:$V$2738,9,FALSE)),"",IF(ISERROR(VLOOKUP(TRIM(B319),ALL!$B$1:$V$2738,9,FALSE))," ",VLOOKUP(TRIM(B319),ALL!$B$1:$V$2738,9,FALSE)))</f>
        <v xml:space="preserve"> </v>
      </c>
      <c r="N319" s="34" t="str">
        <f>IF(ISBLANK(VLOOKUP(TRIM(B319),ALL!$B$1:$V$2738,10,FALSE)),"",IF(ISERROR(VLOOKUP(TRIM(B319),ALL!$B$1:$V$2738,10,FALSE))," ",VLOOKUP(TRIM(B319),ALL!$B$1:$V$2738,10,FALSE)))</f>
        <v xml:space="preserve"> </v>
      </c>
      <c r="O319"/>
      <c r="P319"/>
      <c r="Q319"/>
      <c r="R319"/>
      <c r="S319"/>
      <c r="T319"/>
      <c r="AB319"/>
      <c r="AC319"/>
    </row>
    <row r="320" spans="1:29">
      <c r="A320" s="34" t="str">
        <f>IF(ISERROR(VLOOKUP(TRIM(B320),ALL!$B$1:$U$2738,3,FALSE)),"(unc)",VLOOKUP(TRIM(B320),ALL!$B$1:$U$2738,3,FALSE))</f>
        <v>RLB</v>
      </c>
      <c r="B320" s="99" t="s">
        <v>7998</v>
      </c>
      <c r="C320" s="10" t="s">
        <v>6859</v>
      </c>
      <c r="D320" s="224">
        <f>VLOOKUP(TRIM(B320),BirthdateDraft!$A$1:$M$9000,2,FALSE)</f>
        <v>35971</v>
      </c>
      <c r="E320" s="203" t="str">
        <f>VLOOKUP(TRIM(B320),BirthdateDraft!$A$1:$M$9865,3,FALSE)</f>
        <v>20/FA</v>
      </c>
      <c r="F320" s="209" t="s">
        <v>8295</v>
      </c>
      <c r="G320" s="34" t="str">
        <f>IF(ISERROR(VLOOKUP(TRIM(B320),ALL!$B$1:$U$2738,2,FALSE)),"",IF(ISERROR(VLOOKUP(TRIM(B320),ALL!$B$1:$U$2738,2,FALSE))," ",VLOOKUP(TRIM(B320),ALL!$B$1:$U$2738,2,FALSE)))</f>
        <v>BFA</v>
      </c>
      <c r="H320" s="124" t="str">
        <f>IF(ISBLANK(VLOOKUP(TRIM(B320),ALL!$B$1:$V$2738,4,FALSE)),"",IF(ISERROR(VLOOKUP(TRIM(B320),ALL!$B$1:$V$2738,4,FALSE))," ",VLOOKUP(TRIM(B320),ALL!$B$1:$V$2738,4,FALSE)))</f>
        <v>6-5</v>
      </c>
      <c r="I320" s="34" t="str">
        <f>IF(ISBLANK(VLOOKUP(TRIM(B320),ALL!$B$1:$V$2738,5,FALSE)),"",IF(ISERROR(VLOOKUP(TRIM(B320),ALL!$B$1:$V$2738,5,FALSE))," ",VLOOKUP(TRIM(B320),ALL!$B$1:$V$2738,5,FALSE)))</f>
        <v/>
      </c>
      <c r="J320" s="34">
        <f>IF(ISBLANK(VLOOKUP(TRIM(B320),ALL!$B$1:$V$2738,6,FALSE)),"",IF(ISERROR(VLOOKUP(TRIM(B320),ALL!$B$1:$V$2738,6,FALSE))," ", VLOOKUP(TRIM(B320),ALL!$B$1:$V$2738,6,FALSE)))</f>
        <v>5</v>
      </c>
      <c r="K320" s="34"/>
      <c r="L320" s="34"/>
      <c r="M320" s="34"/>
      <c r="N320" s="34"/>
      <c r="O320"/>
      <c r="P320"/>
      <c r="Q320"/>
      <c r="R320"/>
      <c r="S320"/>
      <c r="T320"/>
      <c r="AB320"/>
      <c r="AC320"/>
    </row>
    <row r="321" spans="1:29">
      <c r="A321" s="34" t="str">
        <f>IF(ISERROR(VLOOKUP(TRIM(B321),ALL!$B$1:$U$2738,3,FALSE)),"(unc)",VLOOKUP(TRIM(B321),ALL!$B$1:$U$2738,3,FALSE))</f>
        <v>MLB</v>
      </c>
      <c r="B321" s="99" t="s">
        <v>4998</v>
      </c>
      <c r="C321" s="10" t="s">
        <v>6859</v>
      </c>
      <c r="D321" s="224">
        <f>VLOOKUP(TRIM(B321),BirthdateDraft!$A$1:$M$9819,2,FALSE)</f>
        <v>33943</v>
      </c>
      <c r="E321" s="203" t="str">
        <f>VLOOKUP(TRIM(B321),BirthdateDraft!$A$1:$M$9819,3,FALSE)</f>
        <v>15/2</v>
      </c>
      <c r="F321" s="209"/>
      <c r="G321" s="34" t="str">
        <f>IF(ISERROR(VLOOKUP(TRIM(B321),ALL!$B$1:$U$2738,2,FALSE)),"",IF(ISERROR(VLOOKUP(TRIM(B321),ALL!$B$1:$U$2738,2,FALSE))," ",VLOOKUP(TRIM(B321),ALL!$B$1:$U$2738,2,FALSE)))</f>
        <v>HOA</v>
      </c>
      <c r="H321" s="124" t="str">
        <f>IF(ISBLANK(VLOOKUP(TRIM(B321),ALL!$B$1:$V$2738,4,FALSE)),"",IF(ISERROR(VLOOKUP(TRIM(B321),ALL!$B$1:$V$2738,4,FALSE))," ",VLOOKUP(TRIM(B321),ALL!$B$1:$V$2738,4,FALSE)))</f>
        <v>0-5</v>
      </c>
      <c r="I321" s="34" t="str">
        <f>IF(ISBLANK(VLOOKUP(TRIM(B321),ALL!$B$1:$V$2738,5,FALSE)),"",IF(ISERROR(VLOOKUP(TRIM(B321),ALL!$B$1:$V$2738,5,FALSE))," ",VLOOKUP(TRIM(B321),ALL!$B$1:$V$2738,5,FALSE)))</f>
        <v/>
      </c>
      <c r="J321" s="34">
        <f>IF(ISBLANK(VLOOKUP(TRIM(B321),ALL!$B$1:$V$2738,6,FALSE)),"",IF(ISERROR(VLOOKUP(TRIM(B321),ALL!$B$1:$V$2738,6,FALSE))," ", VLOOKUP(TRIM(B321),ALL!$B$1:$V$2738,6,FALSE)))</f>
        <v>3</v>
      </c>
      <c r="K321" s="34" t="str">
        <f>IF(ISBLANK(VLOOKUP(TRIM(B321),ALL!$B$1:$V$2738,7,FALSE)),"",IF(ISERROR(VLOOKUP(TRIM(B321),ALL!$B$1:$V$2738,7,FALSE))," ",VLOOKUP(TRIM(B321),ALL!$B$1:$V$2738,7,FALSE)))</f>
        <v/>
      </c>
      <c r="L321" s="34" t="str">
        <f>IF(ISBLANK(VLOOKUP(TRIM(B321),ALL!$B$1:$V$2738,8,FALSE)),"",IF(ISERROR(VLOOKUP(TRIM(B321),ALL!$B$1:$V$2738,8,FALSE))," ",VLOOKUP(TRIM(B321),ALL!$B$1:$V$2738,8,FALSE)))</f>
        <v/>
      </c>
      <c r="M321" s="34" t="str">
        <f>IF(ISBLANK(VLOOKUP(TRIM(B321),ALL!$B$1:$V$2738,9,FALSE)),"",IF(ISERROR(VLOOKUP(TRIM(B321),ALL!$B$1:$V$2738,9,FALSE))," ",VLOOKUP(TRIM(B321),ALL!$B$1:$V$2738,9,FALSE)))</f>
        <v/>
      </c>
      <c r="N321" s="34" t="str">
        <f>IF(ISBLANK(VLOOKUP(TRIM(B321),ALL!$B$1:$V$2738,10,FALSE)),"",IF(ISERROR(VLOOKUP(TRIM(B321),ALL!$B$1:$V$2738,10,FALSE))," ",VLOOKUP(TRIM(B321),ALL!$B$1:$V$2738,10,FALSE)))</f>
        <v/>
      </c>
      <c r="O321"/>
      <c r="P321"/>
      <c r="Q321"/>
      <c r="R321"/>
      <c r="S321"/>
      <c r="T321"/>
      <c r="AB321"/>
      <c r="AC321"/>
    </row>
    <row r="322" spans="1:29">
      <c r="A322" s="34" t="str">
        <f>IF(ISERROR(VLOOKUP(TRIM(B322),ALL!$B$1:$U$2738,3,FALSE)),"(unc)",VLOOKUP(TRIM(B322),ALL!$B$1:$U$2738,3,FALSE))</f>
        <v>LB</v>
      </c>
      <c r="B322" s="99" t="s">
        <v>6652</v>
      </c>
      <c r="C322" s="10" t="s">
        <v>6859</v>
      </c>
      <c r="D322" s="224">
        <f>VLOOKUP(TRIM(B322),BirthdateDraft!$A$1:$M$9000,2,FALSE)</f>
        <v>34950</v>
      </c>
      <c r="E322" s="203" t="str">
        <f>VLOOKUP(TRIM(B322),BirthdateDraft!$A$1:$M$9865,3,FALSE)</f>
        <v>18/1 (22)</v>
      </c>
      <c r="F322" s="209"/>
      <c r="G322" s="34" t="str">
        <f>IF(ISERROR(VLOOKUP(TRIM(B322),ALL!$B$1:$U$2738,2,FALSE)),"",IF(ISERROR(VLOOKUP(TRIM(B322),ALL!$B$1:$U$2738,2,FALSE))," ",VLOOKUP(TRIM(B322),ALL!$B$1:$U$2738,2,FALSE)))</f>
        <v>DAN</v>
      </c>
      <c r="H322" s="124" t="str">
        <f>IF(ISBLANK(VLOOKUP(TRIM(B322),ALL!$B$1:$V$2738,4,FALSE)),"",IF(ISERROR(VLOOKUP(TRIM(B322),ALL!$B$1:$V$2738,4,FALSE))," ",VLOOKUP(TRIM(B322),ALL!$B$1:$V$2738,4,FALSE)))</f>
        <v>0-0</v>
      </c>
      <c r="I322" s="34" t="str">
        <f>IF(ISBLANK(VLOOKUP(TRIM(B322),ALL!$B$1:$V$2738,5,FALSE)),"",IF(ISERROR(VLOOKUP(TRIM(B322),ALL!$B$1:$V$2738,5,FALSE))," ",VLOOKUP(TRIM(B322),ALL!$B$1:$V$2738,5,FALSE)))</f>
        <v/>
      </c>
      <c r="J322" s="34">
        <f>IF(ISBLANK(VLOOKUP(TRIM(B322),ALL!$B$1:$V$2738,6,FALSE)),"",IF(ISERROR(VLOOKUP(TRIM(B322),ALL!$B$1:$V$2738,6,FALSE))," ", VLOOKUP(TRIM(B322),ALL!$B$1:$V$2738,6,FALSE)))</f>
        <v>0</v>
      </c>
      <c r="K322" s="34" t="str">
        <f>IF(ISBLANK(VLOOKUP(TRIM(B322),ALL!$B$1:$V$2738,7,FALSE)),"",IF(ISERROR(VLOOKUP(TRIM(B322),ALL!$B$1:$V$2738,7,FALSE))," ",VLOOKUP(TRIM(B322),ALL!$B$1:$V$2738,7,FALSE)))</f>
        <v/>
      </c>
      <c r="L322" s="34" t="str">
        <f>IF(ISBLANK(VLOOKUP(TRIM(B322),ALL!$B$1:$V$2738,8,FALSE)),"",IF(ISERROR(VLOOKUP(TRIM(B322),ALL!$B$1:$V$2738,8,FALSE))," ",VLOOKUP(TRIM(B322),ALL!$B$1:$V$2738,8,FALSE)))</f>
        <v/>
      </c>
      <c r="M322" s="34" t="str">
        <f>IF(ISBLANK(VLOOKUP(TRIM(B322),ALL!$B$1:$V$2738,9,FALSE)),"",IF(ISERROR(VLOOKUP(TRIM(B322),ALL!$B$1:$V$2738,9,FALSE))," ",VLOOKUP(TRIM(B322),ALL!$B$1:$V$2738,9,FALSE)))</f>
        <v/>
      </c>
      <c r="N322" s="34" t="str">
        <f>IF(ISBLANK(VLOOKUP(TRIM(B322),ALL!$B$1:$V$2738,10,FALSE)),"",IF(ISERROR(VLOOKUP(TRIM(B322),ALL!$B$1:$V$2738,10,FALSE))," ",VLOOKUP(TRIM(B322),ALL!$B$1:$V$2738,10,FALSE)))</f>
        <v/>
      </c>
      <c r="O322" s="32"/>
      <c r="P322"/>
      <c r="Q322"/>
      <c r="R322"/>
      <c r="S322"/>
      <c r="T322"/>
      <c r="AB322"/>
      <c r="AC322"/>
    </row>
    <row r="323" spans="1:29">
      <c r="A323" s="34" t="str">
        <f>IF(ISERROR(VLOOKUP(TRIM(B323),ALL!$B$1:$U$2738,3,FALSE)),"(unc)",VLOOKUP(TRIM(B323),ALL!$B$1:$U$2738,3,FALSE))</f>
        <v>LB</v>
      </c>
      <c r="B323" s="99" t="s">
        <v>10061</v>
      </c>
      <c r="C323" s="10" t="s">
        <v>6859</v>
      </c>
      <c r="D323" s="224">
        <f>VLOOKUP(TRIM(B323),BirthdateDraft!$A$1:$M$9000,2,FALSE)</f>
        <v>36390</v>
      </c>
      <c r="E323" s="203" t="str">
        <f>VLOOKUP(TRIM(B323),BirthdateDraft!$A$1:$M$9865,3,FALSE)</f>
        <v>22/3</v>
      </c>
      <c r="F323" s="209" t="s">
        <v>12228</v>
      </c>
      <c r="G323" s="34" t="str">
        <f>IF(ISERROR(VLOOKUP(TRIM(B323),ALL!$B$1:$U$2738,2,FALSE)),"",IF(ISERROR(VLOOKUP(TRIM(B323),ALL!$B$1:$U$2738,2,FALSE))," ",VLOOKUP(TRIM(B323),ALL!$B$1:$U$2738,2,FALSE)))</f>
        <v>JXA</v>
      </c>
      <c r="H323" s="124" t="str">
        <f>IF(ISBLANK(VLOOKUP(TRIM(B323),ALL!$B$1:$V$2738,4,FALSE)),"",IF(ISERROR(VLOOKUP(TRIM(B323),ALL!$B$1:$V$2738,4,FALSE))," ",VLOOKUP(TRIM(B323),ALL!$B$1:$V$2738,4,FALSE)))</f>
        <v>0-0</v>
      </c>
      <c r="I323" s="34" t="str">
        <f>IF(ISBLANK(VLOOKUP(TRIM(B323),ALL!$B$1:$V$2738,5,FALSE)),"",IF(ISERROR(VLOOKUP(TRIM(B323),ALL!$B$1:$V$2738,5,FALSE))," ",VLOOKUP(TRIM(B323),ALL!$B$1:$V$2738,5,FALSE)))</f>
        <v/>
      </c>
      <c r="J323" s="34">
        <f>IF(ISBLANK(VLOOKUP(TRIM(B323),ALL!$B$1:$V$2738,6,FALSE)),"",IF(ISERROR(VLOOKUP(TRIM(B323),ALL!$B$1:$V$2738,6,FALSE))," ", VLOOKUP(TRIM(B323),ALL!$B$1:$V$2738,6,FALSE)))</f>
        <v>0</v>
      </c>
      <c r="K323" s="34"/>
      <c r="L323" s="34"/>
      <c r="M323" s="34"/>
      <c r="N323" s="34"/>
      <c r="O323" s="32"/>
      <c r="P323"/>
      <c r="Q323"/>
      <c r="R323"/>
      <c r="S323"/>
      <c r="T323"/>
      <c r="AB323"/>
      <c r="AC323"/>
    </row>
    <row r="324" spans="1:29">
      <c r="A324" s="34" t="str">
        <f>IF(ISERROR(VLOOKUP(TRIM(B324),ALL!$B$1:$U$2738,3,FALSE)),"(unc)",VLOOKUP(TRIM(B324),ALL!$B$1:$U$2738,3,FALSE))</f>
        <v>OLB</v>
      </c>
      <c r="B324" s="499" t="s">
        <v>4984</v>
      </c>
      <c r="C324" s="10" t="s">
        <v>6859</v>
      </c>
      <c r="D324" s="224">
        <f>VLOOKUP(TRIM(B324),BirthdateDraft!$A$1:$M$9000,2,FALSE)</f>
        <v>33310</v>
      </c>
      <c r="E324" s="203" t="str">
        <f>VLOOKUP(TRIM(B324),BirthdateDraft!$A$1:$M$9865,3,FALSE)</f>
        <v>15/2</v>
      </c>
      <c r="F324" s="209" t="s">
        <v>12228</v>
      </c>
      <c r="G324" s="34" t="str">
        <f>IF(ISERROR(VLOOKUP(TRIM(B324),ALL!$B$1:$U$2738,2,FALSE)),"",IF(ISERROR(VLOOKUP(TRIM(B324),ALL!$B$1:$U$2738,2,FALSE))," ",VLOOKUP(TRIM(B324),ALL!$B$1:$U$2738,2,FALSE)))</f>
        <v>PIA</v>
      </c>
      <c r="H324" s="124" t="str">
        <f>IF(ISBLANK(VLOOKUP(TRIM(B324),ALL!$B$1:$V$2738,4,FALSE)),"",IF(ISERROR(VLOOKUP(TRIM(B324),ALL!$B$1:$V$2738,4,FALSE))," ",VLOOKUP(TRIM(B324),ALL!$B$1:$V$2738,4,FALSE)))</f>
        <v>0-0</v>
      </c>
      <c r="I324" s="34" t="str">
        <f>IF(ISBLANK(VLOOKUP(TRIM(B324),ALL!$B$1:$V$2738,5,FALSE)),"",IF(ISERROR(VLOOKUP(TRIM(B324),ALL!$B$1:$V$2738,5,FALSE))," ",VLOOKUP(TRIM(B324),ALL!$B$1:$V$2738,5,FALSE)))</f>
        <v/>
      </c>
      <c r="J324" s="34">
        <f>IF(ISBLANK(VLOOKUP(TRIM(B324),ALL!$B$1:$V$2738,6,FALSE)),"",IF(ISERROR(VLOOKUP(TRIM(B324),ALL!$B$1:$V$2738,6,FALSE))," ", VLOOKUP(TRIM(B324),ALL!$B$1:$V$2738,6,FALSE)))</f>
        <v>6</v>
      </c>
      <c r="K324" s="34"/>
      <c r="L324" s="34"/>
      <c r="M324" s="34"/>
      <c r="N324" s="34"/>
      <c r="O324" s="32"/>
      <c r="P324"/>
      <c r="Q324"/>
      <c r="R324"/>
      <c r="S324"/>
      <c r="T324"/>
      <c r="AB324"/>
      <c r="AC324"/>
    </row>
    <row r="325" spans="1:29">
      <c r="A325" s="34" t="str">
        <f>IF(ISERROR(VLOOKUP(TRIM(B325),ALL!$B$1:$U$2738,3,FALSE)),"(unc)",VLOOKUP(TRIM(B325),ALL!$B$1:$U$2738,3,FALSE))</f>
        <v>ROLB</v>
      </c>
      <c r="B325" s="99" t="s">
        <v>6490</v>
      </c>
      <c r="C325" s="10" t="s">
        <v>6859</v>
      </c>
      <c r="D325" s="224">
        <f>VLOOKUP(TRIM(B325),BirthdateDraft!$A$1:$M$9000,2,FALSE)</f>
        <v>34555</v>
      </c>
      <c r="E325" s="203" t="str">
        <f>VLOOKUP(TRIM(B325),BirthdateDraft!$A$1:$M$9865,3,FALSE)</f>
        <v>18/FA</v>
      </c>
      <c r="F325" s="209" t="s">
        <v>8523</v>
      </c>
      <c r="G325" s="34" t="str">
        <f>IF(ISERROR(VLOOKUP(TRIM(B325),ALL!$B$1:$U$2738,2,FALSE)),"",IF(ISERROR(VLOOKUP(TRIM(B325),ALL!$B$1:$U$2738,2,FALSE))," ",VLOOKUP(TRIM(B325),ALL!$B$1:$U$2738,2,FALSE)))</f>
        <v>ARN</v>
      </c>
      <c r="H325" s="124" t="str">
        <f>IF(ISBLANK(VLOOKUP(TRIM(B325),ALL!$B$1:$V$2738,4,FALSE)),"",IF(ISERROR(VLOOKUP(TRIM(B325),ALL!$B$1:$V$2738,4,FALSE))," ",VLOOKUP(TRIM(B325),ALL!$B$1:$V$2738,4,FALSE)))</f>
        <v>0-0</v>
      </c>
      <c r="I325" s="34" t="str">
        <f>IF(ISBLANK(VLOOKUP(TRIM(B325),ALL!$B$1:$V$2738,5,FALSE)),"",IF(ISERROR(VLOOKUP(TRIM(B325),ALL!$B$1:$V$2738,5,FALSE))," ",VLOOKUP(TRIM(B325),ALL!$B$1:$V$2738,5,FALSE)))</f>
        <v/>
      </c>
      <c r="J325" s="34">
        <f>IF(ISBLANK(VLOOKUP(TRIM(B325),ALL!$B$1:$V$2738,6,FALSE)),"",IF(ISERROR(VLOOKUP(TRIM(B325),ALL!$B$1:$V$2738,6,FALSE))," ", VLOOKUP(TRIM(B325),ALL!$B$1:$V$2738,6,FALSE)))</f>
        <v>10</v>
      </c>
      <c r="K325" s="34"/>
      <c r="L325" s="34" t="str">
        <f>IF(ISBLANK(VLOOKUP(TRIM(B325),ALL!$B$1:$V$2738,8,FALSE)),"",IF(ISERROR(VLOOKUP(TRIM(B325),ALL!$B$1:$V$2738,8,FALSE))," ",VLOOKUP(TRIM(B325),ALL!$B$1:$V$2738,8,FALSE)))</f>
        <v/>
      </c>
      <c r="M325" s="34" t="str">
        <f>IF(ISBLANK(VLOOKUP(TRIM(B325),ALL!$B$1:$V$2738,9,FALSE)),"",IF(ISERROR(VLOOKUP(TRIM(B325),ALL!$B$1:$V$2738,9,FALSE))," ",VLOOKUP(TRIM(B325),ALL!$B$1:$V$2738,9,FALSE)))</f>
        <v/>
      </c>
      <c r="N325" s="34" t="str">
        <f>IF(ISBLANK(VLOOKUP(TRIM(B325),ALL!$B$1:$V$2738,10,FALSE)),"",IF(ISERROR(VLOOKUP(TRIM(B325),ALL!$B$1:$V$2738,10,FALSE))," ",VLOOKUP(TRIM(B325),ALL!$B$1:$V$2738,10,FALSE)))</f>
        <v/>
      </c>
      <c r="O325"/>
      <c r="P325"/>
      <c r="Q325"/>
      <c r="R325"/>
      <c r="S325"/>
      <c r="T325"/>
      <c r="AB325"/>
      <c r="AC325"/>
    </row>
    <row r="326" spans="1:29">
      <c r="A326" s="34"/>
      <c r="B326" s="99"/>
      <c r="C326" s="10"/>
      <c r="D326" s="224"/>
      <c r="E326" s="203"/>
      <c r="F326" s="209"/>
      <c r="G326" s="34"/>
      <c r="H326" s="124"/>
      <c r="I326" s="34"/>
      <c r="J326" s="34"/>
      <c r="K326" s="34"/>
      <c r="L326" s="34"/>
      <c r="M326" s="34"/>
      <c r="N326" s="34"/>
      <c r="O326"/>
      <c r="P326"/>
      <c r="Q326"/>
      <c r="R326"/>
      <c r="S326"/>
      <c r="T326"/>
      <c r="AB326"/>
      <c r="AC326"/>
    </row>
    <row r="327" spans="1:29">
      <c r="A327" s="34" t="str">
        <f>IF(ISERROR(VLOOKUP(TRIM(B327),ALL!$B$1:$U$2738,3,FALSE)),"(unc)",VLOOKUP(TRIM(B327),ALL!$B$1:$U$2738,3,FALSE))</f>
        <v>LCB ^</v>
      </c>
      <c r="B327" s="207" t="s">
        <v>8955</v>
      </c>
      <c r="C327" s="10" t="s">
        <v>6859</v>
      </c>
      <c r="D327" s="224">
        <f>VLOOKUP(TRIM(B327),BirthdateDraft!$A$1:$M$9000,2,FALSE)</f>
        <v>36342</v>
      </c>
      <c r="E327" s="203" t="str">
        <f>VLOOKUP(TRIM(B327),BirthdateDraft!$A$1:$M$9865,3,FALSE)</f>
        <v>21/3</v>
      </c>
      <c r="F327" s="209" t="s">
        <v>11713</v>
      </c>
      <c r="G327" s="34" t="str">
        <f>IF(ISERROR(VLOOKUP(TRIM(B327),ALL!$B$1:$U$2738,2,FALSE)),"",IF(ISERROR(VLOOKUP(TRIM(B327),ALL!$B$1:$U$2738,2,FALSE))," ",VLOOKUP(TRIM(B327),ALL!$B$1:$U$2738,2,FALSE)))</f>
        <v>NON</v>
      </c>
      <c r="H327" s="124" t="str">
        <f>IF(ISBLANK(VLOOKUP(TRIM(B327),ALL!$B$1:$V$2738,4,FALSE)),"",IF(ISERROR(VLOOKUP(TRIM(B327),ALL!$B$1:$V$2738,4,FALSE))," ",VLOOKUP(TRIM(B327),ALL!$B$1:$V$2738,4,FALSE)))</f>
        <v>6</v>
      </c>
      <c r="I327" s="34" t="str">
        <f>IF(ISBLANK(VLOOKUP(TRIM(B327),ALL!$B$1:$V$2738,5,FALSE)),"",IF(ISERROR(VLOOKUP(TRIM(B327),ALL!$B$1:$V$2738,5,FALSE))," ",VLOOKUP(TRIM(B327),ALL!$B$1:$V$2738,5,FALSE)))</f>
        <v/>
      </c>
      <c r="J327" s="34" t="str">
        <f>IF(ISBLANK(VLOOKUP(TRIM(B327),ALL!$B$1:$V$2738,6,FALSE)),"",IF(ISERROR(VLOOKUP(TRIM(B327),ALL!$B$1:$V$2738,6,FALSE))," ", VLOOKUP(TRIM(B327),ALL!$B$1:$V$2738,6,FALSE)))</f>
        <v/>
      </c>
      <c r="K327" s="34"/>
      <c r="L327" s="34"/>
      <c r="M327" s="34"/>
      <c r="N327" s="34"/>
      <c r="O327"/>
      <c r="P327"/>
      <c r="Q327"/>
      <c r="R327"/>
      <c r="S327"/>
      <c r="T327"/>
      <c r="AB327"/>
      <c r="AC327"/>
    </row>
    <row r="328" spans="1:29">
      <c r="A328" s="34" t="str">
        <f>IF(ISERROR(VLOOKUP(TRIM(B328),ALL!$B$1:$U$2738,3,FALSE)),"(unc)",VLOOKUP(TRIM(B328),ALL!$B$1:$U$2738,3,FALSE))</f>
        <v>SS ^</v>
      </c>
      <c r="B328" s="99" t="s">
        <v>7989</v>
      </c>
      <c r="C328" s="10" t="s">
        <v>6859</v>
      </c>
      <c r="D328" s="224">
        <f>VLOOKUP(TRIM(B328),BirthdateDraft!$A$1:$M$9000,2,FALSE)</f>
        <v>36222</v>
      </c>
      <c r="E328" s="203" t="str">
        <f>VLOOKUP(TRIM(B328),BirthdateDraft!$A$1:$M$9865,3,FALSE)</f>
        <v>20/7</v>
      </c>
      <c r="F328" s="209" t="s">
        <v>8401</v>
      </c>
      <c r="G328" s="34" t="str">
        <f>IF(ISERROR(VLOOKUP(TRIM(B328),ALL!$B$1:$U$2738,2,FALSE)),"",IF(ISERROR(VLOOKUP(TRIM(B328),ALL!$B$1:$U$2738,2,FALSE))," ",VLOOKUP(TRIM(B328),ALL!$B$1:$U$2738,2,FALSE)))</f>
        <v>WAN</v>
      </c>
      <c r="H328" s="124" t="str">
        <f>IF(ISBLANK(VLOOKUP(TRIM(B328),ALL!$B$1:$V$2738,4,FALSE)),"",IF(ISERROR(VLOOKUP(TRIM(B328),ALL!$B$1:$V$2738,4,FALSE))," ",VLOOKUP(TRIM(B328),ALL!$B$1:$V$2738,4,FALSE)))</f>
        <v>4-4</v>
      </c>
      <c r="I328" s="34"/>
      <c r="J328" s="34"/>
      <c r="K328" s="34"/>
      <c r="L328" s="34" t="str">
        <f>IF(ISBLANK(VLOOKUP(TRIM(B328),ALL!$B$1:$V$2738,8,FALSE)),"",IF(ISERROR(VLOOKUP(TRIM(B328),ALL!$B$1:$V$2738,8,FALSE))," ",VLOOKUP(TRIM(B328),ALL!$B$1:$V$2738,8,FALSE)))</f>
        <v/>
      </c>
      <c r="M328" s="34" t="str">
        <f>IF(ISBLANK(VLOOKUP(TRIM(B328),ALL!$B$1:$V$2738,9,FALSE)),"",IF(ISERROR(VLOOKUP(TRIM(B328),ALL!$B$1:$V$2738,9,FALSE))," ",VLOOKUP(TRIM(B328),ALL!$B$1:$V$2738,9,FALSE)))</f>
        <v/>
      </c>
      <c r="N328" s="34" t="str">
        <f>IF(ISBLANK(VLOOKUP(TRIM(B328),ALL!$B$1:$V$2738,10,FALSE)),"",IF(ISERROR(VLOOKUP(TRIM(B328),ALL!$B$1:$V$2738,10,FALSE))," ",VLOOKUP(TRIM(B328),ALL!$B$1:$V$2738,10,FALSE)))</f>
        <v/>
      </c>
      <c r="O328"/>
      <c r="P328"/>
      <c r="Q328"/>
      <c r="R328"/>
      <c r="S328"/>
      <c r="T328"/>
      <c r="AB328"/>
      <c r="AC328"/>
    </row>
    <row r="329" spans="1:29">
      <c r="A329" s="34" t="str">
        <f>IF(ISERROR(VLOOKUP(TRIM(B329),ALL!$B$1:$U$2738,3,FALSE)),"(unc)",VLOOKUP(TRIM(B329),ALL!$B$1:$U$2738,3,FALSE))</f>
        <v>RCB ^</v>
      </c>
      <c r="B329" s="99" t="s">
        <v>9294</v>
      </c>
      <c r="C329" s="10" t="s">
        <v>6859</v>
      </c>
      <c r="D329" s="224">
        <f>VLOOKUP(TRIM(B329),BirthdateDraft!$A$1:$M$9000,2,FALSE)</f>
        <v>35674</v>
      </c>
      <c r="E329" s="203" t="str">
        <f>VLOOKUP(TRIM(B329),BirthdateDraft!$A$1:$M$9865,3,FALSE)</f>
        <v>21/3</v>
      </c>
      <c r="F329" s="209" t="s">
        <v>10636</v>
      </c>
      <c r="G329" s="34" t="str">
        <f>IF(ISERROR(VLOOKUP(TRIM(B329),ALL!$B$1:$U$2738,2,FALSE)),"",IF(ISERROR(VLOOKUP(TRIM(B329),ALL!$B$1:$U$2738,2,FALSE))," ",VLOOKUP(TRIM(B329),ALL!$B$1:$U$2738,2,FALSE)))</f>
        <v>WAN</v>
      </c>
      <c r="H329" s="124" t="str">
        <f>IF(ISBLANK(VLOOKUP(TRIM(B329),ALL!$B$1:$V$2738,4,FALSE)),"",IF(ISERROR(VLOOKUP(TRIM(B329),ALL!$B$1:$V$2738,4,FALSE))," ",VLOOKUP(TRIM(B329),ALL!$B$1:$V$2738,4,FALSE)))</f>
        <v>0</v>
      </c>
      <c r="I329" s="34"/>
      <c r="J329" s="34"/>
      <c r="K329" s="34"/>
      <c r="L329" s="34"/>
      <c r="M329" s="34"/>
      <c r="N329" s="34"/>
      <c r="O329"/>
      <c r="P329"/>
      <c r="Q329"/>
      <c r="R329"/>
      <c r="S329"/>
      <c r="T329"/>
      <c r="AB329"/>
      <c r="AC329"/>
    </row>
    <row r="330" spans="1:29">
      <c r="A330" s="34" t="str">
        <f>IF(ISERROR(VLOOKUP(TRIM(B330),ALL!$B$1:$U$2738,3,FALSE)),"(unc)",VLOOKUP(TRIM(B330),ALL!$B$1:$U$2738,3,FALSE))</f>
        <v>DB ^</v>
      </c>
      <c r="B330" s="99" t="s">
        <v>7916</v>
      </c>
      <c r="C330" s="10" t="s">
        <v>6859</v>
      </c>
      <c r="D330" s="224">
        <f>VLOOKUP(TRIM(B330),BirthdateDraft!$A$1:$M$9000,2,FALSE)</f>
        <v>36099</v>
      </c>
      <c r="E330" s="203" t="str">
        <f>VLOOKUP(TRIM(B330),BirthdateDraft!$A$1:$M$9865,3,FALSE)</f>
        <v>20/FA</v>
      </c>
      <c r="F330" s="209" t="s">
        <v>10636</v>
      </c>
      <c r="G330" s="34" t="str">
        <f>IF(ISERROR(VLOOKUP(TRIM(B330),ALL!$B$1:$U$2738,2,FALSE)),"",IF(ISERROR(VLOOKUP(TRIM(B330),ALL!$B$1:$U$2738,2,FALSE))," ",VLOOKUP(TRIM(B330),ALL!$B$1:$U$2738,2,FALSE)))</f>
        <v>LVA</v>
      </c>
      <c r="H330" s="124" t="str">
        <f>IF(ISBLANK(VLOOKUP(TRIM(B330),ALL!$B$1:$V$2738,4,FALSE)),"",IF(ISERROR(VLOOKUP(TRIM(B330),ALL!$B$1:$V$2738,4,FALSE))," ",VLOOKUP(TRIM(B330),ALL!$B$1:$V$2738,4,FALSE)))</f>
        <v>0-0</v>
      </c>
      <c r="I330" s="34"/>
      <c r="J330" s="34"/>
      <c r="K330" s="34"/>
      <c r="L330" s="34"/>
      <c r="M330" s="34"/>
      <c r="N330" s="34"/>
      <c r="O330"/>
      <c r="P330"/>
      <c r="Q330"/>
      <c r="R330"/>
      <c r="S330"/>
      <c r="T330"/>
      <c r="AB330"/>
      <c r="AC330"/>
    </row>
    <row r="331" spans="1:29">
      <c r="A331" s="34" t="str">
        <f>IF(ISERROR(VLOOKUP(TRIM(B331),ALL!$B$1:$U$2738,3,FALSE)),"(unc)",VLOOKUP(TRIM(B331),ALL!$B$1:$U$2738,3,FALSE))</f>
        <v>LOLB CB</v>
      </c>
      <c r="B331" s="99" t="s">
        <v>8953</v>
      </c>
      <c r="C331" s="10" t="s">
        <v>6859</v>
      </c>
      <c r="D331" s="224">
        <f>VLOOKUP(TRIM(B331),BirthdateDraft!$A$1:$M$9000,2,FALSE)</f>
        <v>35796</v>
      </c>
      <c r="E331" s="203" t="str">
        <f>VLOOKUP(TRIM(B331),BirthdateDraft!$A$1:$M$9865,3,FALSE)</f>
        <v>20/6</v>
      </c>
      <c r="F331" s="209" t="s">
        <v>10833</v>
      </c>
      <c r="G331" s="34" t="str">
        <f>IF(ISERROR(VLOOKUP(TRIM(B331),ALL!$B$1:$U$2738,2,FALSE)),"",IF(ISERROR(VLOOKUP(TRIM(B331),ALL!$B$1:$U$2738,2,FALSE))," ",VLOOKUP(TRIM(B331),ALL!$B$1:$U$2738,2,FALSE)))</f>
        <v>MIN</v>
      </c>
      <c r="H331" s="124" t="str">
        <f>IF(ISBLANK(VLOOKUP(TRIM(B331),ALL!$B$1:$V$2738,4,FALSE)),"",IF(ISERROR(VLOOKUP(TRIM(B331),ALL!$B$1:$V$2738,4,FALSE))," ",VLOOKUP(TRIM(B331),ALL!$B$1:$V$2738,4,FALSE)))</f>
        <v>4-4</v>
      </c>
      <c r="I331" s="34"/>
      <c r="J331" s="34"/>
      <c r="K331" s="34"/>
      <c r="L331" s="34"/>
      <c r="M331" s="34"/>
      <c r="N331" s="34"/>
      <c r="O331"/>
      <c r="P331"/>
      <c r="Q331"/>
      <c r="R331"/>
      <c r="S331"/>
      <c r="T331"/>
      <c r="AB331"/>
      <c r="AC331"/>
    </row>
    <row r="332" spans="1:29">
      <c r="A332" s="34" t="str">
        <f>IF(ISERROR(VLOOKUP(TRIM(B332),ALL!$B$1:$U$2738,3,FALSE)),"(unc)",VLOOKUP(TRIM(B332),ALL!$B$1:$U$2738,3,FALSE))</f>
        <v>RCB ^</v>
      </c>
      <c r="B332" s="99" t="s">
        <v>8929</v>
      </c>
      <c r="C332" s="10" t="s">
        <v>6859</v>
      </c>
      <c r="D332" s="224">
        <f>VLOOKUP(TRIM(B332),BirthdateDraft!$A$1:$M$9000,2,FALSE)</f>
        <v>35674</v>
      </c>
      <c r="E332" s="203">
        <f>VLOOKUP(TRIM(B332),BirthdateDraft!$A$1:$M$9865,3,FALSE)</f>
        <v>0</v>
      </c>
      <c r="F332" s="209" t="s">
        <v>9612</v>
      </c>
      <c r="G332" s="34" t="str">
        <f>IF(ISERROR(VLOOKUP(TRIM(B332),ALL!$B$1:$U$2738,2,FALSE)),"",IF(ISERROR(VLOOKUP(TRIM(B332),ALL!$B$1:$U$2738,2,FALSE))," ",VLOOKUP(TRIM(B332),ALL!$B$1:$U$2738,2,FALSE)))</f>
        <v>DEN</v>
      </c>
      <c r="H332" s="124" t="str">
        <f>IF(ISBLANK(VLOOKUP(TRIM(B332),ALL!$B$1:$V$2738,4,FALSE)),"",IF(ISERROR(VLOOKUP(TRIM(B332),ALL!$B$1:$V$2738,4,FALSE))," ",VLOOKUP(TRIM(B332),ALL!$B$1:$V$2738,4,FALSE)))</f>
        <v>0</v>
      </c>
      <c r="I332" s="34"/>
      <c r="J332" s="34"/>
      <c r="K332" s="34"/>
      <c r="L332" s="34" t="str">
        <f>IF(ISBLANK(VLOOKUP(TRIM(B332),ALL!$B$1:$V$2738,8,FALSE)),"",IF(ISERROR(VLOOKUP(TRIM(B332),ALL!$B$1:$V$2738,8,FALSE))," ",VLOOKUP(TRIM(B332),ALL!$B$1:$V$2738,8,FALSE)))</f>
        <v/>
      </c>
      <c r="M332" s="34" t="str">
        <f>IF(ISBLANK(VLOOKUP(TRIM(B332),ALL!$B$1:$V$2738,9,FALSE)),"",IF(ISERROR(VLOOKUP(TRIM(B332),ALL!$B$1:$V$2738,9,FALSE))," ",VLOOKUP(TRIM(B332),ALL!$B$1:$V$2738,9,FALSE)))</f>
        <v/>
      </c>
      <c r="N332" s="34" t="str">
        <f>IF(ISBLANK(VLOOKUP(TRIM(B332),ALL!$B$1:$V$2738,10,FALSE)),"",IF(ISERROR(VLOOKUP(TRIM(B332),ALL!$B$1:$V$2738,10,FALSE))," ",VLOOKUP(TRIM(B332),ALL!$B$1:$V$2738,10,FALSE)))</f>
        <v/>
      </c>
      <c r="O332"/>
      <c r="P332"/>
      <c r="Q332"/>
      <c r="R332"/>
      <c r="S332"/>
      <c r="T332"/>
      <c r="AB332"/>
      <c r="AC332"/>
    </row>
    <row r="333" spans="1:29">
      <c r="A333" s="34" t="str">
        <f>IF(ISERROR(VLOOKUP(TRIM(B333),ALL!$B$1:$U$2738,3,FALSE)),"(unc)",VLOOKUP(TRIM(B333),ALL!$B$1:$U$2738,3,FALSE))</f>
        <v>DB ^</v>
      </c>
      <c r="B333" s="99" t="s">
        <v>4383</v>
      </c>
      <c r="C333" s="10" t="s">
        <v>6859</v>
      </c>
      <c r="D333" s="224">
        <f>VLOOKUP(TRIM(B333),BirthdateDraft!$A$1:$M$9000,2,FALSE)</f>
        <v>33725</v>
      </c>
      <c r="E333" s="203" t="str">
        <f>VLOOKUP(TRIM(B333),BirthdateDraft!$A$1:$M$9865,3,FALSE)</f>
        <v>14/1 (31)</v>
      </c>
      <c r="F333" s="209"/>
      <c r="G333" s="34" t="str">
        <f>IF(ISERROR(VLOOKUP(TRIM(B333),ALL!$B$1:$U$2738,2,FALSE)),"",IF(ISERROR(VLOOKUP(TRIM(B333),ALL!$B$1:$U$2738,2,FALSE))," ",VLOOKUP(TRIM(B333),ALL!$B$1:$U$2738,2,FALSE)))</f>
        <v>PHN</v>
      </c>
      <c r="H333" s="124" t="str">
        <f>IF(ISBLANK(VLOOKUP(TRIM(B333),ALL!$B$1:$V$2738,4,FALSE)),"",IF(ISERROR(VLOOKUP(TRIM(B333),ALL!$B$1:$V$2738,4,FALSE))," ",VLOOKUP(TRIM(B333),ALL!$B$1:$V$2738,4,FALSE)))</f>
        <v>0-0</v>
      </c>
      <c r="I333" s="34" t="str">
        <f>IF(ISBLANK(VLOOKUP(TRIM(B333),ALL!$B$1:$V$2738,5,FALSE)),"",IF(ISERROR(VLOOKUP(TRIM(B333),ALL!$B$1:$V$2738,5,FALSE))," ",VLOOKUP(TRIM(B333),ALL!$B$1:$V$2738,5,FALSE)))</f>
        <v/>
      </c>
      <c r="J333" s="34" t="str">
        <f>IF(ISBLANK(VLOOKUP(TRIM(B333),ALL!$B$1:$V$2738,6,FALSE)),"",IF(ISERROR(VLOOKUP(TRIM(B333),ALL!$B$1:$V$2738,6,FALSE))," ", VLOOKUP(TRIM(B333),ALL!$B$1:$V$2738,6,FALSE)))</f>
        <v/>
      </c>
      <c r="K333" s="34" t="str">
        <f>IF(ISBLANK(VLOOKUP(TRIM(B333),ALL!$B$1:$V$2738,7,FALSE)),"",IF(ISERROR(VLOOKUP(TRIM(B333),ALL!$B$1:$V$2738,7,FALSE))," ",VLOOKUP(TRIM(B333),ALL!$B$1:$V$2738,7,FALSE)))</f>
        <v/>
      </c>
      <c r="L333" s="34" t="str">
        <f>IF(ISBLANK(VLOOKUP(TRIM(B333),ALL!$B$1:$V$2738,8,FALSE)),"",IF(ISERROR(VLOOKUP(TRIM(B333),ALL!$B$1:$V$2738,8,FALSE))," ",VLOOKUP(TRIM(B333),ALL!$B$1:$V$2738,8,FALSE)))</f>
        <v/>
      </c>
      <c r="M333" s="34" t="str">
        <f>IF(ISBLANK(VLOOKUP(TRIM(B333),ALL!$B$1:$V$2738,9,FALSE)),"",IF(ISERROR(VLOOKUP(TRIM(B333),ALL!$B$1:$V$2738,9,FALSE))," ",VLOOKUP(TRIM(B333),ALL!$B$1:$V$2738,9,FALSE)))</f>
        <v/>
      </c>
      <c r="N333" s="34" t="str">
        <f>IF(ISBLANK(VLOOKUP(TRIM(B333),ALL!$B$1:$V$2738,10,FALSE)),"",IF(ISERROR(VLOOKUP(TRIM(B333),ALL!$B$1:$V$2738,10,FALSE))," ",VLOOKUP(TRIM(B333),ALL!$B$1:$V$2738,10,FALSE)))</f>
        <v/>
      </c>
      <c r="O333"/>
      <c r="P333"/>
      <c r="Q333"/>
      <c r="R333"/>
      <c r="S333"/>
      <c r="T333"/>
      <c r="AB333"/>
      <c r="AC333"/>
    </row>
    <row r="334" spans="1:29">
      <c r="A334" s="34" t="str">
        <f>IF(ISERROR(VLOOKUP(TRIM(B334),ALL!$B$1:$U$2738,3,FALSE)),"(unc)",VLOOKUP(TRIM(B334),ALL!$B$1:$U$2738,3,FALSE))</f>
        <v>S ^</v>
      </c>
      <c r="B334" s="450" t="s">
        <v>11110</v>
      </c>
      <c r="C334" s="10" t="s">
        <v>6859</v>
      </c>
      <c r="D334" s="224">
        <f>VLOOKUP(TRIM(B334),BirthdateDraft!$A$1:$M$9000,2,FALSE)</f>
        <v>37175</v>
      </c>
      <c r="E334" s="203" t="str">
        <f>VLOOKUP(TRIM(B334),BirthdateDraft!$A$1:$M$9865,3,FALSE)</f>
        <v>23.FA</v>
      </c>
      <c r="F334" s="209" t="s">
        <v>12058</v>
      </c>
      <c r="G334" s="34" t="str">
        <f>IF(ISERROR(VLOOKUP(TRIM(B334),ALL!$B$1:$U$2738,2,FALSE)),"",IF(ISERROR(VLOOKUP(TRIM(B334),ALL!$B$1:$U$2738,2,FALSE))," ",VLOOKUP(TRIM(B334),ALL!$B$1:$U$2738,2,FALSE)))</f>
        <v>CLA</v>
      </c>
      <c r="H334" s="124" t="str">
        <f>IF(ISBLANK(VLOOKUP(TRIM(B334),ALL!$B$1:$V$2738,4,FALSE)),"",IF(ISERROR(VLOOKUP(TRIM(B334),ALL!$B$1:$V$2738,4,FALSE))," ",VLOOKUP(TRIM(B334),ALL!$B$1:$V$2738,4,FALSE)))</f>
        <v>4-0</v>
      </c>
      <c r="I334" s="34"/>
      <c r="J334" s="34"/>
      <c r="K334" s="34"/>
      <c r="L334" s="34"/>
      <c r="M334" s="34"/>
      <c r="N334" s="34"/>
      <c r="O334"/>
      <c r="P334"/>
      <c r="Q334"/>
      <c r="R334"/>
      <c r="S334"/>
      <c r="T334"/>
      <c r="AB334"/>
      <c r="AC334"/>
    </row>
    <row r="335" spans="1:29">
      <c r="A335" s="34" t="str">
        <f>IF(ISERROR(VLOOKUP(TRIM(B335),ALL!$B$1:$U$2738,3,FALSE)),"(unc)",VLOOKUP(TRIM(B335),ALL!$B$1:$U$2738,3,FALSE))</f>
        <v>RCB ^</v>
      </c>
      <c r="B335" s="99" t="s">
        <v>6658</v>
      </c>
      <c r="C335" s="10" t="s">
        <v>6859</v>
      </c>
      <c r="D335" s="224">
        <f>VLOOKUP(TRIM(B335),BirthdateDraft!$A$1:$M$9000,2,FALSE)</f>
        <v>34433</v>
      </c>
      <c r="E335" s="203" t="str">
        <f>VLOOKUP(TRIM(B335),BirthdateDraft!$A$1:$M$9865,3,FALSE)</f>
        <v>17/3</v>
      </c>
      <c r="F335" s="209" t="s">
        <v>11867</v>
      </c>
      <c r="G335" s="34" t="str">
        <f>IF(ISERROR(VLOOKUP(TRIM(B335),ALL!$B$1:$U$2738,2,FALSE)),"",IF(ISERROR(VLOOKUP(TRIM(B335),ALL!$B$1:$U$2738,2,FALSE))," ",VLOOKUP(TRIM(B335),ALL!$B$1:$U$2738,2,FALSE)))</f>
        <v>DNA</v>
      </c>
      <c r="H335" s="124" t="str">
        <f>IF(ISBLANK(VLOOKUP(TRIM(B335),ALL!$B$1:$V$2738,4,FALSE)),"",IF(ISERROR(VLOOKUP(TRIM(B335),ALL!$B$1:$V$2738,4,FALSE))," ",VLOOKUP(TRIM(B335),ALL!$B$1:$V$2738,4,FALSE)))</f>
        <v>4</v>
      </c>
      <c r="I335" s="34"/>
      <c r="J335" s="34"/>
      <c r="K335" s="34"/>
      <c r="L335" s="34"/>
      <c r="M335" s="34"/>
      <c r="N335" s="34"/>
      <c r="O335"/>
      <c r="P335"/>
      <c r="Q335"/>
      <c r="R335"/>
      <c r="S335"/>
      <c r="T335"/>
      <c r="AB335"/>
      <c r="AC335"/>
    </row>
    <row r="336" spans="1:29">
      <c r="A336" s="34"/>
    </row>
    <row r="337" spans="1:257">
      <c r="A337" s="34"/>
      <c r="B337" s="99"/>
      <c r="C337" s="10"/>
      <c r="D337" s="224"/>
      <c r="E337" s="203"/>
      <c r="F337" s="209"/>
      <c r="G337" s="34"/>
      <c r="H337" s="124"/>
      <c r="I337" s="34"/>
      <c r="J337" s="34"/>
      <c r="K337" s="34"/>
      <c r="L337" s="34" t="str">
        <f>IF(ISBLANK(VLOOKUP(TRIM(B337),ALL!$B$1:$V$2738,8,FALSE)),"",IF(ISERROR(VLOOKUP(TRIM(B337),ALL!$B$1:$V$2738,8,FALSE))," ",VLOOKUP(TRIM(B337),ALL!$B$1:$V$2738,8,FALSE)))</f>
        <v xml:space="preserve"> </v>
      </c>
      <c r="M337" s="34" t="str">
        <f>IF(ISBLANK(VLOOKUP(TRIM(B337),ALL!$B$1:$V$2738,9,FALSE)),"",IF(ISERROR(VLOOKUP(TRIM(B337),ALL!$B$1:$V$2738,9,FALSE))," ",VLOOKUP(TRIM(B337),ALL!$B$1:$V$2738,9,FALSE)))</f>
        <v xml:space="preserve"> </v>
      </c>
      <c r="N337" s="34" t="str">
        <f>IF(ISBLANK(VLOOKUP(TRIM(B337),ALL!$B$1:$V$2738,10,FALSE)),"",IF(ISERROR(VLOOKUP(TRIM(B337),ALL!$B$1:$V$2738,10,FALSE))," ",VLOOKUP(TRIM(B337),ALL!$B$1:$V$2738,10,FALSE)))</f>
        <v xml:space="preserve"> </v>
      </c>
      <c r="O337"/>
      <c r="P337"/>
      <c r="Q337"/>
      <c r="R337"/>
      <c r="S337"/>
      <c r="T337"/>
      <c r="AB337"/>
      <c r="AC337"/>
    </row>
    <row r="338" spans="1:257">
      <c r="A338" s="34" t="str">
        <f>IF(ISERROR(VLOOKUP(TRIM(B338),ALL!$B$1:$U$2738,3,FALSE)),"(unc)",VLOOKUP(TRIM(B338),ALL!$B$1:$U$2738,3,FALSE))</f>
        <v>PK</v>
      </c>
      <c r="B338" s="99" t="s">
        <v>194</v>
      </c>
      <c r="C338" s="10" t="s">
        <v>6859</v>
      </c>
      <c r="D338" s="224">
        <f>VLOOKUP(TRIM(B338),BirthdateDraft!$A$1:$M$9000,2,FALSE)</f>
        <v>32138</v>
      </c>
      <c r="E338" s="203" t="str">
        <f>VLOOKUP(TRIM(B338),BirthdateDraft!$A$1:$M$9865,3,FALSE)</f>
        <v>12/6</v>
      </c>
      <c r="F338" s="209"/>
      <c r="G338" s="34" t="str">
        <f>IF(ISERROR(VLOOKUP(TRIM(B338),ALL!$B$1:$U$2738,2,FALSE)),"",IF(ISERROR(VLOOKUP(TRIM(B338),ALL!$B$1:$U$2738,2,FALSE))," ",VLOOKUP(TRIM(B338),ALL!$B$1:$U$2738,2,FALSE)))</f>
        <v>NYA</v>
      </c>
      <c r="H338" s="124" t="str">
        <f>IF(ISBLANK(VLOOKUP(TRIM(B338),ALL!$B$1:$V$2738,4,FALSE)),"",IF(ISERROR(VLOOKUP(TRIM(B338),ALL!$B$1:$V$2738,4,FALSE))," ",VLOOKUP(TRIM(B338),ALL!$B$1:$V$2738,4,FALSE)))</f>
        <v/>
      </c>
      <c r="I338" s="34" t="str">
        <f>IF(ISBLANK(VLOOKUP(TRIM(B338),ALL!$B$1:$V$2738,5,FALSE)),"",IF(ISERROR(VLOOKUP(TRIM(B338),ALL!$B$1:$V$2738,5,FALSE))," ",VLOOKUP(TRIM(B338),ALL!$B$1:$V$2738,5,FALSE)))</f>
        <v/>
      </c>
      <c r="J338" s="34" t="str">
        <f>IF(ISBLANK(VLOOKUP(TRIM(B338),ALL!$B$1:$V$2738,6,FALSE)),"",IF(ISERROR(VLOOKUP(TRIM(B338),ALL!$B$1:$V$2738,6,FALSE))," ", VLOOKUP(TRIM(B338),ALL!$B$1:$V$2738,6,FALSE)))</f>
        <v/>
      </c>
      <c r="K338" s="34" t="str">
        <f>IF(ISBLANK(VLOOKUP(TRIM(B338),ALL!$B$1:$V$2738,7,FALSE)),"",IF(ISERROR(VLOOKUP(TRIM(B338),ALL!$B$1:$V$2738,7,FALSE))," ",VLOOKUP(TRIM(B338),ALL!$B$1:$V$2738,7,FALSE)))</f>
        <v/>
      </c>
      <c r="L338" s="34" t="str">
        <f>IF(ISBLANK(VLOOKUP(TRIM(B338),ALL!$B$1:$V$2738,8,FALSE)),"",IF(ISERROR(VLOOKUP(TRIM(B338),ALL!$B$1:$V$2738,8,FALSE))," ",VLOOKUP(TRIM(B338),ALL!$B$1:$V$2738,8,FALSE)))</f>
        <v/>
      </c>
      <c r="M338" s="34" t="str">
        <f>IF(ISBLANK(VLOOKUP(TRIM(B338),ALL!$B$1:$V$2738,9,FALSE)),"",IF(ISERROR(VLOOKUP(TRIM(B338),ALL!$B$1:$V$2738,9,FALSE))," ",VLOOKUP(TRIM(B338),ALL!$B$1:$V$2738,9,FALSE)))</f>
        <v/>
      </c>
      <c r="N338" s="34" t="str">
        <f>IF(ISBLANK(VLOOKUP(TRIM(B338),ALL!$B$1:$V$2738,10,FALSE)),"",IF(ISERROR(VLOOKUP(TRIM(B338),ALL!$B$1:$V$2738,10,FALSE))," ",VLOOKUP(TRIM(B338),ALL!$B$1:$V$2738,10,FALSE)))</f>
        <v/>
      </c>
      <c r="O338"/>
      <c r="P338"/>
      <c r="Q338"/>
      <c r="R338"/>
      <c r="S338"/>
      <c r="T338"/>
      <c r="AB338"/>
      <c r="AC338"/>
    </row>
    <row r="339" spans="1:257">
      <c r="A339" s="34" t="str">
        <f>IF(ISERROR(VLOOKUP(TRIM(B339),ALL!$B$1:$U$2738,3,FALSE)),"(unc)",VLOOKUP(TRIM(B339),ALL!$B$1:$U$2738,3,FALSE))</f>
        <v>Punt</v>
      </c>
      <c r="B339" s="99" t="s">
        <v>197</v>
      </c>
      <c r="C339" s="10" t="s">
        <v>6859</v>
      </c>
      <c r="D339" s="224">
        <f>VLOOKUP(TRIM(B339),BirthdateDraft!$A$1:$M$9000,2,FALSE)</f>
        <v>32422</v>
      </c>
      <c r="E339" s="203" t="str">
        <f>VLOOKUP(TRIM(B339),BirthdateDraft!$A$1:$M$9865,3,FALSE)</f>
        <v>12/3</v>
      </c>
      <c r="F339" s="209"/>
      <c r="G339" s="34" t="str">
        <f>IF(ISERROR(VLOOKUP(TRIM(B339),ALL!$B$1:$U$2738,2,FALSE)),"",IF(ISERROR(VLOOKUP(TRIM(B339),ALL!$B$1:$U$2738,2,FALSE))," ",VLOOKUP(TRIM(B339),ALL!$B$1:$U$2738,2,FALSE)))</f>
        <v>DAN</v>
      </c>
      <c r="H339" s="124"/>
      <c r="I339" s="34"/>
      <c r="J339" s="34"/>
      <c r="K339" s="34"/>
      <c r="L339" s="34" t="str">
        <f>IF(ISBLANK(VLOOKUP(TRIM(B339),ALL!$B$1:$V$2738,8,FALSE)),"",IF(ISERROR(VLOOKUP(TRIM(B339),ALL!$B$1:$V$2738,8,FALSE))," ",VLOOKUP(TRIM(B339),ALL!$B$1:$V$2738,8,FALSE)))</f>
        <v/>
      </c>
      <c r="M339" s="34" t="str">
        <f>IF(ISBLANK(VLOOKUP(TRIM(B339),ALL!$B$1:$V$2738,9,FALSE)),"",IF(ISERROR(VLOOKUP(TRIM(B339),ALL!$B$1:$V$2738,9,FALSE))," ",VLOOKUP(TRIM(B339),ALL!$B$1:$V$2738,9,FALSE)))</f>
        <v/>
      </c>
      <c r="N339" s="34" t="str">
        <f>IF(ISBLANK(VLOOKUP(TRIM(B339),ALL!$B$1:$V$2738,10,FALSE)),"",IF(ISERROR(VLOOKUP(TRIM(B339),ALL!$B$1:$V$2738,10,FALSE))," ",VLOOKUP(TRIM(B339),ALL!$B$1:$V$2738,10,FALSE)))</f>
        <v/>
      </c>
      <c r="O339"/>
      <c r="P339"/>
      <c r="Q339"/>
      <c r="R339"/>
      <c r="S339"/>
      <c r="T339"/>
      <c r="AB339"/>
      <c r="AC339"/>
    </row>
    <row r="342" spans="1:257" ht="15.75">
      <c r="A342" s="490" t="s">
        <v>12254</v>
      </c>
      <c r="B342" s="490"/>
      <c r="C342" s="490"/>
      <c r="D342" s="491"/>
      <c r="E342" s="490"/>
      <c r="F342" s="490"/>
      <c r="G342" s="490"/>
      <c r="H342" s="492"/>
      <c r="I342" s="490"/>
      <c r="J342" s="490"/>
      <c r="K342" s="490"/>
      <c r="L342" s="34" t="str">
        <f>IF(ISBLANK(VLOOKUP(TRIM(B342),ALL!$B$1:$V$2738,8,FALSE)),"",IF(ISERROR(VLOOKUP(TRIM(B342),ALL!$B$1:$V$2738,8,FALSE))," ",VLOOKUP(TRIM(B342),ALL!$B$1:$V$2738,8,FALSE)))</f>
        <v xml:space="preserve"> </v>
      </c>
      <c r="M342" s="34" t="str">
        <f>IF(ISBLANK(VLOOKUP(TRIM(B342),ALL!$B$1:$V$2738,9,FALSE)),"",IF(ISERROR(VLOOKUP(TRIM(B342),ALL!$B$1:$V$2738,9,FALSE))," ",VLOOKUP(TRIM(B342),ALL!$B$1:$V$2738,9,FALSE)))</f>
        <v xml:space="preserve"> </v>
      </c>
      <c r="N342" s="34" t="str">
        <f>IF(ISBLANK(VLOOKUP(TRIM(B342),ALL!$B$1:$V$2738,10,FALSE)),"",IF(ISERROR(VLOOKUP(TRIM(B342),ALL!$B$1:$V$2738,10,FALSE))," ",VLOOKUP(TRIM(B342),ALL!$B$1:$V$2738,10,FALSE)))</f>
        <v xml:space="preserve"> </v>
      </c>
      <c r="P342" s="32"/>
      <c r="Q342" s="32"/>
      <c r="R342" s="32"/>
      <c r="S342" s="33"/>
      <c r="T342" s="34"/>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row>
    <row r="343" spans="1:257" ht="13.5" customHeight="1">
      <c r="A343" s="490" t="s">
        <v>12255</v>
      </c>
      <c r="B343" s="490"/>
      <c r="C343" s="490"/>
      <c r="D343" s="491"/>
      <c r="E343" s="490"/>
      <c r="F343" s="490"/>
      <c r="G343" s="490"/>
      <c r="H343" s="492"/>
      <c r="I343" s="490"/>
      <c r="J343" s="490"/>
      <c r="K343" s="490"/>
      <c r="L343" s="34" t="str">
        <f>IF(ISBLANK(VLOOKUP(TRIM(B343),ALL!$B$1:$V$2738,8,FALSE)),"",IF(ISERROR(VLOOKUP(TRIM(B343),ALL!$B$1:$V$2738,8,FALSE))," ",VLOOKUP(TRIM(B343),ALL!$B$1:$V$2738,8,FALSE)))</f>
        <v xml:space="preserve"> </v>
      </c>
      <c r="M343" s="34" t="str">
        <f>IF(ISBLANK(VLOOKUP(TRIM(B343),ALL!$B$1:$V$2738,9,FALSE)),"",IF(ISERROR(VLOOKUP(TRIM(B343),ALL!$B$1:$V$2738,9,FALSE))," ",VLOOKUP(TRIM(B343),ALL!$B$1:$V$2738,9,FALSE)))</f>
        <v xml:space="preserve"> </v>
      </c>
      <c r="N343" s="34" t="str">
        <f>IF(ISBLANK(VLOOKUP(TRIM(B343),ALL!$B$1:$V$2738,10,FALSE)),"",IF(ISERROR(VLOOKUP(TRIM(B343),ALL!$B$1:$V$2738,10,FALSE))," ",VLOOKUP(TRIM(B343),ALL!$B$1:$V$2738,10,FALSE)))</f>
        <v xml:space="preserve"> </v>
      </c>
      <c r="P343" s="32"/>
      <c r="Q343" s="32"/>
      <c r="R343" s="32"/>
      <c r="S343" s="33"/>
      <c r="T343" s="34"/>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row>
    <row r="344" spans="1:257" ht="13.5" customHeight="1">
      <c r="A344" s="10"/>
      <c r="B344" s="34"/>
      <c r="C344" s="34"/>
      <c r="D344" s="224"/>
      <c r="E344" s="204"/>
      <c r="F344" s="198"/>
      <c r="G344" s="10"/>
      <c r="H344" s="124"/>
      <c r="L344" s="34" t="str">
        <f>IF(ISBLANK(VLOOKUP(TRIM(B344),ALL!$B$1:$V$2738,8,FALSE)),"",IF(ISERROR(VLOOKUP(TRIM(B344),ALL!$B$1:$V$2738,8,FALSE))," ",VLOOKUP(TRIM(B344),ALL!$B$1:$V$2738,8,FALSE)))</f>
        <v xml:space="preserve"> </v>
      </c>
      <c r="M344" s="34" t="str">
        <f>IF(ISBLANK(VLOOKUP(TRIM(B344),ALL!$B$1:$V$2738,9,FALSE)),"",IF(ISERROR(VLOOKUP(TRIM(B344),ALL!$B$1:$V$2738,9,FALSE))," ",VLOOKUP(TRIM(B344),ALL!$B$1:$V$2738,9,FALSE)))</f>
        <v xml:space="preserve"> </v>
      </c>
      <c r="N344" s="34" t="str">
        <f>IF(ISBLANK(VLOOKUP(TRIM(B344),ALL!$B$1:$V$2738,10,FALSE)),"",IF(ISERROR(VLOOKUP(TRIM(B344),ALL!$B$1:$V$2738,10,FALSE))," ",VLOOKUP(TRIM(B344),ALL!$B$1:$V$2738,10,FALSE)))</f>
        <v xml:space="preserve"> </v>
      </c>
      <c r="O344"/>
      <c r="P344" s="32"/>
      <c r="Q344" s="32"/>
      <c r="R344" s="32"/>
      <c r="S344" s="33"/>
      <c r="T344" s="34"/>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c r="IV344" s="10"/>
      <c r="IW344" s="10"/>
    </row>
    <row r="345" spans="1:257" ht="20.25">
      <c r="A345" s="4" t="s">
        <v>6848</v>
      </c>
      <c r="I345" s="31">
        <f>COUNTA(B346:B408)</f>
        <v>54</v>
      </c>
      <c r="J345" s="31"/>
      <c r="L345" s="34" t="str">
        <f>IF(ISBLANK(VLOOKUP(TRIM(B345),ALL!$B$1:$V$2738,8,FALSE)),"",IF(ISERROR(VLOOKUP(TRIM(B345),ALL!$B$1:$V$2738,8,FALSE))," ",VLOOKUP(TRIM(B345),ALL!$B$1:$V$2738,8,FALSE)))</f>
        <v xml:space="preserve"> </v>
      </c>
      <c r="M345" s="34" t="str">
        <f>IF(ISBLANK(VLOOKUP(TRIM(B345),ALL!$B$1:$V$2738,9,FALSE)),"",IF(ISERROR(VLOOKUP(TRIM(B345),ALL!$B$1:$V$2738,9,FALSE))," ",VLOOKUP(TRIM(B345),ALL!$B$1:$V$2738,9,FALSE)))</f>
        <v xml:space="preserve"> </v>
      </c>
      <c r="N345" s="34" t="str">
        <f>IF(ISBLANK(VLOOKUP(TRIM(B345),ALL!$B$1:$V$2738,10,FALSE)),"",IF(ISERROR(VLOOKUP(TRIM(B345),ALL!$B$1:$V$2738,10,FALSE))," ",VLOOKUP(TRIM(B345),ALL!$B$1:$V$2738,10,FALSE)))</f>
        <v xml:space="preserve"> </v>
      </c>
      <c r="P345"/>
      <c r="Q345"/>
      <c r="R345" t="str">
        <f>""</f>
        <v/>
      </c>
      <c r="S345" t="str">
        <f>""</f>
        <v/>
      </c>
      <c r="T345" t="str">
        <f>""</f>
        <v/>
      </c>
      <c r="U345" t="str">
        <f>""</f>
        <v/>
      </c>
      <c r="V345" t="str">
        <f>""</f>
        <v/>
      </c>
      <c r="W345" t="str">
        <f>""</f>
        <v/>
      </c>
      <c r="X345" t="str">
        <f>""</f>
        <v/>
      </c>
      <c r="Y345" t="str">
        <f>""</f>
        <v/>
      </c>
      <c r="Z345" t="str">
        <f>""</f>
        <v/>
      </c>
      <c r="AA345" t="str">
        <f>""</f>
        <v/>
      </c>
      <c r="AB345" t="str">
        <f>""</f>
        <v/>
      </c>
      <c r="AC345" t="str">
        <f>""</f>
        <v/>
      </c>
      <c r="AD345" t="str">
        <f>""</f>
        <v/>
      </c>
      <c r="AE345" t="str">
        <f>""</f>
        <v/>
      </c>
      <c r="AF345" t="str">
        <f>""</f>
        <v/>
      </c>
      <c r="AG345" t="str">
        <f>""</f>
        <v/>
      </c>
      <c r="AH345" t="str">
        <f>""</f>
        <v/>
      </c>
      <c r="AI345" t="str">
        <f>""</f>
        <v/>
      </c>
      <c r="AJ345" t="str">
        <f>""</f>
        <v/>
      </c>
      <c r="AK345" t="str">
        <f>""</f>
        <v/>
      </c>
      <c r="AL345" t="str">
        <f>""</f>
        <v/>
      </c>
      <c r="AM345" t="str">
        <f>""</f>
        <v/>
      </c>
      <c r="AN345" t="str">
        <f>""</f>
        <v/>
      </c>
      <c r="AO345" t="str">
        <f>""</f>
        <v/>
      </c>
      <c r="AP345" t="str">
        <f>""</f>
        <v/>
      </c>
      <c r="AQ345" t="str">
        <f>""</f>
        <v/>
      </c>
      <c r="AR345" t="str">
        <f>""</f>
        <v/>
      </c>
      <c r="AS345" t="str">
        <f>""</f>
        <v/>
      </c>
      <c r="AT345" t="str">
        <f>""</f>
        <v/>
      </c>
    </row>
    <row r="346" spans="1:257" ht="13.5" customHeight="1">
      <c r="L346" s="34" t="str">
        <f>IF(ISBLANK(VLOOKUP(TRIM(B346),ALL!$B$1:$V$2738,8,FALSE)),"",IF(ISERROR(VLOOKUP(TRIM(B346),ALL!$B$1:$V$2738,8,FALSE))," ",VLOOKUP(TRIM(B346),ALL!$B$1:$V$2738,8,FALSE)))</f>
        <v xml:space="preserve"> </v>
      </c>
      <c r="M346" s="34" t="str">
        <f>IF(ISBLANK(VLOOKUP(TRIM(B346),ALL!$B$1:$V$2738,9,FALSE)),"",IF(ISERROR(VLOOKUP(TRIM(B346),ALL!$B$1:$V$2738,9,FALSE))," ",VLOOKUP(TRIM(B346),ALL!$B$1:$V$2738,9,FALSE)))</f>
        <v xml:space="preserve"> </v>
      </c>
      <c r="N346" s="34" t="str">
        <f>IF(ISBLANK(VLOOKUP(TRIM(B346),ALL!$B$1:$V$2738,10,FALSE)),"",IF(ISERROR(VLOOKUP(TRIM(B346),ALL!$B$1:$V$2738,10,FALSE))," ",VLOOKUP(TRIM(B346),ALL!$B$1:$V$2738,10,FALSE)))</f>
        <v xml:space="preserve"> </v>
      </c>
      <c r="O346" s="6"/>
      <c r="P346" s="32"/>
      <c r="Q346" s="32"/>
      <c r="R346" s="32"/>
      <c r="S346" s="33"/>
      <c r="T346" s="34"/>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row>
    <row r="348" spans="1:257">
      <c r="A348" s="34" t="str">
        <f>IF(ISERROR(VLOOKUP(TRIM(B348),ALL!$B$1:$U$2738,3,FALSE)),"(unc)",VLOOKUP(TRIM(B348),ALL!$B$1:$U$2738,3,FALSE))</f>
        <v>QB</v>
      </c>
      <c r="B348" s="99" t="s">
        <v>9888</v>
      </c>
      <c r="C348" s="10" t="s">
        <v>6849</v>
      </c>
      <c r="D348" s="224">
        <f>VLOOKUP(TRIM(B348),BirthdateDraft!$A$1:$M$9000,2,FALSE)</f>
        <v>36521</v>
      </c>
      <c r="E348" s="203" t="str">
        <f>VLOOKUP(TRIM(B348),BirthdateDraft!$A$1:$M$9865,3,FALSE)</f>
        <v>22/7</v>
      </c>
      <c r="F348" s="209" t="s">
        <v>10409</v>
      </c>
      <c r="G348" s="34" t="str">
        <f>IF(ISERROR(VLOOKUP(TRIM(B348),ALL!$B$1:$U$2738,2,FALSE)),"",IF(ISERROR(VLOOKUP(TRIM(B348),ALL!$B$1:$U$2738,2,FALSE))," ",VLOOKUP(TRIM(B348),ALL!$B$1:$U$2738,2,FALSE)))</f>
        <v>SFN</v>
      </c>
      <c r="H348" s="124" t="str">
        <f>IF(ISBLANK(VLOOKUP(TRIM(B348),ALL!$B$1:$V$2738,4,FALSE)),"",IF(ISERROR(VLOOKUP(TRIM(B348),ALL!$B$1:$V$2738,4,FALSE))," ",VLOOKUP(TRIM(B348),ALL!$B$1:$V$2738,4,FALSE)))</f>
        <v/>
      </c>
      <c r="I348" s="34"/>
      <c r="J348" s="34"/>
      <c r="K348" s="34"/>
      <c r="L348" s="34"/>
      <c r="M348" s="34"/>
      <c r="N348" s="34"/>
      <c r="O348"/>
      <c r="P348"/>
      <c r="Q348"/>
      <c r="R348"/>
      <c r="S348"/>
      <c r="T348"/>
      <c r="AB348"/>
      <c r="AC348"/>
    </row>
    <row r="349" spans="1:257">
      <c r="A349" s="34" t="str">
        <f>IF(ISERROR(VLOOKUP(TRIM(B349),ALL!$B$1:$U$2738,3,FALSE)),"(unc)",VLOOKUP(TRIM(B349),ALL!$B$1:$U$2738,3,FALSE))</f>
        <v>QB</v>
      </c>
      <c r="B349" s="440" t="s">
        <v>11214</v>
      </c>
      <c r="C349" s="10" t="s">
        <v>6849</v>
      </c>
      <c r="D349" s="224">
        <f>VLOOKUP(TRIM(B349),BirthdateDraft!$A$1:$M$9000,2,FALSE)</f>
        <v>36039</v>
      </c>
      <c r="E349" s="203">
        <f>VLOOKUP(TRIM(B349),BirthdateDraft!$A$1:$M$9865,3,FALSE)</f>
        <v>23.4</v>
      </c>
      <c r="F349" s="209" t="s">
        <v>11886</v>
      </c>
      <c r="G349" s="34" t="str">
        <f>IF(ISERROR(VLOOKUP(TRIM(B349),ALL!$B$1:$U$2738,2,FALSE)),"",IF(ISERROR(VLOOKUP(TRIM(B349),ALL!$B$1:$U$2738,2,FALSE))," ",VLOOKUP(TRIM(B349),ALL!$B$1:$U$2738,2,FALSE)))</f>
        <v>LVA</v>
      </c>
      <c r="H349" s="124"/>
      <c r="I349" s="34"/>
      <c r="J349" s="34"/>
      <c r="K349" s="34"/>
      <c r="L349" s="34"/>
      <c r="M349" s="34"/>
      <c r="N349" s="34"/>
      <c r="O349"/>
      <c r="P349"/>
      <c r="Q349"/>
      <c r="R349"/>
      <c r="S349"/>
      <c r="T349"/>
      <c r="AB349"/>
      <c r="AC349"/>
    </row>
    <row r="350" spans="1:257">
      <c r="A350" s="34" t="str">
        <f>IF(ISERROR(VLOOKUP(TRIM(B350),ALL!$B$1:$U$2738,3,FALSE)),"(unc)",VLOOKUP(TRIM(B350),ALL!$B$1:$U$2738,3,FALSE))</f>
        <v>QB</v>
      </c>
      <c r="B350" s="99" t="s">
        <v>5186</v>
      </c>
      <c r="C350" s="10" t="s">
        <v>6849</v>
      </c>
      <c r="D350" s="224">
        <f>VLOOKUP(TRIM(B350),BirthdateDraft!$A$1:$M$9000,2,FALSE)</f>
        <v>34272</v>
      </c>
      <c r="E350" s="203" t="str">
        <f>VLOOKUP(TRIM(B350),BirthdateDraft!$A$1:$M$9865,3,FALSE)</f>
        <v>15/1 (2)</v>
      </c>
      <c r="F350" s="209"/>
      <c r="G350" s="34" t="str">
        <f>IF(ISERROR(VLOOKUP(TRIM(B350),ALL!$B$1:$U$2738,2,FALSE)),"",IF(ISERROR(VLOOKUP(TRIM(B350),ALL!$B$1:$U$2738,2,FALSE))," ",VLOOKUP(TRIM(B350),ALL!$B$1:$U$2738,2,FALSE)))</f>
        <v>PHN</v>
      </c>
      <c r="H350" s="124" t="str">
        <f>IF(ISBLANK(VLOOKUP(TRIM(B350),ALL!$B$1:$V$2738,4,FALSE)),"",IF(ISERROR(VLOOKUP(TRIM(B350),ALL!$B$1:$V$2738,4,FALSE))," ",VLOOKUP(TRIM(B350),ALL!$B$1:$V$2738,4,FALSE)))</f>
        <v/>
      </c>
      <c r="I350" s="34" t="str">
        <f>IF(ISBLANK(VLOOKUP(TRIM(B350),ALL!$B$1:$V$2738,5,FALSE)),"",IF(ISERROR(VLOOKUP(TRIM(B350),ALL!$B$1:$V$2738,5,FALSE))," ",VLOOKUP(TRIM(B350),ALL!$B$1:$V$2738,5,FALSE)))</f>
        <v/>
      </c>
      <c r="J350" s="34" t="str">
        <f>IF(ISBLANK(VLOOKUP(TRIM(B350),ALL!$B$1:$V$2738,6,FALSE)),"",IF(ISERROR(VLOOKUP(TRIM(B350),ALL!$B$1:$V$2738,6,FALSE))," ", VLOOKUP(TRIM(B350),ALL!$B$1:$V$2738,6,FALSE)))</f>
        <v/>
      </c>
      <c r="K350" s="34" t="str">
        <f>IF(ISBLANK(VLOOKUP(TRIM(B350),ALL!$B$1:$V$2738,7,FALSE)),"",IF(ISERROR(VLOOKUP(TRIM(B350),ALL!$B$1:$V$2738,7,FALSE))," ",VLOOKUP(TRIM(B350),ALL!$B$1:$V$2738,7,FALSE)))</f>
        <v/>
      </c>
      <c r="L350" s="34" t="str">
        <f>IF(ISBLANK(VLOOKUP(TRIM(B350),ALL!$B$1:$V$2738,8,FALSE)),"",IF(ISERROR(VLOOKUP(TRIM(B350),ALL!$B$1:$V$2738,8,FALSE))," ",VLOOKUP(TRIM(B350),ALL!$B$1:$V$2738,8,FALSE)))</f>
        <v/>
      </c>
      <c r="M350" s="34" t="str">
        <f>IF(ISBLANK(VLOOKUP(TRIM(B350),ALL!$B$1:$V$2738,9,FALSE)),"",IF(ISERROR(VLOOKUP(TRIM(B350),ALL!$B$1:$V$2738,9,FALSE))," ",VLOOKUP(TRIM(B350),ALL!$B$1:$V$2738,9,FALSE)))</f>
        <v/>
      </c>
      <c r="N350" s="34" t="str">
        <f>IF(ISBLANK(VLOOKUP(TRIM(B350),ALL!$B$1:$V$2738,10,FALSE)),"",IF(ISERROR(VLOOKUP(TRIM(B350),ALL!$B$1:$V$2738,10,FALSE))," ",VLOOKUP(TRIM(B350),ALL!$B$1:$V$2738,10,FALSE)))</f>
        <v/>
      </c>
      <c r="O350"/>
      <c r="P350"/>
      <c r="Q350"/>
      <c r="R350"/>
      <c r="S350"/>
      <c r="T350"/>
      <c r="AB350"/>
      <c r="AC350"/>
    </row>
    <row r="352" spans="1:257">
      <c r="A352" s="34" t="str">
        <f>IF(ISERROR(VLOOKUP(TRIM(B352),ALL!$B$1:$U$2738,3,FALSE)),"(unc)",VLOOKUP(TRIM(B352),ALL!$B$1:$U$2738,3,FALSE))</f>
        <v>HB</v>
      </c>
      <c r="B352" s="207" t="s">
        <v>11255</v>
      </c>
      <c r="C352" s="10" t="s">
        <v>6849</v>
      </c>
      <c r="D352" s="224">
        <f>VLOOKUP(TRIM(B352),BirthdateDraft!$A$1:$M$9000,2,FALSE)</f>
        <v>36795</v>
      </c>
      <c r="E352" s="203">
        <f>VLOOKUP(TRIM(B352),BirthdateDraft!$A$1:$M$9865,3,FALSE)</f>
        <v>23.6</v>
      </c>
      <c r="F352" s="209" t="s">
        <v>12067</v>
      </c>
      <c r="G352" s="34" t="str">
        <f>IF(ISERROR(VLOOKUP(TRIM(B352),ALL!$B$1:$U$2738,2,FALSE)),"",IF(ISERROR(VLOOKUP(TRIM(B352),ALL!$B$1:$U$2738,2,FALSE))," ",VLOOKUP(TRIM(B352),ALL!$B$1:$U$2738,2,FALSE)))</f>
        <v>WAN</v>
      </c>
      <c r="H352" s="124" t="str">
        <f>IF(ISBLANK(VLOOKUP(TRIM(B352),ALL!$B$1:$V$2738,11,FALSE)),"",IF(ISERROR(VLOOKUP(TRIM(B352),ALL!$B$1:$V$2738,11,FALSE))," ",VLOOKUP(TRIM(B352),ALL!$B$1:$V$2738,11,FALSE)))</f>
        <v>C</v>
      </c>
      <c r="I352" s="34" t="str">
        <f>IF(ISBLANK(VLOOKUP(TRIM(B352),ALL!$B$1:$V$2738,5,FALSE)),"",IF(ISERROR(VLOOKUP(TRIM(B352),ALL!$B$1:$V$2738,5,FALSE))," ",VLOOKUP(TRIM(B352),ALL!$B$1:$V$2738,5,FALSE)))</f>
        <v/>
      </c>
      <c r="J352" s="34" t="str">
        <f>IF(ISBLANK(VLOOKUP(TRIM(B352),ALL!$B$1:$V$2738,6,FALSE)),"",IF(ISERROR(VLOOKUP(TRIM(B352),ALL!$B$1:$V$2738,6,FALSE))," ", VLOOKUP(TRIM(B352),ALL!$B$1:$V$2738,6,FALSE)))</f>
        <v/>
      </c>
      <c r="K352" s="34" t="str">
        <f>IF(ISBLANK(VLOOKUP(TRIM(B352),ALL!$B$1:$V$2738,7,FALSE)),"",IF(ISERROR(VLOOKUP(TRIM(B352),ALL!$B$1:$V$2738,7,FALSE))," ",VLOOKUP(TRIM(B352),ALL!$B$1:$V$2738,7,FALSE)))</f>
        <v/>
      </c>
      <c r="L352" s="34">
        <f>IF(ISBLANK(VLOOKUP(TRIM(B352),ALL!$B$1:$V$2738,8,FALSE)),"",IF(ISERROR(VLOOKUP(TRIM(B352),ALL!$B$1:$V$2738,8,FALSE))," ",VLOOKUP(TRIM(B352),ALL!$B$1:$V$2738,8,FALSE)))</f>
        <v>0</v>
      </c>
      <c r="M352" s="34" t="str">
        <f>IF(ISBLANK(VLOOKUP(TRIM(B352),ALL!$B$1:$V$2738,9,FALSE)),"",IF(ISERROR(VLOOKUP(TRIM(B352),ALL!$B$1:$V$2738,9,FALSE))," ",VLOOKUP(TRIM(B352),ALL!$B$1:$V$2738,9,FALSE)))</f>
        <v/>
      </c>
      <c r="N352" s="34">
        <f>IF(ISBLANK(VLOOKUP(TRIM(B352),ALL!$B$1:$V$2738,10,FALSE)),"",IF(ISERROR(VLOOKUP(TRIM(B352),ALL!$B$1:$V$2738,10,FALSE))," ",VLOOKUP(TRIM(B352),ALL!$B$1:$V$2738,10,FALSE)))</f>
        <v>2</v>
      </c>
      <c r="O352"/>
      <c r="P352"/>
      <c r="Q352"/>
      <c r="R352"/>
      <c r="S352"/>
      <c r="T352"/>
      <c r="AB352"/>
      <c r="AC352"/>
    </row>
    <row r="353" spans="1:29">
      <c r="A353" s="34" t="str">
        <f>IF(ISERROR(VLOOKUP(TRIM(B353),ALL!$B$1:$U$2738,3,FALSE)),"(unc)",VLOOKUP(TRIM(B353),ALL!$B$1:$U$2738,3,FALSE))</f>
        <v>HB</v>
      </c>
      <c r="B353" s="452" t="s">
        <v>11198</v>
      </c>
      <c r="C353" s="10" t="s">
        <v>6849</v>
      </c>
      <c r="D353" s="224">
        <f>VLOOKUP(TRIM(B353),BirthdateDraft!$A$1:$M$9000,2,FALSE)</f>
        <v>37418</v>
      </c>
      <c r="E353" s="203">
        <f>VLOOKUP(TRIM(B353),BirthdateDraft!$A$1:$M$9865,3,FALSE)</f>
        <v>23.3</v>
      </c>
      <c r="F353" s="209" t="s">
        <v>12066</v>
      </c>
      <c r="G353" s="34" t="str">
        <f>IF(ISERROR(VLOOKUP(TRIM(B353),ALL!$B$1:$U$2738,2,FALSE)),"",IF(ISERROR(VLOOKUP(TRIM(B353),ALL!$B$1:$U$2738,2,FALSE))," ",VLOOKUP(TRIM(B353),ALL!$B$1:$U$2738,2,FALSE)))</f>
        <v>NON</v>
      </c>
      <c r="H353" s="124" t="str">
        <f>IF(ISBLANK(VLOOKUP(TRIM(B353),ALL!$B$1:$V$2738,11,FALSE)),"",IF(ISERROR(VLOOKUP(TRIM(B353),ALL!$B$1:$V$2738,11,FALSE))," ",VLOOKUP(TRIM(B353),ALL!$B$1:$V$2738,11,FALSE)))</f>
        <v>B</v>
      </c>
      <c r="I353" s="34" t="str">
        <f>IF(ISBLANK(VLOOKUP(TRIM(B353),ALL!$B$1:$V$2738,5,FALSE)),"",IF(ISERROR(VLOOKUP(TRIM(B353),ALL!$B$1:$V$2738,5,FALSE))," ",VLOOKUP(TRIM(B353),ALL!$B$1:$V$2738,5,FALSE)))</f>
        <v/>
      </c>
      <c r="J353" s="34" t="str">
        <f>IF(ISBLANK(VLOOKUP(TRIM(B353),ALL!$B$1:$V$2738,6,FALSE)),"",IF(ISERROR(VLOOKUP(TRIM(B353),ALL!$B$1:$V$2738,6,FALSE))," ", VLOOKUP(TRIM(B353),ALL!$B$1:$V$2738,6,FALSE)))</f>
        <v/>
      </c>
      <c r="K353" s="34" t="str">
        <f>IF(ISBLANK(VLOOKUP(TRIM(B353),ALL!$B$1:$V$2738,7,FALSE)),"",IF(ISERROR(VLOOKUP(TRIM(B353),ALL!$B$1:$V$2738,7,FALSE))," ",VLOOKUP(TRIM(B353),ALL!$B$1:$V$2738,7,FALSE)))</f>
        <v/>
      </c>
      <c r="L353" s="34">
        <f>IF(ISBLANK(VLOOKUP(TRIM(B353),ALL!$B$1:$V$2738,8,FALSE)),"",IF(ISERROR(VLOOKUP(TRIM(B353),ALL!$B$1:$V$2738,8,FALSE))," ",VLOOKUP(TRIM(B353),ALL!$B$1:$V$2738,8,FALSE)))</f>
        <v>0</v>
      </c>
      <c r="M353" s="34" t="str">
        <f>IF(ISBLANK(VLOOKUP(TRIM(B353),ALL!$B$1:$V$2738,9,FALSE)),"",IF(ISERROR(VLOOKUP(TRIM(B353),ALL!$B$1:$V$2738,9,FALSE))," ",VLOOKUP(TRIM(B353),ALL!$B$1:$V$2738,9,FALSE)))</f>
        <v/>
      </c>
      <c r="N353" s="34">
        <f>IF(ISBLANK(VLOOKUP(TRIM(B353),ALL!$B$1:$V$2738,10,FALSE)),"",IF(ISERROR(VLOOKUP(TRIM(B353),ALL!$B$1:$V$2738,10,FALSE))," ",VLOOKUP(TRIM(B353),ALL!$B$1:$V$2738,10,FALSE)))</f>
        <v>0</v>
      </c>
      <c r="O353"/>
      <c r="P353"/>
      <c r="Q353"/>
      <c r="R353"/>
      <c r="S353"/>
      <c r="T353"/>
      <c r="AB353"/>
      <c r="AC353"/>
    </row>
    <row r="354" spans="1:29">
      <c r="A354" s="34" t="str">
        <f>IF(ISERROR(VLOOKUP(TRIM(B354),ALL!$B$1:$U$2738,3,FALSE)),"(unc)",VLOOKUP(TRIM(B354),ALL!$B$1:$U$2738,3,FALSE))</f>
        <v>HB</v>
      </c>
      <c r="B354" s="99" t="s">
        <v>6208</v>
      </c>
      <c r="C354" s="10" t="s">
        <v>6849</v>
      </c>
      <c r="D354" s="224">
        <f>VLOOKUP(TRIM(B354),BirthdateDraft!$A$1:$M$9000,2,FALSE)</f>
        <v>34792</v>
      </c>
      <c r="E354" s="203" t="str">
        <f>VLOOKUP(TRIM(B354),BirthdateDraft!$A$1:$M$9865,3,FALSE)</f>
        <v>17/4</v>
      </c>
      <c r="F354" s="209"/>
      <c r="G354" s="34" t="str">
        <f>IF(ISERROR(VLOOKUP(TRIM(B354),ALL!$B$1:$U$2738,2,FALSE)),"",IF(ISERROR(VLOOKUP(TRIM(B354),ALL!$B$1:$U$2738,2,FALSE))," ",VLOOKUP(TRIM(B354),ALL!$B$1:$U$2738,2,FALSE)))</f>
        <v>NON</v>
      </c>
      <c r="H354" s="124" t="str">
        <f>IF(ISBLANK(VLOOKUP(TRIM(B354),ALL!$B$1:$V$2738,11,FALSE)),"",IF(ISERROR(VLOOKUP(TRIM(B354),ALL!$B$1:$V$2738,11,FALSE))," ",VLOOKUP(TRIM(B354),ALL!$B$1:$V$2738,11,FALSE)))</f>
        <v>D</v>
      </c>
      <c r="I354" s="34" t="str">
        <f>IF(ISBLANK(VLOOKUP(TRIM(B354),ALL!$B$1:$V$2738,5,FALSE)),"",IF(ISERROR(VLOOKUP(TRIM(B354),ALL!$B$1:$V$2738,5,FALSE))," ",VLOOKUP(TRIM(B354),ALL!$B$1:$V$2738,5,FALSE)))</f>
        <v/>
      </c>
      <c r="J354" s="34" t="str">
        <f>IF(ISBLANK(VLOOKUP(TRIM(B354),ALL!$B$1:$V$2738,6,FALSE)),"",IF(ISERROR(VLOOKUP(TRIM(B354),ALL!$B$1:$V$2738,6,FALSE))," ", VLOOKUP(TRIM(B354),ALL!$B$1:$V$2738,6,FALSE)))</f>
        <v/>
      </c>
      <c r="K354" s="34" t="str">
        <f>IF(ISBLANK(VLOOKUP(TRIM(B354),ALL!$B$1:$V$2738,7,FALSE)),"",IF(ISERROR(VLOOKUP(TRIM(B354),ALL!$B$1:$V$2738,7,FALSE))," ",VLOOKUP(TRIM(B354),ALL!$B$1:$V$2738,7,FALSE)))</f>
        <v/>
      </c>
      <c r="L354" s="34">
        <f>IF(ISBLANK(VLOOKUP(TRIM(B354),ALL!$B$1:$V$2738,8,FALSE)),"",IF(ISERROR(VLOOKUP(TRIM(B354),ALL!$B$1:$V$2738,8,FALSE))," ",VLOOKUP(TRIM(B354),ALL!$B$1:$V$2738,8,FALSE)))</f>
        <v>4</v>
      </c>
      <c r="M354" s="34" t="str">
        <f>IF(ISBLANK(VLOOKUP(TRIM(B354),ALL!$B$1:$V$2738,9,FALSE)),"",IF(ISERROR(VLOOKUP(TRIM(B354),ALL!$B$1:$V$2738,9,FALSE))," ",VLOOKUP(TRIM(B354),ALL!$B$1:$V$2738,9,FALSE)))</f>
        <v/>
      </c>
      <c r="N354" s="34">
        <f>IF(ISBLANK(VLOOKUP(TRIM(B354),ALL!$B$1:$V$2738,10,FALSE)),"",IF(ISERROR(VLOOKUP(TRIM(B354),ALL!$B$1:$V$2738,10,FALSE))," ",VLOOKUP(TRIM(B354),ALL!$B$1:$V$2738,10,FALSE)))</f>
        <v>0</v>
      </c>
      <c r="O354" s="32"/>
      <c r="P354"/>
      <c r="Q354"/>
      <c r="R354"/>
      <c r="S354"/>
      <c r="T354"/>
      <c r="AB354"/>
      <c r="AC354"/>
    </row>
    <row r="355" spans="1:29">
      <c r="A355" s="34" t="str">
        <f>IF(ISERROR(VLOOKUP(TRIM(B355),ALL!$B$1:$U$2738,3,FALSE)),"(unc)",VLOOKUP(TRIM(B355),ALL!$B$1:$U$2738,3,FALSE))</f>
        <v>HB</v>
      </c>
      <c r="B355" s="99" t="s">
        <v>6695</v>
      </c>
      <c r="C355" s="10" t="s">
        <v>6849</v>
      </c>
      <c r="D355" s="224">
        <f>VLOOKUP(TRIM(B355),BirthdateDraft!$A$1:$M$9000,2,FALSE)</f>
        <v>35168</v>
      </c>
      <c r="E355" s="203" t="str">
        <f>VLOOKUP(TRIM(B355),BirthdateDraft!$A$1:$M$9865,3,FALSE)</f>
        <v>18/4</v>
      </c>
      <c r="F355" s="209"/>
      <c r="G355" s="34" t="str">
        <f>IF(ISERROR(VLOOKUP(TRIM(B355),ALL!$B$1:$U$2738,2,FALSE)),"",IF(ISERROR(VLOOKUP(TRIM(B355),ALL!$B$1:$U$2738,2,FALSE))," ",VLOOKUP(TRIM(B355),ALL!$B$1:$U$2738,2,FALSE)))</f>
        <v>TBN</v>
      </c>
      <c r="H355" s="124" t="str">
        <f>IF(ISBLANK(VLOOKUP(TRIM(B355),ALL!$B$1:$V$2738,11,FALSE)),"",IF(ISERROR(VLOOKUP(TRIM(B355),ALL!$B$1:$V$2738,11,FALSE))," ",VLOOKUP(TRIM(B355),ALL!$B$1:$V$2738,11,FALSE)))</f>
        <v>B</v>
      </c>
      <c r="I355" s="34" t="str">
        <f>IF(ISBLANK(VLOOKUP(TRIM(B355),ALL!$B$1:$V$2738,5,FALSE)),"",IF(ISERROR(VLOOKUP(TRIM(B355),ALL!$B$1:$V$2738,5,FALSE))," ",VLOOKUP(TRIM(B355),ALL!$B$1:$V$2738,5,FALSE)))</f>
        <v/>
      </c>
      <c r="J355" s="34" t="str">
        <f>IF(ISBLANK(VLOOKUP(TRIM(B355),ALL!$B$1:$V$2738,6,FALSE)),"",IF(ISERROR(VLOOKUP(TRIM(B355),ALL!$B$1:$V$2738,6,FALSE))," ", VLOOKUP(TRIM(B355),ALL!$B$1:$V$2738,6,FALSE)))</f>
        <v/>
      </c>
      <c r="K355" s="34" t="str">
        <f>IF(ISBLANK(VLOOKUP(TRIM(B355),ALL!$B$1:$V$2738,7,FALSE)),"",IF(ISERROR(VLOOKUP(TRIM(B355),ALL!$B$1:$V$2738,7,FALSE))," ",VLOOKUP(TRIM(B355),ALL!$B$1:$V$2738,7,FALSE)))</f>
        <v/>
      </c>
      <c r="L355" s="34">
        <f>IF(ISBLANK(VLOOKUP(TRIM(B355),ALL!$B$1:$V$2738,8,FALSE)),"",IF(ISERROR(VLOOKUP(TRIM(B355),ALL!$B$1:$V$2738,8,FALSE))," ",VLOOKUP(TRIM(B355),ALL!$B$1:$V$2738,8,FALSE)))</f>
        <v>0</v>
      </c>
      <c r="M355" s="34" t="str">
        <f>IF(ISBLANK(VLOOKUP(TRIM(B355),ALL!$B$1:$V$2738,9,FALSE)),"",IF(ISERROR(VLOOKUP(TRIM(B355),ALL!$B$1:$V$2738,9,FALSE))," ",VLOOKUP(TRIM(B355),ALL!$B$1:$V$2738,9,FALSE)))</f>
        <v/>
      </c>
      <c r="N355" s="34">
        <f>IF(ISBLANK(VLOOKUP(TRIM(B355),ALL!$B$1:$V$2738,10,FALSE)),"",IF(ISERROR(VLOOKUP(TRIM(B355),ALL!$B$1:$V$2738,10,FALSE))," ",VLOOKUP(TRIM(B355),ALL!$B$1:$V$2738,10,FALSE)))</f>
        <v>0</v>
      </c>
      <c r="O355" s="32"/>
      <c r="P355"/>
      <c r="Q355"/>
      <c r="R355"/>
      <c r="S355"/>
      <c r="T355"/>
      <c r="AB355"/>
      <c r="AC355"/>
    </row>
    <row r="356" spans="1:29">
      <c r="A356" s="34"/>
      <c r="B356" s="99"/>
      <c r="C356" s="10"/>
      <c r="D356" s="224"/>
      <c r="E356" s="203"/>
      <c r="F356" s="209"/>
      <c r="G356" s="34"/>
      <c r="H356" s="124" t="str">
        <f>IF(ISBLANK(VLOOKUP(TRIM(B356),ALL!$B$1:$V$2738,11,FALSE)),"",IF(ISERROR(VLOOKUP(TRIM(B356),ALL!$B$1:$V$2738,11,FALSE))," ",VLOOKUP(TRIM(B356),ALL!$B$1:$V$2738,11,FALSE)))</f>
        <v xml:space="preserve"> </v>
      </c>
      <c r="I356" s="34" t="str">
        <f>IF(ISBLANK(VLOOKUP(TRIM(B356),ALL!$B$1:$V$2738,5,FALSE)),"",IF(ISERROR(VLOOKUP(TRIM(B356),ALL!$B$1:$V$2738,5,FALSE))," ",VLOOKUP(TRIM(B356),ALL!$B$1:$V$2738,5,FALSE)))</f>
        <v xml:space="preserve"> </v>
      </c>
      <c r="J356" s="34" t="str">
        <f>IF(ISBLANK(VLOOKUP(TRIM(B356),ALL!$B$1:$V$2738,6,FALSE)),"",IF(ISERROR(VLOOKUP(TRIM(B356),ALL!$B$1:$V$2738,6,FALSE))," ", VLOOKUP(TRIM(B356),ALL!$B$1:$V$2738,6,FALSE)))</f>
        <v xml:space="preserve"> </v>
      </c>
      <c r="K356" s="34" t="str">
        <f>IF(ISBLANK(VLOOKUP(TRIM(B356),ALL!$B$1:$V$2738,7,FALSE)),"",IF(ISERROR(VLOOKUP(TRIM(B356),ALL!$B$1:$V$2738,7,FALSE))," ",VLOOKUP(TRIM(B356),ALL!$B$1:$V$2738,7,FALSE)))</f>
        <v xml:space="preserve"> </v>
      </c>
      <c r="L356" s="34" t="str">
        <f>IF(ISBLANK(VLOOKUP(TRIM(B356),ALL!$B$1:$V$2738,8,FALSE)),"",IF(ISERROR(VLOOKUP(TRIM(B356),ALL!$B$1:$V$2738,8,FALSE))," ",VLOOKUP(TRIM(B356),ALL!$B$1:$V$2738,8,FALSE)))</f>
        <v xml:space="preserve"> </v>
      </c>
      <c r="M356" s="34" t="str">
        <f>IF(ISBLANK(VLOOKUP(TRIM(B356),ALL!$B$1:$V$2738,9,FALSE)),"",IF(ISERROR(VLOOKUP(TRIM(B356),ALL!$B$1:$V$2738,9,FALSE))," ",VLOOKUP(TRIM(B356),ALL!$B$1:$V$2738,9,FALSE)))</f>
        <v xml:space="preserve"> </v>
      </c>
      <c r="N356" s="34" t="str">
        <f>IF(ISBLANK(VLOOKUP(TRIM(B356),ALL!$B$1:$V$2738,10,FALSE)),"",IF(ISERROR(VLOOKUP(TRIM(B356),ALL!$B$1:$V$2738,10,FALSE))," ",VLOOKUP(TRIM(B356),ALL!$B$1:$V$2738,10,FALSE)))</f>
        <v xml:space="preserve"> </v>
      </c>
      <c r="O356"/>
      <c r="P356"/>
      <c r="Q356"/>
      <c r="R356"/>
      <c r="S356"/>
      <c r="T356"/>
      <c r="AB356"/>
      <c r="AC356"/>
    </row>
    <row r="357" spans="1:29">
      <c r="A357" s="34" t="str">
        <f>IF(ISERROR(VLOOKUP(TRIM(B357),ALL!$B$1:$U$2738,3,FALSE)),"(unc)",VLOOKUP(TRIM(B357),ALL!$B$1:$U$2738,3,FALSE))</f>
        <v>WR</v>
      </c>
      <c r="B357" s="99" t="s">
        <v>3677</v>
      </c>
      <c r="C357" s="10" t="s">
        <v>6849</v>
      </c>
      <c r="D357" s="224">
        <f>VLOOKUP(TRIM(B357),BirthdateDraft!$A$1:$M$9000,2,FALSE)</f>
        <v>35534</v>
      </c>
      <c r="E357" s="203" t="str">
        <f>VLOOKUP(TRIM(B357),BirthdateDraft!$A$1:$M$9865,3,FALSE)</f>
        <v>18/1 (24)</v>
      </c>
      <c r="F357" s="209"/>
      <c r="G357" s="34" t="str">
        <f>IF(ISERROR(VLOOKUP(TRIM(B357),ALL!$B$1:$U$2738,2,FALSE)),"",IF(ISERROR(VLOOKUP(TRIM(B357),ALL!$B$1:$U$2738,2,FALSE))," ",VLOOKUP(TRIM(B357),ALL!$B$1:$U$2738,2,FALSE)))</f>
        <v>CHN</v>
      </c>
      <c r="H357" s="124" t="str">
        <f>IF(ISBLANK(VLOOKUP(TRIM(B357),ALL!$B$1:$V$2738,11,FALSE)),"",IF(ISERROR(VLOOKUP(TRIM(B357),ALL!$B$1:$V$2738,11,FALSE))," ",VLOOKUP(TRIM(B357),ALL!$B$1:$V$2738,11,FALSE)))</f>
        <v>C</v>
      </c>
      <c r="I357" s="34" t="str">
        <f>IF(ISBLANK(VLOOKUP(TRIM(B357),ALL!$B$1:$V$2738,5,FALSE)),"",IF(ISERROR(VLOOKUP(TRIM(B357),ALL!$B$1:$V$2738,5,FALSE))," ",VLOOKUP(TRIM(B357),ALL!$B$1:$V$2738,5,FALSE)))</f>
        <v/>
      </c>
      <c r="J357" s="34" t="str">
        <f>IF(ISBLANK(VLOOKUP(TRIM(B357),ALL!$B$1:$V$2738,6,FALSE)),"",IF(ISERROR(VLOOKUP(TRIM(B357),ALL!$B$1:$V$2738,6,FALSE))," ", VLOOKUP(TRIM(B357),ALL!$B$1:$V$2738,6,FALSE)))</f>
        <v/>
      </c>
      <c r="K357" s="34" t="str">
        <f>IF(ISBLANK(VLOOKUP(TRIM(B357),ALL!$B$1:$V$2738,7,FALSE)),"",IF(ISERROR(VLOOKUP(TRIM(B357),ALL!$B$1:$V$2738,7,FALSE))," ",VLOOKUP(TRIM(B357),ALL!$B$1:$V$2738,7,FALSE)))</f>
        <v/>
      </c>
      <c r="L357" s="34" t="str">
        <f>IF(ISBLANK(VLOOKUP(TRIM(B357),ALL!$B$1:$V$2738,8,FALSE)),"",IF(ISERROR(VLOOKUP(TRIM(B357),ALL!$B$1:$V$2738,8,FALSE))," ",VLOOKUP(TRIM(B357),ALL!$B$1:$V$2738,8,FALSE)))</f>
        <v/>
      </c>
      <c r="M357" s="34" t="str">
        <f>IF(ISBLANK(VLOOKUP(TRIM(B357),ALL!$B$1:$V$2738,9,FALSE)),"",IF(ISERROR(VLOOKUP(TRIM(B357),ALL!$B$1:$V$2738,9,FALSE))," ",VLOOKUP(TRIM(B357),ALL!$B$1:$V$2738,9,FALSE)))</f>
        <v/>
      </c>
      <c r="N357" s="34" t="str">
        <f>IF(ISBLANK(VLOOKUP(TRIM(B357),ALL!$B$1:$V$2738,10,FALSE)),"",IF(ISERROR(VLOOKUP(TRIM(B357),ALL!$B$1:$V$2738,10,FALSE))," ",VLOOKUP(TRIM(B357),ALL!$B$1:$V$2738,10,FALSE)))</f>
        <v/>
      </c>
      <c r="O357"/>
      <c r="P357"/>
      <c r="Q357"/>
      <c r="R357"/>
      <c r="S357"/>
      <c r="T357"/>
      <c r="AB357"/>
      <c r="AC357"/>
    </row>
    <row r="358" spans="1:29">
      <c r="A358" s="34" t="str">
        <f>IF(ISERROR(VLOOKUP(TRIM(B358),ALL!$B$1:$U$2738,3,FALSE)),"(unc)",VLOOKUP(TRIM(B358),ALL!$B$1:$U$2738,3,FALSE))</f>
        <v>WR</v>
      </c>
      <c r="B358" s="99" t="s">
        <v>11212</v>
      </c>
      <c r="C358" s="10" t="s">
        <v>6849</v>
      </c>
      <c r="D358" s="224">
        <f>VLOOKUP(TRIM(B358),BirthdateDraft!$A$1:$M$9000,2,FALSE)</f>
        <v>37040</v>
      </c>
      <c r="E358" s="203">
        <f>VLOOKUP(TRIM(B358),BirthdateDraft!$A$1:$M$9865,3,FALSE)</f>
        <v>23.5</v>
      </c>
      <c r="F358" s="209" t="s">
        <v>11714</v>
      </c>
      <c r="G358" s="34" t="str">
        <f>IF(ISERROR(VLOOKUP(TRIM(B358),ALL!$B$1:$U$2738,2,FALSE)),"",IF(ISERROR(VLOOKUP(TRIM(B358),ALL!$B$1:$U$2738,2,FALSE))," ",VLOOKUP(TRIM(B358),ALL!$B$1:$U$2738,2,FALSE)))</f>
        <v>LAN</v>
      </c>
      <c r="H358" s="124" t="str">
        <f>IF(ISBLANK(VLOOKUP(TRIM(B358),ALL!$B$1:$V$2738,11,FALSE)),"",IF(ISERROR(VLOOKUP(TRIM(B358),ALL!$B$1:$V$2738,11,FALSE))," ",VLOOKUP(TRIM(B358),ALL!$B$1:$V$2738,11,FALSE)))</f>
        <v>B</v>
      </c>
      <c r="I358" s="34"/>
      <c r="J358" s="34"/>
      <c r="K358" s="34"/>
      <c r="L358" s="34"/>
      <c r="M358" s="34"/>
      <c r="N358" s="34"/>
      <c r="O358"/>
      <c r="P358"/>
      <c r="Q358"/>
      <c r="R358"/>
      <c r="S358"/>
      <c r="T358"/>
      <c r="AB358"/>
      <c r="AC358"/>
    </row>
    <row r="359" spans="1:29">
      <c r="A359" s="34" t="str">
        <f>IF(ISERROR(VLOOKUP(TRIM(B359),ALL!$B$1:$U$2738,3,FALSE)),"(unc)",VLOOKUP(TRIM(B359),ALL!$B$1:$U$2738,3,FALSE))</f>
        <v>WR KOR</v>
      </c>
      <c r="B359" s="99" t="s">
        <v>7322</v>
      </c>
      <c r="C359" s="10" t="s">
        <v>6849</v>
      </c>
      <c r="D359" s="224">
        <f>VLOOKUP(TRIM(B359),BirthdateDraft!$A$1:$M$9000,2,FALSE)</f>
        <v>34290</v>
      </c>
      <c r="E359" s="203" t="str">
        <f>VLOOKUP(TRIM(B359),BirthdateDraft!$A$1:$M$9865,3,FALSE)</f>
        <v>18/FA</v>
      </c>
      <c r="F359" s="209"/>
      <c r="G359" s="34" t="str">
        <f>IF(ISERROR(VLOOKUP(TRIM(B359),ALL!$B$1:$U$2738,2,FALSE)),"",IF(ISERROR(VLOOKUP(TRIM(B359),ALL!$B$1:$U$2738,2,FALSE))," ",VLOOKUP(TRIM(B359),ALL!$B$1:$U$2738,2,FALSE)))</f>
        <v>WAN</v>
      </c>
      <c r="H359" s="124" t="str">
        <f>IF(ISBLANK(VLOOKUP(TRIM(B359),ALL!$B$1:$V$2738,11,FALSE)),"",IF(ISERROR(VLOOKUP(TRIM(B359),ALL!$B$1:$V$2738,11,FALSE))," ",VLOOKUP(TRIM(B359),ALL!$B$1:$V$2738,11,FALSE)))</f>
        <v>E</v>
      </c>
      <c r="I359" s="34" t="str">
        <f>IF(ISBLANK(VLOOKUP(TRIM(B359),ALL!$B$1:$V$2738,5,FALSE)),"",IF(ISERROR(VLOOKUP(TRIM(B359),ALL!$B$1:$V$2738,5,FALSE))," ",VLOOKUP(TRIM(B359),ALL!$B$1:$V$2738,5,FALSE)))</f>
        <v/>
      </c>
      <c r="J359" s="34" t="str">
        <f>IF(ISBLANK(VLOOKUP(TRIM(B359),ALL!$B$1:$V$2738,6,FALSE)),"",IF(ISERROR(VLOOKUP(TRIM(B359),ALL!$B$1:$V$2738,6,FALSE))," ", VLOOKUP(TRIM(B359),ALL!$B$1:$V$2738,6,FALSE)))</f>
        <v/>
      </c>
      <c r="K359" s="34" t="str">
        <f>IF(ISBLANK(VLOOKUP(TRIM(B359),ALL!$B$1:$V$2738,7,FALSE)),"",IF(ISERROR(VLOOKUP(TRIM(B359),ALL!$B$1:$V$2738,7,FALSE))," ",VLOOKUP(TRIM(B359),ALL!$B$1:$V$2738,7,FALSE)))</f>
        <v/>
      </c>
      <c r="L359" s="34" t="str">
        <f>IF(ISBLANK(VLOOKUP(TRIM(B359),ALL!$B$1:$V$2738,8,FALSE)),"",IF(ISERROR(VLOOKUP(TRIM(B359),ALL!$B$1:$V$2738,8,FALSE))," ",VLOOKUP(TRIM(B359),ALL!$B$1:$V$2738,8,FALSE)))</f>
        <v/>
      </c>
      <c r="M359" s="34" t="str">
        <f>IF(ISBLANK(VLOOKUP(TRIM(B359),ALL!$B$1:$V$2738,9,FALSE)),"",IF(ISERROR(VLOOKUP(TRIM(B359),ALL!$B$1:$V$2738,9,FALSE))," ",VLOOKUP(TRIM(B359),ALL!$B$1:$V$2738,9,FALSE)))</f>
        <v/>
      </c>
      <c r="N359" s="34" t="str">
        <f>IF(ISBLANK(VLOOKUP(TRIM(B359),ALL!$B$1:$V$2738,10,FALSE)),"",IF(ISERROR(VLOOKUP(TRIM(B359),ALL!$B$1:$V$2738,10,FALSE))," ",VLOOKUP(TRIM(B359),ALL!$B$1:$V$2738,10,FALSE)))</f>
        <v/>
      </c>
      <c r="O359"/>
      <c r="P359"/>
      <c r="Q359"/>
      <c r="R359"/>
      <c r="S359"/>
      <c r="T359"/>
      <c r="AB359"/>
      <c r="AC359"/>
    </row>
    <row r="360" spans="1:29">
      <c r="A360" s="34" t="str">
        <f>IF(ISERROR(VLOOKUP(TRIM(B360),ALL!$B$1:$U$2738,3,FALSE)),"(unc)",VLOOKUP(TRIM(B360),ALL!$B$1:$U$2738,3,FALSE))</f>
        <v>WR</v>
      </c>
      <c r="B360" s="99" t="s">
        <v>8228</v>
      </c>
      <c r="C360" s="10" t="s">
        <v>6849</v>
      </c>
      <c r="D360" s="224">
        <f>VLOOKUP(TRIM(B360),BirthdateDraft!$A$1:$M$9000,2,FALSE)</f>
        <v>35591</v>
      </c>
      <c r="E360" s="203" t="str">
        <f>VLOOKUP(TRIM(B360),BirthdateDraft!$A$1:$M$9865,3,FALSE)</f>
        <v>20/5</v>
      </c>
      <c r="F360" s="209" t="s">
        <v>8782</v>
      </c>
      <c r="G360" s="34" t="str">
        <f>IF(ISERROR(VLOOKUP(TRIM(B360),ALL!$B$1:$U$2738,2,FALSE)),"",IF(ISERROR(VLOOKUP(TRIM(B360),ALL!$B$1:$U$2738,2,FALSE))," ",VLOOKUP(TRIM(B360),ALL!$B$1:$U$2738,2,FALSE)))</f>
        <v>MIN</v>
      </c>
      <c r="H360" s="124" t="str">
        <f>IF(ISBLANK(VLOOKUP(TRIM(B360),ALL!$B$1:$V$2738,11,FALSE)),"",IF(ISERROR(VLOOKUP(TRIM(B360),ALL!$B$1:$V$2738,11,FALSE))," ",VLOOKUP(TRIM(B360),ALL!$B$1:$V$2738,11,FALSE)))</f>
        <v>D</v>
      </c>
      <c r="I360" s="34" t="str">
        <f>IF(ISBLANK(VLOOKUP(TRIM(B360),ALL!$B$1:$V$2738,5,FALSE)),"",IF(ISERROR(VLOOKUP(TRIM(B360),ALL!$B$1:$V$2738,5,FALSE))," ",VLOOKUP(TRIM(B360),ALL!$B$1:$V$2738,5,FALSE)))</f>
        <v/>
      </c>
      <c r="J360" s="34" t="str">
        <f>IF(ISBLANK(VLOOKUP(TRIM(B360),ALL!$B$1:$V$2738,6,FALSE)),"",IF(ISERROR(VLOOKUP(TRIM(B360),ALL!$B$1:$V$2738,6,FALSE))," ", VLOOKUP(TRIM(B360),ALL!$B$1:$V$2738,6,FALSE)))</f>
        <v/>
      </c>
      <c r="K360" s="34" t="str">
        <f>IF(ISBLANK(VLOOKUP(TRIM(B360),ALL!$B$1:$V$2738,7,FALSE)),"",IF(ISERROR(VLOOKUP(TRIM(B360),ALL!$B$1:$V$2738,7,FALSE))," ",VLOOKUP(TRIM(B360),ALL!$B$1:$V$2738,7,FALSE)))</f>
        <v/>
      </c>
      <c r="L360" s="34" t="str">
        <f>IF(ISBLANK(VLOOKUP(TRIM(B360),ALL!$B$1:$V$2738,8,FALSE)),"",IF(ISERROR(VLOOKUP(TRIM(B360),ALL!$B$1:$V$2738,8,FALSE))," ",VLOOKUP(TRIM(B360),ALL!$B$1:$V$2738,8,FALSE)))</f>
        <v/>
      </c>
      <c r="M360" s="34" t="str">
        <f>IF(ISBLANK(VLOOKUP(TRIM(B360),ALL!$B$1:$V$2738,9,FALSE)),"",IF(ISERROR(VLOOKUP(TRIM(B360),ALL!$B$1:$V$2738,9,FALSE))," ",VLOOKUP(TRIM(B360),ALL!$B$1:$V$2738,9,FALSE)))</f>
        <v/>
      </c>
      <c r="N360" s="34" t="str">
        <f>IF(ISBLANK(VLOOKUP(TRIM(B360),ALL!$B$1:$V$2738,10,FALSE)),"",IF(ISERROR(VLOOKUP(TRIM(B360),ALL!$B$1:$V$2738,10,FALSE))," ",VLOOKUP(TRIM(B360),ALL!$B$1:$V$2738,10,FALSE)))</f>
        <v/>
      </c>
      <c r="O360"/>
      <c r="P360"/>
      <c r="Q360"/>
      <c r="R360"/>
      <c r="S360"/>
      <c r="T360"/>
      <c r="AB360"/>
      <c r="AC360"/>
    </row>
    <row r="361" spans="1:29">
      <c r="A361" s="34" t="str">
        <f>IF(ISERROR(VLOOKUP(TRIM(B361),ALL!$B$1:$U$2738,3,FALSE)),"(unc)",VLOOKUP(TRIM(B361),ALL!$B$1:$U$2738,3,FALSE))</f>
        <v>WR</v>
      </c>
      <c r="B361" s="499" t="s">
        <v>7307</v>
      </c>
      <c r="C361" s="10" t="s">
        <v>6849</v>
      </c>
      <c r="D361" s="224">
        <f>VLOOKUP(TRIM(B361),BirthdateDraft!$A$1:$M$9000,2,FALSE)</f>
        <v>35866</v>
      </c>
      <c r="E361" s="203" t="str">
        <f>VLOOKUP(TRIM(B361),BirthdateDraft!$A$1:$M$9865,3,FALSE)</f>
        <v>19/2</v>
      </c>
      <c r="F361" s="209" t="s">
        <v>8783</v>
      </c>
      <c r="G361" s="34" t="str">
        <f>IF(ISERROR(VLOOKUP(TRIM(B361),ALL!$B$1:$U$2738,2,FALSE)),"",IF(ISERROR(VLOOKUP(TRIM(B361),ALL!$B$1:$U$2738,2,FALSE))," ",VLOOKUP(TRIM(B361),ALL!$B$1:$U$2738,2,FALSE)))</f>
        <v>KCA</v>
      </c>
      <c r="H361" s="124" t="str">
        <f>IF(ISBLANK(VLOOKUP(TRIM(B361),ALL!$B$1:$V$2738,11,FALSE)),"",IF(ISERROR(VLOOKUP(TRIM(B361),ALL!$B$1:$V$2738,11,FALSE))," ",VLOOKUP(TRIM(B361),ALL!$B$1:$V$2738,11,FALSE)))</f>
        <v>B</v>
      </c>
      <c r="I361" s="34"/>
      <c r="J361" s="34"/>
      <c r="K361" s="34"/>
      <c r="L361" s="34"/>
      <c r="M361" s="34"/>
      <c r="N361" s="34"/>
      <c r="O361"/>
      <c r="P361"/>
      <c r="Q361"/>
      <c r="R361"/>
      <c r="S361"/>
      <c r="T361"/>
      <c r="AB361"/>
      <c r="AC361"/>
    </row>
    <row r="362" spans="1:29">
      <c r="A362" s="34" t="str">
        <f>IF(ISERROR(VLOOKUP(TRIM(B362),ALL!$B$1:$U$2738,3,FALSE)),"(unc)",VLOOKUP(TRIM(B362),ALL!$B$1:$U$2738,3,FALSE))</f>
        <v>BB TE</v>
      </c>
      <c r="B362" s="99" t="s">
        <v>9225</v>
      </c>
      <c r="C362" s="10" t="s">
        <v>6849</v>
      </c>
      <c r="D362" s="224">
        <f>VLOOKUP(TRIM(B362),BirthdateDraft!$A$1:$M$9000,2,FALSE)</f>
        <v>35704</v>
      </c>
      <c r="E362" s="203" t="str">
        <f>VLOOKUP(TRIM(B362),BirthdateDraft!$A$1:$M$9865,3,FALSE)</f>
        <v>21/5</v>
      </c>
      <c r="F362" s="209"/>
      <c r="G362" s="34" t="str">
        <f>IF(ISERROR(VLOOKUP(TRIM(B362),ALL!$B$1:$U$2738,2,FALSE)),"",IF(ISERROR(VLOOKUP(TRIM(B362),ALL!$B$1:$U$2738,2,FALSE))," ",VLOOKUP(TRIM(B362),ALL!$B$1:$U$2738,2,FALSE)))</f>
        <v>JXA</v>
      </c>
      <c r="H362" s="124" t="str">
        <f>IF(ISBLANK(VLOOKUP(TRIM(B362),ALL!$B$1:$V$2738,11,FALSE)),"",IF(ISERROR(VLOOKUP(TRIM(B362),ALL!$B$1:$V$2738,11,FALSE))," ",VLOOKUP(TRIM(B362),ALL!$B$1:$V$2738,11,FALSE)))</f>
        <v>B</v>
      </c>
      <c r="I362" s="34" t="str">
        <f>IF(ISBLANK(VLOOKUP(TRIM(B362),ALL!$B$1:$V$2738,5,FALSE)),"",IF(ISERROR(VLOOKUP(TRIM(B362),ALL!$B$1:$V$2738,5,FALSE))," ",VLOOKUP(TRIM(B362),ALL!$B$1:$V$2738,5,FALSE)))</f>
        <v/>
      </c>
      <c r="J362" s="34" t="str">
        <f>IF(ISBLANK(VLOOKUP(TRIM(B362),ALL!$B$1:$V$2738,6,FALSE)),"",IF(ISERROR(VLOOKUP(TRIM(B362),ALL!$B$1:$V$2738,6,FALSE))," ", VLOOKUP(TRIM(B362),ALL!$B$1:$V$2738,6,FALSE)))</f>
        <v/>
      </c>
      <c r="K362" s="34" t="str">
        <f>IF(ISBLANK(VLOOKUP(TRIM(B362),ALL!$B$1:$V$2738,7,FALSE)),"",IF(ISERROR(VLOOKUP(TRIM(B362),ALL!$B$1:$V$2738,7,FALSE))," ",VLOOKUP(TRIM(B362),ALL!$B$1:$V$2738,7,FALSE)))</f>
        <v/>
      </c>
      <c r="L362" s="34">
        <f>IF(ISBLANK(VLOOKUP(TRIM(B362),ALL!$B$1:$V$2738,8,FALSE)),"",IF(ISERROR(VLOOKUP(TRIM(B362),ALL!$B$1:$V$2738,8,FALSE))," ",VLOOKUP(TRIM(B362),ALL!$B$1:$V$2738,8,FALSE)))</f>
        <v>0</v>
      </c>
      <c r="M362" s="34" t="str">
        <f>IF(ISBLANK(VLOOKUP(TRIM(B362),ALL!$B$1:$V$2738,9,FALSE)),"",IF(ISERROR(VLOOKUP(TRIM(B362),ALL!$B$1:$V$2738,9,FALSE))," ",VLOOKUP(TRIM(B362),ALL!$B$1:$V$2738,9,FALSE)))</f>
        <v/>
      </c>
      <c r="N362" s="34">
        <f>IF(ISBLANK(VLOOKUP(TRIM(B362),ALL!$B$1:$V$2738,10,FALSE)),"",IF(ISERROR(VLOOKUP(TRIM(B362),ALL!$B$1:$V$2738,10,FALSE))," ",VLOOKUP(TRIM(B362),ALL!$B$1:$V$2738,10,FALSE)))</f>
        <v>4</v>
      </c>
      <c r="O362"/>
      <c r="P362"/>
      <c r="Q362"/>
      <c r="R362"/>
      <c r="S362"/>
      <c r="T362"/>
      <c r="AB362"/>
      <c r="AC362"/>
    </row>
    <row r="363" spans="1:29">
      <c r="A363" s="34" t="str">
        <f>IF(ISERROR(VLOOKUP(TRIM(B363),ALL!$B$1:$U$2738,3,FALSE)),"(unc)",VLOOKUP(TRIM(B363),ALL!$B$1:$U$2738,3,FALSE))</f>
        <v>TE BB</v>
      </c>
      <c r="B363" s="99" t="s">
        <v>9952</v>
      </c>
      <c r="C363" s="10" t="s">
        <v>6849</v>
      </c>
      <c r="D363" s="224">
        <f>VLOOKUP(TRIM(B363),BirthdateDraft!$A$1:$M$9000,2,FALSE)</f>
        <v>36383</v>
      </c>
      <c r="E363" s="203" t="str">
        <f>VLOOKUP(TRIM(B363),BirthdateDraft!$A$1:$M$9865,3,FALSE)</f>
        <v>22/5</v>
      </c>
      <c r="F363" s="209" t="s">
        <v>10834</v>
      </c>
      <c r="G363" s="34" t="str">
        <f>IF(ISERROR(VLOOKUP(TRIM(B363),ALL!$B$1:$U$2738,2,FALSE)),"",IF(ISERROR(VLOOKUP(TRIM(B363),ALL!$B$1:$U$2738,2,FALSE))," ",VLOOKUP(TRIM(B363),ALL!$B$1:$U$2738,2,FALSE)))</f>
        <v>DEN</v>
      </c>
      <c r="H363" s="124" t="str">
        <f>IF(ISBLANK(VLOOKUP(TRIM(B363),ALL!$B$1:$V$2738,11,FALSE)),"",IF(ISERROR(VLOOKUP(TRIM(B363),ALL!$B$1:$V$2738,11,FALSE))," ",VLOOKUP(TRIM(B363),ALL!$B$1:$V$2738,11,FALSE)))</f>
        <v>D</v>
      </c>
      <c r="I363" s="34" t="str">
        <f>IF(ISBLANK(VLOOKUP(TRIM(B363),ALL!$B$1:$V$2738,5,FALSE)),"",IF(ISERROR(VLOOKUP(TRIM(B363),ALL!$B$1:$V$2738,5,FALSE))," ",VLOOKUP(TRIM(B363),ALL!$B$1:$V$2738,5,FALSE)))</f>
        <v/>
      </c>
      <c r="J363" s="34" t="str">
        <f>IF(ISBLANK(VLOOKUP(TRIM(B363),ALL!$B$1:$V$2738,6,FALSE)),"",IF(ISERROR(VLOOKUP(TRIM(B363),ALL!$B$1:$V$2738,6,FALSE))," ", VLOOKUP(TRIM(B363),ALL!$B$1:$V$2738,6,FALSE)))</f>
        <v/>
      </c>
      <c r="K363" s="34" t="str">
        <f>IF(ISBLANK(VLOOKUP(TRIM(B363),ALL!$B$1:$V$2738,7,FALSE)),"",IF(ISERROR(VLOOKUP(TRIM(B363),ALL!$B$1:$V$2738,7,FALSE))," ",VLOOKUP(TRIM(B363),ALL!$B$1:$V$2738,7,FALSE)))</f>
        <v/>
      </c>
      <c r="L363" s="34">
        <f>IF(ISBLANK(VLOOKUP(TRIM(B363),ALL!$B$1:$V$2738,8,FALSE)),"",IF(ISERROR(VLOOKUP(TRIM(B363),ALL!$B$1:$V$2738,8,FALSE))," ",VLOOKUP(TRIM(B363),ALL!$B$1:$V$2738,8,FALSE)))</f>
        <v>4</v>
      </c>
      <c r="M363" s="34" t="str">
        <f>IF(ISBLANK(VLOOKUP(TRIM(B363),ALL!$B$1:$V$2738,9,FALSE)),"",IF(ISERROR(VLOOKUP(TRIM(B363),ALL!$B$1:$V$2738,9,FALSE))," ",VLOOKUP(TRIM(B363),ALL!$B$1:$V$2738,9,FALSE)))</f>
        <v/>
      </c>
      <c r="N363" s="34">
        <f>IF(ISBLANK(VLOOKUP(TRIM(B363),ALL!$B$1:$V$2738,10,FALSE)),"",IF(ISERROR(VLOOKUP(TRIM(B363),ALL!$B$1:$V$2738,10,FALSE))," ",VLOOKUP(TRIM(B363),ALL!$B$1:$V$2738,10,FALSE)))</f>
        <v>0</v>
      </c>
      <c r="O363"/>
      <c r="P363"/>
      <c r="Q363"/>
      <c r="R363"/>
      <c r="S363"/>
      <c r="T363"/>
      <c r="AB363"/>
      <c r="AC363"/>
    </row>
    <row r="364" spans="1:29">
      <c r="A364" s="34"/>
      <c r="B364" s="99"/>
      <c r="C364" s="10"/>
      <c r="D364" s="224"/>
      <c r="E364" s="203"/>
      <c r="F364" s="209"/>
      <c r="G364" s="34"/>
      <c r="H364" s="124" t="str">
        <f>IF(ISBLANK(VLOOKUP(TRIM(B364),ALL!$B$1:$V$2738,11,FALSE)),"",IF(ISERROR(VLOOKUP(TRIM(B364),ALL!$B$1:$V$2738,11,FALSE))," ",VLOOKUP(TRIM(B364),ALL!$B$1:$V$2738,11,FALSE)))</f>
        <v xml:space="preserve"> </v>
      </c>
      <c r="I364" s="34" t="str">
        <f>IF(ISBLANK(VLOOKUP(TRIM(B364),ALL!$B$1:$V$2738,5,FALSE)),"",IF(ISERROR(VLOOKUP(TRIM(B364),ALL!$B$1:$V$2738,5,FALSE))," ",VLOOKUP(TRIM(B364),ALL!$B$1:$V$2738,5,FALSE)))</f>
        <v xml:space="preserve"> </v>
      </c>
      <c r="J364" s="34" t="str">
        <f>IF(ISBLANK(VLOOKUP(TRIM(B364),ALL!$B$1:$V$2738,6,FALSE)),"",IF(ISERROR(VLOOKUP(TRIM(B364),ALL!$B$1:$V$2738,6,FALSE))," ", VLOOKUP(TRIM(B364),ALL!$B$1:$V$2738,6,FALSE)))</f>
        <v xml:space="preserve"> </v>
      </c>
      <c r="K364" s="34" t="str">
        <f>IF(ISBLANK(VLOOKUP(TRIM(B364),ALL!$B$1:$V$2738,7,FALSE)),"",IF(ISERROR(VLOOKUP(TRIM(B364),ALL!$B$1:$V$2738,7,FALSE))," ",VLOOKUP(TRIM(B364),ALL!$B$1:$V$2738,7,FALSE)))</f>
        <v xml:space="preserve"> </v>
      </c>
      <c r="L364" s="34" t="str">
        <f>IF(ISBLANK(VLOOKUP(TRIM(B364),ALL!$B$1:$V$2738,8,FALSE)),"",IF(ISERROR(VLOOKUP(TRIM(B364),ALL!$B$1:$V$2738,8,FALSE))," ",VLOOKUP(TRIM(B364),ALL!$B$1:$V$2738,8,FALSE)))</f>
        <v xml:space="preserve"> </v>
      </c>
      <c r="M364" s="34" t="str">
        <f>IF(ISBLANK(VLOOKUP(TRIM(B364),ALL!$B$1:$V$2738,9,FALSE)),"",IF(ISERROR(VLOOKUP(TRIM(B364),ALL!$B$1:$V$2738,9,FALSE))," ",VLOOKUP(TRIM(B364),ALL!$B$1:$V$2738,9,FALSE)))</f>
        <v xml:space="preserve"> </v>
      </c>
      <c r="N364" s="34" t="str">
        <f>IF(ISBLANK(VLOOKUP(TRIM(B364),ALL!$B$1:$V$2738,10,FALSE)),"",IF(ISERROR(VLOOKUP(TRIM(B364),ALL!$B$1:$V$2738,10,FALSE))," ",VLOOKUP(TRIM(B364),ALL!$B$1:$V$2738,10,FALSE)))</f>
        <v xml:space="preserve"> </v>
      </c>
      <c r="O364"/>
      <c r="P364"/>
      <c r="Q364"/>
      <c r="R364"/>
      <c r="S364"/>
      <c r="T364"/>
      <c r="AB364"/>
      <c r="AC364"/>
    </row>
    <row r="365" spans="1:29">
      <c r="A365" s="34" t="str">
        <f>IF(ISERROR(VLOOKUP(TRIM(B365),ALL!$B$1:$U$2738,3,FALSE)),"(unc)",VLOOKUP(TRIM(B365),ALL!$B$1:$U$2738,3,FALSE))</f>
        <v>RG @</v>
      </c>
      <c r="B365" s="99" t="s">
        <v>8169</v>
      </c>
      <c r="C365" s="10" t="s">
        <v>6849</v>
      </c>
      <c r="D365" s="224">
        <f>VLOOKUP(TRIM(B365),BirthdateDraft!$A$1:$M$9000,2,FALSE)</f>
        <v>35302</v>
      </c>
      <c r="E365" s="203" t="str">
        <f>VLOOKUP(TRIM(B365),BirthdateDraft!$A$1:$M$9865,3,FALSE)</f>
        <v>20/2</v>
      </c>
      <c r="F365" s="209"/>
      <c r="G365" s="34" t="str">
        <f>IF(ISERROR(VLOOKUP(TRIM(B365),ALL!$B$1:$U$2738,2,FALSE)),"",IF(ISERROR(VLOOKUP(TRIM(B365),ALL!$B$1:$U$2738,2,FALSE))," ",VLOOKUP(TRIM(B365),ALL!$B$1:$U$2738,2,FALSE)))</f>
        <v>MIA</v>
      </c>
      <c r="H365" s="124" t="str">
        <f>IF(ISBLANK(VLOOKUP(TRIM(B365),ALL!$B$1:$V$2738,11,FALSE)),"",IF(ISERROR(VLOOKUP(TRIM(B365),ALL!$B$1:$V$2738,11,FALSE))," ",VLOOKUP(TRIM(B365),ALL!$B$1:$V$2738,11,FALSE)))</f>
        <v/>
      </c>
      <c r="I365" s="34" t="str">
        <f>IF(ISBLANK(VLOOKUP(TRIM(B365),ALL!$B$1:$V$2738,5,FALSE)),"",IF(ISERROR(VLOOKUP(TRIM(B365),ALL!$B$1:$V$2738,5,FALSE))," ",VLOOKUP(TRIM(B365),ALL!$B$1:$V$2738,5,FALSE)))</f>
        <v/>
      </c>
      <c r="J365" s="34" t="str">
        <f>IF(ISBLANK(VLOOKUP(TRIM(B365),ALL!$B$1:$V$2738,6,FALSE)),"",IF(ISERROR(VLOOKUP(TRIM(B365),ALL!$B$1:$V$2738,6,FALSE))," ", VLOOKUP(TRIM(B365),ALL!$B$1:$V$2738,6,FALSE)))</f>
        <v/>
      </c>
      <c r="K365" s="34" t="str">
        <f>IF(ISBLANK(VLOOKUP(TRIM(B365),ALL!$B$1:$V$2738,7,FALSE)),"",IF(ISERROR(VLOOKUP(TRIM(B365),ALL!$B$1:$V$2738,7,FALSE))," ",VLOOKUP(TRIM(B365),ALL!$B$1:$V$2738,7,FALSE)))</f>
        <v/>
      </c>
      <c r="L365" s="34">
        <f>IF(ISBLANK(VLOOKUP(TRIM(B365),ALL!$B$1:$V$2738,8,FALSE)),"",IF(ISERROR(VLOOKUP(TRIM(B365),ALL!$B$1:$V$2738,8,FALSE))," ",VLOOKUP(TRIM(B365),ALL!$B$1:$V$2738,8,FALSE)))</f>
        <v>5</v>
      </c>
      <c r="M365" s="34" t="str">
        <f>IF(ISBLANK(VLOOKUP(TRIM(B365),ALL!$B$1:$V$2738,9,FALSE)),"",IF(ISERROR(VLOOKUP(TRIM(B365),ALL!$B$1:$V$2738,9,FALSE))," ",VLOOKUP(TRIM(B365),ALL!$B$1:$V$2738,9,FALSE)))</f>
        <v/>
      </c>
      <c r="N365" s="34">
        <f>IF(ISBLANK(VLOOKUP(TRIM(B365),ALL!$B$1:$V$2738,10,FALSE)),"",IF(ISERROR(VLOOKUP(TRIM(B365),ALL!$B$1:$V$2738,10,FALSE))," ",VLOOKUP(TRIM(B365),ALL!$B$1:$V$2738,10,FALSE)))</f>
        <v>7</v>
      </c>
      <c r="O365"/>
      <c r="P365"/>
      <c r="Q365"/>
      <c r="R365"/>
      <c r="S365"/>
      <c r="T365"/>
      <c r="AB365"/>
      <c r="AC365"/>
    </row>
    <row r="366" spans="1:29">
      <c r="A366" s="34" t="str">
        <f>IF(ISERROR(VLOOKUP(TRIM(B366),ALL!$B$1:$U$2738,3,FALSE)),"(unc)",VLOOKUP(TRIM(B366),ALL!$B$1:$U$2738,3,FALSE))</f>
        <v>OC @</v>
      </c>
      <c r="B366" s="99" t="s">
        <v>6008</v>
      </c>
      <c r="C366" s="10" t="s">
        <v>6849</v>
      </c>
      <c r="D366" s="224">
        <f>VLOOKUP(TRIM(B366),BirthdateDraft!$A$1:$M$9000,2,FALSE)</f>
        <v>34916</v>
      </c>
      <c r="E366" s="203" t="str">
        <f>VLOOKUP(TRIM(B366),BirthdateDraft!$A$1:$M$9865,3,FALSE)</f>
        <v>17/2</v>
      </c>
      <c r="F366" s="209"/>
      <c r="G366" s="34" t="str">
        <f>IF(ISERROR(VLOOKUP(TRIM(B366),ALL!$B$1:$U$2738,2,FALSE)),"",IF(ISERROR(VLOOKUP(TRIM(B366),ALL!$B$1:$U$2738,2,FALSE))," ",VLOOKUP(TRIM(B366),ALL!$B$1:$U$2738,2,FALSE)))</f>
        <v>CLA</v>
      </c>
      <c r="H366" s="124" t="str">
        <f>IF(ISBLANK(VLOOKUP(TRIM(B366),ALL!$B$1:$V$2738,11,FALSE)),"",IF(ISERROR(VLOOKUP(TRIM(B366),ALL!$B$1:$V$2738,11,FALSE))," ",VLOOKUP(TRIM(B366),ALL!$B$1:$V$2738,11,FALSE)))</f>
        <v/>
      </c>
      <c r="I366" s="34" t="str">
        <f>IF(ISBLANK(VLOOKUP(TRIM(B366),ALL!$B$1:$V$2738,5,FALSE)),"",IF(ISERROR(VLOOKUP(TRIM(B366),ALL!$B$1:$V$2738,5,FALSE))," ",VLOOKUP(TRIM(B366),ALL!$B$1:$V$2738,5,FALSE)))</f>
        <v/>
      </c>
      <c r="J366" s="34" t="str">
        <f>IF(ISBLANK(VLOOKUP(TRIM(B366),ALL!$B$1:$V$2738,6,FALSE)),"",IF(ISERROR(VLOOKUP(TRIM(B366),ALL!$B$1:$V$2738,6,FALSE))," ", VLOOKUP(TRIM(B366),ALL!$B$1:$V$2738,6,FALSE)))</f>
        <v/>
      </c>
      <c r="K366" s="34" t="str">
        <f>IF(ISBLANK(VLOOKUP(TRIM(B366),ALL!$B$1:$V$2738,7,FALSE)),"",IF(ISERROR(VLOOKUP(TRIM(B366),ALL!$B$1:$V$2738,7,FALSE))," ",VLOOKUP(TRIM(B366),ALL!$B$1:$V$2738,7,FALSE)))</f>
        <v/>
      </c>
      <c r="L366" s="34">
        <f>IF(ISBLANK(VLOOKUP(TRIM(B366),ALL!$B$1:$V$2738,8,FALSE)),"",IF(ISERROR(VLOOKUP(TRIM(B366),ALL!$B$1:$V$2738,8,FALSE))," ",VLOOKUP(TRIM(B366),ALL!$B$1:$V$2738,8,FALSE)))</f>
        <v>4</v>
      </c>
      <c r="M366" s="34" t="str">
        <f>IF(ISBLANK(VLOOKUP(TRIM(B366),ALL!$B$1:$V$2738,9,FALSE)),"",IF(ISERROR(VLOOKUP(TRIM(B366),ALL!$B$1:$V$2738,9,FALSE))," ",VLOOKUP(TRIM(B366),ALL!$B$1:$V$2738,9,FALSE)))</f>
        <v/>
      </c>
      <c r="N366" s="34">
        <f>IF(ISBLANK(VLOOKUP(TRIM(B366),ALL!$B$1:$V$2738,10,FALSE)),"",IF(ISERROR(VLOOKUP(TRIM(B366),ALL!$B$1:$V$2738,10,FALSE))," ",VLOOKUP(TRIM(B366),ALL!$B$1:$V$2738,10,FALSE)))</f>
        <v>7</v>
      </c>
      <c r="O366"/>
      <c r="P366"/>
      <c r="Q366"/>
      <c r="R366"/>
      <c r="S366"/>
      <c r="T366"/>
      <c r="AB366"/>
      <c r="AC366"/>
    </row>
    <row r="367" spans="1:29">
      <c r="A367" s="34" t="str">
        <f>IF(ISERROR(VLOOKUP(TRIM(B367),ALL!$B$1:$U$2738,3,FALSE)),"(unc)",VLOOKUP(TRIM(B367),ALL!$B$1:$U$2738,3,FALSE))</f>
        <v>ROT @</v>
      </c>
      <c r="B367" s="99" t="s">
        <v>9076</v>
      </c>
      <c r="C367" s="10" t="s">
        <v>6849</v>
      </c>
      <c r="D367" s="224">
        <f>VLOOKUP(TRIM(B367),BirthdateDraft!$A$1:$M$9000,2,FALSE)</f>
        <v>35765</v>
      </c>
      <c r="E367" s="203" t="str">
        <f>VLOOKUP(TRIM(B367),BirthdateDraft!$A$1:$M$9865,3,FALSE)</f>
        <v>21/6</v>
      </c>
      <c r="F367" s="209" t="s">
        <v>11868</v>
      </c>
      <c r="G367" s="34" t="str">
        <f>IF(ISERROR(VLOOKUP(TRIM(B367),ALL!$B$1:$U$2738,2,FALSE)),"",IF(ISERROR(VLOOKUP(TRIM(B367),ALL!$B$1:$U$2738,2,FALSE))," ",VLOOKUP(TRIM(B367),ALL!$B$1:$U$2738,2,FALSE)))</f>
        <v>SEN</v>
      </c>
      <c r="H367" s="124" t="str">
        <f>IF(ISBLANK(VLOOKUP(TRIM(B367),ALL!$B$1:$V$2738,11,FALSE)),"",IF(ISERROR(VLOOKUP(TRIM(B367),ALL!$B$1:$V$2738,11,FALSE))," ",VLOOKUP(TRIM(B367),ALL!$B$1:$V$2738,11,FALSE)))</f>
        <v/>
      </c>
      <c r="I367" s="34" t="str">
        <f>IF(ISBLANK(VLOOKUP(TRIM(B367),ALL!$B$1:$V$2738,5,FALSE)),"",IF(ISERROR(VLOOKUP(TRIM(B367),ALL!$B$1:$V$2738,5,FALSE))," ",VLOOKUP(TRIM(B367),ALL!$B$1:$V$2738,5,FALSE)))</f>
        <v/>
      </c>
      <c r="J367" s="34" t="str">
        <f>IF(ISBLANK(VLOOKUP(TRIM(B367),ALL!$B$1:$V$2738,6,FALSE)),"",IF(ISERROR(VLOOKUP(TRIM(B367),ALL!$B$1:$V$2738,6,FALSE))," ", VLOOKUP(TRIM(B367),ALL!$B$1:$V$2738,6,FALSE)))</f>
        <v/>
      </c>
      <c r="K367" s="34" t="str">
        <f>IF(ISBLANK(VLOOKUP(TRIM(B367),ALL!$B$1:$V$2738,7,FALSE)),"",IF(ISERROR(VLOOKUP(TRIM(B367),ALL!$B$1:$V$2738,7,FALSE))," ",VLOOKUP(TRIM(B367),ALL!$B$1:$V$2738,7,FALSE)))</f>
        <v/>
      </c>
      <c r="L367" s="34">
        <f>IF(ISBLANK(VLOOKUP(TRIM(B367),ALL!$B$1:$V$2738,8,FALSE)),"",IF(ISERROR(VLOOKUP(TRIM(B367),ALL!$B$1:$V$2738,8,FALSE))," ",VLOOKUP(TRIM(B367),ALL!$B$1:$V$2738,8,FALSE)))</f>
        <v>5</v>
      </c>
      <c r="M367" s="34" t="str">
        <f>IF(ISBLANK(VLOOKUP(TRIM(B367),ALL!$B$1:$V$2738,9,FALSE)),"",IF(ISERROR(VLOOKUP(TRIM(B367),ALL!$B$1:$V$2738,9,FALSE))," ",VLOOKUP(TRIM(B367),ALL!$B$1:$V$2738,9,FALSE)))</f>
        <v/>
      </c>
      <c r="N367" s="34">
        <f>IF(ISBLANK(VLOOKUP(TRIM(B367),ALL!$B$1:$V$2738,10,FALSE)),"",IF(ISERROR(VLOOKUP(TRIM(B367),ALL!$B$1:$V$2738,10,FALSE))," ",VLOOKUP(TRIM(B367),ALL!$B$1:$V$2738,10,FALSE)))</f>
        <v>4</v>
      </c>
      <c r="O367"/>
      <c r="P367"/>
      <c r="Q367"/>
      <c r="R367"/>
      <c r="S367"/>
      <c r="T367"/>
      <c r="AB367"/>
      <c r="AC367"/>
    </row>
    <row r="368" spans="1:29">
      <c r="A368" s="34" t="str">
        <f>IF(ISERROR(VLOOKUP(TRIM(B368),ALL!$B$1:$U$2738,3,FALSE)),"(unc)",VLOOKUP(TRIM(B368),ALL!$B$1:$U$2738,3,FALSE))</f>
        <v>LG @</v>
      </c>
      <c r="B368" s="99" t="s">
        <v>10106</v>
      </c>
      <c r="C368" s="10" t="s">
        <v>6849</v>
      </c>
      <c r="D368" s="224">
        <f>VLOOKUP(TRIM(B368),BirthdateDraft!$A$1:$M$9000,2,FALSE)</f>
        <v>36007</v>
      </c>
      <c r="E368" s="203" t="str">
        <f>VLOOKUP(TRIM(B368),BirthdateDraft!$A$1:$M$9865,3,FALSE)</f>
        <v>22/1</v>
      </c>
      <c r="F368" s="209"/>
      <c r="G368" s="34" t="str">
        <f>IF(ISERROR(VLOOKUP(TRIM(B368),ALL!$B$1:$U$2738,2,FALSE)),"",IF(ISERROR(VLOOKUP(TRIM(B368),ALL!$B$1:$U$2738,2,FALSE))," ",VLOOKUP(TRIM(B368),ALL!$B$1:$U$2738,2,FALSE)))</f>
        <v>NEA</v>
      </c>
      <c r="H368" s="124" t="str">
        <f>IF(ISBLANK(VLOOKUP(TRIM(B368),ALL!$B$1:$V$2738,11,FALSE)),"",IF(ISERROR(VLOOKUP(TRIM(B368),ALL!$B$1:$V$2738,11,FALSE))," ",VLOOKUP(TRIM(B368),ALL!$B$1:$V$2738,11,FALSE)))</f>
        <v/>
      </c>
      <c r="I368" s="34" t="str">
        <f>IF(ISBLANK(VLOOKUP(TRIM(B368),ALL!$B$1:$V$2738,5,FALSE)),"",IF(ISERROR(VLOOKUP(TRIM(B368),ALL!$B$1:$V$2738,5,FALSE))," ",VLOOKUP(TRIM(B368),ALL!$B$1:$V$2738,5,FALSE)))</f>
        <v/>
      </c>
      <c r="J368" s="34" t="str">
        <f>IF(ISBLANK(VLOOKUP(TRIM(B368),ALL!$B$1:$V$2738,6,FALSE)),"",IF(ISERROR(VLOOKUP(TRIM(B368),ALL!$B$1:$V$2738,6,FALSE))," ", VLOOKUP(TRIM(B368),ALL!$B$1:$V$2738,6,FALSE)))</f>
        <v/>
      </c>
      <c r="K368" s="34" t="str">
        <f>IF(ISBLANK(VLOOKUP(TRIM(B368),ALL!$B$1:$V$2738,7,FALSE)),"",IF(ISERROR(VLOOKUP(TRIM(B368),ALL!$B$1:$V$2738,7,FALSE))," ",VLOOKUP(TRIM(B368),ALL!$B$1:$V$2738,7,FALSE)))</f>
        <v/>
      </c>
      <c r="L368" s="34">
        <f>IF(ISBLANK(VLOOKUP(TRIM(B368),ALL!$B$1:$V$2738,8,FALSE)),"",IF(ISERROR(VLOOKUP(TRIM(B368),ALL!$B$1:$V$2738,8,FALSE))," ",VLOOKUP(TRIM(B368),ALL!$B$1:$V$2738,8,FALSE)))</f>
        <v>4</v>
      </c>
      <c r="M368" s="34" t="str">
        <f>IF(ISBLANK(VLOOKUP(TRIM(B368),ALL!$B$1:$V$2738,9,FALSE)),"",IF(ISERROR(VLOOKUP(TRIM(B368),ALL!$B$1:$V$2738,9,FALSE))," ",VLOOKUP(TRIM(B368),ALL!$B$1:$V$2738,9,FALSE)))</f>
        <v/>
      </c>
      <c r="N368" s="34">
        <f>IF(ISBLANK(VLOOKUP(TRIM(B368),ALL!$B$1:$V$2738,10,FALSE)),"",IF(ISERROR(VLOOKUP(TRIM(B368),ALL!$B$1:$V$2738,10,FALSE))," ",VLOOKUP(TRIM(B368),ALL!$B$1:$V$2738,10,FALSE)))</f>
        <v>3</v>
      </c>
      <c r="O368"/>
      <c r="P368"/>
      <c r="Q368"/>
      <c r="R368"/>
      <c r="S368"/>
      <c r="T368"/>
      <c r="AB368"/>
      <c r="AC368"/>
    </row>
    <row r="369" spans="1:29">
      <c r="A369" s="34" t="str">
        <f>IF(ISERROR(VLOOKUP(TRIM(B369),ALL!$B$1:$U$2738,3,FALSE)),"(unc)",VLOOKUP(TRIM(B369),ALL!$B$1:$U$2738,3,FALSE))</f>
        <v>G @ T TE</v>
      </c>
      <c r="B369" s="99" t="s">
        <v>7261</v>
      </c>
      <c r="C369" s="10" t="s">
        <v>6849</v>
      </c>
      <c r="D369" s="224">
        <f>VLOOKUP(TRIM(B369),BirthdateDraft!$A$1:$M$9000,2,FALSE)</f>
        <v>35427</v>
      </c>
      <c r="E369" s="203" t="str">
        <f>VLOOKUP(TRIM(B369),BirthdateDraft!$A$1:$M$9865,3,FALSE)</f>
        <v>19/2</v>
      </c>
      <c r="F369" s="209"/>
      <c r="G369" s="34" t="str">
        <f>IF(ISERROR(VLOOKUP(TRIM(B369),ALL!$B$1:$U$2738,2,FALSE)),"",IF(ISERROR(VLOOKUP(TRIM(B369),ALL!$B$1:$U$2738,2,FALSE))," ",VLOOKUP(TRIM(B369),ALL!$B$1:$U$2738,2,FALSE)))</f>
        <v>CNA</v>
      </c>
      <c r="H369" s="124" t="str">
        <f>IF(ISBLANK(VLOOKUP(TRIM(B369),ALL!$B$1:$V$2738,11,FALSE)),"",IF(ISERROR(VLOOKUP(TRIM(B369),ALL!$B$1:$V$2738,11,FALSE))," ",VLOOKUP(TRIM(B369),ALL!$B$1:$V$2738,11,FALSE)))</f>
        <v>E</v>
      </c>
      <c r="I369" s="34" t="str">
        <f>IF(ISBLANK(VLOOKUP(TRIM(B369),ALL!$B$1:$V$2738,5,FALSE)),"",IF(ISERROR(VLOOKUP(TRIM(B369),ALL!$B$1:$V$2738,5,FALSE))," ",VLOOKUP(TRIM(B369),ALL!$B$1:$V$2738,5,FALSE)))</f>
        <v/>
      </c>
      <c r="J369" s="34" t="str">
        <f>IF(ISBLANK(VLOOKUP(TRIM(B369),ALL!$B$1:$V$2738,6,FALSE)),"",IF(ISERROR(VLOOKUP(TRIM(B369),ALL!$B$1:$V$2738,6,FALSE))," ", VLOOKUP(TRIM(B369),ALL!$B$1:$V$2738,6,FALSE)))</f>
        <v/>
      </c>
      <c r="K369" s="34" t="str">
        <f>IF(ISBLANK(VLOOKUP(TRIM(B369),ALL!$B$1:$V$2738,7,FALSE)),"",IF(ISERROR(VLOOKUP(TRIM(B369),ALL!$B$1:$V$2738,7,FALSE))," ",VLOOKUP(TRIM(B369),ALL!$B$1:$V$2738,7,FALSE)))</f>
        <v/>
      </c>
      <c r="L369" s="34">
        <f>IF(ISBLANK(VLOOKUP(TRIM(B369),ALL!$B$1:$V$2738,8,FALSE)),"",IF(ISERROR(VLOOKUP(TRIM(B369),ALL!$B$1:$V$2738,8,FALSE))," ",VLOOKUP(TRIM(B369),ALL!$B$1:$V$2738,8,FALSE)))</f>
        <v>4</v>
      </c>
      <c r="M369" s="34" t="str">
        <f>IF(ISBLANK(VLOOKUP(TRIM(B369),ALL!$B$1:$V$2738,9,FALSE)),"",IF(ISERROR(VLOOKUP(TRIM(B369),ALL!$B$1:$V$2738,9,FALSE))," ",VLOOKUP(TRIM(B369),ALL!$B$1:$V$2738,9,FALSE)))</f>
        <v/>
      </c>
      <c r="N369" s="34">
        <f>IF(ISBLANK(VLOOKUP(TRIM(B369),ALL!$B$1:$V$2738,10,FALSE)),"",IF(ISERROR(VLOOKUP(TRIM(B369),ALL!$B$1:$V$2738,10,FALSE))," ",VLOOKUP(TRIM(B369),ALL!$B$1:$V$2738,10,FALSE)))</f>
        <v>0</v>
      </c>
      <c r="O369"/>
      <c r="P369"/>
      <c r="Q369"/>
      <c r="R369"/>
      <c r="S369"/>
      <c r="T369"/>
      <c r="AB369"/>
      <c r="AC369"/>
    </row>
    <row r="370" spans="1:29">
      <c r="A370" s="34" t="str">
        <f>IF(ISERROR(VLOOKUP(TRIM(B370),ALL!$B$1:$U$2738,3,FALSE)),"(unc)",VLOOKUP(TRIM(B370),ALL!$B$1:$U$2738,3,FALSE))</f>
        <v>RG @</v>
      </c>
      <c r="B370" s="99" t="s">
        <v>9044</v>
      </c>
      <c r="C370" s="10" t="s">
        <v>6849</v>
      </c>
      <c r="D370" s="224">
        <f>VLOOKUP(TRIM(B370),BirthdateDraft!$A$1:$M$9000,2,FALSE)</f>
        <v>35521</v>
      </c>
      <c r="E370" s="203" t="str">
        <f>VLOOKUP(TRIM(B370),BirthdateDraft!$A$1:$M$9865,3,FALSE)</f>
        <v>FA</v>
      </c>
      <c r="F370" s="209" t="s">
        <v>11886</v>
      </c>
      <c r="G370" s="34" t="str">
        <f>IF(ISERROR(VLOOKUP(TRIM(B370),ALL!$B$1:$U$2738,2,FALSE)),"",IF(ISERROR(VLOOKUP(TRIM(B370),ALL!$B$1:$U$2738,2,FALSE))," ",VLOOKUP(TRIM(B370),ALL!$B$1:$U$2738,2,FALSE)))</f>
        <v>NYA</v>
      </c>
      <c r="H370" s="124" t="str">
        <f>IF(ISBLANK(VLOOKUP(TRIM(B370),ALL!$B$1:$V$2738,11,FALSE)),"",IF(ISERROR(VLOOKUP(TRIM(B370),ALL!$B$1:$V$2738,11,FALSE))," ",VLOOKUP(TRIM(B370),ALL!$B$1:$V$2738,11,FALSE)))</f>
        <v/>
      </c>
      <c r="I370" s="34" t="str">
        <f>IF(ISBLANK(VLOOKUP(TRIM(B370),ALL!$B$1:$V$2738,5,FALSE)),"",IF(ISERROR(VLOOKUP(TRIM(B370),ALL!$B$1:$V$2738,5,FALSE))," ",VLOOKUP(TRIM(B370),ALL!$B$1:$V$2738,5,FALSE)))</f>
        <v/>
      </c>
      <c r="J370" s="34" t="str">
        <f>IF(ISBLANK(VLOOKUP(TRIM(B370),ALL!$B$1:$V$2738,6,FALSE)),"",IF(ISERROR(VLOOKUP(TRIM(B370),ALL!$B$1:$V$2738,6,FALSE))," ", VLOOKUP(TRIM(B370),ALL!$B$1:$V$2738,6,FALSE)))</f>
        <v/>
      </c>
      <c r="K370" s="34" t="str">
        <f>IF(ISBLANK(VLOOKUP(TRIM(B370),ALL!$B$1:$V$2738,7,FALSE)),"",IF(ISERROR(VLOOKUP(TRIM(B370),ALL!$B$1:$V$2738,7,FALSE))," ",VLOOKUP(TRIM(B370),ALL!$B$1:$V$2738,7,FALSE)))</f>
        <v/>
      </c>
      <c r="L370" s="34">
        <f>IF(ISBLANK(VLOOKUP(TRIM(B370),ALL!$B$1:$V$2738,8,FALSE)),"",IF(ISERROR(VLOOKUP(TRIM(B370),ALL!$B$1:$V$2738,8,FALSE))," ",VLOOKUP(TRIM(B370),ALL!$B$1:$V$2738,8,FALSE)))</f>
        <v>4</v>
      </c>
      <c r="M370" s="34" t="str">
        <f>IF(ISBLANK(VLOOKUP(TRIM(B370),ALL!$B$1:$V$2738,9,FALSE)),"",IF(ISERROR(VLOOKUP(TRIM(B370),ALL!$B$1:$V$2738,9,FALSE))," ",VLOOKUP(TRIM(B370),ALL!$B$1:$V$2738,9,FALSE)))</f>
        <v/>
      </c>
      <c r="N370" s="34">
        <f>IF(ISBLANK(VLOOKUP(TRIM(B370),ALL!$B$1:$V$2738,10,FALSE)),"",IF(ISERROR(VLOOKUP(TRIM(B370),ALL!$B$1:$V$2738,10,FALSE))," ",VLOOKUP(TRIM(B370),ALL!$B$1:$V$2738,10,FALSE)))</f>
        <v>4</v>
      </c>
      <c r="O370"/>
      <c r="P370"/>
      <c r="Q370"/>
      <c r="R370"/>
      <c r="S370"/>
      <c r="T370"/>
      <c r="AB370"/>
      <c r="AC370"/>
    </row>
    <row r="371" spans="1:29">
      <c r="A371" s="34" t="str">
        <f>IF(ISERROR(VLOOKUP(TRIM(B371),ALL!$B$1:$U$2738,3,FALSE)),"(unc)",VLOOKUP(TRIM(B371),ALL!$B$1:$U$2738,3,FALSE))</f>
        <v>RG @</v>
      </c>
      <c r="B371" s="99" t="s">
        <v>7303</v>
      </c>
      <c r="C371" s="10" t="s">
        <v>6849</v>
      </c>
      <c r="D371" s="224">
        <f>VLOOKUP(TRIM(B371),BirthdateDraft!$A$1:$M$9000,2,FALSE)</f>
        <v>35331</v>
      </c>
      <c r="E371" s="203" t="str">
        <f>VLOOKUP(TRIM(B371),BirthdateDraft!$A$1:$M$9865,3,FALSE)</f>
        <v>19/3</v>
      </c>
      <c r="F371" s="209"/>
      <c r="G371" s="34" t="str">
        <f>IF(ISERROR(VLOOKUP(TRIM(B371),ALL!$B$1:$U$2738,2,FALSE)),"",IF(ISERROR(VLOOKUP(TRIM(B371),ALL!$B$1:$U$2738,2,FALSE))," ",VLOOKUP(TRIM(B371),ALL!$B$1:$U$2738,2,FALSE)))</f>
        <v>CHN</v>
      </c>
      <c r="H371" s="124" t="str">
        <f>IF(ISBLANK(VLOOKUP(TRIM(B371),ALL!$B$1:$V$2738,11,FALSE)),"",IF(ISERROR(VLOOKUP(TRIM(B371),ALL!$B$1:$V$2738,11,FALSE))," ",VLOOKUP(TRIM(B371),ALL!$B$1:$V$2738,11,FALSE)))</f>
        <v/>
      </c>
      <c r="I371" s="34" t="str">
        <f>IF(ISBLANK(VLOOKUP(TRIM(B371),ALL!$B$1:$V$2738,5,FALSE)),"",IF(ISERROR(VLOOKUP(TRIM(B371),ALL!$B$1:$V$2738,5,FALSE))," ",VLOOKUP(TRIM(B371),ALL!$B$1:$V$2738,5,FALSE)))</f>
        <v/>
      </c>
      <c r="J371" s="34" t="str">
        <f>IF(ISBLANK(VLOOKUP(TRIM(B371),ALL!$B$1:$V$2738,6,FALSE)),"",IF(ISERROR(VLOOKUP(TRIM(B371),ALL!$B$1:$V$2738,6,FALSE))," ", VLOOKUP(TRIM(B371),ALL!$B$1:$V$2738,6,FALSE)))</f>
        <v/>
      </c>
      <c r="K371" s="34" t="str">
        <f>IF(ISBLANK(VLOOKUP(TRIM(B371),ALL!$B$1:$V$2738,7,FALSE)),"",IF(ISERROR(VLOOKUP(TRIM(B371),ALL!$B$1:$V$2738,7,FALSE))," ",VLOOKUP(TRIM(B371),ALL!$B$1:$V$2738,7,FALSE)))</f>
        <v/>
      </c>
      <c r="L371" s="34">
        <f>IF(ISBLANK(VLOOKUP(TRIM(B371),ALL!$B$1:$V$2738,8,FALSE)),"",IF(ISERROR(VLOOKUP(TRIM(B371),ALL!$B$1:$V$2738,8,FALSE))," ",VLOOKUP(TRIM(B371),ALL!$B$1:$V$2738,8,FALSE)))</f>
        <v>0</v>
      </c>
      <c r="M371" s="34" t="str">
        <f>IF(ISBLANK(VLOOKUP(TRIM(B371),ALL!$B$1:$V$2738,9,FALSE)),"",IF(ISERROR(VLOOKUP(TRIM(B371),ALL!$B$1:$V$2738,9,FALSE))," ",VLOOKUP(TRIM(B371),ALL!$B$1:$V$2738,9,FALSE)))</f>
        <v/>
      </c>
      <c r="N371" s="34">
        <f>IF(ISBLANK(VLOOKUP(TRIM(B371),ALL!$B$1:$V$2738,10,FALSE)),"",IF(ISERROR(VLOOKUP(TRIM(B371),ALL!$B$1:$V$2738,10,FALSE))," ",VLOOKUP(TRIM(B371),ALL!$B$1:$V$2738,10,FALSE)))</f>
        <v>2</v>
      </c>
      <c r="O371"/>
      <c r="P371"/>
      <c r="Q371"/>
      <c r="R371"/>
      <c r="S371"/>
      <c r="T371"/>
      <c r="AB371"/>
      <c r="AC371"/>
    </row>
    <row r="372" spans="1:29">
      <c r="A372" s="34" t="str">
        <f>IF(ISERROR(VLOOKUP(TRIM(B372),ALL!$B$1:$U$2738,3,FALSE)),"(unc)",VLOOKUP(TRIM(B372),ALL!$B$1:$U$2738,3,FALSE))</f>
        <v>LOT @</v>
      </c>
      <c r="B372" s="99" t="s">
        <v>5183</v>
      </c>
      <c r="C372" s="10" t="s">
        <v>6849</v>
      </c>
      <c r="D372" s="224">
        <f>VLOOKUP(TRIM(B372),BirthdateDraft!$A$1:$M$9000,2,FALSE)</f>
        <v>34143</v>
      </c>
      <c r="E372" s="203" t="str">
        <f>VLOOKUP(TRIM(B372),BirthdateDraft!$A$1:$M$9865,3,FALSE)</f>
        <v>15/2</v>
      </c>
      <c r="F372" s="209"/>
      <c r="G372" s="34" t="str">
        <f>IF(ISERROR(VLOOKUP(TRIM(B372),ALL!$B$1:$U$2738,2,FALSE)),"",IF(ISERROR(VLOOKUP(TRIM(B372),ALL!$B$1:$U$2738,2,FALSE))," ",VLOOKUP(TRIM(B372),ALL!$B$1:$U$2738,2,FALSE)))</f>
        <v>KCA</v>
      </c>
      <c r="H372" s="124" t="str">
        <f>IF(ISBLANK(VLOOKUP(TRIM(B372),ALL!$B$1:$V$2738,11,FALSE)),"",IF(ISERROR(VLOOKUP(TRIM(B372),ALL!$B$1:$V$2738,11,FALSE))," ",VLOOKUP(TRIM(B372),ALL!$B$1:$V$2738,11,FALSE)))</f>
        <v/>
      </c>
      <c r="I372" s="34" t="str">
        <f>IF(ISBLANK(VLOOKUP(TRIM(B372),ALL!$B$1:$V$2738,5,FALSE)),"",IF(ISERROR(VLOOKUP(TRIM(B372),ALL!$B$1:$V$2738,5,FALSE))," ",VLOOKUP(TRIM(B372),ALL!$B$1:$V$2738,5,FALSE)))</f>
        <v/>
      </c>
      <c r="J372" s="34" t="str">
        <f>IF(ISBLANK(VLOOKUP(TRIM(B372),ALL!$B$1:$V$2738,6,FALSE)),"",IF(ISERROR(VLOOKUP(TRIM(B372),ALL!$B$1:$V$2738,6,FALSE))," ", VLOOKUP(TRIM(B372),ALL!$B$1:$V$2738,6,FALSE)))</f>
        <v/>
      </c>
      <c r="K372" s="34" t="str">
        <f>IF(ISBLANK(VLOOKUP(TRIM(B372),ALL!$B$1:$V$2738,7,FALSE)),"",IF(ISERROR(VLOOKUP(TRIM(B372),ALL!$B$1:$V$2738,7,FALSE))," ",VLOOKUP(TRIM(B372),ALL!$B$1:$V$2738,7,FALSE)))</f>
        <v/>
      </c>
      <c r="L372" s="34">
        <f>IF(ISBLANK(VLOOKUP(TRIM(B372),ALL!$B$1:$V$2738,8,FALSE)),"",IF(ISERROR(VLOOKUP(TRIM(B372),ALL!$B$1:$V$2738,8,FALSE))," ",VLOOKUP(TRIM(B372),ALL!$B$1:$V$2738,8,FALSE)))</f>
        <v>0</v>
      </c>
      <c r="M372" s="34" t="str">
        <f>IF(ISBLANK(VLOOKUP(TRIM(B372),ALL!$B$1:$V$2738,9,FALSE)),"",IF(ISERROR(VLOOKUP(TRIM(B372),ALL!$B$1:$V$2738,9,FALSE))," ",VLOOKUP(TRIM(B372),ALL!$B$1:$V$2738,9,FALSE)))</f>
        <v/>
      </c>
      <c r="N372" s="34">
        <f>IF(ISBLANK(VLOOKUP(TRIM(B372),ALL!$B$1:$V$2738,10,FALSE)),"",IF(ISERROR(VLOOKUP(TRIM(B372),ALL!$B$1:$V$2738,10,FALSE))," ",VLOOKUP(TRIM(B372),ALL!$B$1:$V$2738,10,FALSE)))</f>
        <v>5</v>
      </c>
      <c r="O372"/>
      <c r="P372"/>
      <c r="Q372"/>
      <c r="R372"/>
      <c r="S372"/>
      <c r="T372"/>
      <c r="AB372"/>
      <c r="AC372"/>
    </row>
    <row r="373" spans="1:29">
      <c r="A373" s="34" t="str">
        <f>IF(ISERROR(VLOOKUP(TRIM(B373),ALL!$B$1:$U$2738,3,FALSE)),"(unc)",VLOOKUP(TRIM(B373),ALL!$B$1:$U$2738,3,FALSE))</f>
        <v>OT @ TE</v>
      </c>
      <c r="B373" s="99" t="s">
        <v>502</v>
      </c>
      <c r="C373" s="10" t="s">
        <v>6849</v>
      </c>
      <c r="D373" s="224">
        <f>VLOOKUP(TRIM(B373),BirthdateDraft!$A$1:$M$9000,2,FALSE)</f>
        <v>32667</v>
      </c>
      <c r="E373" s="203" t="str">
        <f>VLOOKUP(TRIM(B373),BirthdateDraft!$A$1:$M$9865,3,FALSE)</f>
        <v>12/7</v>
      </c>
      <c r="F373" s="209"/>
      <c r="G373" s="34" t="str">
        <f>IF(ISERROR(VLOOKUP(TRIM(B373),ALL!$B$1:$U$2738,2,FALSE)),"",IF(ISERROR(VLOOKUP(TRIM(B373),ALL!$B$1:$U$2738,2,FALSE))," ",VLOOKUP(TRIM(B373),ALL!$B$1:$U$2738,2,FALSE)))</f>
        <v>ARN</v>
      </c>
      <c r="H373" s="124" t="str">
        <f>IF(ISBLANK(VLOOKUP(TRIM(B373),ALL!$B$1:$V$2738,11,FALSE)),"",IF(ISERROR(VLOOKUP(TRIM(B373),ALL!$B$1:$V$2738,11,FALSE))," ",VLOOKUP(TRIM(B373),ALL!$B$1:$V$2738,11,FALSE)))</f>
        <v>E</v>
      </c>
      <c r="I373" s="34" t="str">
        <f>IF(ISBLANK(VLOOKUP(TRIM(B373),ALL!$B$1:$V$2738,5,FALSE)),"",IF(ISERROR(VLOOKUP(TRIM(B373),ALL!$B$1:$V$2738,5,FALSE))," ",VLOOKUP(TRIM(B373),ALL!$B$1:$V$2738,5,FALSE)))</f>
        <v/>
      </c>
      <c r="J373" s="34" t="str">
        <f>IF(ISBLANK(VLOOKUP(TRIM(B373),ALL!$B$1:$V$2738,6,FALSE)),"",IF(ISERROR(VLOOKUP(TRIM(B373),ALL!$B$1:$V$2738,6,FALSE))," ", VLOOKUP(TRIM(B373),ALL!$B$1:$V$2738,6,FALSE)))</f>
        <v/>
      </c>
      <c r="K373" s="34" t="str">
        <f>IF(ISBLANK(VLOOKUP(TRIM(B373),ALL!$B$1:$V$2738,7,FALSE)),"",IF(ISERROR(VLOOKUP(TRIM(B373),ALL!$B$1:$V$2738,7,FALSE))," ",VLOOKUP(TRIM(B373),ALL!$B$1:$V$2738,7,FALSE)))</f>
        <v/>
      </c>
      <c r="L373" s="34">
        <f>IF(ISBLANK(VLOOKUP(TRIM(B373),ALL!$B$1:$V$2738,8,FALSE)),"",IF(ISERROR(VLOOKUP(TRIM(B373),ALL!$B$1:$V$2738,8,FALSE))," ",VLOOKUP(TRIM(B373),ALL!$B$1:$V$2738,8,FALSE)))</f>
        <v>0</v>
      </c>
      <c r="M373" s="34" t="str">
        <f>IF(ISBLANK(VLOOKUP(TRIM(B373),ALL!$B$1:$V$2738,9,FALSE)),"",IF(ISERROR(VLOOKUP(TRIM(B373),ALL!$B$1:$V$2738,9,FALSE))," ",VLOOKUP(TRIM(B373),ALL!$B$1:$V$2738,9,FALSE)))</f>
        <v/>
      </c>
      <c r="N373" s="34">
        <f>IF(ISBLANK(VLOOKUP(TRIM(B373),ALL!$B$1:$V$2738,10,FALSE)),"",IF(ISERROR(VLOOKUP(TRIM(B373),ALL!$B$1:$V$2738,10,FALSE))," ",VLOOKUP(TRIM(B373),ALL!$B$1:$V$2738,10,FALSE)))</f>
        <v>2</v>
      </c>
      <c r="O373"/>
      <c r="P373"/>
      <c r="Q373"/>
      <c r="R373"/>
      <c r="S373"/>
      <c r="T373"/>
      <c r="AB373"/>
      <c r="AC373"/>
    </row>
    <row r="374" spans="1:29">
      <c r="A374" s="34" t="str">
        <f>IF(ISERROR(VLOOKUP(TRIM(B374),ALL!$B$1:$U$2738,3,FALSE)),"(unc)",VLOOKUP(TRIM(B374),ALL!$B$1:$U$2738,3,FALSE))</f>
        <v>OC @ G</v>
      </c>
      <c r="B374" s="99" t="s">
        <v>9132</v>
      </c>
      <c r="C374" s="10" t="s">
        <v>6849</v>
      </c>
      <c r="D374" s="224">
        <f>VLOOKUP(TRIM(B374),BirthdateDraft!$A$1:$M$9000,2,FALSE)</f>
        <v>35796</v>
      </c>
      <c r="E374" s="203" t="str">
        <f>VLOOKUP(TRIM(B374),BirthdateDraft!$A$1:$M$9865,3,FALSE)</f>
        <v>21/2</v>
      </c>
      <c r="F374" s="209"/>
      <c r="G374" s="34" t="str">
        <f>IF(ISERROR(VLOOKUP(TRIM(B374),ALL!$B$1:$U$2738,2,FALSE)),"",IF(ISERROR(VLOOKUP(TRIM(B374),ALL!$B$1:$U$2738,2,FALSE))," ",VLOOKUP(TRIM(B374),ALL!$B$1:$U$2738,2,FALSE)))</f>
        <v>MIA</v>
      </c>
      <c r="H374" s="124" t="str">
        <f>IF(ISBLANK(VLOOKUP(TRIM(B374),ALL!$B$1:$V$2738,11,FALSE)),"",IF(ISERROR(VLOOKUP(TRIM(B374),ALL!$B$1:$V$2738,11,FALSE))," ",VLOOKUP(TRIM(B374),ALL!$B$1:$V$2738,11,FALSE)))</f>
        <v/>
      </c>
      <c r="I374" s="34" t="str">
        <f>IF(ISBLANK(VLOOKUP(TRIM(B374),ALL!$B$1:$V$2738,5,FALSE)),"",IF(ISERROR(VLOOKUP(TRIM(B374),ALL!$B$1:$V$2738,5,FALSE))," ",VLOOKUP(TRIM(B374),ALL!$B$1:$V$2738,5,FALSE)))</f>
        <v/>
      </c>
      <c r="J374" s="34" t="str">
        <f>IF(ISBLANK(VLOOKUP(TRIM(B374),ALL!$B$1:$V$2738,6,FALSE)),"",IF(ISERROR(VLOOKUP(TRIM(B374),ALL!$B$1:$V$2738,6,FALSE))," ", VLOOKUP(TRIM(B374),ALL!$B$1:$V$2738,6,FALSE)))</f>
        <v/>
      </c>
      <c r="K374" s="34" t="str">
        <f>IF(ISBLANK(VLOOKUP(TRIM(B374),ALL!$B$1:$V$2738,7,FALSE)),"",IF(ISERROR(VLOOKUP(TRIM(B374),ALL!$B$1:$V$2738,7,FALSE))," ",VLOOKUP(TRIM(B374),ALL!$B$1:$V$2738,7,FALSE)))</f>
        <v/>
      </c>
      <c r="L374" s="34">
        <f>IF(ISBLANK(VLOOKUP(TRIM(B374),ALL!$B$1:$V$2738,8,FALSE)),"",IF(ISERROR(VLOOKUP(TRIM(B374),ALL!$B$1:$V$2738,8,FALSE))," ",VLOOKUP(TRIM(B374),ALL!$B$1:$V$2738,8,FALSE)))</f>
        <v>0</v>
      </c>
      <c r="M374" s="34">
        <f>IF(ISBLANK(VLOOKUP(TRIM(B374),ALL!$B$1:$V$2738,9,FALSE)),"",IF(ISERROR(VLOOKUP(TRIM(B374),ALL!$B$1:$V$2738,9,FALSE))," ",VLOOKUP(TRIM(B374),ALL!$B$1:$V$2738,9,FALSE)))</f>
        <v>0</v>
      </c>
      <c r="N374" s="34">
        <f>IF(ISBLANK(VLOOKUP(TRIM(B374),ALL!$B$1:$V$2738,10,FALSE)),"",IF(ISERROR(VLOOKUP(TRIM(B374),ALL!$B$1:$V$2738,10,FALSE))," ",VLOOKUP(TRIM(B374),ALL!$B$1:$V$2738,10,FALSE)))</f>
        <v>0</v>
      </c>
      <c r="O374"/>
      <c r="P374"/>
      <c r="Q374"/>
      <c r="R374"/>
      <c r="S374"/>
      <c r="T374"/>
      <c r="AB374"/>
      <c r="AC374"/>
    </row>
    <row r="375" spans="1:29" ht="13.5" customHeight="1">
      <c r="A375" s="34" t="str">
        <f>IF(ISERROR(VLOOKUP(TRIM(B375),ALL!$B$1:$U$2738,3,FALSE)),"(unc)",VLOOKUP(TRIM(B375),ALL!$B$1:$U$2738,3,FALSE))</f>
        <v>OC @</v>
      </c>
      <c r="B375" s="99" t="s">
        <v>10251</v>
      </c>
      <c r="C375" s="10" t="s">
        <v>6849</v>
      </c>
      <c r="D375" s="224">
        <f>VLOOKUP(TRIM(B375),BirthdateDraft!$A$1:$M$9000,2,FALSE)</f>
        <v>35642</v>
      </c>
      <c r="E375" s="203" t="str">
        <f>VLOOKUP(TRIM(B375),BirthdateDraft!$A$1:$M$9865,3,FALSE)</f>
        <v>22/FA</v>
      </c>
      <c r="F375" s="209" t="s">
        <v>8295</v>
      </c>
      <c r="G375" s="34" t="str">
        <f>IF(ISERROR(VLOOKUP(TRIM(B375),ALL!$B$1:$U$2738,2,FALSE)),"",IF(ISERROR(VLOOKUP(TRIM(B375),ALL!$B$1:$U$2738,2,FALSE))," ",VLOOKUP(TRIM(B375),ALL!$B$1:$U$2738,2,FALSE)))</f>
        <v>ATN</v>
      </c>
      <c r="H375" s="124" t="str">
        <f>IF(ISBLANK(VLOOKUP(TRIM(B375),ALL!$B$1:$V$2738,11,FALSE)),"",IF(ISERROR(VLOOKUP(TRIM(B375),ALL!$B$1:$V$2738,11,FALSE))," ",VLOOKUP(TRIM(B375),ALL!$B$1:$V$2738,11,FALSE)))</f>
        <v/>
      </c>
      <c r="I375" s="34" t="str">
        <f>IF(ISBLANK(VLOOKUP(TRIM(B375),ALL!$B$1:$V$2738,5,FALSE)),"",IF(ISERROR(VLOOKUP(TRIM(B375),ALL!$B$1:$V$2738,5,FALSE))," ",VLOOKUP(TRIM(B375),ALL!$B$1:$V$2738,5,FALSE)))</f>
        <v/>
      </c>
      <c r="J375" s="34" t="str">
        <f>IF(ISBLANK(VLOOKUP(TRIM(B375),ALL!$B$1:$V$2738,6,FALSE)),"",IF(ISERROR(VLOOKUP(TRIM(B375),ALL!$B$1:$V$2738,6,FALSE))," ", VLOOKUP(TRIM(B375),ALL!$B$1:$V$2738,6,FALSE)))</f>
        <v/>
      </c>
      <c r="K375" s="34" t="str">
        <f>IF(ISBLANK(VLOOKUP(TRIM(B375),ALL!$B$1:$V$2738,7,FALSE)),"",IF(ISERROR(VLOOKUP(TRIM(B375),ALL!$B$1:$V$2738,7,FALSE))," ",VLOOKUP(TRIM(B375),ALL!$B$1:$V$2738,7,FALSE)))</f>
        <v/>
      </c>
      <c r="L375" s="34">
        <f>IF(ISBLANK(VLOOKUP(TRIM(B375),ALL!$B$1:$V$2738,8,FALSE)),"",IF(ISERROR(VLOOKUP(TRIM(B375),ALL!$B$1:$V$2738,8,FALSE))," ",VLOOKUP(TRIM(B375),ALL!$B$1:$V$2738,8,FALSE)))</f>
        <v>0</v>
      </c>
      <c r="M375" s="34" t="str">
        <f>IF(ISBLANK(VLOOKUP(TRIM(B375),ALL!$B$1:$V$2738,9,FALSE)),"",IF(ISERROR(VLOOKUP(TRIM(B375),ALL!$B$1:$V$2738,9,FALSE))," ",VLOOKUP(TRIM(B375),ALL!$B$1:$V$2738,9,FALSE)))</f>
        <v/>
      </c>
      <c r="N375" s="34">
        <f>IF(ISBLANK(VLOOKUP(TRIM(B375),ALL!$B$1:$V$2738,10,FALSE)),"",IF(ISERROR(VLOOKUP(TRIM(B375),ALL!$B$1:$V$2738,10,FALSE))," ",VLOOKUP(TRIM(B375),ALL!$B$1:$V$2738,10,FALSE)))</f>
        <v>2</v>
      </c>
      <c r="O375"/>
      <c r="P375"/>
      <c r="Q375"/>
      <c r="R375"/>
      <c r="S375"/>
      <c r="T375"/>
      <c r="AB375"/>
      <c r="AC375"/>
    </row>
    <row r="376" spans="1:29">
      <c r="A376" s="34" t="str">
        <f>IF(ISERROR(VLOOKUP(TRIM(B376),ALL!$B$1:$U$2738,3,FALSE)),"(unc)",VLOOKUP(TRIM(B376),ALL!$B$1:$U$2738,3,FALSE))</f>
        <v>LOT @</v>
      </c>
      <c r="B376" s="99" t="s">
        <v>7296</v>
      </c>
      <c r="C376" s="10" t="s">
        <v>6849</v>
      </c>
      <c r="D376" s="224">
        <f>VLOOKUP(TRIM(B376),BirthdateDraft!$A$1:$M$9000,2,FALSE)</f>
        <v>34975</v>
      </c>
      <c r="E376" s="203" t="str">
        <f>VLOOKUP(TRIM(B376),BirthdateDraft!$A$1:$M$9865,3,FALSE)</f>
        <v>19/1 (22)</v>
      </c>
      <c r="F376" s="209"/>
      <c r="G376" s="34" t="str">
        <f>IF(ISERROR(VLOOKUP(TRIM(B376),ALL!$B$1:$U$2738,2,FALSE)),"",IF(ISERROR(VLOOKUP(TRIM(B376),ALL!$B$1:$U$2738,2,FALSE))," ",VLOOKUP(TRIM(B376),ALL!$B$1:$U$2738,2,FALSE)))</f>
        <v>TNA</v>
      </c>
      <c r="H376" s="124" t="str">
        <f>IF(ISBLANK(VLOOKUP(TRIM(B376),ALL!$B$1:$V$2738,11,FALSE)),"",IF(ISERROR(VLOOKUP(TRIM(B376),ALL!$B$1:$V$2738,11,FALSE))," ",VLOOKUP(TRIM(B376),ALL!$B$1:$V$2738,11,FALSE)))</f>
        <v/>
      </c>
      <c r="I376" s="34" t="str">
        <f>IF(ISBLANK(VLOOKUP(TRIM(B376),ALL!$B$1:$V$2738,5,FALSE)),"",IF(ISERROR(VLOOKUP(TRIM(B376),ALL!$B$1:$V$2738,5,FALSE))," ",VLOOKUP(TRIM(B376),ALL!$B$1:$V$2738,5,FALSE)))</f>
        <v/>
      </c>
      <c r="J376" s="34" t="str">
        <f>IF(ISBLANK(VLOOKUP(TRIM(B376),ALL!$B$1:$V$2738,6,FALSE)),"",IF(ISERROR(VLOOKUP(TRIM(B376),ALL!$B$1:$V$2738,6,FALSE))," ", VLOOKUP(TRIM(B376),ALL!$B$1:$V$2738,6,FALSE)))</f>
        <v/>
      </c>
      <c r="K376" s="34" t="str">
        <f>IF(ISBLANK(VLOOKUP(TRIM(B376),ALL!$B$1:$V$2738,7,FALSE)),"",IF(ISERROR(VLOOKUP(TRIM(B376),ALL!$B$1:$V$2738,7,FALSE))," ",VLOOKUP(TRIM(B376),ALL!$B$1:$V$2738,7,FALSE)))</f>
        <v/>
      </c>
      <c r="L376" s="34">
        <f>IF(ISBLANK(VLOOKUP(TRIM(B376),ALL!$B$1:$V$2738,8,FALSE)),"",IF(ISERROR(VLOOKUP(TRIM(B376),ALL!$B$1:$V$2738,8,FALSE))," ",VLOOKUP(TRIM(B376),ALL!$B$1:$V$2738,8,FALSE)))</f>
        <v>0</v>
      </c>
      <c r="M376" s="34" t="str">
        <f>IF(ISBLANK(VLOOKUP(TRIM(B376),ALL!$B$1:$V$2738,9,FALSE)),"",IF(ISERROR(VLOOKUP(TRIM(B376),ALL!$B$1:$V$2738,9,FALSE))," ",VLOOKUP(TRIM(B376),ALL!$B$1:$V$2738,9,FALSE)))</f>
        <v/>
      </c>
      <c r="N376" s="34">
        <f>IF(ISBLANK(VLOOKUP(TRIM(B376),ALL!$B$1:$V$2738,10,FALSE)),"",IF(ISERROR(VLOOKUP(TRIM(B376),ALL!$B$1:$V$2738,10,FALSE))," ",VLOOKUP(TRIM(B376),ALL!$B$1:$V$2738,10,FALSE)))</f>
        <v>0</v>
      </c>
      <c r="O376"/>
      <c r="P376"/>
      <c r="Q376"/>
      <c r="R376"/>
      <c r="S376"/>
      <c r="T376"/>
      <c r="AB376"/>
      <c r="AC376"/>
    </row>
    <row r="377" spans="1:29">
      <c r="A377" s="34" t="str">
        <f>IF(ISERROR(VLOOKUP(TRIM(B377),ALL!$B$1:$U$2738,3,FALSE)),"(unc)",VLOOKUP(TRIM(B377),ALL!$B$1:$U$2738,3,FALSE))</f>
        <v>OT @ G @</v>
      </c>
      <c r="B377" s="99" t="s">
        <v>10121</v>
      </c>
      <c r="C377" s="10" t="s">
        <v>6849</v>
      </c>
      <c r="D377" s="224">
        <f>VLOOKUP(TRIM(B377),BirthdateDraft!$A$1:$M$9000,2,FALSE)</f>
        <v>36445</v>
      </c>
      <c r="E377" s="203" t="str">
        <f>VLOOKUP(TRIM(B377),BirthdateDraft!$A$1:$M$9865,3,FALSE)</f>
        <v>22/4</v>
      </c>
      <c r="F377" s="209" t="s">
        <v>8295</v>
      </c>
      <c r="G377" s="34" t="str">
        <f>IF(ISERROR(VLOOKUP(TRIM(B377),ALL!$B$1:$U$2738,2,FALSE)),"",IF(ISERROR(VLOOKUP(TRIM(B377),ALL!$B$1:$U$2738,2,FALSE))," ",VLOOKUP(TRIM(B377),ALL!$B$1:$U$2738,2,FALSE)))</f>
        <v>NYA</v>
      </c>
      <c r="H377" s="124" t="str">
        <f>IF(ISBLANK(VLOOKUP(TRIM(B377),ALL!$B$1:$V$2738,11,FALSE)),"",IF(ISERROR(VLOOKUP(TRIM(B377),ALL!$B$1:$V$2738,11,FALSE))," ",VLOOKUP(TRIM(B377),ALL!$B$1:$V$2738,11,FALSE)))</f>
        <v/>
      </c>
      <c r="I377" s="34"/>
      <c r="J377" s="34"/>
      <c r="K377" s="34"/>
      <c r="L377" s="34">
        <f>IF(ISBLANK(VLOOKUP(TRIM(B377),ALL!$B$1:$V$2738,8,FALSE)),"",IF(ISERROR(VLOOKUP(TRIM(B377),ALL!$B$1:$V$2738,8,FALSE))," ",VLOOKUP(TRIM(B377),ALL!$B$1:$V$2738,8,FALSE)))</f>
        <v>0</v>
      </c>
      <c r="M377" s="34">
        <f>IF(ISBLANK(VLOOKUP(TRIM(B377),ALL!$B$1:$V$2738,9,FALSE)),"",IF(ISERROR(VLOOKUP(TRIM(B377),ALL!$B$1:$V$2738,9,FALSE))," ",VLOOKUP(TRIM(B377),ALL!$B$1:$V$2738,9,FALSE)))</f>
        <v>0</v>
      </c>
      <c r="N377" s="34">
        <f>IF(ISBLANK(VLOOKUP(TRIM(B377),ALL!$B$1:$V$2738,10,FALSE)),"",IF(ISERROR(VLOOKUP(TRIM(B377),ALL!$B$1:$V$2738,10,FALSE))," ",VLOOKUP(TRIM(B377),ALL!$B$1:$V$2738,10,FALSE)))</f>
        <v>0</v>
      </c>
      <c r="O377" s="32"/>
      <c r="P377"/>
      <c r="Q377"/>
      <c r="R377"/>
      <c r="S377"/>
      <c r="T377"/>
      <c r="AB377"/>
      <c r="AC377"/>
    </row>
    <row r="378" spans="1:29">
      <c r="A378" s="34"/>
      <c r="B378" s="99"/>
      <c r="C378" s="10"/>
      <c r="D378" s="224"/>
      <c r="E378" s="203"/>
      <c r="F378" s="209"/>
      <c r="G378" s="34"/>
      <c r="H378" s="124"/>
      <c r="I378" s="34"/>
      <c r="J378" s="34"/>
      <c r="K378" s="34"/>
      <c r="L378" s="34" t="str">
        <f>IF(ISBLANK(VLOOKUP(TRIM(B378),ALL!$B$1:$V$2738,8,FALSE)),"",IF(ISERROR(VLOOKUP(TRIM(B378),ALL!$B$1:$V$2738,8,FALSE))," ",VLOOKUP(TRIM(B378),ALL!$B$1:$V$2738,8,FALSE)))</f>
        <v xml:space="preserve"> </v>
      </c>
      <c r="M378" s="34" t="str">
        <f>IF(ISBLANK(VLOOKUP(TRIM(B378),ALL!$B$1:$V$2738,9,FALSE)),"",IF(ISERROR(VLOOKUP(TRIM(B378),ALL!$B$1:$V$2738,9,FALSE))," ",VLOOKUP(TRIM(B378),ALL!$B$1:$V$2738,9,FALSE)))</f>
        <v xml:space="preserve"> </v>
      </c>
      <c r="N378" s="34" t="str">
        <f>IF(ISBLANK(VLOOKUP(TRIM(B378),ALL!$B$1:$V$2738,10,FALSE)),"",IF(ISERROR(VLOOKUP(TRIM(B378),ALL!$B$1:$V$2738,10,FALSE))," ",VLOOKUP(TRIM(B378),ALL!$B$1:$V$2738,10,FALSE)))</f>
        <v xml:space="preserve"> </v>
      </c>
      <c r="O378"/>
      <c r="P378"/>
      <c r="Q378"/>
      <c r="R378"/>
      <c r="S378"/>
      <c r="T378"/>
      <c r="AB378"/>
      <c r="AC378"/>
    </row>
    <row r="379" spans="1:29">
      <c r="A379" s="34" t="str">
        <f>IF(ISERROR(VLOOKUP(TRIM(B379),ALL!$B$1:$U$2738,3,FALSE)),"(unc)",VLOOKUP(TRIM(B379),ALL!$B$1:$U$2738,3,FALSE))</f>
        <v>LE $</v>
      </c>
      <c r="B379" s="99" t="s">
        <v>4376</v>
      </c>
      <c r="C379" s="10" t="s">
        <v>6849</v>
      </c>
      <c r="D379" s="224">
        <f>VLOOKUP(TRIM(B379),BirthdateDraft!$A$1:$M$9000,2,FALSE)</f>
        <v>33722</v>
      </c>
      <c r="E379" s="203" t="str">
        <f>VLOOKUP(TRIM(B379),BirthdateDraft!$A$1:$M$9865,3,FALSE)</f>
        <v>14/2</v>
      </c>
      <c r="F379" s="209"/>
      <c r="G379" s="34" t="str">
        <f>IF(ISERROR(VLOOKUP(TRIM(B379),ALL!$B$1:$U$2738,2,FALSE)),"",IF(ISERROR(VLOOKUP(TRIM(B379),ALL!$B$1:$U$2738,2,FALSE))," ",VLOOKUP(TRIM(B379),ALL!$B$1:$U$2738,2,FALSE)))</f>
        <v>DAN</v>
      </c>
      <c r="H379" s="124" t="str">
        <f>IF(ISBLANK(VLOOKUP(TRIM(B379),ALL!$B$1:$V$2738,4,FALSE)),"",IF(ISERROR(VLOOKUP(TRIM(B379),ALL!$B$1:$V$2738,4,FALSE))," ",VLOOKUP(TRIM(B379),ALL!$B$1:$V$2738,4,FALSE)))</f>
        <v>6</v>
      </c>
      <c r="I379" s="34" t="str">
        <f>IF(ISBLANK(VLOOKUP(TRIM(B379),ALL!$B$1:$V$2738,5,FALSE)),"",IF(ISERROR(VLOOKUP(TRIM(B379),ALL!$B$1:$V$2738,5,FALSE))," ",VLOOKUP(TRIM(B379),ALL!$B$1:$V$2738,5,FALSE)))</f>
        <v/>
      </c>
      <c r="J379" s="34">
        <f>IF(ISBLANK(VLOOKUP(TRIM(B379),ALL!$B$1:$V$2738,6,FALSE)),"",IF(ISERROR(VLOOKUP(TRIM(B379),ALL!$B$1:$V$2738,6,FALSE))," ", VLOOKUP(TRIM(B379),ALL!$B$1:$V$2738,6,FALSE)))</f>
        <v>6</v>
      </c>
      <c r="K379" s="34" t="str">
        <f>IF(ISBLANK(VLOOKUP(TRIM(B379),ALL!$B$1:$V$2738,7,FALSE)),"",IF(ISERROR(VLOOKUP(TRIM(B379),ALL!$B$1:$V$2738,7,FALSE))," ",VLOOKUP(TRIM(B379),ALL!$B$1:$V$2738,7,FALSE)))</f>
        <v/>
      </c>
      <c r="L379" s="34" t="str">
        <f>IF(ISBLANK(VLOOKUP(TRIM(B379),ALL!$B$1:$V$2738,8,FALSE)),"",IF(ISERROR(VLOOKUP(TRIM(B379),ALL!$B$1:$V$2738,8,FALSE))," ",VLOOKUP(TRIM(B379),ALL!$B$1:$V$2738,8,FALSE)))</f>
        <v/>
      </c>
      <c r="M379" s="34" t="str">
        <f>IF(ISBLANK(VLOOKUP(TRIM(B379),ALL!$B$1:$V$2738,9,FALSE)),"",IF(ISERROR(VLOOKUP(TRIM(B379),ALL!$B$1:$V$2738,9,FALSE))," ",VLOOKUP(TRIM(B379),ALL!$B$1:$V$2738,9,FALSE)))</f>
        <v/>
      </c>
      <c r="N379" s="34" t="str">
        <f>IF(ISBLANK(VLOOKUP(TRIM(B379),ALL!$B$1:$V$2738,10,FALSE)),"",IF(ISERROR(VLOOKUP(TRIM(B379),ALL!$B$1:$V$2738,10,FALSE))," ",VLOOKUP(TRIM(B379),ALL!$B$1:$V$2738,10,FALSE)))</f>
        <v/>
      </c>
      <c r="O379"/>
      <c r="P379"/>
      <c r="Q379"/>
      <c r="R379"/>
      <c r="S379"/>
      <c r="T379"/>
      <c r="AB379"/>
      <c r="AC379"/>
    </row>
    <row r="380" spans="1:29">
      <c r="A380" s="34" t="str">
        <f>IF(ISERROR(VLOOKUP(TRIM(B380),ALL!$B$1:$U$2738,3,FALSE)),"(unc)",VLOOKUP(TRIM(B380),ALL!$B$1:$U$2738,3,FALSE))</f>
        <v>LE $</v>
      </c>
      <c r="B380" s="99" t="s">
        <v>7182</v>
      </c>
      <c r="C380" s="10" t="s">
        <v>6849</v>
      </c>
      <c r="D380" s="224">
        <f>VLOOKUP(TRIM(B380),BirthdateDraft!$A$1:$M$9000,2,FALSE)</f>
        <v>35053</v>
      </c>
      <c r="E380" s="203" t="str">
        <f>VLOOKUP(TRIM(B380),BirthdateDraft!$A$1:$M$9865,3,FALSE)</f>
        <v>19/1 (13)</v>
      </c>
      <c r="F380" s="209"/>
      <c r="G380" s="34" t="str">
        <f>IF(ISERROR(VLOOKUP(TRIM(B380),ALL!$B$1:$U$2738,2,FALSE)),"",IF(ISERROR(VLOOKUP(TRIM(B380),ALL!$B$1:$U$2738,2,FALSE))," ",VLOOKUP(TRIM(B380),ALL!$B$1:$U$2738,2,FALSE)))</f>
        <v>MIA</v>
      </c>
      <c r="H380" s="124" t="str">
        <f>IF(ISBLANK(VLOOKUP(TRIM(B380),ALL!$B$1:$V$2738,4,FALSE)),"",IF(ISERROR(VLOOKUP(TRIM(B380),ALL!$B$1:$V$2738,4,FALSE))," ",VLOOKUP(TRIM(B380),ALL!$B$1:$V$2738,4,FALSE)))</f>
        <v>5</v>
      </c>
      <c r="I380" s="34" t="str">
        <f>IF(ISBLANK(VLOOKUP(TRIM(B380),ALL!$B$1:$V$2738,5,FALSE)),"",IF(ISERROR(VLOOKUP(TRIM(B380),ALL!$B$1:$V$2738,5,FALSE))," ",VLOOKUP(TRIM(B380),ALL!$B$1:$V$2738,5,FALSE)))</f>
        <v/>
      </c>
      <c r="J380" s="34">
        <f>IF(ISBLANK(VLOOKUP(TRIM(B380),ALL!$B$1:$V$2738,6,FALSE)),"",IF(ISERROR(VLOOKUP(TRIM(B380),ALL!$B$1:$V$2738,6,FALSE))," ", VLOOKUP(TRIM(B380),ALL!$B$1:$V$2738,6,FALSE)))</f>
        <v>9</v>
      </c>
      <c r="K380" s="34" t="str">
        <f>IF(ISBLANK(VLOOKUP(TRIM(B380),ALL!$B$1:$V$2738,7,FALSE)),"",IF(ISERROR(VLOOKUP(TRIM(B380),ALL!$B$1:$V$2738,7,FALSE))," ",VLOOKUP(TRIM(B380),ALL!$B$1:$V$2738,7,FALSE)))</f>
        <v/>
      </c>
      <c r="L380" s="34" t="str">
        <f>IF(ISBLANK(VLOOKUP(TRIM(B380),ALL!$B$1:$V$2738,8,FALSE)),"",IF(ISERROR(VLOOKUP(TRIM(B380),ALL!$B$1:$V$2738,8,FALSE))," ",VLOOKUP(TRIM(B380),ALL!$B$1:$V$2738,8,FALSE)))</f>
        <v/>
      </c>
      <c r="M380" s="34" t="str">
        <f>IF(ISBLANK(VLOOKUP(TRIM(B380),ALL!$B$1:$V$2738,9,FALSE)),"",IF(ISERROR(VLOOKUP(TRIM(B380),ALL!$B$1:$V$2738,9,FALSE))," ",VLOOKUP(TRIM(B380),ALL!$B$1:$V$2738,9,FALSE)))</f>
        <v/>
      </c>
      <c r="N380" s="34" t="str">
        <f>IF(ISBLANK(VLOOKUP(TRIM(B380),ALL!$B$1:$V$2738,10,FALSE)),"",IF(ISERROR(VLOOKUP(TRIM(B380),ALL!$B$1:$V$2738,10,FALSE))," ",VLOOKUP(TRIM(B380),ALL!$B$1:$V$2738,10,FALSE)))</f>
        <v/>
      </c>
      <c r="O380"/>
      <c r="P380"/>
      <c r="Q380"/>
      <c r="R380"/>
      <c r="S380"/>
      <c r="T380"/>
      <c r="AB380"/>
      <c r="AC380"/>
    </row>
    <row r="381" spans="1:29">
      <c r="A381" s="34" t="str">
        <f>IF(ISERROR(VLOOKUP(TRIM(B381),ALL!$B$1:$U$2738,3,FALSE)),"(unc)",VLOOKUP(TRIM(B381),ALL!$B$1:$U$2738,3,FALSE))</f>
        <v>LE $ DT $</v>
      </c>
      <c r="B381" s="99" t="s">
        <v>277</v>
      </c>
      <c r="C381" s="10" t="s">
        <v>6849</v>
      </c>
      <c r="D381" s="224">
        <f>VLOOKUP(TRIM(B381),BirthdateDraft!$A$1:$M$9000,2,FALSE)</f>
        <v>33220</v>
      </c>
      <c r="E381" s="203" t="str">
        <f>VLOOKUP(TRIM(B381),BirthdateDraft!$A$1:$M$9865,3,FALSE)</f>
        <v>12/1 (12)</v>
      </c>
      <c r="F381" s="209"/>
      <c r="G381" s="34" t="str">
        <f>IF(ISERROR(VLOOKUP(TRIM(B381),ALL!$B$1:$U$2738,2,FALSE)),"",IF(ISERROR(VLOOKUP(TRIM(B381),ALL!$B$1:$U$2738,2,FALSE))," ",VLOOKUP(TRIM(B381),ALL!$B$1:$U$2738,2,FALSE)))</f>
        <v>PHN</v>
      </c>
      <c r="H381" s="124" t="str">
        <f>IF(ISBLANK(VLOOKUP(TRIM(B381),ALL!$B$1:$V$2738,4,FALSE)),"",IF(ISERROR(VLOOKUP(TRIM(B381),ALL!$B$1:$V$2738,4,FALSE))," ",VLOOKUP(TRIM(B381),ALL!$B$1:$V$2738,4,FALSE)))</f>
        <v>4</v>
      </c>
      <c r="I381" s="34" t="str">
        <f>IF(ISBLANK(VLOOKUP(TRIM(B381),ALL!$B$1:$V$2738,5,FALSE)),"",IF(ISERROR(VLOOKUP(TRIM(B381),ALL!$B$1:$V$2738,5,FALSE))," ",VLOOKUP(TRIM(B381),ALL!$B$1:$V$2738,5,FALSE)))</f>
        <v>4</v>
      </c>
      <c r="J381" s="34">
        <f>IF(ISBLANK(VLOOKUP(TRIM(B381),ALL!$B$1:$V$2738,6,FALSE)),"",IF(ISERROR(VLOOKUP(TRIM(B381),ALL!$B$1:$V$2738,6,FALSE))," ", VLOOKUP(TRIM(B381),ALL!$B$1:$V$2738,6,FALSE)))</f>
        <v>5</v>
      </c>
      <c r="K381" s="34" t="str">
        <f>IF(ISBLANK(VLOOKUP(TRIM(B381),ALL!$B$1:$V$2738,7,FALSE)),"",IF(ISERROR(VLOOKUP(TRIM(B381),ALL!$B$1:$V$2738,7,FALSE))," ",VLOOKUP(TRIM(B381),ALL!$B$1:$V$2738,7,FALSE)))</f>
        <v/>
      </c>
      <c r="L381" s="34" t="str">
        <f>IF(ISBLANK(VLOOKUP(TRIM(B381),ALL!$B$1:$V$2738,8,FALSE)),"",IF(ISERROR(VLOOKUP(TRIM(B381),ALL!$B$1:$V$2738,8,FALSE))," ",VLOOKUP(TRIM(B381),ALL!$B$1:$V$2738,8,FALSE)))</f>
        <v/>
      </c>
      <c r="M381" s="34" t="str">
        <f>IF(ISBLANK(VLOOKUP(TRIM(B381),ALL!$B$1:$V$2738,9,FALSE)),"",IF(ISERROR(VLOOKUP(TRIM(B381),ALL!$B$1:$V$2738,9,FALSE))," ",VLOOKUP(TRIM(B381),ALL!$B$1:$V$2738,9,FALSE)))</f>
        <v/>
      </c>
      <c r="N381" s="34" t="str">
        <f>IF(ISBLANK(VLOOKUP(TRIM(B381),ALL!$B$1:$V$2738,10,FALSE)),"",IF(ISERROR(VLOOKUP(TRIM(B381),ALL!$B$1:$V$2738,10,FALSE))," ",VLOOKUP(TRIM(B381),ALL!$B$1:$V$2738,10,FALSE)))</f>
        <v/>
      </c>
      <c r="O381"/>
      <c r="P381"/>
      <c r="Q381"/>
      <c r="R381"/>
      <c r="S381"/>
      <c r="T381"/>
      <c r="AB381"/>
      <c r="AC381"/>
    </row>
    <row r="382" spans="1:29">
      <c r="A382" s="34" t="str">
        <f>IF(ISERROR(VLOOKUP(TRIM(B382),ALL!$B$1:$U$2738,3,FALSE)),"(unc)",VLOOKUP(TRIM(B382),ALL!$B$1:$U$2738,3,FALSE))</f>
        <v>LE $ OLB</v>
      </c>
      <c r="B382" s="99" t="s">
        <v>5459</v>
      </c>
      <c r="C382" s="10" t="s">
        <v>6849</v>
      </c>
      <c r="D382" s="224">
        <f>VLOOKUP(TRIM(B382),BirthdateDraft!$A$1:$M$9000,2,FALSE)</f>
        <v>34891</v>
      </c>
      <c r="E382" s="203" t="str">
        <f>VLOOKUP(TRIM(B382),BirthdateDraft!$A$1:$M$9865,3,FALSE)</f>
        <v>16/1 (3)</v>
      </c>
      <c r="F382" s="209"/>
      <c r="G382" s="34" t="str">
        <f>IF(ISERROR(VLOOKUP(TRIM(B382),ALL!$B$1:$U$2738,2,FALSE)),"",IF(ISERROR(VLOOKUP(TRIM(B382),ALL!$B$1:$U$2738,2,FALSE))," ",VLOOKUP(TRIM(B382),ALL!$B$1:$U$2738,2,FALSE)))</f>
        <v>LAA</v>
      </c>
      <c r="H382" s="124" t="str">
        <f>IF(ISBLANK(VLOOKUP(TRIM(B382),ALL!$B$1:$V$2738,4,FALSE)),"",IF(ISERROR(VLOOKUP(TRIM(B382),ALL!$B$1:$V$2738,4,FALSE))," ",VLOOKUP(TRIM(B382),ALL!$B$1:$V$2738,4,FALSE)))</f>
        <v>4</v>
      </c>
      <c r="I382" s="34" t="str">
        <f>IF(ISBLANK(VLOOKUP(TRIM(B382),ALL!$B$1:$V$2738,5,FALSE)),"",IF(ISERROR(VLOOKUP(TRIM(B382),ALL!$B$1:$V$2738,5,FALSE))," ",VLOOKUP(TRIM(B382),ALL!$B$1:$V$2738,5,FALSE)))</f>
        <v>0-4</v>
      </c>
      <c r="J382" s="34">
        <f>IF(ISBLANK(VLOOKUP(TRIM(B382),ALL!$B$1:$V$2738,6,FALSE)),"",IF(ISERROR(VLOOKUP(TRIM(B382),ALL!$B$1:$V$2738,6,FALSE))," ", VLOOKUP(TRIM(B382),ALL!$B$1:$V$2738,6,FALSE)))</f>
        <v>6</v>
      </c>
      <c r="K382" s="34" t="str">
        <f>IF(ISBLANK(VLOOKUP(TRIM(B382),ALL!$B$1:$V$2738,7,FALSE)),"",IF(ISERROR(VLOOKUP(TRIM(B382),ALL!$B$1:$V$2738,7,FALSE))," ",VLOOKUP(TRIM(B382),ALL!$B$1:$V$2738,7,FALSE)))</f>
        <v/>
      </c>
      <c r="L382" s="34" t="str">
        <f>IF(ISBLANK(VLOOKUP(TRIM(B382),ALL!$B$1:$V$2738,8,FALSE)),"",IF(ISERROR(VLOOKUP(TRIM(B382),ALL!$B$1:$V$2738,8,FALSE))," ",VLOOKUP(TRIM(B382),ALL!$B$1:$V$2738,8,FALSE)))</f>
        <v/>
      </c>
      <c r="M382" s="34" t="str">
        <f>IF(ISBLANK(VLOOKUP(TRIM(B382),ALL!$B$1:$V$2738,9,FALSE)),"",IF(ISERROR(VLOOKUP(TRIM(B382),ALL!$B$1:$V$2738,9,FALSE))," ",VLOOKUP(TRIM(B382),ALL!$B$1:$V$2738,9,FALSE)))</f>
        <v/>
      </c>
      <c r="N382" s="34" t="str">
        <f>IF(ISBLANK(VLOOKUP(TRIM(B382),ALL!$B$1:$V$2738,10,FALSE)),"",IF(ISERROR(VLOOKUP(TRIM(B382),ALL!$B$1:$V$2738,10,FALSE))," ",VLOOKUP(TRIM(B382),ALL!$B$1:$V$2738,10,FALSE)))</f>
        <v/>
      </c>
      <c r="O382"/>
      <c r="P382"/>
      <c r="Q382"/>
      <c r="R382"/>
      <c r="S382"/>
      <c r="T382"/>
      <c r="AB382"/>
      <c r="AC382"/>
    </row>
    <row r="383" spans="1:29">
      <c r="A383" s="34" t="str">
        <f>IF(ISERROR(VLOOKUP(TRIM(B383),ALL!$B$1:$U$2738,3,FALSE)),"(unc)",VLOOKUP(TRIM(B383),ALL!$B$1:$U$2738,3,FALSE))</f>
        <v>DT $</v>
      </c>
      <c r="B383" s="99" t="s">
        <v>7974</v>
      </c>
      <c r="C383" s="10" t="s">
        <v>6849</v>
      </c>
      <c r="D383" s="224">
        <f>VLOOKUP(TRIM(B383),BirthdateDraft!$A$1:$M$9000,2,FALSE)</f>
        <v>35706</v>
      </c>
      <c r="E383" s="203" t="str">
        <f>VLOOKUP(TRIM(B383),BirthdateDraft!$A$1:$M$9865,3,FALSE)</f>
        <v>20/1</v>
      </c>
      <c r="F383" s="209"/>
      <c r="G383" s="34" t="str">
        <f>IF(ISERROR(VLOOKUP(TRIM(B383),ALL!$B$1:$U$2738,2,FALSE)),"",IF(ISERROR(VLOOKUP(TRIM(B383),ALL!$B$1:$U$2738,2,FALSE))," ",VLOOKUP(TRIM(B383),ALL!$B$1:$U$2738,2,FALSE)))</f>
        <v>SFN</v>
      </c>
      <c r="H383" s="124" t="str">
        <f>IF(ISBLANK(VLOOKUP(TRIM(B383),ALL!$B$1:$V$2738,4,FALSE)),"",IF(ISERROR(VLOOKUP(TRIM(B383),ALL!$B$1:$V$2738,4,FALSE))," ",VLOOKUP(TRIM(B383),ALL!$B$1:$V$2738,4,FALSE)))</f>
        <v>0</v>
      </c>
      <c r="I383" s="34" t="str">
        <f>IF(ISBLANK(VLOOKUP(TRIM(B383),ALL!$B$1:$V$2738,5,FALSE)),"",IF(ISERROR(VLOOKUP(TRIM(B383),ALL!$B$1:$V$2738,5,FALSE))," ",VLOOKUP(TRIM(B383),ALL!$B$1:$V$2738,5,FALSE)))</f>
        <v/>
      </c>
      <c r="J383" s="34">
        <f>IF(ISBLANK(VLOOKUP(TRIM(B383),ALL!$B$1:$V$2738,6,FALSE)),"",IF(ISERROR(VLOOKUP(TRIM(B383),ALL!$B$1:$V$2738,6,FALSE))," ", VLOOKUP(TRIM(B383),ALL!$B$1:$V$2738,6,FALSE)))</f>
        <v>5</v>
      </c>
      <c r="K383" s="34"/>
      <c r="L383" s="34" t="str">
        <f>IF(ISBLANK(VLOOKUP(TRIM(B383),ALL!$B$1:$V$2738,8,FALSE)),"",IF(ISERROR(VLOOKUP(TRIM(B383),ALL!$B$1:$V$2738,8,FALSE))," ",VLOOKUP(TRIM(B383),ALL!$B$1:$V$2738,8,FALSE)))</f>
        <v/>
      </c>
      <c r="M383" s="34" t="str">
        <f>IF(ISBLANK(VLOOKUP(TRIM(B383),ALL!$B$1:$V$2738,9,FALSE)),"",IF(ISERROR(VLOOKUP(TRIM(B383),ALL!$B$1:$V$2738,9,FALSE))," ",VLOOKUP(TRIM(B383),ALL!$B$1:$V$2738,9,FALSE)))</f>
        <v/>
      </c>
      <c r="N383" s="34" t="str">
        <f>IF(ISBLANK(VLOOKUP(TRIM(B383),ALL!$B$1:$V$2738,10,FALSE)),"",IF(ISERROR(VLOOKUP(TRIM(B383),ALL!$B$1:$V$2738,10,FALSE))," ",VLOOKUP(TRIM(B383),ALL!$B$1:$V$2738,10,FALSE)))</f>
        <v/>
      </c>
      <c r="O383"/>
      <c r="P383"/>
      <c r="Q383"/>
      <c r="R383"/>
      <c r="S383"/>
      <c r="T383"/>
      <c r="AB383"/>
      <c r="AC383"/>
    </row>
    <row r="384" spans="1:29">
      <c r="A384" s="34" t="str">
        <f>IF(ISERROR(VLOOKUP(TRIM(B384),ALL!$B$1:$U$2738,3,FALSE)),"(unc)",VLOOKUP(TRIM(B384),ALL!$B$1:$U$2738,3,FALSE))</f>
        <v>DT $</v>
      </c>
      <c r="B384" s="99" t="s">
        <v>6563</v>
      </c>
      <c r="C384" s="10" t="s">
        <v>6849</v>
      </c>
      <c r="D384" s="224">
        <f>VLOOKUP(TRIM(B384),BirthdateDraft!$A$1:$M$9000,2,FALSE)</f>
        <v>35135</v>
      </c>
      <c r="E384" s="203" t="str">
        <f>VLOOKUP(TRIM(B384),BirthdateDraft!$A$1:$M$9865,3,FALSE)</f>
        <v>18/1 (29)</v>
      </c>
      <c r="F384" s="209"/>
      <c r="G384" s="34" t="str">
        <f>IF(ISERROR(VLOOKUP(TRIM(B384),ALL!$B$1:$U$2738,2,FALSE)),"",IF(ISERROR(VLOOKUP(TRIM(B384),ALL!$B$1:$U$2738,2,FALSE))," ",VLOOKUP(TRIM(B384),ALL!$B$1:$U$2738,2,FALSE)))</f>
        <v>INA</v>
      </c>
      <c r="H384" s="124" t="str">
        <f>IF(ISBLANK(VLOOKUP(TRIM(B384),ALL!$B$1:$V$2738,4,FALSE)),"",IF(ISERROR(VLOOKUP(TRIM(B384),ALL!$B$1:$V$2738,4,FALSE))," ",VLOOKUP(TRIM(B384),ALL!$B$1:$V$2738,4,FALSE)))</f>
        <v>0</v>
      </c>
      <c r="I384" s="34" t="str">
        <f>IF(ISBLANK(VLOOKUP(TRIM(B384),ALL!$B$1:$V$2738,5,FALSE)),"",IF(ISERROR(VLOOKUP(TRIM(B384),ALL!$B$1:$V$2738,5,FALSE))," ",VLOOKUP(TRIM(B384),ALL!$B$1:$V$2738,5,FALSE)))</f>
        <v/>
      </c>
      <c r="J384" s="34">
        <f>IF(ISBLANK(VLOOKUP(TRIM(B384),ALL!$B$1:$V$2738,6,FALSE)),"",IF(ISERROR(VLOOKUP(TRIM(B384),ALL!$B$1:$V$2738,6,FALSE))," ", VLOOKUP(TRIM(B384),ALL!$B$1:$V$2738,6,FALSE)))</f>
        <v>4</v>
      </c>
      <c r="K384" s="34" t="str">
        <f>IF(ISBLANK(VLOOKUP(TRIM(B384),ALL!$B$1:$V$2738,7,FALSE)),"",IF(ISERROR(VLOOKUP(TRIM(B384),ALL!$B$1:$V$2738,7,FALSE))," ",VLOOKUP(TRIM(B384),ALL!$B$1:$V$2738,7,FALSE)))</f>
        <v/>
      </c>
      <c r="L384" s="34" t="str">
        <f>IF(ISBLANK(VLOOKUP(TRIM(B384),ALL!$B$1:$V$2738,8,FALSE)),"",IF(ISERROR(VLOOKUP(TRIM(B384),ALL!$B$1:$V$2738,8,FALSE))," ",VLOOKUP(TRIM(B384),ALL!$B$1:$V$2738,8,FALSE)))</f>
        <v/>
      </c>
      <c r="M384" s="34" t="str">
        <f>IF(ISBLANK(VLOOKUP(TRIM(B384),ALL!$B$1:$V$2738,9,FALSE)),"",IF(ISERROR(VLOOKUP(TRIM(B384),ALL!$B$1:$V$2738,9,FALSE))," ",VLOOKUP(TRIM(B384),ALL!$B$1:$V$2738,9,FALSE)))</f>
        <v/>
      </c>
      <c r="N384" s="34" t="str">
        <f>IF(ISBLANK(VLOOKUP(TRIM(B384),ALL!$B$1:$V$2738,10,FALSE)),"",IF(ISERROR(VLOOKUP(TRIM(B384),ALL!$B$1:$V$2738,10,FALSE))," ",VLOOKUP(TRIM(B384),ALL!$B$1:$V$2738,10,FALSE)))</f>
        <v/>
      </c>
      <c r="O384"/>
      <c r="P384"/>
      <c r="Q384"/>
      <c r="R384"/>
      <c r="S384"/>
      <c r="T384"/>
      <c r="AB384"/>
      <c r="AC384"/>
    </row>
    <row r="385" spans="1:47">
      <c r="A385" s="34" t="str">
        <f>IF(ISERROR(VLOOKUP(TRIM(B385),ALL!$B$1:$U$2738,3,FALSE)),"(unc)",VLOOKUP(TRIM(B385),ALL!$B$1:$U$2738,3,FALSE))</f>
        <v>DT $</v>
      </c>
      <c r="B385" s="228" t="s">
        <v>6536</v>
      </c>
      <c r="C385" s="10" t="s">
        <v>6849</v>
      </c>
      <c r="D385" s="224">
        <f>VLOOKUP(TRIM(B385),BirthdateDraft!$A$1:$M$9000,2,FALSE)</f>
        <v>35017</v>
      </c>
      <c r="E385" s="203" t="str">
        <f>VLOOKUP(TRIM(B385),BirthdateDraft!$A$1:$M$9865,3,FALSE)</f>
        <v>18/4</v>
      </c>
      <c r="F385" s="209" t="s">
        <v>11973</v>
      </c>
      <c r="G385" s="34" t="str">
        <f>IF(ISERROR(VLOOKUP(TRIM(B385),ALL!$B$1:$U$2738,2,FALSE)),"",IF(ISERROR(VLOOKUP(TRIM(B385),ALL!$B$1:$U$2738,2,FALSE))," ",VLOOKUP(TRIM(B385),ALL!$B$1:$U$2738,2,FALSE)))</f>
        <v>MIA</v>
      </c>
      <c r="H385" s="124" t="str">
        <f>IF(ISBLANK(VLOOKUP(TRIM(B385),ALL!$B$1:$V$2738,4,FALSE)),"",IF(ISERROR(VLOOKUP(TRIM(B385),ALL!$B$1:$V$2738,4,FALSE))," ",VLOOKUP(TRIM(B385),ALL!$B$1:$V$2738,4,FALSE)))</f>
        <v>4</v>
      </c>
      <c r="I385" s="34" t="str">
        <f>IF(ISBLANK(VLOOKUP(TRIM(B385),ALL!$B$1:$V$2738,5,FALSE)),"",IF(ISERROR(VLOOKUP(TRIM(B385),ALL!$B$1:$V$2738,5,FALSE))," ",VLOOKUP(TRIM(B385),ALL!$B$1:$V$2738,5,FALSE)))</f>
        <v/>
      </c>
      <c r="J385" s="34">
        <f>IF(ISBLANK(VLOOKUP(TRIM(B385),ALL!$B$1:$V$2738,6,FALSE)),"",IF(ISERROR(VLOOKUP(TRIM(B385),ALL!$B$1:$V$2738,6,FALSE))," ", VLOOKUP(TRIM(B385),ALL!$B$1:$V$2738,6,FALSE)))</f>
        <v>1</v>
      </c>
      <c r="K385" s="34"/>
      <c r="L385" s="34"/>
      <c r="M385" s="34"/>
      <c r="N385" s="34"/>
      <c r="O385"/>
      <c r="P385"/>
      <c r="Q385"/>
      <c r="R385"/>
      <c r="S385"/>
      <c r="T385"/>
      <c r="AB385"/>
      <c r="AC385"/>
    </row>
    <row r="386" spans="1:47">
      <c r="A386" s="34"/>
      <c r="B386" s="99"/>
      <c r="C386" s="10"/>
      <c r="D386" s="224"/>
      <c r="E386" s="203"/>
      <c r="F386" s="209"/>
      <c r="G386" s="34"/>
      <c r="H386" s="124"/>
      <c r="I386" s="34"/>
      <c r="J386" s="34"/>
      <c r="K386" s="34"/>
      <c r="L386" s="34" t="str">
        <f>IF(ISBLANK(VLOOKUP(TRIM(B386),ALL!$B$1:$V$2738,8,FALSE)),"",IF(ISERROR(VLOOKUP(TRIM(B386),ALL!$B$1:$V$2738,8,FALSE))," ",VLOOKUP(TRIM(B386),ALL!$B$1:$V$2738,8,FALSE)))</f>
        <v xml:space="preserve"> </v>
      </c>
      <c r="M386" s="34" t="str">
        <f>IF(ISBLANK(VLOOKUP(TRIM(B386),ALL!$B$1:$V$2738,9,FALSE)),"",IF(ISERROR(VLOOKUP(TRIM(B386),ALL!$B$1:$V$2738,9,FALSE))," ",VLOOKUP(TRIM(B386),ALL!$B$1:$V$2738,9,FALSE)))</f>
        <v xml:space="preserve"> </v>
      </c>
      <c r="N386" s="34" t="str">
        <f>IF(ISBLANK(VLOOKUP(TRIM(B386),ALL!$B$1:$V$2738,10,FALSE)),"",IF(ISERROR(VLOOKUP(TRIM(B386),ALL!$B$1:$V$2738,10,FALSE))," ",VLOOKUP(TRIM(B386),ALL!$B$1:$V$2738,10,FALSE)))</f>
        <v xml:space="preserve"> </v>
      </c>
      <c r="O386"/>
      <c r="P386"/>
      <c r="Q386"/>
      <c r="R386"/>
      <c r="S386"/>
      <c r="T386"/>
      <c r="AB386"/>
      <c r="AC386"/>
    </row>
    <row r="387" spans="1:47">
      <c r="A387" s="34" t="str">
        <f>IF(ISERROR(VLOOKUP(TRIM(B387),ALL!$B$1:$U$2738,3,FALSE)),"(unc)",VLOOKUP(TRIM(B387),ALL!$B$1:$U$2738,3,FALSE))</f>
        <v>MLB</v>
      </c>
      <c r="B387" s="99" t="s">
        <v>6102</v>
      </c>
      <c r="C387" s="10" t="s">
        <v>6849</v>
      </c>
      <c r="D387" s="224">
        <f>VLOOKUP(TRIM(B387),BirthdateDraft!$A$1:$M$9000,2,FALSE)</f>
        <v>34919</v>
      </c>
      <c r="E387" s="203" t="str">
        <f>VLOOKUP(TRIM(B387),BirthdateDraft!$A$1:$M$9865,3,FALSE)</f>
        <v>17/5</v>
      </c>
      <c r="F387" s="209"/>
      <c r="G387" s="34" t="str">
        <f>IF(ISERROR(VLOOKUP(TRIM(B387),ALL!$B$1:$U$2738,2,FALSE)),"",IF(ISERROR(VLOOKUP(TRIM(B387),ALL!$B$1:$U$2738,2,FALSE))," ",VLOOKUP(TRIM(B387),ALL!$B$1:$U$2738,2,FALSE)))</f>
        <v>CLA</v>
      </c>
      <c r="H387" s="124" t="str">
        <f>IF(ISBLANK(VLOOKUP(TRIM(B387),ALL!$B$1:$V$2738,4,FALSE)),"",IF(ISERROR(VLOOKUP(TRIM(B387),ALL!$B$1:$V$2738,4,FALSE))," ",VLOOKUP(TRIM(B387),ALL!$B$1:$V$2738,4,FALSE)))</f>
        <v>5-4</v>
      </c>
      <c r="I387" s="34" t="str">
        <f>IF(ISBLANK(VLOOKUP(TRIM(B387),ALL!$B$1:$V$2738,5,FALSE)),"",IF(ISERROR(VLOOKUP(TRIM(B387),ALL!$B$1:$V$2738,5,FALSE))," ",VLOOKUP(TRIM(B387),ALL!$B$1:$V$2738,5,FALSE)))</f>
        <v/>
      </c>
      <c r="J387" s="34">
        <f>IF(ISBLANK(VLOOKUP(TRIM(B387),ALL!$B$1:$V$2738,6,FALSE)),"",IF(ISERROR(VLOOKUP(TRIM(B387),ALL!$B$1:$V$2738,6,FALSE))," ", VLOOKUP(TRIM(B387),ALL!$B$1:$V$2738,6,FALSE)))</f>
        <v>0</v>
      </c>
      <c r="K387" s="34" t="str">
        <f>IF(ISBLANK(VLOOKUP(TRIM(B387),ALL!$B$1:$V$2738,7,FALSE)),"",IF(ISERROR(VLOOKUP(TRIM(B387),ALL!$B$1:$V$2738,7,FALSE))," ",VLOOKUP(TRIM(B387),ALL!$B$1:$V$2738,7,FALSE)))</f>
        <v/>
      </c>
      <c r="L387" s="34" t="str">
        <f>IF(ISBLANK(VLOOKUP(TRIM(B387),ALL!$B$1:$V$2738,8,FALSE)),"",IF(ISERROR(VLOOKUP(TRIM(B387),ALL!$B$1:$V$2738,8,FALSE))," ",VLOOKUP(TRIM(B387),ALL!$B$1:$V$2738,8,FALSE)))</f>
        <v/>
      </c>
      <c r="M387" s="34" t="str">
        <f>IF(ISBLANK(VLOOKUP(TRIM(B387),ALL!$B$1:$V$2738,9,FALSE)),"",IF(ISERROR(VLOOKUP(TRIM(B387),ALL!$B$1:$V$2738,9,FALSE))," ",VLOOKUP(TRIM(B387),ALL!$B$1:$V$2738,9,FALSE)))</f>
        <v/>
      </c>
      <c r="N387" s="34" t="str">
        <f>IF(ISBLANK(VLOOKUP(TRIM(B387),ALL!$B$1:$V$2738,10,FALSE)),"",IF(ISERROR(VLOOKUP(TRIM(B387),ALL!$B$1:$V$2738,10,FALSE))," ",VLOOKUP(TRIM(B387),ALL!$B$1:$V$2738,10,FALSE)))</f>
        <v/>
      </c>
      <c r="O387"/>
      <c r="P387"/>
      <c r="Q387"/>
      <c r="R387"/>
      <c r="S387"/>
      <c r="T387"/>
      <c r="AB387"/>
      <c r="AC387"/>
    </row>
    <row r="388" spans="1:47">
      <c r="A388" s="34" t="str">
        <f>IF(ISERROR(VLOOKUP(TRIM(B388),ALL!$B$1:$U$2738,3,FALSE)),"(unc)",VLOOKUP(TRIM(B388),ALL!$B$1:$U$2738,3,FALSE))</f>
        <v>LILB</v>
      </c>
      <c r="B388" s="99" t="s">
        <v>10059</v>
      </c>
      <c r="C388" s="10" t="s">
        <v>6849</v>
      </c>
      <c r="D388" s="224">
        <f>VLOOKUP(TRIM(B388),BirthdateDraft!$A$1:$M$9000,2,FALSE)</f>
        <v>36068</v>
      </c>
      <c r="E388" s="203" t="str">
        <f>VLOOKUP(TRIM(B388),BirthdateDraft!$A$1:$M$9865,3,FALSE)</f>
        <v>22/1</v>
      </c>
      <c r="F388" s="209" t="s">
        <v>9542</v>
      </c>
      <c r="G388" s="34" t="str">
        <f>IF(ISERROR(VLOOKUP(TRIM(B388),ALL!$B$1:$U$2738,2,FALSE)),"",IF(ISERROR(VLOOKUP(TRIM(B388),ALL!$B$1:$U$2738,2,FALSE))," ",VLOOKUP(TRIM(B388),ALL!$B$1:$U$2738,2,FALSE)))</f>
        <v>JXA</v>
      </c>
      <c r="H388" s="124" t="str">
        <f>IF(ISBLANK(VLOOKUP(TRIM(B388),ALL!$B$1:$V$2738,4,FALSE)),"",IF(ISERROR(VLOOKUP(TRIM(B388),ALL!$B$1:$V$2738,4,FALSE))," ",VLOOKUP(TRIM(B388),ALL!$B$1:$V$2738,4,FALSE)))</f>
        <v>4-6</v>
      </c>
      <c r="I388" s="34" t="str">
        <f>IF(ISBLANK(VLOOKUP(TRIM(B388),ALL!$B$1:$V$2738,5,FALSE)),"",IF(ISERROR(VLOOKUP(TRIM(B388),ALL!$B$1:$V$2738,5,FALSE))," ",VLOOKUP(TRIM(B388),ALL!$B$1:$V$2738,5,FALSE)))</f>
        <v/>
      </c>
      <c r="J388" s="34">
        <f>IF(ISBLANK(VLOOKUP(TRIM(B388),ALL!$B$1:$V$2738,6,FALSE)),"",IF(ISERROR(VLOOKUP(TRIM(B388),ALL!$B$1:$V$2738,6,FALSE))," ", VLOOKUP(TRIM(B388),ALL!$B$1:$V$2738,6,FALSE)))</f>
        <v>0</v>
      </c>
      <c r="K388" s="34"/>
      <c r="L388" s="34"/>
      <c r="M388" s="34"/>
      <c r="N388" s="34"/>
      <c r="O388"/>
      <c r="P388"/>
      <c r="Q388"/>
      <c r="R388"/>
      <c r="S388"/>
      <c r="T388"/>
      <c r="AB388"/>
      <c r="AC388"/>
    </row>
    <row r="389" spans="1:47">
      <c r="A389" s="34" t="str">
        <f>IF(ISERROR(VLOOKUP(TRIM(B389),ALL!$B$1:$U$2738,3,FALSE)),"(unc)",VLOOKUP(TRIM(B389),ALL!$B$1:$U$2738,3,FALSE))</f>
        <v>ROLB</v>
      </c>
      <c r="B389" s="99" t="s">
        <v>6538</v>
      </c>
      <c r="C389" s="10" t="s">
        <v>6849</v>
      </c>
      <c r="D389" s="224">
        <f>VLOOKUP(TRIM(B389),BirthdateDraft!$A$1:$M$9000,2,FALSE)</f>
        <v>35240</v>
      </c>
      <c r="E389" s="203" t="str">
        <f>VLOOKUP(TRIM(B392),BirthdateDraft!$A$1:$M$9865,3,FALSE)</f>
        <v>18/3</v>
      </c>
      <c r="F389" s="209"/>
      <c r="G389" s="34" t="str">
        <f>IF(ISERROR(VLOOKUP(TRIM(B392),ALL!$B$1:$U$2738,2,FALSE)),"",IF(ISERROR(VLOOKUP(TRIM(B392),ALL!$B$1:$U$2738,2,FALSE))," ",VLOOKUP(TRIM(B392),ALL!$B$1:$U$2738,2,FALSE)))</f>
        <v>SFN</v>
      </c>
      <c r="H389" s="124" t="str">
        <f>IF(ISBLANK(VLOOKUP(TRIM(B389),ALL!$B$1:$V$2738,4,FALSE)),"",IF(ISERROR(VLOOKUP(TRIM(B389),ALL!$B$1:$V$2738,4,FALSE))," ",VLOOKUP(TRIM(B389),ALL!$B$1:$V$2738,4,FALSE)))</f>
        <v>4-5</v>
      </c>
      <c r="I389" s="34" t="str">
        <f>IF(ISBLANK(VLOOKUP(TRIM(B389),ALL!$B$1:$V$2738,5,FALSE)),"",IF(ISERROR(VLOOKUP(TRIM(B389),ALL!$B$1:$V$2738,5,FALSE))," ",VLOOKUP(TRIM(B389),ALL!$B$1:$V$2738,5,FALSE)))</f>
        <v/>
      </c>
      <c r="J389" s="34"/>
      <c r="K389" s="34"/>
      <c r="L389" s="34" t="str">
        <f>IF(ISBLANK(VLOOKUP(TRIM('ALL CUTS'!B529),ALL!$B$1:$V$2738,8,FALSE)),"",IF(ISERROR(VLOOKUP(TRIM('ALL CUTS'!B529),ALL!$B$1:$V$2738,8,FALSE))," ",VLOOKUP(TRIM('ALL CUTS'!B529),ALL!$B$1:$V$2738,8,FALSE)))</f>
        <v/>
      </c>
      <c r="M389" s="34" t="str">
        <f>IF(ISBLANK(VLOOKUP(TRIM('ALL CUTS'!B529),ALL!$B$1:$V$2738,9,FALSE)),"",IF(ISERROR(VLOOKUP(TRIM('ALL CUTS'!B529),ALL!$B$1:$V$2738,9,FALSE))," ",VLOOKUP(TRIM('ALL CUTS'!B529),ALL!$B$1:$V$2738,9,FALSE)))</f>
        <v/>
      </c>
      <c r="N389" s="34" t="str">
        <f>IF(ISBLANK(VLOOKUP(TRIM('ALL CUTS'!B529),ALL!$B$1:$V$2738,10,FALSE)),"",IF(ISERROR(VLOOKUP(TRIM('ALL CUTS'!B529),ALL!$B$1:$V$2738,10,FALSE))," ",VLOOKUP(TRIM('ALL CUTS'!B529),ALL!$B$1:$V$2738,10,FALSE)))</f>
        <v/>
      </c>
      <c r="O389"/>
      <c r="P389"/>
      <c r="Q389"/>
      <c r="R389"/>
      <c r="S389"/>
      <c r="T389"/>
      <c r="AB389"/>
      <c r="AC389"/>
    </row>
    <row r="390" spans="1:47">
      <c r="A390" s="34" t="str">
        <f>IF(ISERROR(VLOOKUP(TRIM(B390),ALL!$B$1:$U$2738,3,FALSE)),"(unc)",VLOOKUP(TRIM(B390),ALL!$B$1:$U$2738,3,FALSE))</f>
        <v>MLB</v>
      </c>
      <c r="B390" s="99" t="s">
        <v>9993</v>
      </c>
      <c r="C390" s="10" t="s">
        <v>6849</v>
      </c>
      <c r="D390" s="224">
        <f>VLOOKUP(TRIM(B390),BirthdateDraft!$A$1:$M$9000,2,FALSE)</f>
        <v>36287</v>
      </c>
      <c r="E390" s="203" t="str">
        <f>VLOOKUP(TRIM(B390),BirthdateDraft!$A$1:$M$9865,3,FALSE)</f>
        <v>22/3</v>
      </c>
      <c r="F390" s="209" t="s">
        <v>10694</v>
      </c>
      <c r="G390" s="34" t="str">
        <f>IF(ISERROR(VLOOKUP(TRIM(B390),ALL!$B$1:$U$2738,2,FALSE)),"",IF(ISERROR(VLOOKUP(TRIM(B390),ALL!$B$1:$U$2738,2,FALSE))," ",VLOOKUP(TRIM(B390),ALL!$B$1:$U$2738,2,FALSE)))</f>
        <v>BFA</v>
      </c>
      <c r="H390" s="124" t="str">
        <f>IF(ISBLANK(VLOOKUP(TRIM(B390),ALL!$B$1:$V$2738,4,FALSE)),"",IF(ISERROR(VLOOKUP(TRIM(B390),ALL!$B$1:$V$2738,4,FALSE))," ",VLOOKUP(TRIM(B390),ALL!$B$1:$V$2738,4,FALSE)))</f>
        <v>4-5</v>
      </c>
      <c r="I390" s="34"/>
      <c r="J390" s="34"/>
      <c r="K390" s="34"/>
      <c r="L390" s="34"/>
      <c r="M390" s="34"/>
      <c r="N390" s="34"/>
      <c r="O390"/>
      <c r="P390"/>
      <c r="Q390"/>
      <c r="R390"/>
      <c r="S390"/>
      <c r="T390"/>
      <c r="AB390"/>
      <c r="AC390"/>
    </row>
    <row r="391" spans="1:47">
      <c r="A391" s="34" t="str">
        <f>IF(ISERROR(VLOOKUP(TRIM(B391),ALL!$B$1:$U$2738,3,FALSE)),"(unc)",VLOOKUP(TRIM(B391),ALL!$B$1:$U$2738,3,FALSE))</f>
        <v>LILB</v>
      </c>
      <c r="B391" s="228" t="s">
        <v>10235</v>
      </c>
      <c r="C391" s="10" t="s">
        <v>6849</v>
      </c>
      <c r="D391" s="224">
        <f>VLOOKUP(TRIM(B391),BirthdateDraft!$A$1:$M$9000,2,FALSE)</f>
        <v>36118</v>
      </c>
      <c r="E391" s="203" t="str">
        <f>VLOOKUP(TRIM(B391),BirthdateDraft!$A$1:$M$9865,3,FALSE)</f>
        <v>22/FA</v>
      </c>
      <c r="F391" s="209" t="s">
        <v>11716</v>
      </c>
      <c r="G391" s="34" t="str">
        <f>IF(ISERROR(VLOOKUP(TRIM(B391),ALL!$B$1:$U$2738,2,FALSE)),"",IF(ISERROR(VLOOKUP(TRIM(B391),ALL!$B$1:$U$2738,2,FALSE))," ",VLOOKUP(TRIM(B391),ALL!$B$1:$U$2738,2,FALSE)))</f>
        <v>ATN</v>
      </c>
      <c r="H391" s="124" t="str">
        <f>IF(ISBLANK(VLOOKUP(TRIM(B391),ALL!$B$1:$V$2738,4,FALSE)),"",IF(ISERROR(VLOOKUP(TRIM(B391),ALL!$B$1:$V$2738,4,FALSE))," ",VLOOKUP(TRIM(B391),ALL!$B$1:$V$2738,4,FALSE)))</f>
        <v>0-6</v>
      </c>
      <c r="I391" s="34"/>
      <c r="J391" s="34"/>
      <c r="K391" s="34"/>
      <c r="L391" s="34"/>
      <c r="M391" s="34"/>
      <c r="N391" s="34"/>
      <c r="O391"/>
      <c r="P391"/>
      <c r="Q391"/>
      <c r="R391"/>
      <c r="S391"/>
      <c r="T391"/>
      <c r="AB391"/>
      <c r="AC391"/>
    </row>
    <row r="392" spans="1:47">
      <c r="A392" s="34" t="str">
        <f>IF(ISERROR(VLOOKUP(TRIM(B392),ALL!$B$1:$U$2738,3,FALSE)),"(unc)",VLOOKUP(TRIM(B392),ALL!$B$1:$U$2738,3,FALSE))</f>
        <v>LLB</v>
      </c>
      <c r="B392" s="99" t="s">
        <v>6545</v>
      </c>
      <c r="C392" s="10" t="s">
        <v>6849</v>
      </c>
      <c r="D392" s="224">
        <f>VLOOKUP(TRIM(B392),BirthdateDraft!$A$1:$M$9000,2,FALSE)</f>
        <v>34779</v>
      </c>
      <c r="E392" s="203" t="str">
        <f>VLOOKUP(TRIM(B392),BirthdateDraft!$A$1:$M$9865,3,FALSE)</f>
        <v>18/3</v>
      </c>
      <c r="F392" s="209"/>
      <c r="G392" s="34" t="str">
        <f>IF(ISERROR(VLOOKUP(TRIM(B392),ALL!$B$1:$U$2738,2,FALSE)),"",IF(ISERROR(VLOOKUP(TRIM(B392),ALL!$B$1:$U$2738,2,FALSE))," ",VLOOKUP(TRIM(B392),ALL!$B$1:$U$2738,2,FALSE)))</f>
        <v>SFN</v>
      </c>
      <c r="H392" s="124" t="str">
        <f>IF(ISBLANK(VLOOKUP(TRIM(B392),ALL!$B$1:$V$2738,4,FALSE)),"",IF(ISERROR(VLOOKUP(TRIM(B392),ALL!$B$1:$V$2738,4,FALSE))," ",VLOOKUP(TRIM(B392),ALL!$B$1:$V$2738,4,FALSE)))</f>
        <v>4-4</v>
      </c>
      <c r="I392" s="34" t="str">
        <f>IF(ISBLANK(VLOOKUP(TRIM(B392),ALL!$B$1:$V$2738,5,FALSE)),"",IF(ISERROR(VLOOKUP(TRIM(B392),ALL!$B$1:$V$2738,5,FALSE))," ",VLOOKUP(TRIM(B392),ALL!$B$1:$V$2738,5,FALSE)))</f>
        <v/>
      </c>
      <c r="J392" s="34">
        <f>IF(ISBLANK(VLOOKUP(TRIM(B392),ALL!$B$1:$V$2738,6,FALSE)),"",IF(ISERROR(VLOOKUP(TRIM(B392),ALL!$B$1:$V$2738,6,FALSE))," ", VLOOKUP(TRIM(B392),ALL!$B$1:$V$2738,6,FALSE)))</f>
        <v>2</v>
      </c>
      <c r="K392" s="34"/>
      <c r="L392" s="34" t="str">
        <f>IF(ISBLANK(VLOOKUP(TRIM(B392),ALL!$B$1:$V$2738,8,FALSE)),"",IF(ISERROR(VLOOKUP(TRIM(B392),ALL!$B$1:$V$2738,8,FALSE))," ",VLOOKUP(TRIM(B392),ALL!$B$1:$V$2738,8,FALSE)))</f>
        <v/>
      </c>
      <c r="M392" s="34" t="str">
        <f>IF(ISBLANK(VLOOKUP(TRIM(B392),ALL!$B$1:$V$2738,9,FALSE)),"",IF(ISERROR(VLOOKUP(TRIM(B392),ALL!$B$1:$V$2738,9,FALSE))," ",VLOOKUP(TRIM(B392),ALL!$B$1:$V$2738,9,FALSE)))</f>
        <v/>
      </c>
      <c r="N392" s="34" t="str">
        <f>IF(ISBLANK(VLOOKUP(TRIM(B392),ALL!$B$1:$V$2738,10,FALSE)),"",IF(ISERROR(VLOOKUP(TRIM(B392),ALL!$B$1:$V$2738,10,FALSE))," ",VLOOKUP(TRIM(B392),ALL!$B$1:$V$2738,10,FALSE)))</f>
        <v/>
      </c>
      <c r="O392"/>
      <c r="P392"/>
      <c r="Q392"/>
      <c r="R392"/>
      <c r="S392" t="str">
        <f>""</f>
        <v/>
      </c>
      <c r="T392" t="str">
        <f>""</f>
        <v/>
      </c>
      <c r="U392" t="str">
        <f>""</f>
        <v/>
      </c>
      <c r="V392" t="str">
        <f>""</f>
        <v/>
      </c>
      <c r="W392" t="str">
        <f>""</f>
        <v/>
      </c>
      <c r="X392" t="str">
        <f>""</f>
        <v/>
      </c>
      <c r="Y392" t="str">
        <f>""</f>
        <v/>
      </c>
      <c r="Z392" t="str">
        <f>""</f>
        <v/>
      </c>
      <c r="AA392" t="str">
        <f>""</f>
        <v/>
      </c>
      <c r="AB392" t="str">
        <f>""</f>
        <v/>
      </c>
      <c r="AC392" t="str">
        <f>""</f>
        <v/>
      </c>
      <c r="AD392" t="str">
        <f>""</f>
        <v/>
      </c>
      <c r="AE392" t="str">
        <f>""</f>
        <v/>
      </c>
      <c r="AF392" t="str">
        <f>""</f>
        <v/>
      </c>
      <c r="AG392" t="str">
        <f>""</f>
        <v/>
      </c>
      <c r="AH392" t="str">
        <f>""</f>
        <v/>
      </c>
      <c r="AI392" t="str">
        <f>""</f>
        <v/>
      </c>
      <c r="AJ392" t="str">
        <f>""</f>
        <v/>
      </c>
      <c r="AK392" t="str">
        <f>""</f>
        <v/>
      </c>
      <c r="AL392" t="str">
        <f>""</f>
        <v/>
      </c>
      <c r="AM392" t="str">
        <f>""</f>
        <v/>
      </c>
      <c r="AN392" t="str">
        <f>""</f>
        <v/>
      </c>
      <c r="AO392" t="str">
        <f>""</f>
        <v/>
      </c>
      <c r="AP392" t="str">
        <f>""</f>
        <v/>
      </c>
      <c r="AQ392" t="str">
        <f>""</f>
        <v/>
      </c>
      <c r="AR392" t="str">
        <f>""</f>
        <v/>
      </c>
      <c r="AS392" t="str">
        <f>""</f>
        <v/>
      </c>
      <c r="AT392" t="str">
        <f>""</f>
        <v/>
      </c>
      <c r="AU392" t="str">
        <f>""</f>
        <v/>
      </c>
    </row>
    <row r="393" spans="1:47">
      <c r="A393" s="34" t="str">
        <f>IF(ISERROR(VLOOKUP(TRIM(B393),ALL!$B$1:$U$2738,3,FALSE)),"(unc)",VLOOKUP(TRIM(B393),ALL!$B$1:$U$2738,3,FALSE))</f>
        <v>LOLB</v>
      </c>
      <c r="B393" s="99" t="s">
        <v>4990</v>
      </c>
      <c r="C393" s="10" t="s">
        <v>6849</v>
      </c>
      <c r="D393" s="224">
        <f>VLOOKUP(TRIM(B393),BirthdateDraft!$A$1:$M$9000,2,FALSE)</f>
        <v>34012</v>
      </c>
      <c r="E393" s="203" t="str">
        <f>VLOOKUP(TRIM(B393),BirthdateDraft!$A$1:$M$9865,3,FALSE)</f>
        <v>15/1 (22)</v>
      </c>
      <c r="F393" s="209"/>
      <c r="G393" s="34" t="str">
        <f>IF(ISERROR(VLOOKUP(TRIM(B393),ALL!$B$1:$U$2738,2,FALSE)),"",IF(ISERROR(VLOOKUP(TRIM(B393),ALL!$B$1:$U$2738,2,FALSE))," ",VLOOKUP(TRIM(B393),ALL!$B$1:$U$2738,2,FALSE)))</f>
        <v>ATN</v>
      </c>
      <c r="H393" s="124" t="str">
        <f>IF(ISBLANK(VLOOKUP(TRIM(B393),ALL!$B$1:$V$2738,4,FALSE)),"",IF(ISERROR(VLOOKUP(TRIM(B393),ALL!$B$1:$V$2738,4,FALSE))," ",VLOOKUP(TRIM(B393),ALL!$B$1:$V$2738,4,FALSE)))</f>
        <v>0-4</v>
      </c>
      <c r="I393" s="34" t="str">
        <f>IF(ISBLANK(VLOOKUP(TRIM(B393),ALL!$B$1:$V$2738,5,FALSE)),"",IF(ISERROR(VLOOKUP(TRIM(B393),ALL!$B$1:$V$2738,5,FALSE))," ",VLOOKUP(TRIM(B393),ALL!$B$1:$V$2738,5,FALSE)))</f>
        <v/>
      </c>
      <c r="J393" s="34" t="str">
        <f>IF(ISBLANK(VLOOKUP(TRIM('ALL CUTS'!B531),ALL!$B$1:$V$2738,6,FALSE)),"",IF(ISERROR(VLOOKUP(TRIM('ALL CUTS'!B531),ALL!$B$1:$V$2738,6,FALSE))," ", VLOOKUP(TRIM('ALL CUTS'!B531),ALL!$B$1:$V$2738,6,FALSE)))</f>
        <v xml:space="preserve"> </v>
      </c>
      <c r="K393" s="34" t="str">
        <f>IF(ISBLANK(VLOOKUP(TRIM('ALL CUTS'!B531),ALL!$B$1:$V$2738,7,FALSE)),"",IF(ISERROR(VLOOKUP(TRIM('ALL CUTS'!B531),ALL!$B$1:$V$2738,7,FALSE))," ",VLOOKUP(TRIM('ALL CUTS'!B531),ALL!$B$1:$V$2738,7,FALSE)))</f>
        <v xml:space="preserve"> </v>
      </c>
      <c r="L393" s="34" t="str">
        <f>IF(ISBLANK(VLOOKUP(TRIM('ALL CUTS'!B531),ALL!$B$1:$V$2738,8,FALSE)),"",IF(ISERROR(VLOOKUP(TRIM('ALL CUTS'!B531),ALL!$B$1:$V$2738,8,FALSE))," ",VLOOKUP(TRIM('ALL CUTS'!B531),ALL!$B$1:$V$2738,8,FALSE)))</f>
        <v xml:space="preserve"> </v>
      </c>
      <c r="M393" s="34" t="str">
        <f>IF(ISBLANK(VLOOKUP(TRIM('ALL CUTS'!B531),ALL!$B$1:$V$2738,9,FALSE)),"",IF(ISERROR(VLOOKUP(TRIM('ALL CUTS'!B531),ALL!$B$1:$V$2738,9,FALSE))," ",VLOOKUP(TRIM('ALL CUTS'!B531),ALL!$B$1:$V$2738,9,FALSE)))</f>
        <v xml:space="preserve"> </v>
      </c>
      <c r="N393" s="34" t="str">
        <f>IF(ISBLANK(VLOOKUP(TRIM('ALL CUTS'!B531),ALL!$B$1:$V$2738,10,FALSE)),"",IF(ISERROR(VLOOKUP(TRIM('ALL CUTS'!B531),ALL!$B$1:$V$2738,10,FALSE))," ",VLOOKUP(TRIM('ALL CUTS'!B531),ALL!$B$1:$V$2738,10,FALSE)))</f>
        <v xml:space="preserve"> </v>
      </c>
      <c r="O393"/>
      <c r="P393"/>
      <c r="Q393"/>
      <c r="R393"/>
      <c r="S393"/>
      <c r="T393"/>
      <c r="AB393"/>
      <c r="AC393"/>
    </row>
    <row r="394" spans="1:47">
      <c r="A394" s="34"/>
      <c r="B394" s="99"/>
      <c r="C394" s="10"/>
      <c r="D394" s="224"/>
      <c r="E394" s="203"/>
      <c r="F394" s="209"/>
      <c r="G394" s="34"/>
      <c r="H394" s="124"/>
      <c r="I394" s="34"/>
      <c r="J394" s="34"/>
      <c r="K394" s="34"/>
      <c r="L394" s="34" t="str">
        <f>IF(ISBLANK(VLOOKUP(TRIM(B394),ALL!$B$1:$V$2738,8,FALSE)),"",IF(ISERROR(VLOOKUP(TRIM(B394),ALL!$B$1:$V$2738,8,FALSE))," ",VLOOKUP(TRIM(B394),ALL!$B$1:$V$2738,8,FALSE)))</f>
        <v xml:space="preserve"> </v>
      </c>
      <c r="M394" s="34" t="str">
        <f>IF(ISBLANK(VLOOKUP(TRIM(B394),ALL!$B$1:$V$2738,9,FALSE)),"",IF(ISERROR(VLOOKUP(TRIM(B394),ALL!$B$1:$V$2738,9,FALSE))," ",VLOOKUP(TRIM(B394),ALL!$B$1:$V$2738,9,FALSE)))</f>
        <v xml:space="preserve"> </v>
      </c>
      <c r="N394" s="34" t="str">
        <f>IF(ISBLANK(VLOOKUP(TRIM(B394),ALL!$B$1:$V$2738,10,FALSE)),"",IF(ISERROR(VLOOKUP(TRIM(B394),ALL!$B$1:$V$2738,10,FALSE))," ",VLOOKUP(TRIM(B394),ALL!$B$1:$V$2738,10,FALSE)))</f>
        <v xml:space="preserve"> </v>
      </c>
      <c r="O394"/>
      <c r="P394"/>
      <c r="Q394"/>
      <c r="R394"/>
      <c r="S394"/>
      <c r="T394"/>
      <c r="AB394"/>
      <c r="AC394"/>
    </row>
    <row r="395" spans="1:47">
      <c r="A395" s="34" t="str">
        <f>IF(ISERROR(VLOOKUP(TRIM(B395),ALL!$B$1:$U$2738,3,FALSE)),"(unc)",VLOOKUP(TRIM(B395),ALL!$B$1:$U$2738,3,FALSE))</f>
        <v>DB ^</v>
      </c>
      <c r="B395" s="99" t="s">
        <v>9992</v>
      </c>
      <c r="C395" s="10" t="s">
        <v>6849</v>
      </c>
      <c r="D395" s="224">
        <f>VLOOKUP(TRIM(B395),BirthdateDraft!$A$1:$M$9000,2,FALSE)</f>
        <v>37016</v>
      </c>
      <c r="E395" s="203" t="str">
        <f>VLOOKUP(TRIM(B395),BirthdateDraft!$A$1:$M$9865,3,FALSE)</f>
        <v>22/1</v>
      </c>
      <c r="F395" s="209" t="s">
        <v>10634</v>
      </c>
      <c r="G395" s="34" t="str">
        <f>IF(ISERROR(VLOOKUP(TRIM(B395),ALL!$B$1:$U$2738,2,FALSE)),"",IF(ISERROR(VLOOKUP(TRIM(B395),ALL!$B$1:$U$2738,2,FALSE))," ",VLOOKUP(TRIM(B395),ALL!$B$1:$U$2738,2,FALSE)))</f>
        <v>BFA</v>
      </c>
      <c r="H395" s="124" t="str">
        <f>IF(ISBLANK(VLOOKUP(TRIM(B395),ALL!$B$1:$V$2738,4,FALSE)),"",IF(ISERROR(VLOOKUP(TRIM(B395),ALL!$B$1:$V$2738,4,FALSE))," ",VLOOKUP(TRIM(B395),ALL!$B$1:$V$2738,4,FALSE)))</f>
        <v>0-0</v>
      </c>
      <c r="I395" s="34"/>
      <c r="J395" s="34"/>
      <c r="K395" s="34"/>
      <c r="L395" s="34"/>
      <c r="M395" s="34"/>
      <c r="N395" s="34"/>
      <c r="O395"/>
      <c r="P395"/>
      <c r="Q395"/>
      <c r="R395"/>
      <c r="S395"/>
      <c r="T395"/>
      <c r="AB395"/>
      <c r="AC395"/>
    </row>
    <row r="396" spans="1:47">
      <c r="A396" s="34" t="str">
        <f>IF(ISERROR(VLOOKUP(TRIM(B396),ALL!$B$1:$U$2738,3,FALSE)),"(unc)",VLOOKUP(TRIM(B396),ALL!$B$1:$U$2738,3,FALSE))</f>
        <v>LCB ^</v>
      </c>
      <c r="B396" s="99" t="s">
        <v>7172</v>
      </c>
      <c r="C396" s="10" t="s">
        <v>6849</v>
      </c>
      <c r="D396" s="224">
        <f>VLOOKUP(TRIM(B396),BirthdateDraft!$A$1:$M$9000,2,FALSE)</f>
        <v>34408</v>
      </c>
      <c r="E396" s="203" t="str">
        <f>VLOOKUP(TRIM(B396),BirthdateDraft!$A$1:$M$9865,3,FALSE)</f>
        <v>18/FA</v>
      </c>
      <c r="F396" s="209"/>
      <c r="G396" s="34" t="str">
        <f>IF(ISERROR(VLOOKUP(TRIM(B396),ALL!$B$1:$U$2738,2,FALSE)),"",IF(ISERROR(VLOOKUP(TRIM(B396),ALL!$B$1:$U$2738,2,FALSE))," ",VLOOKUP(TRIM(B396),ALL!$B$1:$U$2738,2,FALSE)))</f>
        <v>JXA</v>
      </c>
      <c r="H396" s="124" t="str">
        <f>IF(ISBLANK(VLOOKUP(TRIM(B396),ALL!$B$1:$V$2738,4,FALSE)),"",IF(ISERROR(VLOOKUP(TRIM(B396),ALL!$B$1:$V$2738,4,FALSE))," ",VLOOKUP(TRIM(B396),ALL!$B$1:$V$2738,4,FALSE)))</f>
        <v>6</v>
      </c>
      <c r="I396" s="34" t="str">
        <f>IF(ISBLANK(VLOOKUP(TRIM(B396),ALL!$B$1:$V$2738,5,FALSE)),"",IF(ISERROR(VLOOKUP(TRIM(B396),ALL!$B$1:$V$2738,5,FALSE))," ",VLOOKUP(TRIM(B396),ALL!$B$1:$V$2738,5,FALSE)))</f>
        <v/>
      </c>
      <c r="J396" s="34" t="str">
        <f>IF(ISBLANK(VLOOKUP(TRIM('ALL CUTS'!B527),ALL!$B$1:$V$2738,6,FALSE)),"",IF(ISERROR(VLOOKUP(TRIM('ALL CUTS'!B527),ALL!$B$1:$V$2738,6,FALSE))," ", VLOOKUP(TRIM('ALL CUTS'!B527),ALL!$B$1:$V$2738,6,FALSE)))</f>
        <v/>
      </c>
      <c r="K396" s="34" t="str">
        <f>IF(ISBLANK(VLOOKUP(TRIM('ALL CUTS'!B527),ALL!$B$1:$V$2738,7,FALSE)),"",IF(ISERROR(VLOOKUP(TRIM('ALL CUTS'!B527),ALL!$B$1:$V$2738,7,FALSE))," ",VLOOKUP(TRIM('ALL CUTS'!B527),ALL!$B$1:$V$2738,7,FALSE)))</f>
        <v/>
      </c>
      <c r="L396" s="34" t="str">
        <f>IF(ISBLANK(VLOOKUP(TRIM('ALL CUTS'!B527),ALL!$B$1:$V$2738,8,FALSE)),"",IF(ISERROR(VLOOKUP(TRIM('ALL CUTS'!B527),ALL!$B$1:$V$2738,8,FALSE))," ",VLOOKUP(TRIM('ALL CUTS'!B527),ALL!$B$1:$V$2738,8,FALSE)))</f>
        <v/>
      </c>
      <c r="M396" s="34" t="str">
        <f>IF(ISBLANK(VLOOKUP(TRIM('ALL CUTS'!B527),ALL!$B$1:$V$2738,9,FALSE)),"",IF(ISERROR(VLOOKUP(TRIM('ALL CUTS'!B527),ALL!$B$1:$V$2738,9,FALSE))," ",VLOOKUP(TRIM('ALL CUTS'!B527),ALL!$B$1:$V$2738,9,FALSE)))</f>
        <v/>
      </c>
      <c r="N396" s="34" t="str">
        <f>IF(ISBLANK(VLOOKUP(TRIM('ALL CUTS'!B527),ALL!$B$1:$V$2738,10,FALSE)),"",IF(ISERROR(VLOOKUP(TRIM('ALL CUTS'!B527),ALL!$B$1:$V$2738,10,FALSE))," ",VLOOKUP(TRIM('ALL CUTS'!B527),ALL!$B$1:$V$2738,10,FALSE)))</f>
        <v/>
      </c>
      <c r="O396"/>
      <c r="P396"/>
      <c r="Q396"/>
      <c r="R396"/>
      <c r="S396"/>
      <c r="T396"/>
      <c r="AB396"/>
      <c r="AC396"/>
    </row>
    <row r="397" spans="1:47">
      <c r="A397" s="34" t="str">
        <f>IF(ISERROR(VLOOKUP(TRIM(B397),ALL!$B$1:$U$2738,3,FALSE)),"(unc)",VLOOKUP(TRIM(B397),ALL!$B$1:$U$2738,3,FALSE))</f>
        <v>RCB ^</v>
      </c>
      <c r="B397" s="99" t="s">
        <v>6159</v>
      </c>
      <c r="C397" s="10" t="s">
        <v>6849</v>
      </c>
      <c r="D397" s="224">
        <f>VLOOKUP(TRIM(B397),BirthdateDraft!$A$1:$M$9000,2,FALSE)</f>
        <v>34575</v>
      </c>
      <c r="E397" s="203" t="str">
        <f>VLOOKUP(TRIM(B397),BirthdateDraft!$A$1:$M$9865,3,FALSE)</f>
        <v>17/3</v>
      </c>
      <c r="F397" s="209" t="s">
        <v>8401</v>
      </c>
      <c r="G397" s="34" t="str">
        <f>IF(ISERROR(VLOOKUP(TRIM(B397),ALL!$B$1:$U$2738,2,FALSE)),"",IF(ISERROR(VLOOKUP(TRIM(B397),ALL!$B$1:$U$2738,2,FALSE))," ",VLOOKUP(TRIM(B397),ALL!$B$1:$U$2738,2,FALSE)))</f>
        <v>BFA</v>
      </c>
      <c r="H397" s="124" t="str">
        <f>IF(ISBLANK(VLOOKUP(TRIM(B397),ALL!$B$1:$V$2738,4,FALSE)),"",IF(ISERROR(VLOOKUP(TRIM(B397),ALL!$B$1:$V$2738,4,FALSE))," ",VLOOKUP(TRIM(B397),ALL!$B$1:$V$2738,4,FALSE)))</f>
        <v>5</v>
      </c>
      <c r="I397" s="34"/>
      <c r="J397" s="34"/>
      <c r="K397" s="34"/>
      <c r="L397" s="34" t="str">
        <f>IF(ISBLANK(VLOOKUP(TRIM(B397),ALL!$B$1:$V$2738,8,FALSE)),"",IF(ISERROR(VLOOKUP(TRIM(B397),ALL!$B$1:$V$2738,8,FALSE))," ",VLOOKUP(TRIM(B397),ALL!$B$1:$V$2738,8,FALSE)))</f>
        <v/>
      </c>
      <c r="M397" s="34" t="str">
        <f>IF(ISBLANK(VLOOKUP(TRIM(B397),ALL!$B$1:$V$2738,9,FALSE)),"",IF(ISERROR(VLOOKUP(TRIM(B397),ALL!$B$1:$V$2738,9,FALSE))," ",VLOOKUP(TRIM(B397),ALL!$B$1:$V$2738,9,FALSE)))</f>
        <v/>
      </c>
      <c r="N397" s="34" t="str">
        <f>IF(ISBLANK(VLOOKUP(TRIM(B397),ALL!$B$1:$V$2738,10,FALSE)),"",IF(ISERROR(VLOOKUP(TRIM(B397),ALL!$B$1:$V$2738,10,FALSE))," ",VLOOKUP(TRIM(B397),ALL!$B$1:$V$2738,10,FALSE)))</f>
        <v/>
      </c>
      <c r="O397"/>
      <c r="P397"/>
      <c r="Q397"/>
      <c r="R397"/>
      <c r="S397"/>
      <c r="T397"/>
      <c r="AB397"/>
      <c r="AC397"/>
    </row>
    <row r="398" spans="1:47">
      <c r="A398" s="34" t="str">
        <f>IF(ISERROR(VLOOKUP(TRIM(B398),ALL!$B$1:$U$2738,3,FALSE)),"(unc)",VLOOKUP(TRIM(B398),ALL!$B$1:$U$2738,3,FALSE))</f>
        <v>SS ^</v>
      </c>
      <c r="B398" s="219" t="s">
        <v>8934</v>
      </c>
      <c r="C398" s="10" t="s">
        <v>6849</v>
      </c>
      <c r="D398" s="224">
        <f>VLOOKUP(TRIM(B398),BirthdateDraft!$A$1:$M$9000,2,FALSE)</f>
        <v>36281</v>
      </c>
      <c r="E398" s="203" t="str">
        <f>VLOOKUP(TRIM(B398),BirthdateDraft!$A$1:$M$9865,3,FALSE)</f>
        <v>21/3</v>
      </c>
      <c r="F398" s="209" t="s">
        <v>11715</v>
      </c>
      <c r="G398" s="34" t="str">
        <f>IF(ISERROR(VLOOKUP(TRIM(B398),ALL!$B$1:$U$2738,2,FALSE)),"",IF(ISERROR(VLOOKUP(TRIM(B398),ALL!$B$1:$U$2738,2,FALSE))," ",VLOOKUP(TRIM(B398),ALL!$B$1:$U$2738,2,FALSE)))</f>
        <v>DEN</v>
      </c>
      <c r="H398" s="124" t="str">
        <f>IF(ISBLANK(VLOOKUP(TRIM(B398),ALL!$B$1:$V$2738,4,FALSE)),"",IF(ISERROR(VLOOKUP(TRIM(B398),ALL!$B$1:$V$2738,4,FALSE))," ",VLOOKUP(TRIM(B398),ALL!$B$1:$V$2738,4,FALSE)))</f>
        <v>5-5</v>
      </c>
      <c r="I398" s="34"/>
      <c r="J398" s="34"/>
      <c r="K398" s="34"/>
      <c r="L398" s="34"/>
      <c r="M398" s="34"/>
      <c r="N398" s="34"/>
      <c r="O398"/>
      <c r="P398"/>
      <c r="Q398"/>
      <c r="R398"/>
      <c r="S398"/>
      <c r="T398"/>
      <c r="AB398"/>
      <c r="AC398"/>
    </row>
    <row r="399" spans="1:47">
      <c r="A399" s="34" t="str">
        <f>IF(ISERROR(VLOOKUP(TRIM(B399),ALL!$B$1:$U$2738,3,FALSE)),"(unc)",VLOOKUP(TRIM(B399),ALL!$B$1:$U$2738,3,FALSE))</f>
        <v>FS ^</v>
      </c>
      <c r="B399" s="99" t="s">
        <v>7972</v>
      </c>
      <c r="C399" s="10" t="s">
        <v>6849</v>
      </c>
      <c r="D399" s="224">
        <f>VLOOKUP(TRIM(B399),BirthdateDraft!$A$1:$M$9000,2,FALSE)</f>
        <v>35636</v>
      </c>
      <c r="E399" s="203" t="str">
        <f>VLOOKUP(TRIM(B399),BirthdateDraft!$A$1:$M$9865,3,FALSE)</f>
        <v>20/4</v>
      </c>
      <c r="F399" s="209" t="s">
        <v>8523</v>
      </c>
      <c r="G399" s="34" t="str">
        <f>IF(ISERROR(VLOOKUP(TRIM(B399),ALL!$B$1:$U$2738,2,FALSE)),"",IF(ISERROR(VLOOKUP(TRIM(B399),ALL!$B$1:$U$2738,2,FALSE))," ",VLOOKUP(TRIM(B399),ALL!$B$1:$U$2738,2,FALSE)))</f>
        <v>TNA</v>
      </c>
      <c r="H399" s="124" t="str">
        <f>IF(ISBLANK(VLOOKUP(TRIM(B399),ALL!$B$1:$V$2738,4,FALSE)),"",IF(ISERROR(VLOOKUP(TRIM(B399),ALL!$B$1:$V$2738,4,FALSE))," ",VLOOKUP(TRIM(B399),ALL!$B$1:$V$2738,4,FALSE)))</f>
        <v>5-0</v>
      </c>
      <c r="I399" s="34"/>
      <c r="J399" s="34"/>
      <c r="K399" s="34"/>
      <c r="L399" s="34" t="str">
        <f>IF(ISBLANK(VLOOKUP(TRIM(B399),ALL!$B$1:$V$2738,8,FALSE)),"",IF(ISERROR(VLOOKUP(TRIM(B399),ALL!$B$1:$V$2738,8,FALSE))," ",VLOOKUP(TRIM(B399),ALL!$B$1:$V$2738,8,FALSE)))</f>
        <v/>
      </c>
      <c r="M399" s="34" t="str">
        <f>IF(ISBLANK(VLOOKUP(TRIM(B399),ALL!$B$1:$V$2738,9,FALSE)),"",IF(ISERROR(VLOOKUP(TRIM(B399),ALL!$B$1:$V$2738,9,FALSE))," ",VLOOKUP(TRIM(B399),ALL!$B$1:$V$2738,9,FALSE)))</f>
        <v/>
      </c>
      <c r="N399" s="34" t="str">
        <f>IF(ISBLANK(VLOOKUP(TRIM(B399),ALL!$B$1:$V$2738,10,FALSE)),"",IF(ISERROR(VLOOKUP(TRIM(B399),ALL!$B$1:$V$2738,10,FALSE))," ",VLOOKUP(TRIM(B399),ALL!$B$1:$V$2738,10,FALSE)))</f>
        <v/>
      </c>
      <c r="O399"/>
      <c r="P399"/>
      <c r="Q399"/>
      <c r="R399"/>
      <c r="S399"/>
      <c r="T399"/>
      <c r="AB399"/>
      <c r="AC399"/>
    </row>
    <row r="400" spans="1:47">
      <c r="A400" s="34" t="str">
        <f>IF(ISERROR(VLOOKUP(TRIM(B400),ALL!$B$1:$U$2738,3,FALSE)),"(unc)",VLOOKUP(TRIM(B400),ALL!$B$1:$U$2738,3,FALSE))</f>
        <v>RCB ^</v>
      </c>
      <c r="B400" s="99" t="s">
        <v>664</v>
      </c>
      <c r="C400" s="10" t="s">
        <v>6849</v>
      </c>
      <c r="D400" s="224">
        <f>VLOOKUP(TRIM(B400),BirthdateDraft!$A$1:$M$9000,2,FALSE)</f>
        <v>33065</v>
      </c>
      <c r="E400" s="203" t="str">
        <f>VLOOKUP(TRIM(B400),BirthdateDraft!$A$1:$M$9865,3,FALSE)</f>
        <v>11/1 (5)</v>
      </c>
      <c r="F400" s="209"/>
      <c r="G400" s="34" t="str">
        <f>IF(ISERROR(VLOOKUP(TRIM(B400),ALL!$B$1:$U$2738,2,FALSE)),"",IF(ISERROR(VLOOKUP(TRIM(B400),ALL!$B$1:$U$2738,2,FALSE))," ",VLOOKUP(TRIM(B400),ALL!$B$1:$U$2738,2,FALSE)))</f>
        <v>PIA</v>
      </c>
      <c r="H400" s="124" t="str">
        <f>IF(ISBLANK(VLOOKUP(TRIM(B400),ALL!$B$1:$V$2738,4,FALSE)),"",IF(ISERROR(VLOOKUP(TRIM(B400),ALL!$B$1:$V$2738,4,FALSE))," ",VLOOKUP(TRIM(B400),ALL!$B$1:$V$2738,4,FALSE)))</f>
        <v>4</v>
      </c>
      <c r="I400" s="34"/>
      <c r="J400" s="34"/>
      <c r="K400" s="34"/>
      <c r="L400" s="34" t="str">
        <f>IF(ISBLANK(VLOOKUP(TRIM(B400),ALL!$B$1:$V$2738,8,FALSE)),"",IF(ISERROR(VLOOKUP(TRIM(B400),ALL!$B$1:$V$2738,8,FALSE))," ",VLOOKUP(TRIM(B400),ALL!$B$1:$V$2738,8,FALSE)))</f>
        <v/>
      </c>
      <c r="M400" s="34" t="str">
        <f>IF(ISBLANK(VLOOKUP(TRIM(B400),ALL!$B$1:$V$2738,9,FALSE)),"",IF(ISERROR(VLOOKUP(TRIM(B400),ALL!$B$1:$V$2738,9,FALSE))," ",VLOOKUP(TRIM(B400),ALL!$B$1:$V$2738,9,FALSE)))</f>
        <v/>
      </c>
      <c r="N400" s="34" t="str">
        <f>IF(ISBLANK(VLOOKUP(TRIM(B400),ALL!$B$1:$V$2738,10,FALSE)),"",IF(ISERROR(VLOOKUP(TRIM(B400),ALL!$B$1:$V$2738,10,FALSE))," ",VLOOKUP(TRIM(B400),ALL!$B$1:$V$2738,10,FALSE)))</f>
        <v/>
      </c>
      <c r="O400"/>
      <c r="P400"/>
      <c r="Q400"/>
      <c r="R400"/>
      <c r="S400"/>
      <c r="T400"/>
      <c r="AB400"/>
      <c r="AC400"/>
    </row>
    <row r="401" spans="1:46">
      <c r="A401" s="34" t="str">
        <f>IF(ISERROR(VLOOKUP(TRIM(B401),ALL!$B$1:$U$2738,3,FALSE)),"(unc)",VLOOKUP(TRIM(B401),ALL!$B$1:$U$2738,3,FALSE))</f>
        <v>SS ^</v>
      </c>
      <c r="B401" s="99" t="s">
        <v>10152</v>
      </c>
      <c r="C401" s="10" t="s">
        <v>6849</v>
      </c>
      <c r="D401" s="224">
        <f>VLOOKUP(TRIM(B401),BirthdateDraft!$A$1:$M$9000,2,FALSE)</f>
        <v>36184</v>
      </c>
      <c r="E401" s="203" t="str">
        <f>VLOOKUP(TRIM(B401),BirthdateDraft!$A$1:$M$9865,3,FALSE)</f>
        <v>22/FA</v>
      </c>
      <c r="F401" s="209" t="s">
        <v>10757</v>
      </c>
      <c r="G401" s="34" t="str">
        <f>IF(ISERROR(VLOOKUP(TRIM(B401),ALL!$B$1:$U$2738,2,FALSE)),"",IF(ISERROR(VLOOKUP(TRIM(B401),ALL!$B$1:$U$2738,2,FALSE))," ",VLOOKUP(TRIM(B401),ALL!$B$1:$U$2738,2,FALSE)))</f>
        <v>NYA</v>
      </c>
      <c r="H401" s="124" t="str">
        <f>IF(ISBLANK(VLOOKUP(TRIM(B401),ALL!$B$1:$V$2738,4,FALSE)),"",IF(ISERROR(VLOOKUP(TRIM(B401),ALL!$B$1:$V$2738,4,FALSE))," ",VLOOKUP(TRIM(B401),ALL!$B$1:$V$2738,4,FALSE)))</f>
        <v>4-4</v>
      </c>
      <c r="I401" s="34"/>
      <c r="J401" s="34"/>
      <c r="K401" s="34"/>
      <c r="L401" s="34"/>
      <c r="M401" s="34"/>
      <c r="N401" s="34"/>
      <c r="O401"/>
      <c r="P401"/>
      <c r="Q401"/>
      <c r="R401"/>
      <c r="S401"/>
      <c r="T401"/>
      <c r="AB401"/>
      <c r="AC401"/>
    </row>
    <row r="402" spans="1:46">
      <c r="A402" s="34" t="str">
        <f>IF(ISERROR(VLOOKUP(TRIM(B402),ALL!$B$1:$U$2738,3,FALSE)),"(unc)",VLOOKUP(TRIM(B402),ALL!$B$1:$U$2738,3,FALSE))</f>
        <v>DB ^ OLB</v>
      </c>
      <c r="B402" s="99" t="s">
        <v>8059</v>
      </c>
      <c r="C402" s="10" t="s">
        <v>6849</v>
      </c>
      <c r="D402" s="224">
        <f>VLOOKUP(TRIM(B402),BirthdateDraft!$A$1:$M$9000,2,FALSE)</f>
        <v>35348</v>
      </c>
      <c r="E402" s="203" t="str">
        <f>VLOOKUP(TRIM(B402),BirthdateDraft!$A$1:$M$9865,3,FALSE)</f>
        <v>20/3</v>
      </c>
      <c r="F402" s="209"/>
      <c r="G402" s="34" t="str">
        <f>IF(ISERROR(VLOOKUP(TRIM(B402),ALL!$B$1:$U$2738,2,FALSE)),"",IF(ISERROR(VLOOKUP(TRIM(B402),ALL!$B$1:$U$2738,2,FALSE))," ",VLOOKUP(TRIM(B402),ALL!$B$1:$U$2738,2,FALSE)))</f>
        <v>NYA</v>
      </c>
      <c r="H402" s="124" t="str">
        <f>IF(ISBLANK(VLOOKUP(TRIM(B402),ALL!$B$1:$V$2738,4,FALSE)),"",IF(ISERROR(VLOOKUP(TRIM(B402),ALL!$B$1:$V$2738,4,FALSE))," ",VLOOKUP(TRIM(B402),ALL!$B$1:$V$2738,4,FALSE)))</f>
        <v>4-0</v>
      </c>
      <c r="I402" s="34" t="str">
        <f>IF(ISBLANK(VLOOKUP(TRIM(B402),ALL!$B$1:$V$2738,5,FALSE)),"",IF(ISERROR(VLOOKUP(TRIM(B402),ALL!$B$1:$V$2738,5,FALSE))," ",VLOOKUP(TRIM(B402),ALL!$B$1:$V$2738,5,FALSE)))</f>
        <v>4-0</v>
      </c>
      <c r="J402" s="34" t="str">
        <f>IF(ISBLANK(VLOOKUP(TRIM(B402),ALL!$B$1:$V$2738,6,FALSE)),"",IF(ISERROR(VLOOKUP(TRIM(B402),ALL!$B$1:$V$2738,6,FALSE))," ", VLOOKUP(TRIM(B402),ALL!$B$1:$V$2738,6,FALSE)))</f>
        <v/>
      </c>
      <c r="K402" s="34"/>
      <c r="L402" s="34" t="str">
        <f>IF(ISBLANK(VLOOKUP(TRIM(B402),ALL!$B$1:$V$2738,8,FALSE)),"",IF(ISERROR(VLOOKUP(TRIM(B402),ALL!$B$1:$V$2738,8,FALSE))," ",VLOOKUP(TRIM(B402),ALL!$B$1:$V$2738,8,FALSE)))</f>
        <v/>
      </c>
      <c r="M402" s="34" t="str">
        <f>IF(ISBLANK(VLOOKUP(TRIM(B402),ALL!$B$1:$V$2738,9,FALSE)),"",IF(ISERROR(VLOOKUP(TRIM(B402),ALL!$B$1:$V$2738,9,FALSE))," ",VLOOKUP(TRIM(B402),ALL!$B$1:$V$2738,9,FALSE)))</f>
        <v/>
      </c>
      <c r="N402" s="34" t="str">
        <f>IF(ISBLANK(VLOOKUP(TRIM(B402),ALL!$B$1:$V$2738,10,FALSE)),"",IF(ISERROR(VLOOKUP(TRIM(B402),ALL!$B$1:$V$2738,10,FALSE))," ",VLOOKUP(TRIM(B402),ALL!$B$1:$V$2738,10,FALSE)))</f>
        <v/>
      </c>
      <c r="O402"/>
      <c r="P402"/>
      <c r="Q402"/>
      <c r="R402" t="str">
        <f>""</f>
        <v/>
      </c>
      <c r="S402" t="str">
        <f>""</f>
        <v/>
      </c>
      <c r="T402" t="str">
        <f>""</f>
        <v/>
      </c>
      <c r="U402" t="str">
        <f>""</f>
        <v/>
      </c>
      <c r="V402" t="str">
        <f>""</f>
        <v/>
      </c>
      <c r="W402" t="str">
        <f>""</f>
        <v/>
      </c>
      <c r="X402" t="str">
        <f>""</f>
        <v/>
      </c>
      <c r="Y402" t="str">
        <f>""</f>
        <v/>
      </c>
      <c r="Z402" t="str">
        <f>""</f>
        <v/>
      </c>
      <c r="AA402" t="str">
        <f>""</f>
        <v/>
      </c>
      <c r="AB402" t="str">
        <f>""</f>
        <v/>
      </c>
      <c r="AC402" t="str">
        <f>""</f>
        <v/>
      </c>
      <c r="AD402" t="str">
        <f>""</f>
        <v/>
      </c>
      <c r="AE402" t="str">
        <f>""</f>
        <v/>
      </c>
      <c r="AF402" t="str">
        <f>""</f>
        <v/>
      </c>
      <c r="AG402" t="str">
        <f>""</f>
        <v/>
      </c>
      <c r="AH402" t="str">
        <f>""</f>
        <v/>
      </c>
      <c r="AI402" t="str">
        <f>""</f>
        <v/>
      </c>
      <c r="AJ402" t="str">
        <f>""</f>
        <v/>
      </c>
      <c r="AK402" t="str">
        <f>""</f>
        <v/>
      </c>
      <c r="AL402" t="str">
        <f>""</f>
        <v/>
      </c>
      <c r="AM402" t="str">
        <f>""</f>
        <v/>
      </c>
      <c r="AN402" t="str">
        <f>""</f>
        <v/>
      </c>
      <c r="AO402" t="str">
        <f>""</f>
        <v/>
      </c>
      <c r="AP402" t="str">
        <f>""</f>
        <v/>
      </c>
      <c r="AQ402" t="str">
        <f>""</f>
        <v/>
      </c>
      <c r="AR402" t="str">
        <f>""</f>
        <v/>
      </c>
      <c r="AS402" t="str">
        <f>""</f>
        <v/>
      </c>
      <c r="AT402" t="str">
        <f>""</f>
        <v/>
      </c>
    </row>
    <row r="403" spans="1:46">
      <c r="A403" s="34" t="str">
        <f>IF(ISERROR(VLOOKUP(TRIM(B403),ALL!$B$1:$U$2738,3,FALSE)),"(unc)",VLOOKUP(TRIM(B403),ALL!$B$1:$U$2738,3,FALSE))</f>
        <v>RCB ^</v>
      </c>
      <c r="B403" s="99" t="s">
        <v>10100</v>
      </c>
      <c r="C403" s="10" t="s">
        <v>6849</v>
      </c>
      <c r="D403" s="224">
        <f>VLOOKUP(TRIM(B403),BirthdateDraft!$A$1:$M$9000,2,FALSE)</f>
        <v>36333</v>
      </c>
      <c r="E403" s="203" t="str">
        <f>VLOOKUP(TRIM(B403),BirthdateDraft!$A$1:$M$9865,3,FALSE)</f>
        <v>22/4</v>
      </c>
      <c r="F403" s="209"/>
      <c r="G403" s="34" t="str">
        <f>IF(ISERROR(VLOOKUP(TRIM(B403),ALL!$B$1:$U$2738,2,FALSE)),"",IF(ISERROR(VLOOKUP(TRIM(B403),ALL!$B$1:$U$2738,2,FALSE))," ",VLOOKUP(TRIM(B403),ALL!$B$1:$U$2738,2,FALSE)))</f>
        <v>MIN</v>
      </c>
      <c r="H403" s="124" t="str">
        <f>IF(ISBLANK(VLOOKUP(TRIM(B403),ALL!$B$1:$V$2738,4,FALSE)),"",IF(ISERROR(VLOOKUP(TRIM(B403),ALL!$B$1:$V$2738,4,FALSE))," ",VLOOKUP(TRIM(B403),ALL!$B$1:$V$2738,4,FALSE)))</f>
        <v>0</v>
      </c>
      <c r="I403" s="34" t="str">
        <f>IF(ISBLANK(VLOOKUP(TRIM(B403),ALL!$B$1:$V$2738,5,FALSE)),"",IF(ISERROR(VLOOKUP(TRIM(B403),ALL!$B$1:$V$2738,5,FALSE))," ",VLOOKUP(TRIM(B403),ALL!$B$1:$V$2738,5,FALSE)))</f>
        <v/>
      </c>
      <c r="J403" s="34" t="str">
        <f>IF(ISBLANK(VLOOKUP(TRIM(B403),ALL!$B$1:$V$2738,6,FALSE)),"",IF(ISERROR(VLOOKUP(TRIM(B403),ALL!$B$1:$V$2738,6,FALSE))," ", VLOOKUP(TRIM(B403),ALL!$B$1:$V$2738,6,FALSE)))</f>
        <v/>
      </c>
      <c r="K403" s="34" t="str">
        <f>IF(ISBLANK(VLOOKUP(TRIM(B403),ALL!$B$1:$V$2738,7,FALSE)),"",IF(ISERROR(VLOOKUP(TRIM(B403),ALL!$B$1:$V$2738,7,FALSE))," ",VLOOKUP(TRIM(B403),ALL!$B$1:$V$2738,7,FALSE)))</f>
        <v/>
      </c>
      <c r="L403" s="34" t="str">
        <f>IF(ISBLANK(VLOOKUP(TRIM(B403),ALL!$B$1:$V$2738,8,FALSE)),"",IF(ISERROR(VLOOKUP(TRIM(B403),ALL!$B$1:$V$2738,8,FALSE))," ",VLOOKUP(TRIM(B403),ALL!$B$1:$V$2738,8,FALSE)))</f>
        <v/>
      </c>
      <c r="M403" s="34" t="str">
        <f>IF(ISBLANK(VLOOKUP(TRIM(B403),ALL!$B$1:$V$2738,9,FALSE)),"",IF(ISERROR(VLOOKUP(TRIM(B403),ALL!$B$1:$V$2738,9,FALSE))," ",VLOOKUP(TRIM(B403),ALL!$B$1:$V$2738,9,FALSE)))</f>
        <v/>
      </c>
      <c r="N403" s="34" t="str">
        <f>IF(ISBLANK(VLOOKUP(TRIM(B403),ALL!$B$1:$V$2738,10,FALSE)),"",IF(ISERROR(VLOOKUP(TRIM(B403),ALL!$B$1:$V$2738,10,FALSE))," ",VLOOKUP(TRIM(B403),ALL!$B$1:$V$2738,10,FALSE)))</f>
        <v/>
      </c>
      <c r="O403"/>
      <c r="P403"/>
      <c r="Q403"/>
      <c r="R403"/>
      <c r="S403"/>
      <c r="T403"/>
      <c r="AB403"/>
      <c r="AC403"/>
    </row>
    <row r="404" spans="1:46">
      <c r="A404" s="34"/>
      <c r="B404" s="99"/>
      <c r="C404" s="10"/>
      <c r="D404" s="224"/>
      <c r="E404" s="203"/>
      <c r="F404" s="209"/>
      <c r="G404" s="34"/>
      <c r="H404" s="124" t="str">
        <f>IF(ISBLANK(VLOOKUP(TRIM(B404),ALL!$B$1:$V$2738,4,FALSE)),"",IF(ISERROR(VLOOKUP(TRIM(B404),ALL!$B$1:$V$2738,4,FALSE))," ",VLOOKUP(TRIM(B404),ALL!$B$1:$V$2738,4,FALSE)))</f>
        <v xml:space="preserve"> </v>
      </c>
      <c r="I404" s="34"/>
      <c r="J404" s="34"/>
      <c r="K404" s="34"/>
      <c r="L404" s="34" t="str">
        <f>IF(ISBLANK(VLOOKUP(TRIM(B404),ALL!$B$1:$V$2738,8,FALSE)),"",IF(ISERROR(VLOOKUP(TRIM(B404),ALL!$B$1:$V$2738,8,FALSE))," ",VLOOKUP(TRIM(B404),ALL!$B$1:$V$2738,8,FALSE)))</f>
        <v xml:space="preserve"> </v>
      </c>
      <c r="M404" s="34" t="str">
        <f>IF(ISBLANK(VLOOKUP(TRIM(B404),ALL!$B$1:$V$2738,9,FALSE)),"",IF(ISERROR(VLOOKUP(TRIM(B404),ALL!$B$1:$V$2738,9,FALSE))," ",VLOOKUP(TRIM(B404),ALL!$B$1:$V$2738,9,FALSE)))</f>
        <v xml:space="preserve"> </v>
      </c>
      <c r="N404" s="34" t="str">
        <f>IF(ISBLANK(VLOOKUP(TRIM(B404),ALL!$B$1:$V$2738,10,FALSE)),"",IF(ISERROR(VLOOKUP(TRIM(B404),ALL!$B$1:$V$2738,10,FALSE))," ",VLOOKUP(TRIM(B404),ALL!$B$1:$V$2738,10,FALSE)))</f>
        <v xml:space="preserve"> </v>
      </c>
      <c r="O404"/>
      <c r="P404"/>
      <c r="Q404"/>
      <c r="R404"/>
      <c r="S404"/>
      <c r="T404"/>
      <c r="AB404"/>
      <c r="AC404"/>
    </row>
    <row r="405" spans="1:46">
      <c r="A405" s="34" t="str">
        <f>IF(ISERROR(VLOOKUP(TRIM(B405),ALL!$B$1:$U$2738,3,FALSE)),"(unc)",VLOOKUP(TRIM(B405),ALL!$B$1:$U$2738,3,FALSE))</f>
        <v>PK</v>
      </c>
      <c r="B405" s="99" t="s">
        <v>6263</v>
      </c>
      <c r="C405" s="10" t="s">
        <v>6849</v>
      </c>
      <c r="D405" s="224">
        <f>VLOOKUP(TRIM(B405),BirthdateDraft!$A$1:$M$9000,2,FALSE)</f>
        <v>34363</v>
      </c>
      <c r="E405" s="203" t="str">
        <f>VLOOKUP(TRIM(B405),BirthdateDraft!$A$1:$M$9865,3,FALSE)</f>
        <v>16/FA</v>
      </c>
      <c r="F405" s="209"/>
      <c r="G405" s="34" t="str">
        <f>IF(ISERROR(VLOOKUP(TRIM(B405),ALL!$B$1:$U$2738,2,FALSE)),"",IF(ISERROR(VLOOKUP(TRIM(B405),ALL!$B$1:$U$2738,2,FALSE))," ",VLOOKUP(TRIM(B405),ALL!$B$1:$U$2738,2,FALSE)))</f>
        <v>HOA</v>
      </c>
      <c r="H405" s="124" t="str">
        <f>IF(ISBLANK(VLOOKUP(TRIM(B405),ALL!$B$1:$V$2738,4,FALSE)),"",IF(ISERROR(VLOOKUP(TRIM(B405),ALL!$B$1:$V$2738,4,FALSE))," ",VLOOKUP(TRIM(B405),ALL!$B$1:$V$2738,4,FALSE)))</f>
        <v/>
      </c>
      <c r="I405" s="34" t="str">
        <f>IF(ISBLANK(VLOOKUP(TRIM(B405),ALL!$B$1:$V$2738,5,FALSE)),"",IF(ISERROR(VLOOKUP(TRIM(B405),ALL!$B$1:$V$2738,5,FALSE))," ",VLOOKUP(TRIM(B405),ALL!$B$1:$V$2738,5,FALSE)))</f>
        <v/>
      </c>
      <c r="J405" s="34" t="str">
        <f>IF(ISBLANK(VLOOKUP(TRIM(B405),ALL!$B$1:$V$2738,6,FALSE)),"",IF(ISERROR(VLOOKUP(TRIM(B405),ALL!$B$1:$V$2738,6,FALSE))," ", VLOOKUP(TRIM(B405),ALL!$B$1:$V$2738,6,FALSE)))</f>
        <v/>
      </c>
      <c r="K405" s="34" t="str">
        <f>IF(ISBLANK(VLOOKUP(TRIM(B405),ALL!$B$1:$V$2738,7,FALSE)),"",IF(ISERROR(VLOOKUP(TRIM(B405),ALL!$B$1:$V$2738,7,FALSE))," ",VLOOKUP(TRIM(B405),ALL!$B$1:$V$2738,7,FALSE)))</f>
        <v/>
      </c>
      <c r="L405" s="34" t="str">
        <f>IF(ISBLANK(VLOOKUP(TRIM(B405),ALL!$B$1:$V$2738,8,FALSE)),"",IF(ISERROR(VLOOKUP(TRIM(B405),ALL!$B$1:$V$2738,8,FALSE))," ",VLOOKUP(TRIM(B405),ALL!$B$1:$V$2738,8,FALSE)))</f>
        <v/>
      </c>
      <c r="M405" s="34" t="str">
        <f>IF(ISBLANK(VLOOKUP(TRIM(B405),ALL!$B$1:$V$2738,9,FALSE)),"",IF(ISERROR(VLOOKUP(TRIM(B405),ALL!$B$1:$V$2738,9,FALSE))," ",VLOOKUP(TRIM(B405),ALL!$B$1:$V$2738,9,FALSE)))</f>
        <v/>
      </c>
      <c r="N405" s="34" t="str">
        <f>IF(ISBLANK(VLOOKUP(TRIM(B405),ALL!$B$1:$V$2738,10,FALSE)),"",IF(ISERROR(VLOOKUP(TRIM(B405),ALL!$B$1:$V$2738,10,FALSE))," ",VLOOKUP(TRIM(B405),ALL!$B$1:$V$2738,10,FALSE)))</f>
        <v/>
      </c>
      <c r="O405"/>
      <c r="P405"/>
      <c r="Q405"/>
      <c r="R405"/>
      <c r="S405"/>
      <c r="T405"/>
      <c r="AB405"/>
      <c r="AC405"/>
    </row>
    <row r="406" spans="1:46">
      <c r="A406" s="34" t="str">
        <f>IF(ISERROR(VLOOKUP(TRIM(B406),ALL!$B$1:$U$2738,3,FALSE)),"(unc)",VLOOKUP(TRIM(B406),ALL!$B$1:$U$2738,3,FALSE))</f>
        <v>PR</v>
      </c>
      <c r="B406" s="506" t="s">
        <v>8221</v>
      </c>
      <c r="C406" s="10" t="s">
        <v>6849</v>
      </c>
      <c r="D406" s="224">
        <f>VLOOKUP(TRIM(B406),BirthdateDraft!$A$1:$M$9000,2,FALSE)</f>
        <v>35329</v>
      </c>
      <c r="E406" s="203" t="str">
        <f>VLOOKUP(TRIM(B406),BirthdateDraft!$A$1:$M$9865,3,FALSE)</f>
        <v>20/6</v>
      </c>
      <c r="F406" s="209" t="s">
        <v>12230</v>
      </c>
      <c r="G406" s="34" t="str">
        <f>IF(ISERROR(VLOOKUP(TRIM(B406),ALL!$B$1:$U$2738,2,FALSE)),"",IF(ISERROR(VLOOKUP(TRIM(B406),ALL!$B$1:$U$2738,2,FALSE))," ",VLOOKUP(TRIM(B406),ALL!$B$1:$U$2738,2,FALSE)))</f>
        <v>CLA</v>
      </c>
      <c r="H406" s="124"/>
      <c r="I406" s="34"/>
      <c r="J406" s="34"/>
      <c r="K406" s="34"/>
      <c r="L406" s="34"/>
      <c r="M406" s="34"/>
      <c r="N406" s="34"/>
      <c r="O406"/>
      <c r="P406"/>
      <c r="Q406"/>
      <c r="R406"/>
      <c r="S406"/>
      <c r="T406"/>
      <c r="AB406"/>
      <c r="AC406"/>
    </row>
    <row r="407" spans="1:46">
      <c r="A407" s="34" t="str">
        <f>IF(ISERROR(VLOOKUP(TRIM(B407),ALL!$B$1:$U$2738,3,FALSE)),"(unc)",VLOOKUP(TRIM(B407),ALL!$B$1:$U$2738,3,FALSE))</f>
        <v>KOR</v>
      </c>
      <c r="B407" s="99" t="s">
        <v>9056</v>
      </c>
      <c r="C407" s="10" t="s">
        <v>6849</v>
      </c>
      <c r="D407" s="224">
        <f>VLOOKUP(TRIM(B407),BirthdateDraft!$A$1:$M$9000,2,FALSE)</f>
        <v>35827</v>
      </c>
      <c r="E407" s="203" t="str">
        <f>VLOOKUP(TRIM(B407),BirthdateDraft!$A$1:$M$9865,3,FALSE)</f>
        <v>21/4</v>
      </c>
      <c r="F407" s="209" t="s">
        <v>8459</v>
      </c>
      <c r="G407" s="34" t="str">
        <f>IF(ISERROR(VLOOKUP(TRIM(B407),ALL!$B$1:$U$2738,2,FALSE)),"",IF(ISERROR(VLOOKUP(TRIM(B407),ALL!$B$1:$U$2738,2,FALSE))," ",VLOOKUP(TRIM(B407),ALL!$B$1:$U$2738,2,FALSE)))</f>
        <v>MIN</v>
      </c>
      <c r="H407" s="124" t="str">
        <f>IF(ISBLANK(VLOOKUP(TRIM(B407),ALL!$B$1:$V$2738,11,FALSE)),"",IF(ISERROR(VLOOKUP(TRIM(B407),ALL!$B$1:$V$2738,11,FALSE))," ",VLOOKUP(TRIM(B407),ALL!$B$1:$V$2738,11,FALSE)))</f>
        <v/>
      </c>
      <c r="I407" s="34" t="str">
        <f>IF(ISBLANK(VLOOKUP(TRIM(B407),ALL!$B$1:$V$2738,5,FALSE)),"",IF(ISERROR(VLOOKUP(TRIM(B407),ALL!$B$1:$V$2738,5,FALSE))," ",VLOOKUP(TRIM(B407),ALL!$B$1:$V$2738,5,FALSE)))</f>
        <v/>
      </c>
      <c r="J407" s="34" t="str">
        <f>IF(ISBLANK(VLOOKUP(TRIM(B407),ALL!$B$1:$V$2738,6,FALSE)),"",IF(ISERROR(VLOOKUP(TRIM(B407),ALL!$B$1:$V$2738,6,FALSE))," ", VLOOKUP(TRIM(B407),ALL!$B$1:$V$2738,6,FALSE)))</f>
        <v/>
      </c>
      <c r="K407" s="34" t="str">
        <f>IF(ISBLANK(VLOOKUP(TRIM(B407),ALL!$B$1:$V$2738,7,FALSE)),"",IF(ISERROR(VLOOKUP(TRIM(B407),ALL!$B$1:$V$2738,7,FALSE))," ",VLOOKUP(TRIM(B407),ALL!$B$1:$V$2738,7,FALSE)))</f>
        <v/>
      </c>
      <c r="L407" s="34" t="str">
        <f>IF(ISBLANK(VLOOKUP(TRIM(B407),ALL!$B$1:$V$2738,8,FALSE)),"",IF(ISERROR(VLOOKUP(TRIM(B407),ALL!$B$1:$V$2738,8,FALSE))," ",VLOOKUP(TRIM(B407),ALL!$B$1:$V$2738,8,FALSE)))</f>
        <v/>
      </c>
      <c r="M407" s="34" t="str">
        <f>IF(ISBLANK(VLOOKUP(TRIM(B407),ALL!$B$1:$V$2738,9,FALSE)),"",IF(ISERROR(VLOOKUP(TRIM(B407),ALL!$B$1:$V$2738,9,FALSE))," ",VLOOKUP(TRIM(B407),ALL!$B$1:$V$2738,9,FALSE)))</f>
        <v/>
      </c>
      <c r="N407" s="34" t="str">
        <f>IF(ISBLANK(VLOOKUP(TRIM(B407),ALL!$B$1:$V$2738,10,FALSE)),"",IF(ISERROR(VLOOKUP(TRIM(B407),ALL!$B$1:$V$2738,10,FALSE))," ",VLOOKUP(TRIM(B407),ALL!$B$1:$V$2738,10,FALSE)))</f>
        <v/>
      </c>
      <c r="O407"/>
      <c r="P407"/>
      <c r="Q407"/>
      <c r="R407"/>
      <c r="S407"/>
      <c r="T407"/>
      <c r="AB407"/>
      <c r="AC407"/>
    </row>
    <row r="408" spans="1:46">
      <c r="A408" s="34" t="str">
        <f>IF(ISERROR(VLOOKUP(TRIM(B408),ALL!$B$1:$U$2738,3,FALSE)),"(unc)",VLOOKUP(TRIM(B408),ALL!$B$1:$U$2738,3,FALSE))</f>
        <v>Punt</v>
      </c>
      <c r="B408" s="99" t="s">
        <v>9327</v>
      </c>
      <c r="C408" s="10" t="s">
        <v>6849</v>
      </c>
      <c r="D408" s="224">
        <f>VLOOKUP(TRIM(B408),BirthdateDraft!$A$1:$M$9000,2,FALSE)</f>
        <v>35796</v>
      </c>
      <c r="E408" s="203" t="str">
        <f>VLOOKUP(TRIM(B408),BirthdateDraft!$A$1:$M$9865,3,FALSE)</f>
        <v>FA</v>
      </c>
      <c r="F408" s="209" t="s">
        <v>9720</v>
      </c>
      <c r="G408" s="34" t="str">
        <f>IF(ISERROR(VLOOKUP(TRIM(B408),ALL!$B$1:$U$2738,2,FALSE)),"",IF(ISERROR(VLOOKUP(TRIM(B408),ALL!$B$1:$U$2738,2,FALSE))," ",VLOOKUP(TRIM(B408),ALL!$B$1:$U$2738,2,FALSE)))</f>
        <v>ARN</v>
      </c>
      <c r="H408" s="124"/>
      <c r="I408" s="34"/>
      <c r="J408" s="34"/>
      <c r="K408" s="34"/>
      <c r="L408" s="34"/>
      <c r="M408" s="34"/>
      <c r="N408" s="34"/>
      <c r="O408"/>
      <c r="P408"/>
      <c r="Q408"/>
      <c r="R408"/>
      <c r="S408"/>
      <c r="T408"/>
      <c r="AB408"/>
      <c r="AC408"/>
    </row>
    <row r="409" spans="1:46" ht="15.75">
      <c r="A409" s="302" t="s">
        <v>10926</v>
      </c>
      <c r="B409" s="302"/>
      <c r="C409" s="302"/>
      <c r="D409" s="303"/>
      <c r="E409" s="302"/>
      <c r="F409" s="302"/>
      <c r="G409" s="302"/>
      <c r="H409" s="304"/>
      <c r="I409" s="302"/>
      <c r="J409" s="302"/>
      <c r="K409" s="302"/>
      <c r="L409" s="34" t="str">
        <f>IF(ISBLANK(VLOOKUP(TRIM(B409),ALL!$B$1:$V$2738,8,FALSE)),"",IF(ISERROR(VLOOKUP(TRIM(B409),ALL!$B$1:$V$2738,8,FALSE))," ",VLOOKUP(TRIM(B409),ALL!$B$1:$V$2738,8,FALSE)))</f>
        <v xml:space="preserve"> </v>
      </c>
      <c r="M409" s="34" t="str">
        <f>IF(ISBLANK(VLOOKUP(TRIM(B409),ALL!$B$1:$V$2738,9,FALSE)),"",IF(ISERROR(VLOOKUP(TRIM(B409),ALL!$B$1:$V$2738,9,FALSE))," ",VLOOKUP(TRIM(B409),ALL!$B$1:$V$2738,9,FALSE)))</f>
        <v xml:space="preserve"> </v>
      </c>
      <c r="N409" s="34" t="str">
        <f>IF(ISBLANK(VLOOKUP(TRIM(B409),ALL!$B$1:$V$2738,10,FALSE)),"",IF(ISERROR(VLOOKUP(TRIM(B409),ALL!$B$1:$V$2738,10,FALSE))," ",VLOOKUP(TRIM(B409),ALL!$B$1:$V$2738,10,FALSE)))</f>
        <v xml:space="preserve"> </v>
      </c>
      <c r="O409"/>
      <c r="P409"/>
      <c r="Q409"/>
      <c r="R409"/>
      <c r="S409"/>
      <c r="T409"/>
      <c r="AB409"/>
      <c r="AC409"/>
    </row>
    <row r="410" spans="1:46" ht="15.75">
      <c r="A410" s="302" t="s">
        <v>10927</v>
      </c>
      <c r="B410" s="302"/>
      <c r="C410" s="302"/>
      <c r="D410" s="303"/>
      <c r="E410" s="302"/>
      <c r="F410" s="302"/>
      <c r="G410" s="302"/>
      <c r="H410" s="304"/>
      <c r="I410" s="302"/>
      <c r="J410" s="302"/>
      <c r="K410" s="302"/>
      <c r="L410" s="34" t="str">
        <f>IF(ISBLANK(VLOOKUP(TRIM(B410),ALL!$B$1:$V$2738,8,FALSE)),"",IF(ISERROR(VLOOKUP(TRIM(B410),ALL!$B$1:$V$2738,8,FALSE))," ",VLOOKUP(TRIM(B410),ALL!$B$1:$V$2738,8,FALSE)))</f>
        <v xml:space="preserve"> </v>
      </c>
      <c r="M410" s="34" t="str">
        <f>IF(ISBLANK(VLOOKUP(TRIM(B410),ALL!$B$1:$V$2738,9,FALSE)),"",IF(ISERROR(VLOOKUP(TRIM(B410),ALL!$B$1:$V$2738,9,FALSE))," ",VLOOKUP(TRIM(B410),ALL!$B$1:$V$2738,9,FALSE)))</f>
        <v xml:space="preserve"> </v>
      </c>
      <c r="N410" s="34" t="str">
        <f>IF(ISBLANK(VLOOKUP(TRIM(B410),ALL!$B$1:$V$2738,10,FALSE)),"",IF(ISERROR(VLOOKUP(TRIM(B410),ALL!$B$1:$V$2738,10,FALSE))," ",VLOOKUP(TRIM(B410),ALL!$B$1:$V$2738,10,FALSE)))</f>
        <v xml:space="preserve"> </v>
      </c>
      <c r="O410"/>
      <c r="P410"/>
      <c r="Q410"/>
      <c r="R410"/>
      <c r="S410"/>
      <c r="T410"/>
      <c r="AB410"/>
      <c r="AC410"/>
    </row>
    <row r="411" spans="1:46">
      <c r="P411"/>
      <c r="Q411"/>
      <c r="R411"/>
      <c r="S411"/>
      <c r="T411"/>
      <c r="AB411"/>
      <c r="AC411"/>
    </row>
    <row r="412" spans="1:46" ht="20.25">
      <c r="A412" s="4" t="s">
        <v>5941</v>
      </c>
      <c r="I412" s="31">
        <f>COUNTA(B413:B474)</f>
        <v>54</v>
      </c>
      <c r="J412" s="31"/>
      <c r="L412" s="34" t="str">
        <f>IF(ISBLANK(VLOOKUP(TRIM(B412),ALL!$B$1:$V$2738,8,FALSE)),"",IF(ISERROR(VLOOKUP(TRIM(B412),ALL!$B$1:$V$2738,8,FALSE))," ",VLOOKUP(TRIM(B412),ALL!$B$1:$V$2738,8,FALSE)))</f>
        <v xml:space="preserve"> </v>
      </c>
      <c r="M412" s="34" t="str">
        <f>IF(ISBLANK(VLOOKUP(TRIM(B412),ALL!$B$1:$V$2738,9,FALSE)),"",IF(ISERROR(VLOOKUP(TRIM(B412),ALL!$B$1:$V$2738,9,FALSE))," ",VLOOKUP(TRIM(B412),ALL!$B$1:$V$2738,9,FALSE)))</f>
        <v xml:space="preserve"> </v>
      </c>
      <c r="N412" s="34" t="str">
        <f>IF(ISBLANK(VLOOKUP(TRIM(B412),ALL!$B$1:$V$2738,10,FALSE)),"",IF(ISERROR(VLOOKUP(TRIM(B412),ALL!$B$1:$V$2738,10,FALSE))," ",VLOOKUP(TRIM(B412),ALL!$B$1:$V$2738,10,FALSE)))</f>
        <v xml:space="preserve"> </v>
      </c>
      <c r="O412"/>
      <c r="P412"/>
      <c r="Q412"/>
      <c r="R412"/>
      <c r="S412"/>
      <c r="T412"/>
      <c r="AB412"/>
      <c r="AC412"/>
    </row>
    <row r="413" spans="1:46">
      <c r="L413" s="34" t="str">
        <f>IF(ISBLANK(VLOOKUP(TRIM(B413),ALL!$B$1:$V$2738,8,FALSE)),"",IF(ISERROR(VLOOKUP(TRIM(B413),ALL!$B$1:$V$2738,8,FALSE))," ",VLOOKUP(TRIM(B413),ALL!$B$1:$V$2738,8,FALSE)))</f>
        <v xml:space="preserve"> </v>
      </c>
      <c r="M413" s="34" t="str">
        <f>IF(ISBLANK(VLOOKUP(TRIM(B413),ALL!$B$1:$V$2738,9,FALSE)),"",IF(ISERROR(VLOOKUP(TRIM(B413),ALL!$B$1:$V$2738,9,FALSE))," ",VLOOKUP(TRIM(B413),ALL!$B$1:$V$2738,9,FALSE)))</f>
        <v xml:space="preserve"> </v>
      </c>
      <c r="N413" s="34" t="str">
        <f>IF(ISBLANK(VLOOKUP(TRIM(B413),ALL!$B$1:$V$2738,10,FALSE)),"",IF(ISERROR(VLOOKUP(TRIM(B413),ALL!$B$1:$V$2738,10,FALSE))," ",VLOOKUP(TRIM(B413),ALL!$B$1:$V$2738,10,FALSE)))</f>
        <v xml:space="preserve"> </v>
      </c>
      <c r="O413"/>
    </row>
    <row r="414" spans="1:46">
      <c r="A414" s="34" t="str">
        <f>IF(ISERROR(VLOOKUP(TRIM(B414),ALL!$B$1:$U$2738,3,FALSE)),"(unc)",VLOOKUP(TRIM(B414),ALL!$B$1:$U$2738,3,FALSE))</f>
        <v>QB</v>
      </c>
      <c r="B414" s="99" t="s">
        <v>225</v>
      </c>
      <c r="C414" s="10" t="s">
        <v>4236</v>
      </c>
      <c r="D414" s="224">
        <f>VLOOKUP(TRIM(B414),BirthdateDraft!$A$1:$M$9000,2,FALSE)</f>
        <v>32351</v>
      </c>
      <c r="E414" s="203" t="str">
        <f>VLOOKUP(TRIM(B414),BirthdateDraft!$A$1:$M$9865,3,FALSE)</f>
        <v>12/1 (8)</v>
      </c>
      <c r="F414" s="209"/>
      <c r="G414" s="34" t="str">
        <f>IF(ISERROR(VLOOKUP(TRIM(B414),ALL!$B$1:$U$2738,2,FALSE)),"",IF(ISERROR(VLOOKUP(TRIM(B414),ALL!$B$1:$U$2738,2,FALSE))," ",VLOOKUP(TRIM(B414),ALL!$B$1:$U$2738,2,FALSE)))</f>
        <v>TNA</v>
      </c>
      <c r="H414" s="124" t="str">
        <f>IF(ISBLANK(VLOOKUP(TRIM(B414),ALL!$B$1:$V$2738,4,FALSE)),"",IF(ISERROR(VLOOKUP(TRIM(B414),ALL!$B$1:$V$2738,4,FALSE))," ",VLOOKUP(TRIM(B414),ALL!$B$1:$V$2738,4,FALSE)))</f>
        <v/>
      </c>
      <c r="I414" s="34" t="str">
        <f>IF(ISBLANK(VLOOKUP(TRIM(B414),ALL!$B$1:$V$2738,5,FALSE)),"",IF(ISERROR(VLOOKUP(TRIM(B414),ALL!$B$1:$V$2738,5,FALSE))," ",VLOOKUP(TRIM(B414),ALL!$B$1:$V$2738,5,FALSE)))</f>
        <v/>
      </c>
      <c r="J414" s="34" t="str">
        <f>IF(ISBLANK(VLOOKUP(TRIM(B414),ALL!$B$1:$V$2738,6,FALSE)),"",IF(ISERROR(VLOOKUP(TRIM(B414),ALL!$B$1:$V$2738,6,FALSE))," ", VLOOKUP(TRIM(B414),ALL!$B$1:$V$2738,6,FALSE)))</f>
        <v/>
      </c>
      <c r="K414" s="34" t="str">
        <f>IF(ISBLANK(VLOOKUP(TRIM(B414),ALL!$B$1:$V$2738,7,FALSE)),"",IF(ISERROR(VLOOKUP(TRIM(B414),ALL!$B$1:$V$2738,7,FALSE))," ",VLOOKUP(TRIM(B414),ALL!$B$1:$V$2738,7,FALSE)))</f>
        <v/>
      </c>
      <c r="L414" s="34" t="str">
        <f>IF(ISBLANK(VLOOKUP(TRIM(B414),ALL!$B$1:$V$2738,8,FALSE)),"",IF(ISERROR(VLOOKUP(TRIM(B414),ALL!$B$1:$V$2738,8,FALSE))," ",VLOOKUP(TRIM(B414),ALL!$B$1:$V$2738,8,FALSE)))</f>
        <v/>
      </c>
      <c r="M414" s="34" t="str">
        <f>IF(ISBLANK(VLOOKUP(TRIM(B414),ALL!$B$1:$V$2738,9,FALSE)),"",IF(ISERROR(VLOOKUP(TRIM(B414),ALL!$B$1:$V$2738,9,FALSE))," ",VLOOKUP(TRIM(B414),ALL!$B$1:$V$2738,9,FALSE)))</f>
        <v/>
      </c>
      <c r="N414" s="34" t="str">
        <f>IF(ISBLANK(VLOOKUP(TRIM(B414),ALL!$B$1:$V$2738,10,FALSE)),"",IF(ISERROR(VLOOKUP(TRIM(B414),ALL!$B$1:$V$2738,10,FALSE))," ",VLOOKUP(TRIM(B414),ALL!$B$1:$V$2738,10,FALSE)))</f>
        <v/>
      </c>
      <c r="O414" s="32"/>
      <c r="P414"/>
      <c r="Q414"/>
      <c r="R414"/>
      <c r="S414"/>
      <c r="T414"/>
      <c r="AB414"/>
      <c r="AC414"/>
    </row>
    <row r="415" spans="1:46">
      <c r="A415" s="34" t="str">
        <f>IF(ISERROR(VLOOKUP(TRIM(B415),ALL!$B$1:$U$2738,3,FALSE)),"(unc)",VLOOKUP(TRIM(B415),ALL!$B$1:$U$2738,3,FALSE))</f>
        <v>QB</v>
      </c>
      <c r="B415" s="99" t="s">
        <v>4552</v>
      </c>
      <c r="C415" s="10" t="s">
        <v>4236</v>
      </c>
      <c r="D415" s="224">
        <f>VLOOKUP(TRIM(B415),BirthdateDraft!$A$1:$M$9000,2,FALSE)</f>
        <v>33325</v>
      </c>
      <c r="E415" s="203" t="str">
        <f>VLOOKUP(TRIM(B415),BirthdateDraft!$A$1:$M$9865,3,FALSE)</f>
        <v>14/2</v>
      </c>
      <c r="F415" s="209"/>
      <c r="G415" s="34" t="str">
        <f>IF(ISERROR(VLOOKUP(TRIM(B415),ALL!$B$1:$U$2738,2,FALSE)),"",IF(ISERROR(VLOOKUP(TRIM(B415),ALL!$B$1:$U$2738,2,FALSE))," ",VLOOKUP(TRIM(B415),ALL!$B$1:$U$2738,2,FALSE)))</f>
        <v>NON</v>
      </c>
      <c r="H415" s="124" t="str">
        <f>IF(ISBLANK(VLOOKUP(TRIM(B415),ALL!$B$1:$V$2738,4,FALSE)),"",IF(ISERROR(VLOOKUP(TRIM(B415),ALL!$B$1:$V$2738,4,FALSE))," ",VLOOKUP(TRIM(B415),ALL!$B$1:$V$2738,4,FALSE)))</f>
        <v/>
      </c>
      <c r="I415" s="34" t="str">
        <f>IF(ISBLANK(VLOOKUP(TRIM(B415),ALL!$B$1:$V$2738,5,FALSE)),"",IF(ISERROR(VLOOKUP(TRIM(B415),ALL!$B$1:$V$2738,5,FALSE))," ",VLOOKUP(TRIM(B415),ALL!$B$1:$V$2738,5,FALSE)))</f>
        <v/>
      </c>
      <c r="J415" s="34" t="str">
        <f>IF(ISBLANK(VLOOKUP(TRIM(B415),ALL!$B$1:$V$2738,6,FALSE)),"",IF(ISERROR(VLOOKUP(TRIM(B415),ALL!$B$1:$V$2738,6,FALSE))," ", VLOOKUP(TRIM(B415),ALL!$B$1:$V$2738,6,FALSE)))</f>
        <v/>
      </c>
      <c r="K415" s="34" t="str">
        <f>IF(ISBLANK(VLOOKUP(TRIM(B415),ALL!$B$1:$V$2738,7,FALSE)),"",IF(ISERROR(VLOOKUP(TRIM(B415),ALL!$B$1:$V$2738,7,FALSE))," ",VLOOKUP(TRIM(B415),ALL!$B$1:$V$2738,7,FALSE)))</f>
        <v/>
      </c>
      <c r="L415" s="34" t="str">
        <f>IF(ISBLANK(VLOOKUP(TRIM(B415),ALL!$B$1:$V$2738,8,FALSE)),"",IF(ISERROR(VLOOKUP(TRIM(B415),ALL!$B$1:$V$2738,8,FALSE))," ",VLOOKUP(TRIM(B415),ALL!$B$1:$V$2738,8,FALSE)))</f>
        <v/>
      </c>
      <c r="M415" s="34" t="str">
        <f>IF(ISBLANK(VLOOKUP(TRIM(B415),ALL!$B$1:$V$2738,9,FALSE)),"",IF(ISERROR(VLOOKUP(TRIM(B415),ALL!$B$1:$V$2738,9,FALSE))," ",VLOOKUP(TRIM(B415),ALL!$B$1:$V$2738,9,FALSE)))</f>
        <v/>
      </c>
      <c r="N415" s="34" t="str">
        <f>IF(ISBLANK(VLOOKUP(TRIM(B415),ALL!$B$1:$V$2738,10,FALSE)),"",IF(ISERROR(VLOOKUP(TRIM(B415),ALL!$B$1:$V$2738,10,FALSE))," ",VLOOKUP(TRIM(B415),ALL!$B$1:$V$2738,10,FALSE)))</f>
        <v/>
      </c>
      <c r="O415"/>
      <c r="P415"/>
      <c r="Q415"/>
      <c r="R415"/>
      <c r="S415"/>
      <c r="T415"/>
      <c r="AB415"/>
      <c r="AC415"/>
    </row>
    <row r="416" spans="1:46">
      <c r="A416" s="34" t="str">
        <f>IF(ISERROR(VLOOKUP(TRIM(B416),ALL!$B$1:$U$2738,3,FALSE)),"(unc)",VLOOKUP(TRIM(B416),ALL!$B$1:$U$2738,3,FALSE))</f>
        <v>QB</v>
      </c>
      <c r="B416" s="99" t="s">
        <v>6186</v>
      </c>
      <c r="C416" s="10" t="s">
        <v>4236</v>
      </c>
      <c r="D416" s="224">
        <f>VLOOKUP(TRIM(B416),BirthdateDraft!$A$1:$M$9000,2,FALSE)</f>
        <v>34956</v>
      </c>
      <c r="E416" s="203" t="str">
        <f>VLOOKUP(TRIM(B416),BirthdateDraft!$A$1:$M$9865,3,FALSE)</f>
        <v>17/1 (12)</v>
      </c>
      <c r="F416" s="209"/>
      <c r="G416" s="34" t="str">
        <f>IF(ISERROR(VLOOKUP(TRIM(B416),ALL!$B$1:$U$2738,2,FALSE)),"",IF(ISERROR(VLOOKUP(TRIM(B416),ALL!$B$1:$U$2738,2,FALSE))," ",VLOOKUP(TRIM(B416),ALL!$B$1:$U$2738,2,FALSE)))</f>
        <v>CLA</v>
      </c>
      <c r="H416" s="124" t="str">
        <f>IF(ISBLANK(VLOOKUP(TRIM(B416),ALL!$B$1:$V$2738,4,FALSE)),"",IF(ISERROR(VLOOKUP(TRIM(B416),ALL!$B$1:$V$2738,4,FALSE))," ",VLOOKUP(TRIM(B416),ALL!$B$1:$V$2738,4,FALSE)))</f>
        <v/>
      </c>
      <c r="I416" s="34" t="str">
        <f>IF(ISBLANK(VLOOKUP(TRIM(B416),ALL!$B$1:$V$2738,5,FALSE)),"",IF(ISERROR(VLOOKUP(TRIM(B416),ALL!$B$1:$V$2738,5,FALSE))," ",VLOOKUP(TRIM(B416),ALL!$B$1:$V$2738,5,FALSE)))</f>
        <v/>
      </c>
      <c r="J416" s="34" t="str">
        <f>IF(ISBLANK(VLOOKUP(TRIM(B416),ALL!$B$1:$V$2738,6,FALSE)),"",IF(ISERROR(VLOOKUP(TRIM(B416),ALL!$B$1:$V$2738,6,FALSE))," ", VLOOKUP(TRIM(B416),ALL!$B$1:$V$2738,6,FALSE)))</f>
        <v/>
      </c>
      <c r="K416" s="34" t="str">
        <f>IF(ISBLANK(VLOOKUP(TRIM(B416),ALL!$B$1:$V$2738,7,FALSE)),"",IF(ISERROR(VLOOKUP(TRIM(B416),ALL!$B$1:$V$2738,7,FALSE))," ",VLOOKUP(TRIM(B416),ALL!$B$1:$V$2738,7,FALSE)))</f>
        <v/>
      </c>
      <c r="L416" s="34" t="str">
        <f>IF(ISBLANK(VLOOKUP(TRIM(B416),ALL!$B$1:$V$2738,8,FALSE)),"",IF(ISERROR(VLOOKUP(TRIM(B416),ALL!$B$1:$V$2738,8,FALSE))," ",VLOOKUP(TRIM(B416),ALL!$B$1:$V$2738,8,FALSE)))</f>
        <v/>
      </c>
      <c r="M416" s="34" t="str">
        <f>IF(ISBLANK(VLOOKUP(TRIM(B416),ALL!$B$1:$V$2738,9,FALSE)),"",IF(ISERROR(VLOOKUP(TRIM(B416),ALL!$B$1:$V$2738,9,FALSE))," ",VLOOKUP(TRIM(B416),ALL!$B$1:$V$2738,9,FALSE)))</f>
        <v/>
      </c>
      <c r="N416" s="34" t="str">
        <f>IF(ISBLANK(VLOOKUP(TRIM(B416),ALL!$B$1:$V$2738,10,FALSE)),"",IF(ISERROR(VLOOKUP(TRIM(B416),ALL!$B$1:$V$2738,10,FALSE))," ",VLOOKUP(TRIM(B416),ALL!$B$1:$V$2738,10,FALSE)))</f>
        <v/>
      </c>
      <c r="O416"/>
      <c r="P416"/>
      <c r="Q416"/>
      <c r="R416"/>
      <c r="S416"/>
      <c r="T416"/>
      <c r="AB416"/>
      <c r="AC416"/>
    </row>
    <row r="417" spans="1:29">
      <c r="A417" s="34"/>
      <c r="B417" s="99"/>
      <c r="C417" s="10"/>
      <c r="D417" s="224"/>
      <c r="E417" s="203"/>
      <c r="F417" s="209"/>
      <c r="G417" s="34"/>
      <c r="H417" s="124"/>
      <c r="I417" s="34"/>
      <c r="J417" s="34"/>
      <c r="K417" s="34"/>
      <c r="L417" s="34" t="str">
        <f>IF(ISBLANK(VLOOKUP(TRIM(B417),ALL!$B$1:$V$2738,8,FALSE)),"",IF(ISERROR(VLOOKUP(TRIM(B417),ALL!$B$1:$V$2738,8,FALSE))," ",VLOOKUP(TRIM(B417),ALL!$B$1:$V$2738,8,FALSE)))</f>
        <v xml:space="preserve"> </v>
      </c>
      <c r="M417" s="34" t="str">
        <f>IF(ISBLANK(VLOOKUP(TRIM(B417),ALL!$B$1:$V$2738,9,FALSE)),"",IF(ISERROR(VLOOKUP(TRIM(B417),ALL!$B$1:$V$2738,9,FALSE))," ",VLOOKUP(TRIM(B417),ALL!$B$1:$V$2738,9,FALSE)))</f>
        <v xml:space="preserve"> </v>
      </c>
      <c r="N417" s="34" t="str">
        <f>IF(ISBLANK(VLOOKUP(TRIM(B417),ALL!$B$1:$V$2738,10,FALSE)),"",IF(ISERROR(VLOOKUP(TRIM(B417),ALL!$B$1:$V$2738,10,FALSE))," ",VLOOKUP(TRIM(B417),ALL!$B$1:$V$2738,10,FALSE)))</f>
        <v xml:space="preserve"> </v>
      </c>
      <c r="O417"/>
      <c r="P417"/>
      <c r="Q417"/>
      <c r="R417"/>
      <c r="S417"/>
      <c r="T417"/>
      <c r="AB417"/>
      <c r="AC417"/>
    </row>
    <row r="418" spans="1:29">
      <c r="A418" s="34" t="str">
        <f>IF(ISERROR(VLOOKUP(TRIM(B418),ALL!$B$1:$U$2738,3,FALSE)),"(unc)",VLOOKUP(TRIM(B418),ALL!$B$1:$U$2738,3,FALSE))</f>
        <v>HB</v>
      </c>
      <c r="B418" s="99" t="s">
        <v>6202</v>
      </c>
      <c r="C418" s="10" t="s">
        <v>3730</v>
      </c>
      <c r="D418" s="224">
        <f>VLOOKUP(TRIM(B418),BirthdateDraft!$A$1:$M$9000,2,FALSE)</f>
        <v>34670</v>
      </c>
      <c r="E418" s="203" t="str">
        <f>VLOOKUP(TRIM(B418),BirthdateDraft!$A$1:$M$9865,3,FALSE)</f>
        <v>17/5</v>
      </c>
      <c r="F418" s="209"/>
      <c r="G418" s="34" t="str">
        <f>IF(ISERROR(VLOOKUP(TRIM(B418),ALL!$B$1:$U$2738,2,FALSE)),"",IF(ISERROR(VLOOKUP(TRIM(B418),ALL!$B$1:$U$2738,2,FALSE))," ",VLOOKUP(TRIM(B418),ALL!$B$1:$U$2738,2,FALSE)))</f>
        <v>GBN</v>
      </c>
      <c r="H418" s="124" t="str">
        <f>IF(ISBLANK(VLOOKUP(TRIM(B418),ALL!$B$1:$V$2738,11,FALSE)),"",IF(ISERROR(VLOOKUP(TRIM(B418),ALL!$B$1:$V$2738,11,FALSE))," ",VLOOKUP(TRIM(B418),ALL!$B$1:$V$2738,11,FALSE)))</f>
        <v>B</v>
      </c>
      <c r="I418" s="34" t="str">
        <f>IF(ISBLANK(VLOOKUP(TRIM(B418),ALL!$B$1:$V$2738,5,FALSE)),"",IF(ISERROR(VLOOKUP(TRIM(B418),ALL!$B$1:$V$2738,5,FALSE))," ",VLOOKUP(TRIM(B418),ALL!$B$1:$V$2738,5,FALSE)))</f>
        <v/>
      </c>
      <c r="J418" s="34" t="str">
        <f>IF(ISBLANK(VLOOKUP(TRIM(B418),ALL!$B$1:$V$2738,6,FALSE)),"",IF(ISERROR(VLOOKUP(TRIM(B418),ALL!$B$1:$V$2738,6,FALSE))," ", VLOOKUP(TRIM(B418),ALL!$B$1:$V$2738,6,FALSE)))</f>
        <v/>
      </c>
      <c r="K418" s="34" t="str">
        <f>IF(ISBLANK(VLOOKUP(TRIM(B418),ALL!$B$1:$V$2738,7,FALSE)),"",IF(ISERROR(VLOOKUP(TRIM(B418),ALL!$B$1:$V$2738,7,FALSE))," ",VLOOKUP(TRIM(B418),ALL!$B$1:$V$2738,7,FALSE)))</f>
        <v/>
      </c>
      <c r="L418" s="34">
        <f>IF(ISBLANK(VLOOKUP(TRIM(B418),ALL!$B$1:$V$2738,8,FALSE)),"",IF(ISERROR(VLOOKUP(TRIM(B418),ALL!$B$1:$V$2738,8,FALSE))," ",VLOOKUP(TRIM(B418),ALL!$B$1:$V$2738,8,FALSE)))</f>
        <v>0</v>
      </c>
      <c r="M418" s="34" t="str">
        <f>IF(ISBLANK(VLOOKUP(TRIM(B418),ALL!$B$1:$V$2738,9,FALSE)),"",IF(ISERROR(VLOOKUP(TRIM(B418),ALL!$B$1:$V$2738,9,FALSE))," ",VLOOKUP(TRIM(B418),ALL!$B$1:$V$2738,9,FALSE)))</f>
        <v/>
      </c>
      <c r="N418" s="34">
        <f>IF(ISBLANK(VLOOKUP(TRIM(B418),ALL!$B$1:$V$2738,10,FALSE)),"",IF(ISERROR(VLOOKUP(TRIM(B418),ALL!$B$1:$V$2738,10,FALSE))," ",VLOOKUP(TRIM(B418),ALL!$B$1:$V$2738,10,FALSE)))</f>
        <v>3</v>
      </c>
      <c r="O418"/>
      <c r="P418"/>
      <c r="Q418"/>
      <c r="R418"/>
      <c r="S418"/>
      <c r="T418"/>
      <c r="AB418"/>
      <c r="AC418"/>
    </row>
    <row r="419" spans="1:29">
      <c r="A419" s="34" t="str">
        <f>IF(ISERROR(VLOOKUP(TRIM(B419),ALL!$B$1:$U$2738,3,FALSE)),"(unc)",VLOOKUP(TRIM(B419),ALL!$B$1:$U$2738,3,FALSE))</f>
        <v>HB</v>
      </c>
      <c r="B419" s="99" t="s">
        <v>9911</v>
      </c>
      <c r="C419" s="10" t="s">
        <v>3730</v>
      </c>
      <c r="D419" s="224">
        <f>VLOOKUP(TRIM(B419),BirthdateDraft!$A$1:$M$9000,2,FALSE)</f>
        <v>36100</v>
      </c>
      <c r="E419" s="203" t="str">
        <f>VLOOKUP(TRIM(B419),BirthdateDraft!$A$1:$M$9865,3,FALSE)</f>
        <v>FA</v>
      </c>
      <c r="F419" s="209" t="s">
        <v>10660</v>
      </c>
      <c r="G419" s="34" t="str">
        <f>IF(ISERROR(VLOOKUP(TRIM(B419),ALL!$B$1:$U$2738,2,FALSE)),"",IF(ISERROR(VLOOKUP(TRIM(B419),ALL!$B$1:$U$2738,2,FALSE))," ",VLOOKUP(TRIM(B419),ALL!$B$1:$U$2738,2,FALSE)))</f>
        <v>PIA</v>
      </c>
      <c r="H419" s="124" t="str">
        <f>IF(ISBLANK(VLOOKUP(TRIM(B419),ALL!$B$1:$V$2738,11,FALSE)),"",IF(ISERROR(VLOOKUP(TRIM(B419),ALL!$B$1:$V$2738,11,FALSE))," ",VLOOKUP(TRIM(B419),ALL!$B$1:$V$2738,11,FALSE)))</f>
        <v>A</v>
      </c>
      <c r="I419" s="34" t="str">
        <f>IF(ISBLANK(VLOOKUP(TRIM(B419),ALL!$B$1:$V$2738,5,FALSE)),"",IF(ISERROR(VLOOKUP(TRIM(B419),ALL!$B$1:$V$2738,5,FALSE))," ",VLOOKUP(TRIM(B419),ALL!$B$1:$V$2738,5,FALSE)))</f>
        <v/>
      </c>
      <c r="J419" s="34" t="str">
        <f>IF(ISBLANK(VLOOKUP(TRIM(B419),ALL!$B$1:$V$2738,6,FALSE)),"",IF(ISERROR(VLOOKUP(TRIM(B419),ALL!$B$1:$V$2738,6,FALSE))," ", VLOOKUP(TRIM(B419),ALL!$B$1:$V$2738,6,FALSE)))</f>
        <v/>
      </c>
      <c r="K419" s="34" t="str">
        <f>IF(ISBLANK(VLOOKUP(TRIM(B419),ALL!$B$1:$V$2738,7,FALSE)),"",IF(ISERROR(VLOOKUP(TRIM(B419),ALL!$B$1:$V$2738,7,FALSE))," ",VLOOKUP(TRIM(B419),ALL!$B$1:$V$2738,7,FALSE)))</f>
        <v/>
      </c>
      <c r="L419" s="34">
        <f>IF(ISBLANK(VLOOKUP(TRIM(B419),ALL!$B$1:$V$2738,8,FALSE)),"",IF(ISERROR(VLOOKUP(TRIM(B419),ALL!$B$1:$V$2738,8,FALSE))," ",VLOOKUP(TRIM(B419),ALL!$B$1:$V$2738,8,FALSE)))</f>
        <v>4</v>
      </c>
      <c r="M419" s="34" t="str">
        <f>IF(ISBLANK(VLOOKUP(TRIM(B419),ALL!$B$1:$V$2738,9,FALSE)),"",IF(ISERROR(VLOOKUP(TRIM(B419),ALL!$B$1:$V$2738,9,FALSE))," ",VLOOKUP(TRIM(B419),ALL!$B$1:$V$2738,9,FALSE)))</f>
        <v/>
      </c>
      <c r="N419" s="34">
        <f>IF(ISBLANK(VLOOKUP(TRIM(B419),ALL!$B$1:$V$2738,10,FALSE)),"",IF(ISERROR(VLOOKUP(TRIM(B419),ALL!$B$1:$V$2738,10,FALSE))," ",VLOOKUP(TRIM(B419),ALL!$B$1:$V$2738,10,FALSE)))</f>
        <v>0</v>
      </c>
      <c r="O419"/>
      <c r="P419"/>
      <c r="Q419"/>
      <c r="R419"/>
      <c r="S419"/>
      <c r="T419"/>
      <c r="AB419"/>
      <c r="AC419"/>
    </row>
    <row r="420" spans="1:29">
      <c r="A420" s="34" t="str">
        <f>IF(ISERROR(VLOOKUP(TRIM(B420),ALL!$B$1:$U$2738,3,FALSE)),"(unc)",VLOOKUP(TRIM(B420),ALL!$B$1:$U$2738,3,FALSE))</f>
        <v>HB KOR</v>
      </c>
      <c r="B420" s="99" t="s">
        <v>9907</v>
      </c>
      <c r="C420" s="10" t="s">
        <v>3730</v>
      </c>
      <c r="D420" s="224">
        <f>VLOOKUP(TRIM(B420),BirthdateDraft!$A$1:$M$9000,2,FALSE)</f>
        <v>36316</v>
      </c>
      <c r="E420" s="203" t="str">
        <f>VLOOKUP(TRIM(B420),BirthdateDraft!$A$1:$M$9865,3,FALSE)</f>
        <v>22/FA</v>
      </c>
      <c r="F420" s="209" t="s">
        <v>10697</v>
      </c>
      <c r="G420" s="34" t="str">
        <f>IF(ISERROR(VLOOKUP(TRIM(B420),ALL!$B$1:$U$2738,2,FALSE)),"",IF(ISERROR(VLOOKUP(TRIM(B420),ALL!$B$1:$U$2738,2,FALSE))," ",VLOOKUP(TRIM(B420),ALL!$B$1:$U$2738,2,FALSE)))</f>
        <v>CAN</v>
      </c>
      <c r="H420" s="124" t="str">
        <f>IF(ISBLANK(VLOOKUP(TRIM(B420),ALL!$B$1:$V$2738,11,FALSE)),"",IF(ISERROR(VLOOKUP(TRIM(B420),ALL!$B$1:$V$2738,11,FALSE))," ",VLOOKUP(TRIM(B420),ALL!$B$1:$V$2738,11,FALSE)))</f>
        <v>D</v>
      </c>
      <c r="I420" s="34" t="str">
        <f>IF(ISBLANK(VLOOKUP(TRIM(B420),ALL!$B$1:$V$2738,5,FALSE)),"",IF(ISERROR(VLOOKUP(TRIM(B420),ALL!$B$1:$V$2738,5,FALSE))," ",VLOOKUP(TRIM(B420),ALL!$B$1:$V$2738,5,FALSE)))</f>
        <v/>
      </c>
      <c r="J420" s="34" t="str">
        <f>IF(ISBLANK(VLOOKUP(TRIM(B420),ALL!$B$1:$V$2738,6,FALSE)),"",IF(ISERROR(VLOOKUP(TRIM(B420),ALL!$B$1:$V$2738,6,FALSE))," ", VLOOKUP(TRIM(B420),ALL!$B$1:$V$2738,6,FALSE)))</f>
        <v/>
      </c>
      <c r="K420" s="34" t="str">
        <f>IF(ISBLANK(VLOOKUP(TRIM(B420),ALL!$B$1:$V$2738,7,FALSE)),"",IF(ISERROR(VLOOKUP(TRIM(B420),ALL!$B$1:$V$2738,7,FALSE))," ",VLOOKUP(TRIM(B420),ALL!$B$1:$V$2738,7,FALSE)))</f>
        <v/>
      </c>
      <c r="L420" s="34">
        <f>IF(ISBLANK(VLOOKUP(TRIM(B420),ALL!$B$1:$V$2738,8,FALSE)),"",IF(ISERROR(VLOOKUP(TRIM(B420),ALL!$B$1:$V$2738,8,FALSE))," ",VLOOKUP(TRIM(B420),ALL!$B$1:$V$2738,8,FALSE)))</f>
        <v>0</v>
      </c>
      <c r="M420" s="34" t="str">
        <f>IF(ISBLANK(VLOOKUP(TRIM(B420),ALL!$B$1:$V$2738,9,FALSE)),"",IF(ISERROR(VLOOKUP(TRIM(B420),ALL!$B$1:$V$2738,9,FALSE))," ",VLOOKUP(TRIM(B420),ALL!$B$1:$V$2738,9,FALSE)))</f>
        <v/>
      </c>
      <c r="N420" s="34">
        <f>IF(ISBLANK(VLOOKUP(TRIM(B420),ALL!$B$1:$V$2738,10,FALSE)),"",IF(ISERROR(VLOOKUP(TRIM(B420),ALL!$B$1:$V$2738,10,FALSE))," ",VLOOKUP(TRIM(B420),ALL!$B$1:$V$2738,10,FALSE)))</f>
        <v>0</v>
      </c>
      <c r="O420"/>
      <c r="P420"/>
      <c r="Q420"/>
      <c r="R420"/>
      <c r="S420"/>
      <c r="T420"/>
      <c r="AB420"/>
      <c r="AC420"/>
    </row>
    <row r="421" spans="1:29">
      <c r="A421" s="34" t="str">
        <f>IF(ISERROR(VLOOKUP(TRIM(B421),ALL!$B$1:$U$2738,3,FALSE)),"(unc)",VLOOKUP(TRIM(B421),ALL!$B$1:$U$2738,3,FALSE))</f>
        <v>HB</v>
      </c>
      <c r="B421" s="99" t="s">
        <v>6213</v>
      </c>
      <c r="C421" s="10" t="s">
        <v>3730</v>
      </c>
      <c r="D421" s="224">
        <f>VLOOKUP(TRIM(B421),BirthdateDraft!$A$1:$M$9000,2,FALSE)</f>
        <v>34958</v>
      </c>
      <c r="E421" s="203" t="str">
        <f>VLOOKUP(TRIM(B421),BirthdateDraft!$A$1:$M$9865,3,FALSE)</f>
        <v>17/4</v>
      </c>
      <c r="F421" s="209"/>
      <c r="G421" s="34" t="str">
        <f>IF(ISERROR(VLOOKUP(TRIM(B421),ALL!$B$1:$U$2738,2,FALSE)),"",IF(ISERROR(VLOOKUP(TRIM(B421),ALL!$B$1:$U$2738,2,FALSE))," ",VLOOKUP(TRIM(B421),ALL!$B$1:$U$2738,2,FALSE)))</f>
        <v>DNA</v>
      </c>
      <c r="H421" s="124" t="str">
        <f>IF(ISBLANK(VLOOKUP(TRIM(B421),ALL!$B$1:$V$2738,11,FALSE)),"",IF(ISERROR(VLOOKUP(TRIM(B421),ALL!$B$1:$V$2738,11,FALSE))," ",VLOOKUP(TRIM(B421),ALL!$B$1:$V$2738,11,FALSE)))</f>
        <v>A</v>
      </c>
      <c r="I421" s="34" t="str">
        <f>IF(ISBLANK(VLOOKUP(TRIM(B421),ALL!$B$1:$V$2738,5,FALSE)),"",IF(ISERROR(VLOOKUP(TRIM(B421),ALL!$B$1:$V$2738,5,FALSE))," ",VLOOKUP(TRIM(B421),ALL!$B$1:$V$2738,5,FALSE)))</f>
        <v/>
      </c>
      <c r="J421" s="34" t="str">
        <f>IF(ISBLANK(VLOOKUP(TRIM(B421),ALL!$B$1:$V$2738,6,FALSE)),"",IF(ISERROR(VLOOKUP(TRIM(B421),ALL!$B$1:$V$2738,6,FALSE))," ", VLOOKUP(TRIM(B421),ALL!$B$1:$V$2738,6,FALSE)))</f>
        <v/>
      </c>
      <c r="K421" s="34" t="str">
        <f>IF(ISBLANK(VLOOKUP(TRIM(B421),ALL!$B$1:$V$2738,7,FALSE)),"",IF(ISERROR(VLOOKUP(TRIM(B421),ALL!$B$1:$V$2738,7,FALSE))," ",VLOOKUP(TRIM(B421),ALL!$B$1:$V$2738,7,FALSE)))</f>
        <v/>
      </c>
      <c r="L421" s="34">
        <f>IF(ISBLANK(VLOOKUP(TRIM(B421),ALL!$B$1:$V$2738,8,FALSE)),"",IF(ISERROR(VLOOKUP(TRIM(B421),ALL!$B$1:$V$2738,8,FALSE))," ",VLOOKUP(TRIM(B421),ALL!$B$1:$V$2738,8,FALSE)))</f>
        <v>0</v>
      </c>
      <c r="M421" s="34" t="str">
        <f>IF(ISBLANK(VLOOKUP(TRIM(B421),ALL!$B$1:$V$2738,9,FALSE)),"",IF(ISERROR(VLOOKUP(TRIM(B421),ALL!$B$1:$V$2738,9,FALSE))," ",VLOOKUP(TRIM(B421),ALL!$B$1:$V$2738,9,FALSE)))</f>
        <v/>
      </c>
      <c r="N421" s="34">
        <f>IF(ISBLANK(VLOOKUP(TRIM(B421),ALL!$B$1:$V$2738,10,FALSE)),"",IF(ISERROR(VLOOKUP(TRIM(B421),ALL!$B$1:$V$2738,10,FALSE))," ",VLOOKUP(TRIM(B421),ALL!$B$1:$V$2738,10,FALSE)))</f>
        <v>0</v>
      </c>
      <c r="O421"/>
      <c r="P421"/>
      <c r="Q421"/>
      <c r="R421"/>
      <c r="S421"/>
      <c r="T421"/>
      <c r="AB421"/>
      <c r="AC421"/>
    </row>
    <row r="422" spans="1:29">
      <c r="A422" s="34"/>
      <c r="B422" s="99"/>
      <c r="C422" s="10"/>
      <c r="D422" s="224"/>
      <c r="E422" s="203"/>
      <c r="F422" s="209"/>
      <c r="G422" s="34"/>
      <c r="H422" s="124" t="str">
        <f>IF(ISBLANK(VLOOKUP(TRIM(B422),ALL!$B$1:$V$2738,11,FALSE)),"",IF(ISERROR(VLOOKUP(TRIM(B422),ALL!$B$1:$V$2738,11,FALSE))," ",VLOOKUP(TRIM(B422),ALL!$B$1:$V$2738,11,FALSE)))</f>
        <v xml:space="preserve"> </v>
      </c>
      <c r="I422" s="34"/>
      <c r="J422" s="34"/>
      <c r="K422" s="34"/>
      <c r="L422" s="34" t="str">
        <f>IF(ISBLANK(VLOOKUP(TRIM(B422),ALL!$B$1:$V$2738,8,FALSE)),"",IF(ISERROR(VLOOKUP(TRIM(B422),ALL!$B$1:$V$2738,8,FALSE))," ",VLOOKUP(TRIM(B422),ALL!$B$1:$V$2738,8,FALSE)))</f>
        <v xml:space="preserve"> </v>
      </c>
      <c r="M422" s="34" t="str">
        <f>IF(ISBLANK(VLOOKUP(TRIM(B422),ALL!$B$1:$V$2738,9,FALSE)),"",IF(ISERROR(VLOOKUP(TRIM(B422),ALL!$B$1:$V$2738,9,FALSE))," ",VLOOKUP(TRIM(B422),ALL!$B$1:$V$2738,9,FALSE)))</f>
        <v xml:space="preserve"> </v>
      </c>
      <c r="N422" s="34" t="str">
        <f>IF(ISBLANK(VLOOKUP(TRIM(B422),ALL!$B$1:$V$2738,10,FALSE)),"",IF(ISERROR(VLOOKUP(TRIM(B422),ALL!$B$1:$V$2738,10,FALSE))," ",VLOOKUP(TRIM(B422),ALL!$B$1:$V$2738,10,FALSE)))</f>
        <v xml:space="preserve"> </v>
      </c>
      <c r="O422"/>
      <c r="P422"/>
      <c r="Q422"/>
      <c r="R422"/>
      <c r="S422"/>
      <c r="T422"/>
      <c r="AB422"/>
      <c r="AC422"/>
    </row>
    <row r="423" spans="1:29">
      <c r="A423" s="34" t="str">
        <f>IF(ISERROR(VLOOKUP(TRIM(B423),ALL!$B$1:$U$2738,3,FALSE)),"(unc)",VLOOKUP(TRIM(B423),ALL!$B$1:$U$2738,3,FALSE))</f>
        <v>WR HB KOR</v>
      </c>
      <c r="B423" s="99" t="s">
        <v>7306</v>
      </c>
      <c r="C423" s="10" t="s">
        <v>3730</v>
      </c>
      <c r="D423" s="224">
        <f>VLOOKUP(TRIM(B423),BirthdateDraft!$A$1:$M$9000,2,FALSE)</f>
        <v>35079</v>
      </c>
      <c r="E423" s="203" t="str">
        <f>VLOOKUP(TRIM(B423),BirthdateDraft!$A$1:$M$9865,3,FALSE)</f>
        <v>19/2</v>
      </c>
      <c r="F423" s="209"/>
      <c r="G423" s="34" t="str">
        <f>IF(ISERROR(VLOOKUP(TRIM(B423),ALL!$B$1:$U$2738,2,FALSE)),"",IF(ISERROR(VLOOKUP(TRIM(B423),ALL!$B$1:$U$2738,2,FALSE))," ",VLOOKUP(TRIM(B423),ALL!$B$1:$U$2738,2,FALSE)))</f>
        <v>SFN</v>
      </c>
      <c r="H423" s="124" t="str">
        <f>IF(ISBLANK(VLOOKUP(TRIM(B423),ALL!$B$1:$V$2738,11,FALSE)),"",IF(ISERROR(VLOOKUP(TRIM(B423),ALL!$B$1:$V$2738,11,FALSE))," ",VLOOKUP(TRIM(B423),ALL!$B$1:$V$2738,11,FALSE)))</f>
        <v>A</v>
      </c>
      <c r="I423" s="34" t="str">
        <f>IF(ISBLANK(VLOOKUP(TRIM(B423),ALL!$B$1:$V$2738,5,FALSE)),"",IF(ISERROR(VLOOKUP(TRIM(B423),ALL!$B$1:$V$2738,5,FALSE))," ",VLOOKUP(TRIM(B423),ALL!$B$1:$V$2738,5,FALSE)))</f>
        <v/>
      </c>
      <c r="J423" s="34" t="str">
        <f>IF(ISBLANK(VLOOKUP(TRIM(B423),ALL!$B$1:$V$2738,6,FALSE)),"",IF(ISERROR(VLOOKUP(TRIM(B423),ALL!$B$1:$V$2738,6,FALSE))," ", VLOOKUP(TRIM(B423),ALL!$B$1:$V$2738,6,FALSE)))</f>
        <v/>
      </c>
      <c r="K423" s="34" t="str">
        <f>IF(ISBLANK(VLOOKUP(TRIM(B423),ALL!$B$1:$V$2738,7,FALSE)),"",IF(ISERROR(VLOOKUP(TRIM(B423),ALL!$B$1:$V$2738,7,FALSE))," ",VLOOKUP(TRIM(B423),ALL!$B$1:$V$2738,7,FALSE)))</f>
        <v/>
      </c>
      <c r="L423" s="34">
        <f>IF(ISBLANK(VLOOKUP(TRIM(B423),ALL!$B$1:$V$2738,8,FALSE)),"",IF(ISERROR(VLOOKUP(TRIM(B423),ALL!$B$1:$V$2738,8,FALSE))," ",VLOOKUP(TRIM(B423),ALL!$B$1:$V$2738,8,FALSE)))</f>
        <v>0</v>
      </c>
      <c r="M423" s="34" t="str">
        <f>IF(ISBLANK(VLOOKUP(TRIM(B423),ALL!$B$1:$V$2738,9,FALSE)),"",IF(ISERROR(VLOOKUP(TRIM(B423),ALL!$B$1:$V$2738,9,FALSE))," ",VLOOKUP(TRIM(B423),ALL!$B$1:$V$2738,9,FALSE)))</f>
        <v/>
      </c>
      <c r="N423" s="34">
        <f>IF(ISBLANK(VLOOKUP(TRIM(B423),ALL!$B$1:$V$2738,10,FALSE)),"",IF(ISERROR(VLOOKUP(TRIM(B423),ALL!$B$1:$V$2738,10,FALSE))," ",VLOOKUP(TRIM(B423),ALL!$B$1:$V$2738,10,FALSE)))</f>
        <v>0</v>
      </c>
      <c r="O423"/>
      <c r="P423"/>
      <c r="Q423"/>
      <c r="R423"/>
      <c r="S423"/>
      <c r="T423"/>
      <c r="AB423"/>
      <c r="AC423"/>
    </row>
    <row r="424" spans="1:29">
      <c r="A424" s="34" t="str">
        <f>IF(ISERROR(VLOOKUP(TRIM(B424),ALL!$B$1:$U$2738,3,FALSE)),"(unc)",VLOOKUP(TRIM(B424),ALL!$B$1:$U$2738,3,FALSE))</f>
        <v>WR</v>
      </c>
      <c r="B424" s="99" t="s">
        <v>8195</v>
      </c>
      <c r="C424" s="10" t="s">
        <v>3730</v>
      </c>
      <c r="D424" s="224">
        <f>VLOOKUP(TRIM(B424),BirthdateDraft!$A$1:$M$9000,2,FALSE)</f>
        <v>35871</v>
      </c>
      <c r="E424" s="203" t="str">
        <f>VLOOKUP(TRIM(B424),BirthdateDraft!$A$1:$M$9865,3,FALSE)</f>
        <v>20/1</v>
      </c>
      <c r="F424" s="209" t="s">
        <v>8401</v>
      </c>
      <c r="G424" s="34" t="str">
        <f>IF(ISERROR(VLOOKUP(TRIM(B424),ALL!$B$1:$U$2738,2,FALSE)),"",IF(ISERROR(VLOOKUP(TRIM(B424),ALL!$B$1:$U$2738,2,FALSE))," ",VLOOKUP(TRIM(B424),ALL!$B$1:$U$2738,2,FALSE)))</f>
        <v>SFN</v>
      </c>
      <c r="H424" s="124" t="str">
        <f>IF(ISBLANK(VLOOKUP(TRIM(B424),ALL!$B$1:$V$2738,11,FALSE)),"",IF(ISERROR(VLOOKUP(TRIM(B424),ALL!$B$1:$V$2738,11,FALSE))," ",VLOOKUP(TRIM(B424),ALL!$B$1:$V$2738,11,FALSE)))</f>
        <v>C</v>
      </c>
      <c r="I424" s="34"/>
      <c r="J424" s="34"/>
      <c r="K424" s="34"/>
      <c r="L424" s="34" t="str">
        <f>IF(ISBLANK(VLOOKUP(TRIM(B424),ALL!$B$1:$V$2738,8,FALSE)),"",IF(ISERROR(VLOOKUP(TRIM(B424),ALL!$B$1:$V$2738,8,FALSE))," ",VLOOKUP(TRIM(B424),ALL!$B$1:$V$2738,8,FALSE)))</f>
        <v/>
      </c>
      <c r="M424" s="34" t="str">
        <f>IF(ISBLANK(VLOOKUP(TRIM(B424),ALL!$B$1:$V$2738,9,FALSE)),"",IF(ISERROR(VLOOKUP(TRIM(B424),ALL!$B$1:$V$2738,9,FALSE))," ",VLOOKUP(TRIM(B424),ALL!$B$1:$V$2738,9,FALSE)))</f>
        <v/>
      </c>
      <c r="N424" s="34" t="str">
        <f>IF(ISBLANK(VLOOKUP(TRIM(B424),ALL!$B$1:$V$2738,10,FALSE)),"",IF(ISERROR(VLOOKUP(TRIM(B424),ALL!$B$1:$V$2738,10,FALSE))," ",VLOOKUP(TRIM(B424),ALL!$B$1:$V$2738,10,FALSE)))</f>
        <v/>
      </c>
      <c r="O424"/>
      <c r="P424"/>
      <c r="Q424"/>
      <c r="R424"/>
      <c r="S424"/>
      <c r="T424"/>
      <c r="AB424"/>
      <c r="AC424"/>
    </row>
    <row r="425" spans="1:29">
      <c r="A425" s="34" t="str">
        <f>IF(ISERROR(VLOOKUP(TRIM(B425),ALL!$B$1:$U$2738,3,FALSE)),"(unc)",VLOOKUP(TRIM(B425),ALL!$B$1:$U$2738,3,FALSE))</f>
        <v>WR</v>
      </c>
      <c r="B425" s="99" t="s">
        <v>6247</v>
      </c>
      <c r="C425" s="10" t="s">
        <v>3730</v>
      </c>
      <c r="D425" s="224">
        <f>VLOOKUP(TRIM(B425),BirthdateDraft!$A$1:$M$9000,2,FALSE)</f>
        <v>34598</v>
      </c>
      <c r="E425" s="203" t="str">
        <f>VLOOKUP(TRIM(B425),BirthdateDraft!$A$1:$M$9865,3,FALSE)</f>
        <v>16/4</v>
      </c>
      <c r="F425" s="209"/>
      <c r="G425" s="34" t="str">
        <f>IF(ISERROR(VLOOKUP(TRIM(B425),ALL!$B$1:$U$2738,2,FALSE)),"",IF(ISERROR(VLOOKUP(TRIM(B425),ALL!$B$1:$U$2738,2,FALSE))," ",VLOOKUP(TRIM(B425),ALL!$B$1:$U$2738,2,FALSE)))</f>
        <v>LAN</v>
      </c>
      <c r="H425" s="124" t="str">
        <f>IF(ISBLANK(VLOOKUP(TRIM(B425),ALL!$B$1:$V$2738,11,FALSE)),"",IF(ISERROR(VLOOKUP(TRIM(B425),ALL!$B$1:$V$2738,11,FALSE))," ",VLOOKUP(TRIM(B425),ALL!$B$1:$V$2738,11,FALSE)))</f>
        <v>D</v>
      </c>
      <c r="I425" s="34" t="str">
        <f>IF(ISBLANK(VLOOKUP(TRIM(B425),ALL!$B$1:$V$2738,5,FALSE)),"",IF(ISERROR(VLOOKUP(TRIM(B425),ALL!$B$1:$V$2738,5,FALSE))," ",VLOOKUP(TRIM(B425),ALL!$B$1:$V$2738,5,FALSE)))</f>
        <v/>
      </c>
      <c r="J425" s="34" t="str">
        <f>IF(ISBLANK(VLOOKUP(TRIM(B425),ALL!$B$1:$V$2738,6,FALSE)),"",IF(ISERROR(VLOOKUP(TRIM(B425),ALL!$B$1:$V$2738,6,FALSE))," ", VLOOKUP(TRIM(B425),ALL!$B$1:$V$2738,6,FALSE)))</f>
        <v/>
      </c>
      <c r="K425" s="34" t="str">
        <f>IF(ISBLANK(VLOOKUP(TRIM(B425),ALL!$B$1:$V$2738,7,FALSE)),"",IF(ISERROR(VLOOKUP(TRIM(B425),ALL!$B$1:$V$2738,7,FALSE))," ",VLOOKUP(TRIM(B425),ALL!$B$1:$V$2738,7,FALSE)))</f>
        <v/>
      </c>
      <c r="L425" s="34" t="str">
        <f>IF(ISBLANK(VLOOKUP(TRIM(B425),ALL!$B$1:$V$2738,8,FALSE)),"",IF(ISERROR(VLOOKUP(TRIM(B425),ALL!$B$1:$V$2738,8,FALSE))," ",VLOOKUP(TRIM(B425),ALL!$B$1:$V$2738,8,FALSE)))</f>
        <v/>
      </c>
      <c r="M425" s="34" t="str">
        <f>IF(ISBLANK(VLOOKUP(TRIM(B425),ALL!$B$1:$V$2738,9,FALSE)),"",IF(ISERROR(VLOOKUP(TRIM(B425),ALL!$B$1:$V$2738,9,FALSE))," ",VLOOKUP(TRIM(B425),ALL!$B$1:$V$2738,9,FALSE)))</f>
        <v/>
      </c>
      <c r="N425" s="34" t="str">
        <f>IF(ISBLANK(VLOOKUP(TRIM(B425),ALL!$B$1:$V$2738,10,FALSE)),"",IF(ISERROR(VLOOKUP(TRIM(B425),ALL!$B$1:$V$2738,10,FALSE))," ",VLOOKUP(TRIM(B425),ALL!$B$1:$V$2738,10,FALSE)))</f>
        <v/>
      </c>
      <c r="O425"/>
      <c r="P425"/>
      <c r="Q425"/>
      <c r="R425"/>
      <c r="S425"/>
      <c r="T425"/>
      <c r="AB425"/>
      <c r="AC425"/>
    </row>
    <row r="426" spans="1:29">
      <c r="A426" s="34" t="str">
        <f>IF(ISERROR(VLOOKUP(TRIM(B426),ALL!$B$1:$U$2738,3,FALSE)),"(unc)",VLOOKUP(TRIM(B426),ALL!$B$1:$U$2738,3,FALSE))</f>
        <v>WR</v>
      </c>
      <c r="B426" s="99" t="s">
        <v>11318</v>
      </c>
      <c r="C426" s="10" t="s">
        <v>3730</v>
      </c>
      <c r="D426" s="224">
        <f>VLOOKUP(TRIM(B426),BirthdateDraft!$A$1:$M$9000,2,FALSE)</f>
        <v>36958</v>
      </c>
      <c r="E426" s="203">
        <f>VLOOKUP(TRIM(B426),BirthdateDraft!$A$1:$M$9865,3,FALSE)</f>
        <v>23.3</v>
      </c>
      <c r="F426" s="209" t="s">
        <v>11852</v>
      </c>
      <c r="G426" s="34" t="str">
        <f>IF(ISERROR(VLOOKUP(TRIM(B426),ALL!$B$1:$U$2738,2,FALSE)),"",IF(ISERROR(VLOOKUP(TRIM(B426),ALL!$B$1:$U$2738,2,FALSE))," ",VLOOKUP(TRIM(B426),ALL!$B$1:$U$2738,2,FALSE)))</f>
        <v>LVA</v>
      </c>
      <c r="H426" s="124" t="str">
        <f>IF(ISBLANK(VLOOKUP(TRIM(B426),ALL!$B$1:$V$2738,11,FALSE)),"",IF(ISERROR(VLOOKUP(TRIM(B426),ALL!$B$1:$V$2738,11,FALSE))," ",VLOOKUP(TRIM(B426),ALL!$B$1:$V$2738,11,FALSE)))</f>
        <v>E</v>
      </c>
      <c r="I426" s="34" t="str">
        <f>IF(ISBLANK(VLOOKUP(TRIM(B426),ALL!$B$1:$V$2738,5,FALSE)),"",IF(ISERROR(VLOOKUP(TRIM(B426),ALL!$B$1:$V$2738,5,FALSE))," ",VLOOKUP(TRIM(B426),ALL!$B$1:$V$2738,5,FALSE)))</f>
        <v/>
      </c>
      <c r="J426" s="34" t="str">
        <f>IF(ISBLANK(VLOOKUP(TRIM(B426),ALL!$B$1:$V$2738,6,FALSE)),"",IF(ISERROR(VLOOKUP(TRIM(B426),ALL!$B$1:$V$2738,6,FALSE))," ", VLOOKUP(TRIM(B426),ALL!$B$1:$V$2738,6,FALSE)))</f>
        <v/>
      </c>
      <c r="K426" s="34" t="str">
        <f>IF(ISBLANK(VLOOKUP(TRIM(B426),ALL!$B$1:$V$2738,7,FALSE)),"",IF(ISERROR(VLOOKUP(TRIM(B426),ALL!$B$1:$V$2738,7,FALSE))," ",VLOOKUP(TRIM(B426),ALL!$B$1:$V$2738,7,FALSE)))</f>
        <v/>
      </c>
      <c r="L426" s="34" t="str">
        <f>IF(ISBLANK(VLOOKUP(TRIM(B426),ALL!$B$1:$V$2738,8,FALSE)),"",IF(ISERROR(VLOOKUP(TRIM(B426),ALL!$B$1:$V$2738,8,FALSE))," ",VLOOKUP(TRIM(B426),ALL!$B$1:$V$2738,8,FALSE)))</f>
        <v/>
      </c>
      <c r="M426" s="34" t="str">
        <f>IF(ISBLANK(VLOOKUP(TRIM(B426),ALL!$B$1:$V$2738,9,FALSE)),"",IF(ISERROR(VLOOKUP(TRIM(B426),ALL!$B$1:$V$2738,9,FALSE))," ",VLOOKUP(TRIM(B426),ALL!$B$1:$V$2738,9,FALSE)))</f>
        <v/>
      </c>
      <c r="N426" s="34" t="str">
        <f>IF(ISBLANK(VLOOKUP(TRIM(B426),ALL!$B$1:$V$2738,10,FALSE)),"",IF(ISERROR(VLOOKUP(TRIM(B426),ALL!$B$1:$V$2738,10,FALSE))," ",VLOOKUP(TRIM(B426),ALL!$B$1:$V$2738,10,FALSE)))</f>
        <v/>
      </c>
      <c r="O426"/>
      <c r="P426"/>
      <c r="Q426"/>
      <c r="R426"/>
      <c r="S426"/>
      <c r="T426"/>
      <c r="AB426"/>
      <c r="AC426"/>
    </row>
    <row r="427" spans="1:29">
      <c r="A427" s="34" t="str">
        <f>IF(ISERROR(VLOOKUP(TRIM(B427),ALL!$B$1:$U$2738,3,FALSE)),"(unc)",VLOOKUP(TRIM(B427),ALL!$B$1:$U$2738,3,FALSE))</f>
        <v>WR</v>
      </c>
      <c r="B427" s="99" t="s">
        <v>10980</v>
      </c>
      <c r="C427" s="10" t="s">
        <v>3730</v>
      </c>
      <c r="D427" s="224">
        <f>VLOOKUP(TRIM(B427),BirthdateDraft!$A$1:$M$9000,2,FALSE)</f>
        <v>36553</v>
      </c>
      <c r="E427" s="203">
        <f>VLOOKUP(TRIM(B427),BirthdateDraft!$A$1:$M$9865,3,FALSE)</f>
        <v>23.7</v>
      </c>
      <c r="F427" s="209" t="s">
        <v>12138</v>
      </c>
      <c r="G427" s="34" t="str">
        <f>IF(ISERROR(VLOOKUP(TRIM(B427),ALL!$B$1:$U$2738,2,FALSE)),"",IF(ISERROR(VLOOKUP(TRIM(B427),ALL!$B$1:$U$2738,2,FALSE))," ",VLOOKUP(TRIM(B427),ALL!$B$1:$U$2738,2,FALSE)))</f>
        <v>SFN</v>
      </c>
      <c r="H427" s="124" t="str">
        <f>IF(ISBLANK(VLOOKUP(TRIM(B427),ALL!$B$1:$V$2738,11,FALSE)),"",IF(ISERROR(VLOOKUP(TRIM(B427),ALL!$B$1:$V$2738,11,FALSE))," ",VLOOKUP(TRIM(B427),ALL!$B$1:$V$2738,11,FALSE)))</f>
        <v>E</v>
      </c>
      <c r="I427" s="34" t="str">
        <f>IF(ISBLANK(VLOOKUP(TRIM(B427),ALL!$B$1:$V$2738,5,FALSE)),"",IF(ISERROR(VLOOKUP(TRIM(B427),ALL!$B$1:$V$2738,5,FALSE))," ",VLOOKUP(TRIM(B427),ALL!$B$1:$V$2738,5,FALSE)))</f>
        <v/>
      </c>
      <c r="J427" s="34"/>
      <c r="K427" s="34"/>
      <c r="L427" s="34"/>
      <c r="M427" s="34"/>
      <c r="N427" s="34"/>
      <c r="O427"/>
      <c r="P427"/>
      <c r="Q427"/>
      <c r="R427"/>
      <c r="S427"/>
      <c r="T427"/>
      <c r="AB427"/>
      <c r="AC427"/>
    </row>
    <row r="428" spans="1:29">
      <c r="A428" s="34" t="str">
        <f>IF(ISERROR(VLOOKUP(TRIM(B428),ALL!$B$1:$U$2738,3,FALSE)),"(unc)",VLOOKUP(TRIM(B428),ALL!$B$1:$U$2738,3,FALSE))</f>
        <v>TE</v>
      </c>
      <c r="B428" s="99" t="s">
        <v>6255</v>
      </c>
      <c r="C428" s="10" t="s">
        <v>4236</v>
      </c>
      <c r="D428" s="224">
        <f>VLOOKUP(TRIM(B428),BirthdateDraft!$A$1:$M$9000,2,FALSE)</f>
        <v>34510</v>
      </c>
      <c r="E428" s="203" t="str">
        <f>VLOOKUP(TRIM(B428),BirthdateDraft!$A$1:$M$9865,3,FALSE)</f>
        <v>17/2</v>
      </c>
      <c r="F428" s="209"/>
      <c r="G428" s="34" t="str">
        <f>IF(ISERROR(VLOOKUP(TRIM(B428),ALL!$B$1:$U$2738,2,FALSE)),"",IF(ISERROR(VLOOKUP(TRIM(B428),ALL!$B$1:$U$2738,2,FALSE))," ",VLOOKUP(TRIM(B428),ALL!$B$1:$U$2738,2,FALSE)))</f>
        <v>LAA</v>
      </c>
      <c r="H428" s="124" t="str">
        <f>IF(ISBLANK(VLOOKUP(TRIM(B428),ALL!$B$1:$V$2738,11,FALSE)),"",IF(ISERROR(VLOOKUP(TRIM(B428),ALL!$B$1:$V$2738,11,FALSE))," ",VLOOKUP(TRIM(B428),ALL!$B$1:$V$2738,11,FALSE)))</f>
        <v>C</v>
      </c>
      <c r="I428" s="34" t="str">
        <f>IF(ISBLANK(VLOOKUP(TRIM(B428),ALL!$B$1:$V$2738,5,FALSE)),"",IF(ISERROR(VLOOKUP(TRIM(B428),ALL!$B$1:$V$2738,5,FALSE))," ",VLOOKUP(TRIM(B428),ALL!$B$1:$V$2738,5,FALSE)))</f>
        <v/>
      </c>
      <c r="J428" s="34" t="str">
        <f>IF(ISBLANK(VLOOKUP(TRIM(B428),ALL!$B$1:$V$2738,6,FALSE)),"",IF(ISERROR(VLOOKUP(TRIM(B428),ALL!$B$1:$V$2738,6,FALSE))," ", VLOOKUP(TRIM(B428),ALL!$B$1:$V$2738,6,FALSE)))</f>
        <v/>
      </c>
      <c r="K428" s="34" t="str">
        <f>IF(ISBLANK(VLOOKUP(TRIM(B428),ALL!$B$1:$V$2738,7,FALSE)),"",IF(ISERROR(VLOOKUP(TRIM(B428),ALL!$B$1:$V$2738,7,FALSE))," ",VLOOKUP(TRIM(B428),ALL!$B$1:$V$2738,7,FALSE)))</f>
        <v/>
      </c>
      <c r="L428" s="34">
        <f>IF(ISBLANK(VLOOKUP(TRIM(B428),ALL!$B$1:$V$2738,8,FALSE)),"",IF(ISERROR(VLOOKUP(TRIM(B428),ALL!$B$1:$V$2738,8,FALSE))," ",VLOOKUP(TRIM(B428),ALL!$B$1:$V$2738,8,FALSE)))</f>
        <v>4</v>
      </c>
      <c r="M428" s="34" t="str">
        <f>IF(ISBLANK(VLOOKUP(TRIM(B428),ALL!$B$1:$V$2738,9,FALSE)),"",IF(ISERROR(VLOOKUP(TRIM(B428),ALL!$B$1:$V$2738,9,FALSE))," ",VLOOKUP(TRIM(B428),ALL!$B$1:$V$2738,9,FALSE)))</f>
        <v/>
      </c>
      <c r="N428" s="34">
        <f>IF(ISBLANK(VLOOKUP(TRIM(B428),ALL!$B$1:$V$2738,10,FALSE)),"",IF(ISERROR(VLOOKUP(TRIM(B428),ALL!$B$1:$V$2738,10,FALSE))," ",VLOOKUP(TRIM(B428),ALL!$B$1:$V$2738,10,FALSE)))</f>
        <v>0</v>
      </c>
      <c r="O428"/>
      <c r="P428"/>
      <c r="Q428"/>
      <c r="R428"/>
      <c r="S428"/>
      <c r="T428"/>
      <c r="AB428"/>
      <c r="AC428"/>
    </row>
    <row r="429" spans="1:29">
      <c r="A429" s="34" t="str">
        <f>IF(ISERROR(VLOOKUP(TRIM(B429),ALL!$B$1:$U$2738,3,FALSE)),"(unc)",VLOOKUP(TRIM(B429),ALL!$B$1:$U$2738,3,FALSE))</f>
        <v>BB TE</v>
      </c>
      <c r="B429" s="99" t="s">
        <v>5608</v>
      </c>
      <c r="C429" s="10" t="s">
        <v>4236</v>
      </c>
      <c r="D429" s="224">
        <f>VLOOKUP(TRIM(B429),BirthdateDraft!$A$1:$M$9000,2,FALSE)</f>
        <v>33983</v>
      </c>
      <c r="E429" s="203" t="str">
        <f>VLOOKUP(TRIM(B429),BirthdateDraft!$A$1:$M$9865,3,FALSE)</f>
        <v>15/5</v>
      </c>
      <c r="F429" s="209"/>
      <c r="G429" s="34" t="str">
        <f>IF(ISERROR(VLOOKUP(TRIM(B429),ALL!$B$1:$U$2738,2,FALSE)),"",IF(ISERROR(VLOOKUP(TRIM(B429),ALL!$B$1:$U$2738,2,FALSE))," ",VLOOKUP(TRIM(B429),ALL!$B$1:$U$2738,2,FALSE)))</f>
        <v>NYA</v>
      </c>
      <c r="H429" s="124" t="str">
        <f>IF(ISBLANK(VLOOKUP(TRIM(B429),ALL!$B$1:$V$2738,11,FALSE)),"",IF(ISERROR(VLOOKUP(TRIM(B429),ALL!$B$1:$V$2738,11,FALSE))," ",VLOOKUP(TRIM(B429),ALL!$B$1:$V$2738,11,FALSE)))</f>
        <v>E</v>
      </c>
      <c r="I429" s="34" t="str">
        <f>IF(ISBLANK(VLOOKUP(TRIM(B429),ALL!$B$1:$V$2738,5,FALSE)),"",IF(ISERROR(VLOOKUP(TRIM(B429),ALL!$B$1:$V$2738,5,FALSE))," ",VLOOKUP(TRIM(B429),ALL!$B$1:$V$2738,5,FALSE)))</f>
        <v/>
      </c>
      <c r="J429" s="34" t="str">
        <f>IF(ISBLANK(VLOOKUP(TRIM(B429),ALL!$B$1:$V$2738,6,FALSE)),"",IF(ISERROR(VLOOKUP(TRIM(B429),ALL!$B$1:$V$2738,6,FALSE))," ", VLOOKUP(TRIM(B429),ALL!$B$1:$V$2738,6,FALSE)))</f>
        <v/>
      </c>
      <c r="K429" s="34" t="str">
        <f>IF(ISBLANK(VLOOKUP(TRIM(B429),ALL!$B$1:$V$2738,7,FALSE)),"",IF(ISERROR(VLOOKUP(TRIM(B429),ALL!$B$1:$V$2738,7,FALSE))," ",VLOOKUP(TRIM(B429),ALL!$B$1:$V$2738,7,FALSE)))</f>
        <v/>
      </c>
      <c r="L429" s="34">
        <f>IF(ISBLANK(VLOOKUP(TRIM(B429),ALL!$B$1:$V$2738,8,FALSE)),"",IF(ISERROR(VLOOKUP(TRIM(B429),ALL!$B$1:$V$2738,8,FALSE))," ",VLOOKUP(TRIM(B429),ALL!$B$1:$V$2738,8,FALSE)))</f>
        <v>0</v>
      </c>
      <c r="M429" s="34" t="str">
        <f>IF(ISBLANK(VLOOKUP(TRIM(B429),ALL!$B$1:$V$2738,9,FALSE)),"",IF(ISERROR(VLOOKUP(TRIM(B429),ALL!$B$1:$V$2738,9,FALSE))," ",VLOOKUP(TRIM(B429),ALL!$B$1:$V$2738,9,FALSE)))</f>
        <v/>
      </c>
      <c r="N429" s="34">
        <f>IF(ISBLANK(VLOOKUP(TRIM(B429),ALL!$B$1:$V$2738,10,FALSE)),"",IF(ISERROR(VLOOKUP(TRIM(B429),ALL!$B$1:$V$2738,10,FALSE))," ",VLOOKUP(TRIM(B429),ALL!$B$1:$V$2738,10,FALSE)))</f>
        <v>3</v>
      </c>
      <c r="O429"/>
      <c r="P429"/>
      <c r="Q429"/>
      <c r="R429"/>
      <c r="S429"/>
      <c r="T429"/>
      <c r="AB429"/>
      <c r="AC429"/>
    </row>
    <row r="430" spans="1:29">
      <c r="A430" s="34" t="str">
        <f>IF(ISERROR(VLOOKUP(TRIM(B430),ALL!$B$1:$U$2738,3,FALSE)),"(unc)",VLOOKUP(TRIM(B430),ALL!$B$1:$U$2738,3,FALSE))</f>
        <v>TE BB OT</v>
      </c>
      <c r="B430" s="99" t="s">
        <v>5612</v>
      </c>
      <c r="C430" s="10" t="s">
        <v>3730</v>
      </c>
      <c r="D430" s="224">
        <f>VLOOKUP(TRIM(B430),BirthdateDraft!$A$1:$M$9000,2,FALSE)</f>
        <v>33704</v>
      </c>
      <c r="E430" s="203" t="str">
        <f>VLOOKUP(TRIM(B430),BirthdateDraft!$A$1:$M$9865,3,FALSE)</f>
        <v>15/FA</v>
      </c>
      <c r="F430" s="209"/>
      <c r="G430" s="34" t="str">
        <f>IF(ISERROR(VLOOKUP(TRIM(B430),ALL!$B$1:$U$2738,2,FALSE)),"",IF(ISERROR(VLOOKUP(TRIM(B430),ALL!$B$1:$U$2738,2,FALSE))," ",VLOOKUP(TRIM(B430),ALL!$B$1:$U$2738,2,FALSE)))</f>
        <v>DNA</v>
      </c>
      <c r="H430" s="124" t="str">
        <f>IF(ISBLANK(VLOOKUP(TRIM(B430),ALL!$B$1:$V$2738,11,FALSE)),"",IF(ISERROR(VLOOKUP(TRIM(B430),ALL!$B$1:$V$2738,11,FALSE))," ",VLOOKUP(TRIM(B430),ALL!$B$1:$V$2738,11,FALSE)))</f>
        <v>D</v>
      </c>
      <c r="I430" s="34" t="str">
        <f>IF(ISBLANK(VLOOKUP(TRIM(B430),ALL!$B$1:$V$2738,5,FALSE)),"",IF(ISERROR(VLOOKUP(TRIM(B430),ALL!$B$1:$V$2738,5,FALSE))," ",VLOOKUP(TRIM(B430),ALL!$B$1:$V$2738,5,FALSE)))</f>
        <v/>
      </c>
      <c r="J430" s="34" t="str">
        <f>IF(ISBLANK(VLOOKUP(TRIM(B430),ALL!$B$1:$V$2738,6,FALSE)),"",IF(ISERROR(VLOOKUP(TRIM(B430),ALL!$B$1:$V$2738,6,FALSE))," ", VLOOKUP(TRIM(B430),ALL!$B$1:$V$2738,6,FALSE)))</f>
        <v/>
      </c>
      <c r="K430" s="34" t="str">
        <f>IF(ISBLANK(VLOOKUP(TRIM(B430),ALL!$B$1:$V$2738,7,FALSE)),"",IF(ISERROR(VLOOKUP(TRIM(B430),ALL!$B$1:$V$2738,7,FALSE))," ",VLOOKUP(TRIM(B430),ALL!$B$1:$V$2738,7,FALSE)))</f>
        <v/>
      </c>
      <c r="L430" s="34">
        <f>IF(ISBLANK(VLOOKUP(TRIM(B430),ALL!$B$1:$V$2738,8,FALSE)),"",IF(ISERROR(VLOOKUP(TRIM(B430),ALL!$B$1:$V$2738,8,FALSE))," ",VLOOKUP(TRIM(B430),ALL!$B$1:$V$2738,8,FALSE)))</f>
        <v>5</v>
      </c>
      <c r="M430" s="34" t="str">
        <f>IF(ISBLANK(VLOOKUP(TRIM(B430),ALL!$B$1:$V$2738,9,FALSE)),"",IF(ISERROR(VLOOKUP(TRIM(B430),ALL!$B$1:$V$2738,9,FALSE))," ",VLOOKUP(TRIM(B430),ALL!$B$1:$V$2738,9,FALSE)))</f>
        <v/>
      </c>
      <c r="N430" s="34">
        <f>IF(ISBLANK(VLOOKUP(TRIM(B430),ALL!$B$1:$V$2738,10,FALSE)),"",IF(ISERROR(VLOOKUP(TRIM(B430),ALL!$B$1:$V$2738,10,FALSE))," ",VLOOKUP(TRIM(B430),ALL!$B$1:$V$2738,10,FALSE)))</f>
        <v>0</v>
      </c>
      <c r="O430"/>
      <c r="P430"/>
      <c r="Q430"/>
      <c r="R430"/>
      <c r="S430"/>
      <c r="T430"/>
      <c r="AB430"/>
      <c r="AC430"/>
    </row>
    <row r="431" spans="1:29">
      <c r="A431" s="34" t="str">
        <f>IF(ISERROR(VLOOKUP(TRIM(B431),ALL!$B$1:$U$2738,3,FALSE)),"(unc)",VLOOKUP(TRIM(B431),ALL!$B$1:$U$2738,3,FALSE))</f>
        <v>TE BB</v>
      </c>
      <c r="B431" s="99" t="s">
        <v>9944</v>
      </c>
      <c r="C431" s="10" t="s">
        <v>3730</v>
      </c>
      <c r="D431" s="224" t="e">
        <f>VLOOKUP(TRIM(B431),BirthdateDraft!$A$1:$M$9000,2,FALSE)</f>
        <v>#N/A</v>
      </c>
      <c r="E431" s="203" t="e">
        <f>VLOOKUP(TRIM(B431),BirthdateDraft!$A$1:$M$9865,3,FALSE)</f>
        <v>#N/A</v>
      </c>
      <c r="F431" s="209" t="s">
        <v>10836</v>
      </c>
      <c r="G431" s="34" t="str">
        <f>IF(ISERROR(VLOOKUP(TRIM(B431),ALL!$B$1:$U$2738,2,FALSE)),"",IF(ISERROR(VLOOKUP(TRIM(B431),ALL!$B$1:$U$2738,2,FALSE))," ",VLOOKUP(TRIM(B431),ALL!$B$1:$U$2738,2,FALSE)))</f>
        <v>PIA</v>
      </c>
      <c r="H431" s="124" t="str">
        <f>IF(ISBLANK(VLOOKUP(TRIM(B431),ALL!$B$1:$V$2738,11,FALSE)),"",IF(ISERROR(VLOOKUP(TRIM(B431),ALL!$B$1:$V$2738,11,FALSE))," ",VLOOKUP(TRIM(B431),ALL!$B$1:$V$2738,11,FALSE)))</f>
        <v>D</v>
      </c>
      <c r="I431" s="34" t="str">
        <f>IF(ISBLANK(VLOOKUP(TRIM(B431),ALL!$B$1:$V$2738,5,FALSE)),"",IF(ISERROR(VLOOKUP(TRIM(B431),ALL!$B$1:$V$2738,5,FALSE))," ",VLOOKUP(TRIM(B431),ALL!$B$1:$V$2738,5,FALSE)))</f>
        <v/>
      </c>
      <c r="J431" s="34" t="str">
        <f>IF(ISBLANK(VLOOKUP(TRIM(B431),ALL!$B$1:$V$2738,6,FALSE)),"",IF(ISERROR(VLOOKUP(TRIM(B431),ALL!$B$1:$V$2738,6,FALSE))," ", VLOOKUP(TRIM(B431),ALL!$B$1:$V$2738,6,FALSE)))</f>
        <v/>
      </c>
      <c r="K431" s="34" t="str">
        <f>IF(ISBLANK(VLOOKUP(TRIM(B431),ALL!$B$1:$V$2738,7,FALSE)),"",IF(ISERROR(VLOOKUP(TRIM(B431),ALL!$B$1:$V$2738,7,FALSE))," ",VLOOKUP(TRIM(B431),ALL!$B$1:$V$2738,7,FALSE)))</f>
        <v/>
      </c>
      <c r="L431" s="34">
        <f>IF(ISBLANK(VLOOKUP(TRIM(B431),ALL!$B$1:$V$2738,8,FALSE)),"",IF(ISERROR(VLOOKUP(TRIM(B431),ALL!$B$1:$V$2738,8,FALSE))," ",VLOOKUP(TRIM(B431),ALL!$B$1:$V$2738,8,FALSE)))</f>
        <v>4</v>
      </c>
      <c r="M431" s="34" t="str">
        <f>IF(ISBLANK(VLOOKUP(TRIM(B431),ALL!$B$1:$V$2738,9,FALSE)),"",IF(ISERROR(VLOOKUP(TRIM(B431),ALL!$B$1:$V$2738,9,FALSE))," ",VLOOKUP(TRIM(B431),ALL!$B$1:$V$2738,9,FALSE)))</f>
        <v/>
      </c>
      <c r="N431" s="34">
        <f>IF(ISBLANK(VLOOKUP(TRIM(B431),ALL!$B$1:$V$2738,10,FALSE)),"",IF(ISERROR(VLOOKUP(TRIM(B431),ALL!$B$1:$V$2738,10,FALSE))," ",VLOOKUP(TRIM(B431),ALL!$B$1:$V$2738,10,FALSE)))</f>
        <v>0</v>
      </c>
      <c r="O431"/>
      <c r="P431"/>
      <c r="Q431"/>
      <c r="R431"/>
      <c r="S431"/>
      <c r="T431"/>
      <c r="AB431"/>
      <c r="AC431"/>
    </row>
    <row r="432" spans="1:29">
      <c r="A432" s="34" t="str">
        <f>IF(ISERROR(VLOOKUP(TRIM(B432),ALL!$B$1:$U$2738,3,FALSE)),"(unc)",VLOOKUP(TRIM(B432),ALL!$B$1:$U$2738,3,FALSE))</f>
        <v>(unc)</v>
      </c>
      <c r="B432" s="99" t="s">
        <v>7339</v>
      </c>
      <c r="C432" s="10" t="s">
        <v>3730</v>
      </c>
      <c r="D432" s="224">
        <f>VLOOKUP(TRIM(B432),BirthdateDraft!$A$1:$M$9000,2,FALSE)</f>
        <v>35086</v>
      </c>
      <c r="E432" s="203" t="str">
        <f>VLOOKUP(TRIM(B432),BirthdateDraft!$A$1:$M$9865,3,FALSE)</f>
        <v>18/6</v>
      </c>
      <c r="F432" s="209"/>
      <c r="G432" s="34" t="str">
        <f>IF(ISERROR(VLOOKUP(TRIM(B432),ALL!$B$1:$U$2738,2,FALSE)),"",IF(ISERROR(VLOOKUP(TRIM(B432),ALL!$B$1:$U$2738,2,FALSE))," ",VLOOKUP(TRIM(B432),ALL!$B$1:$U$2738,2,FALSE)))</f>
        <v/>
      </c>
      <c r="H432" s="124" t="str">
        <f>IF(ISBLANK(VLOOKUP(TRIM(B432),ALL!$B$1:$V$2738,11,FALSE)),"",IF(ISERROR(VLOOKUP(TRIM(B432),ALL!$B$1:$V$2738,11,FALSE))," ",VLOOKUP(TRIM(B432),ALL!$B$1:$V$2738,11,FALSE)))</f>
        <v xml:space="preserve"> </v>
      </c>
      <c r="I432" s="34"/>
      <c r="J432" s="34"/>
      <c r="K432" s="34"/>
      <c r="L432" s="34" t="str">
        <f>IF(ISBLANK(VLOOKUP(TRIM(B432),ALL!$B$1:$V$2738,8,FALSE)),"",IF(ISERROR(VLOOKUP(TRIM(B432),ALL!$B$1:$V$2738,8,FALSE))," ",VLOOKUP(TRIM(B432),ALL!$B$1:$V$2738,8,FALSE)))</f>
        <v xml:space="preserve"> </v>
      </c>
      <c r="M432" s="34" t="str">
        <f>IF(ISBLANK(VLOOKUP(TRIM(B432),ALL!$B$1:$V$2738,9,FALSE)),"",IF(ISERROR(VLOOKUP(TRIM(B432),ALL!$B$1:$V$2738,9,FALSE))," ",VLOOKUP(TRIM(B432),ALL!$B$1:$V$2738,9,FALSE)))</f>
        <v xml:space="preserve"> </v>
      </c>
      <c r="N432" s="34" t="str">
        <f>IF(ISBLANK(VLOOKUP(TRIM(B432),ALL!$B$1:$V$2738,10,FALSE)),"",IF(ISERROR(VLOOKUP(TRIM(B432),ALL!$B$1:$V$2738,10,FALSE))," ",VLOOKUP(TRIM(B432),ALL!$B$1:$V$2738,10,FALSE)))</f>
        <v xml:space="preserve"> </v>
      </c>
      <c r="O432"/>
      <c r="P432"/>
      <c r="Q432"/>
      <c r="R432"/>
      <c r="S432"/>
      <c r="T432"/>
      <c r="AB432"/>
      <c r="AC432"/>
    </row>
    <row r="433" spans="1:29">
      <c r="A433" s="34"/>
      <c r="B433" s="99"/>
      <c r="C433" s="10"/>
      <c r="D433" s="224"/>
      <c r="E433" s="203"/>
      <c r="F433" s="209"/>
      <c r="G433" s="34"/>
      <c r="H433" s="124"/>
      <c r="I433" s="34"/>
      <c r="J433" s="34"/>
      <c r="K433" s="34"/>
      <c r="L433" s="34" t="str">
        <f>IF(ISBLANK(VLOOKUP(TRIM(B433),ALL!$B$1:$V$2738,8,FALSE)),"",IF(ISERROR(VLOOKUP(TRIM(B433),ALL!$B$1:$V$2738,8,FALSE))," ",VLOOKUP(TRIM(B433),ALL!$B$1:$V$2738,8,FALSE)))</f>
        <v xml:space="preserve"> </v>
      </c>
      <c r="M433" s="34" t="str">
        <f>IF(ISBLANK(VLOOKUP(TRIM(B433),ALL!$B$1:$V$2738,9,FALSE)),"",IF(ISERROR(VLOOKUP(TRIM(B433),ALL!$B$1:$V$2738,9,FALSE))," ",VLOOKUP(TRIM(B433),ALL!$B$1:$V$2738,9,FALSE)))</f>
        <v xml:space="preserve"> </v>
      </c>
      <c r="N433" s="34" t="str">
        <f>IF(ISBLANK(VLOOKUP(TRIM(B433),ALL!$B$1:$V$2738,10,FALSE)),"",IF(ISERROR(VLOOKUP(TRIM(B433),ALL!$B$1:$V$2738,10,FALSE))," ",VLOOKUP(TRIM(B433),ALL!$B$1:$V$2738,10,FALSE)))</f>
        <v xml:space="preserve"> </v>
      </c>
      <c r="O433"/>
      <c r="P433"/>
      <c r="Q433"/>
      <c r="R433"/>
      <c r="S433"/>
      <c r="T433"/>
      <c r="AB433"/>
      <c r="AC433"/>
    </row>
    <row r="434" spans="1:29">
      <c r="A434" s="34" t="str">
        <f>IF(ISERROR(VLOOKUP(TRIM(B434),ALL!$B$1:$U$2738,3,FALSE)),"(unc)",VLOOKUP(TRIM(B434),ALL!$B$1:$U$2738,3,FALSE))</f>
        <v>OC @</v>
      </c>
      <c r="B434" s="99" t="s">
        <v>971</v>
      </c>
      <c r="C434" s="10" t="s">
        <v>4236</v>
      </c>
      <c r="D434" s="224">
        <f>VLOOKUP(TRIM(B434),BirthdateDraft!$A$1:$M$9000,2,FALSE)</f>
        <v>32086</v>
      </c>
      <c r="E434" s="203" t="str">
        <f>VLOOKUP(TRIM(B434),BirthdateDraft!$A$1:$M$9865,3,FALSE)</f>
        <v>11/6</v>
      </c>
      <c r="F434" s="209"/>
      <c r="G434" s="34" t="str">
        <f>IF(ISERROR(VLOOKUP(TRIM(B434),ALL!$B$1:$U$2738,2,FALSE)),"",IF(ISERROR(VLOOKUP(TRIM(B434),ALL!$B$1:$U$2738,2,FALSE))," ",VLOOKUP(TRIM(B434),ALL!$B$1:$U$2738,2,FALSE)))</f>
        <v>PHN</v>
      </c>
      <c r="H434" s="124" t="str">
        <f>IF(ISBLANK(VLOOKUP(TRIM(B434),ALL!$B$1:$V$2738,4,FALSE)),"",IF(ISERROR(VLOOKUP(TRIM(B434),ALL!$B$1:$V$2738,4,FALSE))," ",VLOOKUP(TRIM(B434),ALL!$B$1:$V$2738,4,FALSE)))</f>
        <v/>
      </c>
      <c r="I434" s="34" t="str">
        <f>IF(ISBLANK(VLOOKUP(TRIM(B434),ALL!$B$1:$V$2738,5,FALSE)),"",IF(ISERROR(VLOOKUP(TRIM(B434),ALL!$B$1:$V$2738,5,FALSE))," ",VLOOKUP(TRIM(B434),ALL!$B$1:$V$2738,5,FALSE)))</f>
        <v/>
      </c>
      <c r="J434" s="34" t="str">
        <f>IF(ISBLANK(VLOOKUP(TRIM(B434),ALL!$B$1:$V$2738,6,FALSE)),"",IF(ISERROR(VLOOKUP(TRIM(B434),ALL!$B$1:$V$2738,6,FALSE))," ", VLOOKUP(TRIM(B434),ALL!$B$1:$V$2738,6,FALSE)))</f>
        <v/>
      </c>
      <c r="K434" s="34" t="str">
        <f>IF(ISBLANK(VLOOKUP(TRIM(B434),ALL!$B$1:$V$2738,7,FALSE)),"",IF(ISERROR(VLOOKUP(TRIM(B434),ALL!$B$1:$V$2738,7,FALSE))," ",VLOOKUP(TRIM(B434),ALL!$B$1:$V$2738,7,FALSE)))</f>
        <v/>
      </c>
      <c r="L434" s="34">
        <f>IF(ISBLANK(VLOOKUP(TRIM(B434),ALL!$B$1:$V$2738,8,FALSE)),"",IF(ISERROR(VLOOKUP(TRIM(B434),ALL!$B$1:$V$2738,8,FALSE))," ",VLOOKUP(TRIM(B434),ALL!$B$1:$V$2738,8,FALSE)))</f>
        <v>6</v>
      </c>
      <c r="M434" s="34" t="str">
        <f>IF(ISBLANK(VLOOKUP(TRIM(B434),ALL!$B$1:$V$2738,9,FALSE)),"",IF(ISERROR(VLOOKUP(TRIM(B434),ALL!$B$1:$V$2738,9,FALSE))," ",VLOOKUP(TRIM(B434),ALL!$B$1:$V$2738,9,FALSE)))</f>
        <v/>
      </c>
      <c r="N434" s="34">
        <f>IF(ISBLANK(VLOOKUP(TRIM(B434),ALL!$B$1:$V$2738,10,FALSE)),"",IF(ISERROR(VLOOKUP(TRIM(B434),ALL!$B$1:$V$2738,10,FALSE))," ",VLOOKUP(TRIM(B434),ALL!$B$1:$V$2738,10,FALSE)))</f>
        <v>5</v>
      </c>
      <c r="O434"/>
      <c r="P434"/>
      <c r="Q434"/>
      <c r="R434"/>
      <c r="S434"/>
      <c r="T434"/>
      <c r="AB434"/>
      <c r="AC434"/>
    </row>
    <row r="435" spans="1:29">
      <c r="A435" s="34" t="str">
        <f>IF(ISERROR(VLOOKUP(TRIM(B435),ALL!$B$1:$U$2738,3,FALSE)),"(unc)",VLOOKUP(TRIM(B435),ALL!$B$1:$U$2738,3,FALSE))</f>
        <v>LOT @ TE</v>
      </c>
      <c r="B435" s="99" t="s">
        <v>4594</v>
      </c>
      <c r="C435" s="10" t="s">
        <v>4236</v>
      </c>
      <c r="D435" s="224">
        <f>VLOOKUP(TRIM(B435),BirthdateDraft!$A$1:$M$9000,2,FALSE)</f>
        <v>33645</v>
      </c>
      <c r="E435" s="203" t="str">
        <f>VLOOKUP(TRIM(B435),BirthdateDraft!$A$1:$M$9865,3,FALSE)</f>
        <v>14/1 (6)</v>
      </c>
      <c r="F435" s="209"/>
      <c r="G435" s="34" t="str">
        <f>IF(ISERROR(VLOOKUP(TRIM(B435),ALL!$B$1:$U$2738,2,FALSE)),"",IF(ISERROR(VLOOKUP(TRIM(B435),ALL!$B$1:$U$2738,2,FALSE))," ",VLOOKUP(TRIM(B435),ALL!$B$1:$U$2738,2,FALSE)))</f>
        <v>ATN</v>
      </c>
      <c r="H435" s="124" t="str">
        <f>IF(ISBLANK(VLOOKUP(TRIM(B435),ALL!$B$1:$V$2738,4,FALSE)),"",IF(ISERROR(VLOOKUP(TRIM(B435),ALL!$B$1:$V$2738,4,FALSE))," ",VLOOKUP(TRIM(B435),ALL!$B$1:$V$2738,4,FALSE)))</f>
        <v/>
      </c>
      <c r="I435" s="34" t="str">
        <f>IF(ISBLANK(VLOOKUP(TRIM(B435),ALL!$B$1:$V$2738,5,FALSE)),"",IF(ISERROR(VLOOKUP(TRIM(B435),ALL!$B$1:$V$2738,5,FALSE))," ",VLOOKUP(TRIM(B435),ALL!$B$1:$V$2738,5,FALSE)))</f>
        <v/>
      </c>
      <c r="J435" s="34" t="str">
        <f>IF(ISBLANK(VLOOKUP(TRIM(B435),ALL!$B$1:$V$2738,6,FALSE)),"",IF(ISERROR(VLOOKUP(TRIM(B435),ALL!$B$1:$V$2738,6,FALSE))," ", VLOOKUP(TRIM(B435),ALL!$B$1:$V$2738,6,FALSE)))</f>
        <v/>
      </c>
      <c r="K435" s="34" t="str">
        <f>IF(ISBLANK(VLOOKUP(TRIM(B435),ALL!$B$1:$V$2738,7,FALSE)),"",IF(ISERROR(VLOOKUP(TRIM(B435),ALL!$B$1:$V$2738,7,FALSE))," ",VLOOKUP(TRIM(B435),ALL!$B$1:$V$2738,7,FALSE)))</f>
        <v/>
      </c>
      <c r="L435" s="34">
        <f>IF(ISBLANK(VLOOKUP(TRIM(B435),ALL!$B$1:$V$2738,8,FALSE)),"",IF(ISERROR(VLOOKUP(TRIM(B435),ALL!$B$1:$V$2738,8,FALSE))," ",VLOOKUP(TRIM(B435),ALL!$B$1:$V$2738,8,FALSE)))</f>
        <v>4</v>
      </c>
      <c r="M435" s="34" t="str">
        <f>IF(ISBLANK(VLOOKUP(TRIM(B435),ALL!$B$1:$V$2738,9,FALSE)),"",IF(ISERROR(VLOOKUP(TRIM(B435),ALL!$B$1:$V$2738,9,FALSE))," ",VLOOKUP(TRIM(B435),ALL!$B$1:$V$2738,9,FALSE)))</f>
        <v/>
      </c>
      <c r="N435" s="34">
        <f>IF(ISBLANK(VLOOKUP(TRIM(B435),ALL!$B$1:$V$2738,10,FALSE)),"",IF(ISERROR(VLOOKUP(TRIM(B435),ALL!$B$1:$V$2738,10,FALSE))," ",VLOOKUP(TRIM(B435),ALL!$B$1:$V$2738,10,FALSE)))</f>
        <v>7</v>
      </c>
      <c r="O435" s="32"/>
      <c r="P435"/>
      <c r="Q435"/>
      <c r="R435"/>
      <c r="S435"/>
      <c r="T435"/>
      <c r="AB435"/>
      <c r="AC435"/>
    </row>
    <row r="436" spans="1:29">
      <c r="A436" s="34" t="str">
        <f>IF(ISERROR(VLOOKUP(TRIM(B436),ALL!$B$1:$U$2738,3,FALSE)),"(unc)",VLOOKUP(TRIM(B436),ALL!$B$1:$U$2738,3,FALSE))</f>
        <v>RG @</v>
      </c>
      <c r="B436" s="99" t="s">
        <v>5146</v>
      </c>
      <c r="C436" s="10" t="s">
        <v>4236</v>
      </c>
      <c r="D436" s="224">
        <f>VLOOKUP(TRIM(B436),BirthdateDraft!$A$1:$M$9000,2,FALSE)</f>
        <v>33598</v>
      </c>
      <c r="E436" s="203" t="str">
        <f>VLOOKUP(TRIM(B436),BirthdateDraft!$A$1:$M$9865,3,FALSE)</f>
        <v>15/1 (5)</v>
      </c>
      <c r="F436" s="209" t="s">
        <v>8648</v>
      </c>
      <c r="G436" s="34" t="str">
        <f>IF(ISERROR(VLOOKUP(TRIM(B436),ALL!$B$1:$U$2738,2,FALSE)),"",IF(ISERROR(VLOOKUP(TRIM(B436),ALL!$B$1:$U$2738,2,FALSE))," ",VLOOKUP(TRIM(B436),ALL!$B$1:$U$2738,2,FALSE)))</f>
        <v>JXA</v>
      </c>
      <c r="H436" s="124" t="str">
        <f>IF(ISBLANK(VLOOKUP(TRIM(B436),ALL!$B$1:$V$2738,4,FALSE)),"",IF(ISERROR(VLOOKUP(TRIM(B436),ALL!$B$1:$V$2738,4,FALSE))," ",VLOOKUP(TRIM(B436),ALL!$B$1:$V$2738,4,FALSE)))</f>
        <v/>
      </c>
      <c r="I436" s="34" t="str">
        <f>IF(ISBLANK(VLOOKUP(TRIM(B436),ALL!$B$1:$V$2738,5,FALSE)),"",IF(ISERROR(VLOOKUP(TRIM(B436),ALL!$B$1:$V$2738,5,FALSE))," ",VLOOKUP(TRIM(B436),ALL!$B$1:$V$2738,5,FALSE)))</f>
        <v/>
      </c>
      <c r="J436" s="34" t="str">
        <f>IF(ISBLANK(VLOOKUP(TRIM(B436),ALL!$B$1:$V$2738,6,FALSE)),"",IF(ISERROR(VLOOKUP(TRIM(B436),ALL!$B$1:$V$2738,6,FALSE))," ", VLOOKUP(TRIM(B436),ALL!$B$1:$V$2738,6,FALSE)))</f>
        <v/>
      </c>
      <c r="K436" s="34" t="str">
        <f>IF(ISBLANK(VLOOKUP(TRIM(B436),ALL!$B$1:$V$2738,7,FALSE)),"",IF(ISERROR(VLOOKUP(TRIM(B436),ALL!$B$1:$V$2738,7,FALSE))," ",VLOOKUP(TRIM(B436),ALL!$B$1:$V$2738,7,FALSE)))</f>
        <v/>
      </c>
      <c r="L436" s="34">
        <f>IF(ISBLANK(VLOOKUP(TRIM(B436),ALL!$B$1:$V$2738,8,FALSE)),"",IF(ISERROR(VLOOKUP(TRIM(B436),ALL!$B$1:$V$2738,8,FALSE))," ",VLOOKUP(TRIM(B436),ALL!$B$1:$V$2738,8,FALSE)))</f>
        <v>4</v>
      </c>
      <c r="M436" s="34" t="str">
        <f>IF(ISBLANK(VLOOKUP(TRIM(B436),ALL!$B$1:$V$2738,9,FALSE)),"",IF(ISERROR(VLOOKUP(TRIM(B436),ALL!$B$1:$V$2738,9,FALSE))," ",VLOOKUP(TRIM(B436),ALL!$B$1:$V$2738,9,FALSE)))</f>
        <v/>
      </c>
      <c r="N436" s="34">
        <f>IF(ISBLANK(VLOOKUP(TRIM(B436),ALL!$B$1:$V$2738,10,FALSE)),"",IF(ISERROR(VLOOKUP(TRIM(B436),ALL!$B$1:$V$2738,10,FALSE))," ",VLOOKUP(TRIM(B436),ALL!$B$1:$V$2738,10,FALSE)))</f>
        <v>7</v>
      </c>
      <c r="O436"/>
      <c r="P436"/>
      <c r="Q436"/>
      <c r="R436"/>
      <c r="S436"/>
      <c r="T436"/>
      <c r="AB436"/>
      <c r="AC436"/>
    </row>
    <row r="437" spans="1:29">
      <c r="A437" s="34" t="str">
        <f>IF(ISERROR(VLOOKUP(TRIM(B437),ALL!$B$1:$U$2738,3,FALSE)),"(unc)",VLOOKUP(TRIM(B437),ALL!$B$1:$U$2738,3,FALSE))</f>
        <v>LOT @ TE</v>
      </c>
      <c r="B437" s="99" t="s">
        <v>6356</v>
      </c>
      <c r="C437" s="10" t="s">
        <v>4236</v>
      </c>
      <c r="D437" s="224">
        <f>VLOOKUP(TRIM(B437),BirthdateDraft!$A$1:$M$9000,2,FALSE)</f>
        <v>33751</v>
      </c>
      <c r="E437" s="203" t="str">
        <f>VLOOKUP(TRIM(B437),BirthdateDraft!$A$1:$M$9865,3,FALSE)</f>
        <v>17/1 (20)</v>
      </c>
      <c r="F437" s="209"/>
      <c r="G437" s="34" t="str">
        <f>IF(ISERROR(VLOOKUP(TRIM(B437),ALL!$B$1:$U$2738,2,FALSE)),"",IF(ISERROR(VLOOKUP(TRIM(B437),ALL!$B$1:$U$2738,2,FALSE))," ",VLOOKUP(TRIM(B437),ALL!$B$1:$U$2738,2,FALSE)))</f>
        <v>DNA</v>
      </c>
      <c r="H437" s="124" t="str">
        <f>IF(ISBLANK(VLOOKUP(TRIM(B437),ALL!$B$1:$V$2738,4,FALSE)),"",IF(ISERROR(VLOOKUP(TRIM(B437),ALL!$B$1:$V$2738,4,FALSE))," ",VLOOKUP(TRIM(B437),ALL!$B$1:$V$2738,4,FALSE)))</f>
        <v/>
      </c>
      <c r="I437" s="34" t="str">
        <f>IF(ISBLANK(VLOOKUP(TRIM(B437),ALL!$B$1:$V$2738,5,FALSE)),"",IF(ISERROR(VLOOKUP(TRIM(B437),ALL!$B$1:$V$2738,5,FALSE))," ",VLOOKUP(TRIM(B437),ALL!$B$1:$V$2738,5,FALSE)))</f>
        <v/>
      </c>
      <c r="J437" s="34" t="str">
        <f>IF(ISBLANK(VLOOKUP(TRIM(B437),ALL!$B$1:$V$2738,6,FALSE)),"",IF(ISERROR(VLOOKUP(TRIM(B437),ALL!$B$1:$V$2738,6,FALSE))," ", VLOOKUP(TRIM(B437),ALL!$B$1:$V$2738,6,FALSE)))</f>
        <v/>
      </c>
      <c r="K437" s="34" t="str">
        <f>IF(ISBLANK(VLOOKUP(TRIM(B437),ALL!$B$1:$V$2738,7,FALSE)),"",IF(ISERROR(VLOOKUP(TRIM(B437),ALL!$B$1:$V$2738,7,FALSE))," ",VLOOKUP(TRIM(B437),ALL!$B$1:$V$2738,7,FALSE)))</f>
        <v/>
      </c>
      <c r="L437" s="34">
        <f>IF(ISBLANK(VLOOKUP(TRIM(B437),ALL!$B$1:$V$2738,8,FALSE)),"",IF(ISERROR(VLOOKUP(TRIM(B437),ALL!$B$1:$V$2738,8,FALSE))," ",VLOOKUP(TRIM(B437),ALL!$B$1:$V$2738,8,FALSE)))</f>
        <v>4</v>
      </c>
      <c r="M437" s="34" t="str">
        <f>IF(ISBLANK(VLOOKUP(TRIM(B437),ALL!$B$1:$V$2738,9,FALSE)),"",IF(ISERROR(VLOOKUP(TRIM(B437),ALL!$B$1:$V$2738,9,FALSE))," ",VLOOKUP(TRIM(B437),ALL!$B$1:$V$2738,9,FALSE)))</f>
        <v/>
      </c>
      <c r="N437" s="34">
        <f>IF(ISBLANK(VLOOKUP(TRIM(B437),ALL!$B$1:$V$2738,10,FALSE)),"",IF(ISERROR(VLOOKUP(TRIM(B437),ALL!$B$1:$V$2738,10,FALSE))," ",VLOOKUP(TRIM(B437),ALL!$B$1:$V$2738,10,FALSE)))</f>
        <v>7</v>
      </c>
      <c r="O437"/>
      <c r="P437"/>
      <c r="Q437"/>
      <c r="R437"/>
      <c r="S437"/>
      <c r="T437"/>
      <c r="AB437"/>
      <c r="AC437"/>
    </row>
    <row r="438" spans="1:29">
      <c r="A438" s="34" t="str">
        <f>IF(ISERROR(VLOOKUP(TRIM(B438),ALL!$B$1:$U$2738,3,FALSE)),"(unc)",VLOOKUP(TRIM(B438),ALL!$B$1:$U$2738,3,FALSE))</f>
        <v>G @</v>
      </c>
      <c r="B438" s="99" t="s">
        <v>5645</v>
      </c>
      <c r="C438" s="10" t="s">
        <v>4236</v>
      </c>
      <c r="D438" s="224">
        <f>VLOOKUP(TRIM(B438),BirthdateDraft!$A$1:$M$9000,2,FALSE)</f>
        <v>34136</v>
      </c>
      <c r="E438" s="203" t="str">
        <f>VLOOKUP(TRIM(B438),BirthdateDraft!$A$1:$M$9865,3,FALSE)</f>
        <v>16/5</v>
      </c>
      <c r="F438" s="209"/>
      <c r="G438" s="34" t="str">
        <f>IF(ISERROR(VLOOKUP(TRIM(B438),ALL!$B$1:$U$2738,2,FALSE)),"",IF(ISERROR(VLOOKUP(TRIM(B438),ALL!$B$1:$U$2738,2,FALSE))," ",VLOOKUP(TRIM(B438),ALL!$B$1:$U$2738,2,FALSE)))</f>
        <v>DEN</v>
      </c>
      <c r="H438" s="124" t="str">
        <f>IF(ISBLANK(VLOOKUP(TRIM(B438),ALL!$B$1:$V$2738,4,FALSE)),"",IF(ISERROR(VLOOKUP(TRIM(B438),ALL!$B$1:$V$2738,4,FALSE))," ",VLOOKUP(TRIM(B438),ALL!$B$1:$V$2738,4,FALSE)))</f>
        <v/>
      </c>
      <c r="I438" s="34" t="str">
        <f>IF(ISBLANK(VLOOKUP(TRIM(B438),ALL!$B$1:$V$2738,5,FALSE)),"",IF(ISERROR(VLOOKUP(TRIM(B438),ALL!$B$1:$V$2738,5,FALSE))," ",VLOOKUP(TRIM(B438),ALL!$B$1:$V$2738,5,FALSE)))</f>
        <v/>
      </c>
      <c r="J438" s="34" t="str">
        <f>IF(ISBLANK(VLOOKUP(TRIM(B438),ALL!$B$1:$V$2738,6,FALSE)),"",IF(ISERROR(VLOOKUP(TRIM(B438),ALL!$B$1:$V$2738,6,FALSE))," ", VLOOKUP(TRIM(B438),ALL!$B$1:$V$2738,6,FALSE)))</f>
        <v/>
      </c>
      <c r="K438" s="34" t="str">
        <f>IF(ISBLANK(VLOOKUP(TRIM(B438),ALL!$B$1:$V$2738,7,FALSE)),"",IF(ISERROR(VLOOKUP(TRIM(B438),ALL!$B$1:$V$2738,7,FALSE))," ",VLOOKUP(TRIM(B438),ALL!$B$1:$V$2738,7,FALSE)))</f>
        <v/>
      </c>
      <c r="L438" s="34">
        <f>IF(ISBLANK(VLOOKUP(TRIM(B438),ALL!$B$1:$V$2738,8,FALSE)),"",IF(ISERROR(VLOOKUP(TRIM(B438),ALL!$B$1:$V$2738,8,FALSE))," ",VLOOKUP(TRIM(B438),ALL!$B$1:$V$2738,8,FALSE)))</f>
        <v>4</v>
      </c>
      <c r="M438" s="34" t="str">
        <f>IF(ISBLANK(VLOOKUP(TRIM(B438),ALL!$B$1:$V$2738,9,FALSE)),"",IF(ISERROR(VLOOKUP(TRIM(B438),ALL!$B$1:$V$2738,9,FALSE))," ",VLOOKUP(TRIM(B438),ALL!$B$1:$V$2738,9,FALSE)))</f>
        <v/>
      </c>
      <c r="N438" s="34">
        <f>IF(ISBLANK(VLOOKUP(TRIM(B438),ALL!$B$1:$V$2738,10,FALSE)),"",IF(ISERROR(VLOOKUP(TRIM(B438),ALL!$B$1:$V$2738,10,FALSE))," ",VLOOKUP(TRIM(B438),ALL!$B$1:$V$2738,10,FALSE)))</f>
        <v>0</v>
      </c>
      <c r="O438"/>
      <c r="P438"/>
      <c r="Q438"/>
      <c r="R438"/>
      <c r="S438"/>
      <c r="T438"/>
      <c r="AB438"/>
      <c r="AC438"/>
    </row>
    <row r="439" spans="1:29">
      <c r="A439" s="34" t="str">
        <f>IF(ISERROR(VLOOKUP(TRIM(B439),ALL!$B$1:$U$2738,3,FALSE)),"(unc)",VLOOKUP(TRIM(B439),ALL!$B$1:$U$2738,3,FALSE))</f>
        <v>LG @</v>
      </c>
      <c r="B439" s="99" t="s">
        <v>10075</v>
      </c>
      <c r="C439" s="10" t="s">
        <v>3730</v>
      </c>
      <c r="D439" s="224">
        <f>VLOOKUP(TRIM(B439),BirthdateDraft!$A$1:$M$9000,2,FALSE)</f>
        <v>36482</v>
      </c>
      <c r="E439" s="203" t="str">
        <f>VLOOKUP(TRIM(B439),BirthdateDraft!$A$1:$M$9865,3,FALSE)</f>
        <v>22/1</v>
      </c>
      <c r="F439" s="209"/>
      <c r="G439" s="34" t="str">
        <f>IF(ISERROR(VLOOKUP(TRIM(B439),ALL!$B$1:$U$2738,2,FALSE)),"",IF(ISERROR(VLOOKUP(TRIM(B439),ALL!$B$1:$U$2738,2,FALSE))," ",VLOOKUP(TRIM(B439),ALL!$B$1:$U$2738,2,FALSE)))</f>
        <v>LAA</v>
      </c>
      <c r="H439" s="124" t="str">
        <f>IF(ISBLANK(VLOOKUP(TRIM(B439),ALL!$B$1:$V$2738,4,FALSE)),"",IF(ISERROR(VLOOKUP(TRIM(B439),ALL!$B$1:$V$2738,4,FALSE))," ",VLOOKUP(TRIM(B439),ALL!$B$1:$V$2738,4,FALSE)))</f>
        <v/>
      </c>
      <c r="I439" s="34" t="str">
        <f>IF(ISBLANK(VLOOKUP(TRIM(B439),ALL!$B$1:$V$2738,5,FALSE)),"",IF(ISERROR(VLOOKUP(TRIM(B439),ALL!$B$1:$V$2738,5,FALSE))," ",VLOOKUP(TRIM(B439),ALL!$B$1:$V$2738,5,FALSE)))</f>
        <v/>
      </c>
      <c r="J439" s="34" t="str">
        <f>IF(ISBLANK(VLOOKUP(TRIM(B439),ALL!$B$1:$V$2738,6,FALSE)),"",IF(ISERROR(VLOOKUP(TRIM(B439),ALL!$B$1:$V$2738,6,FALSE))," ", VLOOKUP(TRIM(B439),ALL!$B$1:$V$2738,6,FALSE)))</f>
        <v/>
      </c>
      <c r="K439" s="34" t="str">
        <f>IF(ISBLANK(VLOOKUP(TRIM(B439),ALL!$B$1:$V$2738,7,FALSE)),"",IF(ISERROR(VLOOKUP(TRIM(B439),ALL!$B$1:$V$2738,7,FALSE))," ",VLOOKUP(TRIM(B439),ALL!$B$1:$V$2738,7,FALSE)))</f>
        <v/>
      </c>
      <c r="L439" s="34">
        <f>IF(ISBLANK(VLOOKUP(TRIM(B439),ALL!$B$1:$V$2738,8,FALSE)),"",IF(ISERROR(VLOOKUP(TRIM(B439),ALL!$B$1:$V$2738,8,FALSE))," ",VLOOKUP(TRIM(B439),ALL!$B$1:$V$2738,8,FALSE)))</f>
        <v>0</v>
      </c>
      <c r="M439" s="34" t="str">
        <f>IF(ISBLANK(VLOOKUP(TRIM(B439),ALL!$B$1:$V$2738,9,FALSE)),"",IF(ISERROR(VLOOKUP(TRIM(B439),ALL!$B$1:$V$2738,9,FALSE))," ",VLOOKUP(TRIM(B439),ALL!$B$1:$V$2738,9,FALSE)))</f>
        <v/>
      </c>
      <c r="N439" s="34">
        <f>IF(ISBLANK(VLOOKUP(TRIM(B439),ALL!$B$1:$V$2738,10,FALSE)),"",IF(ISERROR(VLOOKUP(TRIM(B439),ALL!$B$1:$V$2738,10,FALSE))," ",VLOOKUP(TRIM(B439),ALL!$B$1:$V$2738,10,FALSE)))</f>
        <v>3</v>
      </c>
      <c r="O439" s="32"/>
      <c r="P439"/>
      <c r="Q439"/>
      <c r="R439"/>
      <c r="S439"/>
      <c r="T439"/>
      <c r="AB439"/>
      <c r="AC439"/>
    </row>
    <row r="440" spans="1:29">
      <c r="A440" s="34" t="str">
        <f>IF(ISERROR(VLOOKUP(TRIM(B440),ALL!$B$1:$U$2738,3,FALSE)),"(unc)",VLOOKUP(TRIM(B440),ALL!$B$1:$U$2738,3,FALSE))</f>
        <v>OT @</v>
      </c>
      <c r="B440" s="440" t="s">
        <v>10103</v>
      </c>
      <c r="C440" s="10" t="s">
        <v>3730</v>
      </c>
      <c r="D440" s="224">
        <f>VLOOKUP(TRIM(B440),BirthdateDraft!$A$1:$M$9000,2,FALSE)</f>
        <v>36267</v>
      </c>
      <c r="E440" s="203" t="str">
        <f>VLOOKUP(TRIM(B440),BirthdateDraft!$A$1:$M$9865,3,FALSE)</f>
        <v>22/6</v>
      </c>
      <c r="F440" s="209" t="s">
        <v>12138</v>
      </c>
      <c r="G440" s="34" t="str">
        <f>IF(ISERROR(VLOOKUP(TRIM(B440),ALL!$B$1:$U$2738,2,FALSE)),"",IF(ISERROR(VLOOKUP(TRIM(B440),ALL!$B$1:$U$2738,2,FALSE))," ",VLOOKUP(TRIM(B440),ALL!$B$1:$U$2738,2,FALSE)))</f>
        <v>NEA</v>
      </c>
      <c r="H440" s="124" t="str">
        <f>IF(ISBLANK(VLOOKUP(TRIM(B440),ALL!$B$1:$V$2738,4,FALSE)),"",IF(ISERROR(VLOOKUP(TRIM(B440),ALL!$B$1:$V$2738,4,FALSE))," ",VLOOKUP(TRIM(B440),ALL!$B$1:$V$2738,4,FALSE)))</f>
        <v/>
      </c>
      <c r="I440" s="34" t="str">
        <f>IF(ISBLANK(VLOOKUP(TRIM(B440),ALL!$B$1:$V$2738,5,FALSE)),"",IF(ISERROR(VLOOKUP(TRIM(B440),ALL!$B$1:$V$2738,5,FALSE))," ",VLOOKUP(TRIM(B440),ALL!$B$1:$V$2738,5,FALSE)))</f>
        <v/>
      </c>
      <c r="J440" s="34" t="str">
        <f>IF(ISBLANK(VLOOKUP(TRIM(B440),ALL!$B$1:$V$2738,6,FALSE)),"",IF(ISERROR(VLOOKUP(TRIM(B440),ALL!$B$1:$V$2738,6,FALSE))," ", VLOOKUP(TRIM(B440),ALL!$B$1:$V$2738,6,FALSE)))</f>
        <v/>
      </c>
      <c r="K440" s="34" t="str">
        <f>IF(ISBLANK(VLOOKUP(TRIM(B440),ALL!$B$1:$V$2738,7,FALSE)),"",IF(ISERROR(VLOOKUP(TRIM(B440),ALL!$B$1:$V$2738,7,FALSE))," ",VLOOKUP(TRIM(B440),ALL!$B$1:$V$2738,7,FALSE)))</f>
        <v/>
      </c>
      <c r="L440" s="34">
        <f>IF(ISBLANK(VLOOKUP(TRIM(B440),ALL!$B$1:$V$2738,8,FALSE)),"",IF(ISERROR(VLOOKUP(TRIM(B440),ALL!$B$1:$V$2738,8,FALSE))," ",VLOOKUP(TRIM(B440),ALL!$B$1:$V$2738,8,FALSE)))</f>
        <v>0</v>
      </c>
      <c r="M440" s="34" t="str">
        <f>IF(ISBLANK(VLOOKUP(TRIM(B440),ALL!$B$1:$V$2738,9,FALSE)),"",IF(ISERROR(VLOOKUP(TRIM(B440),ALL!$B$1:$V$2738,9,FALSE))," ",VLOOKUP(TRIM(B440),ALL!$B$1:$V$2738,9,FALSE)))</f>
        <v/>
      </c>
      <c r="N440" s="34">
        <f>IF(ISBLANK(VLOOKUP(TRIM(B440),ALL!$B$1:$V$2738,10,FALSE)),"",IF(ISERROR(VLOOKUP(TRIM(B440),ALL!$B$1:$V$2738,10,FALSE))," ",VLOOKUP(TRIM(B440),ALL!$B$1:$V$2738,10,FALSE)))</f>
        <v>0</v>
      </c>
      <c r="O440" s="32"/>
      <c r="P440"/>
      <c r="Q440"/>
      <c r="R440"/>
      <c r="S440"/>
      <c r="T440"/>
      <c r="AB440"/>
      <c r="AC440"/>
    </row>
    <row r="441" spans="1:29">
      <c r="A441" s="34" t="str">
        <f>IF(ISERROR(VLOOKUP(TRIM(B441),ALL!$B$1:$U$2738,3,FALSE)),"(unc)",VLOOKUP(TRIM(B441),ALL!$B$1:$U$2738,3,FALSE))</f>
        <v>OC @</v>
      </c>
      <c r="B441" s="99" t="s">
        <v>7275</v>
      </c>
      <c r="C441" s="10" t="s">
        <v>4236</v>
      </c>
      <c r="D441" s="224">
        <f>VLOOKUP(TRIM(B441),BirthdateDraft!$A$1:$M$9000,2,FALSE)</f>
        <v>35287</v>
      </c>
      <c r="E441" s="203" t="str">
        <f>VLOOKUP(TRIM(B441),BirthdateDraft!$A$1:$M$9865,3,FALSE)</f>
        <v>19/2</v>
      </c>
      <c r="F441" s="209"/>
      <c r="G441" s="34" t="str">
        <f>IF(ISERROR(VLOOKUP(TRIM(B441),ALL!$B$1:$U$2738,2,FALSE)),"",IF(ISERROR(VLOOKUP(TRIM(B441),ALL!$B$1:$U$2738,2,FALSE))," ",VLOOKUP(TRIM(B441),ALL!$B$1:$U$2738,2,FALSE)))</f>
        <v>CNA</v>
      </c>
      <c r="H441" s="124" t="str">
        <f>IF(ISBLANK(VLOOKUP(TRIM(B441),ALL!$B$1:$V$2738,4,FALSE)),"",IF(ISERROR(VLOOKUP(TRIM(B441),ALL!$B$1:$V$2738,4,FALSE))," ",VLOOKUP(TRIM(B441),ALL!$B$1:$V$2738,4,FALSE)))</f>
        <v/>
      </c>
      <c r="I441" s="34" t="str">
        <f>IF(ISBLANK(VLOOKUP(TRIM(B441),ALL!$B$1:$V$2738,5,FALSE)),"",IF(ISERROR(VLOOKUP(TRIM(B441),ALL!$B$1:$V$2738,5,FALSE))," ",VLOOKUP(TRIM(B441),ALL!$B$1:$V$2738,5,FALSE)))</f>
        <v/>
      </c>
      <c r="J441" s="34" t="str">
        <f>IF(ISBLANK(VLOOKUP(TRIM(B441),ALL!$B$1:$V$2738,6,FALSE)),"",IF(ISERROR(VLOOKUP(TRIM(B441),ALL!$B$1:$V$2738,6,FALSE))," ", VLOOKUP(TRIM(B441),ALL!$B$1:$V$2738,6,FALSE)))</f>
        <v/>
      </c>
      <c r="K441" s="34" t="str">
        <f>IF(ISBLANK(VLOOKUP(TRIM(B441),ALL!$B$1:$V$2738,7,FALSE)),"",IF(ISERROR(VLOOKUP(TRIM(B441),ALL!$B$1:$V$2738,7,FALSE))," ",VLOOKUP(TRIM(B441),ALL!$B$1:$V$2738,7,FALSE)))</f>
        <v/>
      </c>
      <c r="L441" s="34">
        <f>IF(ISBLANK(VLOOKUP(TRIM(B441),ALL!$B$1:$V$2738,8,FALSE)),"",IF(ISERROR(VLOOKUP(TRIM(B441),ALL!$B$1:$V$2738,8,FALSE))," ",VLOOKUP(TRIM(B441),ALL!$B$1:$V$2738,8,FALSE)))</f>
        <v>0</v>
      </c>
      <c r="M441" s="34" t="str">
        <f>IF(ISBLANK(VLOOKUP(TRIM(B441),ALL!$B$1:$V$2738,9,FALSE)),"",IF(ISERROR(VLOOKUP(TRIM(B441),ALL!$B$1:$V$2738,9,FALSE))," ",VLOOKUP(TRIM(B441),ALL!$B$1:$V$2738,9,FALSE)))</f>
        <v/>
      </c>
      <c r="N441" s="34">
        <f>IF(ISBLANK(VLOOKUP(TRIM(B441),ALL!$B$1:$V$2738,10,FALSE)),"",IF(ISERROR(VLOOKUP(TRIM(B441),ALL!$B$1:$V$2738,10,FALSE))," ",VLOOKUP(TRIM(B441),ALL!$B$1:$V$2738,10,FALSE)))</f>
        <v>0</v>
      </c>
      <c r="O441"/>
      <c r="P441"/>
      <c r="Q441"/>
      <c r="R441"/>
      <c r="S441"/>
      <c r="T441"/>
      <c r="AB441"/>
      <c r="AC441"/>
    </row>
    <row r="442" spans="1:29">
      <c r="A442" s="34"/>
      <c r="B442" s="99"/>
      <c r="C442" s="10"/>
      <c r="D442" s="224"/>
      <c r="E442" s="203"/>
      <c r="F442" s="209"/>
      <c r="G442" s="34"/>
      <c r="H442" s="124"/>
      <c r="I442" s="34"/>
      <c r="J442" s="34"/>
      <c r="K442" s="34"/>
      <c r="L442" s="34" t="str">
        <f>IF(ISBLANK(VLOOKUP(TRIM(B442),ALL!$B$1:$V$2738,8,FALSE)),"",IF(ISERROR(VLOOKUP(TRIM(B442),ALL!$B$1:$V$2738,8,FALSE))," ",VLOOKUP(TRIM(B442),ALL!$B$1:$V$2738,8,FALSE)))</f>
        <v xml:space="preserve"> </v>
      </c>
      <c r="M442" s="34" t="str">
        <f>IF(ISBLANK(VLOOKUP(TRIM(B442),ALL!$B$1:$V$2738,9,FALSE)),"",IF(ISERROR(VLOOKUP(TRIM(B442),ALL!$B$1:$V$2738,9,FALSE))," ",VLOOKUP(TRIM(B442),ALL!$B$1:$V$2738,9,FALSE)))</f>
        <v xml:space="preserve"> </v>
      </c>
      <c r="N442" s="34" t="str">
        <f>IF(ISBLANK(VLOOKUP(TRIM(B442),ALL!$B$1:$V$2738,10,FALSE)),"",IF(ISERROR(VLOOKUP(TRIM(B442),ALL!$B$1:$V$2738,10,FALSE))," ",VLOOKUP(TRIM(B442),ALL!$B$1:$V$2738,10,FALSE)))</f>
        <v xml:space="preserve"> </v>
      </c>
      <c r="O442"/>
      <c r="P442"/>
      <c r="Q442"/>
      <c r="R442"/>
      <c r="S442"/>
      <c r="T442"/>
      <c r="AB442"/>
      <c r="AC442"/>
    </row>
    <row r="443" spans="1:29">
      <c r="A443" s="34" t="str">
        <f>IF(ISERROR(VLOOKUP(TRIM(B443),ALL!$B$1:$U$2738,3,FALSE)),"(unc)",VLOOKUP(TRIM(B443),ALL!$B$1:$U$2738,3,FALSE))</f>
        <v>RE $</v>
      </c>
      <c r="B443" s="99" t="s">
        <v>4373</v>
      </c>
      <c r="C443" s="10" t="s">
        <v>4236</v>
      </c>
      <c r="D443" s="224">
        <f>VLOOKUP(TRIM(B443),BirthdateDraft!$A$1:$M$9000,2,FALSE)</f>
        <v>33381</v>
      </c>
      <c r="E443" s="203" t="str">
        <f>VLOOKUP(TRIM(B443),BirthdateDraft!$A$1:$M$9865,3,FALSE)</f>
        <v>14/1 (13)</v>
      </c>
      <c r="F443" s="209" t="s">
        <v>8526</v>
      </c>
      <c r="G443" s="34" t="str">
        <f>IF(ISERROR(VLOOKUP(TRIM(B443),ALL!$B$1:$U$2738,2,FALSE)),"",IF(ISERROR(VLOOKUP(TRIM(B443),ALL!$B$1:$U$2738,2,FALSE))," ",VLOOKUP(TRIM(B443),ALL!$B$1:$U$2738,2,FALSE)))</f>
        <v>LAN</v>
      </c>
      <c r="H443" s="124" t="str">
        <f>IF(ISBLANK(VLOOKUP(TRIM(B443),ALL!$B$1:$V$2738,4,FALSE)),"",IF(ISERROR(VLOOKUP(TRIM(B443),ALL!$B$1:$V$2738,4,FALSE))," ",VLOOKUP(TRIM(B443),ALL!$B$1:$V$2738,4,FALSE)))</f>
        <v>6</v>
      </c>
      <c r="I443" s="34" t="str">
        <f>IF(ISBLANK(VLOOKUP(TRIM(B443),ALL!$B$1:$V$2738,5,FALSE)),"",IF(ISERROR(VLOOKUP(TRIM(B443),ALL!$B$1:$V$2738,5,FALSE))," ",VLOOKUP(TRIM(B443),ALL!$B$1:$V$2738,5,FALSE)))</f>
        <v/>
      </c>
      <c r="J443" s="34">
        <f>IF(ISBLANK(VLOOKUP(TRIM(B443),ALL!$B$1:$V$2738,6,FALSE)),"",IF(ISERROR(VLOOKUP(TRIM(B443),ALL!$B$1:$V$2738,6,FALSE))," ", VLOOKUP(TRIM(B443),ALL!$B$1:$V$2738,6,FALSE)))</f>
        <v>8</v>
      </c>
      <c r="K443" s="34" t="str">
        <f>IF(ISBLANK(VLOOKUP(TRIM(B443),ALL!$B$1:$V$2738,7,FALSE)),"",IF(ISERROR(VLOOKUP(TRIM(B443),ALL!$B$1:$V$2738,7,FALSE))," ",VLOOKUP(TRIM(B443),ALL!$B$1:$V$2738,7,FALSE)))</f>
        <v/>
      </c>
      <c r="L443" s="34" t="str">
        <f>IF(ISBLANK(VLOOKUP(TRIM(B443),ALL!$B$1:$V$2738,8,FALSE)),"",IF(ISERROR(VLOOKUP(TRIM(B443),ALL!$B$1:$V$2738,8,FALSE))," ",VLOOKUP(TRIM(B443),ALL!$B$1:$V$2738,8,FALSE)))</f>
        <v/>
      </c>
      <c r="M443" s="34" t="str">
        <f>IF(ISBLANK(VLOOKUP(TRIM(B443),ALL!$B$1:$V$2738,9,FALSE)),"",IF(ISERROR(VLOOKUP(TRIM(B443),ALL!$B$1:$V$2738,9,FALSE))," ",VLOOKUP(TRIM(B443),ALL!$B$1:$V$2738,9,FALSE)))</f>
        <v/>
      </c>
      <c r="N443" s="34" t="str">
        <f>IF(ISBLANK(VLOOKUP(TRIM(B443),ALL!$B$1:$V$2738,10,FALSE)),"",IF(ISERROR(VLOOKUP(TRIM(B443),ALL!$B$1:$V$2738,10,FALSE))," ",VLOOKUP(TRIM(B443),ALL!$B$1:$V$2738,10,FALSE)))</f>
        <v/>
      </c>
      <c r="P443"/>
      <c r="Q443"/>
      <c r="R443"/>
      <c r="S443"/>
      <c r="T443"/>
      <c r="AB443"/>
      <c r="AC443"/>
    </row>
    <row r="444" spans="1:29">
      <c r="A444" s="34" t="str">
        <f>IF(ISERROR(VLOOKUP(TRIM(B444),ALL!$B$1:$U$2738,3,FALSE)),"(unc)",VLOOKUP(TRIM(B444),ALL!$B$1:$U$2738,3,FALSE))</f>
        <v>NDT $</v>
      </c>
      <c r="B444" s="99" t="s">
        <v>6504</v>
      </c>
      <c r="C444" s="10" t="s">
        <v>4236</v>
      </c>
      <c r="D444" s="224">
        <f>VLOOKUP(TRIM(B444),BirthdateDraft!$A$1:$M$9000,2,FALSE)</f>
        <v>35089</v>
      </c>
      <c r="E444" s="203" t="str">
        <f>VLOOKUP(TRIM(B444),BirthdateDraft!$A$1:$M$9865,3,FALSE)</f>
        <v>18/3</v>
      </c>
      <c r="F444" s="209" t="s">
        <v>9542</v>
      </c>
      <c r="G444" s="34" t="str">
        <f>IF(ISERROR(VLOOKUP(TRIM(B444),ALL!$B$1:$U$2738,2,FALSE)),"",IF(ISERROR(VLOOKUP(TRIM(B444),ALL!$B$1:$U$2738,2,FALSE))," ",VLOOKUP(TRIM(B444),ALL!$B$1:$U$2738,2,FALSE)))</f>
        <v>MIN</v>
      </c>
      <c r="H444" s="124" t="str">
        <f>IF(ISBLANK(VLOOKUP(TRIM(B444),ALL!$B$1:$V$2738,4,FALSE)),"",IF(ISERROR(VLOOKUP(TRIM(B444),ALL!$B$1:$V$2738,4,FALSE))," ",VLOOKUP(TRIM(B444),ALL!$B$1:$V$2738,4,FALSE)))</f>
        <v>5</v>
      </c>
      <c r="I444" s="34" t="str">
        <f>IF(ISBLANK(VLOOKUP(TRIM(B444),ALL!$B$1:$V$2738,5,FALSE)),"",IF(ISERROR(VLOOKUP(TRIM(B444),ALL!$B$1:$V$2738,5,FALSE))," ",VLOOKUP(TRIM(B444),ALL!$B$1:$V$2738,5,FALSE)))</f>
        <v/>
      </c>
      <c r="J444" s="34">
        <f>IF(ISBLANK(VLOOKUP(TRIM(B444),ALL!$B$1:$V$2738,6,FALSE)),"",IF(ISERROR(VLOOKUP(TRIM(B444),ALL!$B$1:$V$2738,6,FALSE))," ", VLOOKUP(TRIM(B444),ALL!$B$1:$V$2738,6,FALSE)))</f>
        <v>3</v>
      </c>
      <c r="K444" s="34"/>
      <c r="L444" s="34" t="str">
        <f>IF(ISBLANK(VLOOKUP(TRIM(B444),ALL!$B$1:$V$2738,8,FALSE)),"",IF(ISERROR(VLOOKUP(TRIM(B444),ALL!$B$1:$V$2738,8,FALSE))," ",VLOOKUP(TRIM(B444),ALL!$B$1:$V$2738,8,FALSE)))</f>
        <v/>
      </c>
      <c r="M444" s="34" t="str">
        <f>IF(ISBLANK(VLOOKUP(TRIM(B444),ALL!$B$1:$V$2738,9,FALSE)),"",IF(ISERROR(VLOOKUP(TRIM(B444),ALL!$B$1:$V$2738,9,FALSE))," ",VLOOKUP(TRIM(B444),ALL!$B$1:$V$2738,9,FALSE)))</f>
        <v/>
      </c>
      <c r="N444" s="34" t="str">
        <f>IF(ISBLANK(VLOOKUP(TRIM(B444),ALL!$B$1:$V$2738,10,FALSE)),"",IF(ISERROR(VLOOKUP(TRIM(B444),ALL!$B$1:$V$2738,10,FALSE))," ",VLOOKUP(TRIM(B444),ALL!$B$1:$V$2738,10,FALSE)))</f>
        <v/>
      </c>
      <c r="O444"/>
      <c r="P444"/>
      <c r="Q444"/>
      <c r="R444"/>
      <c r="S444"/>
      <c r="T444"/>
      <c r="AB444"/>
      <c r="AC444"/>
    </row>
    <row r="445" spans="1:29">
      <c r="A445" s="34" t="str">
        <f>IF(ISERROR(VLOOKUP(TRIM(B445),ALL!$B$1:$U$2738,3,FALSE)),"(unc)",VLOOKUP(TRIM(B445),ALL!$B$1:$U$2738,3,FALSE))</f>
        <v>LE $</v>
      </c>
      <c r="B445" s="99" t="s">
        <v>7085</v>
      </c>
      <c r="C445" s="10" t="s">
        <v>4236</v>
      </c>
      <c r="D445" s="224">
        <f>VLOOKUP(TRIM(B445),BirthdateDraft!$A$1:$M$9000,2,FALSE)</f>
        <v>35662</v>
      </c>
      <c r="E445" s="203" t="str">
        <f>VLOOKUP(TRIM(B445),BirthdateDraft!$A$1:$M$9865,3,FALSE)</f>
        <v>19/3</v>
      </c>
      <c r="F445" s="209"/>
      <c r="G445" s="34" t="str">
        <f>IF(ISERROR(VLOOKUP(TRIM(B445),ALL!$B$1:$U$2738,2,FALSE)),"",IF(ISERROR(VLOOKUP(TRIM(B445),ALL!$B$1:$U$2738,2,FALSE))," ",VLOOKUP(TRIM(B445),ALL!$B$1:$U$2738,2,FALSE)))</f>
        <v>DNA</v>
      </c>
      <c r="H445" s="124" t="str">
        <f>IF(ISBLANK(VLOOKUP(TRIM(B445),ALL!$B$1:$V$2738,4,FALSE)),"",IF(ISERROR(VLOOKUP(TRIM(B445),ALL!$B$1:$V$2738,4,FALSE))," ",VLOOKUP(TRIM(B445),ALL!$B$1:$V$2738,4,FALSE)))</f>
        <v>4</v>
      </c>
      <c r="I445" s="34" t="str">
        <f>IF(ISBLANK(VLOOKUP(TRIM(B445),ALL!$B$1:$V$2738,5,FALSE)),"",IF(ISERROR(VLOOKUP(TRIM(B445),ALL!$B$1:$V$2738,5,FALSE))," ",VLOOKUP(TRIM(B445),ALL!$B$1:$V$2738,5,FALSE)))</f>
        <v/>
      </c>
      <c r="J445" s="34">
        <f>IF(ISBLANK(VLOOKUP(TRIM(B445),ALL!$B$1:$V$2738,6,FALSE)),"",IF(ISERROR(VLOOKUP(TRIM(B445),ALL!$B$1:$V$2738,6,FALSE))," ", VLOOKUP(TRIM(B445),ALL!$B$1:$V$2738,6,FALSE)))</f>
        <v>6</v>
      </c>
      <c r="K445" s="34" t="str">
        <f>IF(ISBLANK(VLOOKUP(TRIM(B445),ALL!$B$1:$V$2738,7,FALSE)),"",IF(ISERROR(VLOOKUP(TRIM(B445),ALL!$B$1:$V$2738,7,FALSE))," ",VLOOKUP(TRIM(B445),ALL!$B$1:$V$2738,7,FALSE)))</f>
        <v/>
      </c>
      <c r="L445" s="34" t="str">
        <f>IF(ISBLANK(VLOOKUP(TRIM(B445),ALL!$B$1:$V$2738,8,FALSE)),"",IF(ISERROR(VLOOKUP(TRIM(B445),ALL!$B$1:$V$2738,8,FALSE))," ",VLOOKUP(TRIM(B445),ALL!$B$1:$V$2738,8,FALSE)))</f>
        <v/>
      </c>
      <c r="M445" s="34" t="str">
        <f>IF(ISBLANK(VLOOKUP(TRIM(B445),ALL!$B$1:$V$2738,9,FALSE)),"",IF(ISERROR(VLOOKUP(TRIM(B445),ALL!$B$1:$V$2738,9,FALSE))," ",VLOOKUP(TRIM(B445),ALL!$B$1:$V$2738,9,FALSE)))</f>
        <v/>
      </c>
      <c r="N445" s="34" t="str">
        <f>IF(ISBLANK(VLOOKUP(TRIM(B445),ALL!$B$1:$V$2738,10,FALSE)),"",IF(ISERROR(VLOOKUP(TRIM(B445),ALL!$B$1:$V$2738,10,FALSE))," ",VLOOKUP(TRIM(B445),ALL!$B$1:$V$2738,10,FALSE)))</f>
        <v/>
      </c>
      <c r="O445"/>
      <c r="P445"/>
      <c r="Q445"/>
      <c r="R445"/>
      <c r="S445"/>
      <c r="T445"/>
      <c r="AB445"/>
      <c r="AC445"/>
    </row>
    <row r="446" spans="1:29">
      <c r="A446" s="34" t="str">
        <f>IF(ISERROR(VLOOKUP(TRIM(B446),ALL!$B$1:$U$2738,3,FALSE)),"(unc)",VLOOKUP(TRIM(B446),ALL!$B$1:$U$2738,3,FALSE))</f>
        <v>RE $</v>
      </c>
      <c r="B446" s="99" t="s">
        <v>5486</v>
      </c>
      <c r="C446" s="10" t="s">
        <v>3730</v>
      </c>
      <c r="D446" s="224">
        <f>VLOOKUP(TRIM(B446),BirthdateDraft!$A$1:$M$9000,2,FALSE)</f>
        <v>34264</v>
      </c>
      <c r="E446" s="203" t="str">
        <f>VLOOKUP(TRIM(B446),BirthdateDraft!$A$1:$M$9865,3,FALSE)</f>
        <v>16/3</v>
      </c>
      <c r="F446" s="209"/>
      <c r="G446" s="34" t="str">
        <f>IF(ISERROR(VLOOKUP(TRIM(B446),ALL!$B$1:$U$2738,2,FALSE)),"",IF(ISERROR(VLOOKUP(TRIM(B446),ALL!$B$1:$U$2738,2,FALSE))," ",VLOOKUP(TRIM(B446),ALL!$B$1:$U$2738,2,FALSE)))</f>
        <v>MIN</v>
      </c>
      <c r="H446" s="124" t="str">
        <f>IF(ISBLANK(VLOOKUP(TRIM(B446),ALL!$B$1:$V$2738,4,FALSE)),"",IF(ISERROR(VLOOKUP(TRIM(B446),ALL!$B$1:$V$2738,4,FALSE))," ",VLOOKUP(TRIM(B446),ALL!$B$1:$V$2738,4,FALSE)))</f>
        <v>0</v>
      </c>
      <c r="I446" s="34" t="str">
        <f>IF(ISBLANK(VLOOKUP(TRIM(B446),ALL!$B$1:$V$2738,5,FALSE)),"",IF(ISERROR(VLOOKUP(TRIM(B446),ALL!$B$1:$V$2738,5,FALSE))," ",VLOOKUP(TRIM(B446),ALL!$B$1:$V$2738,5,FALSE)))</f>
        <v/>
      </c>
      <c r="J446" s="34">
        <f>IF(ISBLANK(VLOOKUP(TRIM(B446),ALL!$B$1:$V$2738,6,FALSE)),"",IF(ISERROR(VLOOKUP(TRIM(B446),ALL!$B$1:$V$2738,6,FALSE))," ", VLOOKUP(TRIM(B446),ALL!$B$1:$V$2738,6,FALSE)))</f>
        <v>2</v>
      </c>
      <c r="K446" s="34" t="str">
        <f>IF(ISBLANK(VLOOKUP(TRIM(B446),ALL!$B$1:$V$2738,7,FALSE)),"",IF(ISERROR(VLOOKUP(TRIM(B446),ALL!$B$1:$V$2738,7,FALSE))," ",VLOOKUP(TRIM(B446),ALL!$B$1:$V$2738,7,FALSE)))</f>
        <v/>
      </c>
      <c r="L446" s="34" t="str">
        <f>IF(ISBLANK(VLOOKUP(TRIM(B446),ALL!$B$1:$V$2738,8,FALSE)),"",IF(ISERROR(VLOOKUP(TRIM(B446),ALL!$B$1:$V$2738,8,FALSE))," ",VLOOKUP(TRIM(B446),ALL!$B$1:$V$2738,8,FALSE)))</f>
        <v/>
      </c>
      <c r="M446" s="34" t="str">
        <f>IF(ISBLANK(VLOOKUP(TRIM(B446),ALL!$B$1:$V$2738,9,FALSE)),"",IF(ISERROR(VLOOKUP(TRIM(B446),ALL!$B$1:$V$2738,9,FALSE))," ",VLOOKUP(TRIM(B446),ALL!$B$1:$V$2738,9,FALSE)))</f>
        <v/>
      </c>
      <c r="N446" s="34" t="str">
        <f>IF(ISBLANK(VLOOKUP(TRIM(B446),ALL!$B$1:$V$2738,10,FALSE)),"",IF(ISERROR(VLOOKUP(TRIM(B446),ALL!$B$1:$V$2738,10,FALSE))," ",VLOOKUP(TRIM(B446),ALL!$B$1:$V$2738,10,FALSE)))</f>
        <v/>
      </c>
      <c r="O446"/>
      <c r="P446"/>
      <c r="Q446"/>
      <c r="R446"/>
      <c r="S446"/>
      <c r="T446"/>
      <c r="AB446"/>
      <c r="AC446"/>
    </row>
    <row r="447" spans="1:29">
      <c r="A447" s="34" t="str">
        <f>IF(ISERROR(VLOOKUP(TRIM(B447),ALL!$B$1:$U$2738,3,FALSE)),"(unc)",VLOOKUP(TRIM(B447),ALL!$B$1:$U$2738,3,FALSE))</f>
        <v>DT $</v>
      </c>
      <c r="B447" s="99" t="s">
        <v>6528</v>
      </c>
      <c r="C447" s="10" t="s">
        <v>4236</v>
      </c>
      <c r="D447" s="224">
        <f>VLOOKUP(TRIM(B447),BirthdateDraft!$A$1:$M$9000,2,FALSE)</f>
        <v>34456</v>
      </c>
      <c r="E447" s="203" t="str">
        <f>VLOOKUP(TRIM(B447),BirthdateDraft!$A$1:$M$9865,3,FALSE)</f>
        <v>17/FA</v>
      </c>
      <c r="F447" s="209" t="s">
        <v>8295</v>
      </c>
      <c r="G447" s="34" t="str">
        <f>IF(ISERROR(VLOOKUP(TRIM(B447),ALL!$B$1:$U$2738,2,FALSE)),"",IF(ISERROR(VLOOKUP(TRIM(B447),ALL!$B$1:$U$2738,2,FALSE))," ",VLOOKUP(TRIM(B447),ALL!$B$1:$U$2738,2,FALSE)))</f>
        <v>CNA</v>
      </c>
      <c r="H447" s="124" t="str">
        <f>IF(ISBLANK(VLOOKUP(TRIM(B447),ALL!$B$1:$V$2738,4,FALSE)),"",IF(ISERROR(VLOOKUP(TRIM(B447),ALL!$B$1:$V$2738,4,FALSE))," ",VLOOKUP(TRIM(B447),ALL!$B$1:$V$2738,4,FALSE)))</f>
        <v>0</v>
      </c>
      <c r="I447" s="34" t="str">
        <f>IF(ISBLANK(VLOOKUP(TRIM(B447),ALL!$B$1:$V$2738,5,FALSE)),"",IF(ISERROR(VLOOKUP(TRIM(B447),ALL!$B$1:$V$2738,5,FALSE))," ",VLOOKUP(TRIM(B447),ALL!$B$1:$V$2738,5,FALSE)))</f>
        <v/>
      </c>
      <c r="J447" s="34">
        <f>IF(ISBLANK(VLOOKUP(TRIM(B447),ALL!$B$1:$V$2738,6,FALSE)),"",IF(ISERROR(VLOOKUP(TRIM(B447),ALL!$B$1:$V$2738,6,FALSE))," ", VLOOKUP(TRIM(B447),ALL!$B$1:$V$2738,6,FALSE)))</f>
        <v>0</v>
      </c>
      <c r="K447" s="34"/>
      <c r="L447" s="34"/>
      <c r="M447" s="34"/>
      <c r="N447" s="34"/>
      <c r="O447"/>
      <c r="P447"/>
      <c r="Q447"/>
      <c r="R447"/>
      <c r="S447"/>
      <c r="T447"/>
      <c r="AB447"/>
      <c r="AC447"/>
    </row>
    <row r="448" spans="1:29">
      <c r="A448" s="34" t="str">
        <f>IF(ISERROR(VLOOKUP(TRIM(B448),ALL!$B$1:$U$2738,3,FALSE)),"(unc)",VLOOKUP(TRIM(B448),ALL!$B$1:$U$2738,3,FALSE))</f>
        <v>DT $ End $</v>
      </c>
      <c r="B448" s="435" t="s">
        <v>11231</v>
      </c>
      <c r="C448" s="10" t="s">
        <v>4236</v>
      </c>
      <c r="D448" s="224">
        <f>VLOOKUP(TRIM(B448),BirthdateDraft!$A$1:$M$9000,2,FALSE)</f>
        <v>35242</v>
      </c>
      <c r="E448" s="203" t="str">
        <f>VLOOKUP(TRIM(B448),BirthdateDraft!$A$1:$M$9865,3,FALSE)</f>
        <v>20.FA</v>
      </c>
      <c r="F448" s="209" t="s">
        <v>12125</v>
      </c>
      <c r="G448" s="34" t="str">
        <f>IF(ISERROR(VLOOKUP(TRIM(B448),ALL!$B$1:$U$2738,2,FALSE)),"",IF(ISERROR(VLOOKUP(TRIM(B448),ALL!$B$1:$U$2738,2,FALSE))," ",VLOOKUP(TRIM(B448),ALL!$B$1:$U$2738,2,FALSE)))</f>
        <v>NEA</v>
      </c>
      <c r="H448" s="124" t="str">
        <f>IF(ISBLANK(VLOOKUP(TRIM(B448),ALL!$B$1:$V$2738,4,FALSE)),"",IF(ISERROR(VLOOKUP(TRIM(B448),ALL!$B$1:$V$2738,4,FALSE))," ",VLOOKUP(TRIM(B448),ALL!$B$1:$V$2738,4,FALSE)))</f>
        <v>0</v>
      </c>
      <c r="I448" s="34" t="str">
        <f>IF(ISBLANK(VLOOKUP(TRIM(B448),ALL!$B$1:$V$2738,5,FALSE)),"",IF(ISERROR(VLOOKUP(TRIM(B448),ALL!$B$1:$V$2738,5,FALSE))," ",VLOOKUP(TRIM(B448),ALL!$B$1:$V$2738,5,FALSE)))</f>
        <v>0</v>
      </c>
      <c r="J448" s="34">
        <f>IF(ISBLANK(VLOOKUP(TRIM(B448),ALL!$B$1:$V$2738,6,FALSE)),"",IF(ISERROR(VLOOKUP(TRIM(B448),ALL!$B$1:$V$2738,6,FALSE))," ", VLOOKUP(TRIM(B448),ALL!$B$1:$V$2738,6,FALSE)))</f>
        <v>0</v>
      </c>
      <c r="K448" s="34"/>
      <c r="L448" s="34"/>
      <c r="M448" s="34"/>
      <c r="N448" s="34"/>
      <c r="O448"/>
      <c r="P448"/>
      <c r="Q448"/>
      <c r="R448"/>
      <c r="S448"/>
      <c r="T448"/>
      <c r="AB448"/>
      <c r="AC448"/>
    </row>
    <row r="449" spans="1:29">
      <c r="A449" s="34" t="str">
        <f>IF(ISERROR(VLOOKUP(TRIM(B449),ALL!$B$1:$U$2738,3,FALSE)),"(unc)",VLOOKUP(TRIM(B449),ALL!$B$1:$U$2738,3,FALSE))</f>
        <v>DT $</v>
      </c>
      <c r="B449" s="99" t="s">
        <v>6629</v>
      </c>
      <c r="C449" s="10" t="s">
        <v>3730</v>
      </c>
      <c r="D449" s="224">
        <f>VLOOKUP(TRIM(B449),BirthdateDraft!$A$1:$M$9000,2,FALSE)</f>
        <v>35022</v>
      </c>
      <c r="E449" s="203" t="str">
        <f>VLOOKUP(TRIM(B449),BirthdateDraft!$A$1:$M$9865,3,FALSE)</f>
        <v>18/FA</v>
      </c>
      <c r="F449" s="209"/>
      <c r="G449" s="34" t="str">
        <f>IF(ISERROR(VLOOKUP(TRIM(B449),ALL!$B$1:$U$2738,2,FALSE)),"",IF(ISERROR(VLOOKUP(TRIM(B449),ALL!$B$1:$U$2738,2,FALSE))," ",VLOOKUP(TRIM(B449),ALL!$B$1:$U$2738,2,FALSE)))</f>
        <v>BFA</v>
      </c>
      <c r="H449" s="124" t="str">
        <f>IF(ISBLANK(VLOOKUP(TRIM(B449),ALL!$B$1:$V$2738,4,FALSE)),"",IF(ISERROR(VLOOKUP(TRIM(B449),ALL!$B$1:$V$2738,4,FALSE))," ",VLOOKUP(TRIM(B449),ALL!$B$1:$V$2738,4,FALSE)))</f>
        <v>0</v>
      </c>
      <c r="I449" s="34" t="str">
        <f>IF(ISBLANK(VLOOKUP(TRIM(B449),ALL!$B$1:$V$2738,5,FALSE)),"",IF(ISERROR(VLOOKUP(TRIM(B449),ALL!$B$1:$V$2738,5,FALSE))," ",VLOOKUP(TRIM(B449),ALL!$B$1:$V$2738,5,FALSE)))</f>
        <v/>
      </c>
      <c r="J449" s="34">
        <f>IF(ISBLANK(VLOOKUP(TRIM(B449),ALL!$B$1:$V$2738,6,FALSE)),"",IF(ISERROR(VLOOKUP(TRIM(B449),ALL!$B$1:$V$2738,6,FALSE))," ", VLOOKUP(TRIM(B449),ALL!$B$1:$V$2738,6,FALSE)))</f>
        <v>3</v>
      </c>
      <c r="K449" s="34"/>
      <c r="L449" s="34" t="str">
        <f>IF(ISBLANK(VLOOKUP(TRIM(B449),ALL!$B$1:$V$2738,8,FALSE)),"",IF(ISERROR(VLOOKUP(TRIM(B449),ALL!$B$1:$V$2738,8,FALSE))," ",VLOOKUP(TRIM(B449),ALL!$B$1:$V$2738,8,FALSE)))</f>
        <v/>
      </c>
      <c r="M449" s="34" t="str">
        <f>IF(ISBLANK(VLOOKUP(TRIM(B449),ALL!$B$1:$V$2738,9,FALSE)),"",IF(ISERROR(VLOOKUP(TRIM(B449),ALL!$B$1:$V$2738,9,FALSE))," ",VLOOKUP(TRIM(B449),ALL!$B$1:$V$2738,9,FALSE)))</f>
        <v/>
      </c>
      <c r="N449" s="34" t="str">
        <f>IF(ISBLANK(VLOOKUP(TRIM(B449),ALL!$B$1:$V$2738,10,FALSE)),"",IF(ISERROR(VLOOKUP(TRIM(B449),ALL!$B$1:$V$2738,10,FALSE))," ",VLOOKUP(TRIM(B449),ALL!$B$1:$V$2738,10,FALSE)))</f>
        <v/>
      </c>
      <c r="O449"/>
      <c r="P449"/>
      <c r="Q449"/>
      <c r="R449"/>
      <c r="S449"/>
      <c r="T449"/>
      <c r="AB449"/>
      <c r="AC449"/>
    </row>
    <row r="450" spans="1:29">
      <c r="A450" s="34"/>
      <c r="B450" s="99"/>
      <c r="C450" s="10"/>
      <c r="D450" s="224"/>
      <c r="E450" s="203"/>
      <c r="F450" s="209"/>
      <c r="G450" s="34"/>
      <c r="H450" s="124"/>
      <c r="I450" s="34"/>
      <c r="J450" s="34"/>
      <c r="K450" s="34"/>
      <c r="L450" s="34"/>
      <c r="M450" s="34"/>
      <c r="N450" s="34"/>
      <c r="O450"/>
      <c r="P450"/>
      <c r="Q450"/>
      <c r="R450"/>
      <c r="S450"/>
      <c r="T450"/>
      <c r="AB450"/>
      <c r="AC450"/>
    </row>
    <row r="451" spans="1:29">
      <c r="A451" s="34" t="str">
        <f>IF(ISERROR(VLOOKUP(TRIM(B451),ALL!$B$1:$U$2738,3,FALSE)),"(unc)",VLOOKUP(TRIM(B451),ALL!$B$1:$U$2738,3,FALSE))</f>
        <v>LB</v>
      </c>
      <c r="B451" s="444" t="s">
        <v>11313</v>
      </c>
      <c r="C451" s="10" t="s">
        <v>3730</v>
      </c>
      <c r="D451" s="224">
        <f>VLOOKUP(TRIM(B451),BirthdateDraft!$A$1:$M$9000,2,FALSE)</f>
        <v>36896</v>
      </c>
      <c r="E451" s="203">
        <f>VLOOKUP(TRIM(B451),BirthdateDraft!$A$1:$M$9865,3,FALSE)</f>
        <v>23.5</v>
      </c>
      <c r="F451" s="209" t="s">
        <v>11879</v>
      </c>
      <c r="G451" s="34" t="str">
        <f>IF(ISERROR(VLOOKUP(TRIM(B451),ALL!$B$1:$U$2738,2,FALSE)),"",IF(ISERROR(VLOOKUP(TRIM(B451),ALL!$B$1:$U$2738,2,FALSE))," ",VLOOKUP(TRIM(B451),ALL!$B$1:$U$2738,2,FALSE)))</f>
        <v>HOA</v>
      </c>
      <c r="H451" s="124" t="str">
        <f>IF(ISBLANK(VLOOKUP(TRIM(B451),ALL!$B$1:$V$2738,4,FALSE)),"",IF(ISERROR(VLOOKUP(TRIM(B451),ALL!$B$1:$V$2738,4,FALSE))," ",VLOOKUP(TRIM(B451),ALL!$B$1:$V$2738,4,FALSE)))</f>
        <v>0-4</v>
      </c>
      <c r="I451" s="34" t="str">
        <f>IF(ISBLANK(VLOOKUP(TRIM(B451),ALL!$B$1:$V$2738,5,FALSE)),"",IF(ISERROR(VLOOKUP(TRIM(B451),ALL!$B$1:$V$2738,5,FALSE))," ",VLOOKUP(TRIM(B451),ALL!$B$1:$V$2738,5,FALSE)))</f>
        <v/>
      </c>
      <c r="J451" s="34">
        <f>IF(ISBLANK(VLOOKUP(TRIM(B451),ALL!$B$1:$V$2738,6,FALSE)),"",IF(ISERROR(VLOOKUP(TRIM(B451),ALL!$B$1:$V$2738,6,FALSE))," ", VLOOKUP(TRIM(B451),ALL!$B$1:$V$2738,6,FALSE)))</f>
        <v>0</v>
      </c>
      <c r="K451" s="34"/>
      <c r="L451" s="34" t="str">
        <f>IF(ISBLANK(VLOOKUP(TRIM(B451),ALL!$B$1:$V$2738,8,FALSE)),"",IF(ISERROR(VLOOKUP(TRIM(B451),ALL!$B$1:$V$2738,8,FALSE))," ",VLOOKUP(TRIM(B451),ALL!$B$1:$V$2738,8,FALSE)))</f>
        <v/>
      </c>
      <c r="M451" s="34" t="str">
        <f>IF(ISBLANK(VLOOKUP(TRIM(B451),ALL!$B$1:$V$2738,9,FALSE)),"",IF(ISERROR(VLOOKUP(TRIM(B451),ALL!$B$1:$V$2738,9,FALSE))," ",VLOOKUP(TRIM(B451),ALL!$B$1:$V$2738,9,FALSE)))</f>
        <v/>
      </c>
      <c r="N451" s="34" t="str">
        <f>IF(ISBLANK(VLOOKUP(TRIM(B451),ALL!$B$1:$V$2738,10,FALSE)),"",IF(ISERROR(VLOOKUP(TRIM(B451),ALL!$B$1:$V$2738,10,FALSE))," ",VLOOKUP(TRIM(B451),ALL!$B$1:$V$2738,10,FALSE)))</f>
        <v/>
      </c>
      <c r="O451"/>
      <c r="P451"/>
      <c r="Q451"/>
      <c r="R451"/>
      <c r="S451"/>
      <c r="T451"/>
      <c r="AB451"/>
      <c r="AC451"/>
    </row>
    <row r="452" spans="1:29">
      <c r="A452" s="34" t="str">
        <f>IF(ISERROR(VLOOKUP(TRIM(B452),ALL!$B$1:$U$2738,3,FALSE)),"(unc)",VLOOKUP(TRIM(B452),ALL!$B$1:$U$2738,3,FALSE))</f>
        <v>OLB</v>
      </c>
      <c r="B452" s="99" t="s">
        <v>5505</v>
      </c>
      <c r="C452" s="10" t="s">
        <v>3730</v>
      </c>
      <c r="D452" s="224">
        <f>VLOOKUP(TRIM(B452),BirthdateDraft!$A$1:$M$9000,2,FALSE)</f>
        <v>33831</v>
      </c>
      <c r="E452" s="203" t="str">
        <f>VLOOKUP(TRIM(B452),BirthdateDraft!$A$1:$M$9865,3,FALSE)</f>
        <v>16/5</v>
      </c>
      <c r="F452" s="209"/>
      <c r="G452" s="34" t="str">
        <f>IF(ISERROR(VLOOKUP(TRIM(B452),ALL!$B$1:$U$2738,2,FALSE)),"",IF(ISERROR(VLOOKUP(TRIM(B452),ALL!$B$1:$U$2738,2,FALSE))," ",VLOOKUP(TRIM(B452),ALL!$B$1:$U$2738,2,FALSE)))</f>
        <v>NEA</v>
      </c>
      <c r="H452" s="124" t="str">
        <f>IF(ISBLANK(VLOOKUP(TRIM(B452),ALL!$B$1:$V$2738,4,FALSE)),"",IF(ISERROR(VLOOKUP(TRIM(B452),ALL!$B$1:$V$2738,4,FALSE))," ",VLOOKUP(TRIM(B452),ALL!$B$1:$V$2738,4,FALSE)))</f>
        <v>0-0</v>
      </c>
      <c r="I452" s="34" t="str">
        <f>IF(ISBLANK(VLOOKUP(TRIM(B452),ALL!$B$1:$V$2738,5,FALSE)),"",IF(ISERROR(VLOOKUP(TRIM(B452),ALL!$B$1:$V$2738,5,FALSE))," ",VLOOKUP(TRIM(B452),ALL!$B$1:$V$2738,5,FALSE)))</f>
        <v/>
      </c>
      <c r="J452" s="34">
        <f>IF(ISBLANK(VLOOKUP(TRIM(B452),ALL!$B$1:$V$2738,6,FALSE)),"",IF(ISERROR(VLOOKUP(TRIM(B452),ALL!$B$1:$V$2738,6,FALSE))," ", VLOOKUP(TRIM(B452),ALL!$B$1:$V$2738,6,FALSE)))</f>
        <v>6</v>
      </c>
      <c r="K452" s="34" t="str">
        <f>IF(ISBLANK(VLOOKUP(TRIM(B452),ALL!$B$1:$V$2738,7,FALSE)),"",IF(ISERROR(VLOOKUP(TRIM(B452),ALL!$B$1:$V$2738,7,FALSE))," ",VLOOKUP(TRIM(B452),ALL!$B$1:$V$2738,7,FALSE)))</f>
        <v/>
      </c>
      <c r="L452" s="34" t="str">
        <f>IF(ISBLANK(VLOOKUP(TRIM(B452),ALL!$B$1:$V$2738,8,FALSE)),"",IF(ISERROR(VLOOKUP(TRIM(B452),ALL!$B$1:$V$2738,8,FALSE))," ",VLOOKUP(TRIM(B452),ALL!$B$1:$V$2738,8,FALSE)))</f>
        <v/>
      </c>
      <c r="M452" s="34" t="str">
        <f>IF(ISBLANK(VLOOKUP(TRIM(B452),ALL!$B$1:$V$2738,9,FALSE)),"",IF(ISERROR(VLOOKUP(TRIM(B452),ALL!$B$1:$V$2738,9,FALSE))," ",VLOOKUP(TRIM(B452),ALL!$B$1:$V$2738,9,FALSE)))</f>
        <v/>
      </c>
      <c r="N452" s="34" t="str">
        <f>IF(ISBLANK(VLOOKUP(TRIM(B452),ALL!$B$1:$V$2738,10,FALSE)),"",IF(ISERROR(VLOOKUP(TRIM(B452),ALL!$B$1:$V$2738,10,FALSE))," ",VLOOKUP(TRIM(B452),ALL!$B$1:$V$2738,10,FALSE)))</f>
        <v/>
      </c>
      <c r="O452"/>
      <c r="P452"/>
      <c r="Q452"/>
      <c r="R452"/>
      <c r="S452"/>
      <c r="T452"/>
      <c r="AB452"/>
      <c r="AC452"/>
    </row>
    <row r="453" spans="1:29">
      <c r="A453" s="34" t="str">
        <f>IF(ISERROR(VLOOKUP(TRIM(B453),ALL!$B$1:$U$2738,3,FALSE)),"(unc)",VLOOKUP(TRIM(B453),ALL!$B$1:$U$2738,3,FALSE))</f>
        <v>RILB</v>
      </c>
      <c r="B453" s="99" t="s">
        <v>8958</v>
      </c>
      <c r="C453" s="10" t="s">
        <v>4236</v>
      </c>
      <c r="D453" s="224">
        <f>VLOOKUP(TRIM(B453),BirthdateDraft!$A$1:$M$9000,2,FALSE)</f>
        <v>34881</v>
      </c>
      <c r="E453" s="203" t="str">
        <f>VLOOKUP(TRIM(B453),BirthdateDraft!$A$1:$M$9865,3,FALSE)</f>
        <v>19/7</v>
      </c>
      <c r="F453" s="209" t="s">
        <v>9339</v>
      </c>
      <c r="G453" s="34" t="str">
        <f>IF(ISERROR(VLOOKUP(TRIM(B453),ALL!$B$1:$U$2738,2,FALSE)),"",IF(ISERROR(VLOOKUP(TRIM(B453),ALL!$B$1:$U$2738,2,FALSE))," ",VLOOKUP(TRIM(B453),ALL!$B$1:$U$2738,2,FALSE)))</f>
        <v>ATN</v>
      </c>
      <c r="H453" s="124" t="str">
        <f>IF(ISBLANK(VLOOKUP(TRIM(B453),ALL!$B$1:$V$2738,4,FALSE)),"",IF(ISERROR(VLOOKUP(TRIM(B453),ALL!$B$1:$V$2738,4,FALSE))," ",VLOOKUP(TRIM(B453),ALL!$B$1:$V$2738,4,FALSE)))</f>
        <v>4-5</v>
      </c>
      <c r="I453" s="34" t="str">
        <f>IF(ISBLANK(VLOOKUP(TRIM(B453),ALL!$B$1:$V$2738,5,FALSE)),"",IF(ISERROR(VLOOKUP(TRIM(B453),ALL!$B$1:$V$2738,5,FALSE))," ",VLOOKUP(TRIM(B453),ALL!$B$1:$V$2738,5,FALSE)))</f>
        <v/>
      </c>
      <c r="J453" s="34">
        <f>IF(ISBLANK(VLOOKUP(TRIM(B453),ALL!$B$1:$V$2738,6,FALSE)),"",IF(ISERROR(VLOOKUP(TRIM(B453),ALL!$B$1:$V$2738,6,FALSE))," ", VLOOKUP(TRIM(B453),ALL!$B$1:$V$2738,6,FALSE)))</f>
        <v>8</v>
      </c>
      <c r="K453" s="34"/>
      <c r="L453" s="34" t="str">
        <f>IF(ISBLANK(VLOOKUP(TRIM(B453),ALL!$B$1:$V$2738,8,FALSE)),"",IF(ISERROR(VLOOKUP(TRIM(B453),ALL!$B$1:$V$2738,8,FALSE))," ",VLOOKUP(TRIM(B453),ALL!$B$1:$V$2738,8,FALSE)))</f>
        <v/>
      </c>
      <c r="M453" s="34" t="str">
        <f>IF(ISBLANK(VLOOKUP(TRIM(B453),ALL!$B$1:$V$2738,9,FALSE)),"",IF(ISERROR(VLOOKUP(TRIM(B453),ALL!$B$1:$V$2738,9,FALSE))," ",VLOOKUP(TRIM(B453),ALL!$B$1:$V$2738,9,FALSE)))</f>
        <v/>
      </c>
      <c r="N453" s="34" t="str">
        <f>IF(ISBLANK(VLOOKUP(TRIM(B453),ALL!$B$1:$V$2738,10,FALSE)),"",IF(ISERROR(VLOOKUP(TRIM(B453),ALL!$B$1:$V$2738,10,FALSE))," ",VLOOKUP(TRIM(B453),ALL!$B$1:$V$2738,10,FALSE)))</f>
        <v/>
      </c>
      <c r="O453"/>
      <c r="P453"/>
      <c r="Q453"/>
      <c r="R453"/>
      <c r="S453"/>
      <c r="T453"/>
      <c r="AB453"/>
      <c r="AC453"/>
    </row>
    <row r="454" spans="1:29">
      <c r="A454" s="34" t="str">
        <f>IF(ISERROR(VLOOKUP(TRIM(B454),ALL!$B$1:$U$2738,3,FALSE)),"(unc)",VLOOKUP(TRIM(B454),ALL!$B$1:$U$2738,3,FALSE))</f>
        <v>LILB</v>
      </c>
      <c r="B454" s="99" t="s">
        <v>7242</v>
      </c>
      <c r="C454" s="10" t="s">
        <v>4236</v>
      </c>
      <c r="D454" s="224">
        <f>VLOOKUP(TRIM(B454),BirthdateDraft!$A$1:$M$9000,2,FALSE)</f>
        <v>35350</v>
      </c>
      <c r="E454" s="203" t="str">
        <f>VLOOKUP(TRIM(B454),BirthdateDraft!$A$1:$M$9865,3,FALSE)</f>
        <v>19/6</v>
      </c>
      <c r="F454" s="209"/>
      <c r="G454" s="34" t="str">
        <f>IF(ISERROR(VLOOKUP(TRIM(B454),ALL!$B$1:$U$2738,2,FALSE)),"",IF(ISERROR(VLOOKUP(TRIM(B454),ALL!$B$1:$U$2738,2,FALSE))," ",VLOOKUP(TRIM(B454),ALL!$B$1:$U$2738,2,FALSE)))</f>
        <v>MIA</v>
      </c>
      <c r="H454" s="124" t="str">
        <f>IF(ISBLANK(VLOOKUP(TRIM(B454),ALL!$B$1:$V$2738,4,FALSE)),"",IF(ISERROR(VLOOKUP(TRIM(B454),ALL!$B$1:$V$2738,4,FALSE))," ",VLOOKUP(TRIM(B454),ALL!$B$1:$V$2738,4,FALSE)))</f>
        <v>0-6</v>
      </c>
      <c r="I454" s="34" t="str">
        <f>IF(ISBLANK(VLOOKUP(TRIM(B454),ALL!$B$1:$V$2738,5,FALSE)),"",IF(ISERROR(VLOOKUP(TRIM(B454),ALL!$B$1:$V$2738,5,FALSE))," ",VLOOKUP(TRIM(B454),ALL!$B$1:$V$2738,5,FALSE)))</f>
        <v/>
      </c>
      <c r="J454" s="34">
        <f>IF(ISBLANK(VLOOKUP(TRIM(B454),ALL!$B$1:$V$2738,6,FALSE)),"",IF(ISERROR(VLOOKUP(TRIM(B454),ALL!$B$1:$V$2738,6,FALSE))," ", VLOOKUP(TRIM(B454),ALL!$B$1:$V$2738,6,FALSE)))</f>
        <v>3</v>
      </c>
      <c r="K454" s="34"/>
      <c r="L454" s="34" t="str">
        <f>IF(ISBLANK(VLOOKUP(TRIM(B454),ALL!$B$1:$V$2738,8,FALSE)),"",IF(ISERROR(VLOOKUP(TRIM(B454),ALL!$B$1:$V$2738,8,FALSE))," ",VLOOKUP(TRIM(B454),ALL!$B$1:$V$2738,8,FALSE)))</f>
        <v/>
      </c>
      <c r="M454" s="34" t="str">
        <f>IF(ISBLANK(VLOOKUP(TRIM(B454),ALL!$B$1:$V$2738,9,FALSE)),"",IF(ISERROR(VLOOKUP(TRIM(B454),ALL!$B$1:$V$2738,9,FALSE))," ",VLOOKUP(TRIM(B454),ALL!$B$1:$V$2738,9,FALSE)))</f>
        <v/>
      </c>
      <c r="N454" s="34" t="str">
        <f>IF(ISBLANK(VLOOKUP(TRIM(B454),ALL!$B$1:$V$2738,10,FALSE)),"",IF(ISERROR(VLOOKUP(TRIM(B454),ALL!$B$1:$V$2738,10,FALSE))," ",VLOOKUP(TRIM(B454),ALL!$B$1:$V$2738,10,FALSE)))</f>
        <v/>
      </c>
      <c r="O454"/>
      <c r="P454"/>
      <c r="Q454"/>
      <c r="R454"/>
      <c r="S454"/>
      <c r="T454"/>
      <c r="AB454"/>
      <c r="AC454"/>
    </row>
    <row r="455" spans="1:29">
      <c r="A455" s="34" t="str">
        <f>IF(ISERROR(VLOOKUP(TRIM(B455),ALL!$B$1:$U$2738,3,FALSE)),"(unc)",VLOOKUP(TRIM(B455),ALL!$B$1:$U$2738,3,FALSE))</f>
        <v>LILB</v>
      </c>
      <c r="B455" s="99" t="s">
        <v>6540</v>
      </c>
      <c r="C455" s="10" t="s">
        <v>3730</v>
      </c>
      <c r="D455" s="224">
        <f>VLOOKUP(TRIM(B455),BirthdateDraft!$A$1:$M$9000,2,FALSE)</f>
        <v>34693</v>
      </c>
      <c r="E455" s="203" t="str">
        <f>VLOOKUP(TRIM(B455),BirthdateDraft!$A$1:$M$9865,3,FALSE)</f>
        <v>18/4</v>
      </c>
      <c r="F455" s="209"/>
      <c r="G455" s="34" t="str">
        <f>IF(ISERROR(VLOOKUP(TRIM(B455),ALL!$B$1:$U$2738,2,FALSE)),"",IF(ISERROR(VLOOKUP(TRIM(B455),ALL!$B$1:$U$2738,2,FALSE))," ",VLOOKUP(TRIM(B455),ALL!$B$1:$U$2738,2,FALSE)))</f>
        <v>DNA</v>
      </c>
      <c r="H455" s="124" t="str">
        <f>IF(ISBLANK(VLOOKUP(TRIM(B455),ALL!$B$1:$V$2738,4,FALSE)),"",IF(ISERROR(VLOOKUP(TRIM(B455),ALL!$B$1:$V$2738,4,FALSE))," ",VLOOKUP(TRIM(B455),ALL!$B$1:$V$2738,4,FALSE)))</f>
        <v>4-4</v>
      </c>
      <c r="I455" s="34" t="str">
        <f>IF(ISBLANK(VLOOKUP(TRIM(B455),ALL!$B$1:$V$2738,5,FALSE)),"",IF(ISERROR(VLOOKUP(TRIM(B455),ALL!$B$1:$V$2738,5,FALSE))," ",VLOOKUP(TRIM(B455),ALL!$B$1:$V$2738,5,FALSE)))</f>
        <v/>
      </c>
      <c r="J455" s="34">
        <f>IF(ISBLANK(VLOOKUP(TRIM(B455),ALL!$B$1:$V$2738,6,FALSE)),"",IF(ISERROR(VLOOKUP(TRIM(B455),ALL!$B$1:$V$2738,6,FALSE))," ", VLOOKUP(TRIM(B455),ALL!$B$1:$V$2738,6,FALSE)))</f>
        <v>7</v>
      </c>
      <c r="K455" s="34" t="str">
        <f>IF(ISBLANK(VLOOKUP(TRIM(B455),ALL!$B$1:$V$2738,7,FALSE)),"",IF(ISERROR(VLOOKUP(TRIM(B455),ALL!$B$1:$V$2738,7,FALSE))," ",VLOOKUP(TRIM(B455),ALL!$B$1:$V$2738,7,FALSE)))</f>
        <v/>
      </c>
      <c r="L455" s="34" t="str">
        <f>IF(ISBLANK(VLOOKUP(TRIM(B455),ALL!$B$1:$V$2738,8,FALSE)),"",IF(ISERROR(VLOOKUP(TRIM(B455),ALL!$B$1:$V$2738,8,FALSE))," ",VLOOKUP(TRIM(B455),ALL!$B$1:$V$2738,8,FALSE)))</f>
        <v/>
      </c>
      <c r="M455" s="34" t="str">
        <f>IF(ISBLANK(VLOOKUP(TRIM(B455),ALL!$B$1:$V$2738,9,FALSE)),"",IF(ISERROR(VLOOKUP(TRIM(B455),ALL!$B$1:$V$2738,9,FALSE))," ",VLOOKUP(TRIM(B455),ALL!$B$1:$V$2738,9,FALSE)))</f>
        <v/>
      </c>
      <c r="N455" s="34" t="str">
        <f>IF(ISBLANK(VLOOKUP(TRIM(B455),ALL!$B$1:$V$2738,10,FALSE)),"",IF(ISERROR(VLOOKUP(TRIM(B455),ALL!$B$1:$V$2738,10,FALSE))," ",VLOOKUP(TRIM(B455),ALL!$B$1:$V$2738,10,FALSE)))</f>
        <v/>
      </c>
      <c r="O455"/>
      <c r="P455"/>
      <c r="Q455"/>
      <c r="R455"/>
      <c r="S455"/>
      <c r="T455"/>
      <c r="AB455"/>
      <c r="AC455"/>
    </row>
    <row r="456" spans="1:29">
      <c r="A456" s="34" t="str">
        <f>IF(ISERROR(VLOOKUP(TRIM(B456),ALL!$B$1:$U$2738,3,FALSE)),"(unc)",VLOOKUP(TRIM(B456),ALL!$B$1:$U$2738,3,FALSE))</f>
        <v>LOLB</v>
      </c>
      <c r="B456" s="99" t="s">
        <v>4968</v>
      </c>
      <c r="C456" s="10" t="s">
        <v>4236</v>
      </c>
      <c r="D456" s="224">
        <f>VLOOKUP(TRIM(B456),BirthdateDraft!$A$1:$M$9000,2,FALSE)</f>
        <v>33925</v>
      </c>
      <c r="E456" s="203" t="str">
        <f>VLOOKUP(TRIM(B456),BirthdateDraft!$A$1:$M$9865,3,FALSE)</f>
        <v>14/FA</v>
      </c>
      <c r="F456" s="209"/>
      <c r="G456" s="34" t="str">
        <f>IF(ISERROR(VLOOKUP(TRIM(B456),ALL!$B$1:$U$2738,2,FALSE)),"",IF(ISERROR(VLOOKUP(TRIM(B456),ALL!$B$1:$U$2738,2,FALSE))," ",VLOOKUP(TRIM(B456),ALL!$B$1:$U$2738,2,FALSE)))</f>
        <v>TBN</v>
      </c>
      <c r="H456" s="124" t="str">
        <f>IF(ISBLANK(VLOOKUP(TRIM(B456),ALL!$B$1:$V$2738,4,FALSE)),"",IF(ISERROR(VLOOKUP(TRIM(B456),ALL!$B$1:$V$2738,4,FALSE))," ",VLOOKUP(TRIM(B456),ALL!$B$1:$V$2738,4,FALSE)))</f>
        <v>0-4</v>
      </c>
      <c r="I456" s="34" t="str">
        <f>IF(ISBLANK(VLOOKUP(TRIM(B456),ALL!$B$1:$V$2738,5,FALSE)),"",IF(ISERROR(VLOOKUP(TRIM(B456),ALL!$B$1:$V$2738,5,FALSE))," ",VLOOKUP(TRIM(B456),ALL!$B$1:$V$2738,5,FALSE)))</f>
        <v/>
      </c>
      <c r="J456" s="34">
        <f>IF(ISBLANK(VLOOKUP(TRIM(B456),ALL!$B$1:$V$2738,6,FALSE)),"",IF(ISERROR(VLOOKUP(TRIM(B456),ALL!$B$1:$V$2738,6,FALSE))," ", VLOOKUP(TRIM(B456),ALL!$B$1:$V$2738,6,FALSE)))</f>
        <v>7</v>
      </c>
      <c r="K456" s="34" t="str">
        <f>IF(ISBLANK(VLOOKUP(TRIM(B456),ALL!$B$1:$V$2738,7,FALSE)),"",IF(ISERROR(VLOOKUP(TRIM(B456),ALL!$B$1:$V$2738,7,FALSE))," ",VLOOKUP(TRIM(B456),ALL!$B$1:$V$2738,7,FALSE)))</f>
        <v/>
      </c>
      <c r="L456" s="34" t="str">
        <f>IF(ISBLANK(VLOOKUP(TRIM(B456),ALL!$B$1:$V$2738,8,FALSE)),"",IF(ISERROR(VLOOKUP(TRIM(B456),ALL!$B$1:$V$2738,8,FALSE))," ",VLOOKUP(TRIM(B456),ALL!$B$1:$V$2738,8,FALSE)))</f>
        <v/>
      </c>
      <c r="M456" s="34" t="str">
        <f>IF(ISBLANK(VLOOKUP(TRIM(B456),ALL!$B$1:$V$2738,9,FALSE)),"",IF(ISERROR(VLOOKUP(TRIM(B456),ALL!$B$1:$V$2738,9,FALSE))," ",VLOOKUP(TRIM(B456),ALL!$B$1:$V$2738,9,FALSE)))</f>
        <v/>
      </c>
      <c r="N456" s="34" t="str">
        <f>IF(ISBLANK(VLOOKUP(TRIM(B456),ALL!$B$1:$V$2738,10,FALSE)),"",IF(ISERROR(VLOOKUP(TRIM(B456),ALL!$B$1:$V$2738,10,FALSE))," ",VLOOKUP(TRIM(B456),ALL!$B$1:$V$2738,10,FALSE)))</f>
        <v/>
      </c>
      <c r="O456"/>
      <c r="P456"/>
      <c r="Q456"/>
      <c r="R456"/>
      <c r="S456"/>
      <c r="T456"/>
      <c r="AB456"/>
      <c r="AC456"/>
    </row>
    <row r="457" spans="1:29">
      <c r="A457" s="34" t="str">
        <f>IF(ISERROR(VLOOKUP(TRIM(B457),ALL!$B$1:$U$2738,3,FALSE)),"(unc)",VLOOKUP(TRIM(B457),ALL!$B$1:$U$2738,3,FALSE))</f>
        <v>LB</v>
      </c>
      <c r="B457" s="99" t="s">
        <v>8899</v>
      </c>
      <c r="C457" s="10" t="s">
        <v>4236</v>
      </c>
      <c r="D457" s="224">
        <f>VLOOKUP(TRIM(B457),BirthdateDraft!$A$1:$M$9000,2,FALSE)</f>
        <v>35704</v>
      </c>
      <c r="E457" s="203" t="str">
        <f>VLOOKUP(TRIM(B457),BirthdateDraft!$A$1:$M$9865,3,FALSE)</f>
        <v>20/4</v>
      </c>
      <c r="F457" s="209" t="s">
        <v>9747</v>
      </c>
      <c r="G457" s="34" t="str">
        <f>IF(ISERROR(VLOOKUP(TRIM(B457),ALL!$B$1:$U$2738,2,FALSE)),"",IF(ISERROR(VLOOKUP(TRIM(B457),ALL!$B$1:$U$2738,2,FALSE))," ",VLOOKUP(TRIM(B457),ALL!$B$1:$U$2738,2,FALSE)))</f>
        <v>JXA</v>
      </c>
      <c r="H457" s="124" t="str">
        <f>IF(ISBLANK(VLOOKUP(TRIM(B457),ALL!$B$1:$V$2738,4,FALSE)),"",IF(ISERROR(VLOOKUP(TRIM(B457),ALL!$B$1:$V$2738,4,FALSE))," ",VLOOKUP(TRIM(B457),ALL!$B$1:$V$2738,4,FALSE)))</f>
        <v>0-0</v>
      </c>
      <c r="I457" s="34" t="str">
        <f>IF(ISBLANK(VLOOKUP(TRIM(B457),ALL!$B$1:$V$2738,5,FALSE)),"",IF(ISERROR(VLOOKUP(TRIM(B457),ALL!$B$1:$V$2738,5,FALSE))," ",VLOOKUP(TRIM(B457),ALL!$B$1:$V$2738,5,FALSE)))</f>
        <v/>
      </c>
      <c r="J457" s="34">
        <f>IF(ISBLANK(VLOOKUP(TRIM(B457),ALL!$B$1:$V$2738,6,FALSE)),"",IF(ISERROR(VLOOKUP(TRIM(B457),ALL!$B$1:$V$2738,6,FALSE))," ", VLOOKUP(TRIM(B457),ALL!$B$1:$V$2738,6,FALSE)))</f>
        <v>0</v>
      </c>
      <c r="K457" s="34"/>
      <c r="L457" s="34" t="str">
        <f>IF(ISBLANK(VLOOKUP(TRIM(B457),ALL!$B$1:$V$2738,8,FALSE)),"",IF(ISERROR(VLOOKUP(TRIM(B457),ALL!$B$1:$V$2738,8,FALSE))," ",VLOOKUP(TRIM(B457),ALL!$B$1:$V$2738,8,FALSE)))</f>
        <v/>
      </c>
      <c r="M457" s="34" t="str">
        <f>IF(ISBLANK(VLOOKUP(TRIM(B457),ALL!$B$1:$V$2738,9,FALSE)),"",IF(ISERROR(VLOOKUP(TRIM(B457),ALL!$B$1:$V$2738,9,FALSE))," ",VLOOKUP(TRIM(B457),ALL!$B$1:$V$2738,9,FALSE)))</f>
        <v/>
      </c>
      <c r="N457" s="34" t="str">
        <f>IF(ISBLANK(VLOOKUP(TRIM(B457),ALL!$B$1:$V$2738,10,FALSE)),"",IF(ISERROR(VLOOKUP(TRIM(B457),ALL!$B$1:$V$2738,10,FALSE))," ",VLOOKUP(TRIM(B457),ALL!$B$1:$V$2738,10,FALSE)))</f>
        <v/>
      </c>
      <c r="O457"/>
      <c r="P457"/>
      <c r="Q457"/>
      <c r="R457"/>
      <c r="S457"/>
      <c r="T457"/>
      <c r="AB457"/>
      <c r="AC457"/>
    </row>
    <row r="458" spans="1:29">
      <c r="A458" s="34" t="str">
        <f>IF(ISERROR(VLOOKUP(TRIM(B458),ALL!$B$1:$U$2738,3,FALSE)),"(unc)",VLOOKUP(TRIM(B458),ALL!$B$1:$U$2738,3,FALSE))</f>
        <v>LB</v>
      </c>
      <c r="B458" s="99" t="s">
        <v>9983</v>
      </c>
      <c r="C458" s="10" t="s">
        <v>4236</v>
      </c>
      <c r="D458" s="224">
        <f>VLOOKUP(TRIM(B458),BirthdateDraft!$A$1:$M$9000,2,FALSE)</f>
        <v>36353</v>
      </c>
      <c r="E458" s="203" t="str">
        <f>VLOOKUP(TRIM(B458),BirthdateDraft!$A$1:$M$9865,3,FALSE)</f>
        <v>22/3</v>
      </c>
      <c r="F458" s="209" t="s">
        <v>8295</v>
      </c>
      <c r="G458" s="34" t="str">
        <f>IF(ISERROR(VLOOKUP(TRIM(B458),ALL!$B$1:$U$2738,2,FALSE)),"",IF(ISERROR(VLOOKUP(TRIM(B458),ALL!$B$1:$U$2738,2,FALSE))," ",VLOOKUP(TRIM(B458),ALL!$B$1:$U$2738,2,FALSE)))</f>
        <v>ATN</v>
      </c>
      <c r="H458" s="124" t="str">
        <f>IF(ISBLANK(VLOOKUP(TRIM(B458),ALL!$B$1:$V$2738,4,FALSE)),"",IF(ISERROR(VLOOKUP(TRIM(B458),ALL!$B$1:$V$2738,4,FALSE))," ",VLOOKUP(TRIM(B458),ALL!$B$1:$V$2738,4,FALSE)))</f>
        <v>0-0</v>
      </c>
      <c r="I458" s="34" t="str">
        <f>IF(ISBLANK(VLOOKUP(TRIM(B458),ALL!$B$1:$V$2738,5,FALSE)),"",IF(ISERROR(VLOOKUP(TRIM(B458),ALL!$B$1:$V$2738,5,FALSE))," ",VLOOKUP(TRIM(B458),ALL!$B$1:$V$2738,5,FALSE)))</f>
        <v/>
      </c>
      <c r="J458" s="34">
        <f>IF(ISBLANK(VLOOKUP(TRIM(B458),ALL!$B$1:$V$2738,6,FALSE)),"",IF(ISERROR(VLOOKUP(TRIM(B458),ALL!$B$1:$V$2738,6,FALSE))," ", VLOOKUP(TRIM(B458),ALL!$B$1:$V$2738,6,FALSE)))</f>
        <v>0</v>
      </c>
      <c r="K458" s="34"/>
      <c r="L458" s="34"/>
      <c r="M458" s="34"/>
      <c r="N458" s="34"/>
      <c r="P458"/>
      <c r="Q458"/>
      <c r="R458"/>
      <c r="S458"/>
      <c r="T458"/>
      <c r="AB458"/>
      <c r="AC458"/>
    </row>
    <row r="459" spans="1:29">
      <c r="A459" s="34" t="str">
        <f>IF(ISERROR(VLOOKUP(TRIM(B459),ALL!$B$1:$U$2738,3,FALSE)),"(unc)",VLOOKUP(TRIM(B459),ALL!$B$1:$U$2738,3,FALSE))</f>
        <v>LB</v>
      </c>
      <c r="B459" s="99" t="s">
        <v>8907</v>
      </c>
      <c r="C459" s="10" t="s">
        <v>4236</v>
      </c>
      <c r="D459" s="224">
        <f>VLOOKUP(TRIM(B459),BirthdateDraft!$A$1:$M$9000,2,FALSE)</f>
        <v>36069</v>
      </c>
      <c r="E459" s="203" t="str">
        <f>VLOOKUP(TRIM(B459),BirthdateDraft!$A$1:$M$9865,3,FALSE)</f>
        <v>21/7</v>
      </c>
      <c r="F459" s="209" t="s">
        <v>9792</v>
      </c>
      <c r="G459" s="34" t="str">
        <f>IF(ISERROR(VLOOKUP(TRIM(B459),ALL!$B$1:$U$2738,2,FALSE)),"",IF(ISERROR(VLOOKUP(TRIM(B459),ALL!$B$1:$U$2738,2,FALSE))," ",VLOOKUP(TRIM(B459),ALL!$B$1:$U$2738,2,FALSE)))</f>
        <v>INA</v>
      </c>
      <c r="H459" s="124" t="str">
        <f>IF(ISBLANK(VLOOKUP(TRIM(B459),ALL!$B$1:$V$2738,4,FALSE)),"",IF(ISERROR(VLOOKUP(TRIM(B459),ALL!$B$1:$V$2738,4,FALSE))," ",VLOOKUP(TRIM(B459),ALL!$B$1:$V$2738,4,FALSE)))</f>
        <v>0-0</v>
      </c>
      <c r="I459" s="34" t="str">
        <f>IF(ISBLANK(VLOOKUP(TRIM(B459),ALL!$B$1:$V$2738,5,FALSE)),"",IF(ISERROR(VLOOKUP(TRIM(B459),ALL!$B$1:$V$2738,5,FALSE))," ",VLOOKUP(TRIM(B459),ALL!$B$1:$V$2738,5,FALSE)))</f>
        <v/>
      </c>
      <c r="J459" s="34">
        <f>IF(ISBLANK(VLOOKUP(TRIM(B459),ALL!$B$1:$V$2738,6,FALSE)),"",IF(ISERROR(VLOOKUP(TRIM(B459),ALL!$B$1:$V$2738,6,FALSE))," ", VLOOKUP(TRIM(B459),ALL!$B$1:$V$2738,6,FALSE)))</f>
        <v>0</v>
      </c>
      <c r="K459" s="34"/>
      <c r="L459" s="34"/>
      <c r="M459" s="34"/>
      <c r="N459" s="34"/>
      <c r="O459"/>
      <c r="P459"/>
      <c r="Q459"/>
      <c r="R459"/>
      <c r="S459"/>
      <c r="T459"/>
      <c r="AB459"/>
      <c r="AC459"/>
    </row>
    <row r="460" spans="1:29">
      <c r="A460" s="34"/>
      <c r="B460" s="99"/>
      <c r="C460" s="10"/>
      <c r="D460" s="224"/>
      <c r="E460" s="203"/>
      <c r="F460" s="209"/>
      <c r="G460" s="34"/>
      <c r="H460" s="124"/>
      <c r="I460" s="34"/>
      <c r="J460" s="34"/>
      <c r="K460" s="34"/>
      <c r="L460" s="34" t="str">
        <f>IF(ISBLANK(VLOOKUP(TRIM(B460),ALL!$B$1:$V$2738,8,FALSE)),"",IF(ISERROR(VLOOKUP(TRIM(B460),ALL!$B$1:$V$2738,8,FALSE))," ",VLOOKUP(TRIM(B460),ALL!$B$1:$V$2738,8,FALSE)))</f>
        <v xml:space="preserve"> </v>
      </c>
      <c r="M460" s="34" t="str">
        <f>IF(ISBLANK(VLOOKUP(TRIM(B460),ALL!$B$1:$V$2738,9,FALSE)),"",IF(ISERROR(VLOOKUP(TRIM(B460),ALL!$B$1:$V$2738,9,FALSE))," ",VLOOKUP(TRIM(B460),ALL!$B$1:$V$2738,9,FALSE)))</f>
        <v xml:space="preserve"> </v>
      </c>
      <c r="N460" s="34" t="str">
        <f>IF(ISBLANK(VLOOKUP(TRIM(B460),ALL!$B$1:$V$2738,10,FALSE)),"",IF(ISERROR(VLOOKUP(TRIM(B460),ALL!$B$1:$V$2738,10,FALSE))," ",VLOOKUP(TRIM(B460),ALL!$B$1:$V$2738,10,FALSE)))</f>
        <v xml:space="preserve"> </v>
      </c>
      <c r="O460"/>
      <c r="P460"/>
      <c r="Q460"/>
      <c r="R460"/>
      <c r="S460"/>
      <c r="T460"/>
      <c r="AB460"/>
      <c r="AC460"/>
    </row>
    <row r="461" spans="1:29">
      <c r="A461" s="34" t="str">
        <f>IF(ISERROR(VLOOKUP(TRIM(B461),ALL!$B$1:$U$2738,3,FALSE)),"(unc)",VLOOKUP(TRIM(B461),ALL!$B$1:$U$2738,3,FALSE))</f>
        <v>FS ^</v>
      </c>
      <c r="B461" s="99" t="s">
        <v>5520</v>
      </c>
      <c r="C461" s="10" t="s">
        <v>4236</v>
      </c>
      <c r="D461" s="224">
        <f>VLOOKUP(TRIM(B461),BirthdateDraft!$A$1:$M$9000,2,FALSE)</f>
        <v>34261</v>
      </c>
      <c r="E461" s="203" t="str">
        <f>VLOOKUP(TRIM(B461),BirthdateDraft!$A$1:$M$9865,3,FALSE)</f>
        <v>16/3</v>
      </c>
      <c r="F461" s="209"/>
      <c r="G461" s="34" t="str">
        <f>IF(ISERROR(VLOOKUP(TRIM(B461),ALL!$B$1:$U$2738,2,FALSE)),"",IF(ISERROR(VLOOKUP(TRIM(B461),ALL!$B$1:$U$2738,2,FALSE))," ",VLOOKUP(TRIM(B461),ALL!$B$1:$U$2738,2,FALSE)))</f>
        <v>DNA</v>
      </c>
      <c r="H461" s="124" t="str">
        <f>IF(ISBLANK(VLOOKUP(TRIM(B461),ALL!$B$1:$V$2738,4,FALSE)),"",IF(ISERROR(VLOOKUP(TRIM(B461),ALL!$B$1:$V$2738,4,FALSE))," ",VLOOKUP(TRIM(B461),ALL!$B$1:$V$2738,4,FALSE)))</f>
        <v>5-6</v>
      </c>
      <c r="I461" s="34" t="str">
        <f>IF(ISBLANK(VLOOKUP(TRIM(B461),ALL!$B$1:$V$2738,5,FALSE)),"",IF(ISERROR(VLOOKUP(TRIM(B461),ALL!$B$1:$V$2738,5,FALSE))," ",VLOOKUP(TRIM(B461),ALL!$B$1:$V$2738,5,FALSE)))</f>
        <v/>
      </c>
      <c r="J461" s="34" t="str">
        <f>IF(ISBLANK(VLOOKUP(TRIM(B461),ALL!$B$1:$V$2738,6,FALSE)),"",IF(ISERROR(VLOOKUP(TRIM(B461),ALL!$B$1:$V$2738,6,FALSE))," ", VLOOKUP(TRIM(B461),ALL!$B$1:$V$2738,6,FALSE)))</f>
        <v/>
      </c>
      <c r="K461" s="34" t="str">
        <f>IF(ISBLANK(VLOOKUP(TRIM(B461),ALL!$B$1:$V$2738,7,FALSE)),"",IF(ISERROR(VLOOKUP(TRIM(B461),ALL!$B$1:$V$2738,7,FALSE))," ",VLOOKUP(TRIM(B461),ALL!$B$1:$V$2738,7,FALSE)))</f>
        <v/>
      </c>
      <c r="L461" s="34" t="str">
        <f>IF(ISBLANK(VLOOKUP(TRIM(B461),ALL!$B$1:$V$2738,8,FALSE)),"",IF(ISERROR(VLOOKUP(TRIM(B461),ALL!$B$1:$V$2738,8,FALSE))," ",VLOOKUP(TRIM(B461),ALL!$B$1:$V$2738,8,FALSE)))</f>
        <v/>
      </c>
      <c r="M461" s="34" t="str">
        <f>IF(ISBLANK(VLOOKUP(TRIM(B461),ALL!$B$1:$V$2738,9,FALSE)),"",IF(ISERROR(VLOOKUP(TRIM(B461),ALL!$B$1:$V$2738,9,FALSE))," ",VLOOKUP(TRIM(B461),ALL!$B$1:$V$2738,9,FALSE)))</f>
        <v/>
      </c>
      <c r="N461" s="34" t="str">
        <f>IF(ISBLANK(VLOOKUP(TRIM(B461),ALL!$B$1:$V$2738,10,FALSE)),"",IF(ISERROR(VLOOKUP(TRIM(B461),ALL!$B$1:$V$2738,10,FALSE))," ",VLOOKUP(TRIM(B461),ALL!$B$1:$V$2738,10,FALSE)))</f>
        <v/>
      </c>
      <c r="O461"/>
      <c r="P461"/>
      <c r="Q461"/>
      <c r="R461"/>
      <c r="S461"/>
      <c r="T461"/>
      <c r="AB461"/>
      <c r="AC461"/>
    </row>
    <row r="462" spans="1:29">
      <c r="A462" s="34" t="str">
        <f>IF(ISERROR(VLOOKUP(TRIM(B462),ALL!$B$1:$U$2738,3,FALSE)),"(unc)",VLOOKUP(TRIM(B462),ALL!$B$1:$U$2738,3,FALSE))</f>
        <v>SS ^</v>
      </c>
      <c r="B462" s="99" t="s">
        <v>8974</v>
      </c>
      <c r="C462" s="10" t="s">
        <v>4236</v>
      </c>
      <c r="D462" s="224">
        <f>VLOOKUP(TRIM(B462),BirthdateDraft!$A$1:$M$9000,2,FALSE)</f>
        <v>36192</v>
      </c>
      <c r="E462" s="203" t="str">
        <f>VLOOKUP(TRIM(B462),BirthdateDraft!$A$1:$M$9865,3,FALSE)</f>
        <v>21/5</v>
      </c>
      <c r="F462" s="209" t="s">
        <v>9612</v>
      </c>
      <c r="G462" s="34" t="str">
        <f>IF(ISERROR(VLOOKUP(TRIM(B462),ALL!$B$1:$U$2738,2,FALSE)),"",IF(ISERROR(VLOOKUP(TRIM(B462),ALL!$B$1:$U$2738,2,FALSE))," ",VLOOKUP(TRIM(B462),ALL!$B$1:$U$2738,2,FALSE)))</f>
        <v>SFN</v>
      </c>
      <c r="H462" s="124" t="str">
        <f>IF(ISBLANK(VLOOKUP(TRIM(B462),ALL!$B$1:$V$2738,4,FALSE)),"",IF(ISERROR(VLOOKUP(TRIM(B462),ALL!$B$1:$V$2738,4,FALSE))," ",VLOOKUP(TRIM(B462),ALL!$B$1:$V$2738,4,FALSE)))</f>
        <v>5-4</v>
      </c>
      <c r="I462" s="34"/>
      <c r="J462" s="34"/>
      <c r="K462" s="34" t="str">
        <f>IF(ISBLANK(VLOOKUP(TRIM(B462),ALL!$B$1:$V$2738,7,FALSE)),"",IF(ISERROR(VLOOKUP(TRIM(B462),ALL!$B$1:$V$2738,7,FALSE))," ",VLOOKUP(TRIM(B462),ALL!$B$1:$V$2738,7,FALSE)))</f>
        <v/>
      </c>
      <c r="L462" s="34" t="str">
        <f>IF(ISBLANK(VLOOKUP(TRIM(B462),ALL!$B$1:$V$2738,8,FALSE)),"",IF(ISERROR(VLOOKUP(TRIM(B462),ALL!$B$1:$V$2738,8,FALSE))," ",VLOOKUP(TRIM(B462),ALL!$B$1:$V$2738,8,FALSE)))</f>
        <v/>
      </c>
      <c r="M462" s="34" t="str">
        <f>IF(ISBLANK(VLOOKUP(TRIM(B462),ALL!$B$1:$V$2738,9,FALSE)),"",IF(ISERROR(VLOOKUP(TRIM(B462),ALL!$B$1:$V$2738,9,FALSE))," ",VLOOKUP(TRIM(B462),ALL!$B$1:$V$2738,9,FALSE)))</f>
        <v/>
      </c>
      <c r="N462" s="34" t="str">
        <f>IF(ISBLANK(VLOOKUP(TRIM(B462),ALL!$B$1:$V$2738,10,FALSE)),"",IF(ISERROR(VLOOKUP(TRIM(B462),ALL!$B$1:$V$2738,10,FALSE))," ",VLOOKUP(TRIM(B462),ALL!$B$1:$V$2738,10,FALSE)))</f>
        <v/>
      </c>
      <c r="O462"/>
      <c r="P462"/>
      <c r="Q462"/>
      <c r="R462"/>
      <c r="S462"/>
      <c r="T462"/>
      <c r="AB462"/>
      <c r="AC462"/>
    </row>
    <row r="463" spans="1:29">
      <c r="A463" s="34" t="str">
        <f>IF(ISERROR(VLOOKUP(TRIM(B463),ALL!$B$1:$U$2738,3,FALSE)),"(unc)",VLOOKUP(TRIM(B463),ALL!$B$1:$U$2738,3,FALSE))</f>
        <v>RCB ^</v>
      </c>
      <c r="B463" s="99" t="s">
        <v>6139</v>
      </c>
      <c r="C463" s="10" t="s">
        <v>4236</v>
      </c>
      <c r="D463" s="224">
        <f>VLOOKUP(TRIM(B463),BirthdateDraft!$A$1:$M$9000,2,FALSE)</f>
        <v>35205</v>
      </c>
      <c r="E463" s="203" t="str">
        <f>VLOOKUP(TRIM(B463),BirthdateDraft!$A$1:$M$9865,3,FALSE)</f>
        <v>17/1 (11)</v>
      </c>
      <c r="F463" s="209"/>
      <c r="G463" s="34" t="str">
        <f>IF(ISERROR(VLOOKUP(TRIM(B463),ALL!$B$1:$U$2738,2,FALSE)),"",IF(ISERROR(VLOOKUP(TRIM(B463),ALL!$B$1:$U$2738,2,FALSE))," ",VLOOKUP(TRIM(B463),ALL!$B$1:$U$2738,2,FALSE)))</f>
        <v>NON</v>
      </c>
      <c r="H463" s="124" t="str">
        <f>IF(ISBLANK(VLOOKUP(TRIM(B463),ALL!$B$1:$V$2738,4,FALSE)),"",IF(ISERROR(VLOOKUP(TRIM(B463),ALL!$B$1:$V$2738,4,FALSE))," ",VLOOKUP(TRIM(B463),ALL!$B$1:$V$2738,4,FALSE)))</f>
        <v>5</v>
      </c>
      <c r="I463" s="34" t="str">
        <f>IF(ISBLANK(VLOOKUP(TRIM(B463),ALL!$B$1:$V$2738,5,FALSE)),"",IF(ISERROR(VLOOKUP(TRIM(B463),ALL!$B$1:$V$2738,5,FALSE))," ",VLOOKUP(TRIM(B463),ALL!$B$1:$V$2738,5,FALSE)))</f>
        <v/>
      </c>
      <c r="J463" s="34" t="str">
        <f>IF(ISBLANK(VLOOKUP(TRIM(B463),ALL!$B$1:$V$2738,6,FALSE)),"",IF(ISERROR(VLOOKUP(TRIM(B463),ALL!$B$1:$V$2738,6,FALSE))," ", VLOOKUP(TRIM(B463),ALL!$B$1:$V$2738,6,FALSE)))</f>
        <v/>
      </c>
      <c r="K463" s="34"/>
      <c r="L463" s="34" t="str">
        <f>IF(ISBLANK(VLOOKUP(TRIM(B463),ALL!$B$1:$V$2738,8,FALSE)),"",IF(ISERROR(VLOOKUP(TRIM(B463),ALL!$B$1:$V$2738,8,FALSE))," ",VLOOKUP(TRIM(B463),ALL!$B$1:$V$2738,8,FALSE)))</f>
        <v/>
      </c>
      <c r="M463" s="34" t="str">
        <f>IF(ISBLANK(VLOOKUP(TRIM(B463),ALL!$B$1:$V$2738,9,FALSE)),"",IF(ISERROR(VLOOKUP(TRIM(B463),ALL!$B$1:$V$2738,9,FALSE))," ",VLOOKUP(TRIM(B463),ALL!$B$1:$V$2738,9,FALSE)))</f>
        <v/>
      </c>
      <c r="N463" s="34" t="str">
        <f>IF(ISBLANK(VLOOKUP(TRIM(B463),ALL!$B$1:$V$2738,10,FALSE)),"",IF(ISERROR(VLOOKUP(TRIM(B463),ALL!$B$1:$V$2738,10,FALSE))," ",VLOOKUP(TRIM(B463),ALL!$B$1:$V$2738,10,FALSE)))</f>
        <v/>
      </c>
      <c r="O463"/>
      <c r="P463"/>
      <c r="Q463"/>
      <c r="R463"/>
      <c r="S463"/>
      <c r="T463"/>
      <c r="AB463"/>
      <c r="AC463"/>
    </row>
    <row r="464" spans="1:29">
      <c r="A464" s="34" t="str">
        <f>IF(ISERROR(VLOOKUP(TRIM(B464),ALL!$B$1:$U$2738,3,FALSE)),"(unc)",VLOOKUP(TRIM(B464),ALL!$B$1:$U$2738,3,FALSE))</f>
        <v>LCB ^</v>
      </c>
      <c r="B464" s="99" t="s">
        <v>4109</v>
      </c>
      <c r="C464" s="10" t="s">
        <v>4236</v>
      </c>
      <c r="D464" s="224">
        <f>VLOOKUP(TRIM(B464),BirthdateDraft!$A$1:$M$9000,2,FALSE)</f>
        <v>33239</v>
      </c>
      <c r="E464" s="203" t="str">
        <f>VLOOKUP(TRIM(B464),BirthdateDraft!$A$1:$M$9865,3,FALSE)</f>
        <v>13/2</v>
      </c>
      <c r="F464" s="209"/>
      <c r="G464" s="34" t="str">
        <f>IF(ISERROR(VLOOKUP(TRIM(B464),ALL!$B$1:$U$2738,2,FALSE)),"",IF(ISERROR(VLOOKUP(TRIM(B464),ALL!$B$1:$U$2738,2,FALSE))," ",VLOOKUP(TRIM(B464),ALL!$B$1:$U$2738,2,FALSE)))</f>
        <v>PHN</v>
      </c>
      <c r="H464" s="124" t="str">
        <f>IF(ISBLANK(VLOOKUP(TRIM(B464),ALL!$B$1:$V$2738,4,FALSE)),"",IF(ISERROR(VLOOKUP(TRIM(B464),ALL!$B$1:$V$2738,4,FALSE))," ",VLOOKUP(TRIM(B464),ALL!$B$1:$V$2738,4,FALSE)))</f>
        <v>4</v>
      </c>
      <c r="I464" s="34" t="str">
        <f>IF(ISBLANK(VLOOKUP(TRIM(B464),ALL!$B$1:$V$2738,5,FALSE)),"",IF(ISERROR(VLOOKUP(TRIM(B464),ALL!$B$1:$V$2738,5,FALSE))," ",VLOOKUP(TRIM(B464),ALL!$B$1:$V$2738,5,FALSE)))</f>
        <v/>
      </c>
      <c r="J464" s="34" t="str">
        <f>IF(ISBLANK(VLOOKUP(TRIM(B464),ALL!$B$1:$V$2738,6,FALSE)),"",IF(ISERROR(VLOOKUP(TRIM(B464),ALL!$B$1:$V$2738,6,FALSE))," ", VLOOKUP(TRIM(B464),ALL!$B$1:$V$2738,6,FALSE)))</f>
        <v/>
      </c>
      <c r="K464" s="34" t="str">
        <f>IF(ISBLANK(VLOOKUP(TRIM(B464),ALL!$B$1:$V$2738,7,FALSE)),"",IF(ISERROR(VLOOKUP(TRIM(B464),ALL!$B$1:$V$2738,7,FALSE))," ",VLOOKUP(TRIM(B464),ALL!$B$1:$V$2738,7,FALSE)))</f>
        <v/>
      </c>
      <c r="L464" s="34" t="str">
        <f>IF(ISBLANK(VLOOKUP(TRIM(B464),ALL!$B$1:$V$2738,8,FALSE)),"",IF(ISERROR(VLOOKUP(TRIM(B464),ALL!$B$1:$V$2738,8,FALSE))," ",VLOOKUP(TRIM(B464),ALL!$B$1:$V$2738,8,FALSE)))</f>
        <v/>
      </c>
      <c r="M464" s="34" t="str">
        <f>IF(ISBLANK(VLOOKUP(TRIM(B464),ALL!$B$1:$V$2738,9,FALSE)),"",IF(ISERROR(VLOOKUP(TRIM(B464),ALL!$B$1:$V$2738,9,FALSE))," ",VLOOKUP(TRIM(B464),ALL!$B$1:$V$2738,9,FALSE)))</f>
        <v/>
      </c>
      <c r="N464" s="34" t="str">
        <f>IF(ISBLANK(VLOOKUP(TRIM(B464),ALL!$B$1:$V$2738,10,FALSE)),"",IF(ISERROR(VLOOKUP(TRIM(B464),ALL!$B$1:$V$2738,10,FALSE))," ",VLOOKUP(TRIM(B464),ALL!$B$1:$V$2738,10,FALSE)))</f>
        <v/>
      </c>
      <c r="O464" s="32"/>
      <c r="P464"/>
      <c r="Q464"/>
      <c r="R464"/>
      <c r="S464"/>
      <c r="T464"/>
      <c r="AB464"/>
      <c r="AC464"/>
    </row>
    <row r="465" spans="1:29">
      <c r="A465" s="34" t="str">
        <f>IF(ISERROR(VLOOKUP(TRIM(B465),ALL!$B$1:$U$2738,3,FALSE)),"(unc)",VLOOKUP(TRIM(B465),ALL!$B$1:$U$2738,3,FALSE))</f>
        <v>CB ^</v>
      </c>
      <c r="B465" s="99" t="s">
        <v>7422</v>
      </c>
      <c r="C465" s="10" t="s">
        <v>4236</v>
      </c>
      <c r="D465" s="224">
        <f>VLOOKUP(TRIM(B465),BirthdateDraft!$A$1:$M$9000,2,FALSE)</f>
        <v>35135</v>
      </c>
      <c r="E465" s="203" t="str">
        <f>VLOOKUP(TRIM(B465),BirthdateDraft!$A$1:$M$9865,3,FALSE)</f>
        <v>18/FA</v>
      </c>
      <c r="F465" s="209" t="s">
        <v>8401</v>
      </c>
      <c r="G465" s="34" t="str">
        <f>IF(ISERROR(VLOOKUP(TRIM(B465),ALL!$B$1:$U$2738,2,FALSE)),"",IF(ISERROR(VLOOKUP(TRIM(B465),ALL!$B$1:$U$2738,2,FALSE))," ",VLOOKUP(TRIM(B465),ALL!$B$1:$U$2738,2,FALSE)))</f>
        <v>HOA</v>
      </c>
      <c r="H465" s="124" t="str">
        <f>IF(ISBLANK(VLOOKUP(TRIM(B465),ALL!$B$1:$V$2738,4,FALSE)),"",IF(ISERROR(VLOOKUP(TRIM(B465),ALL!$B$1:$V$2738,4,FALSE))," ",VLOOKUP(TRIM(B465),ALL!$B$1:$V$2738,4,FALSE)))</f>
        <v>4</v>
      </c>
      <c r="I465" s="34"/>
      <c r="J465" s="34"/>
      <c r="K465" s="34"/>
      <c r="L465" s="34" t="str">
        <f>IF(ISBLANK(VLOOKUP(TRIM(B465),ALL!$B$1:$V$2738,8,FALSE)),"",IF(ISERROR(VLOOKUP(TRIM(B465),ALL!$B$1:$V$2738,8,FALSE))," ",VLOOKUP(TRIM(B465),ALL!$B$1:$V$2738,8,FALSE)))</f>
        <v/>
      </c>
      <c r="M465" s="34" t="str">
        <f>IF(ISBLANK(VLOOKUP(TRIM(B465),ALL!$B$1:$V$2738,9,FALSE)),"",IF(ISERROR(VLOOKUP(TRIM(B465),ALL!$B$1:$V$2738,9,FALSE))," ",VLOOKUP(TRIM(B465),ALL!$B$1:$V$2738,9,FALSE)))</f>
        <v/>
      </c>
      <c r="N465" s="34" t="str">
        <f>IF(ISBLANK(VLOOKUP(TRIM(B465),ALL!$B$1:$V$2738,10,FALSE)),"",IF(ISERROR(VLOOKUP(TRIM(B465),ALL!$B$1:$V$2738,10,FALSE))," ",VLOOKUP(TRIM(B465),ALL!$B$1:$V$2738,10,FALSE)))</f>
        <v/>
      </c>
      <c r="P465"/>
      <c r="Q465"/>
      <c r="R465"/>
      <c r="S465"/>
      <c r="T465"/>
      <c r="AB465"/>
      <c r="AC465"/>
    </row>
    <row r="466" spans="1:29">
      <c r="A466" s="34" t="str">
        <f>IF(ISERROR(VLOOKUP(TRIM(B466),ALL!$B$1:$U$2738,3,FALSE)),"(unc)",VLOOKUP(TRIM(B466),ALL!$B$1:$U$2738,3,FALSE))</f>
        <v>FS ^</v>
      </c>
      <c r="B466" s="99" t="s">
        <v>10312</v>
      </c>
      <c r="C466" s="10" t="s">
        <v>4236</v>
      </c>
      <c r="D466" s="224" t="e">
        <f>VLOOKUP(TRIM(B466),BirthdateDraft!$A$1:$M$9000,2,FALSE)</f>
        <v>#N/A</v>
      </c>
      <c r="E466" s="203" t="e">
        <f>VLOOKUP(TRIM(B466),BirthdateDraft!$A$1:$M$9865,3,FALSE)</f>
        <v>#N/A</v>
      </c>
      <c r="F466" s="209" t="s">
        <v>10834</v>
      </c>
      <c r="G466" s="34" t="str">
        <f>IF(ISERROR(VLOOKUP(TRIM(B466),ALL!$B$1:$U$2738,2,FALSE)),"",IF(ISERROR(VLOOKUP(TRIM(B466),ALL!$B$1:$U$2738,2,FALSE))," ",VLOOKUP(TRIM(B466),ALL!$B$1:$U$2738,2,FALSE)))</f>
        <v>INA</v>
      </c>
      <c r="H466" s="124" t="str">
        <f>IF(ISBLANK(VLOOKUP(TRIM(B466),ALL!$B$1:$V$2738,4,FALSE)),"",IF(ISERROR(VLOOKUP(TRIM(B466),ALL!$B$1:$V$2738,4,FALSE))," ",VLOOKUP(TRIM(B466),ALL!$B$1:$V$2738,4,FALSE)))</f>
        <v>0-0</v>
      </c>
      <c r="I466" s="34"/>
      <c r="J466" s="34"/>
      <c r="K466" s="34"/>
      <c r="L466" s="34"/>
      <c r="M466" s="34"/>
      <c r="N466" s="34"/>
      <c r="O466"/>
      <c r="P466"/>
      <c r="Q466"/>
      <c r="R466"/>
      <c r="S466"/>
      <c r="T466"/>
      <c r="AB466"/>
      <c r="AC466"/>
    </row>
    <row r="467" spans="1:29">
      <c r="A467" s="34" t="str">
        <f>IF(ISERROR(VLOOKUP(TRIM(B467),ALL!$B$1:$U$2738,3,FALSE)),"(unc)",VLOOKUP(TRIM(B467),ALL!$B$1:$U$2738,3,FALSE))</f>
        <v>DB ^</v>
      </c>
      <c r="B467" s="207" t="s">
        <v>11357</v>
      </c>
      <c r="C467" s="10" t="s">
        <v>4236</v>
      </c>
      <c r="D467" s="224">
        <f>VLOOKUP(TRIM(B467),BirthdateDraft!$A$1:$M$9000,2,FALSE)</f>
        <v>37043</v>
      </c>
      <c r="E467" s="203">
        <f>VLOOKUP(TRIM(B467),BirthdateDraft!$A$1:$M$9865,3,FALSE)</f>
        <v>23.3</v>
      </c>
      <c r="F467" s="209" t="s">
        <v>11989</v>
      </c>
      <c r="G467" s="34" t="str">
        <f>IF(ISERROR(VLOOKUP(TRIM(B467),ALL!$B$1:$U$2738,2,FALSE)),"",IF(ISERROR(VLOOKUP(TRIM(B467),ALL!$B$1:$U$2738,2,FALSE))," ",VLOOKUP(TRIM(B467),ALL!$B$1:$U$2738,2,FALSE)))</f>
        <v>ARN</v>
      </c>
      <c r="H467" s="124" t="str">
        <f>IF(ISBLANK(VLOOKUP(TRIM(B467),ALL!$B$1:$V$2738,4,FALSE)),"",IF(ISERROR(VLOOKUP(TRIM(B467),ALL!$B$1:$V$2738,4,FALSE))," ",VLOOKUP(TRIM(B467),ALL!$B$1:$V$2738,4,FALSE)))</f>
        <v>0-0</v>
      </c>
      <c r="I467" s="34"/>
      <c r="J467" s="34"/>
      <c r="K467" s="34"/>
      <c r="L467" s="34"/>
      <c r="M467" s="34"/>
      <c r="N467" s="34"/>
      <c r="O467"/>
      <c r="P467"/>
      <c r="Q467"/>
      <c r="R467"/>
      <c r="S467"/>
      <c r="T467"/>
      <c r="AB467"/>
      <c r="AC467"/>
    </row>
    <row r="468" spans="1:29">
      <c r="A468" s="34" t="str">
        <f>IF(ISERROR(VLOOKUP(TRIM(B468),ALL!$B$1:$U$2738,3,FALSE)),"(unc)",VLOOKUP(TRIM(B468),ALL!$B$1:$U$2738,3,FALSE))</f>
        <v>CB ^</v>
      </c>
      <c r="B468" s="440" t="s">
        <v>3370</v>
      </c>
      <c r="C468" s="10" t="s">
        <v>4236</v>
      </c>
      <c r="D468" s="224">
        <f>VLOOKUP(TRIM(B468),BirthdateDraft!$A$1:$M$9000,2,FALSE)</f>
        <v>37193</v>
      </c>
      <c r="E468" s="203">
        <f>VLOOKUP(TRIM(B468),BirthdateDraft!$A$1:$M$9865,3,FALSE)</f>
        <v>23.5</v>
      </c>
      <c r="F468" s="209" t="s">
        <v>12041</v>
      </c>
      <c r="G468" s="34" t="str">
        <f>IF(ISERROR(VLOOKUP(TRIM(B468),ALL!$B$1:$U$2738,2,FALSE)),"",IF(ISERROR(VLOOKUP(TRIM(B468),ALL!$B$1:$U$2738,2,FALSE))," ",VLOOKUP(TRIM(B468),ALL!$B$1:$U$2738,2,FALSE)))</f>
        <v>JXA</v>
      </c>
      <c r="H468" s="124" t="str">
        <f>IF(ISBLANK(VLOOKUP(TRIM(B468),ALL!$B$1:$V$2738,4,FALSE)),"",IF(ISERROR(VLOOKUP(TRIM(B468),ALL!$B$1:$V$2738,4,FALSE))," ",VLOOKUP(TRIM(B468),ALL!$B$1:$V$2738,4,FALSE)))</f>
        <v>4</v>
      </c>
      <c r="I468" s="34"/>
      <c r="J468" s="34"/>
      <c r="K468" s="34"/>
      <c r="L468" s="34"/>
      <c r="M468" s="34"/>
      <c r="N468" s="34"/>
      <c r="O468"/>
      <c r="P468"/>
      <c r="Q468"/>
      <c r="R468"/>
      <c r="S468"/>
      <c r="T468"/>
      <c r="AB468"/>
      <c r="AC468"/>
    </row>
    <row r="469" spans="1:29">
      <c r="A469" s="34" t="str">
        <f>IF(ISERROR(VLOOKUP(TRIM(B469),ALL!$B$1:$U$2738,3,FALSE)),"(unc)",VLOOKUP(TRIM(B469),ALL!$B$1:$U$2738,3,FALSE))</f>
        <v>LLB SS</v>
      </c>
      <c r="B469" s="99" t="s">
        <v>7947</v>
      </c>
      <c r="C469" s="10" t="s">
        <v>4236</v>
      </c>
      <c r="D469" s="224">
        <f>VLOOKUP(TRIM(B469),BirthdateDraft!$A$1:$M$9000,2,FALSE)</f>
        <v>34836</v>
      </c>
      <c r="E469" s="203" t="str">
        <f>VLOOKUP(TRIM(B469),BirthdateDraft!$A$1:$M$9865,3,FALSE)</f>
        <v>19/7</v>
      </c>
      <c r="F469" s="209" t="s">
        <v>9720</v>
      </c>
      <c r="G469" s="34" t="str">
        <f>IF(ISERROR(VLOOKUP(TRIM(B469),ALL!$B$1:$U$2738,2,FALSE)),"",IF(ISERROR(VLOOKUP(TRIM(B469),ALL!$B$1:$U$2738,2,FALSE))," ",VLOOKUP(TRIM(B469),ALL!$B$1:$U$2738,2,FALSE)))</f>
        <v>CNA</v>
      </c>
      <c r="H469" s="124" t="str">
        <f>IF(ISBLANK(VLOOKUP(TRIM(B469),ALL!$B$1:$V$2738,4,FALSE)),"",IF(ISERROR(VLOOKUP(TRIM(B469),ALL!$B$1:$V$2738,4,FALSE))," ",VLOOKUP(TRIM(B469),ALL!$B$1:$V$2738,4,FALSE)))</f>
        <v>0-0</v>
      </c>
      <c r="I469" s="34"/>
      <c r="J469" s="34"/>
      <c r="K469" s="34"/>
      <c r="L469" s="34" t="str">
        <f>IF(ISBLANK(VLOOKUP(TRIM(B469),ALL!$B$1:$V$2738,8,FALSE)),"",IF(ISERROR(VLOOKUP(TRIM(B469),ALL!$B$1:$V$2738,8,FALSE))," ",VLOOKUP(TRIM(B469),ALL!$B$1:$V$2738,8,FALSE)))</f>
        <v/>
      </c>
      <c r="M469" s="34" t="str">
        <f>IF(ISBLANK(VLOOKUP(TRIM(B469),ALL!$B$1:$V$2738,9,FALSE)),"",IF(ISERROR(VLOOKUP(TRIM(B469),ALL!$B$1:$V$2738,9,FALSE))," ",VLOOKUP(TRIM(B469),ALL!$B$1:$V$2738,9,FALSE)))</f>
        <v/>
      </c>
      <c r="N469" s="34" t="str">
        <f>IF(ISBLANK(VLOOKUP(TRIM(B469),ALL!$B$1:$V$2738,10,FALSE)),"",IF(ISERROR(VLOOKUP(TRIM(B469),ALL!$B$1:$V$2738,10,FALSE))," ",VLOOKUP(TRIM(B469),ALL!$B$1:$V$2738,10,FALSE)))</f>
        <v/>
      </c>
      <c r="O469"/>
      <c r="P469"/>
      <c r="Q469"/>
      <c r="R469"/>
      <c r="S469"/>
      <c r="T469"/>
      <c r="AB469"/>
      <c r="AC469"/>
    </row>
    <row r="470" spans="1:29">
      <c r="A470" s="34"/>
      <c r="B470" s="99"/>
      <c r="C470" s="10"/>
      <c r="D470" s="224"/>
      <c r="E470" s="203"/>
      <c r="F470" s="209"/>
      <c r="G470" s="34"/>
      <c r="H470" s="124"/>
      <c r="I470" s="34"/>
      <c r="J470" s="34"/>
      <c r="K470" s="34"/>
      <c r="L470" s="34" t="str">
        <f>IF(ISBLANK(VLOOKUP(TRIM(B470),ALL!$B$1:$V$2738,8,FALSE)),"",IF(ISERROR(VLOOKUP(TRIM(B470),ALL!$B$1:$V$2738,8,FALSE))," ",VLOOKUP(TRIM(B470),ALL!$B$1:$V$2738,8,FALSE)))</f>
        <v xml:space="preserve"> </v>
      </c>
      <c r="M470" s="34" t="str">
        <f>IF(ISBLANK(VLOOKUP(TRIM(B470),ALL!$B$1:$V$2738,9,FALSE)),"",IF(ISERROR(VLOOKUP(TRIM(B470),ALL!$B$1:$V$2738,9,FALSE))," ",VLOOKUP(TRIM(B470),ALL!$B$1:$V$2738,9,FALSE)))</f>
        <v xml:space="preserve"> </v>
      </c>
      <c r="N470" s="34" t="str">
        <f>IF(ISBLANK(VLOOKUP(TRIM(B470),ALL!$B$1:$V$2738,10,FALSE)),"",IF(ISERROR(VLOOKUP(TRIM(B470),ALL!$B$1:$V$2738,10,FALSE))," ",VLOOKUP(TRIM(B470),ALL!$B$1:$V$2738,10,FALSE)))</f>
        <v xml:space="preserve"> </v>
      </c>
      <c r="O470"/>
      <c r="P470"/>
      <c r="Q470"/>
      <c r="R470"/>
      <c r="S470"/>
      <c r="T470"/>
      <c r="AB470"/>
      <c r="AC470"/>
    </row>
    <row r="471" spans="1:29">
      <c r="A471" s="34" t="str">
        <f>IF(ISERROR(VLOOKUP(TRIM(B471),ALL!$B$1:$U$2738,3,FALSE)),"(unc)",VLOOKUP(TRIM(B471),ALL!$B$1:$U$2738,3,FALSE))</f>
        <v>KOR PR</v>
      </c>
      <c r="B471" s="99" t="s">
        <v>6702</v>
      </c>
      <c r="C471" s="10" t="s">
        <v>3730</v>
      </c>
      <c r="D471" s="224">
        <f>VLOOKUP(TRIM(B471),BirthdateDraft!$A$1:$M$9000,2,FALSE)</f>
        <v>34069</v>
      </c>
      <c r="E471" s="203" t="str">
        <f>VLOOKUP(TRIM(B471),BirthdateDraft!$A$1:$M$9865,3,FALSE)</f>
        <v>15/FA</v>
      </c>
      <c r="F471" s="209"/>
      <c r="G471" s="34" t="str">
        <f>IF(ISERROR(VLOOKUP(TRIM(B471),ALL!$B$1:$U$2738,2,FALSE)),"",IF(ISERROR(VLOOKUP(TRIM(B471),ALL!$B$1:$U$2738,2,FALSE))," ",VLOOKUP(TRIM(B471),ALL!$B$1:$U$2738,2,FALSE)))</f>
        <v>LVA</v>
      </c>
      <c r="H471" s="124" t="str">
        <f>IF(ISBLANK(VLOOKUP(TRIM(B471),ALL!$B$1:$V$2738,11,FALSE)),"",IF(ISERROR(VLOOKUP(TRIM(B471),ALL!$B$1:$V$2738,11,FALSE))," ",VLOOKUP(TRIM(B471),ALL!$B$1:$V$2738,11,FALSE)))</f>
        <v/>
      </c>
      <c r="I471" s="34" t="str">
        <f>IF(ISBLANK(VLOOKUP(TRIM(B471),ALL!$B$1:$V$2738,5,FALSE)),"",IF(ISERROR(VLOOKUP(TRIM(B471),ALL!$B$1:$V$2738,5,FALSE))," ",VLOOKUP(TRIM(B471),ALL!$B$1:$V$2738,5,FALSE)))</f>
        <v/>
      </c>
      <c r="J471" s="34" t="str">
        <f>IF(ISBLANK(VLOOKUP(TRIM(B471),ALL!$B$1:$V$2738,6,FALSE)),"",IF(ISERROR(VLOOKUP(TRIM(B471),ALL!$B$1:$V$2738,6,FALSE))," ", VLOOKUP(TRIM(B471),ALL!$B$1:$V$2738,6,FALSE)))</f>
        <v/>
      </c>
      <c r="K471" s="34" t="str">
        <f>IF(ISBLANK(VLOOKUP(TRIM(B471),ALL!$B$1:$V$2738,7,FALSE)),"",IF(ISERROR(VLOOKUP(TRIM(B471),ALL!$B$1:$V$2738,7,FALSE))," ",VLOOKUP(TRIM(B471),ALL!$B$1:$V$2738,7,FALSE)))</f>
        <v/>
      </c>
      <c r="L471" s="34" t="str">
        <f>IF(ISBLANK(VLOOKUP(TRIM(B471),ALL!$B$1:$V$2738,8,FALSE)),"",IF(ISERROR(VLOOKUP(TRIM(B471),ALL!$B$1:$V$2738,8,FALSE))," ",VLOOKUP(TRIM(B471),ALL!$B$1:$V$2738,8,FALSE)))</f>
        <v/>
      </c>
      <c r="M471" s="34" t="str">
        <f>IF(ISBLANK(VLOOKUP(TRIM(B471),ALL!$B$1:$V$2738,9,FALSE)),"",IF(ISERROR(VLOOKUP(TRIM(B471),ALL!$B$1:$V$2738,9,FALSE))," ",VLOOKUP(TRIM(B471),ALL!$B$1:$V$2738,9,FALSE)))</f>
        <v/>
      </c>
      <c r="N471" s="34" t="str">
        <f>IF(ISBLANK(VLOOKUP(TRIM(B471),ALL!$B$1:$V$2738,10,FALSE)),"",IF(ISERROR(VLOOKUP(TRIM(B471),ALL!$B$1:$V$2738,10,FALSE))," ",VLOOKUP(TRIM(B471),ALL!$B$1:$V$2738,10,FALSE)))</f>
        <v/>
      </c>
      <c r="O471"/>
      <c r="P471"/>
      <c r="Q471"/>
      <c r="R471"/>
      <c r="S471"/>
      <c r="T471"/>
      <c r="AB471"/>
      <c r="AC471"/>
    </row>
    <row r="472" spans="1:29">
      <c r="A472" s="34" t="str">
        <f>IF(ISERROR(VLOOKUP(TRIM(B472),ALL!$B$1:$U$2738,3,FALSE)),"(unc)",VLOOKUP(TRIM(B472),ALL!$B$1:$U$2738,3,FALSE))</f>
        <v>KOR</v>
      </c>
      <c r="B472" s="99" t="s">
        <v>8196</v>
      </c>
      <c r="C472" s="10" t="s">
        <v>3730</v>
      </c>
      <c r="D472" s="224">
        <f>VLOOKUP(TRIM(B472),BirthdateDraft!$A$1:$M$9000,2,FALSE)</f>
        <v>36073</v>
      </c>
      <c r="E472" s="203" t="str">
        <f>VLOOKUP(TRIM(B472),BirthdateDraft!$A$1:$M$9865,3,FALSE)</f>
        <v>20/2</v>
      </c>
      <c r="F472" s="209" t="s">
        <v>8466</v>
      </c>
      <c r="G472" s="34" t="str">
        <f>IF(ISERROR(VLOOKUP(TRIM(B472),ALL!$B$1:$U$2738,2,FALSE)),"",IF(ISERROR(VLOOKUP(TRIM(B472),ALL!$B$1:$U$2738,2,FALSE))," ",VLOOKUP(TRIM(B472),ALL!$B$1:$U$2738,2,FALSE)))</f>
        <v>CAN</v>
      </c>
      <c r="H472" s="124" t="str">
        <f>IF(ISBLANK(VLOOKUP(TRIM(B472),ALL!$B$1:$V$2738,11,FALSE)),"",IF(ISERROR(VLOOKUP(TRIM(B472),ALL!$B$1:$V$2738,11,FALSE))," ",VLOOKUP(TRIM(B472),ALL!$B$1:$V$2738,11,FALSE)))</f>
        <v/>
      </c>
      <c r="I472" s="34"/>
      <c r="J472" s="34"/>
      <c r="K472" s="34"/>
      <c r="L472" s="34" t="str">
        <f>IF(ISBLANK(VLOOKUP(TRIM(B472),ALL!$B$1:$V$2738,8,FALSE)),"",IF(ISERROR(VLOOKUP(TRIM(B472),ALL!$B$1:$V$2738,8,FALSE))," ",VLOOKUP(TRIM(B472),ALL!$B$1:$V$2738,8,FALSE)))</f>
        <v/>
      </c>
      <c r="M472" s="34" t="str">
        <f>IF(ISBLANK(VLOOKUP(TRIM(B472),ALL!$B$1:$V$2738,9,FALSE)),"",IF(ISERROR(VLOOKUP(TRIM(B472),ALL!$B$1:$V$2738,9,FALSE))," ",VLOOKUP(TRIM(B472),ALL!$B$1:$V$2738,9,FALSE)))</f>
        <v/>
      </c>
      <c r="N472" s="34" t="str">
        <f>IF(ISBLANK(VLOOKUP(TRIM(B472),ALL!$B$1:$V$2738,10,FALSE)),"",IF(ISERROR(VLOOKUP(TRIM(B472),ALL!$B$1:$V$2738,10,FALSE))," ",VLOOKUP(TRIM(B472),ALL!$B$1:$V$2738,10,FALSE)))</f>
        <v/>
      </c>
      <c r="O472"/>
      <c r="P472"/>
      <c r="Q472"/>
      <c r="R472"/>
      <c r="S472"/>
      <c r="T472"/>
      <c r="AB472"/>
      <c r="AC472"/>
    </row>
    <row r="473" spans="1:29">
      <c r="A473" s="34" t="str">
        <f>IF(ISERROR(VLOOKUP(TRIM(B473),ALL!$B$1:$U$2738,3,FALSE)),"(unc)",VLOOKUP(TRIM(B473),ALL!$B$1:$U$2738,3,FALSE))</f>
        <v>PK</v>
      </c>
      <c r="B473" s="99" t="s">
        <v>9969</v>
      </c>
      <c r="C473" s="10" t="s">
        <v>4236</v>
      </c>
      <c r="D473" s="224">
        <f>VLOOKUP(TRIM(B473),BirthdateDraft!$A$1:$M$9000,2,FALSE)</f>
        <v>36652</v>
      </c>
      <c r="E473" s="203" t="str">
        <f>VLOOKUP(TRIM(B473),BirthdateDraft!$A$1:$M$9865,3,FALSE)</f>
        <v>22/FA</v>
      </c>
      <c r="F473" s="209" t="s">
        <v>10754</v>
      </c>
      <c r="G473" s="34" t="str">
        <f>IF(ISERROR(VLOOKUP(TRIM(B473),ALL!$B$1:$U$2738,2,FALSE)),"",IF(ISERROR(VLOOKUP(TRIM(B473),ALL!$B$1:$U$2738,2,FALSE))," ",VLOOKUP(TRIM(B473),ALL!$B$1:$U$2738,2,FALSE)))</f>
        <v>LAA</v>
      </c>
      <c r="H473" s="124"/>
      <c r="I473" s="34"/>
      <c r="J473" s="34"/>
      <c r="K473" s="34"/>
      <c r="L473" s="34"/>
      <c r="M473" s="34"/>
      <c r="N473" s="34"/>
      <c r="O473"/>
      <c r="P473"/>
      <c r="Q473"/>
      <c r="R473"/>
      <c r="S473"/>
      <c r="T473"/>
      <c r="AB473"/>
      <c r="AC473"/>
    </row>
    <row r="474" spans="1:29">
      <c r="A474" s="34" t="str">
        <f>IF(ISERROR(VLOOKUP(TRIM(B474),ALL!$B$1:$U$2738,3,FALSE)),"(unc)",VLOOKUP(TRIM(B474),ALL!$B$1:$U$2738,3,FALSE))</f>
        <v>Punt</v>
      </c>
      <c r="B474" s="207" t="s">
        <v>7417</v>
      </c>
      <c r="C474" s="10" t="s">
        <v>3730</v>
      </c>
      <c r="D474" s="224">
        <f>VLOOKUP(TRIM(B474),BirthdateDraft!$A$1:$M$9000,2,FALSE)</f>
        <v>33666</v>
      </c>
      <c r="E474" s="203" t="str">
        <f>VLOOKUP(TRIM(B474),BirthdateDraft!$A$1:$M$9865,3,FALSE)</f>
        <v>19/4</v>
      </c>
      <c r="F474" s="209" t="s">
        <v>10757</v>
      </c>
      <c r="G474" s="34" t="str">
        <f>IF(ISERROR(VLOOKUP(TRIM(B474),ALL!$B$1:$U$2738,2,FALSE)),"",IF(ISERROR(VLOOKUP(TRIM(B474),ALL!$B$1:$U$2738,2,FALSE))," ",VLOOKUP(TRIM(B474),ALL!$B$1:$U$2738,2,FALSE)))</f>
        <v>SFN</v>
      </c>
      <c r="H474" s="124"/>
      <c r="I474" s="34"/>
      <c r="J474" s="34"/>
      <c r="K474" s="34"/>
      <c r="L474" s="34"/>
      <c r="M474" s="34"/>
      <c r="N474" s="34"/>
      <c r="O474"/>
      <c r="P474"/>
      <c r="Q474"/>
      <c r="R474"/>
      <c r="S474"/>
      <c r="T474"/>
      <c r="AB474"/>
      <c r="AC474"/>
    </row>
    <row r="475" spans="1:29" ht="15.75">
      <c r="A475" s="490" t="s">
        <v>12277</v>
      </c>
      <c r="B475" s="490"/>
      <c r="C475" s="490"/>
      <c r="D475" s="491"/>
      <c r="E475" s="490"/>
      <c r="F475" s="490"/>
      <c r="G475" s="490"/>
      <c r="H475" s="492"/>
      <c r="I475" s="490"/>
      <c r="J475" s="490"/>
      <c r="K475" s="490"/>
      <c r="L475" s="34" t="str">
        <f>IF(ISBLANK(VLOOKUP(TRIM(B475),ALL!$B$1:$V$2738,8,FALSE)),"",IF(ISERROR(VLOOKUP(TRIM(B475),ALL!$B$1:$V$2738,8,FALSE))," ",VLOOKUP(TRIM(B475),ALL!$B$1:$V$2738,8,FALSE)))</f>
        <v xml:space="preserve"> </v>
      </c>
      <c r="M475" s="34" t="str">
        <f>IF(ISBLANK(VLOOKUP(TRIM(B475),ALL!$B$1:$V$2738,9,FALSE)),"",IF(ISERROR(VLOOKUP(TRIM(B475),ALL!$B$1:$V$2738,9,FALSE))," ",VLOOKUP(TRIM(B475),ALL!$B$1:$V$2738,9,FALSE)))</f>
        <v xml:space="preserve"> </v>
      </c>
      <c r="N475" s="34" t="str">
        <f>IF(ISBLANK(VLOOKUP(TRIM(B475),ALL!$B$1:$V$2738,10,FALSE)),"",IF(ISERROR(VLOOKUP(TRIM(B475),ALL!$B$1:$V$2738,10,FALSE))," ",VLOOKUP(TRIM(B475),ALL!$B$1:$V$2738,10,FALSE)))</f>
        <v xml:space="preserve"> </v>
      </c>
      <c r="P475"/>
      <c r="Q475"/>
      <c r="R475"/>
      <c r="S475"/>
      <c r="T475"/>
      <c r="AB475"/>
      <c r="AC475"/>
    </row>
    <row r="476" spans="1:29" ht="15.75">
      <c r="A476" s="490" t="s">
        <v>12276</v>
      </c>
      <c r="B476" s="490"/>
      <c r="C476" s="490"/>
      <c r="D476" s="491"/>
      <c r="E476" s="490"/>
      <c r="F476" s="490"/>
      <c r="G476" s="490"/>
      <c r="H476" s="492"/>
      <c r="I476" s="490"/>
      <c r="J476" s="490"/>
      <c r="K476" s="490"/>
      <c r="L476" s="34" t="str">
        <f>IF(ISBLANK(VLOOKUP(TRIM(B476),ALL!$B$1:$V$2738,8,FALSE)),"",IF(ISERROR(VLOOKUP(TRIM(B476),ALL!$B$1:$V$2738,8,FALSE))," ",VLOOKUP(TRIM(B476),ALL!$B$1:$V$2738,8,FALSE)))</f>
        <v xml:space="preserve"> </v>
      </c>
      <c r="M476" s="34" t="str">
        <f>IF(ISBLANK(VLOOKUP(TRIM(B476),ALL!$B$1:$V$2738,9,FALSE)),"",IF(ISERROR(VLOOKUP(TRIM(B476),ALL!$B$1:$V$2738,9,FALSE))," ",VLOOKUP(TRIM(B476),ALL!$B$1:$V$2738,9,FALSE)))</f>
        <v xml:space="preserve"> </v>
      </c>
      <c r="N476" s="34" t="str">
        <f>IF(ISBLANK(VLOOKUP(TRIM(B476),ALL!$B$1:$V$2738,10,FALSE)),"",IF(ISERROR(VLOOKUP(TRIM(B476),ALL!$B$1:$V$2738,10,FALSE))," ",VLOOKUP(TRIM(B476),ALL!$B$1:$V$2738,10,FALSE)))</f>
        <v xml:space="preserve"> </v>
      </c>
      <c r="P476"/>
      <c r="Q476"/>
      <c r="R476"/>
      <c r="S476"/>
      <c r="T476"/>
      <c r="AB476"/>
      <c r="AC476"/>
    </row>
    <row r="477" spans="1:29">
      <c r="L477" s="34" t="str">
        <f>IF(ISBLANK(VLOOKUP(TRIM(B477),ALL!$B$1:$V$2738,8,FALSE)),"",IF(ISERROR(VLOOKUP(TRIM(B477),ALL!$B$1:$V$2738,8,FALSE))," ",VLOOKUP(TRIM(B477),ALL!$B$1:$V$2738,8,FALSE)))</f>
        <v xml:space="preserve"> </v>
      </c>
      <c r="M477" s="34" t="str">
        <f>IF(ISBLANK(VLOOKUP(TRIM(B477),ALL!$B$1:$V$2738,9,FALSE)),"",IF(ISERROR(VLOOKUP(TRIM(B477),ALL!$B$1:$V$2738,9,FALSE))," ",VLOOKUP(TRIM(B477),ALL!$B$1:$V$2738,9,FALSE)))</f>
        <v xml:space="preserve"> </v>
      </c>
      <c r="N477" s="34" t="str">
        <f>IF(ISBLANK(VLOOKUP(TRIM(B477),ALL!$B$1:$V$2738,10,FALSE)),"",IF(ISERROR(VLOOKUP(TRIM(B477),ALL!$B$1:$V$2738,10,FALSE))," ",VLOOKUP(TRIM(B477),ALL!$B$1:$V$2738,10,FALSE)))</f>
        <v xml:space="preserve"> </v>
      </c>
      <c r="P477"/>
      <c r="Q477"/>
      <c r="R477"/>
      <c r="S477"/>
      <c r="T477"/>
      <c r="AB477"/>
      <c r="AC477"/>
    </row>
    <row r="478" spans="1:29" ht="20.25">
      <c r="A478" s="4" t="s">
        <v>5937</v>
      </c>
      <c r="I478" s="31">
        <f>COUNTA(B479:B540)</f>
        <v>54</v>
      </c>
      <c r="J478" s="31"/>
      <c r="L478" s="34" t="str">
        <f>IF(ISBLANK(VLOOKUP(TRIM(B478),ALL!$B$1:$V$2738,8,FALSE)),"",IF(ISERROR(VLOOKUP(TRIM(B478),ALL!$B$1:$V$2738,8,FALSE))," ",VLOOKUP(TRIM(B478),ALL!$B$1:$V$2738,8,FALSE)))</f>
        <v xml:space="preserve"> </v>
      </c>
      <c r="M478" s="34" t="str">
        <f>IF(ISBLANK(VLOOKUP(TRIM(B478),ALL!$B$1:$V$2738,9,FALSE)),"",IF(ISERROR(VLOOKUP(TRIM(B478),ALL!$B$1:$V$2738,9,FALSE))," ",VLOOKUP(TRIM(B478),ALL!$B$1:$V$2738,9,FALSE)))</f>
        <v xml:space="preserve"> </v>
      </c>
      <c r="N478" s="34" t="str">
        <f>IF(ISBLANK(VLOOKUP(TRIM(B478),ALL!$B$1:$V$2738,10,FALSE)),"",IF(ISERROR(VLOOKUP(TRIM(B478),ALL!$B$1:$V$2738,10,FALSE))," ",VLOOKUP(TRIM(B478),ALL!$B$1:$V$2738,10,FALSE)))</f>
        <v xml:space="preserve"> </v>
      </c>
      <c r="P478"/>
      <c r="Q478"/>
      <c r="R478"/>
      <c r="S478"/>
      <c r="T478"/>
      <c r="AB478"/>
      <c r="AC478"/>
    </row>
    <row r="479" spans="1:29">
      <c r="B479" s="99"/>
      <c r="L479" s="34" t="str">
        <f>IF(ISBLANK(VLOOKUP(TRIM(B479),ALL!$B$1:$V$2738,8,FALSE)),"",IF(ISERROR(VLOOKUP(TRIM(B479),ALL!$B$1:$V$2738,8,FALSE))," ",VLOOKUP(TRIM(B479),ALL!$B$1:$V$2738,8,FALSE)))</f>
        <v xml:space="preserve"> </v>
      </c>
      <c r="M479" s="34" t="str">
        <f>IF(ISBLANK(VLOOKUP(TRIM(B479),ALL!$B$1:$V$2738,9,FALSE)),"",IF(ISERROR(VLOOKUP(TRIM(B479),ALL!$B$1:$V$2738,9,FALSE))," ",VLOOKUP(TRIM(B479),ALL!$B$1:$V$2738,9,FALSE)))</f>
        <v xml:space="preserve"> </v>
      </c>
      <c r="N479" s="34" t="str">
        <f>IF(ISBLANK(VLOOKUP(TRIM(B479),ALL!$B$1:$V$2738,10,FALSE)),"",IF(ISERROR(VLOOKUP(TRIM(B479),ALL!$B$1:$V$2738,10,FALSE))," ",VLOOKUP(TRIM(B479),ALL!$B$1:$V$2738,10,FALSE)))</f>
        <v xml:space="preserve"> </v>
      </c>
      <c r="O479" s="6"/>
      <c r="P479"/>
      <c r="Q479"/>
      <c r="R479"/>
      <c r="S479"/>
      <c r="T479"/>
      <c r="AB479"/>
      <c r="AC479"/>
    </row>
    <row r="480" spans="1:29">
      <c r="A480" s="34" t="str">
        <f>IF(ISERROR(VLOOKUP(TRIM(B480),ALL!$B$1:$U$2738,3,FALSE)),"(unc)",VLOOKUP(TRIM(B480),ALL!$B$1:$U$2738,3,FALSE))</f>
        <v>QB(P)</v>
      </c>
      <c r="B480" s="99" t="s">
        <v>4625</v>
      </c>
      <c r="C480" s="10" t="s">
        <v>3741</v>
      </c>
      <c r="D480" s="224">
        <f>VLOOKUP(TRIM(B480),BirthdateDraft!$A$1:$M$9000,2,FALSE)</f>
        <v>35206</v>
      </c>
      <c r="E480" s="203" t="str">
        <f>VLOOKUP(TRIM(B480),BirthdateDraft!$A$1:$M$9865,3,FALSE)</f>
        <v>18/1 (7)</v>
      </c>
      <c r="F480" s="209"/>
      <c r="G480" s="34" t="str">
        <f>IF(ISERROR(VLOOKUP(TRIM(B480),ALL!$B$1:$U$2738,2,FALSE)),"",IF(ISERROR(VLOOKUP(TRIM(B480),ALL!$B$1:$U$2738,2,FALSE))," ",VLOOKUP(TRIM(B480),ALL!$B$1:$U$2738,2,FALSE)))</f>
        <v>BFA</v>
      </c>
      <c r="H480" s="124" t="str">
        <f>IF(ISBLANK(VLOOKUP(TRIM(B480),ALL!$B$1:$V$2738,4,FALSE)),"",IF(ISERROR(VLOOKUP(TRIM(B480),ALL!$B$1:$V$2738,4,FALSE))," ",VLOOKUP(TRIM(B480),ALL!$B$1:$V$2738,4,FALSE)))</f>
        <v/>
      </c>
      <c r="I480" s="34" t="str">
        <f>IF(ISBLANK(VLOOKUP(TRIM(B480),ALL!$B$1:$V$2738,5,FALSE)),"",IF(ISERROR(VLOOKUP(TRIM(B480),ALL!$B$1:$V$2738,5,FALSE))," ",VLOOKUP(TRIM(B480),ALL!$B$1:$V$2738,5,FALSE)))</f>
        <v/>
      </c>
      <c r="J480" s="34" t="str">
        <f>IF(ISBLANK(VLOOKUP(TRIM(B480),ALL!$B$1:$V$2738,6,FALSE)),"",IF(ISERROR(VLOOKUP(TRIM(B480),ALL!$B$1:$V$2738,6,FALSE))," ", VLOOKUP(TRIM(B480),ALL!$B$1:$V$2738,6,FALSE)))</f>
        <v/>
      </c>
      <c r="K480" s="34" t="str">
        <f>IF(ISBLANK(VLOOKUP(TRIM(B480),ALL!$B$1:$V$2738,7,FALSE)),"",IF(ISERROR(VLOOKUP(TRIM(B480),ALL!$B$1:$V$2738,7,FALSE))," ",VLOOKUP(TRIM(B480),ALL!$B$1:$V$2738,7,FALSE)))</f>
        <v/>
      </c>
      <c r="L480" s="34" t="str">
        <f>IF(ISBLANK(VLOOKUP(TRIM(B480),ALL!$B$1:$V$2738,8,FALSE)),"",IF(ISERROR(VLOOKUP(TRIM(B480),ALL!$B$1:$V$2738,8,FALSE))," ",VLOOKUP(TRIM(B480),ALL!$B$1:$V$2738,8,FALSE)))</f>
        <v/>
      </c>
      <c r="M480" s="34" t="str">
        <f>IF(ISBLANK(VLOOKUP(TRIM(B480),ALL!$B$1:$V$2738,9,FALSE)),"",IF(ISERROR(VLOOKUP(TRIM(B480),ALL!$B$1:$V$2738,9,FALSE))," ",VLOOKUP(TRIM(B480),ALL!$B$1:$V$2738,9,FALSE)))</f>
        <v/>
      </c>
      <c r="N480" s="34" t="str">
        <f>IF(ISBLANK(VLOOKUP(TRIM(B480),ALL!$B$1:$V$2738,10,FALSE)),"",IF(ISERROR(VLOOKUP(TRIM(B480),ALL!$B$1:$V$2738,10,FALSE))," ",VLOOKUP(TRIM(B480),ALL!$B$1:$V$2738,10,FALSE)))</f>
        <v/>
      </c>
      <c r="O480"/>
      <c r="P480"/>
      <c r="Q480"/>
      <c r="R480"/>
      <c r="S480"/>
      <c r="T480"/>
      <c r="AB480"/>
      <c r="AC480"/>
    </row>
    <row r="481" spans="1:29">
      <c r="A481" s="34" t="str">
        <f>IF(ISERROR(VLOOKUP(TRIM(B481),ALL!$B$1:$U$2738,3,FALSE)),"(unc)",VLOOKUP(TRIM(B481),ALL!$B$1:$U$2738,3,FALSE))</f>
        <v>QB</v>
      </c>
      <c r="B481" s="99" t="s">
        <v>7371</v>
      </c>
      <c r="C481" s="10" t="s">
        <v>4230</v>
      </c>
      <c r="D481" s="224">
        <f>VLOOKUP(TRIM(B481),BirthdateDraft!$A$1:$M$9000,2,FALSE)</f>
        <v>35379</v>
      </c>
      <c r="E481" s="203" t="str">
        <f>VLOOKUP(TRIM(B481),BirthdateDraft!$A$1:$M$9865,3,FALSE)</f>
        <v>19/2</v>
      </c>
      <c r="F481" s="209"/>
      <c r="G481" s="34" t="str">
        <f>IF(ISERROR(VLOOKUP(TRIM(B481),ALL!$B$1:$U$2738,2,FALSE)),"",IF(ISERROR(VLOOKUP(TRIM(B481),ALL!$B$1:$U$2738,2,FALSE))," ",VLOOKUP(TRIM(B481),ALL!$B$1:$U$2738,2,FALSE)))</f>
        <v>SEN</v>
      </c>
      <c r="H481" s="124"/>
      <c r="I481" s="34"/>
      <c r="J481" s="34"/>
      <c r="K481" s="34"/>
      <c r="L481" s="34" t="str">
        <f>IF(ISBLANK(VLOOKUP(TRIM(B481),ALL!$B$1:$V$2738,8,FALSE)),"",IF(ISERROR(VLOOKUP(TRIM(B481),ALL!$B$1:$V$2738,8,FALSE))," ",VLOOKUP(TRIM(B481),ALL!$B$1:$V$2738,8,FALSE)))</f>
        <v/>
      </c>
      <c r="M481" s="34" t="str">
        <f>IF(ISBLANK(VLOOKUP(TRIM(B481),ALL!$B$1:$V$2738,9,FALSE)),"",IF(ISERROR(VLOOKUP(TRIM(B481),ALL!$B$1:$V$2738,9,FALSE))," ",VLOOKUP(TRIM(B481),ALL!$B$1:$V$2738,9,FALSE)))</f>
        <v/>
      </c>
      <c r="N481" s="34" t="str">
        <f>IF(ISBLANK(VLOOKUP(TRIM(B481),ALL!$B$1:$V$2738,10,FALSE)),"",IF(ISERROR(VLOOKUP(TRIM(B481),ALL!$B$1:$V$2738,10,FALSE))," ",VLOOKUP(TRIM(B481),ALL!$B$1:$V$2738,10,FALSE)))</f>
        <v/>
      </c>
      <c r="O481"/>
      <c r="P481"/>
      <c r="Q481"/>
      <c r="R481"/>
      <c r="S481"/>
      <c r="T481"/>
      <c r="AB481"/>
      <c r="AC481"/>
    </row>
    <row r="482" spans="1:29">
      <c r="A482" s="34" t="str">
        <f>IF(ISERROR(VLOOKUP(TRIM(B482),ALL!$B$1:$U$2738,3,FALSE)),"(unc)",VLOOKUP(TRIM(B482),ALL!$B$1:$U$2738,3,FALSE))</f>
        <v>QB</v>
      </c>
      <c r="B482" s="500" t="s">
        <v>11320</v>
      </c>
      <c r="C482" s="10" t="s">
        <v>4230</v>
      </c>
      <c r="D482" s="224">
        <f>VLOOKUP(TRIM(B482),BirthdateDraft!$A$1:$M$9000,2,FALSE)</f>
        <v>36242</v>
      </c>
      <c r="E482" s="203">
        <f>VLOOKUP(TRIM(B482),BirthdateDraft!$A$1:$M$9865,3,FALSE)</f>
        <v>23.5</v>
      </c>
      <c r="F482" s="209"/>
      <c r="G482" s="34" t="str">
        <f>IF(ISERROR(VLOOKUP(TRIM(B482),ALL!$B$1:$U$2738,2,FALSE)),"",IF(ISERROR(VLOOKUP(TRIM(B482),ALL!$B$1:$U$2738,2,FALSE))," ",VLOOKUP(TRIM(B482),ALL!$B$1:$U$2738,2,FALSE)))</f>
        <v>ARN</v>
      </c>
      <c r="H482" s="124"/>
      <c r="I482" s="34"/>
      <c r="J482" s="34"/>
      <c r="K482" s="34"/>
      <c r="L482" s="34" t="str">
        <f>IF(ISBLANK(VLOOKUP(TRIM(B482),ALL!$B$1:$V$2738,8,FALSE)),"",IF(ISERROR(VLOOKUP(TRIM(B482),ALL!$B$1:$V$2738,8,FALSE))," ",VLOOKUP(TRIM(B482),ALL!$B$1:$V$2738,8,FALSE)))</f>
        <v/>
      </c>
      <c r="M482" s="34" t="str">
        <f>IF(ISBLANK(VLOOKUP(TRIM(B482),ALL!$B$1:$V$2738,9,FALSE)),"",IF(ISERROR(VLOOKUP(TRIM(B482),ALL!$B$1:$V$2738,9,FALSE))," ",VLOOKUP(TRIM(B482),ALL!$B$1:$V$2738,9,FALSE)))</f>
        <v/>
      </c>
      <c r="N482" s="34" t="str">
        <f>IF(ISBLANK(VLOOKUP(TRIM(B482),ALL!$B$1:$V$2738,10,FALSE)),"",IF(ISERROR(VLOOKUP(TRIM(B482),ALL!$B$1:$V$2738,10,FALSE))," ",VLOOKUP(TRIM(B482),ALL!$B$1:$V$2738,10,FALSE)))</f>
        <v/>
      </c>
      <c r="O482"/>
      <c r="P482"/>
      <c r="Q482"/>
      <c r="R482"/>
      <c r="S482"/>
      <c r="T482"/>
      <c r="AB482"/>
      <c r="AC482"/>
    </row>
    <row r="483" spans="1:29">
      <c r="A483" s="34"/>
      <c r="B483" s="508"/>
      <c r="C483" s="10"/>
      <c r="D483" s="224"/>
      <c r="E483" s="203"/>
      <c r="F483" s="209"/>
      <c r="G483" s="34"/>
      <c r="H483" s="124"/>
      <c r="I483" s="34"/>
      <c r="J483" s="34"/>
      <c r="K483" s="34"/>
      <c r="L483" s="34"/>
      <c r="M483" s="34"/>
      <c r="N483" s="34"/>
      <c r="O483"/>
      <c r="P483"/>
      <c r="Q483"/>
      <c r="R483"/>
      <c r="S483"/>
      <c r="T483"/>
      <c r="AB483"/>
      <c r="AC483"/>
    </row>
    <row r="484" spans="1:29">
      <c r="A484" s="34" t="str">
        <f>IF(ISERROR(VLOOKUP(TRIM(B484),ALL!$B$1:$U$2738,3,FALSE)),"(unc)",VLOOKUP(TRIM(B484),ALL!$B$1:$U$2738,3,FALSE))</f>
        <v>HB</v>
      </c>
      <c r="B484" s="99" t="s">
        <v>7352</v>
      </c>
      <c r="C484" s="10" t="s">
        <v>4230</v>
      </c>
      <c r="D484" s="224">
        <f>VLOOKUP(TRIM(B484),BirthdateDraft!$A$1:$M$9000,2,FALSE)</f>
        <v>35551</v>
      </c>
      <c r="E484" s="203" t="str">
        <f>VLOOKUP(TRIM(B484),BirthdateDraft!$A$1:$M$9865,3,FALSE)</f>
        <v>19/2</v>
      </c>
      <c r="F484" s="209"/>
      <c r="G484" s="34" t="str">
        <f>IF(ISERROR(VLOOKUP(TRIM(B484),ALL!$B$1:$U$2738,2,FALSE)),"",IF(ISERROR(VLOOKUP(TRIM(B484),ALL!$B$1:$U$2738,2,FALSE))," ",VLOOKUP(TRIM(B484),ALL!$B$1:$U$2738,2,FALSE)))</f>
        <v>CAN</v>
      </c>
      <c r="H484" s="124" t="str">
        <f>IF(ISBLANK(VLOOKUP(TRIM(B484),ALL!$B$1:$V$2738,11,FALSE)),"",IF(ISERROR(VLOOKUP(TRIM(B484),ALL!$B$1:$V$2738,11,FALSE))," ",VLOOKUP(TRIM(B484),ALL!$B$1:$V$2738,11,FALSE)))</f>
        <v>C</v>
      </c>
      <c r="I484" s="34" t="str">
        <f>IF(ISBLANK(VLOOKUP(TRIM(B484),ALL!$B$1:$V$2738,5,FALSE)),"",IF(ISERROR(VLOOKUP(TRIM(B484),ALL!$B$1:$V$2738,5,FALSE))," ",VLOOKUP(TRIM(B484),ALL!$B$1:$V$2738,5,FALSE)))</f>
        <v/>
      </c>
      <c r="J484" s="34" t="str">
        <f>IF(ISBLANK(VLOOKUP(TRIM(B484),ALL!$B$1:$V$2738,6,FALSE)),"",IF(ISERROR(VLOOKUP(TRIM(B484),ALL!$B$1:$V$2738,6,FALSE))," ", VLOOKUP(TRIM(B484),ALL!$B$1:$V$2738,6,FALSE)))</f>
        <v/>
      </c>
      <c r="K484" s="34" t="str">
        <f>IF(ISBLANK(VLOOKUP(TRIM(B484),ALL!$B$1:$V$2738,7,FALSE)),"",IF(ISERROR(VLOOKUP(TRIM(B484),ALL!$B$1:$V$2738,7,FALSE))," ",VLOOKUP(TRIM(B484),ALL!$B$1:$V$2738,7,FALSE)))</f>
        <v/>
      </c>
      <c r="L484" s="34">
        <f>IF(ISBLANK(VLOOKUP(TRIM(B484),ALL!$B$1:$V$2738,8,FALSE)),"",IF(ISERROR(VLOOKUP(TRIM(B484),ALL!$B$1:$V$2738,8,FALSE))," ",VLOOKUP(TRIM(B484),ALL!$B$1:$V$2738,8,FALSE)))</f>
        <v>0</v>
      </c>
      <c r="M484" s="34" t="str">
        <f>IF(ISBLANK(VLOOKUP(TRIM(B484),ALL!$B$1:$V$2738,9,FALSE)),"",IF(ISERROR(VLOOKUP(TRIM(B484),ALL!$B$1:$V$2738,9,FALSE))," ",VLOOKUP(TRIM(B484),ALL!$B$1:$V$2738,9,FALSE)))</f>
        <v/>
      </c>
      <c r="N484" s="34">
        <f>IF(ISBLANK(VLOOKUP(TRIM(B484),ALL!$B$1:$V$2738,10,FALSE)),"",IF(ISERROR(VLOOKUP(TRIM(B484),ALL!$B$1:$V$2738,10,FALSE))," ",VLOOKUP(TRIM(B484),ALL!$B$1:$V$2738,10,FALSE)))</f>
        <v>0</v>
      </c>
      <c r="O484"/>
      <c r="P484"/>
      <c r="Q484"/>
      <c r="R484"/>
      <c r="S484"/>
      <c r="T484"/>
      <c r="AB484"/>
      <c r="AC484"/>
    </row>
    <row r="485" spans="1:29">
      <c r="A485" s="34" t="str">
        <f>IF(ISERROR(VLOOKUP(TRIM(B485),ALL!$B$1:$U$2738,3,FALSE)),"(unc)",VLOOKUP(TRIM(B485),ALL!$B$1:$U$2738,3,FALSE))</f>
        <v>HB KOR</v>
      </c>
      <c r="B485" s="99" t="s">
        <v>6762</v>
      </c>
      <c r="C485" s="10" t="s">
        <v>4230</v>
      </c>
      <c r="D485" s="224">
        <f>VLOOKUP(TRIM(B485),BirthdateDraft!$A$1:$M$9000,2,FALSE)</f>
        <v>34816</v>
      </c>
      <c r="E485" s="203" t="str">
        <f>VLOOKUP(TRIM(B485),BirthdateDraft!$A$1:$M$9865,3,FALSE)</f>
        <v>18/6</v>
      </c>
      <c r="F485" s="209"/>
      <c r="G485" s="34" t="str">
        <f>IF(ISERROR(VLOOKUP(TRIM(B485),ALL!$B$1:$U$2738,2,FALSE)),"",IF(ISERROR(VLOOKUP(TRIM(B485),ALL!$B$1:$U$2738,2,FALSE))," ",VLOOKUP(TRIM(B485),ALL!$B$1:$U$2738,2,FALSE)))</f>
        <v>PHN</v>
      </c>
      <c r="H485" s="124" t="str">
        <f>IF(ISBLANK(VLOOKUP(TRIM(B485),ALL!$B$1:$V$2738,11,FALSE)),"",IF(ISERROR(VLOOKUP(TRIM(B485),ALL!$B$1:$V$2738,11,FALSE))," ",VLOOKUP(TRIM(B485),ALL!$B$1:$V$2738,11,FALSE)))</f>
        <v>C</v>
      </c>
      <c r="I485" s="34"/>
      <c r="J485" s="34"/>
      <c r="K485" s="34"/>
      <c r="L485" s="34">
        <f>IF(ISBLANK(VLOOKUP(TRIM(B485),ALL!$B$1:$V$2738,8,FALSE)),"",IF(ISERROR(VLOOKUP(TRIM(B485),ALL!$B$1:$V$2738,8,FALSE))," ",VLOOKUP(TRIM(B485),ALL!$B$1:$V$2738,8,FALSE)))</f>
        <v>0</v>
      </c>
      <c r="M485" s="34" t="str">
        <f>IF(ISBLANK(VLOOKUP(TRIM(B485),ALL!$B$1:$V$2738,9,FALSE)),"",IF(ISERROR(VLOOKUP(TRIM(B485),ALL!$B$1:$V$2738,9,FALSE))," ",VLOOKUP(TRIM(B485),ALL!$B$1:$V$2738,9,FALSE)))</f>
        <v/>
      </c>
      <c r="N485" s="34">
        <f>IF(ISBLANK(VLOOKUP(TRIM(B485),ALL!$B$1:$V$2738,10,FALSE)),"",IF(ISERROR(VLOOKUP(TRIM(B485),ALL!$B$1:$V$2738,10,FALSE))," ",VLOOKUP(TRIM(B485),ALL!$B$1:$V$2738,10,FALSE)))</f>
        <v>0</v>
      </c>
      <c r="O485"/>
      <c r="P485"/>
      <c r="Q485"/>
      <c r="R485"/>
      <c r="S485"/>
      <c r="T485"/>
      <c r="AB485"/>
      <c r="AC485"/>
    </row>
    <row r="486" spans="1:29">
      <c r="A486" s="34" t="str">
        <f>IF(ISERROR(VLOOKUP(TRIM(B486),ALL!$B$1:$U$2738,3,FALSE)),"(unc)",VLOOKUP(TRIM(B486),ALL!$B$1:$U$2738,3,FALSE))</f>
        <v>HB</v>
      </c>
      <c r="B486" s="219" t="s">
        <v>11020</v>
      </c>
      <c r="C486" s="10" t="s">
        <v>4230</v>
      </c>
      <c r="D486" s="224">
        <f>VLOOKUP(TRIM(B486),BirthdateDraft!$A$1:$M$9000,2,FALSE)</f>
        <v>36899</v>
      </c>
      <c r="E486" s="203">
        <f>VLOOKUP(TRIM(B486),BirthdateDraft!$A$1:$M$9865,3,FALSE)</f>
        <v>23.2</v>
      </c>
      <c r="F486" s="209" t="s">
        <v>11754</v>
      </c>
      <c r="G486" s="34" t="str">
        <f>IF(ISERROR(VLOOKUP(TRIM(B486),ALL!$B$1:$U$2738,2,FALSE)),"",IF(ISERROR(VLOOKUP(TRIM(B486),ALL!$B$1:$U$2738,2,FALSE))," ",VLOOKUP(TRIM(B486),ALL!$B$1:$U$2738,2,FALSE)))</f>
        <v>SEN</v>
      </c>
      <c r="H486" s="124" t="str">
        <f>IF(ISBLANK(VLOOKUP(TRIM(B486),ALL!$B$1:$V$2738,11,FALSE)),"",IF(ISERROR(VLOOKUP(TRIM(B486),ALL!$B$1:$V$2738,11,FALSE))," ",VLOOKUP(TRIM(B486),ALL!$B$1:$V$2738,11,FALSE)))</f>
        <v>B</v>
      </c>
      <c r="I486" s="34"/>
      <c r="J486" s="34"/>
      <c r="K486" s="34"/>
      <c r="L486" s="34">
        <f>IF(ISBLANK(VLOOKUP(TRIM(B486),ALL!$B$1:$V$2738,8,FALSE)),"",IF(ISERROR(VLOOKUP(TRIM(B486),ALL!$B$1:$V$2738,8,FALSE))," ",VLOOKUP(TRIM(B486),ALL!$B$1:$V$2738,8,FALSE)))</f>
        <v>0</v>
      </c>
      <c r="M486" s="34" t="str">
        <f>IF(ISBLANK(VLOOKUP(TRIM(B486),ALL!$B$1:$V$2738,9,FALSE)),"",IF(ISERROR(VLOOKUP(TRIM(B486),ALL!$B$1:$V$2738,9,FALSE))," ",VLOOKUP(TRIM(B486),ALL!$B$1:$V$2738,9,FALSE)))</f>
        <v/>
      </c>
      <c r="N486" s="34">
        <f>IF(ISBLANK(VLOOKUP(TRIM(B486),ALL!$B$1:$V$2738,10,FALSE)),"",IF(ISERROR(VLOOKUP(TRIM(B486),ALL!$B$1:$V$2738,10,FALSE))," ",VLOOKUP(TRIM(B486),ALL!$B$1:$V$2738,10,FALSE)))</f>
        <v>2</v>
      </c>
      <c r="O486"/>
      <c r="P486"/>
      <c r="Q486"/>
      <c r="R486"/>
      <c r="S486"/>
      <c r="T486"/>
      <c r="AB486"/>
      <c r="AC486"/>
    </row>
    <row r="487" spans="1:29">
      <c r="A487" s="34" t="str">
        <f>IF(ISERROR(VLOOKUP(TRIM(B487),ALL!$B$1:$U$2738,3,FALSE)),"(unc)",VLOOKUP(TRIM(B487),ALL!$B$1:$U$2738,3,FALSE))</f>
        <v>HB</v>
      </c>
      <c r="B487" s="99" t="s">
        <v>7357</v>
      </c>
      <c r="C487" s="10" t="s">
        <v>4230</v>
      </c>
      <c r="D487" s="224">
        <f>VLOOKUP(TRIM(B487),BirthdateDraft!$A$1:$M$9000,2,FALSE)</f>
        <v>35588</v>
      </c>
      <c r="E487" s="203" t="str">
        <f>VLOOKUP(TRIM(B487),BirthdateDraft!$A$1:$M$9865,3,FALSE)</f>
        <v>19/3</v>
      </c>
      <c r="F487" s="209"/>
      <c r="G487" s="34" t="str">
        <f>IF(ISERROR(VLOOKUP(TRIM(B487),ALL!$B$1:$U$2738,2,FALSE)),"",IF(ISERROR(VLOOKUP(TRIM(B487),ALL!$B$1:$U$2738,2,FALSE))," ",VLOOKUP(TRIM(B487),ALL!$B$1:$U$2738,2,FALSE)))</f>
        <v>DEN</v>
      </c>
      <c r="H487" s="124" t="str">
        <f>IF(ISBLANK(VLOOKUP(TRIM(B487),ALL!$B$1:$V$2738,11,FALSE)),"",IF(ISERROR(VLOOKUP(TRIM(B487),ALL!$B$1:$V$2738,11,FALSE))," ",VLOOKUP(TRIM(B487),ALL!$B$1:$V$2738,11,FALSE)))</f>
        <v>B</v>
      </c>
      <c r="I487" s="34" t="str">
        <f>IF(ISBLANK(VLOOKUP(TRIM(B487),ALL!$B$1:$V$2738,5,FALSE)),"",IF(ISERROR(VLOOKUP(TRIM(B487),ALL!$B$1:$V$2738,5,FALSE))," ",VLOOKUP(TRIM(B487),ALL!$B$1:$V$2738,5,FALSE)))</f>
        <v/>
      </c>
      <c r="J487" s="34" t="str">
        <f>IF(ISBLANK(VLOOKUP(TRIM(B487),ALL!$B$1:$V$2738,6,FALSE)),"",IF(ISERROR(VLOOKUP(TRIM(B487),ALL!$B$1:$V$2738,6,FALSE))," ", VLOOKUP(TRIM(B487),ALL!$B$1:$V$2738,6,FALSE)))</f>
        <v/>
      </c>
      <c r="K487" s="34" t="str">
        <f>IF(ISBLANK(VLOOKUP(TRIM(B487),ALL!$B$1:$V$2738,7,FALSE)),"",IF(ISERROR(VLOOKUP(TRIM(B487),ALL!$B$1:$V$2738,7,FALSE))," ",VLOOKUP(TRIM(B487),ALL!$B$1:$V$2738,7,FALSE)))</f>
        <v/>
      </c>
      <c r="L487" s="34">
        <f>IF(ISBLANK(VLOOKUP(TRIM(B487),ALL!$B$1:$V$2738,8,FALSE)),"",IF(ISERROR(VLOOKUP(TRIM(B487),ALL!$B$1:$V$2738,8,FALSE))," ",VLOOKUP(TRIM(B487),ALL!$B$1:$V$2738,8,FALSE)))</f>
        <v>0</v>
      </c>
      <c r="M487" s="34" t="str">
        <f>IF(ISBLANK(VLOOKUP(TRIM(B487),ALL!$B$1:$V$2738,9,FALSE)),"",IF(ISERROR(VLOOKUP(TRIM(B487),ALL!$B$1:$V$2738,9,FALSE))," ",VLOOKUP(TRIM(B487),ALL!$B$1:$V$2738,9,FALSE)))</f>
        <v/>
      </c>
      <c r="N487" s="34">
        <f>IF(ISBLANK(VLOOKUP(TRIM(B487),ALL!$B$1:$V$2738,10,FALSE)),"",IF(ISERROR(VLOOKUP(TRIM(B487),ALL!$B$1:$V$2738,10,FALSE))," ",VLOOKUP(TRIM(B487),ALL!$B$1:$V$2738,10,FALSE)))</f>
        <v>2</v>
      </c>
      <c r="O487"/>
      <c r="P487"/>
      <c r="Q487"/>
      <c r="R487"/>
      <c r="S487"/>
      <c r="T487"/>
      <c r="AB487"/>
      <c r="AC487"/>
    </row>
    <row r="488" spans="1:29">
      <c r="A488" s="34"/>
      <c r="B488" s="99"/>
      <c r="C488" s="10"/>
      <c r="D488" s="224"/>
      <c r="E488" s="203"/>
      <c r="F488" s="209"/>
      <c r="G488" s="34"/>
      <c r="H488" s="124" t="str">
        <f>IF(ISBLANK(VLOOKUP(TRIM(B488),ALL!$B$1:$V$2738,11,FALSE)),"",IF(ISERROR(VLOOKUP(TRIM(B488),ALL!$B$1:$V$2738,11,FALSE))," ",VLOOKUP(TRIM(B488),ALL!$B$1:$V$2738,11,FALSE)))</f>
        <v xml:space="preserve"> </v>
      </c>
      <c r="I488" s="34"/>
      <c r="J488" s="34"/>
      <c r="K488" s="34"/>
      <c r="L488" s="34" t="str">
        <f>IF(ISBLANK(VLOOKUP(TRIM(B488),ALL!$B$1:$V$2738,8,FALSE)),"",IF(ISERROR(VLOOKUP(TRIM(B488),ALL!$B$1:$V$2738,8,FALSE))," ",VLOOKUP(TRIM(B488),ALL!$B$1:$V$2738,8,FALSE)))</f>
        <v xml:space="preserve"> </v>
      </c>
      <c r="M488" s="34" t="str">
        <f>IF(ISBLANK(VLOOKUP(TRIM(B488),ALL!$B$1:$V$2738,9,FALSE)),"",IF(ISERROR(VLOOKUP(TRIM(B488),ALL!$B$1:$V$2738,9,FALSE))," ",VLOOKUP(TRIM(B488),ALL!$B$1:$V$2738,9,FALSE)))</f>
        <v xml:space="preserve"> </v>
      </c>
      <c r="N488" s="34" t="str">
        <f>IF(ISBLANK(VLOOKUP(TRIM(B488),ALL!$B$1:$V$2738,10,FALSE)),"",IF(ISERROR(VLOOKUP(TRIM(B488),ALL!$B$1:$V$2738,10,FALSE))," ",VLOOKUP(TRIM(B488),ALL!$B$1:$V$2738,10,FALSE)))</f>
        <v xml:space="preserve"> </v>
      </c>
      <c r="O488"/>
      <c r="P488"/>
      <c r="Q488"/>
      <c r="R488"/>
      <c r="S488"/>
      <c r="T488"/>
      <c r="AB488"/>
      <c r="AC488"/>
    </row>
    <row r="489" spans="1:29">
      <c r="A489" s="34" t="str">
        <f>IF(ISERROR(VLOOKUP(TRIM(B489),ALL!$B$1:$U$2738,3,FALSE)),"(unc)",VLOOKUP(TRIM(B489),ALL!$B$1:$U$2738,3,FALSE))</f>
        <v>WR</v>
      </c>
      <c r="B489" s="99" t="s">
        <v>4540</v>
      </c>
      <c r="C489" s="10" t="s">
        <v>4230</v>
      </c>
      <c r="D489" s="224">
        <f>VLOOKUP(TRIM(B489),BirthdateDraft!$A$1:$M$9000,2,FALSE)</f>
        <v>34202</v>
      </c>
      <c r="E489" s="203" t="str">
        <f>VLOOKUP(TRIM(B489),BirthdateDraft!$A$1:$M$9865,3,FALSE)</f>
        <v>14/1 (7)</v>
      </c>
      <c r="F489" s="209"/>
      <c r="G489" s="34" t="str">
        <f>IF(ISERROR(VLOOKUP(TRIM(B489),ALL!$B$1:$U$2738,2,FALSE)),"",IF(ISERROR(VLOOKUP(TRIM(B489),ALL!$B$1:$U$2738,2,FALSE))," ",VLOOKUP(TRIM(B489),ALL!$B$1:$U$2738,2,FALSE)))</f>
        <v>TBN</v>
      </c>
      <c r="H489" s="124" t="str">
        <f>IF(ISBLANK(VLOOKUP(TRIM(B489),ALL!$B$1:$V$2738,11,FALSE)),"",IF(ISERROR(VLOOKUP(TRIM(B489),ALL!$B$1:$V$2738,11,FALSE))," ",VLOOKUP(TRIM(B489),ALL!$B$1:$V$2738,11,FALSE)))</f>
        <v>D</v>
      </c>
      <c r="I489" s="34" t="str">
        <f>IF(ISBLANK(VLOOKUP(TRIM(B489),ALL!$B$1:$V$2738,5,FALSE)),"",IF(ISERROR(VLOOKUP(TRIM(B489),ALL!$B$1:$V$2738,5,FALSE))," ",VLOOKUP(TRIM(B489),ALL!$B$1:$V$2738,5,FALSE)))</f>
        <v/>
      </c>
      <c r="J489" s="34" t="str">
        <f>IF(ISBLANK(VLOOKUP(TRIM(B489),ALL!$B$1:$V$2738,6,FALSE)),"",IF(ISERROR(VLOOKUP(TRIM(B489),ALL!$B$1:$V$2738,6,FALSE))," ", VLOOKUP(TRIM(B489),ALL!$B$1:$V$2738,6,FALSE)))</f>
        <v/>
      </c>
      <c r="K489" s="34" t="str">
        <f>IF(ISBLANK(VLOOKUP(TRIM(B489),ALL!$B$1:$V$2738,7,FALSE)),"",IF(ISERROR(VLOOKUP(TRIM(B489),ALL!$B$1:$V$2738,7,FALSE))," ",VLOOKUP(TRIM(B489),ALL!$B$1:$V$2738,7,FALSE)))</f>
        <v/>
      </c>
      <c r="L489" s="34" t="str">
        <f>IF(ISBLANK(VLOOKUP(TRIM(B489),ALL!$B$1:$V$2738,8,FALSE)),"",IF(ISERROR(VLOOKUP(TRIM(B489),ALL!$B$1:$V$2738,8,FALSE))," ",VLOOKUP(TRIM(B489),ALL!$B$1:$V$2738,8,FALSE)))</f>
        <v/>
      </c>
      <c r="M489" s="34" t="str">
        <f>IF(ISBLANK(VLOOKUP(TRIM(B489),ALL!$B$1:$V$2738,9,FALSE)),"",IF(ISERROR(VLOOKUP(TRIM(B489),ALL!$B$1:$V$2738,9,FALSE))," ",VLOOKUP(TRIM(B489),ALL!$B$1:$V$2738,9,FALSE)))</f>
        <v/>
      </c>
      <c r="N489" s="34" t="str">
        <f>IF(ISBLANK(VLOOKUP(TRIM(B489),ALL!$B$1:$V$2738,10,FALSE)),"",IF(ISERROR(VLOOKUP(TRIM(B489),ALL!$B$1:$V$2738,10,FALSE))," ",VLOOKUP(TRIM(B489),ALL!$B$1:$V$2738,10,FALSE)))</f>
        <v/>
      </c>
      <c r="O489"/>
      <c r="P489"/>
      <c r="Q489"/>
      <c r="R489"/>
      <c r="S489"/>
      <c r="T489"/>
      <c r="AB489"/>
      <c r="AC489"/>
    </row>
    <row r="490" spans="1:29">
      <c r="A490" s="34" t="str">
        <f>IF(ISERROR(VLOOKUP(TRIM(B490),ALL!$B$1:$U$2738,3,FALSE)),"(unc)",VLOOKUP(TRIM(B490),ALL!$B$1:$U$2738,3,FALSE))</f>
        <v>WR</v>
      </c>
      <c r="B490" s="99" t="s">
        <v>6716</v>
      </c>
      <c r="C490" s="10" t="s">
        <v>4230</v>
      </c>
      <c r="D490" s="224">
        <f>VLOOKUP(TRIM(B490),BirthdateDraft!$A$1:$M$9000,2,FALSE)</f>
        <v>34982</v>
      </c>
      <c r="E490" s="203" t="str">
        <f>VLOOKUP(TRIM(B490),BirthdateDraft!$A$1:$M$9865,3,FALSE)</f>
        <v>18/2</v>
      </c>
      <c r="F490" s="209"/>
      <c r="G490" s="34" t="str">
        <f>IF(ISERROR(VLOOKUP(TRIM(B490),ALL!$B$1:$U$2738,2,FALSE)),"",IF(ISERROR(VLOOKUP(TRIM(B490),ALL!$B$1:$U$2738,2,FALSE))," ",VLOOKUP(TRIM(B490),ALL!$B$1:$U$2738,2,FALSE)))</f>
        <v>DNA</v>
      </c>
      <c r="H490" s="124" t="str">
        <f>IF(ISBLANK(VLOOKUP(TRIM(B490),ALL!$B$1:$V$2738,11,FALSE)),"",IF(ISERROR(VLOOKUP(TRIM(B490),ALL!$B$1:$V$2738,11,FALSE))," ",VLOOKUP(TRIM(B490),ALL!$B$1:$V$2738,11,FALSE)))</f>
        <v>E</v>
      </c>
      <c r="I490" s="34" t="str">
        <f>IF(ISBLANK(VLOOKUP(TRIM(B490),ALL!$B$1:$V$2738,5,FALSE)),"",IF(ISERROR(VLOOKUP(TRIM(B490),ALL!$B$1:$V$2738,5,FALSE))," ",VLOOKUP(TRIM(B490),ALL!$B$1:$V$2738,5,FALSE)))</f>
        <v/>
      </c>
      <c r="J490" s="34" t="str">
        <f>IF(ISBLANK(VLOOKUP(TRIM(B490),ALL!$B$1:$V$2738,6,FALSE)),"",IF(ISERROR(VLOOKUP(TRIM(B490),ALL!$B$1:$V$2738,6,FALSE))," ", VLOOKUP(TRIM(B490),ALL!$B$1:$V$2738,6,FALSE)))</f>
        <v/>
      </c>
      <c r="K490" s="34" t="str">
        <f>IF(ISBLANK(VLOOKUP(TRIM(B490),ALL!$B$1:$V$2738,7,FALSE)),"",IF(ISERROR(VLOOKUP(TRIM(B490),ALL!$B$1:$V$2738,7,FALSE))," ",VLOOKUP(TRIM(B490),ALL!$B$1:$V$2738,7,FALSE)))</f>
        <v/>
      </c>
      <c r="L490" s="34" t="str">
        <f>IF(ISBLANK(VLOOKUP(TRIM(B490),ALL!$B$1:$V$2738,8,FALSE)),"",IF(ISERROR(VLOOKUP(TRIM(B490),ALL!$B$1:$V$2738,8,FALSE))," ",VLOOKUP(TRIM(B490),ALL!$B$1:$V$2738,8,FALSE)))</f>
        <v/>
      </c>
      <c r="M490" s="34" t="str">
        <f>IF(ISBLANK(VLOOKUP(TRIM(B490),ALL!$B$1:$V$2738,9,FALSE)),"",IF(ISERROR(VLOOKUP(TRIM(B490),ALL!$B$1:$V$2738,9,FALSE))," ",VLOOKUP(TRIM(B490),ALL!$B$1:$V$2738,9,FALSE)))</f>
        <v/>
      </c>
      <c r="N490" s="34" t="str">
        <f>IF(ISBLANK(VLOOKUP(TRIM(B490),ALL!$B$1:$V$2738,10,FALSE)),"",IF(ISERROR(VLOOKUP(TRIM(B490),ALL!$B$1:$V$2738,10,FALSE))," ",VLOOKUP(TRIM(B490),ALL!$B$1:$V$2738,10,FALSE)))</f>
        <v/>
      </c>
      <c r="O490"/>
      <c r="P490"/>
      <c r="Q490"/>
      <c r="R490"/>
      <c r="S490"/>
      <c r="T490"/>
      <c r="AB490"/>
      <c r="AC490"/>
    </row>
    <row r="491" spans="1:29">
      <c r="A491" s="34" t="str">
        <f>IF(ISERROR(VLOOKUP(TRIM(B491),ALL!$B$1:$U$2738,3,FALSE)),"(unc)",VLOOKUP(TRIM(B491),ALL!$B$1:$U$2738,3,FALSE))</f>
        <v>WR</v>
      </c>
      <c r="B491" s="99" t="s">
        <v>8088</v>
      </c>
      <c r="C491" s="10" t="s">
        <v>4230</v>
      </c>
      <c r="D491" s="224">
        <f>VLOOKUP(TRIM(B491),BirthdateDraft!$A$1:$M$9000,2,FALSE)</f>
        <v>35070</v>
      </c>
      <c r="E491" s="203" t="str">
        <f>VLOOKUP(TRIM(B491),BirthdateDraft!$A$1:$M$9865,3,FALSE)</f>
        <v>17/7</v>
      </c>
      <c r="F491" s="209"/>
      <c r="G491" s="34" t="str">
        <f>IF(ISERROR(VLOOKUP(TRIM(B491),ALL!$B$1:$U$2738,2,FALSE)),"",IF(ISERROR(VLOOKUP(TRIM(B491),ALL!$B$1:$U$2738,2,FALSE))," ",VLOOKUP(TRIM(B491),ALL!$B$1:$U$2738,2,FALSE)))</f>
        <v>HOA</v>
      </c>
      <c r="H491" s="124" t="str">
        <f>IF(ISBLANK(VLOOKUP(TRIM(B491),ALL!$B$1:$V$2738,11,FALSE)),"",IF(ISERROR(VLOOKUP(TRIM(B491),ALL!$B$1:$V$2738,11,FALSE))," ",VLOOKUP(TRIM(B491),ALL!$B$1:$V$2738,11,FALSE)))</f>
        <v>B</v>
      </c>
      <c r="I491" s="34"/>
      <c r="J491" s="34"/>
      <c r="K491" s="34"/>
      <c r="L491" s="34"/>
      <c r="M491" s="34"/>
      <c r="N491" s="34"/>
      <c r="O491"/>
      <c r="P491"/>
      <c r="Q491"/>
      <c r="R491"/>
      <c r="S491"/>
      <c r="T491"/>
      <c r="AB491"/>
      <c r="AC491"/>
    </row>
    <row r="492" spans="1:29">
      <c r="A492" s="34" t="str">
        <f>IF(ISERROR(VLOOKUP(TRIM(B492),ALL!$B$1:$U$2738,3,FALSE)),"(unc)",VLOOKUP(TRIM(B492),ALL!$B$1:$U$2738,3,FALSE))</f>
        <v>WR</v>
      </c>
      <c r="B492" s="99" t="s">
        <v>9919</v>
      </c>
      <c r="C492" s="10" t="s">
        <v>4230</v>
      </c>
      <c r="D492" s="224">
        <f>VLOOKUP(TRIM(B492),BirthdateDraft!$A$1:$M$9000,2,FALSE)</f>
        <v>36874</v>
      </c>
      <c r="E492" s="203" t="str">
        <f>VLOOKUP(TRIM(B492),BirthdateDraft!$A$1:$M$9865,3,FALSE)</f>
        <v>22/3</v>
      </c>
      <c r="F492" s="209" t="s">
        <v>10836</v>
      </c>
      <c r="G492" s="34" t="str">
        <f>IF(ISERROR(VLOOKUP(TRIM(B492),ALL!$B$1:$U$2738,2,FALSE)),"",IF(ISERROR(VLOOKUP(TRIM(B492),ALL!$B$1:$U$2738,2,FALSE))," ",VLOOKUP(TRIM(B492),ALL!$B$1:$U$2738,2,FALSE)))</f>
        <v>CLA</v>
      </c>
      <c r="H492" s="124" t="str">
        <f>IF(ISBLANK(VLOOKUP(TRIM(B492),ALL!$B$1:$V$2738,11,FALSE)),"",IF(ISERROR(VLOOKUP(TRIM(B492),ALL!$B$1:$V$2738,11,FALSE))," ",VLOOKUP(TRIM(B492),ALL!$B$1:$V$2738,11,FALSE)))</f>
        <v>D</v>
      </c>
      <c r="I492" s="34"/>
      <c r="J492" s="34"/>
      <c r="K492" s="34"/>
      <c r="L492" s="34"/>
      <c r="M492" s="34"/>
      <c r="N492" s="34"/>
      <c r="O492"/>
      <c r="P492"/>
      <c r="Q492"/>
      <c r="R492"/>
      <c r="S492"/>
      <c r="T492"/>
      <c r="AB492"/>
      <c r="AC492"/>
    </row>
    <row r="493" spans="1:29">
      <c r="A493" s="34" t="str">
        <f>IF(ISERROR(VLOOKUP(TRIM(B493),ALL!$B$1:$U$2738,3,FALSE)),"(unc)",VLOOKUP(TRIM(B493),ALL!$B$1:$U$2738,3,FALSE))</f>
        <v>WR</v>
      </c>
      <c r="B493" s="435" t="s">
        <v>11196</v>
      </c>
      <c r="C493" s="10" t="s">
        <v>4230</v>
      </c>
      <c r="D493" s="224">
        <f>VLOOKUP(TRIM(B493),BirthdateDraft!$A$1:$M$9000,2,FALSE)</f>
        <v>36725</v>
      </c>
      <c r="E493" s="203">
        <f>VLOOKUP(TRIM(B493),BirthdateDraft!$A$1:$M$9865,3,FALSE)</f>
        <v>23.2</v>
      </c>
      <c r="F493" s="209" t="s">
        <v>12139</v>
      </c>
      <c r="G493" s="34" t="str">
        <f>IF(ISERROR(VLOOKUP(TRIM(B493),ALL!$B$1:$U$2738,2,FALSE)),"",IF(ISERROR(VLOOKUP(TRIM(B493),ALL!$B$1:$U$2738,2,FALSE))," ",VLOOKUP(TRIM(B493),ALL!$B$1:$U$2738,2,FALSE)))</f>
        <v>HOA</v>
      </c>
      <c r="H493" s="124" t="str">
        <f>IF(ISBLANK(VLOOKUP(TRIM(B493),ALL!$B$1:$V$2738,11,FALSE)),"",IF(ISERROR(VLOOKUP(TRIM(B493),ALL!$B$1:$V$2738,11,FALSE))," ",VLOOKUP(TRIM(B493),ALL!$B$1:$V$2738,11,FALSE)))</f>
        <v>D</v>
      </c>
      <c r="I493" s="34"/>
      <c r="J493" s="34"/>
      <c r="K493" s="34"/>
      <c r="L493" s="34"/>
      <c r="M493" s="34"/>
      <c r="N493" s="34"/>
      <c r="O493"/>
      <c r="P493"/>
      <c r="Q493"/>
      <c r="R493"/>
      <c r="S493"/>
      <c r="T493"/>
      <c r="AB493"/>
      <c r="AC493"/>
    </row>
    <row r="494" spans="1:29">
      <c r="A494" s="34" t="str">
        <f>IF(ISERROR(VLOOKUP(TRIM(B494),ALL!$B$1:$U$2738,3,FALSE)),"(unc)",VLOOKUP(TRIM(B494),ALL!$B$1:$U$2738,3,FALSE))</f>
        <v>TE</v>
      </c>
      <c r="B494" s="99" t="s">
        <v>7403</v>
      </c>
      <c r="C494" s="10" t="s">
        <v>4230</v>
      </c>
      <c r="D494" s="224">
        <f>VLOOKUP(TRIM(B494),BirthdateDraft!$A$1:$M$9000,2,FALSE)</f>
        <v>35614</v>
      </c>
      <c r="E494" s="203" t="str">
        <f>VLOOKUP(TRIM(B494),BirthdateDraft!$A$1:$M$9865,3,FALSE)</f>
        <v>19/1 (8)</v>
      </c>
      <c r="F494" s="209" t="s">
        <v>8287</v>
      </c>
      <c r="G494" s="34" t="str">
        <f>IF(ISERROR(VLOOKUP(TRIM(B494),ALL!$B$1:$U$2738,2,FALSE)),"",IF(ISERROR(VLOOKUP(TRIM(B494),ALL!$B$1:$U$2738,2,FALSE))," ",VLOOKUP(TRIM(B494),ALL!$B$1:$U$2738,2,FALSE)))</f>
        <v>MIN</v>
      </c>
      <c r="H494" s="124" t="str">
        <f>IF(ISBLANK(VLOOKUP(TRIM(B494),ALL!$B$1:$V$2738,11,FALSE)),"",IF(ISERROR(VLOOKUP(TRIM(B494),ALL!$B$1:$V$2738,11,FALSE))," ",VLOOKUP(TRIM(B494),ALL!$B$1:$V$2738,11,FALSE)))</f>
        <v>C</v>
      </c>
      <c r="I494" s="34" t="str">
        <f>IF(ISBLANK(VLOOKUP(TRIM(B494),ALL!$B$1:$V$2738,5,FALSE)),"",IF(ISERROR(VLOOKUP(TRIM(B494),ALL!$B$1:$V$2738,5,FALSE))," ",VLOOKUP(TRIM(B494),ALL!$B$1:$V$2738,5,FALSE)))</f>
        <v/>
      </c>
      <c r="J494" s="34" t="str">
        <f>IF(ISBLANK(VLOOKUP(TRIM(B494),ALL!$B$1:$V$2738,6,FALSE)),"",IF(ISERROR(VLOOKUP(TRIM(B494),ALL!$B$1:$V$2738,6,FALSE))," ", VLOOKUP(TRIM(B494),ALL!$B$1:$V$2738,6,FALSE)))</f>
        <v/>
      </c>
      <c r="K494" s="34" t="str">
        <f>IF(ISBLANK(VLOOKUP(TRIM(B494),ALL!$B$1:$V$2738,7,FALSE)),"",IF(ISERROR(VLOOKUP(TRIM(B494),ALL!$B$1:$V$2738,7,FALSE))," ",VLOOKUP(TRIM(B494),ALL!$B$1:$V$2738,7,FALSE)))</f>
        <v/>
      </c>
      <c r="L494" s="34">
        <f>IF(ISBLANK(VLOOKUP(TRIM(B494),ALL!$B$1:$V$2738,8,FALSE)),"",IF(ISERROR(VLOOKUP(TRIM(B494),ALL!$B$1:$V$2738,8,FALSE))," ",VLOOKUP(TRIM(B494),ALL!$B$1:$V$2738,8,FALSE)))</f>
        <v>4</v>
      </c>
      <c r="M494" s="34" t="str">
        <f>IF(ISBLANK(VLOOKUP(TRIM(B494),ALL!$B$1:$V$2738,9,FALSE)),"",IF(ISERROR(VLOOKUP(TRIM(B494),ALL!$B$1:$V$2738,9,FALSE))," ",VLOOKUP(TRIM(B494),ALL!$B$1:$V$2738,9,FALSE)))</f>
        <v/>
      </c>
      <c r="N494" s="34">
        <f>IF(ISBLANK(VLOOKUP(TRIM(B494),ALL!$B$1:$V$2738,10,FALSE)),"",IF(ISERROR(VLOOKUP(TRIM(B494),ALL!$B$1:$V$2738,10,FALSE))," ",VLOOKUP(TRIM(B494),ALL!$B$1:$V$2738,10,FALSE)))</f>
        <v>0</v>
      </c>
      <c r="P494"/>
      <c r="Q494"/>
      <c r="R494"/>
      <c r="S494"/>
      <c r="T494"/>
      <c r="AB494"/>
      <c r="AC494"/>
    </row>
    <row r="495" spans="1:29">
      <c r="A495" s="34" t="str">
        <f>IF(ISERROR(VLOOKUP(TRIM(B495),ALL!$B$1:$U$2738,3,FALSE)),"(unc)",VLOOKUP(TRIM(B495),ALL!$B$1:$U$2738,3,FALSE))</f>
        <v>BB TE</v>
      </c>
      <c r="B495" s="99" t="s">
        <v>7385</v>
      </c>
      <c r="C495" s="10" t="s">
        <v>4230</v>
      </c>
      <c r="D495" s="224">
        <f>VLOOKUP(TRIM(B495),BirthdateDraft!$A$1:$M$9000,2,FALSE)</f>
        <v>35383</v>
      </c>
      <c r="E495" s="203" t="str">
        <f>VLOOKUP(TRIM(B495),BirthdateDraft!$A$1:$M$9865,3,FALSE)</f>
        <v>19/3</v>
      </c>
      <c r="F495" s="209"/>
      <c r="G495" s="34" t="str">
        <f>IF(ISERROR(VLOOKUP(TRIM(B495),ALL!$B$1:$U$2738,2,FALSE)),"",IF(ISERROR(VLOOKUP(TRIM(B495),ALL!$B$1:$U$2738,2,FALSE))," ",VLOOKUP(TRIM(B495),ALL!$B$1:$U$2738,2,FALSE)))</f>
        <v>BFA</v>
      </c>
      <c r="H495" s="124" t="str">
        <f>IF(ISBLANK(VLOOKUP(TRIM(B495),ALL!$B$1:$V$2738,11,FALSE)),"",IF(ISERROR(VLOOKUP(TRIM(B495),ALL!$B$1:$V$2738,11,FALSE))," ",VLOOKUP(TRIM(B495),ALL!$B$1:$V$2738,11,FALSE)))</f>
        <v>D</v>
      </c>
      <c r="I495" s="34" t="str">
        <f>IF(ISBLANK(VLOOKUP(TRIM(B495),ALL!$B$1:$V$2738,5,FALSE)),"",IF(ISERROR(VLOOKUP(TRIM(B495),ALL!$B$1:$V$2738,5,FALSE))," ",VLOOKUP(TRIM(B495),ALL!$B$1:$V$2738,5,FALSE)))</f>
        <v/>
      </c>
      <c r="J495" s="34" t="str">
        <f>IF(ISBLANK(VLOOKUP(TRIM(B495),ALL!$B$1:$V$2738,6,FALSE)),"",IF(ISERROR(VLOOKUP(TRIM(B495),ALL!$B$1:$V$2738,6,FALSE))," ", VLOOKUP(TRIM(B495),ALL!$B$1:$V$2738,6,FALSE)))</f>
        <v/>
      </c>
      <c r="K495" s="34" t="str">
        <f>IF(ISBLANK(VLOOKUP(TRIM(B495),ALL!$B$1:$V$2738,7,FALSE)),"",IF(ISERROR(VLOOKUP(TRIM(B495),ALL!$B$1:$V$2738,7,FALSE))," ",VLOOKUP(TRIM(B495),ALL!$B$1:$V$2738,7,FALSE)))</f>
        <v/>
      </c>
      <c r="L495" s="34">
        <f>IF(ISBLANK(VLOOKUP(TRIM(B495),ALL!$B$1:$V$2738,8,FALSE)),"",IF(ISERROR(VLOOKUP(TRIM(B495),ALL!$B$1:$V$2738,8,FALSE))," ",VLOOKUP(TRIM(B495),ALL!$B$1:$V$2738,8,FALSE)))</f>
        <v>4</v>
      </c>
      <c r="M495" s="34" t="str">
        <f>IF(ISBLANK(VLOOKUP(TRIM(B495),ALL!$B$1:$V$2738,9,FALSE)),"",IF(ISERROR(VLOOKUP(TRIM(B495),ALL!$B$1:$V$2738,9,FALSE))," ",VLOOKUP(TRIM(B495),ALL!$B$1:$V$2738,9,FALSE)))</f>
        <v/>
      </c>
      <c r="N495" s="34">
        <f>IF(ISBLANK(VLOOKUP(TRIM(B495),ALL!$B$1:$V$2738,10,FALSE)),"",IF(ISERROR(VLOOKUP(TRIM(B495),ALL!$B$1:$V$2738,10,FALSE))," ",VLOOKUP(TRIM(B495),ALL!$B$1:$V$2738,10,FALSE)))</f>
        <v>7</v>
      </c>
      <c r="O495"/>
      <c r="P495"/>
      <c r="Q495"/>
      <c r="R495"/>
      <c r="S495"/>
      <c r="T495"/>
      <c r="AB495"/>
      <c r="AC495"/>
    </row>
    <row r="496" spans="1:29">
      <c r="A496" s="34" t="str">
        <f>IF(ISERROR(VLOOKUP(TRIM(B496),ALL!$B$1:$U$2738,3,FALSE)),"(unc)",VLOOKUP(TRIM(B496),ALL!$B$1:$U$2738,3,FALSE))</f>
        <v>TE</v>
      </c>
      <c r="B496" s="99" t="s">
        <v>9023</v>
      </c>
      <c r="C496" s="10" t="s">
        <v>4230</v>
      </c>
      <c r="D496" s="224">
        <f>VLOOKUP(TRIM(B496),BirthdateDraft!$A$1:$M$9000,2,FALSE)</f>
        <v>36678</v>
      </c>
      <c r="E496" s="203" t="str">
        <f>VLOOKUP(TRIM(B496),BirthdateDraft!$A$1:$M$9865,3,FALSE)</f>
        <v>21/3</v>
      </c>
      <c r="F496" s="209"/>
      <c r="G496" s="34" t="str">
        <f>IF(ISERROR(VLOOKUP(TRIM(B496),ALL!$B$1:$U$2738,2,FALSE)),"",IF(ISERROR(VLOOKUP(TRIM(B496),ALL!$B$1:$U$2738,2,FALSE))," ",VLOOKUP(TRIM(B496),ALL!$B$1:$U$2738,2,FALSE)))</f>
        <v>CAN</v>
      </c>
      <c r="H496" s="124" t="str">
        <f>IF(ISBLANK(VLOOKUP(TRIM(B496),ALL!$B$1:$V$2738,11,FALSE)),"",IF(ISERROR(VLOOKUP(TRIM(B496),ALL!$B$1:$V$2738,11,FALSE))," ",VLOOKUP(TRIM(B496),ALL!$B$1:$V$2738,11,FALSE)))</f>
        <v>D</v>
      </c>
      <c r="I496" s="34" t="str">
        <f>IF(ISBLANK(VLOOKUP(TRIM(B496),ALL!$B$1:$V$2738,5,FALSE)),"",IF(ISERROR(VLOOKUP(TRIM(B496),ALL!$B$1:$V$2738,5,FALSE))," ",VLOOKUP(TRIM(B496),ALL!$B$1:$V$2738,5,FALSE)))</f>
        <v/>
      </c>
      <c r="J496" s="34" t="str">
        <f>IF(ISBLANK(VLOOKUP(TRIM(B496),ALL!$B$1:$V$2738,6,FALSE)),"",IF(ISERROR(VLOOKUP(TRIM(B496),ALL!$B$1:$V$2738,6,FALSE))," ", VLOOKUP(TRIM(B496),ALL!$B$1:$V$2738,6,FALSE)))</f>
        <v/>
      </c>
      <c r="K496" s="34" t="str">
        <f>IF(ISBLANK(VLOOKUP(TRIM(B496),ALL!$B$1:$V$2738,7,FALSE)),"",IF(ISERROR(VLOOKUP(TRIM(B496),ALL!$B$1:$V$2738,7,FALSE))," ",VLOOKUP(TRIM(B496),ALL!$B$1:$V$2738,7,FALSE)))</f>
        <v/>
      </c>
      <c r="L496" s="34">
        <f>IF(ISBLANK(VLOOKUP(TRIM(B496),ALL!$B$1:$V$2738,8,FALSE)),"",IF(ISERROR(VLOOKUP(TRIM(B496),ALL!$B$1:$V$2738,8,FALSE))," ",VLOOKUP(TRIM(B496),ALL!$B$1:$V$2738,8,FALSE)))</f>
        <v>4</v>
      </c>
      <c r="M496" s="34" t="str">
        <f>IF(ISBLANK(VLOOKUP(TRIM(B496),ALL!$B$1:$V$2738,9,FALSE)),"",IF(ISERROR(VLOOKUP(TRIM(B496),ALL!$B$1:$V$2738,9,FALSE))," ",VLOOKUP(TRIM(B496),ALL!$B$1:$V$2738,9,FALSE)))</f>
        <v/>
      </c>
      <c r="N496" s="34">
        <f>IF(ISBLANK(VLOOKUP(TRIM(B496),ALL!$B$1:$V$2738,10,FALSE)),"",IF(ISERROR(VLOOKUP(TRIM(B496),ALL!$B$1:$V$2738,10,FALSE))," ",VLOOKUP(TRIM(B496),ALL!$B$1:$V$2738,10,FALSE)))</f>
        <v>0</v>
      </c>
      <c r="O496"/>
      <c r="P496"/>
      <c r="Q496"/>
      <c r="R496"/>
      <c r="S496"/>
      <c r="T496"/>
      <c r="AB496"/>
      <c r="AC496"/>
    </row>
    <row r="497" spans="1:29">
      <c r="A497" s="34" t="str">
        <f>IF(ISERROR(VLOOKUP(TRIM(B497),ALL!$B$1:$U$2738,3,FALSE)),"(unc)",VLOOKUP(TRIM(B497),ALL!$B$1:$U$2738,3,FALSE))</f>
        <v>TE BB</v>
      </c>
      <c r="B497" s="99" t="s">
        <v>7389</v>
      </c>
      <c r="C497" s="10" t="s">
        <v>3741</v>
      </c>
      <c r="D497" s="224">
        <f>VLOOKUP(TRIM(B497),BirthdateDraft!$A$1:$M$9000,2,FALSE)</f>
        <v>36016</v>
      </c>
      <c r="E497" s="203" t="str">
        <f>VLOOKUP(TRIM(B497),BirthdateDraft!$A$1:$M$9865,3,FALSE)</f>
        <v>19/2</v>
      </c>
      <c r="F497" s="209"/>
      <c r="G497" s="34" t="str">
        <f>IF(ISERROR(VLOOKUP(TRIM(B497),ALL!$B$1:$U$2738,2,FALSE)),"",IF(ISERROR(VLOOKUP(TRIM(B497),ALL!$B$1:$U$2738,2,FALSE))," ",VLOOKUP(TRIM(B497),ALL!$B$1:$U$2738,2,FALSE)))</f>
        <v>CNA</v>
      </c>
      <c r="H497" s="124" t="str">
        <f>IF(ISBLANK(VLOOKUP(TRIM(B497),ALL!$B$1:$V$2738,11,FALSE)),"",IF(ISERROR(VLOOKUP(TRIM(B497),ALL!$B$1:$V$2738,11,FALSE))," ",VLOOKUP(TRIM(B497),ALL!$B$1:$V$2738,11,FALSE)))</f>
        <v>E</v>
      </c>
      <c r="I497" s="34" t="str">
        <f>IF(ISBLANK(VLOOKUP(TRIM(B497),ALL!$B$1:$V$2738,5,FALSE)),"",IF(ISERROR(VLOOKUP(TRIM(B497),ALL!$B$1:$V$2738,5,FALSE))," ",VLOOKUP(TRIM(B497),ALL!$B$1:$V$2738,5,FALSE)))</f>
        <v/>
      </c>
      <c r="J497" s="34" t="str">
        <f>IF(ISBLANK(VLOOKUP(TRIM(B497),ALL!$B$1:$V$2738,6,FALSE)),"",IF(ISERROR(VLOOKUP(TRIM(B497),ALL!$B$1:$V$2738,6,FALSE))," ", VLOOKUP(TRIM(B497),ALL!$B$1:$V$2738,6,FALSE)))</f>
        <v/>
      </c>
      <c r="K497" s="34" t="str">
        <f>IF(ISBLANK(VLOOKUP(TRIM(B497),ALL!$B$1:$V$2738,7,FALSE)),"",IF(ISERROR(VLOOKUP(TRIM(B497),ALL!$B$1:$V$2738,7,FALSE))," ",VLOOKUP(TRIM(B497),ALL!$B$1:$V$2738,7,FALSE)))</f>
        <v/>
      </c>
      <c r="L497" s="34">
        <f>IF(ISBLANK(VLOOKUP(TRIM(B497),ALL!$B$1:$V$2738,8,FALSE)),"",IF(ISERROR(VLOOKUP(TRIM(B497),ALL!$B$1:$V$2738,8,FALSE))," ",VLOOKUP(TRIM(B497),ALL!$B$1:$V$2738,8,FALSE)))</f>
        <v>4</v>
      </c>
      <c r="M497" s="34" t="str">
        <f>IF(ISBLANK(VLOOKUP(TRIM(B497),ALL!$B$1:$V$2738,9,FALSE)),"",IF(ISERROR(VLOOKUP(TRIM(B497),ALL!$B$1:$V$2738,9,FALSE))," ",VLOOKUP(TRIM(B497),ALL!$B$1:$V$2738,9,FALSE)))</f>
        <v/>
      </c>
      <c r="N497" s="34">
        <f>IF(ISBLANK(VLOOKUP(TRIM(B497),ALL!$B$1:$V$2738,10,FALSE)),"",IF(ISERROR(VLOOKUP(TRIM(B497),ALL!$B$1:$V$2738,10,FALSE))," ",VLOOKUP(TRIM(B497),ALL!$B$1:$V$2738,10,FALSE)))</f>
        <v>0</v>
      </c>
      <c r="O497"/>
      <c r="P497"/>
      <c r="Q497"/>
      <c r="R497"/>
      <c r="S497"/>
      <c r="T497"/>
      <c r="AB497"/>
      <c r="AC497"/>
    </row>
    <row r="498" spans="1:29">
      <c r="A498" s="34"/>
      <c r="B498" s="99"/>
      <c r="C498" s="10"/>
      <c r="D498" s="224"/>
      <c r="E498" s="203"/>
      <c r="F498" s="209"/>
      <c r="G498" s="34"/>
      <c r="H498" s="124"/>
      <c r="I498" s="34"/>
      <c r="J498" s="34"/>
      <c r="K498" s="34"/>
      <c r="L498" s="34"/>
      <c r="M498" s="34"/>
      <c r="N498" s="34"/>
      <c r="O498"/>
      <c r="P498"/>
      <c r="Q498"/>
      <c r="R498"/>
      <c r="S498"/>
      <c r="T498"/>
      <c r="AB498"/>
      <c r="AC498"/>
    </row>
    <row r="499" spans="1:29">
      <c r="A499" s="34" t="str">
        <f>IF(ISERROR(VLOOKUP(TRIM(B499),ALL!$B$1:$U$2738,3,FALSE)),"(unc)",VLOOKUP(TRIM(B499),ALL!$B$1:$U$2738,3,FALSE))</f>
        <v>OC @</v>
      </c>
      <c r="B499" s="99" t="s">
        <v>6459</v>
      </c>
      <c r="C499" s="10" t="s">
        <v>4230</v>
      </c>
      <c r="D499" s="224">
        <f>VLOOKUP(TRIM(B499),BirthdateDraft!$A$1:$M$9000,2,FALSE)</f>
        <v>35202</v>
      </c>
      <c r="E499" s="203" t="str">
        <f>VLOOKUP(TRIM(B499),BirthdateDraft!$A$1:$M$9865,3,FALSE)</f>
        <v>18/1 (20)</v>
      </c>
      <c r="F499" s="209"/>
      <c r="G499" s="34" t="str">
        <f>IF(ISERROR(VLOOKUP(TRIM(B499),ALL!$B$1:$U$2738,2,FALSE)),"",IF(ISERROR(VLOOKUP(TRIM(B499),ALL!$B$1:$U$2738,2,FALSE))," ",VLOOKUP(TRIM(B499),ALL!$B$1:$U$2738,2,FALSE)))</f>
        <v>DEN</v>
      </c>
      <c r="H499" s="124" t="str">
        <f>IF(ISBLANK(VLOOKUP(TRIM(B499),ALL!$B$1:$V$2738,4,FALSE)),"",IF(ISERROR(VLOOKUP(TRIM(B499),ALL!$B$1:$V$2738,4,FALSE))," ",VLOOKUP(TRIM(B499),ALL!$B$1:$V$2738,4,FALSE)))</f>
        <v/>
      </c>
      <c r="I499" s="34" t="str">
        <f>IF(ISBLANK(VLOOKUP(TRIM(B499),ALL!$B$1:$V$2738,5,FALSE)),"",IF(ISERROR(VLOOKUP(TRIM(B499),ALL!$B$1:$V$2738,5,FALSE))," ",VLOOKUP(TRIM(B499),ALL!$B$1:$V$2738,5,FALSE)))</f>
        <v/>
      </c>
      <c r="J499" s="34" t="str">
        <f>IF(ISBLANK(VLOOKUP(TRIM(B499),ALL!$B$1:$V$2738,6,FALSE)),"",IF(ISERROR(VLOOKUP(TRIM(B499),ALL!$B$1:$V$2738,6,FALSE))," ", VLOOKUP(TRIM(B499),ALL!$B$1:$V$2738,6,FALSE)))</f>
        <v/>
      </c>
      <c r="K499" s="34" t="str">
        <f>IF(ISBLANK(VLOOKUP(TRIM(B499),ALL!$B$1:$V$2738,7,FALSE)),"",IF(ISERROR(VLOOKUP(TRIM(B499),ALL!$B$1:$V$2738,7,FALSE))," ",VLOOKUP(TRIM(B499),ALL!$B$1:$V$2738,7,FALSE)))</f>
        <v/>
      </c>
      <c r="L499" s="34">
        <f>IF(ISBLANK(VLOOKUP(TRIM(B499),ALL!$B$1:$V$2738,8,FALSE)),"",IF(ISERROR(VLOOKUP(TRIM(B499),ALL!$B$1:$V$2738,8,FALSE))," ",VLOOKUP(TRIM(B499),ALL!$B$1:$V$2738,8,FALSE)))</f>
        <v>6</v>
      </c>
      <c r="M499" s="34" t="str">
        <f>IF(ISBLANK(VLOOKUP(TRIM(B499),ALL!$B$1:$V$2738,9,FALSE)),"",IF(ISERROR(VLOOKUP(TRIM(B499),ALL!$B$1:$V$2738,9,FALSE))," ",VLOOKUP(TRIM(B499),ALL!$B$1:$V$2738,9,FALSE)))</f>
        <v/>
      </c>
      <c r="N499" s="34">
        <f>IF(ISBLANK(VLOOKUP(TRIM(B499),ALL!$B$1:$V$2738,10,FALSE)),"",IF(ISERROR(VLOOKUP(TRIM(B499),ALL!$B$1:$V$2738,10,FALSE))," ",VLOOKUP(TRIM(B499),ALL!$B$1:$V$2738,10,FALSE)))</f>
        <v>7</v>
      </c>
      <c r="O499"/>
      <c r="P499"/>
      <c r="Q499"/>
      <c r="R499"/>
      <c r="S499"/>
      <c r="T499"/>
      <c r="AB499"/>
      <c r="AC499"/>
    </row>
    <row r="500" spans="1:29">
      <c r="A500" s="34" t="str">
        <f>IF(ISERROR(VLOOKUP(TRIM(B500),ALL!$B$1:$U$2738,3,FALSE)),"(unc)",VLOOKUP(TRIM(B500),ALL!$B$1:$U$2738,3,FALSE))</f>
        <v>ROT @ G</v>
      </c>
      <c r="B500" s="99" t="s">
        <v>7256</v>
      </c>
      <c r="C500" s="10" t="s">
        <v>3741</v>
      </c>
      <c r="D500" s="224">
        <f>VLOOKUP(TRIM(B500),BirthdateDraft!$A$1:$M$9000,2,FALSE)</f>
        <v>34752</v>
      </c>
      <c r="E500" s="203" t="str">
        <f>VLOOKUP(TRIM(B500),BirthdateDraft!$A$1:$M$9865,3,FALSE)</f>
        <v>19/1 (31)</v>
      </c>
      <c r="F500" s="209"/>
      <c r="G500" s="34" t="str">
        <f>IF(ISERROR(VLOOKUP(TRIM(B500),ALL!$B$1:$U$2738,2,FALSE)),"",IF(ISERROR(VLOOKUP(TRIM(B500),ALL!$B$1:$U$2738,2,FALSE))," ",VLOOKUP(TRIM(B500),ALL!$B$1:$U$2738,2,FALSE)))</f>
        <v>ATN</v>
      </c>
      <c r="H500" s="124" t="str">
        <f>IF(ISBLANK(VLOOKUP(TRIM(B500),ALL!$B$1:$V$2738,4,FALSE)),"",IF(ISERROR(VLOOKUP(TRIM(B500),ALL!$B$1:$V$2738,4,FALSE))," ",VLOOKUP(TRIM(B500),ALL!$B$1:$V$2738,4,FALSE)))</f>
        <v/>
      </c>
      <c r="I500" s="34" t="str">
        <f>IF(ISBLANK(VLOOKUP(TRIM(B500),ALL!$B$1:$V$2738,5,FALSE)),"",IF(ISERROR(VLOOKUP(TRIM(B500),ALL!$B$1:$V$2738,5,FALSE))," ",VLOOKUP(TRIM(B500),ALL!$B$1:$V$2738,5,FALSE)))</f>
        <v/>
      </c>
      <c r="J500" s="34" t="str">
        <f>IF(ISBLANK(VLOOKUP(TRIM(B500),ALL!$B$1:$V$2738,6,FALSE)),"",IF(ISERROR(VLOOKUP(TRIM(B500),ALL!$B$1:$V$2738,6,FALSE))," ", VLOOKUP(TRIM(B500),ALL!$B$1:$V$2738,6,FALSE)))</f>
        <v/>
      </c>
      <c r="K500" s="34" t="str">
        <f>IF(ISBLANK(VLOOKUP(TRIM(B500),ALL!$B$1:$V$2738,7,FALSE)),"",IF(ISERROR(VLOOKUP(TRIM(B500),ALL!$B$1:$V$2738,7,FALSE))," ",VLOOKUP(TRIM(B500),ALL!$B$1:$V$2738,7,FALSE)))</f>
        <v/>
      </c>
      <c r="L500" s="34">
        <f>IF(ISBLANK(VLOOKUP(TRIM(B500),ALL!$B$1:$V$2738,8,FALSE)),"",IF(ISERROR(VLOOKUP(TRIM(B500),ALL!$B$1:$V$2738,8,FALSE))," ",VLOOKUP(TRIM(B500),ALL!$B$1:$V$2738,8,FALSE)))</f>
        <v>5</v>
      </c>
      <c r="M500" s="34">
        <f>IF(ISBLANK(VLOOKUP(TRIM(B500),ALL!$B$1:$V$2738,9,FALSE)),"",IF(ISERROR(VLOOKUP(TRIM(B500),ALL!$B$1:$V$2738,9,FALSE))," ",VLOOKUP(TRIM(B500),ALL!$B$1:$V$2738,9,FALSE)))</f>
        <v>0</v>
      </c>
      <c r="N500" s="34">
        <f>IF(ISBLANK(VLOOKUP(TRIM(B500),ALL!$B$1:$V$2738,10,FALSE)),"",IF(ISERROR(VLOOKUP(TRIM(B500),ALL!$B$1:$V$2738,10,FALSE))," ",VLOOKUP(TRIM(B500),ALL!$B$1:$V$2738,10,FALSE)))</f>
        <v>3</v>
      </c>
      <c r="O500"/>
      <c r="P500"/>
      <c r="Q500"/>
      <c r="R500"/>
      <c r="S500"/>
      <c r="T500"/>
      <c r="AB500"/>
      <c r="AC500"/>
    </row>
    <row r="501" spans="1:29">
      <c r="A501" s="34" t="str">
        <f>IF(ISERROR(VLOOKUP(TRIM(B501),ALL!$B$1:$U$2738,3,FALSE)),"(unc)",VLOOKUP(TRIM(B501),ALL!$B$1:$U$2738,3,FALSE))</f>
        <v>LG @</v>
      </c>
      <c r="B501" s="99" t="s">
        <v>9029</v>
      </c>
      <c r="C501" s="10" t="s">
        <v>3741</v>
      </c>
      <c r="D501" s="224">
        <f>VLOOKUP(TRIM(B501),BirthdateDraft!$A$1:$M$9000,2,FALSE)</f>
        <v>35855</v>
      </c>
      <c r="E501" s="203" t="str">
        <f>VLOOKUP(TRIM(B501),BirthdateDraft!$A$1:$M$9865,3,FALSE)</f>
        <v>21/2</v>
      </c>
      <c r="F501" s="209" t="s">
        <v>9644</v>
      </c>
      <c r="G501" s="34" t="str">
        <f>IF(ISERROR(VLOOKUP(TRIM(B501),ALL!$B$1:$U$2738,2,FALSE)),"",IF(ISERROR(VLOOKUP(TRIM(B501),ALL!$B$1:$U$2738,2,FALSE))," ",VLOOKUP(TRIM(B501),ALL!$B$1:$U$2738,2,FALSE)))</f>
        <v>CHN</v>
      </c>
      <c r="H501" s="124" t="str">
        <f>IF(ISBLANK(VLOOKUP(TRIM(B501),ALL!$B$1:$V$2738,4,FALSE)),"",IF(ISERROR(VLOOKUP(TRIM(B501),ALL!$B$1:$V$2738,4,FALSE))," ",VLOOKUP(TRIM(B501),ALL!$B$1:$V$2738,4,FALSE)))</f>
        <v/>
      </c>
      <c r="I501" s="34" t="str">
        <f>IF(ISBLANK(VLOOKUP(TRIM(B501),ALL!$B$1:$V$2738,5,FALSE)),"",IF(ISERROR(VLOOKUP(TRIM(B501),ALL!$B$1:$V$2738,5,FALSE))," ",VLOOKUP(TRIM(B501),ALL!$B$1:$V$2738,5,FALSE)))</f>
        <v/>
      </c>
      <c r="J501" s="34" t="str">
        <f>IF(ISBLANK(VLOOKUP(TRIM(B501),ALL!$B$1:$V$2738,6,FALSE)),"",IF(ISERROR(VLOOKUP(TRIM(B501),ALL!$B$1:$V$2738,6,FALSE))," ", VLOOKUP(TRIM(B501),ALL!$B$1:$V$2738,6,FALSE)))</f>
        <v/>
      </c>
      <c r="K501" s="34" t="str">
        <f>IF(ISBLANK(VLOOKUP(TRIM(B501),ALL!$B$1:$V$2738,7,FALSE)),"",IF(ISERROR(VLOOKUP(TRIM(B501),ALL!$B$1:$V$2738,7,FALSE))," ",VLOOKUP(TRIM(B501),ALL!$B$1:$V$2738,7,FALSE)))</f>
        <v/>
      </c>
      <c r="L501" s="34">
        <f>IF(ISBLANK(VLOOKUP(TRIM(B501),ALL!$B$1:$V$2738,8,FALSE)),"",IF(ISERROR(VLOOKUP(TRIM(B501),ALL!$B$1:$V$2738,8,FALSE))," ",VLOOKUP(TRIM(B501),ALL!$B$1:$V$2738,8,FALSE)))</f>
        <v>5</v>
      </c>
      <c r="M501" s="34" t="str">
        <f>IF(ISBLANK(VLOOKUP(TRIM(B501),ALL!$B$1:$V$2738,9,FALSE)),"",IF(ISERROR(VLOOKUP(TRIM(B501),ALL!$B$1:$V$2738,9,FALSE))," ",VLOOKUP(TRIM(B501),ALL!$B$1:$V$2738,9,FALSE)))</f>
        <v/>
      </c>
      <c r="N501" s="34">
        <f>IF(ISBLANK(VLOOKUP(TRIM(B501),ALL!$B$1:$V$2738,10,FALSE)),"",IF(ISERROR(VLOOKUP(TRIM(B501),ALL!$B$1:$V$2738,10,FALSE))," ",VLOOKUP(TRIM(B501),ALL!$B$1:$V$2738,10,FALSE)))</f>
        <v>5</v>
      </c>
      <c r="O501"/>
      <c r="P501"/>
      <c r="Q501"/>
      <c r="R501"/>
      <c r="S501"/>
      <c r="T501"/>
      <c r="AB501"/>
      <c r="AC501"/>
    </row>
    <row r="502" spans="1:29">
      <c r="A502" s="34" t="str">
        <f>IF(ISERROR(VLOOKUP(TRIM(B502),ALL!$B$1:$U$2738,3,FALSE)),"(unc)",VLOOKUP(TRIM(B502),ALL!$B$1:$U$2738,3,FALSE))</f>
        <v>LOT @</v>
      </c>
      <c r="B502" s="99" t="s">
        <v>5652</v>
      </c>
      <c r="C502" s="10" t="s">
        <v>4230</v>
      </c>
      <c r="D502" s="224">
        <f>VLOOKUP(TRIM(B502),BirthdateDraft!$A$1:$M$9000,2,FALSE)</f>
        <v>34204</v>
      </c>
      <c r="E502" s="203" t="str">
        <f>VLOOKUP(TRIM(B502),BirthdateDraft!$A$1:$M$9865,3,FALSE)</f>
        <v>16/1 (16)</v>
      </c>
      <c r="F502" s="209"/>
      <c r="G502" s="34" t="str">
        <f>IF(ISERROR(VLOOKUP(TRIM(B502),ALL!$B$1:$U$2738,2,FALSE)),"",IF(ISERROR(VLOOKUP(TRIM(B502),ALL!$B$1:$U$2738,2,FALSE))," ",VLOOKUP(TRIM(B502),ALL!$B$1:$U$2738,2,FALSE)))</f>
        <v>DEN</v>
      </c>
      <c r="H502" s="124" t="str">
        <f>IF(ISBLANK(VLOOKUP(TRIM(B502),ALL!$B$1:$V$2738,4,FALSE)),"",IF(ISERROR(VLOOKUP(TRIM(B502),ALL!$B$1:$V$2738,4,FALSE))," ",VLOOKUP(TRIM(B502),ALL!$B$1:$V$2738,4,FALSE)))</f>
        <v/>
      </c>
      <c r="I502" s="34" t="str">
        <f>IF(ISBLANK(VLOOKUP(TRIM(B502),ALL!$B$1:$V$2738,5,FALSE)),"",IF(ISERROR(VLOOKUP(TRIM(B502),ALL!$B$1:$V$2738,5,FALSE))," ",VLOOKUP(TRIM(B502),ALL!$B$1:$V$2738,5,FALSE)))</f>
        <v/>
      </c>
      <c r="J502" s="34" t="str">
        <f>IF(ISBLANK(VLOOKUP(TRIM(B502),ALL!$B$1:$V$2738,6,FALSE)),"",IF(ISERROR(VLOOKUP(TRIM(B502),ALL!$B$1:$V$2738,6,FALSE))," ", VLOOKUP(TRIM(B502),ALL!$B$1:$V$2738,6,FALSE)))</f>
        <v/>
      </c>
      <c r="K502" s="34" t="str">
        <f>IF(ISBLANK(VLOOKUP(TRIM(B502),ALL!$B$1:$V$2738,7,FALSE)),"",IF(ISERROR(VLOOKUP(TRIM(B502),ALL!$B$1:$V$2738,7,FALSE))," ",VLOOKUP(TRIM(B502),ALL!$B$1:$V$2738,7,FALSE)))</f>
        <v/>
      </c>
      <c r="L502" s="34">
        <f>IF(ISBLANK(VLOOKUP(TRIM(B502),ALL!$B$1:$V$2738,8,FALSE)),"",IF(ISERROR(VLOOKUP(TRIM(B502),ALL!$B$1:$V$2738,8,FALSE))," ",VLOOKUP(TRIM(B502),ALL!$B$1:$V$2738,8,FALSE)))</f>
        <v>5</v>
      </c>
      <c r="M502" s="34" t="str">
        <f>IF(ISBLANK(VLOOKUP(TRIM(B502),ALL!$B$1:$V$2738,9,FALSE)),"",IF(ISERROR(VLOOKUP(TRIM(B502),ALL!$B$1:$V$2738,9,FALSE))," ",VLOOKUP(TRIM(B502),ALL!$B$1:$V$2738,9,FALSE)))</f>
        <v/>
      </c>
      <c r="N502" s="34">
        <f>IF(ISBLANK(VLOOKUP(TRIM(B502),ALL!$B$1:$V$2738,10,FALSE)),"",IF(ISERROR(VLOOKUP(TRIM(B502),ALL!$B$1:$V$2738,10,FALSE))," ",VLOOKUP(TRIM(B502),ALL!$B$1:$V$2738,10,FALSE)))</f>
        <v>7</v>
      </c>
      <c r="O502"/>
      <c r="P502"/>
      <c r="Q502"/>
      <c r="R502"/>
      <c r="S502"/>
      <c r="T502"/>
      <c r="AB502"/>
      <c r="AC502"/>
    </row>
    <row r="503" spans="1:29">
      <c r="A503" s="34" t="str">
        <f>IF(ISERROR(VLOOKUP(TRIM(B503),ALL!$B$1:$U$2738,3,FALSE)),"(unc)",VLOOKUP(TRIM(B503),ALL!$B$1:$U$2738,3,FALSE))</f>
        <v>LG @</v>
      </c>
      <c r="B503" s="99" t="s">
        <v>8119</v>
      </c>
      <c r="C503" s="10" t="s">
        <v>4230</v>
      </c>
      <c r="D503" s="224">
        <f>VLOOKUP(TRIM(B503),BirthdateDraft!$A$1:$M$9000,2,FALSE)</f>
        <v>35510</v>
      </c>
      <c r="E503" s="203" t="str">
        <f>VLOOKUP(TRIM(B503),BirthdateDraft!$A$1:$M$9865,3,FALSE)</f>
        <v>20/3</v>
      </c>
      <c r="F503" s="209" t="s">
        <v>8401</v>
      </c>
      <c r="G503" s="34" t="str">
        <f>IF(ISERROR(VLOOKUP(TRIM(B503),ALL!$B$1:$U$2738,2,FALSE)),"",IF(ISERROR(VLOOKUP(TRIM(B503),ALL!$B$1:$U$2738,2,FALSE))," ",VLOOKUP(TRIM(B503),ALL!$B$1:$U$2738,2,FALSE)))</f>
        <v>SEN</v>
      </c>
      <c r="H503" s="124" t="str">
        <f>IF(ISBLANK(VLOOKUP(TRIM(B503),ALL!$B$1:$V$2738,4,FALSE)),"",IF(ISERROR(VLOOKUP(TRIM(B503),ALL!$B$1:$V$2738,4,FALSE))," ",VLOOKUP(TRIM(B503),ALL!$B$1:$V$2738,4,FALSE)))</f>
        <v/>
      </c>
      <c r="I503" s="34" t="str">
        <f>IF(ISBLANK(VLOOKUP(TRIM(B503),ALL!$B$1:$V$2738,5,FALSE)),"",IF(ISERROR(VLOOKUP(TRIM(B503),ALL!$B$1:$V$2738,5,FALSE))," ",VLOOKUP(TRIM(B503),ALL!$B$1:$V$2738,5,FALSE)))</f>
        <v/>
      </c>
      <c r="J503" s="34" t="str">
        <f>IF(ISBLANK(VLOOKUP(TRIM(B503),ALL!$B$1:$V$2738,6,FALSE)),"",IF(ISERROR(VLOOKUP(TRIM(B503),ALL!$B$1:$V$2738,6,FALSE))," ", VLOOKUP(TRIM(B503),ALL!$B$1:$V$2738,6,FALSE)))</f>
        <v/>
      </c>
      <c r="K503" s="34" t="str">
        <f>IF(ISBLANK(VLOOKUP(TRIM(B503),ALL!$B$1:$V$2738,7,FALSE)),"",IF(ISERROR(VLOOKUP(TRIM(B503),ALL!$B$1:$V$2738,7,FALSE))," ",VLOOKUP(TRIM(B503),ALL!$B$1:$V$2738,7,FALSE)))</f>
        <v/>
      </c>
      <c r="L503" s="34">
        <f>IF(ISBLANK(VLOOKUP(TRIM(B503),ALL!$B$1:$V$2738,8,FALSE)),"",IF(ISERROR(VLOOKUP(TRIM(B503),ALL!$B$1:$V$2738,8,FALSE))," ",VLOOKUP(TRIM(B503),ALL!$B$1:$V$2738,8,FALSE)))</f>
        <v>4</v>
      </c>
      <c r="M503" s="34" t="str">
        <f>IF(ISBLANK(VLOOKUP(TRIM(B503),ALL!$B$1:$V$2738,9,FALSE)),"",IF(ISERROR(VLOOKUP(TRIM(B503),ALL!$B$1:$V$2738,9,FALSE))," ",VLOOKUP(TRIM(B503),ALL!$B$1:$V$2738,9,FALSE)))</f>
        <v/>
      </c>
      <c r="N503" s="34">
        <f>IF(ISBLANK(VLOOKUP(TRIM(B503),ALL!$B$1:$V$2738,10,FALSE)),"",IF(ISERROR(VLOOKUP(TRIM(B503),ALL!$B$1:$V$2738,10,FALSE))," ",VLOOKUP(TRIM(B503),ALL!$B$1:$V$2738,10,FALSE)))</f>
        <v>7</v>
      </c>
      <c r="O503"/>
      <c r="P503"/>
      <c r="Q503"/>
      <c r="R503"/>
      <c r="S503"/>
      <c r="T503"/>
      <c r="AB503"/>
      <c r="AC503"/>
    </row>
    <row r="504" spans="1:29">
      <c r="A504" s="34" t="str">
        <f>IF(ISERROR(VLOOKUP(TRIM(B504),ALL!$B$1:$U$2738,3,FALSE)),"(unc)",VLOOKUP(TRIM(B504),ALL!$B$1:$U$2738,3,FALSE))</f>
        <v>LOT @</v>
      </c>
      <c r="B504" s="99" t="s">
        <v>5613</v>
      </c>
      <c r="C504" s="10" t="s">
        <v>3741</v>
      </c>
      <c r="D504" s="224">
        <f>VLOOKUP(TRIM(B504),BirthdateDraft!$A$1:$M$9000,2,FALSE)</f>
        <v>34331</v>
      </c>
      <c r="E504" s="203" t="str">
        <f>VLOOKUP(TRIM(B504),BirthdateDraft!$A$1:$M$9865,3,FALSE)</f>
        <v>15/1 (24)</v>
      </c>
      <c r="F504" s="209"/>
      <c r="G504" s="34" t="str">
        <f>IF(ISERROR(VLOOKUP(TRIM(B504),ALL!$B$1:$U$2738,2,FALSE)),"",IF(ISERROR(VLOOKUP(TRIM(B504),ALL!$B$1:$U$2738,2,FALSE))," ",VLOOKUP(TRIM(B504),ALL!$B$1:$U$2738,2,FALSE)))</f>
        <v>ARN</v>
      </c>
      <c r="H504" s="124" t="str">
        <f>IF(ISBLANK(VLOOKUP(TRIM(B504),ALL!$B$1:$V$2738,4,FALSE)),"",IF(ISERROR(VLOOKUP(TRIM(B504),ALL!$B$1:$V$2738,4,FALSE))," ",VLOOKUP(TRIM(B504),ALL!$B$1:$V$2738,4,FALSE)))</f>
        <v/>
      </c>
      <c r="I504" s="34" t="str">
        <f>IF(ISBLANK(VLOOKUP(TRIM(B504),ALL!$B$1:$V$2738,5,FALSE)),"",IF(ISERROR(VLOOKUP(TRIM(B504),ALL!$B$1:$V$2738,5,FALSE))," ",VLOOKUP(TRIM(B504),ALL!$B$1:$V$2738,5,FALSE)))</f>
        <v/>
      </c>
      <c r="J504" s="34" t="str">
        <f>IF(ISBLANK(VLOOKUP(TRIM(B504),ALL!$B$1:$V$2738,6,FALSE)),"",IF(ISERROR(VLOOKUP(TRIM(B504),ALL!$B$1:$V$2738,6,FALSE))," ", VLOOKUP(TRIM(B504),ALL!$B$1:$V$2738,6,FALSE)))</f>
        <v/>
      </c>
      <c r="K504" s="34" t="str">
        <f>IF(ISBLANK(VLOOKUP(TRIM(B504),ALL!$B$1:$V$2738,7,FALSE)),"",IF(ISERROR(VLOOKUP(TRIM(B504),ALL!$B$1:$V$2738,7,FALSE))," ",VLOOKUP(TRIM(B504),ALL!$B$1:$V$2738,7,FALSE)))</f>
        <v/>
      </c>
      <c r="L504" s="34">
        <f>IF(ISBLANK(VLOOKUP(TRIM(B504),ALL!$B$1:$V$2738,8,FALSE)),"",IF(ISERROR(VLOOKUP(TRIM(B504),ALL!$B$1:$V$2738,8,FALSE))," ",VLOOKUP(TRIM(B504),ALL!$B$1:$V$2738,8,FALSE)))</f>
        <v>4</v>
      </c>
      <c r="M504" s="34" t="str">
        <f>IF(ISBLANK(VLOOKUP(TRIM(B504),ALL!$B$1:$V$2738,9,FALSE)),"",IF(ISERROR(VLOOKUP(TRIM(B504),ALL!$B$1:$V$2738,9,FALSE))," ",VLOOKUP(TRIM(B504),ALL!$B$1:$V$2738,9,FALSE)))</f>
        <v/>
      </c>
      <c r="N504" s="34">
        <f>IF(ISBLANK(VLOOKUP(TRIM(B504),ALL!$B$1:$V$2738,10,FALSE)),"",IF(ISERROR(VLOOKUP(TRIM(B504),ALL!$B$1:$V$2738,10,FALSE))," ",VLOOKUP(TRIM(B504),ALL!$B$1:$V$2738,10,FALSE)))</f>
        <v>7</v>
      </c>
      <c r="O504"/>
      <c r="P504"/>
      <c r="Q504"/>
      <c r="R504"/>
      <c r="S504"/>
      <c r="T504"/>
      <c r="AB504"/>
      <c r="AC504"/>
    </row>
    <row r="505" spans="1:29">
      <c r="A505" s="34" t="str">
        <f>IF(ISERROR(VLOOKUP(TRIM(B505),ALL!$B$1:$U$2738,3,FALSE)),"(unc)",VLOOKUP(TRIM(B505),ALL!$B$1:$U$2738,3,FALSE))</f>
        <v>OC @</v>
      </c>
      <c r="B505" s="500" t="s">
        <v>11220</v>
      </c>
      <c r="C505" s="10" t="s">
        <v>3741</v>
      </c>
      <c r="D505" s="224">
        <f>VLOOKUP(TRIM(B505),BirthdateDraft!$A$1:$M$9000,2,FALSE)</f>
        <v>36367</v>
      </c>
      <c r="E505" s="203" t="str">
        <f>VLOOKUP(TRIM(B505),BirthdateDraft!$A$1:$M$9865,3,FALSE)</f>
        <v>23.FA</v>
      </c>
      <c r="F505" s="209" t="s">
        <v>12227</v>
      </c>
      <c r="G505" s="34" t="str">
        <f>IF(ISERROR(VLOOKUP(TRIM(B505),ALL!$B$1:$U$2738,2,FALSE)),"",IF(ISERROR(VLOOKUP(TRIM(B505),ALL!$B$1:$U$2738,2,FALSE))," ",VLOOKUP(TRIM(B505),ALL!$B$1:$U$2738,2,FALSE)))</f>
        <v>SEN</v>
      </c>
      <c r="H505" s="124" t="str">
        <f>IF(ISBLANK(VLOOKUP(TRIM(B505),ALL!$B$1:$V$2738,4,FALSE)),"",IF(ISERROR(VLOOKUP(TRIM(B505),ALL!$B$1:$V$2738,4,FALSE))," ",VLOOKUP(TRIM(B505),ALL!$B$1:$V$2738,4,FALSE)))</f>
        <v/>
      </c>
      <c r="I505" s="34" t="str">
        <f>IF(ISBLANK(VLOOKUP(TRIM(B505),ALL!$B$1:$V$2738,5,FALSE)),"",IF(ISERROR(VLOOKUP(TRIM(B505),ALL!$B$1:$V$2738,5,FALSE))," ",VLOOKUP(TRIM(B505),ALL!$B$1:$V$2738,5,FALSE)))</f>
        <v/>
      </c>
      <c r="J505" s="34" t="str">
        <f>IF(ISBLANK(VLOOKUP(TRIM(B505),ALL!$B$1:$V$2738,6,FALSE)),"",IF(ISERROR(VLOOKUP(TRIM(B505),ALL!$B$1:$V$2738,6,FALSE))," ", VLOOKUP(TRIM(B505),ALL!$B$1:$V$2738,6,FALSE)))</f>
        <v/>
      </c>
      <c r="K505" s="34" t="str">
        <f>IF(ISBLANK(VLOOKUP(TRIM(B505),ALL!$B$1:$V$2738,7,FALSE)),"",IF(ISERROR(VLOOKUP(TRIM(B505),ALL!$B$1:$V$2738,7,FALSE))," ",VLOOKUP(TRIM(B505),ALL!$B$1:$V$2738,7,FALSE)))</f>
        <v/>
      </c>
      <c r="L505" s="34">
        <f>IF(ISBLANK(VLOOKUP(TRIM(B505),ALL!$B$1:$V$2738,8,FALSE)),"",IF(ISERROR(VLOOKUP(TRIM(B505),ALL!$B$1:$V$2738,8,FALSE))," ",VLOOKUP(TRIM(B505),ALL!$B$1:$V$2738,8,FALSE)))</f>
        <v>0</v>
      </c>
      <c r="M505" s="34" t="str">
        <f>IF(ISBLANK(VLOOKUP(TRIM(B505),ALL!$B$1:$V$2738,9,FALSE)),"",IF(ISERROR(VLOOKUP(TRIM(B505),ALL!$B$1:$V$2738,9,FALSE))," ",VLOOKUP(TRIM(B505),ALL!$B$1:$V$2738,9,FALSE)))</f>
        <v/>
      </c>
      <c r="N505" s="34">
        <f>IF(ISBLANK(VLOOKUP(TRIM(B505),ALL!$B$1:$V$2738,10,FALSE)),"",IF(ISERROR(VLOOKUP(TRIM(B505),ALL!$B$1:$V$2738,10,FALSE))," ",VLOOKUP(TRIM(B505),ALL!$B$1:$V$2738,10,FALSE)))</f>
        <v>2</v>
      </c>
      <c r="O505"/>
      <c r="P505"/>
      <c r="Q505"/>
      <c r="R505"/>
      <c r="S505"/>
      <c r="T505"/>
      <c r="AB505"/>
      <c r="AC505"/>
    </row>
    <row r="506" spans="1:29">
      <c r="A506" s="34" t="str">
        <f>IF(ISERROR(VLOOKUP(TRIM(B506),ALL!$B$1:$U$2738,3,FALSE)),"(unc)",VLOOKUP(TRIM(B506),ALL!$B$1:$U$2738,3,FALSE))</f>
        <v>OT @</v>
      </c>
      <c r="B506" s="505" t="s">
        <v>11072</v>
      </c>
      <c r="C506" s="10" t="s">
        <v>3741</v>
      </c>
      <c r="D506" s="224">
        <f>VLOOKUP(TRIM(B506),BirthdateDraft!$A$1:$M$9000,2,FALSE)</f>
        <v>37014</v>
      </c>
      <c r="E506" s="203">
        <f>VLOOKUP(TRIM(B506),BirthdateDraft!$A$1:$M$9865,3,FALSE)</f>
        <v>23.4</v>
      </c>
      <c r="F506" s="209" t="s">
        <v>12227</v>
      </c>
      <c r="G506" s="34" t="str">
        <f>IF(ISERROR(VLOOKUP(TRIM(B506),ALL!$B$1:$U$2738,2,FALSE)),"",IF(ISERROR(VLOOKUP(TRIM(B506),ALL!$B$1:$U$2738,2,FALSE))," ",VLOOKUP(TRIM(B506),ALL!$B$1:$U$2738,2,FALSE)))</f>
        <v>INA</v>
      </c>
      <c r="H506" s="124" t="str">
        <f>IF(ISBLANK(VLOOKUP(TRIM(B506),ALL!$B$1:$V$2738,4,FALSE)),"",IF(ISERROR(VLOOKUP(TRIM(B506),ALL!$B$1:$V$2738,4,FALSE))," ",VLOOKUP(TRIM(B506),ALL!$B$1:$V$2738,4,FALSE)))</f>
        <v/>
      </c>
      <c r="I506" s="34" t="str">
        <f>IF(ISBLANK(VLOOKUP(TRIM(B506),ALL!$B$1:$V$2738,5,FALSE)),"",IF(ISERROR(VLOOKUP(TRIM(B506),ALL!$B$1:$V$2738,5,FALSE))," ",VLOOKUP(TRIM(B506),ALL!$B$1:$V$2738,5,FALSE)))</f>
        <v/>
      </c>
      <c r="J506" s="34" t="str">
        <f>IF(ISBLANK(VLOOKUP(TRIM(B506),ALL!$B$1:$V$2738,6,FALSE)),"",IF(ISERROR(VLOOKUP(TRIM(B506),ALL!$B$1:$V$2738,6,FALSE))," ", VLOOKUP(TRIM(B506),ALL!$B$1:$V$2738,6,FALSE)))</f>
        <v/>
      </c>
      <c r="K506" s="34" t="str">
        <f>IF(ISBLANK(VLOOKUP(TRIM(B506),ALL!$B$1:$V$2738,7,FALSE)),"",IF(ISERROR(VLOOKUP(TRIM(B506),ALL!$B$1:$V$2738,7,FALSE))," ",VLOOKUP(TRIM(B506),ALL!$B$1:$V$2738,7,FALSE)))</f>
        <v/>
      </c>
      <c r="L506" s="34">
        <f>IF(ISBLANK(VLOOKUP(TRIM(B506),ALL!$B$1:$V$2738,8,FALSE)),"",IF(ISERROR(VLOOKUP(TRIM(B506),ALL!$B$1:$V$2738,8,FALSE))," ",VLOOKUP(TRIM(B506),ALL!$B$1:$V$2738,8,FALSE)))</f>
        <v>0</v>
      </c>
      <c r="M506" s="34" t="str">
        <f>IF(ISBLANK(VLOOKUP(TRIM(B506),ALL!$B$1:$V$2738,9,FALSE)),"",IF(ISERROR(VLOOKUP(TRIM(B506),ALL!$B$1:$V$2738,9,FALSE))," ",VLOOKUP(TRIM(B506),ALL!$B$1:$V$2738,9,FALSE)))</f>
        <v/>
      </c>
      <c r="N506" s="34">
        <f>IF(ISBLANK(VLOOKUP(TRIM(B506),ALL!$B$1:$V$2738,10,FALSE)),"",IF(ISERROR(VLOOKUP(TRIM(B506),ALL!$B$1:$V$2738,10,FALSE))," ",VLOOKUP(TRIM(B506),ALL!$B$1:$V$2738,10,FALSE)))</f>
        <v>0</v>
      </c>
      <c r="O506"/>
      <c r="P506"/>
      <c r="Q506"/>
      <c r="R506"/>
      <c r="S506"/>
      <c r="T506"/>
      <c r="AB506"/>
      <c r="AC506"/>
    </row>
    <row r="507" spans="1:29">
      <c r="A507" s="34" t="str">
        <f>IF(ISERROR(VLOOKUP(TRIM(B507),ALL!$B$1:$U$2738,3,FALSE)),"(unc)",VLOOKUP(TRIM(B507),ALL!$B$1:$U$2738,3,FALSE))</f>
        <v>G @</v>
      </c>
      <c r="B507" s="510" t="s">
        <v>11375</v>
      </c>
      <c r="C507" s="10" t="s">
        <v>3741</v>
      </c>
      <c r="D507" s="224">
        <f>VLOOKUP(TRIM(B507),BirthdateDraft!$A$1:$M$9000,2,FALSE)</f>
        <v>36252</v>
      </c>
      <c r="E507" s="203">
        <f>VLOOKUP(TRIM(B507),BirthdateDraft!$A$1:$M$9865,3,FALSE)</f>
        <v>23.4</v>
      </c>
      <c r="F507" s="209" t="s">
        <v>12227</v>
      </c>
      <c r="G507" s="34" t="str">
        <f>IF(ISERROR(VLOOKUP(TRIM(B507),ALL!$B$1:$U$2738,2,FALSE)),"",IF(ISERROR(VLOOKUP(TRIM(B507),ALL!$B$1:$U$2738,2,FALSE))," ",VLOOKUP(TRIM(B507),ALL!$B$1:$U$2738,2,FALSE)))</f>
        <v>CAN</v>
      </c>
      <c r="H507" s="124" t="str">
        <f>IF(ISBLANK(VLOOKUP(TRIM(B507),ALL!$B$1:$V$2738,4,FALSE)),"",IF(ISERROR(VLOOKUP(TRIM(B507),ALL!$B$1:$V$2738,4,FALSE))," ",VLOOKUP(TRIM(B507),ALL!$B$1:$V$2738,4,FALSE)))</f>
        <v/>
      </c>
      <c r="I507" s="34" t="str">
        <f>IF(ISBLANK(VLOOKUP(TRIM(B507),ALL!$B$1:$V$2738,5,FALSE)),"",IF(ISERROR(VLOOKUP(TRIM(B507),ALL!$B$1:$V$2738,5,FALSE))," ",VLOOKUP(TRIM(B507),ALL!$B$1:$V$2738,5,FALSE)))</f>
        <v/>
      </c>
      <c r="J507" s="34" t="str">
        <f>IF(ISBLANK(VLOOKUP(TRIM(B507),ALL!$B$1:$V$2738,6,FALSE)),"",IF(ISERROR(VLOOKUP(TRIM(B507),ALL!$B$1:$V$2738,6,FALSE))," ", VLOOKUP(TRIM(B507),ALL!$B$1:$V$2738,6,FALSE)))</f>
        <v/>
      </c>
      <c r="K507" s="34" t="str">
        <f>IF(ISBLANK(VLOOKUP(TRIM(B507),ALL!$B$1:$V$2738,7,FALSE)),"",IF(ISERROR(VLOOKUP(TRIM(B507),ALL!$B$1:$V$2738,7,FALSE))," ",VLOOKUP(TRIM(B507),ALL!$B$1:$V$2738,7,FALSE)))</f>
        <v/>
      </c>
      <c r="L507" s="34">
        <f>IF(ISBLANK(VLOOKUP(TRIM(B507),ALL!$B$1:$V$2738,8,FALSE)),"",IF(ISERROR(VLOOKUP(TRIM(B507),ALL!$B$1:$V$2738,8,FALSE))," ",VLOOKUP(TRIM(B507),ALL!$B$1:$V$2738,8,FALSE)))</f>
        <v>0</v>
      </c>
      <c r="M507" s="34" t="str">
        <f>IF(ISBLANK(VLOOKUP(TRIM(B507),ALL!$B$1:$V$2738,9,FALSE)),"",IF(ISERROR(VLOOKUP(TRIM(B507),ALL!$B$1:$V$2738,9,FALSE))," ",VLOOKUP(TRIM(B507),ALL!$B$1:$V$2738,9,FALSE)))</f>
        <v/>
      </c>
      <c r="N507" s="34">
        <f>IF(ISBLANK(VLOOKUP(TRIM(B507),ALL!$B$1:$V$2738,10,FALSE)),"",IF(ISERROR(VLOOKUP(TRIM(B507),ALL!$B$1:$V$2738,10,FALSE))," ",VLOOKUP(TRIM(B507),ALL!$B$1:$V$2738,10,FALSE)))</f>
        <v>0</v>
      </c>
      <c r="O507"/>
      <c r="P507"/>
      <c r="Q507"/>
      <c r="R507"/>
      <c r="S507"/>
      <c r="T507"/>
      <c r="AB507"/>
      <c r="AC507"/>
    </row>
    <row r="508" spans="1:29">
      <c r="A508" s="34" t="str">
        <f>IF(ISERROR(VLOOKUP(TRIM(B508),ALL!$B$1:$U$2738,3,FALSE)),"(unc)",VLOOKUP(TRIM(B508),ALL!$B$1:$U$2738,3,FALSE))</f>
        <v>LOT @</v>
      </c>
      <c r="B508" s="99" t="s">
        <v>8179</v>
      </c>
      <c r="C508" s="10" t="s">
        <v>4230</v>
      </c>
      <c r="D508" s="224">
        <f>VLOOKUP(TRIM(B508),BirthdateDraft!$A$1:$M$9000,2,FALSE)</f>
        <v>36268</v>
      </c>
      <c r="E508" s="203" t="str">
        <f>VLOOKUP(TRIM(B508),BirthdateDraft!$A$1:$M$9865,3,FALSE)</f>
        <v>20/1</v>
      </c>
      <c r="F508" s="209" t="s">
        <v>8398</v>
      </c>
      <c r="G508" s="34" t="str">
        <f>IF(ISERROR(VLOOKUP(TRIM(B508),ALL!$B$1:$U$2738,2,FALSE)),"",IF(ISERROR(VLOOKUP(TRIM(B508),ALL!$B$1:$U$2738,2,FALSE))," ",VLOOKUP(TRIM(B508),ALL!$B$1:$U$2738,2,FALSE)))</f>
        <v>NYA</v>
      </c>
      <c r="H508" s="124" t="str">
        <f>IF(ISBLANK(VLOOKUP(TRIM(B508),ALL!$B$1:$V$2738,4,FALSE)),"",IF(ISERROR(VLOOKUP(TRIM(B508),ALL!$B$1:$V$2738,4,FALSE))," ",VLOOKUP(TRIM(B508),ALL!$B$1:$V$2738,4,FALSE)))</f>
        <v/>
      </c>
      <c r="I508" s="34" t="str">
        <f>IF(ISBLANK(VLOOKUP(TRIM(B508),ALL!$B$1:$V$2738,5,FALSE)),"",IF(ISERROR(VLOOKUP(TRIM(B508),ALL!$B$1:$V$2738,5,FALSE))," ",VLOOKUP(TRIM(B508),ALL!$B$1:$V$2738,5,FALSE)))</f>
        <v/>
      </c>
      <c r="J508" s="34" t="str">
        <f>IF(ISBLANK(VLOOKUP(TRIM(B508),ALL!$B$1:$V$2738,6,FALSE)),"",IF(ISERROR(VLOOKUP(TRIM(B508),ALL!$B$1:$V$2738,6,FALSE))," ", VLOOKUP(TRIM(B508),ALL!$B$1:$V$2738,6,FALSE)))</f>
        <v/>
      </c>
      <c r="K508" s="34" t="str">
        <f>IF(ISBLANK(VLOOKUP(TRIM(B508),ALL!$B$1:$V$2738,7,FALSE)),"",IF(ISERROR(VLOOKUP(TRIM(B508),ALL!$B$1:$V$2738,7,FALSE))," ",VLOOKUP(TRIM(B508),ALL!$B$1:$V$2738,7,FALSE)))</f>
        <v/>
      </c>
      <c r="L508" s="34">
        <f>IF(ISBLANK(VLOOKUP(TRIM(B508),ALL!$B$1:$V$2738,8,FALSE)),"",IF(ISERROR(VLOOKUP(TRIM(B508),ALL!$B$1:$V$2738,8,FALSE))," ",VLOOKUP(TRIM(B508),ALL!$B$1:$V$2738,8,FALSE)))</f>
        <v>4</v>
      </c>
      <c r="M508" s="34" t="str">
        <f>IF(ISBLANK(VLOOKUP(TRIM(B508),ALL!$B$1:$V$2738,9,FALSE)),"",IF(ISERROR(VLOOKUP(TRIM(B508),ALL!$B$1:$V$2738,9,FALSE))," ",VLOOKUP(TRIM(B508),ALL!$B$1:$V$2738,9,FALSE)))</f>
        <v/>
      </c>
      <c r="N508" s="34">
        <f>IF(ISBLANK(VLOOKUP(TRIM(B508),ALL!$B$1:$V$2738,10,FALSE)),"",IF(ISERROR(VLOOKUP(TRIM(B508),ALL!$B$1:$V$2738,10,FALSE))," ",VLOOKUP(TRIM(B508),ALL!$B$1:$V$2738,10,FALSE)))</f>
        <v>5</v>
      </c>
      <c r="O508"/>
      <c r="P508"/>
      <c r="Q508"/>
      <c r="R508"/>
      <c r="S508"/>
      <c r="T508"/>
      <c r="AB508"/>
      <c r="AC508"/>
    </row>
    <row r="509" spans="1:29">
      <c r="A509" s="34"/>
      <c r="B509" s="99"/>
      <c r="C509" s="10"/>
      <c r="D509" s="224"/>
      <c r="E509" s="203"/>
      <c r="F509" s="209"/>
      <c r="G509" s="34"/>
      <c r="H509" s="124"/>
      <c r="I509" s="34"/>
      <c r="J509" s="34"/>
      <c r="K509" s="34"/>
      <c r="L509" s="34" t="str">
        <f>IF(ISBLANK(VLOOKUP(TRIM(B509),ALL!$B$1:$V$2738,8,FALSE)),"",IF(ISERROR(VLOOKUP(TRIM(B509),ALL!$B$1:$V$2738,8,FALSE))," ",VLOOKUP(TRIM(B509),ALL!$B$1:$V$2738,8,FALSE)))</f>
        <v xml:space="preserve"> </v>
      </c>
      <c r="M509" s="34" t="str">
        <f>IF(ISBLANK(VLOOKUP(TRIM(B509),ALL!$B$1:$V$2738,9,FALSE)),"",IF(ISERROR(VLOOKUP(TRIM(B509),ALL!$B$1:$V$2738,9,FALSE))," ",VLOOKUP(TRIM(B509),ALL!$B$1:$V$2738,9,FALSE)))</f>
        <v xml:space="preserve"> </v>
      </c>
      <c r="N509" s="34" t="str">
        <f>IF(ISBLANK(VLOOKUP(TRIM(B509),ALL!$B$1:$V$2738,10,FALSE)),"",IF(ISERROR(VLOOKUP(TRIM(B509),ALL!$B$1:$V$2738,10,FALSE))," ",VLOOKUP(TRIM(B509),ALL!$B$1:$V$2738,10,FALSE)))</f>
        <v xml:space="preserve"> </v>
      </c>
      <c r="O509"/>
      <c r="P509"/>
      <c r="Q509"/>
      <c r="R509"/>
      <c r="S509"/>
      <c r="T509"/>
      <c r="AB509"/>
      <c r="AC509"/>
    </row>
    <row r="510" spans="1:29">
      <c r="A510" s="34" t="str">
        <f>IF(ISERROR(VLOOKUP(TRIM(B510),ALL!$B$1:$U$2738,3,FALSE)),"(unc)",VLOOKUP(TRIM(B510),ALL!$B$1:$U$2738,3,FALSE))</f>
        <v>NDT $</v>
      </c>
      <c r="B510" s="99" t="s">
        <v>7204</v>
      </c>
      <c r="C510" s="10" t="s">
        <v>3741</v>
      </c>
      <c r="D510" s="224">
        <f>VLOOKUP(TRIM(B510),BirthdateDraft!$A$1:$M$9000,2,FALSE)</f>
        <v>35746</v>
      </c>
      <c r="E510" s="203" t="str">
        <f>VLOOKUP(TRIM(B510),BirthdateDraft!$A$1:$M$9865,3,FALSE)</f>
        <v>19/1 (17)</v>
      </c>
      <c r="F510" s="209"/>
      <c r="G510" s="34" t="str">
        <f>IF(ISERROR(VLOOKUP(TRIM(B510),ALL!$B$1:$U$2738,2,FALSE)),"",IF(ISERROR(VLOOKUP(TRIM(B510),ALL!$B$1:$U$2738,2,FALSE))," ",VLOOKUP(TRIM(B510),ALL!$B$1:$U$2738,2,FALSE)))</f>
        <v>NYN</v>
      </c>
      <c r="H510" s="124" t="str">
        <f>IF(ISBLANK(VLOOKUP(TRIM(B510),ALL!$B$1:$V$2738,4,FALSE)),"",IF(ISERROR(VLOOKUP(TRIM(B510),ALL!$B$1:$V$2738,4,FALSE))," ",VLOOKUP(TRIM(B510),ALL!$B$1:$V$2738,4,FALSE)))</f>
        <v>6</v>
      </c>
      <c r="I510" s="34" t="str">
        <f>IF(ISBLANK(VLOOKUP(TRIM(B510),ALL!$B$1:$V$2738,5,FALSE)),"",IF(ISERROR(VLOOKUP(TRIM(B510),ALL!$B$1:$V$2738,5,FALSE))," ",VLOOKUP(TRIM(B510),ALL!$B$1:$V$2738,5,FALSE)))</f>
        <v/>
      </c>
      <c r="J510" s="34">
        <f>IF(ISBLANK(VLOOKUP(TRIM(B510),ALL!$B$1:$V$2738,6,FALSE)),"",IF(ISERROR(VLOOKUP(TRIM(B510),ALL!$B$1:$V$2738,6,FALSE))," ", VLOOKUP(TRIM(B510),ALL!$B$1:$V$2738,6,FALSE)))</f>
        <v>5</v>
      </c>
      <c r="K510" s="34" t="str">
        <f>IF(ISBLANK(VLOOKUP(TRIM(B510),ALL!$B$1:$V$2738,7,FALSE)),"",IF(ISERROR(VLOOKUP(TRIM(B510),ALL!$B$1:$V$2738,7,FALSE))," ",VLOOKUP(TRIM(B510),ALL!$B$1:$V$2738,7,FALSE)))</f>
        <v/>
      </c>
      <c r="L510" s="34" t="str">
        <f>IF(ISBLANK(VLOOKUP(TRIM(B510),ALL!$B$1:$V$2738,8,FALSE)),"",IF(ISERROR(VLOOKUP(TRIM(B510),ALL!$B$1:$V$2738,8,FALSE))," ",VLOOKUP(TRIM(B510),ALL!$B$1:$V$2738,8,FALSE)))</f>
        <v/>
      </c>
      <c r="M510" s="34" t="str">
        <f>IF(ISBLANK(VLOOKUP(TRIM(B510),ALL!$B$1:$V$2738,9,FALSE)),"",IF(ISERROR(VLOOKUP(TRIM(B510),ALL!$B$1:$V$2738,9,FALSE))," ",VLOOKUP(TRIM(B510),ALL!$B$1:$V$2738,9,FALSE)))</f>
        <v/>
      </c>
      <c r="N510" s="34" t="str">
        <f>IF(ISBLANK(VLOOKUP(TRIM(B510),ALL!$B$1:$V$2738,10,FALSE)),"",IF(ISERROR(VLOOKUP(TRIM(B510),ALL!$B$1:$V$2738,10,FALSE))," ",VLOOKUP(TRIM(B510),ALL!$B$1:$V$2738,10,FALSE)))</f>
        <v/>
      </c>
      <c r="O510"/>
      <c r="P510"/>
      <c r="Q510"/>
      <c r="R510"/>
      <c r="S510"/>
      <c r="T510"/>
      <c r="AB510"/>
      <c r="AC510"/>
    </row>
    <row r="511" spans="1:29">
      <c r="A511" s="34" t="str">
        <f>IF(ISERROR(VLOOKUP(TRIM(B511),ALL!$B$1:$U$2738,3,FALSE)),"(unc)",VLOOKUP(TRIM(B511),ALL!$B$1:$U$2738,3,FALSE))</f>
        <v>LE $</v>
      </c>
      <c r="B511" s="99" t="s">
        <v>967</v>
      </c>
      <c r="C511" s="10" t="s">
        <v>4230</v>
      </c>
      <c r="D511" s="224">
        <f>VLOOKUP(TRIM(B511),BirthdateDraft!$A$1:$M$9000,2,FALSE)</f>
        <v>32699</v>
      </c>
      <c r="E511" s="203" t="str">
        <f>VLOOKUP(TRIM(B511),BirthdateDraft!$A$1:$M$9865,3,FALSE)</f>
        <v>11/1 (24)</v>
      </c>
      <c r="F511" s="209"/>
      <c r="G511" s="34" t="str">
        <f>IF(ISERROR(VLOOKUP(TRIM(B511),ALL!$B$1:$U$2738,2,FALSE)),"",IF(ISERROR(VLOOKUP(TRIM(B511),ALL!$B$1:$U$2738,2,FALSE))," ",VLOOKUP(TRIM(B511),ALL!$B$1:$U$2738,2,FALSE)))</f>
        <v>NON</v>
      </c>
      <c r="H511" s="124" t="str">
        <f>IF(ISBLANK(VLOOKUP(TRIM(B511),ALL!$B$1:$V$2738,4,FALSE)),"",IF(ISERROR(VLOOKUP(TRIM(B511),ALL!$B$1:$V$2738,4,FALSE))," ",VLOOKUP(TRIM(B511),ALL!$B$1:$V$2738,4,FALSE)))</f>
        <v>5</v>
      </c>
      <c r="I511" s="34" t="str">
        <f>IF(ISBLANK(VLOOKUP(TRIM(B511),ALL!$B$1:$V$2738,5,FALSE)),"",IF(ISERROR(VLOOKUP(TRIM(B511),ALL!$B$1:$V$2738,5,FALSE))," ",VLOOKUP(TRIM(B511),ALL!$B$1:$V$2738,5,FALSE)))</f>
        <v/>
      </c>
      <c r="J511" s="34">
        <f>IF(ISBLANK(VLOOKUP(TRIM(B511),ALL!$B$1:$V$2738,6,FALSE)),"",IF(ISERROR(VLOOKUP(TRIM(B511),ALL!$B$1:$V$2738,6,FALSE))," ", VLOOKUP(TRIM(B511),ALL!$B$1:$V$2738,6,FALSE)))</f>
        <v>3</v>
      </c>
      <c r="K511" s="34" t="str">
        <f>IF(ISBLANK(VLOOKUP(TRIM(B511),ALL!$B$1:$V$2738,7,FALSE)),"",IF(ISERROR(VLOOKUP(TRIM(B511),ALL!$B$1:$V$2738,7,FALSE))," ",VLOOKUP(TRIM(B511),ALL!$B$1:$V$2738,7,FALSE)))</f>
        <v/>
      </c>
      <c r="L511" s="34" t="str">
        <f>IF(ISBLANK(VLOOKUP(TRIM(B511),ALL!$B$1:$V$2738,8,FALSE)),"",IF(ISERROR(VLOOKUP(TRIM(B511),ALL!$B$1:$V$2738,8,FALSE))," ",VLOOKUP(TRIM(B511),ALL!$B$1:$V$2738,8,FALSE)))</f>
        <v/>
      </c>
      <c r="M511" s="34" t="str">
        <f>IF(ISBLANK(VLOOKUP(TRIM(B511),ALL!$B$1:$V$2738,9,FALSE)),"",IF(ISERROR(VLOOKUP(TRIM(B511),ALL!$B$1:$V$2738,9,FALSE))," ",VLOOKUP(TRIM(B511),ALL!$B$1:$V$2738,9,FALSE)))</f>
        <v/>
      </c>
      <c r="N511" s="34" t="str">
        <f>IF(ISBLANK(VLOOKUP(TRIM(B511),ALL!$B$1:$V$2738,10,FALSE)),"",IF(ISERROR(VLOOKUP(TRIM(B511),ALL!$B$1:$V$2738,10,FALSE))," ",VLOOKUP(TRIM(B511),ALL!$B$1:$V$2738,10,FALSE)))</f>
        <v/>
      </c>
      <c r="O511"/>
      <c r="P511"/>
      <c r="Q511"/>
      <c r="R511"/>
      <c r="S511"/>
      <c r="T511"/>
      <c r="AB511"/>
      <c r="AC511"/>
    </row>
    <row r="512" spans="1:29">
      <c r="A512" s="34" t="str">
        <f>IF(ISERROR(VLOOKUP(TRIM(B512),ALL!$B$1:$U$2738,3,FALSE)),"(unc)",VLOOKUP(TRIM(B512),ALL!$B$1:$U$2738,3,FALSE))</f>
        <v>LE $</v>
      </c>
      <c r="B512" s="99" t="s">
        <v>5008</v>
      </c>
      <c r="C512" s="10" t="s">
        <v>4230</v>
      </c>
      <c r="D512" s="224">
        <f>VLOOKUP(TRIM(B512),BirthdateDraft!$A$1:$M$9000,2,FALSE)</f>
        <v>34087</v>
      </c>
      <c r="E512" s="203" t="str">
        <f>VLOOKUP(TRIM(B512),BirthdateDraft!$A$1:$M$9865,3,FALSE)</f>
        <v>15/5</v>
      </c>
      <c r="F512" s="209" t="s">
        <v>5841</v>
      </c>
      <c r="G512" s="34" t="str">
        <f>IF(ISERROR(VLOOKUP(TRIM(B512),ALL!$B$1:$U$2738,2,FALSE)),"",IF(ISERROR(VLOOKUP(TRIM(B512),ALL!$B$1:$U$2738,2,FALSE))," ",VLOOKUP(TRIM(B512),ALL!$B$1:$U$2738,2,FALSE)))</f>
        <v>ATN</v>
      </c>
      <c r="H512" s="124" t="str">
        <f>IF(ISBLANK(VLOOKUP(TRIM(B512),ALL!$B$1:$V$2738,4,FALSE)),"",IF(ISERROR(VLOOKUP(TRIM(B512),ALL!$B$1:$V$2738,4,FALSE))," ",VLOOKUP(TRIM(B512),ALL!$B$1:$V$2738,4,FALSE)))</f>
        <v>4</v>
      </c>
      <c r="I512" s="34" t="str">
        <f>IF(ISBLANK(VLOOKUP(TRIM(B512),ALL!$B$1:$V$2738,5,FALSE)),"",IF(ISERROR(VLOOKUP(TRIM(B512),ALL!$B$1:$V$2738,5,FALSE))," ",VLOOKUP(TRIM(B512),ALL!$B$1:$V$2738,5,FALSE)))</f>
        <v/>
      </c>
      <c r="J512" s="34">
        <f>IF(ISBLANK(VLOOKUP(TRIM(B512),ALL!$B$1:$V$2738,6,FALSE)),"",IF(ISERROR(VLOOKUP(TRIM(B512),ALL!$B$1:$V$2738,6,FALSE))," ", VLOOKUP(TRIM(B512),ALL!$B$1:$V$2738,6,FALSE)))</f>
        <v>3</v>
      </c>
      <c r="K512" s="34" t="str">
        <f>IF(ISBLANK(VLOOKUP(TRIM(B512),ALL!$B$1:$V$2738,7,FALSE)),"",IF(ISERROR(VLOOKUP(TRIM(B512),ALL!$B$1:$V$2738,7,FALSE))," ",VLOOKUP(TRIM(B512),ALL!$B$1:$V$2738,7,FALSE)))</f>
        <v/>
      </c>
      <c r="L512" s="34" t="str">
        <f>IF(ISBLANK(VLOOKUP(TRIM(B512),ALL!$B$1:$V$2738,8,FALSE)),"",IF(ISERROR(VLOOKUP(TRIM(B512),ALL!$B$1:$V$2738,8,FALSE))," ",VLOOKUP(TRIM(B512),ALL!$B$1:$V$2738,8,FALSE)))</f>
        <v/>
      </c>
      <c r="M512" s="34" t="str">
        <f>IF(ISBLANK(VLOOKUP(TRIM(B512),ALL!$B$1:$V$2738,9,FALSE)),"",IF(ISERROR(VLOOKUP(TRIM(B512),ALL!$B$1:$V$2738,9,FALSE))," ",VLOOKUP(TRIM(B512),ALL!$B$1:$V$2738,9,FALSE)))</f>
        <v/>
      </c>
      <c r="N512" s="34" t="str">
        <f>IF(ISBLANK(VLOOKUP(TRIM(B512),ALL!$B$1:$V$2738,10,FALSE)),"",IF(ISERROR(VLOOKUP(TRIM(B512),ALL!$B$1:$V$2738,10,FALSE))," ",VLOOKUP(TRIM(B512),ALL!$B$1:$V$2738,10,FALSE)))</f>
        <v/>
      </c>
      <c r="O512" s="32"/>
      <c r="P512"/>
      <c r="Q512"/>
      <c r="R512"/>
      <c r="S512"/>
      <c r="T512"/>
      <c r="AB512"/>
      <c r="AC512"/>
    </row>
    <row r="513" spans="1:29">
      <c r="A513" s="34" t="str">
        <f>IF(ISERROR(VLOOKUP(TRIM(B513),ALL!$B$1:$U$2738,3,FALSE)),"(unc)",VLOOKUP(TRIM(B513),ALL!$B$1:$U$2738,3,FALSE))</f>
        <v>LE $</v>
      </c>
      <c r="B513" s="99" t="s">
        <v>5465</v>
      </c>
      <c r="C513" s="10" t="s">
        <v>4230</v>
      </c>
      <c r="D513" s="224">
        <f>VLOOKUP(TRIM(B513),BirthdateDraft!$A$1:$M$9000,2,FALSE)</f>
        <v>34779</v>
      </c>
      <c r="E513" s="203" t="str">
        <f>VLOOKUP(TRIM(B513),BirthdateDraft!$A$1:$M$9865,3,FALSE)</f>
        <v>16/2</v>
      </c>
      <c r="F513" s="209"/>
      <c r="G513" s="34" t="str">
        <f>IF(ISERROR(VLOOKUP(TRIM(B513),ALL!$B$1:$U$2738,2,FALSE)),"",IF(ISERROR(VLOOKUP(TRIM(B513),ALL!$B$1:$U$2738,2,FALSE))," ",VLOOKUP(TRIM(B513),ALL!$B$1:$U$2738,2,FALSE)))</f>
        <v>NYN</v>
      </c>
      <c r="H513" s="124" t="str">
        <f>IF(ISBLANK(VLOOKUP(TRIM(B513),ALL!$B$1:$V$2738,4,FALSE)),"",IF(ISERROR(VLOOKUP(TRIM(B513),ALL!$B$1:$V$2738,4,FALSE))," ",VLOOKUP(TRIM(B513),ALL!$B$1:$V$2738,4,FALSE)))</f>
        <v>4</v>
      </c>
      <c r="I513" s="34" t="str">
        <f>IF(ISBLANK(VLOOKUP(TRIM(B513),ALL!$B$1:$V$2738,5,FALSE)),"",IF(ISERROR(VLOOKUP(TRIM(B513),ALL!$B$1:$V$2738,5,FALSE))," ",VLOOKUP(TRIM(B513),ALL!$B$1:$V$2738,5,FALSE)))</f>
        <v/>
      </c>
      <c r="J513" s="34">
        <f>IF(ISBLANK(VLOOKUP(TRIM(B513),ALL!$B$1:$V$2738,6,FALSE)),"",IF(ISERROR(VLOOKUP(TRIM(B513),ALL!$B$1:$V$2738,6,FALSE))," ", VLOOKUP(TRIM(B513),ALL!$B$1:$V$2738,6,FALSE)))</f>
        <v>0</v>
      </c>
      <c r="K513" s="34" t="str">
        <f>IF(ISBLANK(VLOOKUP(TRIM(B513),ALL!$B$1:$V$2738,7,FALSE)),"",IF(ISERROR(VLOOKUP(TRIM(B513),ALL!$B$1:$V$2738,7,FALSE))," ",VLOOKUP(TRIM(B513),ALL!$B$1:$V$2738,7,FALSE)))</f>
        <v/>
      </c>
      <c r="L513" s="34" t="str">
        <f>IF(ISBLANK(VLOOKUP(TRIM(B513),ALL!$B$1:$V$2738,8,FALSE)),"",IF(ISERROR(VLOOKUP(TRIM(B513),ALL!$B$1:$V$2738,8,FALSE))," ",VLOOKUP(TRIM(B513),ALL!$B$1:$V$2738,8,FALSE)))</f>
        <v/>
      </c>
      <c r="M513" s="34" t="str">
        <f>IF(ISBLANK(VLOOKUP(TRIM(B513),ALL!$B$1:$V$2738,9,FALSE)),"",IF(ISERROR(VLOOKUP(TRIM(B513),ALL!$B$1:$V$2738,9,FALSE))," ",VLOOKUP(TRIM(B513),ALL!$B$1:$V$2738,9,FALSE)))</f>
        <v/>
      </c>
      <c r="N513" s="34" t="str">
        <f>IF(ISBLANK(VLOOKUP(TRIM(B513),ALL!$B$1:$V$2738,10,FALSE)),"",IF(ISERROR(VLOOKUP(TRIM(B513),ALL!$B$1:$V$2738,10,FALSE))," ",VLOOKUP(TRIM(B513),ALL!$B$1:$V$2738,10,FALSE)))</f>
        <v/>
      </c>
      <c r="O513"/>
      <c r="P513"/>
      <c r="Q513"/>
      <c r="R513"/>
      <c r="S513"/>
      <c r="T513"/>
      <c r="AB513"/>
      <c r="AC513"/>
    </row>
    <row r="514" spans="1:29">
      <c r="A514" s="34" t="str">
        <f>IF(ISERROR(VLOOKUP(TRIM(B514),ALL!$B$1:$U$2738,3,FALSE)),"(unc)",VLOOKUP(TRIM(B514),ALL!$B$1:$U$2738,3,FALSE))</f>
        <v>End $</v>
      </c>
      <c r="B514" s="99" t="s">
        <v>2835</v>
      </c>
      <c r="C514" s="10" t="s">
        <v>4230</v>
      </c>
      <c r="D514" s="224">
        <f>VLOOKUP(TRIM(B514),BirthdateDraft!$A$1:$M$9000,2,FALSE)</f>
        <v>32236</v>
      </c>
      <c r="E514" s="203" t="str">
        <f>VLOOKUP(TRIM(B514),BirthdateDraft!$A$1:$M$9865,3,FALSE)</f>
        <v>10/1 (13)</v>
      </c>
      <c r="F514" s="209"/>
      <c r="G514" s="34" t="str">
        <f>IF(ISERROR(VLOOKUP(TRIM(B514),ALL!$B$1:$U$2738,2,FALSE)),"",IF(ISERROR(VLOOKUP(TRIM(B514),ALL!$B$1:$U$2738,2,FALSE))," ",VLOOKUP(TRIM(B514),ALL!$B$1:$U$2738,2,FALSE)))</f>
        <v>PHN</v>
      </c>
      <c r="H514" s="124" t="str">
        <f>IF(ISBLANK(VLOOKUP(TRIM(B514),ALL!$B$1:$V$2738,4,FALSE)),"",IF(ISERROR(VLOOKUP(TRIM(B514),ALL!$B$1:$V$2738,4,FALSE))," ",VLOOKUP(TRIM(B514),ALL!$B$1:$V$2738,4,FALSE)))</f>
        <v>4</v>
      </c>
      <c r="I514" s="34" t="str">
        <f>IF(ISBLANK(VLOOKUP(TRIM(B514),ALL!$B$1:$V$2738,5,FALSE)),"",IF(ISERROR(VLOOKUP(TRIM(B514),ALL!$B$1:$V$2738,5,FALSE))," ",VLOOKUP(TRIM(B514),ALL!$B$1:$V$2738,5,FALSE)))</f>
        <v/>
      </c>
      <c r="J514" s="34">
        <f>IF(ISBLANK(VLOOKUP(TRIM(B514),ALL!$B$1:$V$2738,6,FALSE)),"",IF(ISERROR(VLOOKUP(TRIM(B514),ALL!$B$1:$V$2738,6,FALSE))," ", VLOOKUP(TRIM(B514),ALL!$B$1:$V$2738,6,FALSE)))</f>
        <v>3</v>
      </c>
      <c r="K514" s="34" t="str">
        <f>IF(ISBLANK(VLOOKUP(TRIM(B514),ALL!$B$1:$V$2738,7,FALSE)),"",IF(ISERROR(VLOOKUP(TRIM(B514),ALL!$B$1:$V$2738,7,FALSE))," ",VLOOKUP(TRIM(B514),ALL!$B$1:$V$2738,7,FALSE)))</f>
        <v/>
      </c>
      <c r="L514" s="34" t="str">
        <f>IF(ISBLANK(VLOOKUP(TRIM(B514),ALL!$B$1:$V$2738,8,FALSE)),"",IF(ISERROR(VLOOKUP(TRIM(B514),ALL!$B$1:$V$2738,8,FALSE))," ",VLOOKUP(TRIM(B514),ALL!$B$1:$V$2738,8,FALSE)))</f>
        <v/>
      </c>
      <c r="M514" s="34" t="str">
        <f>IF(ISBLANK(VLOOKUP(TRIM(B514),ALL!$B$1:$V$2738,9,FALSE)),"",IF(ISERROR(VLOOKUP(TRIM(B514),ALL!$B$1:$V$2738,9,FALSE))," ",VLOOKUP(TRIM(B514),ALL!$B$1:$V$2738,9,FALSE)))</f>
        <v/>
      </c>
      <c r="N514" s="34" t="str">
        <f>IF(ISBLANK(VLOOKUP(TRIM(B514),ALL!$B$1:$V$2738,10,FALSE)),"",IF(ISERROR(VLOOKUP(TRIM(B514),ALL!$B$1:$V$2738,10,FALSE))," ",VLOOKUP(TRIM(B514),ALL!$B$1:$V$2738,10,FALSE)))</f>
        <v/>
      </c>
      <c r="O514" s="32"/>
      <c r="P514"/>
      <c r="Q514"/>
      <c r="R514"/>
      <c r="S514"/>
      <c r="T514"/>
      <c r="AB514"/>
      <c r="AC514"/>
    </row>
    <row r="515" spans="1:29">
      <c r="A515" s="34" t="str">
        <f>IF(ISERROR(VLOOKUP(TRIM(B515),ALL!$B$1:$U$2738,3,FALSE)),"(unc)",VLOOKUP(TRIM(B515),ALL!$B$1:$U$2738,3,FALSE))</f>
        <v>DT $</v>
      </c>
      <c r="B515" s="99" t="s">
        <v>7217</v>
      </c>
      <c r="C515" s="10" t="s">
        <v>4230</v>
      </c>
      <c r="D515" s="224">
        <f>VLOOKUP(TRIM(B515),BirthdateDraft!$A$1:$M$9000,2,FALSE)</f>
        <v>35301</v>
      </c>
      <c r="E515" s="203" t="str">
        <f>VLOOKUP(TRIM(B515),BirthdateDraft!$A$1:$M$9865,3,FALSE)</f>
        <v>19/6</v>
      </c>
      <c r="F515" s="209" t="s">
        <v>10757</v>
      </c>
      <c r="G515" s="34" t="str">
        <f>IF(ISERROR(VLOOKUP(TRIM(B515),ALL!$B$1:$U$2738,2,FALSE)),"",IF(ISERROR(VLOOKUP(TRIM(B515),ALL!$B$1:$U$2738,2,FALSE))," ",VLOOKUP(TRIM(B515),ALL!$B$1:$U$2738,2,FALSE)))</f>
        <v>DEN</v>
      </c>
      <c r="H515" s="124" t="str">
        <f>IF(ISBLANK(VLOOKUP(TRIM(B515),ALL!$B$1:$V$2738,4,FALSE)),"",IF(ISERROR(VLOOKUP(TRIM(B515),ALL!$B$1:$V$2738,4,FALSE))," ",VLOOKUP(TRIM(B515),ALL!$B$1:$V$2738,4,FALSE)))</f>
        <v>0</v>
      </c>
      <c r="I515" s="34" t="str">
        <f>IF(ISBLANK(VLOOKUP(TRIM(B515),ALL!$B$1:$V$2738,5,FALSE)),"",IF(ISERROR(VLOOKUP(TRIM(B515),ALL!$B$1:$V$2738,5,FALSE))," ",VLOOKUP(TRIM(B515),ALL!$B$1:$V$2738,5,FALSE)))</f>
        <v/>
      </c>
      <c r="J515" s="34">
        <f>IF(ISBLANK(VLOOKUP(TRIM(B515),ALL!$B$1:$V$2738,6,FALSE)),"",IF(ISERROR(VLOOKUP(TRIM(B515),ALL!$B$1:$V$2738,6,FALSE))," ", VLOOKUP(TRIM(B515),ALL!$B$1:$V$2738,6,FALSE)))</f>
        <v>2</v>
      </c>
      <c r="K515" s="34"/>
      <c r="L515" s="34"/>
      <c r="M515" s="34"/>
      <c r="N515" s="34"/>
      <c r="O515"/>
      <c r="P515"/>
      <c r="Q515"/>
      <c r="R515"/>
      <c r="S515"/>
      <c r="T515"/>
      <c r="AB515"/>
      <c r="AC515"/>
    </row>
    <row r="516" spans="1:29">
      <c r="A516" s="34" t="str">
        <f>IF(ISERROR(VLOOKUP(TRIM(B516),ALL!$B$1:$U$2738,3,FALSE)),"(unc)",VLOOKUP(TRIM(B516),ALL!$B$1:$U$2738,3,FALSE))</f>
        <v>End $ DT $</v>
      </c>
      <c r="B516" s="99" t="s">
        <v>5046</v>
      </c>
      <c r="C516" s="10" t="s">
        <v>4230</v>
      </c>
      <c r="D516" s="224">
        <f>VLOOKUP(TRIM(B516),BirthdateDraft!$A$1:$M$9000,2,FALSE)</f>
        <v>33891</v>
      </c>
      <c r="E516" s="203" t="str">
        <f>VLOOKUP(TRIM(B516),BirthdateDraft!$A$1:$M$9865,3,FALSE)</f>
        <v>15/4</v>
      </c>
      <c r="F516" s="209" t="s">
        <v>9747</v>
      </c>
      <c r="G516" s="34" t="str">
        <f>IF(ISERROR(VLOOKUP(TRIM(B516),ALL!$B$1:$U$2738,2,FALSE)),"",IF(ISERROR(VLOOKUP(TRIM(B516),ALL!$B$1:$U$2738,2,FALSE))," ",VLOOKUP(TRIM(B516),ALL!$B$1:$U$2738,2,FALSE)))</f>
        <v>JXA</v>
      </c>
      <c r="H516" s="124" t="str">
        <f>IF(ISBLANK(VLOOKUP(TRIM(B516),ALL!$B$1:$V$2738,4,FALSE)),"",IF(ISERROR(VLOOKUP(TRIM(B516),ALL!$B$1:$V$2738,4,FALSE))," ",VLOOKUP(TRIM(B516),ALL!$B$1:$V$2738,4,FALSE)))</f>
        <v>0</v>
      </c>
      <c r="I516" s="34" t="str">
        <f>IF(ISBLANK(VLOOKUP(TRIM(B516),ALL!$B$1:$V$2738,5,FALSE)),"",IF(ISERROR(VLOOKUP(TRIM(B516),ALL!$B$1:$V$2738,5,FALSE))," ",VLOOKUP(TRIM(B516),ALL!$B$1:$V$2738,5,FALSE)))</f>
        <v>0</v>
      </c>
      <c r="J516" s="34">
        <f>IF(ISBLANK(VLOOKUP(TRIM(B516),ALL!$B$1:$V$2738,6,FALSE)),"",IF(ISERROR(VLOOKUP(TRIM(B516),ALL!$B$1:$V$2738,6,FALSE))," ", VLOOKUP(TRIM(B516),ALL!$B$1:$V$2738,6,FALSE)))</f>
        <v>0</v>
      </c>
      <c r="K516" s="34"/>
      <c r="L516" s="34" t="str">
        <f>IF(ISBLANK(VLOOKUP(TRIM(B516),ALL!$B$1:$V$2738,8,FALSE)),"",IF(ISERROR(VLOOKUP(TRIM(B516),ALL!$B$1:$V$2738,8,FALSE))," ",VLOOKUP(TRIM(B516),ALL!$B$1:$V$2738,8,FALSE)))</f>
        <v/>
      </c>
      <c r="M516" s="34" t="str">
        <f>IF(ISBLANK(VLOOKUP(TRIM(B516),ALL!$B$1:$V$2738,9,FALSE)),"",IF(ISERROR(VLOOKUP(TRIM(B516),ALL!$B$1:$V$2738,9,FALSE))," ",VLOOKUP(TRIM(B516),ALL!$B$1:$V$2738,9,FALSE)))</f>
        <v/>
      </c>
      <c r="N516" s="34" t="str">
        <f>IF(ISBLANK(VLOOKUP(TRIM(B516),ALL!$B$1:$V$2738,10,FALSE)),"",IF(ISERROR(VLOOKUP(TRIM(B516),ALL!$B$1:$V$2738,10,FALSE))," ",VLOOKUP(TRIM(B516),ALL!$B$1:$V$2738,10,FALSE)))</f>
        <v/>
      </c>
      <c r="O516"/>
      <c r="P516"/>
      <c r="Q516"/>
      <c r="R516"/>
      <c r="S516"/>
      <c r="T516"/>
      <c r="AB516"/>
      <c r="AC516"/>
    </row>
    <row r="517" spans="1:29">
      <c r="A517" s="34" t="str">
        <f>IF(ISERROR(VLOOKUP(TRIM(B517),ALL!$B$1:$U$2738,3,FALSE)),"(unc)",VLOOKUP(TRIM(B517),ALL!$B$1:$U$2738,3,FALSE))</f>
        <v>LDT $</v>
      </c>
      <c r="B517" s="99" t="s">
        <v>6579</v>
      </c>
      <c r="C517" s="10" t="s">
        <v>4230</v>
      </c>
      <c r="D517" s="224">
        <f>VLOOKUP(TRIM(B517),BirthdateDraft!$A$1:$M$9000,2,FALSE)</f>
        <v>35305</v>
      </c>
      <c r="E517" s="203" t="str">
        <f>VLOOKUP(TRIM(B517),BirthdateDraft!$A$1:$M$9865,3,FALSE)</f>
        <v>18/3</v>
      </c>
      <c r="F517" s="209"/>
      <c r="G517" s="34" t="str">
        <f>IF(ISERROR(VLOOKUP(TRIM(B517),ALL!$B$1:$U$2738,2,FALSE)),"",IF(ISERROR(VLOOKUP(TRIM(B517),ALL!$B$1:$U$2738,2,FALSE))," ",VLOOKUP(TRIM(B517),ALL!$B$1:$U$2738,2,FALSE)))</f>
        <v>CHN</v>
      </c>
      <c r="H517" s="124" t="str">
        <f>IF(ISBLANK(VLOOKUP(TRIM(B517),ALL!$B$1:$V$2738,4,FALSE)),"",IF(ISERROR(VLOOKUP(TRIM(B517),ALL!$B$1:$V$2738,4,FALSE))," ",VLOOKUP(TRIM(B517),ALL!$B$1:$V$2738,4,FALSE)))</f>
        <v>0</v>
      </c>
      <c r="I517" s="34" t="str">
        <f>IF(ISBLANK(VLOOKUP(TRIM(B517),ALL!$B$1:$V$2738,5,FALSE)),"",IF(ISERROR(VLOOKUP(TRIM(B517),ALL!$B$1:$V$2738,5,FALSE))," ",VLOOKUP(TRIM(B517),ALL!$B$1:$V$2738,5,FALSE)))</f>
        <v/>
      </c>
      <c r="J517" s="34">
        <f>IF(ISBLANK(VLOOKUP(TRIM(B517),ALL!$B$1:$V$2738,6,FALSE)),"",IF(ISERROR(VLOOKUP(TRIM(B517),ALL!$B$1:$V$2738,6,FALSE))," ", VLOOKUP(TRIM(B517),ALL!$B$1:$V$2738,6,FALSE)))</f>
        <v>5</v>
      </c>
      <c r="K517" s="34"/>
      <c r="L517" s="34" t="str">
        <f>IF(ISBLANK(VLOOKUP(TRIM(B517),ALL!$B$1:$V$2738,8,FALSE)),"",IF(ISERROR(VLOOKUP(TRIM(B517),ALL!$B$1:$V$2738,8,FALSE))," ",VLOOKUP(TRIM(B517),ALL!$B$1:$V$2738,8,FALSE)))</f>
        <v/>
      </c>
      <c r="M517" s="34" t="str">
        <f>IF(ISBLANK(VLOOKUP(TRIM(B517),ALL!$B$1:$V$2738,9,FALSE)),"",IF(ISERROR(VLOOKUP(TRIM(B517),ALL!$B$1:$V$2738,9,FALSE))," ",VLOOKUP(TRIM(B517),ALL!$B$1:$V$2738,9,FALSE)))</f>
        <v/>
      </c>
      <c r="N517" s="34" t="str">
        <f>IF(ISBLANK(VLOOKUP(TRIM(B517),ALL!$B$1:$V$2738,10,FALSE)),"",IF(ISERROR(VLOOKUP(TRIM(B517),ALL!$B$1:$V$2738,10,FALSE))," ",VLOOKUP(TRIM(B517),ALL!$B$1:$V$2738,10,FALSE)))</f>
        <v/>
      </c>
      <c r="O517"/>
      <c r="P517"/>
      <c r="Q517"/>
      <c r="R517"/>
      <c r="S517"/>
      <c r="T517"/>
      <c r="AB517"/>
      <c r="AC517"/>
    </row>
    <row r="518" spans="1:29">
      <c r="A518" s="34"/>
      <c r="B518" s="99"/>
      <c r="C518" s="10"/>
      <c r="D518" s="224"/>
      <c r="E518" s="203"/>
      <c r="F518" s="209"/>
      <c r="G518" s="34"/>
      <c r="H518" s="124"/>
      <c r="I518" s="34"/>
      <c r="J518" s="34"/>
      <c r="K518" s="34"/>
      <c r="L518" s="34"/>
      <c r="M518" s="34"/>
      <c r="N518" s="34"/>
      <c r="O518"/>
      <c r="P518"/>
      <c r="Q518"/>
      <c r="R518"/>
      <c r="S518"/>
      <c r="T518"/>
      <c r="AB518"/>
      <c r="AC518"/>
    </row>
    <row r="519" spans="1:29">
      <c r="A519" s="34" t="str">
        <f>IF(ISERROR(VLOOKUP(TRIM(B519),ALL!$B$1:$U$2738,3,FALSE)),"(unc)",VLOOKUP(TRIM(B519),ALL!$B$1:$U$2738,3,FALSE))</f>
        <v>RILB</v>
      </c>
      <c r="B519" s="99" t="s">
        <v>316</v>
      </c>
      <c r="C519" s="10" t="s">
        <v>4230</v>
      </c>
      <c r="D519" s="224">
        <f>VLOOKUP(TRIM(B519),BirthdateDraft!$A$1:$M$9000,2,FALSE)</f>
        <v>33051</v>
      </c>
      <c r="E519" s="203" t="str">
        <f>VLOOKUP(TRIM(B519),BirthdateDraft!$A$1:$M$9865,3,FALSE)</f>
        <v>12/2</v>
      </c>
      <c r="F519" s="209"/>
      <c r="G519" s="34" t="str">
        <f>IF(ISERROR(VLOOKUP(TRIM(B519),ALL!$B$1:$U$2738,2,FALSE)),"",IF(ISERROR(VLOOKUP(TRIM(B519),ALL!$B$1:$U$2738,2,FALSE))," ",VLOOKUP(TRIM(B519),ALL!$B$1:$U$2738,2,FALSE)))</f>
        <v>SEN</v>
      </c>
      <c r="H519" s="124" t="str">
        <f>IF(ISBLANK(VLOOKUP(TRIM(B519),ALL!$B$1:$V$2738,4,FALSE)),"",IF(ISERROR(VLOOKUP(TRIM(B519),ALL!$B$1:$V$2738,4,FALSE))," ",VLOOKUP(TRIM(B519),ALL!$B$1:$V$2738,4,FALSE)))</f>
        <v>5-6</v>
      </c>
      <c r="I519" s="34" t="str">
        <f>IF(ISBLANK(VLOOKUP(TRIM(B519),ALL!$B$1:$V$2738,5,FALSE)),"",IF(ISERROR(VLOOKUP(TRIM(B519),ALL!$B$1:$V$2738,5,FALSE))," ",VLOOKUP(TRIM(B519),ALL!$B$1:$V$2738,5,FALSE)))</f>
        <v/>
      </c>
      <c r="J519" s="34">
        <f>IF(ISBLANK(VLOOKUP(TRIM(B519),ALL!$B$1:$V$2738,6,FALSE)),"",IF(ISERROR(VLOOKUP(TRIM(B519),ALL!$B$1:$V$2738,6,FALSE))," ", VLOOKUP(TRIM(B519),ALL!$B$1:$V$2738,6,FALSE)))</f>
        <v>6</v>
      </c>
      <c r="K519" s="34" t="str">
        <f>IF(ISBLANK(VLOOKUP(TRIM(B519),ALL!$B$1:$V$2738,7,FALSE)),"",IF(ISERROR(VLOOKUP(TRIM(B519),ALL!$B$1:$V$2738,7,FALSE))," ",VLOOKUP(TRIM(B519),ALL!$B$1:$V$2738,7,FALSE)))</f>
        <v/>
      </c>
      <c r="L519" s="34" t="str">
        <f>IF(ISBLANK(VLOOKUP(TRIM(B519),ALL!$B$1:$V$2738,8,FALSE)),"",IF(ISERROR(VLOOKUP(TRIM(B519),ALL!$B$1:$V$2738,8,FALSE))," ",VLOOKUP(TRIM(B519),ALL!$B$1:$V$2738,8,FALSE)))</f>
        <v/>
      </c>
      <c r="M519" s="34" t="str">
        <f>IF(ISBLANK(VLOOKUP(TRIM(B519),ALL!$B$1:$V$2738,9,FALSE)),"",IF(ISERROR(VLOOKUP(TRIM(B519),ALL!$B$1:$V$2738,9,FALSE))," ",VLOOKUP(TRIM(B519),ALL!$B$1:$V$2738,9,FALSE)))</f>
        <v/>
      </c>
      <c r="N519" s="34" t="str">
        <f>IF(ISBLANK(VLOOKUP(TRIM(B519),ALL!$B$1:$V$2738,10,FALSE)),"",IF(ISERROR(VLOOKUP(TRIM(B519),ALL!$B$1:$V$2738,10,FALSE))," ",VLOOKUP(TRIM(B519),ALL!$B$1:$V$2738,10,FALSE)))</f>
        <v/>
      </c>
      <c r="O519" s="32"/>
      <c r="P519"/>
      <c r="Q519"/>
      <c r="R519"/>
      <c r="S519"/>
      <c r="T519"/>
      <c r="AB519"/>
      <c r="AC519"/>
    </row>
    <row r="520" spans="1:29">
      <c r="A520" s="34" t="str">
        <f>IF(ISERROR(VLOOKUP(TRIM(B520),ALL!$B$1:$U$2738,3,FALSE)),"(unc)",VLOOKUP(TRIM(B520),ALL!$B$1:$U$2738,3,FALSE))</f>
        <v>LLB</v>
      </c>
      <c r="B520" s="99" t="s">
        <v>7195</v>
      </c>
      <c r="C520" s="10" t="s">
        <v>4230</v>
      </c>
      <c r="D520" s="224">
        <f>VLOOKUP(TRIM(B520),BirthdateDraft!$A$1:$M$9000,2,FALSE)</f>
        <v>35195</v>
      </c>
      <c r="E520" s="203" t="str">
        <f>VLOOKUP(TRIM(B520),BirthdateDraft!$A$1:$M$9865,3,FALSE)</f>
        <v>19/5</v>
      </c>
      <c r="F520" s="209" t="s">
        <v>9747</v>
      </c>
      <c r="G520" s="34" t="str">
        <f>IF(ISERROR(VLOOKUP(TRIM(B520),ALL!$B$1:$U$2738,2,FALSE)),"",IF(ISERROR(VLOOKUP(TRIM(B520),ALL!$B$1:$U$2738,2,FALSE))," ",VLOOKUP(TRIM(B520),ALL!$B$1:$U$2738,2,FALSE)))</f>
        <v>HOA</v>
      </c>
      <c r="H520" s="124" t="str">
        <f>IF(ISBLANK(VLOOKUP(TRIM(B520),ALL!$B$1:$V$2738,4,FALSE)),"",IF(ISERROR(VLOOKUP(TRIM(B520),ALL!$B$1:$V$2738,4,FALSE))," ",VLOOKUP(TRIM(B520),ALL!$B$1:$V$2738,4,FALSE)))</f>
        <v>5-6</v>
      </c>
      <c r="I520" s="34" t="str">
        <f>IF(ISBLANK(VLOOKUP(TRIM('ALL CUTS'!B358),ALL!$B$1:$V$2738,5,FALSE)),"",IF(ISERROR(VLOOKUP(TRIM('ALL CUTS'!B358),ALL!$B$1:$V$2738,5,FALSE))," ",VLOOKUP(TRIM('ALL CUTS'!B358),ALL!$B$1:$V$2738,5,FALSE)))</f>
        <v xml:space="preserve"> </v>
      </c>
      <c r="J520" s="34" t="str">
        <f>IF(ISBLANK(VLOOKUP(TRIM('ALL CUTS'!B358),ALL!$B$1:$V$2738,6,FALSE)),"",IF(ISERROR(VLOOKUP(TRIM('ALL CUTS'!B358),ALL!$B$1:$V$2738,6,FALSE))," ", VLOOKUP(TRIM('ALL CUTS'!B358),ALL!$B$1:$V$2738,6,FALSE)))</f>
        <v xml:space="preserve"> </v>
      </c>
      <c r="K520" s="34"/>
      <c r="L520" s="34"/>
      <c r="M520" s="34"/>
      <c r="N520" s="34"/>
      <c r="O520"/>
      <c r="P520"/>
      <c r="Q520"/>
      <c r="R520"/>
      <c r="S520"/>
      <c r="T520"/>
      <c r="AB520"/>
      <c r="AC520"/>
    </row>
    <row r="521" spans="1:29">
      <c r="A521" s="34" t="str">
        <f>IF(ISERROR(VLOOKUP(TRIM(B521),ALL!$B$1:$U$2738,3,FALSE)),"(unc)",VLOOKUP(TRIM(B521),ALL!$B$1:$U$2738,3,FALSE))</f>
        <v>MLB</v>
      </c>
      <c r="B521" s="99" t="s">
        <v>3681</v>
      </c>
      <c r="C521" s="10" t="s">
        <v>4230</v>
      </c>
      <c r="D521" s="224">
        <f>VLOOKUP(TRIM(B521),BirthdateDraft!$A$1:$M$9000,2,FALSE)</f>
        <v>33774</v>
      </c>
      <c r="E521" s="203" t="str">
        <f>VLOOKUP(TRIM(B521),BirthdateDraft!$A$1:$M$9865,3,FALSE)</f>
        <v>14/1 (17)</v>
      </c>
      <c r="F521" s="209"/>
      <c r="G521" s="34" t="str">
        <f>IF(ISERROR(VLOOKUP(TRIM(B521),ALL!$B$1:$U$2738,2,FALSE)),"",IF(ISERROR(VLOOKUP(TRIM(B521),ALL!$B$1:$U$2738,2,FALSE))," ",VLOOKUP(TRIM(B521),ALL!$B$1:$U$2738,2,FALSE)))</f>
        <v>NYA</v>
      </c>
      <c r="H521" s="124" t="str">
        <f>IF(ISBLANK(VLOOKUP(TRIM(B521),ALL!$B$1:$V$2738,4,FALSE)),"",IF(ISERROR(VLOOKUP(TRIM(B521),ALL!$B$1:$V$2738,4,FALSE))," ",VLOOKUP(TRIM(B521),ALL!$B$1:$V$2738,4,FALSE)))</f>
        <v>6-4</v>
      </c>
      <c r="I521" s="34" t="str">
        <f>IF(ISBLANK(VLOOKUP(TRIM(B521),ALL!$B$1:$V$2738,5,FALSE)),"",IF(ISERROR(VLOOKUP(TRIM(B521),ALL!$B$1:$V$2738,5,FALSE))," ",VLOOKUP(TRIM(B521),ALL!$B$1:$V$2738,5,FALSE)))</f>
        <v/>
      </c>
      <c r="J521" s="34">
        <f>IF(ISBLANK(VLOOKUP(TRIM(B521),ALL!$B$1:$V$2738,6,FALSE)),"",IF(ISERROR(VLOOKUP(TRIM(B521),ALL!$B$1:$V$2738,6,FALSE))," ", VLOOKUP(TRIM(B521),ALL!$B$1:$V$2738,6,FALSE)))</f>
        <v>5</v>
      </c>
      <c r="K521" s="34" t="str">
        <f>IF(ISBLANK(VLOOKUP(TRIM(B521),ALL!$B$1:$V$2738,7,FALSE)),"",IF(ISERROR(VLOOKUP(TRIM(B521),ALL!$B$1:$V$2738,7,FALSE))," ",VLOOKUP(TRIM(B521),ALL!$B$1:$V$2738,7,FALSE)))</f>
        <v/>
      </c>
      <c r="L521" s="34" t="str">
        <f>IF(ISBLANK(VLOOKUP(TRIM(B521),ALL!$B$1:$V$2738,8,FALSE)),"",IF(ISERROR(VLOOKUP(TRIM(B521),ALL!$B$1:$V$2738,8,FALSE))," ",VLOOKUP(TRIM(B521),ALL!$B$1:$V$2738,8,FALSE)))</f>
        <v/>
      </c>
      <c r="M521" s="34" t="str">
        <f>IF(ISBLANK(VLOOKUP(TRIM(B521),ALL!$B$1:$V$2738,9,FALSE)),"",IF(ISERROR(VLOOKUP(TRIM(B521),ALL!$B$1:$V$2738,9,FALSE))," ",VLOOKUP(TRIM(B521),ALL!$B$1:$V$2738,9,FALSE)))</f>
        <v/>
      </c>
      <c r="N521" s="34" t="str">
        <f>IF(ISBLANK(VLOOKUP(TRIM(B521),ALL!$B$1:$V$2738,10,FALSE)),"",IF(ISERROR(VLOOKUP(TRIM(B521),ALL!$B$1:$V$2738,10,FALSE))," ",VLOOKUP(TRIM(B521),ALL!$B$1:$V$2738,10,FALSE)))</f>
        <v/>
      </c>
      <c r="P521"/>
      <c r="Q521"/>
      <c r="R521"/>
      <c r="S521"/>
      <c r="T521"/>
      <c r="AB521"/>
      <c r="AC521"/>
    </row>
    <row r="522" spans="1:29">
      <c r="A522" s="34" t="str">
        <f>IF(ISERROR(VLOOKUP(TRIM(B522),ALL!$B$1:$U$2738,3,FALSE)),"(unc)",VLOOKUP(TRIM(B522),ALL!$B$1:$U$2738,3,FALSE))</f>
        <v>RILB</v>
      </c>
      <c r="B522" s="99" t="s">
        <v>7247</v>
      </c>
      <c r="C522" s="10" t="s">
        <v>4230</v>
      </c>
      <c r="D522" s="224">
        <f>VLOOKUP(TRIM(B522),BirthdateDraft!$A$1:$M$9819,2,FALSE)</f>
        <v>35276</v>
      </c>
      <c r="E522" s="203" t="str">
        <f>VLOOKUP(TRIM(B522),BirthdateDraft!$A$1:$M$9819,3,FALSE)</f>
        <v>19/5</v>
      </c>
      <c r="F522" s="209"/>
      <c r="G522" s="34" t="str">
        <f>IF(ISERROR(VLOOKUP(TRIM(B522),ALL!$B$1:$U$2738,2,FALSE)),"",IF(ISERROR(VLOOKUP(TRIM(B522),ALL!$B$1:$U$2738,2,FALSE))," ",VLOOKUP(TRIM(B522),ALL!$B$1:$U$2738,2,FALSE)))</f>
        <v>PIA</v>
      </c>
      <c r="H522" s="124" t="str">
        <f>IF(ISBLANK(VLOOKUP(TRIM(B522),ALL!$B$1:$V$2738,4,FALSE)),"",IF(ISERROR(VLOOKUP(TRIM(B522),ALL!$B$1:$V$2738,4,FALSE))," ",VLOOKUP(TRIM(B522),ALL!$B$1:$V$2738,4,FALSE)))</f>
        <v>4-5</v>
      </c>
      <c r="I522" s="34" t="str">
        <f>IF(ISBLANK(VLOOKUP(TRIM(B522),ALL!$B$1:$V$2738,5,FALSE)),"",IF(ISERROR(VLOOKUP(TRIM(B522),ALL!$B$1:$V$2738,5,FALSE))," ",VLOOKUP(TRIM(B522),ALL!$B$1:$V$2738,5,FALSE)))</f>
        <v/>
      </c>
      <c r="J522" s="34">
        <f>IF(ISBLANK(VLOOKUP(TRIM(B522),ALL!$B$1:$V$2738,6,FALSE)),"",IF(ISERROR(VLOOKUP(TRIM(B522),ALL!$B$1:$V$2738,6,FALSE))," ", VLOOKUP(TRIM(B522),ALL!$B$1:$V$2738,6,FALSE)))</f>
        <v>0</v>
      </c>
      <c r="K522" s="34" t="str">
        <f>IF(ISBLANK(VLOOKUP(TRIM(B522),ALL!$B$1:$V$2738,7,FALSE)),"",IF(ISERROR(VLOOKUP(TRIM(B522),ALL!$B$1:$V$2738,7,FALSE))," ",VLOOKUP(TRIM(B522),ALL!$B$1:$V$2738,7,FALSE)))</f>
        <v/>
      </c>
      <c r="L522" s="34" t="str">
        <f>IF(ISBLANK(VLOOKUP(TRIM(B522),ALL!$B$1:$V$2738,8,FALSE)),"",IF(ISERROR(VLOOKUP(TRIM(B522),ALL!$B$1:$V$2738,8,FALSE))," ",VLOOKUP(TRIM(B522),ALL!$B$1:$V$2738,8,FALSE)))</f>
        <v/>
      </c>
      <c r="M522" s="34" t="str">
        <f>IF(ISBLANK(VLOOKUP(TRIM(B522),ALL!$B$1:$V$2738,9,FALSE)),"",IF(ISERROR(VLOOKUP(TRIM(B522),ALL!$B$1:$V$2738,9,FALSE))," ",VLOOKUP(TRIM(B522),ALL!$B$1:$V$2738,9,FALSE)))</f>
        <v/>
      </c>
      <c r="N522" s="34" t="str">
        <f>IF(ISBLANK(VLOOKUP(TRIM(B522),ALL!$B$1:$V$2738,10,FALSE)),"",IF(ISERROR(VLOOKUP(TRIM(B522),ALL!$B$1:$V$2738,10,FALSE))," ",VLOOKUP(TRIM(B522),ALL!$B$1:$V$2738,10,FALSE)))</f>
        <v/>
      </c>
      <c r="O522"/>
      <c r="P522"/>
      <c r="Q522"/>
      <c r="R522"/>
      <c r="S522"/>
      <c r="T522"/>
      <c r="AB522"/>
      <c r="AC522"/>
    </row>
    <row r="523" spans="1:29">
      <c r="A523" s="34" t="str">
        <f>IF(ISERROR(VLOOKUP(TRIM(B523),ALL!$B$1:$U$2738,3,FALSE)),"(unc)",VLOOKUP(TRIM(B523),ALL!$B$1:$U$2738,3,FALSE))</f>
        <v>LILB</v>
      </c>
      <c r="B523" s="99" t="s">
        <v>7239</v>
      </c>
      <c r="C523" s="10" t="s">
        <v>4230</v>
      </c>
      <c r="D523" s="224">
        <f>VLOOKUP(TRIM(B523),BirthdateDraft!$A$1:$M$9000,2,FALSE)</f>
        <v>35843</v>
      </c>
      <c r="E523" s="203" t="str">
        <f>VLOOKUP(TRIM(B523),BirthdateDraft!$A$1:$M$9865,3,FALSE)</f>
        <v>19/1 (5)</v>
      </c>
      <c r="F523" s="209"/>
      <c r="G523" s="34" t="str">
        <f>IF(ISERROR(VLOOKUP(TRIM(B523),ALL!$B$1:$U$2738,2,FALSE)),"",IF(ISERROR(VLOOKUP(TRIM(B523),ALL!$B$1:$U$2738,2,FALSE))," ",VLOOKUP(TRIM(B523),ALL!$B$1:$U$2738,2,FALSE)))</f>
        <v>TBN</v>
      </c>
      <c r="H523" s="124" t="str">
        <f>IF(ISBLANK(VLOOKUP(TRIM(B523),ALL!$B$1:$V$2738,4,FALSE)),"",IF(ISERROR(VLOOKUP(TRIM(B523),ALL!$B$1:$V$2738,4,FALSE))," ",VLOOKUP(TRIM(B523),ALL!$B$1:$V$2738,4,FALSE)))</f>
        <v>4-4</v>
      </c>
      <c r="I523" s="34" t="str">
        <f>IF(ISBLANK(VLOOKUP(TRIM(B523),ALL!$B$1:$V$2738,5,FALSE)),"",IF(ISERROR(VLOOKUP(TRIM(B523),ALL!$B$1:$V$2738,5,FALSE))," ",VLOOKUP(TRIM(B523),ALL!$B$1:$V$2738,5,FALSE)))</f>
        <v/>
      </c>
      <c r="J523" s="34">
        <f>IF(ISBLANK(VLOOKUP(TRIM(B523),ALL!$B$1:$V$2738,6,FALSE)),"",IF(ISERROR(VLOOKUP(TRIM(B523),ALL!$B$1:$V$2738,6,FALSE))," ", VLOOKUP(TRIM(B523),ALL!$B$1:$V$2738,6,FALSE)))</f>
        <v>5</v>
      </c>
      <c r="K523" s="34" t="str">
        <f>IF(ISBLANK(VLOOKUP(TRIM(B523),ALL!$B$1:$V$2738,7,FALSE)),"",IF(ISERROR(VLOOKUP(TRIM(B523),ALL!$B$1:$V$2738,7,FALSE))," ",VLOOKUP(TRIM(B523),ALL!$B$1:$V$2738,7,FALSE)))</f>
        <v/>
      </c>
      <c r="L523" s="34" t="str">
        <f>IF(ISBLANK(VLOOKUP(TRIM(B523),ALL!$B$1:$V$2738,8,FALSE)),"",IF(ISERROR(VLOOKUP(TRIM(B523),ALL!$B$1:$V$2738,8,FALSE))," ",VLOOKUP(TRIM(B523),ALL!$B$1:$V$2738,8,FALSE)))</f>
        <v/>
      </c>
      <c r="M523" s="34" t="str">
        <f>IF(ISBLANK(VLOOKUP(TRIM(B523),ALL!$B$1:$V$2738,9,FALSE)),"",IF(ISERROR(VLOOKUP(TRIM(B523),ALL!$B$1:$V$2738,9,FALSE))," ",VLOOKUP(TRIM(B523),ALL!$B$1:$V$2738,9,FALSE)))</f>
        <v/>
      </c>
      <c r="N523" s="34" t="str">
        <f>IF(ISBLANK(VLOOKUP(TRIM(B523),ALL!$B$1:$V$2738,10,FALSE)),"",IF(ISERROR(VLOOKUP(TRIM(B523),ALL!$B$1:$V$2738,10,FALSE))," ",VLOOKUP(TRIM(B523),ALL!$B$1:$V$2738,10,FALSE)))</f>
        <v/>
      </c>
      <c r="O523"/>
      <c r="P523"/>
      <c r="Q523"/>
      <c r="R523"/>
      <c r="S523"/>
      <c r="T523"/>
      <c r="AB523"/>
      <c r="AC523"/>
    </row>
    <row r="524" spans="1:29">
      <c r="A524" s="34" t="str">
        <f>IF(ISERROR(VLOOKUP(TRIM(B524),ALL!$B$1:$U$2738,3,FALSE)),"(unc)",VLOOKUP(TRIM(B524),ALL!$B$1:$U$2738,3,FALSE))</f>
        <v>LLB</v>
      </c>
      <c r="B524" s="99" t="s">
        <v>7108</v>
      </c>
      <c r="C524" s="10" t="s">
        <v>4230</v>
      </c>
      <c r="D524" s="224">
        <f>VLOOKUP(TRIM(B524),BirthdateDraft!$A$1:$M$9000,2,FALSE)</f>
        <v>34858</v>
      </c>
      <c r="E524" s="203" t="str">
        <f>VLOOKUP(TRIM(B524),BirthdateDraft!$A$1:$M$9865,3,FALSE)</f>
        <v>19/3</v>
      </c>
      <c r="F524" s="209" t="s">
        <v>8292</v>
      </c>
      <c r="G524" s="34" t="str">
        <f>IF(ISERROR(VLOOKUP(TRIM(B524),ALL!$B$1:$U$2738,2,FALSE)),"",IF(ISERROR(VLOOKUP(TRIM(B524),ALL!$B$1:$U$2738,2,FALSE))," ",VLOOKUP(TRIM(B524),ALL!$B$1:$U$2738,2,FALSE)))</f>
        <v>CLA</v>
      </c>
      <c r="H524" s="124" t="str">
        <f>IF(ISBLANK(VLOOKUP(TRIM(B524),ALL!$B$1:$V$2738,4,FALSE)),"",IF(ISERROR(VLOOKUP(TRIM(B524),ALL!$B$1:$V$2738,4,FALSE))," ",VLOOKUP(TRIM(B524),ALL!$B$1:$V$2738,4,FALSE)))</f>
        <v>4-4</v>
      </c>
      <c r="I524" s="34" t="str">
        <f>IF(ISBLANK(VLOOKUP(TRIM(B524),ALL!$B$1:$V$2738,5,FALSE)),"",IF(ISERROR(VLOOKUP(TRIM(B524),ALL!$B$1:$V$2738,5,FALSE))," ",VLOOKUP(TRIM(B524),ALL!$B$1:$V$2738,5,FALSE)))</f>
        <v/>
      </c>
      <c r="J524" s="34">
        <f>IF(ISBLANK(VLOOKUP(TRIM(B524),ALL!$B$1:$V$2738,6,FALSE)),"",IF(ISERROR(VLOOKUP(TRIM(B524),ALL!$B$1:$V$2738,6,FALSE))," ", VLOOKUP(TRIM(B524),ALL!$B$1:$V$2738,6,FALSE)))</f>
        <v>4</v>
      </c>
      <c r="K524" s="34" t="str">
        <f>IF(ISBLANK(VLOOKUP(TRIM(B524),ALL!$B$1:$V$2738,7,FALSE)),"",IF(ISERROR(VLOOKUP(TRIM(B524),ALL!$B$1:$V$2738,7,FALSE))," ",VLOOKUP(TRIM(B524),ALL!$B$1:$V$2738,7,FALSE)))</f>
        <v/>
      </c>
      <c r="L524" s="34" t="str">
        <f>IF(ISBLANK(VLOOKUP(TRIM(B524),ALL!$B$1:$V$2738,8,FALSE)),"",IF(ISERROR(VLOOKUP(TRIM(B524),ALL!$B$1:$V$2738,8,FALSE))," ",VLOOKUP(TRIM(B524),ALL!$B$1:$V$2738,8,FALSE)))</f>
        <v/>
      </c>
      <c r="M524" s="34" t="str">
        <f>IF(ISBLANK(VLOOKUP(TRIM(B524),ALL!$B$1:$V$2738,9,FALSE)),"",IF(ISERROR(VLOOKUP(TRIM(B524),ALL!$B$1:$V$2738,9,FALSE))," ",VLOOKUP(TRIM(B524),ALL!$B$1:$V$2738,9,FALSE)))</f>
        <v/>
      </c>
      <c r="N524" s="34" t="str">
        <f>IF(ISBLANK(VLOOKUP(TRIM(B524),ALL!$B$1:$V$2738,10,FALSE)),"",IF(ISERROR(VLOOKUP(TRIM(B524),ALL!$B$1:$V$2738,10,FALSE))," ",VLOOKUP(TRIM(B524),ALL!$B$1:$V$2738,10,FALSE)))</f>
        <v/>
      </c>
      <c r="P524"/>
      <c r="Q524"/>
      <c r="R524"/>
      <c r="S524"/>
      <c r="T524"/>
      <c r="AB524"/>
      <c r="AC524"/>
    </row>
    <row r="525" spans="1:29">
      <c r="A525" s="34" t="str">
        <f>IF(ISERROR(VLOOKUP(TRIM(B525),ALL!$B$1:$U$2738,3,FALSE)),"(unc)",VLOOKUP(TRIM(B525),ALL!$B$1:$U$2738,3,FALSE))</f>
        <v>LLB</v>
      </c>
      <c r="B525" s="99" t="s">
        <v>10265</v>
      </c>
      <c r="C525" s="10" t="s">
        <v>3741</v>
      </c>
      <c r="D525" s="224">
        <f>VLOOKUP(TRIM(B525),BirthdateDraft!$A$1:$M$9000,2,FALSE)</f>
        <v>36736</v>
      </c>
      <c r="E525" s="203" t="str">
        <f>VLOOKUP(TRIM(B525),BirthdateDraft!$A$1:$M$9865,3,FALSE)</f>
        <v>22/FA</v>
      </c>
      <c r="F525" s="209" t="s">
        <v>10754</v>
      </c>
      <c r="G525" s="34" t="str">
        <f>IF(ISERROR(VLOOKUP(TRIM(B525),ALL!$B$1:$U$2738,2,FALSE)),"",IF(ISERROR(VLOOKUP(TRIM(B525),ALL!$B$1:$U$2738,2,FALSE))," ",VLOOKUP(TRIM(B525),ALL!$B$1:$U$2738,2,FALSE)))</f>
        <v>CHN</v>
      </c>
      <c r="H525" s="124" t="str">
        <f>IF(ISBLANK(VLOOKUP(TRIM(B525),ALL!$B$1:$V$2738,4,FALSE)),"",IF(ISERROR(VLOOKUP(TRIM(B525),ALL!$B$1:$V$2738,4,FALSE))," ",VLOOKUP(TRIM(B525),ALL!$B$1:$V$2738,4,FALSE)))</f>
        <v>4-4</v>
      </c>
      <c r="I525" s="34" t="str">
        <f>IF(ISBLANK(VLOOKUP(TRIM(B525),ALL!$B$1:$V$2738,5,FALSE)),"",IF(ISERROR(VLOOKUP(TRIM(B525),ALL!$B$1:$V$2738,5,FALSE))," ",VLOOKUP(TRIM(B525),ALL!$B$1:$V$2738,5,FALSE)))</f>
        <v/>
      </c>
      <c r="J525" s="34">
        <f>IF(ISBLANK(VLOOKUP(TRIM(B525),ALL!$B$1:$V$2738,6,FALSE)),"",IF(ISERROR(VLOOKUP(TRIM(B525),ALL!$B$1:$V$2738,6,FALSE))," ", VLOOKUP(TRIM(B525),ALL!$B$1:$V$2738,6,FALSE)))</f>
        <v>3</v>
      </c>
      <c r="K525" s="34"/>
      <c r="L525" s="34"/>
      <c r="M525" s="34"/>
      <c r="N525" s="34"/>
      <c r="O525"/>
      <c r="P525"/>
      <c r="Q525"/>
      <c r="R525"/>
      <c r="S525"/>
      <c r="T525"/>
      <c r="AB525"/>
      <c r="AC525"/>
    </row>
    <row r="526" spans="1:29">
      <c r="A526" s="34" t="str">
        <f>IF(ISERROR(VLOOKUP(TRIM(B526),ALL!$B$1:$U$2738,3,FALSE)),"(unc)",VLOOKUP(TRIM(B526),ALL!$B$1:$U$2738,3,FALSE))</f>
        <v>RLB</v>
      </c>
      <c r="B526" s="99" t="s">
        <v>11016</v>
      </c>
      <c r="C526" s="10" t="s">
        <v>3741</v>
      </c>
      <c r="D526" s="224">
        <f>VLOOKUP(TRIM(B526),BirthdateDraft!$A$1:$M$9000,2,FALSE)</f>
        <v>36760</v>
      </c>
      <c r="E526" s="203">
        <f>VLOOKUP(TRIM(B526),BirthdateDraft!$A$1:$M$9865,3,FALSE)</f>
        <v>23.1</v>
      </c>
      <c r="F526" s="209" t="s">
        <v>10757</v>
      </c>
      <c r="G526" s="34" t="str">
        <f>IF(ISERROR(VLOOKUP(TRIM(B526),ALL!$B$1:$U$2738,2,FALSE)),"",IF(ISERROR(VLOOKUP(TRIM(B526),ALL!$B$1:$U$2738,2,FALSE))," ",VLOOKUP(TRIM(B526),ALL!$B$1:$U$2738,2,FALSE)))</f>
        <v>DEN</v>
      </c>
      <c r="H526" s="124" t="str">
        <f>IF(ISBLANK(VLOOKUP(TRIM(B526),ALL!$B$1:$V$2738,4,FALSE)),"",IF(ISERROR(VLOOKUP(TRIM(B526),ALL!$B$1:$V$2738,4,FALSE))," ",VLOOKUP(TRIM(B526),ALL!$B$1:$V$2738,4,FALSE)))</f>
        <v>0-5</v>
      </c>
      <c r="I526" s="34" t="str">
        <f>IF(ISBLANK(VLOOKUP(TRIM(B526),ALL!$B$1:$V$2738,5,FALSE)),"",IF(ISERROR(VLOOKUP(TRIM(B526),ALL!$B$1:$V$2738,5,FALSE))," ",VLOOKUP(TRIM(B526),ALL!$B$1:$V$2738,5,FALSE)))</f>
        <v/>
      </c>
      <c r="J526" s="34">
        <f>IF(ISBLANK(VLOOKUP(TRIM(B526),ALL!$B$1:$V$2738,6,FALSE)),"",IF(ISERROR(VLOOKUP(TRIM(B526),ALL!$B$1:$V$2738,6,FALSE))," ", VLOOKUP(TRIM(B526),ALL!$B$1:$V$2738,6,FALSE)))</f>
        <v>4</v>
      </c>
      <c r="K526" s="34"/>
      <c r="L526" s="34"/>
      <c r="M526" s="34"/>
      <c r="N526" s="34"/>
      <c r="O526"/>
      <c r="P526"/>
      <c r="Q526"/>
      <c r="R526"/>
      <c r="S526"/>
      <c r="T526"/>
      <c r="AB526"/>
      <c r="AC526"/>
    </row>
    <row r="528" spans="1:29">
      <c r="A528" s="34" t="str">
        <f>IF(ISERROR(VLOOKUP(TRIM(B528),ALL!$B$1:$U$2738,3,FALSE)),"(unc)",VLOOKUP(TRIM(B528),ALL!$B$1:$U$2738,3,FALSE))</f>
        <v>LCB ^</v>
      </c>
      <c r="B528" s="99" t="s">
        <v>5513</v>
      </c>
      <c r="C528" s="10" t="s">
        <v>4230</v>
      </c>
      <c r="D528" s="224">
        <f>VLOOKUP(TRIM(B528),BirthdateDraft!$A$1:$M$9000,2,FALSE)</f>
        <v>34154</v>
      </c>
      <c r="E528" s="203" t="str">
        <f>VLOOKUP(TRIM(B528),BirthdateDraft!$A$1:$M$9865,3,FALSE)</f>
        <v>16/2</v>
      </c>
      <c r="F528" s="209"/>
      <c r="G528" s="34" t="str">
        <f>IF(ISERROR(VLOOKUP(TRIM(B528),ALL!$B$1:$U$2738,2,FALSE)),"",IF(ISERROR(VLOOKUP(TRIM(B528),ALL!$B$1:$U$2738,2,FALSE))," ",VLOOKUP(TRIM(B528),ALL!$B$1:$U$2738,2,FALSE)))</f>
        <v>MIA</v>
      </c>
      <c r="H528" s="124" t="str">
        <f>IF(ISBLANK(VLOOKUP(TRIM(B528),ALL!$B$1:$V$2738,4,FALSE)),"",IF(ISERROR(VLOOKUP(TRIM(B528),ALL!$B$1:$V$2738,4,FALSE))," ",VLOOKUP(TRIM(B528),ALL!$B$1:$V$2738,4,FALSE)))</f>
        <v>4</v>
      </c>
      <c r="I528" s="34"/>
      <c r="J528" s="34"/>
      <c r="K528" s="34"/>
      <c r="L528" s="34" t="str">
        <f>IF(ISBLANK(VLOOKUP(TRIM(B1609),ALL!$B$1:$V$2738,8,FALSE)),"",IF(ISERROR(VLOOKUP(TRIM(B1609),ALL!$B$1:$V$2738,8,FALSE))," ",VLOOKUP(TRIM(B1609),ALL!$B$1:$V$2738,8,FALSE)))</f>
        <v/>
      </c>
      <c r="M528" s="34" t="str">
        <f>IF(ISBLANK(VLOOKUP(TRIM(B1609),ALL!$B$1:$V$2738,9,FALSE)),"",IF(ISERROR(VLOOKUP(TRIM(B1609),ALL!$B$1:$V$2738,9,FALSE))," ",VLOOKUP(TRIM(B1609),ALL!$B$1:$V$2738,9,FALSE)))</f>
        <v/>
      </c>
      <c r="N528" s="34" t="str">
        <f>IF(ISBLANK(VLOOKUP(TRIM(B1609),ALL!$B$1:$V$2738,10,FALSE)),"",IF(ISERROR(VLOOKUP(TRIM(B1609),ALL!$B$1:$V$2738,10,FALSE))," ",VLOOKUP(TRIM(B1609),ALL!$B$1:$V$2738,10,FALSE)))</f>
        <v/>
      </c>
      <c r="O528"/>
      <c r="P528"/>
      <c r="Q528"/>
      <c r="R528"/>
      <c r="S528"/>
      <c r="T528"/>
      <c r="AB528"/>
      <c r="AC528"/>
    </row>
    <row r="529" spans="1:29">
      <c r="A529" s="34" t="str">
        <f>IF(ISERROR(VLOOKUP(TRIM(B529),ALL!$B$1:$U$2738,3,FALSE)),"(unc)",VLOOKUP(TRIM(B529),ALL!$B$1:$U$2738,3,FALSE))</f>
        <v>SS ^</v>
      </c>
      <c r="B529" s="99" t="s">
        <v>5439</v>
      </c>
      <c r="C529" s="10" t="s">
        <v>4230</v>
      </c>
      <c r="D529" s="224">
        <f>VLOOKUP(TRIM(B529),BirthdateDraft!$A$1:$M$9000,2,FALSE)</f>
        <v>34198</v>
      </c>
      <c r="E529" s="203" t="str">
        <f>VLOOKUP(TRIM(B529),BirthdateDraft!$A$1:$M$9865,3,FALSE)</f>
        <v>16/3</v>
      </c>
      <c r="F529" s="209"/>
      <c r="G529" s="34" t="str">
        <f>IF(ISERROR(VLOOKUP(TRIM(B529),ALL!$B$1:$U$2738,2,FALSE)),"",IF(ISERROR(VLOOKUP(TRIM(B529),ALL!$B$1:$U$2738,2,FALSE))," ",VLOOKUP(TRIM(B529),ALL!$B$1:$U$2738,2,FALSE)))</f>
        <v>PHN</v>
      </c>
      <c r="H529" s="124" t="str">
        <f>IF(ISBLANK(VLOOKUP(TRIM(B529),ALL!$B$1:$V$2738,4,FALSE)),"",IF(ISERROR(VLOOKUP(TRIM(B529),ALL!$B$1:$V$2738,4,FALSE))," ",VLOOKUP(TRIM(B529),ALL!$B$1:$V$2738,4,FALSE)))</f>
        <v>5-6</v>
      </c>
      <c r="I529" s="34" t="str">
        <f>IF(ISBLANK(VLOOKUP(TRIM(B125),ALL!$B$1:$V$2738,5,FALSE)),"",IF(ISERROR(VLOOKUP(TRIM(B125),ALL!$B$1:$V$2738,5,FALSE))," ",VLOOKUP(TRIM(B125),ALL!$B$1:$V$2738,5,FALSE)))</f>
        <v/>
      </c>
      <c r="J529" s="34" t="str">
        <f>IF(ISBLANK(VLOOKUP(TRIM(B125),ALL!$B$1:$V$2738,6,FALSE)),"",IF(ISERROR(VLOOKUP(TRIM(B125),ALL!$B$1:$V$2738,6,FALSE))," ", VLOOKUP(TRIM(B125),ALL!$B$1:$V$2738,6,FALSE)))</f>
        <v/>
      </c>
      <c r="K529" s="34" t="str">
        <f>IF(ISBLANK(VLOOKUP(TRIM(B125),ALL!$B$1:$V$2738,7,FALSE)),"",IF(ISERROR(VLOOKUP(TRIM(B125),ALL!$B$1:$V$2738,7,FALSE))," ",VLOOKUP(TRIM(B125),ALL!$B$1:$V$2738,7,FALSE)))</f>
        <v/>
      </c>
      <c r="L529" s="34" t="str">
        <f>IF(ISBLANK(VLOOKUP(TRIM(B125),ALL!$B$1:$V$2738,8,FALSE)),"",IF(ISERROR(VLOOKUP(TRIM(B125),ALL!$B$1:$V$2738,8,FALSE))," ",VLOOKUP(TRIM(B125),ALL!$B$1:$V$2738,8,FALSE)))</f>
        <v/>
      </c>
      <c r="M529" s="34" t="str">
        <f>IF(ISBLANK(VLOOKUP(TRIM(B125),ALL!$B$1:$V$2738,9,FALSE)),"",IF(ISERROR(VLOOKUP(TRIM(B125),ALL!$B$1:$V$2738,9,FALSE))," ",VLOOKUP(TRIM(B125),ALL!$B$1:$V$2738,9,FALSE)))</f>
        <v/>
      </c>
      <c r="N529" s="34" t="str">
        <f>IF(ISBLANK(VLOOKUP(TRIM(B125),ALL!$B$1:$V$2738,10,FALSE)),"",IF(ISERROR(VLOOKUP(TRIM(B125),ALL!$B$1:$V$2738,10,FALSE))," ",VLOOKUP(TRIM(B125),ALL!$B$1:$V$2738,10,FALSE)))</f>
        <v/>
      </c>
      <c r="O529"/>
      <c r="P529"/>
      <c r="Q529"/>
      <c r="R529"/>
      <c r="S529"/>
      <c r="T529"/>
      <c r="AB529"/>
      <c r="AC529"/>
    </row>
    <row r="530" spans="1:29">
      <c r="A530" s="34" t="str">
        <f>IF(ISERROR(VLOOKUP(TRIM(B530),ALL!$B$1:$U$2738,3,FALSE)),"(unc)",VLOOKUP(TRIM(B530),ALL!$B$1:$U$2738,3,FALSE))</f>
        <v>SS ^</v>
      </c>
      <c r="B530" s="99" t="s">
        <v>7205</v>
      </c>
      <c r="C530" s="10" t="s">
        <v>4230</v>
      </c>
      <c r="D530" s="224">
        <f>VLOOKUP(TRIM(B530),BirthdateDraft!$A$1:$M$9000,2,FALSE)</f>
        <v>35873</v>
      </c>
      <c r="E530" s="203" t="str">
        <f>VLOOKUP(TRIM(B530),BirthdateDraft!$A$1:$M$9865,3,FALSE)</f>
        <v>19/4</v>
      </c>
      <c r="F530" s="209"/>
      <c r="G530" s="34" t="str">
        <f>IF(ISERROR(VLOOKUP(TRIM(B530),ALL!$B$1:$U$2738,2,FALSE)),"",IF(ISERROR(VLOOKUP(TRIM(B530),ALL!$B$1:$U$2738,2,FALSE))," ",VLOOKUP(TRIM(B530),ALL!$B$1:$U$2738,2,FALSE)))</f>
        <v>SEN</v>
      </c>
      <c r="H530" s="124" t="str">
        <f>IF(ISBLANK(VLOOKUP(TRIM(B530),ALL!$B$1:$V$2738,4,FALSE)),"",IF(ISERROR(VLOOKUP(TRIM(B530),ALL!$B$1:$V$2738,4,FALSE))," ",VLOOKUP(TRIM(B530),ALL!$B$1:$V$2738,4,FALSE)))</f>
        <v>5-0</v>
      </c>
      <c r="I530" s="34" t="str">
        <f>IF(ISBLANK(VLOOKUP(TRIM('ALL CUTS'!B358),ALL!$B$1:$V$2738,5,FALSE)),"",IF(ISERROR(VLOOKUP(TRIM('ALL CUTS'!B358),ALL!$B$1:$V$2738,5,FALSE))," ",VLOOKUP(TRIM('ALL CUTS'!B358),ALL!$B$1:$V$2738,5,FALSE)))</f>
        <v xml:space="preserve"> </v>
      </c>
      <c r="J530" s="34" t="str">
        <f>IF(ISBLANK(VLOOKUP(TRIM(B528),ALL!$B$1:$V$2738,6,FALSE)),"",IF(ISERROR(VLOOKUP(TRIM(B528),ALL!$B$1:$V$2738,6,FALSE))," ", VLOOKUP(TRIM(B528),ALL!$B$1:$V$2738,6,FALSE)))</f>
        <v/>
      </c>
      <c r="K530" s="34" t="str">
        <f>IF(ISBLANK(VLOOKUP(TRIM(B528),ALL!$B$1:$V$2738,7,FALSE)),"",IF(ISERROR(VLOOKUP(TRIM(B528),ALL!$B$1:$V$2738,7,FALSE))," ",VLOOKUP(TRIM(B528),ALL!$B$1:$V$2738,7,FALSE)))</f>
        <v/>
      </c>
      <c r="L530" s="34" t="str">
        <f>IF(ISBLANK(VLOOKUP(TRIM(B528),ALL!$B$1:$V$2738,8,FALSE)),"",IF(ISERROR(VLOOKUP(TRIM(B528),ALL!$B$1:$V$2738,8,FALSE))," ",VLOOKUP(TRIM(B528),ALL!$B$1:$V$2738,8,FALSE)))</f>
        <v/>
      </c>
      <c r="M530" s="34" t="str">
        <f>IF(ISBLANK(VLOOKUP(TRIM(B528),ALL!$B$1:$V$2738,9,FALSE)),"",IF(ISERROR(VLOOKUP(TRIM(B528),ALL!$B$1:$V$2738,9,FALSE))," ",VLOOKUP(TRIM(B528),ALL!$B$1:$V$2738,9,FALSE)))</f>
        <v/>
      </c>
      <c r="N530" s="34" t="str">
        <f>IF(ISBLANK(VLOOKUP(TRIM(B528),ALL!$B$1:$V$2738,10,FALSE)),"",IF(ISERROR(VLOOKUP(TRIM(B528),ALL!$B$1:$V$2738,10,FALSE))," ",VLOOKUP(TRIM(B528),ALL!$B$1:$V$2738,10,FALSE)))</f>
        <v/>
      </c>
      <c r="O530"/>
      <c r="P530"/>
      <c r="Q530"/>
      <c r="R530"/>
      <c r="S530"/>
      <c r="T530"/>
      <c r="AB530"/>
      <c r="AC530"/>
    </row>
    <row r="531" spans="1:29">
      <c r="A531" s="34" t="str">
        <f>IF(ISERROR(VLOOKUP(TRIM(B531),ALL!$B$1:$U$2738,3,FALSE)),"(unc)",VLOOKUP(TRIM(B531),ALL!$B$1:$U$2738,3,FALSE))</f>
        <v>CB ^</v>
      </c>
      <c r="B531" s="99" t="s">
        <v>10996</v>
      </c>
      <c r="C531" s="10" t="s">
        <v>4230</v>
      </c>
      <c r="D531" s="224">
        <f>VLOOKUP(TRIM(B531),BirthdateDraft!$A$1:$M$9000,2,FALSE)</f>
        <v>37186</v>
      </c>
      <c r="E531" s="203">
        <f>VLOOKUP(TRIM(B531),BirthdateDraft!$A$1:$M$9865,3,FALSE)</f>
        <v>23.2</v>
      </c>
      <c r="F531" s="209"/>
      <c r="G531" s="34" t="str">
        <f>IF(ISERROR(VLOOKUP(TRIM(B531),ALL!$B$1:$U$2738,2,FALSE)),"",IF(ISERROR(VLOOKUP(TRIM(B531),ALL!$B$1:$U$2738,2,FALSE))," ",VLOOKUP(TRIM(B531),ALL!$B$1:$U$2738,2,FALSE)))</f>
        <v>DEN</v>
      </c>
      <c r="H531" s="124" t="str">
        <f>IF(ISBLANK(VLOOKUP(TRIM(B531),ALL!$B$1:$V$2738,4,FALSE)),"",IF(ISERROR(VLOOKUP(TRIM(B531),ALL!$B$1:$V$2738,4,FALSE))," ",VLOOKUP(TRIM(B531),ALL!$B$1:$V$2738,4,FALSE)))</f>
        <v>5</v>
      </c>
      <c r="I531" s="34"/>
      <c r="J531" s="34"/>
      <c r="K531" s="34"/>
      <c r="L531" s="34"/>
      <c r="M531" s="34"/>
      <c r="N531" s="34"/>
      <c r="O531"/>
      <c r="P531"/>
      <c r="Q531"/>
      <c r="R531"/>
      <c r="S531"/>
      <c r="T531"/>
      <c r="AB531"/>
      <c r="AC531"/>
    </row>
    <row r="532" spans="1:29">
      <c r="A532" s="34" t="str">
        <f>IF(ISERROR(VLOOKUP(TRIM(B532),ALL!$B$1:$U$2738,3,FALSE)),"(unc)",VLOOKUP(TRIM(B532),ALL!$B$1:$U$2738,3,FALSE))</f>
        <v>LCB ^</v>
      </c>
      <c r="B532" s="99" t="s">
        <v>459</v>
      </c>
      <c r="C532" s="10" t="s">
        <v>3741</v>
      </c>
      <c r="D532" s="224">
        <f>VLOOKUP(TRIM(B532),BirthdateDraft!$A$1:$M$9819,2,FALSE)</f>
        <v>33135</v>
      </c>
      <c r="E532" s="203" t="str">
        <f>VLOOKUP(TRIM(B532),BirthdateDraft!$A$1:$M$9819,3,FALSE)</f>
        <v>12/1 (10)</v>
      </c>
      <c r="F532" s="209"/>
      <c r="G532" s="34" t="str">
        <f>IF(ISERROR(VLOOKUP(TRIM(B532),ALL!$B$1:$U$2738,2,FALSE)),"",IF(ISERROR(VLOOKUP(TRIM(B532),ALL!$B$1:$U$2738,2,FALSE))," ",VLOOKUP(TRIM(B532),ALL!$B$1:$U$2738,2,FALSE)))</f>
        <v>DAN</v>
      </c>
      <c r="H532" s="124" t="str">
        <f>IF(ISBLANK(VLOOKUP(TRIM(B532),ALL!$B$1:$V$2738,4,FALSE)),"",IF(ISERROR(VLOOKUP(TRIM(B532),ALL!$B$1:$V$2738,4,FALSE))," ",VLOOKUP(TRIM(B532),ALL!$B$1:$V$2738,4,FALSE)))</f>
        <v>5</v>
      </c>
      <c r="I532" s="34"/>
      <c r="J532" s="34"/>
      <c r="K532" s="34"/>
      <c r="L532" s="34" t="str">
        <f>IF(ISBLANK(VLOOKUP(TRIM('ALL CUTS'!B359),ALL!$B$1:$V$2738,8,FALSE)),"",IF(ISERROR(VLOOKUP(TRIM('ALL CUTS'!B359),ALL!$B$1:$V$2738,8,FALSE))," ",VLOOKUP(TRIM('ALL CUTS'!B359),ALL!$B$1:$V$2738,8,FALSE)))</f>
        <v xml:space="preserve"> </v>
      </c>
      <c r="M532" s="34" t="str">
        <f>IF(ISBLANK(VLOOKUP(TRIM('ALL CUTS'!B359),ALL!$B$1:$V$2738,9,FALSE)),"",IF(ISERROR(VLOOKUP(TRIM('ALL CUTS'!B359),ALL!$B$1:$V$2738,9,FALSE))," ",VLOOKUP(TRIM('ALL CUTS'!B359),ALL!$B$1:$V$2738,9,FALSE)))</f>
        <v xml:space="preserve"> </v>
      </c>
      <c r="N532" s="34" t="str">
        <f>IF(ISBLANK(VLOOKUP(TRIM('ALL CUTS'!B359),ALL!$B$1:$V$2738,10,FALSE)),"",IF(ISERROR(VLOOKUP(TRIM('ALL CUTS'!B359),ALL!$B$1:$V$2738,10,FALSE))," ",VLOOKUP(TRIM('ALL CUTS'!B359),ALL!$B$1:$V$2738,10,FALSE)))</f>
        <v xml:space="preserve"> </v>
      </c>
      <c r="O532"/>
      <c r="P532"/>
      <c r="Q532"/>
      <c r="R532"/>
      <c r="S532"/>
      <c r="T532"/>
      <c r="AB532"/>
      <c r="AC532"/>
    </row>
    <row r="533" spans="1:29">
      <c r="A533" s="34" t="str">
        <f>IF(ISERROR(VLOOKUP(TRIM(B533),ALL!$B$1:$U$2738,3,FALSE)),"(unc)",VLOOKUP(TRIM(B533),ALL!$B$1:$U$2738,3,FALSE))</f>
        <v>FS ^</v>
      </c>
      <c r="B533" s="99" t="s">
        <v>8901</v>
      </c>
      <c r="C533" s="10" t="s">
        <v>4230</v>
      </c>
      <c r="D533" s="224">
        <f>VLOOKUP(TRIM(B533),BirthdateDraft!$A$1:$M$9000,2,FALSE)</f>
        <v>36586</v>
      </c>
      <c r="E533" s="203" t="str">
        <f>VLOOKUP(TRIM(B533),BirthdateDraft!$A$1:$M$9865,3,FALSE)</f>
        <v>21/3</v>
      </c>
      <c r="F533" s="209" t="s">
        <v>9583</v>
      </c>
      <c r="G533" s="34" t="str">
        <f>IF(ISERROR(VLOOKUP(TRIM(B533),ALL!$B$1:$U$2738,2,FALSE)),"",IF(ISERROR(VLOOKUP(TRIM(B533),ALL!$B$1:$U$2738,2,FALSE))," ",VLOOKUP(TRIM(B533),ALL!$B$1:$U$2738,2,FALSE)))</f>
        <v>JXA</v>
      </c>
      <c r="H533" s="124" t="str">
        <f>IF(ISBLANK(VLOOKUP(TRIM(B533),ALL!$B$1:$V$2738,4,FALSE)),"",IF(ISERROR(VLOOKUP(TRIM(B533),ALL!$B$1:$V$2738,4,FALSE))," ",VLOOKUP(TRIM(B533),ALL!$B$1:$V$2738,4,FALSE)))</f>
        <v>4-0</v>
      </c>
      <c r="I533" s="34"/>
      <c r="J533" s="34"/>
      <c r="K533" s="34"/>
      <c r="L533" s="34" t="str">
        <f>IF(ISBLANK(VLOOKUP(TRIM(B530),ALL!$B$1:$V$2738,8,FALSE)),"",IF(ISERROR(VLOOKUP(TRIM(B530),ALL!$B$1:$V$2738,8,FALSE))," ",VLOOKUP(TRIM(B530),ALL!$B$1:$V$2738,8,FALSE)))</f>
        <v/>
      </c>
      <c r="M533" s="34" t="str">
        <f>IF(ISBLANK(VLOOKUP(TRIM(B530),ALL!$B$1:$V$2738,9,FALSE)),"",IF(ISERROR(VLOOKUP(TRIM(B530),ALL!$B$1:$V$2738,9,FALSE))," ",VLOOKUP(TRIM(B530),ALL!$B$1:$V$2738,9,FALSE)))</f>
        <v/>
      </c>
      <c r="N533" s="34" t="str">
        <f>IF(ISBLANK(VLOOKUP(TRIM(B530),ALL!$B$1:$V$2738,10,FALSE)),"",IF(ISERROR(VLOOKUP(TRIM(B530),ALL!$B$1:$V$2738,10,FALSE))," ",VLOOKUP(TRIM(B530),ALL!$B$1:$V$2738,10,FALSE)))</f>
        <v/>
      </c>
      <c r="O533"/>
      <c r="P533"/>
      <c r="Q533"/>
      <c r="R533"/>
      <c r="S533"/>
      <c r="T533"/>
      <c r="AB533"/>
      <c r="AC533"/>
    </row>
    <row r="534" spans="1:29">
      <c r="A534" s="34" t="str">
        <f>IF(ISERROR(VLOOKUP(TRIM(B534),ALL!$B$1:$U$2738,3,FALSE)),"(unc)",VLOOKUP(TRIM(B534),ALL!$B$1:$U$2738,3,FALSE))</f>
        <v>SS ^</v>
      </c>
      <c r="B534" s="99" t="s">
        <v>6578</v>
      </c>
      <c r="C534" s="10" t="s">
        <v>4230</v>
      </c>
      <c r="D534" s="224">
        <f>VLOOKUP(TRIM(B534),BirthdateDraft!$A$1:$M$9000,2,FALSE)</f>
        <v>35280</v>
      </c>
      <c r="E534" s="203" t="str">
        <f>VLOOKUP(TRIM(B534),BirthdateDraft!$A$1:$M$9865,3,FALSE)</f>
        <v>18/1 (17)</v>
      </c>
      <c r="F534" s="209"/>
      <c r="G534" s="34" t="str">
        <f>IF(ISERROR(VLOOKUP(TRIM(B534),ALL!$B$1:$U$2738,2,FALSE)),"",IF(ISERROR(VLOOKUP(TRIM(B534),ALL!$B$1:$U$2738,2,FALSE))," ",VLOOKUP(TRIM(B534),ALL!$B$1:$U$2738,2,FALSE)))</f>
        <v>LAA</v>
      </c>
      <c r="H534" s="124" t="str">
        <f>IF(ISBLANK(VLOOKUP(TRIM(B534),ALL!$B$1:$V$2738,4,FALSE)),"",IF(ISERROR(VLOOKUP(TRIM(B534),ALL!$B$1:$V$2738,4,FALSE))," ",VLOOKUP(TRIM(B534),ALL!$B$1:$V$2738,4,FALSE)))</f>
        <v>4-5</v>
      </c>
      <c r="I534" s="34" t="str">
        <f>IF(ISBLANK(VLOOKUP(TRIM(B529),ALL!$B$1:$V$2738,5,FALSE)),"",IF(ISERROR(VLOOKUP(TRIM(B529),ALL!$B$1:$V$2738,5,FALSE))," ",VLOOKUP(TRIM(B529),ALL!$B$1:$V$2738,5,FALSE)))</f>
        <v/>
      </c>
      <c r="J534" s="34" t="str">
        <f>IF(ISBLANK(VLOOKUP(TRIM(B529),ALL!$B$1:$V$2738,6,FALSE)),"",IF(ISERROR(VLOOKUP(TRIM(B529),ALL!$B$1:$V$2738,6,FALSE))," ", VLOOKUP(TRIM(B529),ALL!$B$1:$V$2738,6,FALSE)))</f>
        <v/>
      </c>
      <c r="K534" s="34" t="str">
        <f>IF(ISBLANK(VLOOKUP(TRIM(B529),ALL!$B$1:$V$2738,7,FALSE)),"",IF(ISERROR(VLOOKUP(TRIM(B529),ALL!$B$1:$V$2738,7,FALSE))," ",VLOOKUP(TRIM(B529),ALL!$B$1:$V$2738,7,FALSE)))</f>
        <v/>
      </c>
      <c r="L534" s="34" t="str">
        <f>IF(ISBLANK(VLOOKUP(TRIM(B529),ALL!$B$1:$V$2738,8,FALSE)),"",IF(ISERROR(VLOOKUP(TRIM(B529),ALL!$B$1:$V$2738,8,FALSE))," ",VLOOKUP(TRIM(B529),ALL!$B$1:$V$2738,8,FALSE)))</f>
        <v/>
      </c>
      <c r="M534" s="34" t="str">
        <f>IF(ISBLANK(VLOOKUP(TRIM(B529),ALL!$B$1:$V$2738,9,FALSE)),"",IF(ISERROR(VLOOKUP(TRIM(B529),ALL!$B$1:$V$2738,9,FALSE))," ",VLOOKUP(TRIM(B529),ALL!$B$1:$V$2738,9,FALSE)))</f>
        <v/>
      </c>
      <c r="N534" s="34" t="str">
        <f>IF(ISBLANK(VLOOKUP(TRIM(B529),ALL!$B$1:$V$2738,10,FALSE)),"",IF(ISERROR(VLOOKUP(TRIM(B529),ALL!$B$1:$V$2738,10,FALSE))," ",VLOOKUP(TRIM(B529),ALL!$B$1:$V$2738,10,FALSE)))</f>
        <v/>
      </c>
      <c r="O534"/>
      <c r="P534"/>
      <c r="Q534"/>
      <c r="R534"/>
      <c r="S534"/>
      <c r="T534"/>
      <c r="AB534"/>
      <c r="AC534"/>
    </row>
    <row r="535" spans="1:29">
      <c r="A535" s="34" t="str">
        <f>IF(ISERROR(VLOOKUP(TRIM(B535),ALL!$B$1:$U$2738,3,FALSE)),"(unc)",VLOOKUP(TRIM(B535),ALL!$B$1:$U$2738,3,FALSE))</f>
        <v>SS ^</v>
      </c>
      <c r="B535" s="506" t="s">
        <v>9012</v>
      </c>
      <c r="C535" s="10" t="s">
        <v>4230</v>
      </c>
      <c r="D535" s="224">
        <f>VLOOKUP(TRIM(B535),BirthdateDraft!$A$1:$M$9000,2,FALSE)</f>
        <v>34881</v>
      </c>
      <c r="E535" s="203" t="str">
        <f>VLOOKUP(TRIM(B535),BirthdateDraft!$A$1:$M$9865,3,FALSE)</f>
        <v>FA</v>
      </c>
      <c r="F535" s="209"/>
      <c r="G535" s="34" t="str">
        <f>IF(ISERROR(VLOOKUP(TRIM(B535),ALL!$B$1:$U$2738,2,FALSE)),"",IF(ISERROR(VLOOKUP(TRIM(B535),ALL!$B$1:$U$2738,2,FALSE))," ",VLOOKUP(TRIM(B535),ALL!$B$1:$U$2738,2,FALSE)))</f>
        <v>GBN</v>
      </c>
      <c r="H535" s="124" t="str">
        <f>IF(ISBLANK(VLOOKUP(TRIM(B535),ALL!$B$1:$V$2738,4,FALSE)),"",IF(ISERROR(VLOOKUP(TRIM(B535),ALL!$B$1:$V$2738,4,FALSE))," ",VLOOKUP(TRIM(B535),ALL!$B$1:$V$2738,4,FALSE)))</f>
        <v>4-0</v>
      </c>
      <c r="I535" s="34"/>
      <c r="J535" s="34"/>
      <c r="K535" s="34"/>
      <c r="L535" s="34"/>
      <c r="M535" s="34"/>
      <c r="N535" s="34"/>
      <c r="O535"/>
      <c r="P535"/>
      <c r="Q535"/>
      <c r="R535"/>
      <c r="S535"/>
      <c r="T535"/>
      <c r="AB535"/>
      <c r="AC535"/>
    </row>
    <row r="536" spans="1:29">
      <c r="A536" s="34" t="str">
        <f>IF(ISERROR(VLOOKUP(TRIM(B536),ALL!$B$1:$U$2738,3,FALSE)),"(unc)",VLOOKUP(TRIM(B536),ALL!$B$1:$U$2738,3,FALSE))</f>
        <v>(unc)</v>
      </c>
      <c r="B536" s="99" t="s">
        <v>10107</v>
      </c>
      <c r="C536" s="10" t="s">
        <v>4230</v>
      </c>
      <c r="D536" s="224">
        <f>VLOOKUP(TRIM(B536),BirthdateDraft!$A$1:$M$9000,2,FALSE)</f>
        <v>36090</v>
      </c>
      <c r="E536" s="203" t="str">
        <f>VLOOKUP(TRIM(B536),BirthdateDraft!$A$1:$M$9865,3,FALSE)</f>
        <v>22/3</v>
      </c>
      <c r="F536" s="209" t="s">
        <v>10660</v>
      </c>
      <c r="G536" s="34" t="str">
        <f>IF(ISERROR(VLOOKUP(TRIM(B536),ALL!$B$1:$U$2738,2,FALSE)),"",IF(ISERROR(VLOOKUP(TRIM(B536),ALL!$B$1:$U$2738,2,FALSE))," ",VLOOKUP(TRIM(B536),ALL!$B$1:$U$2738,2,FALSE)))</f>
        <v/>
      </c>
      <c r="H536" s="124" t="str">
        <f>IF(ISBLANK(VLOOKUP(TRIM(B536),ALL!$B$1:$V$2738,4,FALSE)),"",IF(ISERROR(VLOOKUP(TRIM(B536),ALL!$B$1:$V$2738,4,FALSE))," ",VLOOKUP(TRIM(B536),ALL!$B$1:$V$2738,4,FALSE)))</f>
        <v xml:space="preserve"> </v>
      </c>
      <c r="I536" s="34"/>
      <c r="J536" s="34"/>
      <c r="K536" s="34"/>
      <c r="L536" s="34"/>
      <c r="M536" s="34"/>
      <c r="N536" s="34"/>
      <c r="O536"/>
      <c r="P536"/>
      <c r="Q536"/>
      <c r="R536"/>
      <c r="S536"/>
      <c r="T536"/>
      <c r="AB536"/>
      <c r="AC536"/>
    </row>
    <row r="538" spans="1:29">
      <c r="A538" s="34" t="str">
        <f>IF(ISERROR(VLOOKUP(TRIM(B538),ALL!$B$1:$U$2738,3,FALSE)),"(unc)",VLOOKUP(TRIM(B538),ALL!$B$1:$U$2738,3,FALSE))</f>
        <v>PR</v>
      </c>
      <c r="B538" s="99" t="s">
        <v>11399</v>
      </c>
      <c r="C538" s="10" t="s">
        <v>4230</v>
      </c>
      <c r="D538" s="224" t="e">
        <f>VLOOKUP(TRIM(B538),BirthdateDraft!$A$1:$M$9000,2,FALSE)</f>
        <v>#N/A</v>
      </c>
      <c r="E538" s="203" t="e">
        <f>VLOOKUP(TRIM(B538),BirthdateDraft!$A$1:$M$9865,3,FALSE)</f>
        <v>#N/A</v>
      </c>
      <c r="F538" s="209" t="s">
        <v>12066</v>
      </c>
      <c r="G538" s="34" t="str">
        <f>IF(ISERROR(VLOOKUP(TRIM(B538),ALL!$B$1:$U$2738,2,FALSE)),"",IF(ISERROR(VLOOKUP(TRIM(B538),ALL!$B$1:$U$2738,2,FALSE))," ",VLOOKUP(TRIM(B538),ALL!$B$1:$U$2738,2,FALSE)))</f>
        <v>TNA</v>
      </c>
      <c r="H538" s="124" t="str">
        <f>IF(ISBLANK(VLOOKUP(TRIM(B538),ALL!$B$1:$V$2738,4,FALSE)),"",IF(ISERROR(VLOOKUP(TRIM(B538),ALL!$B$1:$V$2738,4,FALSE))," ",VLOOKUP(TRIM(B538),ALL!$B$1:$V$2738,4,FALSE)))</f>
        <v/>
      </c>
      <c r="I538" s="34"/>
      <c r="J538" s="34"/>
      <c r="K538" s="34"/>
      <c r="L538" s="34"/>
      <c r="M538" s="34"/>
      <c r="N538" s="34"/>
      <c r="O538"/>
      <c r="P538"/>
      <c r="Q538"/>
      <c r="R538"/>
      <c r="S538"/>
      <c r="T538"/>
      <c r="AB538"/>
      <c r="AC538"/>
    </row>
    <row r="539" spans="1:29">
      <c r="A539" s="34" t="str">
        <f>IF(ISERROR(VLOOKUP(TRIM(B539),ALL!$B$1:$U$2738,3,FALSE)),"(unc)",VLOOKUP(TRIM(B539),ALL!$B$1:$U$2738,3,FALSE))</f>
        <v>PK</v>
      </c>
      <c r="B539" s="99" t="s">
        <v>7407</v>
      </c>
      <c r="C539" s="10" t="s">
        <v>4230</v>
      </c>
      <c r="D539" s="224">
        <f>VLOOKUP(TRIM(B539),BirthdateDraft!$A$1:$M$9000,2,FALSE)</f>
        <v>34549</v>
      </c>
      <c r="E539" s="203" t="str">
        <f>VLOOKUP(TRIM(B539),BirthdateDraft!$A$1:$M$9865,3,FALSE)</f>
        <v>17/FA</v>
      </c>
      <c r="F539" s="209"/>
      <c r="G539" s="34" t="str">
        <f>IF(ISERROR(VLOOKUP(TRIM(B539),ALL!$B$1:$U$2738,2,FALSE)),"",IF(ISERROR(VLOOKUP(TRIM(B539),ALL!$B$1:$U$2738,2,FALSE))," ",VLOOKUP(TRIM(B539),ALL!$B$1:$U$2738,2,FALSE)))</f>
        <v>ATN</v>
      </c>
      <c r="H539" s="124"/>
      <c r="I539" s="34"/>
      <c r="J539" s="34"/>
      <c r="K539" s="34"/>
      <c r="L539" s="34" t="str">
        <f>IF(ISBLANK(VLOOKUP(TRIM(B540),ALL!$B$1:$V$2738,8,FALSE)),"",IF(ISERROR(VLOOKUP(TRIM(B540),ALL!$B$1:$V$2738,8,FALSE))," ",VLOOKUP(TRIM(B540),ALL!$B$1:$V$2738,8,FALSE)))</f>
        <v/>
      </c>
      <c r="M539" s="34" t="str">
        <f>IF(ISBLANK(VLOOKUP(TRIM(B540),ALL!$B$1:$V$2738,9,FALSE)),"",IF(ISERROR(VLOOKUP(TRIM(B540),ALL!$B$1:$V$2738,9,FALSE))," ",VLOOKUP(TRIM(B540),ALL!$B$1:$V$2738,9,FALSE)))</f>
        <v/>
      </c>
      <c r="N539" s="34" t="str">
        <f>IF(ISBLANK(VLOOKUP(TRIM(B540),ALL!$B$1:$V$2738,10,FALSE)),"",IF(ISERROR(VLOOKUP(TRIM(B540),ALL!$B$1:$V$2738,10,FALSE))," ",VLOOKUP(TRIM(B540),ALL!$B$1:$V$2738,10,FALSE)))</f>
        <v/>
      </c>
      <c r="O539"/>
      <c r="P539"/>
      <c r="Q539"/>
      <c r="R539"/>
      <c r="S539"/>
      <c r="T539"/>
      <c r="AB539"/>
      <c r="AC539"/>
    </row>
    <row r="540" spans="1:29">
      <c r="A540" s="34" t="str">
        <f>IF(ISERROR(VLOOKUP(TRIM(B540),ALL!$B$1:$U$2738,3,FALSE)),"(unc)",VLOOKUP(TRIM(B540),ALL!$B$1:$U$2738,3,FALSE))</f>
        <v>Punt</v>
      </c>
      <c r="B540" s="207" t="s">
        <v>6269</v>
      </c>
      <c r="C540" s="10" t="s">
        <v>3741</v>
      </c>
      <c r="D540" s="224">
        <f>VLOOKUP(TRIM(B540),BirthdateDraft!$A$1:$M$9000,2,FALSE)</f>
        <v>34585</v>
      </c>
      <c r="E540" s="203" t="str">
        <f>VLOOKUP(TRIM(B540),BirthdateDraft!$A$1:$M$9865,3,FALSE)</f>
        <v>17/FA</v>
      </c>
      <c r="F540" s="209"/>
      <c r="G540" s="34" t="str">
        <f>IF(ISERROR(VLOOKUP(TRIM(B540),ALL!$B$1:$U$2738,2,FALSE)),"",IF(ISERROR(VLOOKUP(TRIM(B540),ALL!$B$1:$U$2738,2,FALSE))," ",VLOOKUP(TRIM(B540),ALL!$B$1:$U$2738,2,FALSE)))</f>
        <v>INA</v>
      </c>
      <c r="H540" s="124" t="str">
        <f>IF(ISBLANK(VLOOKUP(TRIM(B540),ALL!$B$1:$V$2738,4,FALSE)),"",IF(ISERROR(VLOOKUP(TRIM(B540),ALL!$B$1:$V$2738,4,FALSE))," ",VLOOKUP(TRIM(B540),ALL!$B$1:$V$2738,4,FALSE)))</f>
        <v/>
      </c>
      <c r="I540" s="34"/>
      <c r="J540" s="34"/>
      <c r="K540" s="34"/>
      <c r="L540" s="34"/>
      <c r="M540" s="34"/>
      <c r="N540" s="34"/>
      <c r="O540"/>
      <c r="P540"/>
      <c r="Q540"/>
      <c r="R540"/>
      <c r="S540"/>
      <c r="T540"/>
      <c r="AB540"/>
      <c r="AC540"/>
    </row>
    <row r="541" spans="1:29" ht="15.75">
      <c r="A541" s="490" t="s">
        <v>12278</v>
      </c>
      <c r="B541" s="490"/>
      <c r="C541" s="490"/>
      <c r="D541" s="491"/>
      <c r="E541" s="490"/>
      <c r="F541" s="490"/>
      <c r="G541" s="490"/>
      <c r="H541" s="492"/>
      <c r="I541" s="490"/>
      <c r="J541" s="490"/>
      <c r="K541" s="490"/>
      <c r="L541" s="34" t="str">
        <f>IF(ISBLANK(VLOOKUP(TRIM(B541),ALL!$B$1:$V$2738,8,FALSE)),"",IF(ISERROR(VLOOKUP(TRIM(B541),ALL!$B$1:$V$2738,8,FALSE))," ",VLOOKUP(TRIM(B541),ALL!$B$1:$V$2738,8,FALSE)))</f>
        <v xml:space="preserve"> </v>
      </c>
      <c r="M541" s="34" t="str">
        <f>IF(ISBLANK(VLOOKUP(TRIM(B541),ALL!$B$1:$V$2738,9,FALSE)),"",IF(ISERROR(VLOOKUP(TRIM(B541),ALL!$B$1:$V$2738,9,FALSE))," ",VLOOKUP(TRIM(B541),ALL!$B$1:$V$2738,9,FALSE)))</f>
        <v xml:space="preserve"> </v>
      </c>
      <c r="N541" s="34" t="str">
        <f>IF(ISBLANK(VLOOKUP(TRIM(B541),ALL!$B$1:$V$2738,10,FALSE)),"",IF(ISERROR(VLOOKUP(TRIM(B541),ALL!$B$1:$V$2738,10,FALSE))," ",VLOOKUP(TRIM(B541),ALL!$B$1:$V$2738,10,FALSE)))</f>
        <v xml:space="preserve"> </v>
      </c>
      <c r="O541" s="34"/>
      <c r="P541"/>
      <c r="Q541"/>
      <c r="R541"/>
      <c r="S541"/>
      <c r="T541"/>
      <c r="AB541"/>
      <c r="AC541"/>
    </row>
    <row r="542" spans="1:29" ht="15.75">
      <c r="A542" s="490" t="s">
        <v>12279</v>
      </c>
      <c r="B542" s="490"/>
      <c r="C542" s="490"/>
      <c r="D542" s="491"/>
      <c r="E542" s="490"/>
      <c r="F542" s="490"/>
      <c r="G542" s="490"/>
      <c r="H542" s="492"/>
      <c r="I542" s="490"/>
      <c r="J542" s="490"/>
      <c r="K542" s="490"/>
      <c r="L542" s="34" t="str">
        <f>IF(ISBLANK(VLOOKUP(TRIM(B542),ALL!$B$1:$V$2738,8,FALSE)),"",IF(ISERROR(VLOOKUP(TRIM(B542),ALL!$B$1:$V$2738,8,FALSE))," ",VLOOKUP(TRIM(B542),ALL!$B$1:$V$2738,8,FALSE)))</f>
        <v xml:space="preserve"> </v>
      </c>
      <c r="M542" s="34" t="str">
        <f>IF(ISBLANK(VLOOKUP(TRIM(B542),ALL!$B$1:$V$2738,9,FALSE)),"",IF(ISERROR(VLOOKUP(TRIM(B542),ALL!$B$1:$V$2738,9,FALSE))," ",VLOOKUP(TRIM(B542),ALL!$B$1:$V$2738,9,FALSE)))</f>
        <v xml:space="preserve"> </v>
      </c>
      <c r="N542" s="34" t="str">
        <f>IF(ISBLANK(VLOOKUP(TRIM(B542),ALL!$B$1:$V$2738,10,FALSE)),"",IF(ISERROR(VLOOKUP(TRIM(B542),ALL!$B$1:$V$2738,10,FALSE))," ",VLOOKUP(TRIM(B542),ALL!$B$1:$V$2738,10,FALSE)))</f>
        <v xml:space="preserve"> </v>
      </c>
      <c r="P542"/>
      <c r="Q542"/>
      <c r="R542"/>
      <c r="S542"/>
      <c r="T542"/>
      <c r="AB542"/>
      <c r="AC542"/>
    </row>
    <row r="543" spans="1:29">
      <c r="G543" s="5"/>
      <c r="I543" s="3"/>
      <c r="J543" s="3"/>
      <c r="K543" s="3"/>
      <c r="L543" s="34" t="str">
        <f>IF(ISBLANK(VLOOKUP(TRIM(B543),ALL!$B$1:$V$2738,8,FALSE)),"",IF(ISERROR(VLOOKUP(TRIM(B543),ALL!$B$1:$V$2738,8,FALSE))," ",VLOOKUP(TRIM(B543),ALL!$B$1:$V$2738,8,FALSE)))</f>
        <v xml:space="preserve"> </v>
      </c>
      <c r="M543" s="34" t="str">
        <f>IF(ISBLANK(VLOOKUP(TRIM(B543),ALL!$B$1:$V$2738,9,FALSE)),"",IF(ISERROR(VLOOKUP(TRIM(B543),ALL!$B$1:$V$2738,9,FALSE))," ",VLOOKUP(TRIM(B543),ALL!$B$1:$V$2738,9,FALSE)))</f>
        <v xml:space="preserve"> </v>
      </c>
      <c r="N543" s="34" t="str">
        <f>IF(ISBLANK(VLOOKUP(TRIM(B543),ALL!$B$1:$V$2738,10,FALSE)),"",IF(ISERROR(VLOOKUP(TRIM(B543),ALL!$B$1:$V$2738,10,FALSE))," ",VLOOKUP(TRIM(B543),ALL!$B$1:$V$2738,10,FALSE)))</f>
        <v xml:space="preserve"> </v>
      </c>
      <c r="O543"/>
      <c r="P543"/>
      <c r="Q543"/>
      <c r="R543"/>
      <c r="S543"/>
      <c r="T543"/>
      <c r="AB543"/>
      <c r="AC543"/>
    </row>
    <row r="544" spans="1:29" ht="20.25">
      <c r="A544" s="4" t="s">
        <v>5936</v>
      </c>
      <c r="I544" s="31">
        <f>COUNTA(B545:B607)</f>
        <v>54</v>
      </c>
      <c r="J544" s="31"/>
      <c r="L544" s="34" t="str">
        <f>IF(ISBLANK(VLOOKUP(TRIM(B544),ALL!$B$1:$V$2738,8,FALSE)),"",IF(ISERROR(VLOOKUP(TRIM(B544),ALL!$B$1:$V$2738,8,FALSE))," ",VLOOKUP(TRIM(B544),ALL!$B$1:$V$2738,8,FALSE)))</f>
        <v xml:space="preserve"> </v>
      </c>
      <c r="M544" s="34" t="str">
        <f>IF(ISBLANK(VLOOKUP(TRIM(B544),ALL!$B$1:$V$2738,9,FALSE)),"",IF(ISERROR(VLOOKUP(TRIM(B544),ALL!$B$1:$V$2738,9,FALSE))," ",VLOOKUP(TRIM(B544),ALL!$B$1:$V$2738,9,FALSE)))</f>
        <v xml:space="preserve"> </v>
      </c>
      <c r="N544" s="34" t="str">
        <f>IF(ISBLANK(VLOOKUP(TRIM(B544),ALL!$B$1:$V$2738,10,FALSE)),"",IF(ISERROR(VLOOKUP(TRIM(B544),ALL!$B$1:$V$2738,10,FALSE))," ",VLOOKUP(TRIM(B544),ALL!$B$1:$V$2738,10,FALSE)))</f>
        <v xml:space="preserve"> </v>
      </c>
      <c r="O544"/>
      <c r="P544"/>
      <c r="Q544"/>
      <c r="R544"/>
      <c r="S544"/>
      <c r="T544"/>
      <c r="AB544"/>
      <c r="AC544"/>
    </row>
    <row r="545" spans="1:29">
      <c r="L545" s="34" t="str">
        <f>IF(ISBLANK(VLOOKUP(TRIM(B545),ALL!$B$1:$V$2738,8,FALSE)),"",IF(ISERROR(VLOOKUP(TRIM(B545),ALL!$B$1:$V$2738,8,FALSE))," ",VLOOKUP(TRIM(B545),ALL!$B$1:$V$2738,8,FALSE)))</f>
        <v xml:space="preserve"> </v>
      </c>
      <c r="M545" s="34" t="str">
        <f>IF(ISBLANK(VLOOKUP(TRIM(B545),ALL!$B$1:$V$2738,9,FALSE)),"",IF(ISERROR(VLOOKUP(TRIM(B545),ALL!$B$1:$V$2738,9,FALSE))," ",VLOOKUP(TRIM(B545),ALL!$B$1:$V$2738,9,FALSE)))</f>
        <v xml:space="preserve"> </v>
      </c>
      <c r="N545" s="34" t="str">
        <f>IF(ISBLANK(VLOOKUP(TRIM(B545),ALL!$B$1:$V$2738,10,FALSE)),"",IF(ISERROR(VLOOKUP(TRIM(B545),ALL!$B$1:$V$2738,10,FALSE))," ",VLOOKUP(TRIM(B545),ALL!$B$1:$V$2738,10,FALSE)))</f>
        <v xml:space="preserve"> </v>
      </c>
      <c r="O545" s="6"/>
      <c r="P545"/>
      <c r="Q545"/>
      <c r="R545"/>
      <c r="S545"/>
      <c r="T545"/>
      <c r="AB545"/>
      <c r="AC545"/>
    </row>
    <row r="546" spans="1:29">
      <c r="A546" s="34" t="str">
        <f>IF(ISERROR(VLOOKUP(TRIM(B546),ALL!$B$1:$U$2738,3,FALSE)),"(unc)",VLOOKUP(TRIM(B546),ALL!$B$1:$U$2738,3,FALSE))</f>
        <v>QB</v>
      </c>
      <c r="B546" s="99" t="s">
        <v>9887</v>
      </c>
      <c r="C546" s="10" t="s">
        <v>4801</v>
      </c>
      <c r="D546" s="224">
        <f>VLOOKUP(TRIM(B546),BirthdateDraft!$A$1:$M$9000,2,FALSE)</f>
        <v>35968</v>
      </c>
      <c r="E546" s="203" t="str">
        <f>VLOOKUP(TRIM(B546),BirthdateDraft!$A$1:$M$9865,3,FALSE)</f>
        <v>22/1</v>
      </c>
      <c r="F546" s="209" t="s">
        <v>10386</v>
      </c>
      <c r="G546" s="34" t="str">
        <f>IF(ISERROR(VLOOKUP(TRIM(B546),ALL!$B$1:$U$2738,2,FALSE)),"",IF(ISERROR(VLOOKUP(TRIM(B546),ALL!$B$1:$U$2738,2,FALSE))," ",VLOOKUP(TRIM(B546),ALL!$B$1:$U$2738,2,FALSE)))</f>
        <v>PIA</v>
      </c>
      <c r="H546" s="124"/>
      <c r="I546" s="34"/>
      <c r="J546" s="34"/>
      <c r="K546" s="34"/>
      <c r="L546" s="34"/>
      <c r="M546" s="34"/>
      <c r="N546" s="34"/>
      <c r="O546"/>
      <c r="P546"/>
      <c r="Q546"/>
      <c r="R546"/>
      <c r="S546"/>
      <c r="T546"/>
      <c r="AB546"/>
      <c r="AC546"/>
    </row>
    <row r="547" spans="1:29" ht="15">
      <c r="A547" s="34" t="str">
        <f>IF(ISERROR(VLOOKUP(TRIM(B547),ALL!$B$1:$U$2738,3,FALSE)),"(unc)",VLOOKUP(TRIM(B547),ALL!$B$1:$U$2738,3,FALSE))</f>
        <v>QB</v>
      </c>
      <c r="B547" s="279" t="s">
        <v>9885</v>
      </c>
      <c r="C547" s="10" t="s">
        <v>4801</v>
      </c>
      <c r="D547" s="224">
        <f>VLOOKUP(TRIM(B547),BirthdateDraft!$A$1:$M$9000,2,FALSE)</f>
        <v>36403</v>
      </c>
      <c r="E547" s="203" t="str">
        <f>VLOOKUP(TRIM(B547),BirthdateDraft!$A$1:$M$9865,3,FALSE)</f>
        <v>22/3</v>
      </c>
      <c r="F547" s="209" t="s">
        <v>10472</v>
      </c>
      <c r="G547" s="34" t="str">
        <f>IF(ISERROR(VLOOKUP(TRIM(B547),ALL!$B$1:$U$2738,2,FALSE)),"",IF(ISERROR(VLOOKUP(TRIM(B547),ALL!$B$1:$U$2738,2,FALSE))," ",VLOOKUP(TRIM(B547),ALL!$B$1:$U$2738,2,FALSE)))</f>
        <v>ATN</v>
      </c>
      <c r="H547" s="124"/>
      <c r="I547" s="34"/>
      <c r="J547" s="34"/>
      <c r="K547" s="34"/>
      <c r="L547" s="34"/>
      <c r="M547" s="34"/>
      <c r="N547" s="34"/>
      <c r="P547"/>
      <c r="Q547"/>
      <c r="R547"/>
      <c r="S547"/>
      <c r="T547"/>
      <c r="AB547"/>
      <c r="AC547"/>
    </row>
    <row r="548" spans="1:29">
      <c r="A548" s="34"/>
      <c r="B548" s="99"/>
      <c r="C548" s="10"/>
      <c r="D548" s="224"/>
      <c r="E548" s="203"/>
      <c r="F548" s="209"/>
      <c r="G548" s="34" t="str">
        <f>IF(ISERROR(VLOOKUP(TRIM(B548),ALL!$B$1:$U$2738,2,FALSE)),"",IF(ISERROR(VLOOKUP(TRIM(B548),ALL!$B$1:$U$2738,2,FALSE))," ",VLOOKUP(TRIM(B548),ALL!$B$1:$U$2738,2,FALSE)))</f>
        <v/>
      </c>
      <c r="H548" s="124"/>
      <c r="I548" s="34"/>
      <c r="J548" s="34"/>
      <c r="K548" s="34"/>
      <c r="L548" s="34" t="str">
        <f>IF(ISBLANK(VLOOKUP(TRIM(B548),ALL!$B$1:$V$2738,8,FALSE)),"",IF(ISERROR(VLOOKUP(TRIM(B548),ALL!$B$1:$V$2738,8,FALSE))," ",VLOOKUP(TRIM(B548),ALL!$B$1:$V$2738,8,FALSE)))</f>
        <v xml:space="preserve"> </v>
      </c>
      <c r="M548" s="34" t="str">
        <f>IF(ISBLANK(VLOOKUP(TRIM(B548),ALL!$B$1:$V$2738,9,FALSE)),"",IF(ISERROR(VLOOKUP(TRIM(B548),ALL!$B$1:$V$2738,9,FALSE))," ",VLOOKUP(TRIM(B548),ALL!$B$1:$V$2738,9,FALSE)))</f>
        <v xml:space="preserve"> </v>
      </c>
      <c r="N548" s="34" t="str">
        <f>IF(ISBLANK(VLOOKUP(TRIM(B548),ALL!$B$1:$V$2738,10,FALSE)),"",IF(ISERROR(VLOOKUP(TRIM(B548),ALL!$B$1:$V$2738,10,FALSE))," ",VLOOKUP(TRIM(B548),ALL!$B$1:$V$2738,10,FALSE)))</f>
        <v xml:space="preserve"> </v>
      </c>
      <c r="O548"/>
      <c r="P548"/>
      <c r="Q548"/>
      <c r="R548"/>
      <c r="S548"/>
      <c r="T548"/>
      <c r="AB548"/>
      <c r="AC548"/>
    </row>
    <row r="549" spans="1:29">
      <c r="A549" s="34" t="str">
        <f>IF(ISERROR(VLOOKUP(TRIM(B549),ALL!$B$1:$U$2738,3,FALSE)),"(unc)",VLOOKUP(TRIM(B549),ALL!$B$1:$U$2738,3,FALSE))</f>
        <v>HB</v>
      </c>
      <c r="B549" s="99" t="s">
        <v>8153</v>
      </c>
      <c r="C549" s="10" t="s">
        <v>4801</v>
      </c>
      <c r="D549" s="224">
        <f>VLOOKUP(TRIM(B549),BirthdateDraft!$A$1:$M$9000,2,FALSE)</f>
        <v>36179</v>
      </c>
      <c r="E549" s="203" t="str">
        <f>VLOOKUP(TRIM(B549),BirthdateDraft!$A$1:$M$9865,3,FALSE)</f>
        <v>20/2</v>
      </c>
      <c r="F549" s="209" t="s">
        <v>8344</v>
      </c>
      <c r="G549" s="34" t="str">
        <f>IF(ISERROR(VLOOKUP(TRIM(B549),ALL!$B$1:$U$2738,2,FALSE)),"",IF(ISERROR(VLOOKUP(TRIM(B549),ALL!$B$1:$U$2738,2,FALSE))," ",VLOOKUP(TRIM(B549),ALL!$B$1:$U$2738,2,FALSE)))</f>
        <v>INA</v>
      </c>
      <c r="H549" s="124" t="str">
        <f>IF(ISBLANK(VLOOKUP(TRIM(B549),ALL!$B$1:$V$2738,11,FALSE)),"",IF(ISERROR(VLOOKUP(TRIM(B549),ALL!$B$1:$V$2738,11,FALSE))," ",VLOOKUP(TRIM(B549),ALL!$B$1:$V$2738,11,FALSE)))</f>
        <v>B</v>
      </c>
      <c r="I549" s="34"/>
      <c r="J549" s="34"/>
      <c r="K549" s="34"/>
      <c r="L549" s="34">
        <f>IF(ISBLANK(VLOOKUP(TRIM(B549),ALL!$B$1:$V$2738,8,FALSE)),"",IF(ISERROR(VLOOKUP(TRIM(B549),ALL!$B$1:$V$2738,8,FALSE))," ",VLOOKUP(TRIM(B549),ALL!$B$1:$V$2738,8,FALSE)))</f>
        <v>0</v>
      </c>
      <c r="M549" s="34" t="str">
        <f>IF(ISBLANK(VLOOKUP(TRIM(B549),ALL!$B$1:$V$2738,9,FALSE)),"",IF(ISERROR(VLOOKUP(TRIM(B549),ALL!$B$1:$V$2738,9,FALSE))," ",VLOOKUP(TRIM(B549),ALL!$B$1:$V$2738,9,FALSE)))</f>
        <v/>
      </c>
      <c r="N549" s="34">
        <f>IF(ISBLANK(VLOOKUP(TRIM(B549),ALL!$B$1:$V$2738,10,FALSE)),"",IF(ISERROR(VLOOKUP(TRIM(B549),ALL!$B$1:$V$2738,10,FALSE))," ",VLOOKUP(TRIM(B549),ALL!$B$1:$V$2738,10,FALSE)))</f>
        <v>0</v>
      </c>
      <c r="O549"/>
      <c r="P549"/>
      <c r="Q549"/>
      <c r="R549"/>
      <c r="S549"/>
      <c r="T549"/>
      <c r="AB549"/>
      <c r="AC549"/>
    </row>
    <row r="550" spans="1:29">
      <c r="A550" s="34" t="str">
        <f>IF(ISERROR(VLOOKUP(TRIM(B550),ALL!$B$1:$U$2738,3,FALSE)),"(unc)",VLOOKUP(TRIM(B550),ALL!$B$1:$U$2738,3,FALSE))</f>
        <v>HB</v>
      </c>
      <c r="B550" s="99" t="s">
        <v>6676</v>
      </c>
      <c r="C550" s="10" t="s">
        <v>4801</v>
      </c>
      <c r="D550" s="224">
        <f>VLOOKUP(TRIM(B550),BirthdateDraft!$A$1:$M$9000,2,FALSE)</f>
        <v>35470</v>
      </c>
      <c r="E550" s="203" t="str">
        <f>VLOOKUP(TRIM(B550),BirthdateDraft!$A$1:$M$9865,3,FALSE)</f>
        <v>18/1 (2)</v>
      </c>
      <c r="F550" s="209" t="s">
        <v>8638</v>
      </c>
      <c r="G550" s="34" t="str">
        <f>IF(ISERROR(VLOOKUP(TRIM(B550),ALL!$B$1:$U$2738,2,FALSE)),"",IF(ISERROR(VLOOKUP(TRIM(B550),ALL!$B$1:$U$2738,2,FALSE))," ",VLOOKUP(TRIM(B550),ALL!$B$1:$U$2738,2,FALSE)))</f>
        <v>NYN</v>
      </c>
      <c r="H550" s="124" t="str">
        <f>IF(ISBLANK(VLOOKUP(TRIM(B550),ALL!$B$1:$V$2738,11,FALSE)),"",IF(ISERROR(VLOOKUP(TRIM(B550),ALL!$B$1:$V$2738,11,FALSE))," ",VLOOKUP(TRIM(B550),ALL!$B$1:$V$2738,11,FALSE)))</f>
        <v>C</v>
      </c>
      <c r="I550" s="34" t="str">
        <f>IF(ISBLANK(VLOOKUP(TRIM(B550),ALL!$B$1:$V$2738,5,FALSE)),"",IF(ISERROR(VLOOKUP(TRIM(B550),ALL!$B$1:$V$2738,5,FALSE))," ",VLOOKUP(TRIM(B550),ALL!$B$1:$V$2738,5,FALSE)))</f>
        <v/>
      </c>
      <c r="J550" s="34" t="str">
        <f>IF(ISBLANK(VLOOKUP(TRIM(B550),ALL!$B$1:$V$2738,6,FALSE)),"",IF(ISERROR(VLOOKUP(TRIM(B550),ALL!$B$1:$V$2738,6,FALSE))," ", VLOOKUP(TRIM(B550),ALL!$B$1:$V$2738,6,FALSE)))</f>
        <v/>
      </c>
      <c r="K550" s="34" t="str">
        <f>IF(ISBLANK(VLOOKUP(TRIM(B550),ALL!$B$1:$V$2738,7,FALSE)),"",IF(ISERROR(VLOOKUP(TRIM(B550),ALL!$B$1:$V$2738,7,FALSE))," ",VLOOKUP(TRIM(B550),ALL!$B$1:$V$2738,7,FALSE)))</f>
        <v/>
      </c>
      <c r="L550" s="34">
        <f>IF(ISBLANK(VLOOKUP(TRIM(B550),ALL!$B$1:$V$2738,8,FALSE)),"",IF(ISERROR(VLOOKUP(TRIM(B550),ALL!$B$1:$V$2738,8,FALSE))," ",VLOOKUP(TRIM(B550),ALL!$B$1:$V$2738,8,FALSE)))</f>
        <v>0</v>
      </c>
      <c r="M550" s="34" t="str">
        <f>IF(ISBLANK(VLOOKUP(TRIM(B550),ALL!$B$1:$V$2738,9,FALSE)),"",IF(ISERROR(VLOOKUP(TRIM(B550),ALL!$B$1:$V$2738,9,FALSE))," ",VLOOKUP(TRIM(B550),ALL!$B$1:$V$2738,9,FALSE)))</f>
        <v/>
      </c>
      <c r="N550" s="34">
        <f>IF(ISBLANK(VLOOKUP(TRIM(B550),ALL!$B$1:$V$2738,10,FALSE)),"",IF(ISERROR(VLOOKUP(TRIM(B550),ALL!$B$1:$V$2738,10,FALSE))," ",VLOOKUP(TRIM(B550),ALL!$B$1:$V$2738,10,FALSE)))</f>
        <v>4</v>
      </c>
      <c r="O550"/>
      <c r="P550"/>
      <c r="Q550"/>
      <c r="R550"/>
      <c r="S550"/>
      <c r="T550"/>
      <c r="AB550"/>
      <c r="AC550"/>
    </row>
    <row r="551" spans="1:29">
      <c r="A551" s="34" t="str">
        <f>IF(ISERROR(VLOOKUP(TRIM(B551),ALL!$B$1:$U$2738,3,FALSE)),"(unc)",VLOOKUP(TRIM(B551),ALL!$B$1:$U$2738,3,FALSE))</f>
        <v>HB</v>
      </c>
      <c r="B551" s="99" t="s">
        <v>4583</v>
      </c>
      <c r="C551" s="10" t="s">
        <v>4801</v>
      </c>
      <c r="D551" s="224">
        <f>VLOOKUP(TRIM(B551),BirthdateDraft!$A$1:$M$9000,2,FALSE)</f>
        <v>33727</v>
      </c>
      <c r="E551" s="203" t="str">
        <f>VLOOKUP(TRIM(B551),BirthdateDraft!$A$1:$M$9865,3,FALSE)</f>
        <v>14/3</v>
      </c>
      <c r="F551" s="209"/>
      <c r="G551" s="34" t="str">
        <f>IF(ISERROR(VLOOKUP(TRIM(B551),ALL!$B$1:$U$2738,2,FALSE)),"",IF(ISERROR(VLOOKUP(TRIM(B551),ALL!$B$1:$U$2738,2,FALSE))," ",VLOOKUP(TRIM(B551),ALL!$B$1:$U$2738,2,FALSE)))</f>
        <v>KCA</v>
      </c>
      <c r="H551" s="124" t="str">
        <f>IF(ISBLANK(VLOOKUP(TRIM(B551),ALL!$B$1:$V$2738,11,FALSE)),"",IF(ISERROR(VLOOKUP(TRIM(B551),ALL!$B$1:$V$2738,11,FALSE))," ",VLOOKUP(TRIM(B551),ALL!$B$1:$V$2738,11,FALSE)))</f>
        <v>B</v>
      </c>
      <c r="I551" s="34" t="str">
        <f>IF(ISBLANK(VLOOKUP(TRIM(B551),ALL!$B$1:$V$2738,5,FALSE)),"",IF(ISERROR(VLOOKUP(TRIM(B551),ALL!$B$1:$V$2738,5,FALSE))," ",VLOOKUP(TRIM(B551),ALL!$B$1:$V$2738,5,FALSE)))</f>
        <v/>
      </c>
      <c r="J551" s="34" t="str">
        <f>IF(ISBLANK(VLOOKUP(TRIM(B551),ALL!$B$1:$V$2738,6,FALSE)),"",IF(ISERROR(VLOOKUP(TRIM(B551),ALL!$B$1:$V$2738,6,FALSE))," ", VLOOKUP(TRIM(B551),ALL!$B$1:$V$2738,6,FALSE)))</f>
        <v/>
      </c>
      <c r="K551" s="34" t="str">
        <f>IF(ISBLANK(VLOOKUP(TRIM(B551),ALL!$B$1:$V$2738,7,FALSE)),"",IF(ISERROR(VLOOKUP(TRIM(B551),ALL!$B$1:$V$2738,7,FALSE))," ",VLOOKUP(TRIM(B551),ALL!$B$1:$V$2738,7,FALSE)))</f>
        <v/>
      </c>
      <c r="L551" s="34">
        <f>IF(ISBLANK(VLOOKUP(TRIM(B551),ALL!$B$1:$V$2738,8,FALSE)),"",IF(ISERROR(VLOOKUP(TRIM(B551),ALL!$B$1:$V$2738,8,FALSE))," ",VLOOKUP(TRIM(B551),ALL!$B$1:$V$2738,8,FALSE)))</f>
        <v>0</v>
      </c>
      <c r="M551" s="34" t="str">
        <f>IF(ISBLANK(VLOOKUP(TRIM(B551),ALL!$B$1:$V$2738,9,FALSE)),"",IF(ISERROR(VLOOKUP(TRIM(B551),ALL!$B$1:$V$2738,9,FALSE))," ",VLOOKUP(TRIM(B551),ALL!$B$1:$V$2738,9,FALSE)))</f>
        <v/>
      </c>
      <c r="N551" s="34">
        <f>IF(ISBLANK(VLOOKUP(TRIM(B551),ALL!$B$1:$V$2738,10,FALSE)),"",IF(ISERROR(VLOOKUP(TRIM(B551),ALL!$B$1:$V$2738,10,FALSE))," ",VLOOKUP(TRIM(B551),ALL!$B$1:$V$2738,10,FALSE)))</f>
        <v>0</v>
      </c>
      <c r="O551"/>
      <c r="P551"/>
      <c r="Q551"/>
      <c r="R551"/>
      <c r="S551"/>
      <c r="T551"/>
      <c r="AB551"/>
      <c r="AC551"/>
    </row>
    <row r="552" spans="1:29">
      <c r="A552" s="34" t="str">
        <f>IF(ISERROR(VLOOKUP(TRIM(B552),ALL!$B$1:$U$2738,3,FALSE)),"(unc)",VLOOKUP(TRIM(B552),ALL!$B$1:$U$2738,3,FALSE))</f>
        <v>HB KOR</v>
      </c>
      <c r="B552" s="99" t="s">
        <v>9039</v>
      </c>
      <c r="C552" s="10" t="s">
        <v>4801</v>
      </c>
      <c r="D552" s="224">
        <f>VLOOKUP(TRIM(B552),BirthdateDraft!$A$1:$M$9000,2,FALSE)</f>
        <v>35217</v>
      </c>
      <c r="E552" s="203">
        <f>VLOOKUP(TRIM(B552),BirthdateDraft!$A$1:$M$9865,3,FALSE)</f>
        <v>0</v>
      </c>
      <c r="F552" s="209" t="s">
        <v>11972</v>
      </c>
      <c r="G552" s="34" t="str">
        <f>IF(ISERROR(VLOOKUP(TRIM(B552),ALL!$B$1:$U$2738,2,FALSE)),"",IF(ISERROR(VLOOKUP(TRIM(B552),ALL!$B$1:$U$2738,2,FALSE))," ",VLOOKUP(TRIM(B552),ALL!$B$1:$U$2738,2,FALSE)))</f>
        <v>DEN</v>
      </c>
      <c r="H552" s="124" t="str">
        <f>IF(ISBLANK(VLOOKUP(TRIM(B552),ALL!$B$1:$V$2738,11,FALSE)),"",IF(ISERROR(VLOOKUP(TRIM(B552),ALL!$B$1:$V$2738,11,FALSE))," ",VLOOKUP(TRIM(B552),ALL!$B$1:$V$2738,11,FALSE)))</f>
        <v>C</v>
      </c>
      <c r="I552" s="34" t="str">
        <f>IF(ISBLANK(VLOOKUP(TRIM(B552),ALL!$B$1:$V$2738,5,FALSE)),"",IF(ISERROR(VLOOKUP(TRIM(B552),ALL!$B$1:$V$2738,5,FALSE))," ",VLOOKUP(TRIM(B552),ALL!$B$1:$V$2738,5,FALSE)))</f>
        <v/>
      </c>
      <c r="J552" s="34" t="str">
        <f>IF(ISBLANK(VLOOKUP(TRIM(B552),ALL!$B$1:$V$2738,6,FALSE)),"",IF(ISERROR(VLOOKUP(TRIM(B552),ALL!$B$1:$V$2738,6,FALSE))," ", VLOOKUP(TRIM(B552),ALL!$B$1:$V$2738,6,FALSE)))</f>
        <v/>
      </c>
      <c r="K552" s="34" t="str">
        <f>IF(ISBLANK(VLOOKUP(TRIM(B552),ALL!$B$1:$V$2738,7,FALSE)),"",IF(ISERROR(VLOOKUP(TRIM(B552),ALL!$B$1:$V$2738,7,FALSE))," ",VLOOKUP(TRIM(B552),ALL!$B$1:$V$2738,7,FALSE)))</f>
        <v/>
      </c>
      <c r="L552" s="34">
        <f>IF(ISBLANK(VLOOKUP(TRIM(B552),ALL!$B$1:$V$2738,8,FALSE)),"",IF(ISERROR(VLOOKUP(TRIM(B552),ALL!$B$1:$V$2738,8,FALSE))," ",VLOOKUP(TRIM(B552),ALL!$B$1:$V$2738,8,FALSE)))</f>
        <v>0</v>
      </c>
      <c r="M552" s="34" t="str">
        <f>IF(ISBLANK(VLOOKUP(TRIM(B552),ALL!$B$1:$V$2738,9,FALSE)),"",IF(ISERROR(VLOOKUP(TRIM(B552),ALL!$B$1:$V$2738,9,FALSE))," ",VLOOKUP(TRIM(B552),ALL!$B$1:$V$2738,9,FALSE)))</f>
        <v/>
      </c>
      <c r="N552" s="34">
        <f>IF(ISBLANK(VLOOKUP(TRIM(B552),ALL!$B$1:$V$2738,10,FALSE)),"",IF(ISERROR(VLOOKUP(TRIM(B552),ALL!$B$1:$V$2738,10,FALSE))," ",VLOOKUP(TRIM(B552),ALL!$B$1:$V$2738,10,FALSE)))</f>
        <v>0</v>
      </c>
      <c r="O552"/>
      <c r="P552"/>
      <c r="Q552"/>
      <c r="R552"/>
      <c r="S552"/>
      <c r="T552"/>
      <c r="AB552"/>
      <c r="AC552"/>
    </row>
    <row r="553" spans="1:29">
      <c r="A553" s="34" t="str">
        <f>IF(ISERROR(VLOOKUP(TRIM(B553),ALL!$B$1:$U$2738,3,FALSE)),"(unc)",VLOOKUP(TRIM(B553),ALL!$B$1:$U$2738,3,FALSE))</f>
        <v>HB KOR</v>
      </c>
      <c r="B553" s="250" t="s">
        <v>9336</v>
      </c>
      <c r="C553" s="10" t="s">
        <v>4801</v>
      </c>
      <c r="D553" s="224">
        <f>VLOOKUP(TRIM(B553),BirthdateDraft!$A$1:$M$9000,2,FALSE)</f>
        <v>33314</v>
      </c>
      <c r="E553" s="203" t="str">
        <f>VLOOKUP(TRIM(B553),BirthdateDraft!$A$1:$M$9865,3,FALSE)</f>
        <v>13/1 (29)</v>
      </c>
      <c r="F553" s="209"/>
      <c r="G553" s="34" t="str">
        <f>IF(ISERROR(VLOOKUP(TRIM(B553),ALL!$B$1:$U$2738,2,FALSE)),"",IF(ISERROR(VLOOKUP(TRIM(B553),ALL!$B$1:$U$2738,2,FALSE))," ",VLOOKUP(TRIM(B553),ALL!$B$1:$U$2738,2,FALSE)))</f>
        <v>ATN</v>
      </c>
      <c r="H553" s="124" t="str">
        <f>IF(ISBLANK(VLOOKUP(TRIM(B553),ALL!$B$1:$V$2738,11,FALSE)),"",IF(ISERROR(VLOOKUP(TRIM(B553),ALL!$B$1:$V$2738,11,FALSE))," ",VLOOKUP(TRIM(B553),ALL!$B$1:$V$2738,11,FALSE)))</f>
        <v>E</v>
      </c>
      <c r="I553" s="34" t="str">
        <f>IF(ISBLANK(VLOOKUP(TRIM(B553),ALL!$B$1:$V$2738,5,FALSE)),"",IF(ISERROR(VLOOKUP(TRIM(B553),ALL!$B$1:$V$2738,5,FALSE))," ",VLOOKUP(TRIM(B553),ALL!$B$1:$V$2738,5,FALSE)))</f>
        <v/>
      </c>
      <c r="J553" s="34" t="str">
        <f>IF(ISBLANK(VLOOKUP(TRIM(B553),ALL!$B$1:$V$2738,6,FALSE)),"",IF(ISERROR(VLOOKUP(TRIM(B553),ALL!$B$1:$V$2738,6,FALSE))," ", VLOOKUP(TRIM(B553),ALL!$B$1:$V$2738,6,FALSE)))</f>
        <v/>
      </c>
      <c r="K553" s="34" t="str">
        <f>IF(ISBLANK(VLOOKUP(TRIM(B553),ALL!$B$1:$V$2738,7,FALSE)),"",IF(ISERROR(VLOOKUP(TRIM(B553),ALL!$B$1:$V$2738,7,FALSE))," ",VLOOKUP(TRIM(B553),ALL!$B$1:$V$2738,7,FALSE)))</f>
        <v/>
      </c>
      <c r="L553" s="34">
        <f>IF(ISBLANK(VLOOKUP(TRIM(B553),ALL!$B$1:$V$2738,8,FALSE)),"",IF(ISERROR(VLOOKUP(TRIM(B553),ALL!$B$1:$V$2738,8,FALSE))," ",VLOOKUP(TRIM(B553),ALL!$B$1:$V$2738,8,FALSE)))</f>
        <v>0</v>
      </c>
      <c r="M553" s="34" t="str">
        <f>IF(ISBLANK(VLOOKUP(TRIM(B553),ALL!$B$1:$V$2738,9,FALSE)),"",IF(ISERROR(VLOOKUP(TRIM(B553),ALL!$B$1:$V$2738,9,FALSE))," ",VLOOKUP(TRIM(B553),ALL!$B$1:$V$2738,9,FALSE)))</f>
        <v/>
      </c>
      <c r="N553" s="34">
        <f>IF(ISBLANK(VLOOKUP(TRIM(B553),ALL!$B$1:$V$2738,10,FALSE)),"",IF(ISERROR(VLOOKUP(TRIM(B553),ALL!$B$1:$V$2738,10,FALSE))," ",VLOOKUP(TRIM(B553),ALL!$B$1:$V$2738,10,FALSE)))</f>
        <v>4</v>
      </c>
      <c r="O553"/>
      <c r="P553"/>
      <c r="Q553"/>
      <c r="R553"/>
      <c r="S553"/>
      <c r="T553"/>
      <c r="AB553"/>
      <c r="AC553"/>
    </row>
    <row r="555" spans="1:29">
      <c r="A555" s="34"/>
      <c r="B555" s="99"/>
      <c r="C555" s="10"/>
      <c r="D555" s="224"/>
      <c r="E555" s="203"/>
      <c r="F555" s="209"/>
      <c r="G555" s="34"/>
      <c r="H555" s="124" t="str">
        <f>IF(ISBLANK(VLOOKUP(TRIM(B555),ALL!$B$1:$V$2738,11,FALSE)),"",IF(ISERROR(VLOOKUP(TRIM(B555),ALL!$B$1:$V$2738,11,FALSE))," ",VLOOKUP(TRIM(B555),ALL!$B$1:$V$2738,11,FALSE)))</f>
        <v xml:space="preserve"> </v>
      </c>
      <c r="I555" s="34"/>
      <c r="J555" s="34"/>
      <c r="K555" s="34"/>
      <c r="L555" s="34" t="str">
        <f>IF(ISBLANK(VLOOKUP(TRIM(B555),ALL!$B$1:$V$2738,8,FALSE)),"",IF(ISERROR(VLOOKUP(TRIM(B555),ALL!$B$1:$V$2738,8,FALSE))," ",VLOOKUP(TRIM(B555),ALL!$B$1:$V$2738,8,FALSE)))</f>
        <v xml:space="preserve"> </v>
      </c>
      <c r="M555" s="34" t="str">
        <f>IF(ISBLANK(VLOOKUP(TRIM(B555),ALL!$B$1:$V$2738,9,FALSE)),"",IF(ISERROR(VLOOKUP(TRIM(B555),ALL!$B$1:$V$2738,9,FALSE))," ",VLOOKUP(TRIM(B555),ALL!$B$1:$V$2738,9,FALSE)))</f>
        <v xml:space="preserve"> </v>
      </c>
      <c r="N555" s="34" t="str">
        <f>IF(ISBLANK(VLOOKUP(TRIM(B555),ALL!$B$1:$V$2738,10,FALSE)),"",IF(ISERROR(VLOOKUP(TRIM(B555),ALL!$B$1:$V$2738,10,FALSE))," ",VLOOKUP(TRIM(B555),ALL!$B$1:$V$2738,10,FALSE)))</f>
        <v xml:space="preserve"> </v>
      </c>
      <c r="O555"/>
      <c r="P555"/>
      <c r="Q555"/>
      <c r="R555"/>
      <c r="S555"/>
      <c r="T555"/>
      <c r="AB555"/>
      <c r="AC555"/>
    </row>
    <row r="556" spans="1:29">
      <c r="A556" s="34" t="str">
        <f>IF(ISERROR(VLOOKUP(TRIM(B556),ALL!$B$1:$U$2738,3,FALSE)),"(unc)",VLOOKUP(TRIM(B556),ALL!$B$1:$U$2738,3,FALSE))</f>
        <v>WR</v>
      </c>
      <c r="B556" s="99" t="s">
        <v>9496</v>
      </c>
      <c r="C556" s="10" t="s">
        <v>4801</v>
      </c>
      <c r="D556" s="224">
        <f>VLOOKUP(TRIM(B556),BirthdateDraft!$A$1:$M$9000,2,FALSE)</f>
        <v>36100</v>
      </c>
      <c r="E556" s="203" t="str">
        <f>VLOOKUP(TRIM(B556),BirthdateDraft!$A$1:$M$9865,3,FALSE)</f>
        <v>21/1(10)</v>
      </c>
      <c r="F556" s="209" t="s">
        <v>8390</v>
      </c>
      <c r="G556" s="34" t="str">
        <f>IF(ISERROR(VLOOKUP(TRIM(B556),ALL!$B$1:$U$2738,2,FALSE)),"",IF(ISERROR(VLOOKUP(TRIM(B556),ALL!$B$1:$U$2738,2,FALSE))," ",VLOOKUP(TRIM(B556),ALL!$B$1:$U$2738,2,FALSE)))</f>
        <v>PHN</v>
      </c>
      <c r="H556" s="124" t="str">
        <f>IF(ISBLANK(VLOOKUP(TRIM(B556),ALL!$B$1:$V$2738,11,FALSE)),"",IF(ISERROR(VLOOKUP(TRIM(B556),ALL!$B$1:$V$2738,11,FALSE))," ",VLOOKUP(TRIM(B556),ALL!$B$1:$V$2738,11,FALSE)))</f>
        <v>D</v>
      </c>
      <c r="I556" s="34"/>
      <c r="J556" s="34"/>
      <c r="K556" s="34"/>
      <c r="L556" s="34" t="str">
        <f>IF(ISBLANK(VLOOKUP(TRIM(B556),ALL!$B$1:$V$2738,8,FALSE)),"",IF(ISERROR(VLOOKUP(TRIM(B556),ALL!$B$1:$V$2738,8,FALSE))," ",VLOOKUP(TRIM(B556),ALL!$B$1:$V$2738,8,FALSE)))</f>
        <v/>
      </c>
      <c r="M556" s="34" t="str">
        <f>IF(ISBLANK(VLOOKUP(TRIM(B556),ALL!$B$1:$V$2738,9,FALSE)),"",IF(ISERROR(VLOOKUP(TRIM(B556),ALL!$B$1:$V$2738,9,FALSE))," ",VLOOKUP(TRIM(B556),ALL!$B$1:$V$2738,9,FALSE)))</f>
        <v/>
      </c>
      <c r="N556" s="34" t="str">
        <f>IF(ISBLANK(VLOOKUP(TRIM(B556),ALL!$B$1:$V$2738,10,FALSE)),"",IF(ISERROR(VLOOKUP(TRIM(B556),ALL!$B$1:$V$2738,10,FALSE))," ",VLOOKUP(TRIM(B556),ALL!$B$1:$V$2738,10,FALSE)))</f>
        <v/>
      </c>
      <c r="O556"/>
      <c r="P556"/>
      <c r="Q556"/>
      <c r="R556"/>
      <c r="S556"/>
      <c r="T556"/>
      <c r="AB556"/>
      <c r="AC556"/>
    </row>
    <row r="557" spans="1:29">
      <c r="A557" s="34" t="str">
        <f>IF(ISERROR(VLOOKUP(TRIM(B557),ALL!$B$1:$U$2738,3,FALSE)),"(unc)",VLOOKUP(TRIM(B557),ALL!$B$1:$U$2738,3,FALSE))</f>
        <v>WR</v>
      </c>
      <c r="B557" s="99" t="s">
        <v>8100</v>
      </c>
      <c r="C557" s="10" t="s">
        <v>4801</v>
      </c>
      <c r="D557" s="224">
        <f>VLOOKUP(TRIM(B557),BirthdateDraft!$A$1:$M$9000,2,FALSE)</f>
        <v>35272</v>
      </c>
      <c r="E557" s="203" t="str">
        <f>VLOOKUP(TRIM(B557),BirthdateDraft!$A$1:$M$9865,3,FALSE)</f>
        <v>20/2</v>
      </c>
      <c r="F557" s="209"/>
      <c r="G557" s="34" t="str">
        <f>IF(ISERROR(VLOOKUP(TRIM(B557),ALL!$B$1:$U$2738,2,FALSE)),"",IF(ISERROR(VLOOKUP(TRIM(B557),ALL!$B$1:$U$2738,2,FALSE))," ",VLOOKUP(TRIM(B557),ALL!$B$1:$U$2738,2,FALSE)))</f>
        <v>ATN</v>
      </c>
      <c r="H557" s="124" t="str">
        <f>IF(ISBLANK(VLOOKUP(TRIM(B557),ALL!$B$1:$V$2738,11,FALSE)),"",IF(ISERROR(VLOOKUP(TRIM(B557),ALL!$B$1:$V$2738,11,FALSE))," ",VLOOKUP(TRIM(B557),ALL!$B$1:$V$2738,11,FALSE)))</f>
        <v>E</v>
      </c>
      <c r="I557" s="34"/>
      <c r="J557" s="34"/>
      <c r="K557" s="34"/>
      <c r="L557" s="34" t="str">
        <f>IF(ISBLANK(VLOOKUP(TRIM(B557),ALL!$B$1:$V$2738,8,FALSE)),"",IF(ISERROR(VLOOKUP(TRIM(B557),ALL!$B$1:$V$2738,8,FALSE))," ",VLOOKUP(TRIM(B557),ALL!$B$1:$V$2738,8,FALSE)))</f>
        <v/>
      </c>
      <c r="M557" s="34" t="str">
        <f>IF(ISBLANK(VLOOKUP(TRIM(B557),ALL!$B$1:$V$2738,9,FALSE)),"",IF(ISERROR(VLOOKUP(TRIM(B557),ALL!$B$1:$V$2738,9,FALSE))," ",VLOOKUP(TRIM(B557),ALL!$B$1:$V$2738,9,FALSE)))</f>
        <v/>
      </c>
      <c r="N557" s="34" t="str">
        <f>IF(ISBLANK(VLOOKUP(TRIM(B557),ALL!$B$1:$V$2738,10,FALSE)),"",IF(ISERROR(VLOOKUP(TRIM(B557),ALL!$B$1:$V$2738,10,FALSE))," ",VLOOKUP(TRIM(B557),ALL!$B$1:$V$2738,10,FALSE)))</f>
        <v/>
      </c>
      <c r="O557"/>
      <c r="P557"/>
      <c r="Q557"/>
      <c r="R557"/>
      <c r="S557"/>
      <c r="T557"/>
      <c r="AB557"/>
      <c r="AC557"/>
    </row>
    <row r="558" spans="1:29">
      <c r="A558" s="34" t="str">
        <f>IF(ISERROR(VLOOKUP(TRIM(B558),ALL!$B$1:$U$2738,3,FALSE)),"(unc)",VLOOKUP(TRIM(B558),ALL!$B$1:$U$2738,3,FALSE))</f>
        <v>WR</v>
      </c>
      <c r="B558" s="99" t="s">
        <v>5202</v>
      </c>
      <c r="C558" s="10" t="s">
        <v>4801</v>
      </c>
      <c r="D558" s="224">
        <f>VLOOKUP(TRIM(B558),BirthdateDraft!$A$1:$M$9000,2,FALSE)</f>
        <v>34113</v>
      </c>
      <c r="E558" s="203" t="str">
        <f>VLOOKUP(TRIM(B558),BirthdateDraft!$A$1:$M$9865,3,FALSE)</f>
        <v>15/1 (20)</v>
      </c>
      <c r="F558" s="209"/>
      <c r="G558" s="34" t="str">
        <f>IF(ISERROR(VLOOKUP(TRIM(B558),ALL!$B$1:$U$2738,2,FALSE)),"",IF(ISERROR(VLOOKUP(TRIM(B558),ALL!$B$1:$U$2738,2,FALSE))," ",VLOOKUP(TRIM(B558),ALL!$B$1:$U$2738,2,FALSE)))</f>
        <v>BAA</v>
      </c>
      <c r="H558" s="124" t="str">
        <f>IF(ISBLANK(VLOOKUP(TRIM(B558),ALL!$B$1:$V$2738,11,FALSE)),"",IF(ISERROR(VLOOKUP(TRIM(B558),ALL!$B$1:$V$2738,11,FALSE))," ",VLOOKUP(TRIM(B558),ALL!$B$1:$V$2738,11,FALSE)))</f>
        <v>D</v>
      </c>
      <c r="I558" s="34" t="str">
        <f>IF(ISBLANK(VLOOKUP(TRIM(B558),ALL!$B$1:$V$2738,5,FALSE)),"",IF(ISERROR(VLOOKUP(TRIM(B558),ALL!$B$1:$V$2738,5,FALSE))," ",VLOOKUP(TRIM(B558),ALL!$B$1:$V$2738,5,FALSE)))</f>
        <v/>
      </c>
      <c r="J558" s="34" t="str">
        <f>IF(ISBLANK(VLOOKUP(TRIM(B558),ALL!$B$1:$V$2738,6,FALSE)),"",IF(ISERROR(VLOOKUP(TRIM(B558),ALL!$B$1:$V$2738,6,FALSE))," ", VLOOKUP(TRIM(B558),ALL!$B$1:$V$2738,6,FALSE)))</f>
        <v/>
      </c>
      <c r="K558" s="34" t="str">
        <f>IF(ISBLANK(VLOOKUP(TRIM(B558),ALL!$B$1:$V$2738,7,FALSE)),"",IF(ISERROR(VLOOKUP(TRIM(B558),ALL!$B$1:$V$2738,7,FALSE))," ",VLOOKUP(TRIM(B558),ALL!$B$1:$V$2738,7,FALSE)))</f>
        <v/>
      </c>
      <c r="L558" s="34" t="str">
        <f>IF(ISBLANK(VLOOKUP(TRIM(B558),ALL!$B$1:$V$2738,8,FALSE)),"",IF(ISERROR(VLOOKUP(TRIM(B558),ALL!$B$1:$V$2738,8,FALSE))," ",VLOOKUP(TRIM(B558),ALL!$B$1:$V$2738,8,FALSE)))</f>
        <v/>
      </c>
      <c r="M558" s="34" t="str">
        <f>IF(ISBLANK(VLOOKUP(TRIM(B558),ALL!$B$1:$V$2738,9,FALSE)),"",IF(ISERROR(VLOOKUP(TRIM(B558),ALL!$B$1:$V$2738,9,FALSE))," ",VLOOKUP(TRIM(B558),ALL!$B$1:$V$2738,9,FALSE)))</f>
        <v/>
      </c>
      <c r="N558" s="34" t="str">
        <f>IF(ISBLANK(VLOOKUP(TRIM(B558),ALL!$B$1:$V$2738,10,FALSE)),"",IF(ISERROR(VLOOKUP(TRIM(B558),ALL!$B$1:$V$2738,10,FALSE))," ",VLOOKUP(TRIM(B558),ALL!$B$1:$V$2738,10,FALSE)))</f>
        <v/>
      </c>
      <c r="O558"/>
      <c r="P558"/>
      <c r="Q558"/>
      <c r="R558"/>
      <c r="S558"/>
      <c r="T558"/>
      <c r="AB558"/>
      <c r="AC558"/>
    </row>
    <row r="559" spans="1:29">
      <c r="A559" s="34" t="str">
        <f>IF(ISERROR(VLOOKUP(TRIM(B559),ALL!$B$1:$U$2738,3,FALSE)),"(unc)",VLOOKUP(TRIM(B559),ALL!$B$1:$U$2738,3,FALSE))</f>
        <v>WR</v>
      </c>
      <c r="B559" s="219" t="s">
        <v>11143</v>
      </c>
      <c r="C559" s="10" t="s">
        <v>4801</v>
      </c>
      <c r="D559" s="224">
        <f>VLOOKUP(TRIM(B559),BirthdateDraft!$A$1:$M$9000,2,FALSE)</f>
        <v>37140</v>
      </c>
      <c r="E559" s="203">
        <f>VLOOKUP(TRIM(B559),BirthdateDraft!$A$1:$M$9865,3,FALSE)</f>
        <v>23.1</v>
      </c>
      <c r="F559" s="209" t="s">
        <v>11758</v>
      </c>
      <c r="G559" s="34" t="str">
        <f>IF(ISERROR(VLOOKUP(TRIM(B559),ALL!$B$1:$U$2738,2,FALSE)),"",IF(ISERROR(VLOOKUP(TRIM(B559),ALL!$B$1:$U$2738,2,FALSE))," ",VLOOKUP(TRIM(B559),ALL!$B$1:$U$2738,2,FALSE)))</f>
        <v>LAA</v>
      </c>
      <c r="H559" s="124" t="str">
        <f>IF(ISBLANK(VLOOKUP(TRIM(B559),ALL!$B$1:$V$2738,11,FALSE)),"",IF(ISERROR(VLOOKUP(TRIM(B559),ALL!$B$1:$V$2738,11,FALSE))," ",VLOOKUP(TRIM(B559),ALL!$B$1:$V$2738,11,FALSE)))</f>
        <v>D</v>
      </c>
      <c r="I559" s="34"/>
      <c r="J559" s="34"/>
      <c r="K559" s="34"/>
      <c r="L559" s="34"/>
      <c r="M559" s="34"/>
      <c r="N559" s="34"/>
      <c r="O559"/>
      <c r="P559"/>
      <c r="Q559"/>
      <c r="R559"/>
      <c r="S559"/>
      <c r="T559"/>
      <c r="AB559"/>
      <c r="AC559"/>
    </row>
    <row r="560" spans="1:29">
      <c r="A560" s="34" t="str">
        <f>IF(ISERROR(VLOOKUP(TRIM(B560),ALL!$B$1:$U$2738,3,FALSE)),"(unc)",VLOOKUP(TRIM(B560),ALL!$B$1:$U$2738,3,FALSE))</f>
        <v>WR</v>
      </c>
      <c r="B560" s="99" t="s">
        <v>9091</v>
      </c>
      <c r="C560" s="10" t="s">
        <v>4801</v>
      </c>
      <c r="D560" s="224">
        <f>VLOOKUP(TRIM(B560),BirthdateDraft!$A$1:$M$9000,2,FALSE)</f>
        <v>36493</v>
      </c>
      <c r="E560" s="203" t="str">
        <f>VLOOKUP(TRIM(B560),BirthdateDraft!$A$1:$M$9865,3,FALSE)</f>
        <v>21/1(27)</v>
      </c>
      <c r="F560" s="209" t="s">
        <v>9539</v>
      </c>
      <c r="G560" s="34" t="str">
        <f>IF(ISERROR(VLOOKUP(TRIM(B560),ALL!$B$1:$U$2738,2,FALSE)),"",IF(ISERROR(VLOOKUP(TRIM(B560),ALL!$B$1:$U$2738,2,FALSE))," ",VLOOKUP(TRIM(B560),ALL!$B$1:$U$2738,2,FALSE)))</f>
        <v>BAA</v>
      </c>
      <c r="H560" s="124" t="str">
        <f>IF(ISBLANK(VLOOKUP(TRIM(B560),ALL!$B$1:$V$2738,11,FALSE)),"",IF(ISERROR(VLOOKUP(TRIM(B560),ALL!$B$1:$V$2738,11,FALSE))," ",VLOOKUP(TRIM(B560),ALL!$B$1:$V$2738,11,FALSE)))</f>
        <v>E</v>
      </c>
      <c r="I560" s="34"/>
      <c r="J560" s="34"/>
      <c r="K560" s="34"/>
      <c r="L560" s="34" t="str">
        <f>IF(ISBLANK(VLOOKUP(TRIM(B560),ALL!$B$1:$V$2738,8,FALSE)),"",IF(ISERROR(VLOOKUP(TRIM(B560),ALL!$B$1:$V$2738,8,FALSE))," ",VLOOKUP(TRIM(B560),ALL!$B$1:$V$2738,8,FALSE)))</f>
        <v/>
      </c>
      <c r="M560" s="34" t="str">
        <f>IF(ISBLANK(VLOOKUP(TRIM(B560),ALL!$B$1:$V$2738,9,FALSE)),"",IF(ISERROR(VLOOKUP(TRIM(B560),ALL!$B$1:$V$2738,9,FALSE))," ",VLOOKUP(TRIM(B560),ALL!$B$1:$V$2738,9,FALSE)))</f>
        <v/>
      </c>
      <c r="N560" s="34" t="str">
        <f>IF(ISBLANK(VLOOKUP(TRIM(B560),ALL!$B$1:$V$2738,10,FALSE)),"",IF(ISERROR(VLOOKUP(TRIM(B560),ALL!$B$1:$V$2738,10,FALSE))," ",VLOOKUP(TRIM(B560),ALL!$B$1:$V$2738,10,FALSE)))</f>
        <v/>
      </c>
      <c r="O560"/>
      <c r="P560"/>
      <c r="Q560"/>
      <c r="R560"/>
      <c r="S560"/>
      <c r="T560"/>
      <c r="AB560"/>
      <c r="AC560"/>
    </row>
    <row r="561" spans="1:46">
      <c r="A561" s="34" t="str">
        <f>IF(ISERROR(VLOOKUP(TRIM(B561),ALL!$B$1:$U$2738,3,FALSE)),"(unc)",VLOOKUP(TRIM(B561),ALL!$B$1:$U$2738,3,FALSE))</f>
        <v>WR</v>
      </c>
      <c r="B561" s="99" t="s">
        <v>11201</v>
      </c>
      <c r="C561" s="10" t="s">
        <v>4801</v>
      </c>
      <c r="D561" s="224">
        <f>VLOOKUP(TRIM(B561),BirthdateDraft!$A$1:$M$9000,2,FALSE)</f>
        <v>37001</v>
      </c>
      <c r="E561" s="203">
        <f>VLOOKUP(TRIM(B561),BirthdateDraft!$A$1:$M$9865,3,FALSE)</f>
        <v>23.2</v>
      </c>
      <c r="F561" s="209" t="s">
        <v>11885</v>
      </c>
      <c r="G561" s="34" t="str">
        <f>IF(ISERROR(VLOOKUP(TRIM(B561),ALL!$B$1:$U$2738,2,FALSE)),"",IF(ISERROR(VLOOKUP(TRIM(B561),ALL!$B$1:$U$2738,2,FALSE))," ",VLOOKUP(TRIM(B561),ALL!$B$1:$U$2738,2,FALSE)))</f>
        <v>CAN</v>
      </c>
      <c r="H561" s="124" t="str">
        <f>IF(ISBLANK(VLOOKUP(TRIM(B561),ALL!$B$1:$V$2738,11,FALSE)),"",IF(ISERROR(VLOOKUP(TRIM(B561),ALL!$B$1:$V$2738,11,FALSE))," ",VLOOKUP(TRIM(B561),ALL!$B$1:$V$2738,11,FALSE)))</f>
        <v>D</v>
      </c>
      <c r="I561" s="34"/>
      <c r="J561" s="34"/>
      <c r="K561" s="34"/>
      <c r="L561" s="34"/>
      <c r="M561" s="34"/>
      <c r="N561" s="34"/>
      <c r="O561"/>
      <c r="P561"/>
      <c r="Q561"/>
      <c r="R561"/>
      <c r="S561"/>
      <c r="T561"/>
      <c r="AB561"/>
      <c r="AC561"/>
    </row>
    <row r="562" spans="1:46">
      <c r="A562" s="34" t="str">
        <f>IF(ISERROR(VLOOKUP(TRIM(B562),ALL!$B$1:$U$2738,3,FALSE)),"(unc)",VLOOKUP(TRIM(B562),ALL!$B$1:$U$2738,3,FALSE))</f>
        <v>BB TE</v>
      </c>
      <c r="B562" s="99" t="s">
        <v>6743</v>
      </c>
      <c r="C562" s="10" t="s">
        <v>4801</v>
      </c>
      <c r="D562" s="224">
        <f>VLOOKUP(TRIM(B562),BirthdateDraft!$A$1:$M$9000,2,FALSE)</f>
        <v>34975</v>
      </c>
      <c r="E562" s="203" t="str">
        <f>VLOOKUP(TRIM(B562),BirthdateDraft!$A$1:$M$9865,3,FALSE)</f>
        <v>18/2</v>
      </c>
      <c r="F562" s="209"/>
      <c r="G562" s="34" t="str">
        <f>IF(ISERROR(VLOOKUP(TRIM(B562),ALL!$B$1:$U$2738,2,FALSE)),"",IF(ISERROR(VLOOKUP(TRIM(B562),ALL!$B$1:$U$2738,2,FALSE))," ",VLOOKUP(TRIM(B562),ALL!$B$1:$U$2738,2,FALSE)))</f>
        <v>NEA</v>
      </c>
      <c r="H562" s="124" t="str">
        <f>IF(ISBLANK(VLOOKUP(TRIM(B562),ALL!$B$1:$V$2738,11,FALSE)),"",IF(ISERROR(VLOOKUP(TRIM(B562),ALL!$B$1:$V$2738,11,FALSE))," ",VLOOKUP(TRIM(B562),ALL!$B$1:$V$2738,11,FALSE)))</f>
        <v>D</v>
      </c>
      <c r="I562" s="34" t="str">
        <f>IF(ISBLANK(VLOOKUP(TRIM(B562),ALL!$B$1:$V$2738,5,FALSE)),"",IF(ISERROR(VLOOKUP(TRIM(B562),ALL!$B$1:$V$2738,5,FALSE))," ",VLOOKUP(TRIM(B562),ALL!$B$1:$V$2738,5,FALSE)))</f>
        <v/>
      </c>
      <c r="J562" s="34" t="str">
        <f>IF(ISBLANK(VLOOKUP(TRIM(B562),ALL!$B$1:$V$2738,6,FALSE)),"",IF(ISERROR(VLOOKUP(TRIM(B562),ALL!$B$1:$V$2738,6,FALSE))," ", VLOOKUP(TRIM(B562),ALL!$B$1:$V$2738,6,FALSE)))</f>
        <v/>
      </c>
      <c r="K562" s="34" t="str">
        <f>IF(ISBLANK(VLOOKUP(TRIM(B562),ALL!$B$1:$V$2738,7,FALSE)),"",IF(ISERROR(VLOOKUP(TRIM(B562),ALL!$B$1:$V$2738,7,FALSE))," ",VLOOKUP(TRIM(B562),ALL!$B$1:$V$2738,7,FALSE)))</f>
        <v/>
      </c>
      <c r="L562" s="34">
        <f>IF(ISBLANK(VLOOKUP(TRIM(B562),ALL!$B$1:$V$2738,8,FALSE)),"",IF(ISERROR(VLOOKUP(TRIM(B562),ALL!$B$1:$V$2738,8,FALSE))," ",VLOOKUP(TRIM(B562),ALL!$B$1:$V$2738,8,FALSE)))</f>
        <v>0</v>
      </c>
      <c r="M562" s="34" t="str">
        <f>IF(ISBLANK(VLOOKUP(TRIM(B562),ALL!$B$1:$V$2738,9,FALSE)),"",IF(ISERROR(VLOOKUP(TRIM(B562),ALL!$B$1:$V$2738,9,FALSE))," ",VLOOKUP(TRIM(B562),ALL!$B$1:$V$2738,9,FALSE)))</f>
        <v/>
      </c>
      <c r="N562" s="34">
        <f>IF(ISBLANK(VLOOKUP(TRIM(B562),ALL!$B$1:$V$2738,10,FALSE)),"",IF(ISERROR(VLOOKUP(TRIM(B562),ALL!$B$1:$V$2738,10,FALSE))," ",VLOOKUP(TRIM(B562),ALL!$B$1:$V$2738,10,FALSE)))</f>
        <v>4</v>
      </c>
      <c r="O562"/>
      <c r="P562"/>
      <c r="Q562"/>
      <c r="R562"/>
      <c r="S562"/>
      <c r="T562"/>
      <c r="AB562"/>
      <c r="AC562"/>
    </row>
    <row r="563" spans="1:46">
      <c r="A563" s="34" t="str">
        <f>IF(ISERROR(VLOOKUP(TRIM(B563),ALL!$B$1:$U$2738,3,FALSE)),"(unc)",VLOOKUP(TRIM(B563),ALL!$B$1:$U$2738,3,FALSE))</f>
        <v>TE BB</v>
      </c>
      <c r="B563" s="99" t="s">
        <v>9075</v>
      </c>
      <c r="C563" s="10" t="s">
        <v>4801</v>
      </c>
      <c r="D563" s="224">
        <f>VLOOKUP(TRIM(B563),BirthdateDraft!$A$1:$M$9000,2,FALSE)</f>
        <v>36161</v>
      </c>
      <c r="E563" s="203" t="str">
        <f>VLOOKUP(TRIM(B563),BirthdateDraft!$A$1:$M$9865,3,FALSE)</f>
        <v>20/4</v>
      </c>
      <c r="F563" s="209" t="s">
        <v>8295</v>
      </c>
      <c r="G563" s="34" t="str">
        <f>IF(ISERROR(VLOOKUP(TRIM(B563),ALL!$B$1:$U$2738,2,FALSE)),"",IF(ISERROR(VLOOKUP(TRIM(B563),ALL!$B$1:$U$2738,2,FALSE))," ",VLOOKUP(TRIM(B563),ALL!$B$1:$U$2738,2,FALSE)))</f>
        <v>SEN</v>
      </c>
      <c r="H563" s="124" t="str">
        <f>IF(ISBLANK(VLOOKUP(TRIM(B563),ALL!$B$1:$V$2738,11,FALSE)),"",IF(ISERROR(VLOOKUP(TRIM(B563),ALL!$B$1:$V$2738,11,FALSE))," ",VLOOKUP(TRIM(B563),ALL!$B$1:$V$2738,11,FALSE)))</f>
        <v>D</v>
      </c>
      <c r="I563" s="34"/>
      <c r="J563" s="34"/>
      <c r="K563" s="34"/>
      <c r="L563" s="34">
        <f>IF(ISBLANK(VLOOKUP(TRIM(B563),ALL!$B$1:$V$2738,8,FALSE)),"",IF(ISERROR(VLOOKUP(TRIM(B563),ALL!$B$1:$V$2738,8,FALSE))," ",VLOOKUP(TRIM(B563),ALL!$B$1:$V$2738,8,FALSE)))</f>
        <v>5</v>
      </c>
      <c r="M563" s="34" t="str">
        <f>IF(ISBLANK(VLOOKUP(TRIM(B563),ALL!$B$1:$V$2738,9,FALSE)),"",IF(ISERROR(VLOOKUP(TRIM(B563),ALL!$B$1:$V$2738,9,FALSE))," ",VLOOKUP(TRIM(B563),ALL!$B$1:$V$2738,9,FALSE)))</f>
        <v/>
      </c>
      <c r="N563" s="34">
        <f>IF(ISBLANK(VLOOKUP(TRIM(B563),ALL!$B$1:$V$2738,10,FALSE)),"",IF(ISERROR(VLOOKUP(TRIM(B563),ALL!$B$1:$V$2738,10,FALSE))," ",VLOOKUP(TRIM(B563),ALL!$B$1:$V$2738,10,FALSE)))</f>
        <v>0</v>
      </c>
      <c r="O563"/>
      <c r="P563"/>
      <c r="Q563"/>
      <c r="R563"/>
      <c r="S563"/>
      <c r="T563"/>
      <c r="AB563"/>
      <c r="AC563"/>
    </row>
    <row r="564" spans="1:46">
      <c r="A564" s="34" t="str">
        <f>IF(ISERROR(VLOOKUP(TRIM(B564),ALL!$B$1:$U$2738,3,FALSE)),"(unc)",VLOOKUP(TRIM(B564),ALL!$B$1:$U$2738,3,FALSE))</f>
        <v>TE</v>
      </c>
      <c r="B564" s="435" t="s">
        <v>11210</v>
      </c>
      <c r="C564" s="10" t="s">
        <v>4801</v>
      </c>
      <c r="D564" s="224">
        <f>VLOOKUP(TRIM(B564),BirthdateDraft!$A$1:$M$9000,2,FALSE)</f>
        <v>36771</v>
      </c>
      <c r="E564" s="203">
        <f>VLOOKUP(TRIM(B564),BirthdateDraft!$A$1:$M$9865,3,FALSE)</f>
        <v>23.2</v>
      </c>
      <c r="F564" s="209">
        <v>24.3</v>
      </c>
      <c r="G564" s="34" t="str">
        <f>IF(ISERROR(VLOOKUP(TRIM(B564),ALL!$B$1:$U$2738,2,FALSE)),"",IF(ISERROR(VLOOKUP(TRIM(B564),ALL!$B$1:$U$2738,2,FALSE))," ",VLOOKUP(TRIM(B564),ALL!$B$1:$U$2738,2,FALSE)))</f>
        <v>GBN</v>
      </c>
      <c r="H564" s="124" t="str">
        <f>IF(ISBLANK(VLOOKUP(TRIM(B564),ALL!$B$1:$V$2738,11,FALSE)),"",IF(ISERROR(VLOOKUP(TRIM(B564),ALL!$B$1:$V$2738,11,FALSE))," ",VLOOKUP(TRIM(B564),ALL!$B$1:$V$2738,11,FALSE)))</f>
        <v>C</v>
      </c>
      <c r="I564" s="34"/>
      <c r="J564" s="34"/>
      <c r="K564" s="34"/>
      <c r="L564" s="34">
        <f>IF(ISBLANK(VLOOKUP(TRIM(B564),ALL!$B$1:$V$2738,8,FALSE)),"",IF(ISERROR(VLOOKUP(TRIM(B564),ALL!$B$1:$V$2738,8,FALSE))," ",VLOOKUP(TRIM(B564),ALL!$B$1:$V$2738,8,FALSE)))</f>
        <v>4</v>
      </c>
      <c r="M564" s="34" t="str">
        <f>IF(ISBLANK(VLOOKUP(TRIM(B564),ALL!$B$1:$V$2738,9,FALSE)),"",IF(ISERROR(VLOOKUP(TRIM(B564),ALL!$B$1:$V$2738,9,FALSE))," ",VLOOKUP(TRIM(B564),ALL!$B$1:$V$2738,9,FALSE)))</f>
        <v/>
      </c>
      <c r="N564" s="34">
        <f>IF(ISBLANK(VLOOKUP(TRIM(B564),ALL!$B$1:$V$2738,10,FALSE)),"",IF(ISERROR(VLOOKUP(TRIM(B564),ALL!$B$1:$V$2738,10,FALSE))," ",VLOOKUP(TRIM(B564),ALL!$B$1:$V$2738,10,FALSE)))</f>
        <v>0</v>
      </c>
      <c r="O564"/>
      <c r="P564"/>
      <c r="Q564"/>
      <c r="R564"/>
      <c r="S564"/>
      <c r="T564"/>
      <c r="AB564"/>
      <c r="AC564"/>
    </row>
    <row r="565" spans="1:46">
      <c r="A565" s="34" t="str">
        <f>IF(ISERROR(VLOOKUP(TRIM(B565),ALL!$B$1:$U$2738,3,FALSE)),"(unc)",VLOOKUP(TRIM(B565),ALL!$B$1:$U$2738,3,FALSE))</f>
        <v>WR</v>
      </c>
      <c r="B565" s="99" t="s">
        <v>4556</v>
      </c>
      <c r="C565" s="10" t="s">
        <v>4801</v>
      </c>
      <c r="D565" s="224">
        <f>VLOOKUP(TRIM(B565),BirthdateDraft!$A$1:$M$9000,2,FALSE)</f>
        <v>34205</v>
      </c>
      <c r="E565" s="203" t="str">
        <f>VLOOKUP(TRIM(B565),BirthdateDraft!$A$1:$M$9865,3,FALSE)</f>
        <v>14/2</v>
      </c>
      <c r="F565" s="209"/>
      <c r="G565" s="34" t="str">
        <f>IF(ISERROR(VLOOKUP(TRIM(B565),ALL!$B$1:$U$2738,2,FALSE)),"",IF(ISERROR(VLOOKUP(TRIM(B565),ALL!$B$1:$U$2738,2,FALSE))," ",VLOOKUP(TRIM(B565),ALL!$B$1:$U$2738,2,FALSE)))</f>
        <v>PIA</v>
      </c>
      <c r="H565" s="124" t="str">
        <f>IF(ISBLANK(VLOOKUP(TRIM(B565),ALL!$B$1:$V$2738,11,FALSE)),"",IF(ISERROR(VLOOKUP(TRIM(B565),ALL!$B$1:$V$2738,11,FALSE))," ",VLOOKUP(TRIM(B565),ALL!$B$1:$V$2738,11,FALSE)))</f>
        <v>E</v>
      </c>
      <c r="I565" s="34" t="str">
        <f>IF(ISBLANK(VLOOKUP(TRIM(B565),ALL!$B$1:$V$2738,5,FALSE)),"",IF(ISERROR(VLOOKUP(TRIM(B565),ALL!$B$1:$V$2738,5,FALSE))," ",VLOOKUP(TRIM(B565),ALL!$B$1:$V$2738,5,FALSE)))</f>
        <v/>
      </c>
      <c r="J565" s="34" t="str">
        <f>IF(ISBLANK(VLOOKUP(TRIM(B565),ALL!$B$1:$V$2738,6,FALSE)),"",IF(ISERROR(VLOOKUP(TRIM(B565),ALL!$B$1:$V$2738,6,FALSE))," ", VLOOKUP(TRIM(B565),ALL!$B$1:$V$2738,6,FALSE)))</f>
        <v/>
      </c>
      <c r="K565" s="34" t="str">
        <f>IF(ISBLANK(VLOOKUP(TRIM(B565),ALL!$B$1:$V$2738,7,FALSE)),"",IF(ISERROR(VLOOKUP(TRIM(B565),ALL!$B$1:$V$2738,7,FALSE))," ",VLOOKUP(TRIM(B565),ALL!$B$1:$V$2738,7,FALSE)))</f>
        <v/>
      </c>
      <c r="L565" s="34" t="str">
        <f>IF(ISBLANK(VLOOKUP(TRIM(B565),ALL!$B$1:$V$2738,8,FALSE)),"",IF(ISERROR(VLOOKUP(TRIM(B565),ALL!$B$1:$V$2738,8,FALSE))," ",VLOOKUP(TRIM(B565),ALL!$B$1:$V$2738,8,FALSE)))</f>
        <v/>
      </c>
      <c r="M565" s="34" t="str">
        <f>IF(ISBLANK(VLOOKUP(TRIM(B565),ALL!$B$1:$V$2738,9,FALSE)),"",IF(ISERROR(VLOOKUP(TRIM(B565),ALL!$B$1:$V$2738,9,FALSE))," ",VLOOKUP(TRIM(B565),ALL!$B$1:$V$2738,9,FALSE)))</f>
        <v/>
      </c>
      <c r="N565" s="34" t="str">
        <f>IF(ISBLANK(VLOOKUP(TRIM(B565),ALL!$B$1:$V$2738,10,FALSE)),"",IF(ISERROR(VLOOKUP(TRIM(B565),ALL!$B$1:$V$2738,10,FALSE))," ",VLOOKUP(TRIM(B565),ALL!$B$1:$V$2738,10,FALSE)))</f>
        <v/>
      </c>
      <c r="O565"/>
      <c r="P565"/>
      <c r="Q565"/>
      <c r="R565" t="str">
        <f>""</f>
        <v/>
      </c>
      <c r="S565" t="str">
        <f>""</f>
        <v/>
      </c>
      <c r="T565" t="str">
        <f>""</f>
        <v/>
      </c>
      <c r="U565" t="str">
        <f>""</f>
        <v/>
      </c>
      <c r="V565" t="str">
        <f>""</f>
        <v/>
      </c>
      <c r="W565" t="str">
        <f>""</f>
        <v/>
      </c>
      <c r="X565" t="str">
        <f>""</f>
        <v/>
      </c>
      <c r="Y565" t="str">
        <f>""</f>
        <v/>
      </c>
      <c r="Z565" t="str">
        <f>""</f>
        <v/>
      </c>
      <c r="AA565" t="str">
        <f>""</f>
        <v/>
      </c>
      <c r="AB565" t="str">
        <f>""</f>
        <v/>
      </c>
      <c r="AC565" t="str">
        <f>""</f>
        <v/>
      </c>
      <c r="AD565" t="str">
        <f>""</f>
        <v/>
      </c>
      <c r="AE565" t="str">
        <f>""</f>
        <v/>
      </c>
      <c r="AF565" t="str">
        <f>""</f>
        <v/>
      </c>
      <c r="AG565" t="str">
        <f>""</f>
        <v/>
      </c>
      <c r="AH565" t="str">
        <f>""</f>
        <v/>
      </c>
      <c r="AI565" t="str">
        <f>""</f>
        <v/>
      </c>
      <c r="AJ565" t="str">
        <f>""</f>
        <v/>
      </c>
      <c r="AK565" t="str">
        <f>""</f>
        <v/>
      </c>
      <c r="AL565" t="str">
        <f>""</f>
        <v/>
      </c>
      <c r="AM565" t="str">
        <f>""</f>
        <v/>
      </c>
      <c r="AN565" t="str">
        <f>""</f>
        <v/>
      </c>
      <c r="AO565" t="str">
        <f>""</f>
        <v/>
      </c>
      <c r="AP565" t="str">
        <f>""</f>
        <v/>
      </c>
      <c r="AQ565" t="str">
        <f>""</f>
        <v/>
      </c>
      <c r="AR565" t="str">
        <f>""</f>
        <v/>
      </c>
      <c r="AS565" t="str">
        <f>""</f>
        <v/>
      </c>
      <c r="AT565" t="str">
        <f>""</f>
        <v/>
      </c>
    </row>
    <row r="566" spans="1:46">
      <c r="A566" s="34"/>
      <c r="B566" s="99"/>
      <c r="C566" s="10"/>
      <c r="D566" s="224"/>
      <c r="E566" s="203"/>
      <c r="F566" s="209"/>
      <c r="G566" s="34"/>
      <c r="H566" s="124"/>
      <c r="I566" s="34"/>
      <c r="J566" s="34"/>
      <c r="K566" s="34"/>
      <c r="L566" s="34" t="str">
        <f>IF(ISBLANK(VLOOKUP(TRIM(B566),ALL!$B$1:$V$2738,8,FALSE)),"",IF(ISERROR(VLOOKUP(TRIM(B566),ALL!$B$1:$V$2738,8,FALSE))," ",VLOOKUP(TRIM(B566),ALL!$B$1:$V$2738,8,FALSE)))</f>
        <v xml:space="preserve"> </v>
      </c>
      <c r="M566" s="34" t="str">
        <f>IF(ISBLANK(VLOOKUP(TRIM(B566),ALL!$B$1:$V$2738,9,FALSE)),"",IF(ISERROR(VLOOKUP(TRIM(B566),ALL!$B$1:$V$2738,9,FALSE))," ",VLOOKUP(TRIM(B566),ALL!$B$1:$V$2738,9,FALSE)))</f>
        <v xml:space="preserve"> </v>
      </c>
      <c r="N566" s="34" t="str">
        <f>IF(ISBLANK(VLOOKUP(TRIM(B566),ALL!$B$1:$V$2738,10,FALSE)),"",IF(ISERROR(VLOOKUP(TRIM(B566),ALL!$B$1:$V$2738,10,FALSE))," ",VLOOKUP(TRIM(B566),ALL!$B$1:$V$2738,10,FALSE)))</f>
        <v xml:space="preserve"> </v>
      </c>
      <c r="O566"/>
      <c r="P566"/>
      <c r="Q566"/>
      <c r="R566"/>
      <c r="S566"/>
      <c r="T566"/>
      <c r="AB566"/>
      <c r="AC566"/>
    </row>
    <row r="567" spans="1:46">
      <c r="A567" s="34" t="str">
        <f>IF(ISERROR(VLOOKUP(TRIM(B567),ALL!$B$1:$U$2738,3,FALSE)),"(unc)",VLOOKUP(TRIM(B567),ALL!$B$1:$U$2738,3,FALSE))</f>
        <v>OC @</v>
      </c>
      <c r="B567" s="99" t="s">
        <v>5642</v>
      </c>
      <c r="C567" s="10" t="s">
        <v>4801</v>
      </c>
      <c r="D567" s="224">
        <f>VLOOKUP(TRIM(B567),BirthdateDraft!$A$1:$M$9000,2,FALSE)</f>
        <v>34119</v>
      </c>
      <c r="E567" s="203" t="str">
        <f>VLOOKUP(TRIM(B567),BirthdateDraft!$A$1:$M$9865,3,FALSE)</f>
        <v>16/1 (18)</v>
      </c>
      <c r="F567" s="209"/>
      <c r="G567" s="34" t="str">
        <f>IF(ISERROR(VLOOKUP(TRIM(B567),ALL!$B$1:$U$2738,2,FALSE)),"",IF(ISERROR(VLOOKUP(TRIM(B567),ALL!$B$1:$U$2738,2,FALSE))," ",VLOOKUP(TRIM(B567),ALL!$B$1:$U$2738,2,FALSE)))</f>
        <v>INA</v>
      </c>
      <c r="H567" s="124" t="str">
        <f>IF(ISBLANK(VLOOKUP(TRIM(B567),ALL!$B$1:$V$2738,4,FALSE)),"",IF(ISERROR(VLOOKUP(TRIM(B567),ALL!$B$1:$V$2738,4,FALSE))," ",VLOOKUP(TRIM(B567),ALL!$B$1:$V$2738,4,FALSE)))</f>
        <v/>
      </c>
      <c r="I567" s="34" t="str">
        <f>IF(ISBLANK(VLOOKUP(TRIM(B567),ALL!$B$1:$V$2738,5,FALSE)),"",IF(ISERROR(VLOOKUP(TRIM(B567),ALL!$B$1:$V$2738,5,FALSE))," ",VLOOKUP(TRIM(B567),ALL!$B$1:$V$2738,5,FALSE)))</f>
        <v/>
      </c>
      <c r="J567" s="34" t="str">
        <f>IF(ISBLANK(VLOOKUP(TRIM(B567),ALL!$B$1:$V$2738,6,FALSE)),"",IF(ISERROR(VLOOKUP(TRIM(B567),ALL!$B$1:$V$2738,6,FALSE))," ", VLOOKUP(TRIM(B567),ALL!$B$1:$V$2738,6,FALSE)))</f>
        <v/>
      </c>
      <c r="K567" s="34" t="str">
        <f>IF(ISBLANK(VLOOKUP(TRIM(B567),ALL!$B$1:$V$2738,7,FALSE)),"",IF(ISERROR(VLOOKUP(TRIM(B567),ALL!$B$1:$V$2738,7,FALSE))," ",VLOOKUP(TRIM(B567),ALL!$B$1:$V$2738,7,FALSE)))</f>
        <v/>
      </c>
      <c r="L567" s="34">
        <f>IF(ISBLANK(VLOOKUP(TRIM(B567),ALL!$B$1:$V$2738,8,FALSE)),"",IF(ISERROR(VLOOKUP(TRIM(B567),ALL!$B$1:$V$2738,8,FALSE))," ",VLOOKUP(TRIM(B567),ALL!$B$1:$V$2738,8,FALSE)))</f>
        <v>5</v>
      </c>
      <c r="M567" s="34" t="str">
        <f>IF(ISBLANK(VLOOKUP(TRIM(B567),ALL!$B$1:$V$2738,9,FALSE)),"",IF(ISERROR(VLOOKUP(TRIM(B567),ALL!$B$1:$V$2738,9,FALSE))," ",VLOOKUP(TRIM(B567),ALL!$B$1:$V$2738,9,FALSE)))</f>
        <v/>
      </c>
      <c r="N567" s="34">
        <f>IF(ISBLANK(VLOOKUP(TRIM(B567),ALL!$B$1:$V$2738,10,FALSE)),"",IF(ISERROR(VLOOKUP(TRIM(B567),ALL!$B$1:$V$2738,10,FALSE))," ",VLOOKUP(TRIM(B567),ALL!$B$1:$V$2738,10,FALSE)))</f>
        <v>7</v>
      </c>
      <c r="O567"/>
      <c r="P567"/>
      <c r="Q567"/>
      <c r="R567"/>
      <c r="S567"/>
      <c r="T567"/>
      <c r="AB567"/>
      <c r="AC567"/>
    </row>
    <row r="568" spans="1:46">
      <c r="A568" s="34" t="str">
        <f>IF(ISERROR(VLOOKUP(TRIM(B568),ALL!$B$1:$U$2738,3,FALSE)),"(unc)",VLOOKUP(TRIM(B568),ALL!$B$1:$U$2738,3,FALSE))</f>
        <v>LG @</v>
      </c>
      <c r="B568" s="99" t="s">
        <v>9072</v>
      </c>
      <c r="C568" s="10" t="s">
        <v>4801</v>
      </c>
      <c r="D568" s="224">
        <f>VLOOKUP(TRIM(B568),BirthdateDraft!$A$1:$M$9000,2,FALSE)</f>
        <v>35674</v>
      </c>
      <c r="E568" s="203" t="str">
        <f>VLOOKUP(TRIM(B568),BirthdateDraft!$A$1:$M$9865,3,FALSE)</f>
        <v>21/2</v>
      </c>
      <c r="F568" s="209"/>
      <c r="G568" s="34" t="str">
        <f>IF(ISERROR(VLOOKUP(TRIM(B568),ALL!$B$1:$U$2738,2,FALSE)),"",IF(ISERROR(VLOOKUP(TRIM(B568),ALL!$B$1:$U$2738,2,FALSE))," ",VLOOKUP(TRIM(B568),ALL!$B$1:$U$2738,2,FALSE)))</f>
        <v>SFN</v>
      </c>
      <c r="H568" s="124" t="str">
        <f>IF(ISBLANK(VLOOKUP(TRIM(B568),ALL!$B$1:$V$2738,4,FALSE)),"",IF(ISERROR(VLOOKUP(TRIM(B568),ALL!$B$1:$V$2738,4,FALSE))," ",VLOOKUP(TRIM(B568),ALL!$B$1:$V$2738,4,FALSE)))</f>
        <v/>
      </c>
      <c r="I568" s="34" t="str">
        <f>IF(ISBLANK(VLOOKUP(TRIM(B568),ALL!$B$1:$V$2738,5,FALSE)),"",IF(ISERROR(VLOOKUP(TRIM(B568),ALL!$B$1:$V$2738,5,FALSE))," ",VLOOKUP(TRIM(B568),ALL!$B$1:$V$2738,5,FALSE)))</f>
        <v/>
      </c>
      <c r="J568" s="34" t="str">
        <f>IF(ISBLANK(VLOOKUP(TRIM(B568),ALL!$B$1:$V$2738,6,FALSE)),"",IF(ISERROR(VLOOKUP(TRIM(B568),ALL!$B$1:$V$2738,6,FALSE))," ", VLOOKUP(TRIM(B568),ALL!$B$1:$V$2738,6,FALSE)))</f>
        <v/>
      </c>
      <c r="K568" s="34" t="str">
        <f>IF(ISBLANK(VLOOKUP(TRIM(B568),ALL!$B$1:$V$2738,7,FALSE)),"",IF(ISERROR(VLOOKUP(TRIM(B568),ALL!$B$1:$V$2738,7,FALSE))," ",VLOOKUP(TRIM(B568),ALL!$B$1:$V$2738,7,FALSE)))</f>
        <v/>
      </c>
      <c r="L568" s="34">
        <f>IF(ISBLANK(VLOOKUP(TRIM(B568),ALL!$B$1:$V$2738,8,FALSE)),"",IF(ISERROR(VLOOKUP(TRIM(B568),ALL!$B$1:$V$2738,8,FALSE))," ",VLOOKUP(TRIM(B568),ALL!$B$1:$V$2738,8,FALSE)))</f>
        <v>4</v>
      </c>
      <c r="M568" s="34" t="str">
        <f>IF(ISBLANK(VLOOKUP(TRIM(B568),ALL!$B$1:$V$2738,9,FALSE)),"",IF(ISERROR(VLOOKUP(TRIM(B568),ALL!$B$1:$V$2738,9,FALSE))," ",VLOOKUP(TRIM(B568),ALL!$B$1:$V$2738,9,FALSE)))</f>
        <v/>
      </c>
      <c r="N568" s="34">
        <f>IF(ISBLANK(VLOOKUP(TRIM(B568),ALL!$B$1:$V$2738,10,FALSE)),"",IF(ISERROR(VLOOKUP(TRIM(B568),ALL!$B$1:$V$2738,10,FALSE))," ",VLOOKUP(TRIM(B568),ALL!$B$1:$V$2738,10,FALSE)))</f>
        <v>5</v>
      </c>
      <c r="O568"/>
      <c r="P568"/>
      <c r="Q568"/>
      <c r="R568"/>
      <c r="S568"/>
      <c r="T568"/>
      <c r="AB568"/>
      <c r="AC568"/>
    </row>
    <row r="569" spans="1:46">
      <c r="A569" s="34" t="str">
        <f>IF(ISERROR(VLOOKUP(TRIM(B569),ALL!$B$1:$U$2738,3,FALSE)),"(unc)",VLOOKUP(TRIM(B569),ALL!$B$1:$U$2738,3,FALSE))</f>
        <v>OT @ G @</v>
      </c>
      <c r="B569" s="99" t="s">
        <v>2362</v>
      </c>
      <c r="C569" s="10" t="s">
        <v>4801</v>
      </c>
      <c r="D569" s="224">
        <f>VLOOKUP(TRIM(B569),BirthdateDraft!$A$1:$M$9000,2,FALSE)</f>
        <v>29973</v>
      </c>
      <c r="E569" s="203" t="str">
        <f>VLOOKUP(TRIM(B569),BirthdateDraft!$A$1:$M$9865,3,FALSE)</f>
        <v>04/FA</v>
      </c>
      <c r="F569" s="209"/>
      <c r="G569" s="34" t="str">
        <f>IF(ISERROR(VLOOKUP(TRIM(B569),ALL!$B$1:$U$2738,2,FALSE)),"",IF(ISERROR(VLOOKUP(TRIM(B569),ALL!$B$1:$U$2738,2,FALSE))," ",VLOOKUP(TRIM(B569),ALL!$B$1:$U$2738,2,FALSE)))</f>
        <v>SEN</v>
      </c>
      <c r="H569" s="124" t="str">
        <f>IF(ISBLANK(VLOOKUP(TRIM(B569),ALL!$B$1:$V$2738,4,FALSE)),"",IF(ISERROR(VLOOKUP(TRIM(B569),ALL!$B$1:$V$2738,4,FALSE))," ",VLOOKUP(TRIM(B569),ALL!$B$1:$V$2738,4,FALSE)))</f>
        <v/>
      </c>
      <c r="I569" s="34" t="str">
        <f>IF(ISBLANK(VLOOKUP(TRIM(B569),ALL!$B$1:$V$2738,5,FALSE)),"",IF(ISERROR(VLOOKUP(TRIM(B569),ALL!$B$1:$V$2738,5,FALSE))," ",VLOOKUP(TRIM(B569),ALL!$B$1:$V$2738,5,FALSE)))</f>
        <v/>
      </c>
      <c r="J569" s="34" t="str">
        <f>IF(ISBLANK(VLOOKUP(TRIM(B569),ALL!$B$1:$V$2738,6,FALSE)),"",IF(ISERROR(VLOOKUP(TRIM(B569),ALL!$B$1:$V$2738,6,FALSE))," ", VLOOKUP(TRIM(B569),ALL!$B$1:$V$2738,6,FALSE)))</f>
        <v/>
      </c>
      <c r="K569" s="34" t="str">
        <f>IF(ISBLANK(VLOOKUP(TRIM(B569),ALL!$B$1:$V$2738,7,FALSE)),"",IF(ISERROR(VLOOKUP(TRIM(B569),ALL!$B$1:$V$2738,7,FALSE))," ",VLOOKUP(TRIM(B569),ALL!$B$1:$V$2738,7,FALSE)))</f>
        <v/>
      </c>
      <c r="L569" s="34">
        <f>IF(ISBLANK(VLOOKUP(TRIM(B569),ALL!$B$1:$V$2738,8,FALSE)),"",IF(ISERROR(VLOOKUP(TRIM(B569),ALL!$B$1:$V$2738,8,FALSE))," ",VLOOKUP(TRIM(B569),ALL!$B$1:$V$2738,8,FALSE)))</f>
        <v>4</v>
      </c>
      <c r="M569" s="34">
        <f>IF(ISBLANK(VLOOKUP(TRIM(B569),ALL!$B$1:$V$2738,9,FALSE)),"",IF(ISERROR(VLOOKUP(TRIM(B569),ALL!$B$1:$V$2738,9,FALSE))," ",VLOOKUP(TRIM(B569),ALL!$B$1:$V$2738,9,FALSE)))</f>
        <v>4</v>
      </c>
      <c r="N569" s="34">
        <f>IF(ISBLANK(VLOOKUP(TRIM(B569),ALL!$B$1:$V$2738,10,FALSE)),"",IF(ISERROR(VLOOKUP(TRIM(B569),ALL!$B$1:$V$2738,10,FALSE))," ",VLOOKUP(TRIM(B569),ALL!$B$1:$V$2738,10,FALSE)))</f>
        <v>0</v>
      </c>
      <c r="O569"/>
      <c r="P569"/>
      <c r="Q569"/>
      <c r="R569"/>
      <c r="S569"/>
      <c r="T569"/>
      <c r="AB569"/>
      <c r="AC569"/>
    </row>
    <row r="570" spans="1:46">
      <c r="A570" s="34" t="str">
        <f>IF(ISERROR(VLOOKUP(TRIM(B570),ALL!$B$1:$U$2738,3,FALSE)),"(unc)",VLOOKUP(TRIM(B570),ALL!$B$1:$U$2738,3,FALSE))</f>
        <v>LG @</v>
      </c>
      <c r="B570" s="99" t="s">
        <v>5980</v>
      </c>
      <c r="C570" s="10" t="s">
        <v>4801</v>
      </c>
      <c r="D570" s="224">
        <f>VLOOKUP(TRIM(B570),BirthdateDraft!$A$1:$M$9000,2,FALSE)</f>
        <v>34740</v>
      </c>
      <c r="E570" s="203" t="str">
        <f>VLOOKUP(TRIM(B570),BirthdateDraft!$A$1:$M$9865,3,FALSE)</f>
        <v>17/FA</v>
      </c>
      <c r="F570" s="209"/>
      <c r="G570" s="34" t="str">
        <f>IF(ISERROR(VLOOKUP(TRIM(B570),ALL!$B$1:$U$2738,2,FALSE)),"",IF(ISERROR(VLOOKUP(TRIM(B570),ALL!$B$1:$U$2738,2,FALSE))," ",VLOOKUP(TRIM(B570),ALL!$B$1:$U$2738,2,FALSE)))</f>
        <v>ARN</v>
      </c>
      <c r="H570" s="124" t="str">
        <f>IF(ISBLANK(VLOOKUP(TRIM(B570),ALL!$B$1:$V$2738,4,FALSE)),"",IF(ISERROR(VLOOKUP(TRIM(B570),ALL!$B$1:$V$2738,4,FALSE))," ",VLOOKUP(TRIM(B570),ALL!$B$1:$V$2738,4,FALSE)))</f>
        <v/>
      </c>
      <c r="I570" s="34" t="str">
        <f>IF(ISBLANK(VLOOKUP(TRIM(B570),ALL!$B$1:$V$2738,5,FALSE)),"",IF(ISERROR(VLOOKUP(TRIM(B570),ALL!$B$1:$V$2738,5,FALSE))," ",VLOOKUP(TRIM(B570),ALL!$B$1:$V$2738,5,FALSE)))</f>
        <v/>
      </c>
      <c r="J570" s="34" t="str">
        <f>IF(ISBLANK(VLOOKUP(TRIM(B570),ALL!$B$1:$V$2738,6,FALSE)),"",IF(ISERROR(VLOOKUP(TRIM(B570),ALL!$B$1:$V$2738,6,FALSE))," ", VLOOKUP(TRIM(B570),ALL!$B$1:$V$2738,6,FALSE)))</f>
        <v/>
      </c>
      <c r="K570" s="34" t="str">
        <f>IF(ISBLANK(VLOOKUP(TRIM(B570),ALL!$B$1:$V$2738,7,FALSE)),"",IF(ISERROR(VLOOKUP(TRIM(B570),ALL!$B$1:$V$2738,7,FALSE))," ",VLOOKUP(TRIM(B570),ALL!$B$1:$V$2738,7,FALSE)))</f>
        <v/>
      </c>
      <c r="L570" s="34">
        <f>IF(ISBLANK(VLOOKUP(TRIM(B570),ALL!$B$1:$V$2738,8,FALSE)),"",IF(ISERROR(VLOOKUP(TRIM(B570),ALL!$B$1:$V$2738,8,FALSE))," ",VLOOKUP(TRIM(B570),ALL!$B$1:$V$2738,8,FALSE)))</f>
        <v>0</v>
      </c>
      <c r="M570" s="34" t="str">
        <f>IF(ISBLANK(VLOOKUP(TRIM(B570),ALL!$B$1:$V$2738,9,FALSE)),"",IF(ISERROR(VLOOKUP(TRIM(B570),ALL!$B$1:$V$2738,9,FALSE))," ",VLOOKUP(TRIM(B570),ALL!$B$1:$V$2738,9,FALSE)))</f>
        <v/>
      </c>
      <c r="N570" s="34">
        <f>IF(ISBLANK(VLOOKUP(TRIM(B570),ALL!$B$1:$V$2738,10,FALSE)),"",IF(ISERROR(VLOOKUP(TRIM(B570),ALL!$B$1:$V$2738,10,FALSE))," ",VLOOKUP(TRIM(B570),ALL!$B$1:$V$2738,10,FALSE)))</f>
        <v>2</v>
      </c>
      <c r="O570"/>
      <c r="P570"/>
      <c r="Q570"/>
      <c r="R570"/>
      <c r="S570"/>
      <c r="T570"/>
      <c r="AB570"/>
      <c r="AC570"/>
    </row>
    <row r="571" spans="1:46">
      <c r="A571" s="34" t="str">
        <f>IF(ISERROR(VLOOKUP(TRIM(B571),ALL!$B$1:$U$2738,3,FALSE)),"(unc)",VLOOKUP(TRIM(B571),ALL!$B$1:$U$2738,3,FALSE))</f>
        <v>OT @ G @</v>
      </c>
      <c r="B571" s="99" t="s">
        <v>8115</v>
      </c>
      <c r="C571" s="10" t="s">
        <v>4801</v>
      </c>
      <c r="D571" s="224">
        <f>VLOOKUP(TRIM(B571),BirthdateDraft!$A$1:$M$9000,2,FALSE)</f>
        <v>35521</v>
      </c>
      <c r="E571" s="203" t="str">
        <f>VLOOKUP(TRIM(B571),BirthdateDraft!$A$1:$M$9865,3,FALSE)</f>
        <v>20/4</v>
      </c>
      <c r="F571" s="209" t="s">
        <v>9339</v>
      </c>
      <c r="G571" s="34" t="str">
        <f>IF(ISERROR(VLOOKUP(TRIM(B571),ALL!$B$1:$U$2738,2,FALSE)),"",IF(ISERROR(VLOOKUP(TRIM(B571),ALL!$B$1:$U$2738,2,FALSE))," ",VLOOKUP(TRIM(B571),ALL!$B$1:$U$2738,2,FALSE)))</f>
        <v>PHN</v>
      </c>
      <c r="H571" s="124" t="str">
        <f>IF(ISBLANK(VLOOKUP(TRIM(B571),ALL!$B$1:$V$2738,4,FALSE)),"",IF(ISERROR(VLOOKUP(TRIM(B571),ALL!$B$1:$V$2738,4,FALSE))," ",VLOOKUP(TRIM(B571),ALL!$B$1:$V$2738,4,FALSE)))</f>
        <v/>
      </c>
      <c r="I571" s="34" t="str">
        <f>IF(ISBLANK(VLOOKUP(TRIM(B571),ALL!$B$1:$V$2738,5,FALSE)),"",IF(ISERROR(VLOOKUP(TRIM(B571),ALL!$B$1:$V$2738,5,FALSE))," ",VLOOKUP(TRIM(B571),ALL!$B$1:$V$2738,5,FALSE)))</f>
        <v/>
      </c>
      <c r="J571" s="34" t="str">
        <f>IF(ISBLANK(VLOOKUP(TRIM(B571),ALL!$B$1:$V$2738,6,FALSE)),"",IF(ISERROR(VLOOKUP(TRIM(B571),ALL!$B$1:$V$2738,6,FALSE))," ", VLOOKUP(TRIM(B571),ALL!$B$1:$V$2738,6,FALSE)))</f>
        <v/>
      </c>
      <c r="K571" s="34" t="str">
        <f>IF(ISBLANK(VLOOKUP(TRIM(B571),ALL!$B$1:$V$2738,7,FALSE)),"",IF(ISERROR(VLOOKUP(TRIM(B571),ALL!$B$1:$V$2738,7,FALSE))," ",VLOOKUP(TRIM(B571),ALL!$B$1:$V$2738,7,FALSE)))</f>
        <v/>
      </c>
      <c r="L571" s="34">
        <f>IF(ISBLANK(VLOOKUP(TRIM(B571),ALL!$B$1:$V$2738,8,FALSE)),"",IF(ISERROR(VLOOKUP(TRIM(B571),ALL!$B$1:$V$2738,8,FALSE))," ",VLOOKUP(TRIM(B571),ALL!$B$1:$V$2738,8,FALSE)))</f>
        <v>0</v>
      </c>
      <c r="M571" s="34">
        <f>IF(ISBLANK(VLOOKUP(TRIM(B571),ALL!$B$1:$V$2738,9,FALSE)),"",IF(ISERROR(VLOOKUP(TRIM(B571),ALL!$B$1:$V$2738,9,FALSE))," ",VLOOKUP(TRIM(B571),ALL!$B$1:$V$2738,9,FALSE)))</f>
        <v>0</v>
      </c>
      <c r="N571" s="34">
        <f>IF(ISBLANK(VLOOKUP(TRIM(B571),ALL!$B$1:$V$2738,10,FALSE)),"",IF(ISERROR(VLOOKUP(TRIM(B571),ALL!$B$1:$V$2738,10,FALSE))," ",VLOOKUP(TRIM(B571),ALL!$B$1:$V$2738,10,FALSE)))</f>
        <v>0</v>
      </c>
      <c r="O571"/>
      <c r="P571"/>
      <c r="Q571"/>
      <c r="R571"/>
      <c r="S571"/>
      <c r="T571"/>
      <c r="AB571"/>
      <c r="AC571"/>
    </row>
    <row r="572" spans="1:46">
      <c r="A572" s="34" t="str">
        <f>IF(ISERROR(VLOOKUP(TRIM(B572),ALL!$B$1:$U$2738,3,FALSE)),"(unc)",VLOOKUP(TRIM(B572),ALL!$B$1:$U$2738,3,FALSE))</f>
        <v>OT @ G @</v>
      </c>
      <c r="B572" s="99" t="s">
        <v>8074</v>
      </c>
      <c r="C572" s="10" t="s">
        <v>4801</v>
      </c>
      <c r="D572" s="224">
        <f>VLOOKUP(TRIM(B572),BirthdateDraft!$A$1:$M$9000,2,FALSE)</f>
        <v>35603</v>
      </c>
      <c r="E572" s="203" t="str">
        <f>VLOOKUP(TRIM(B572),BirthdateDraft!$A$1:$M$9865,3,FALSE)</f>
        <v>20/3</v>
      </c>
      <c r="F572" s="209" t="s">
        <v>10836</v>
      </c>
      <c r="G572" s="34" t="str">
        <f>IF(ISERROR(VLOOKUP(TRIM(B572),ALL!$B$1:$U$2738,2,FALSE)),"",IF(ISERROR(VLOOKUP(TRIM(B572),ALL!$B$1:$U$2738,2,FALSE))," ",VLOOKUP(TRIM(B572),ALL!$B$1:$U$2738,2,FALSE)))</f>
        <v>HOA</v>
      </c>
      <c r="H572" s="124" t="str">
        <f>IF(ISBLANK(VLOOKUP(TRIM(B572),ALL!$B$1:$V$2738,4,FALSE)),"",IF(ISERROR(VLOOKUP(TRIM(B572),ALL!$B$1:$V$2738,4,FALSE))," ",VLOOKUP(TRIM(B572),ALL!$B$1:$V$2738,4,FALSE)))</f>
        <v/>
      </c>
      <c r="I572" s="34" t="str">
        <f>IF(ISBLANK(VLOOKUP(TRIM(B572),ALL!$B$1:$V$2738,5,FALSE)),"",IF(ISERROR(VLOOKUP(TRIM(B572),ALL!$B$1:$V$2738,5,FALSE))," ",VLOOKUP(TRIM(B572),ALL!$B$1:$V$2738,5,FALSE)))</f>
        <v/>
      </c>
      <c r="J572" s="34" t="str">
        <f>IF(ISBLANK(VLOOKUP(TRIM(B572),ALL!$B$1:$V$2738,6,FALSE)),"",IF(ISERROR(VLOOKUP(TRIM(B572),ALL!$B$1:$V$2738,6,FALSE))," ", VLOOKUP(TRIM(B572),ALL!$B$1:$V$2738,6,FALSE)))</f>
        <v/>
      </c>
      <c r="K572" s="34" t="str">
        <f>IF(ISBLANK(VLOOKUP(TRIM(B572),ALL!$B$1:$V$2738,7,FALSE)),"",IF(ISERROR(VLOOKUP(TRIM(B572),ALL!$B$1:$V$2738,7,FALSE))," ",VLOOKUP(TRIM(B572),ALL!$B$1:$V$2738,7,FALSE)))</f>
        <v/>
      </c>
      <c r="L572" s="34">
        <f>IF(ISBLANK(VLOOKUP(TRIM(B572),ALL!$B$1:$V$2738,8,FALSE)),"",IF(ISERROR(VLOOKUP(TRIM(B572),ALL!$B$1:$V$2738,8,FALSE))," ",VLOOKUP(TRIM(B572),ALL!$B$1:$V$2738,8,FALSE)))</f>
        <v>0</v>
      </c>
      <c r="M572" s="34">
        <f>IF(ISBLANK(VLOOKUP(TRIM(B572),ALL!$B$1:$V$2738,9,FALSE)),"",IF(ISERROR(VLOOKUP(TRIM(B572),ALL!$B$1:$V$2738,9,FALSE))," ",VLOOKUP(TRIM(B572),ALL!$B$1:$V$2738,9,FALSE)))</f>
        <v>0</v>
      </c>
      <c r="N572" s="34">
        <f>IF(ISBLANK(VLOOKUP(TRIM(B572),ALL!$B$1:$V$2738,10,FALSE)),"",IF(ISERROR(VLOOKUP(TRIM(B572),ALL!$B$1:$V$2738,10,FALSE))," ",VLOOKUP(TRIM(B572),ALL!$B$1:$V$2738,10,FALSE)))</f>
        <v>0</v>
      </c>
      <c r="O572"/>
      <c r="P572"/>
      <c r="Q572"/>
      <c r="R572"/>
      <c r="S572"/>
      <c r="T572"/>
      <c r="AB572"/>
      <c r="AC572"/>
    </row>
    <row r="573" spans="1:46">
      <c r="A573" s="34" t="str">
        <f>IF(ISERROR(VLOOKUP(TRIM(B573),ALL!$B$1:$U$2738,3,FALSE)),"(unc)",VLOOKUP(TRIM(B573),ALL!$B$1:$U$2738,3,FALSE))</f>
        <v>OC @</v>
      </c>
      <c r="B573" s="99" t="s">
        <v>6473</v>
      </c>
      <c r="C573" s="10" t="s">
        <v>4801</v>
      </c>
      <c r="D573" s="224">
        <f>VLOOKUP(TRIM(B573),BirthdateDraft!$A$1:$M$9000,2,FALSE)</f>
        <v>35043</v>
      </c>
      <c r="E573" s="203" t="str">
        <f>VLOOKUP(TRIM(B573),BirthdateDraft!$A$1:$M$9865,3,FALSE)</f>
        <v>18/7</v>
      </c>
      <c r="F573" s="209"/>
      <c r="G573" s="34" t="str">
        <f>IF(ISERROR(VLOOKUP(TRIM(B573),ALL!$B$1:$U$2738,2,FALSE)),"",IF(ISERROR(VLOOKUP(TRIM(B573),ALL!$B$1:$U$2738,2,FALSE))," ",VLOOKUP(TRIM(B573),ALL!$B$1:$U$2738,2,FALSE)))</f>
        <v>LAA</v>
      </c>
      <c r="H573" s="124" t="str">
        <f>IF(ISBLANK(VLOOKUP(TRIM(B573),ALL!$B$1:$V$2738,4,FALSE)),"",IF(ISERROR(VLOOKUP(TRIM(B573),ALL!$B$1:$V$2738,4,FALSE))," ",VLOOKUP(TRIM(B573),ALL!$B$1:$V$2738,4,FALSE)))</f>
        <v/>
      </c>
      <c r="I573" s="34" t="str">
        <f>IF(ISBLANK(VLOOKUP(TRIM(B573),ALL!$B$1:$V$2738,5,FALSE)),"",IF(ISERROR(VLOOKUP(TRIM(B573),ALL!$B$1:$V$2738,5,FALSE))," ",VLOOKUP(TRIM(B573),ALL!$B$1:$V$2738,5,FALSE)))</f>
        <v/>
      </c>
      <c r="J573" s="34" t="str">
        <f>IF(ISBLANK(VLOOKUP(TRIM(B573),ALL!$B$1:$V$2738,6,FALSE)),"",IF(ISERROR(VLOOKUP(TRIM(B573),ALL!$B$1:$V$2738,6,FALSE))," ", VLOOKUP(TRIM(B573),ALL!$B$1:$V$2738,6,FALSE)))</f>
        <v/>
      </c>
      <c r="K573" s="34" t="str">
        <f>IF(ISBLANK(VLOOKUP(TRIM(B573),ALL!$B$1:$V$2738,7,FALSE)),"",IF(ISERROR(VLOOKUP(TRIM(B573),ALL!$B$1:$V$2738,7,FALSE))," ",VLOOKUP(TRIM(B573),ALL!$B$1:$V$2738,7,FALSE)))</f>
        <v/>
      </c>
      <c r="L573" s="34">
        <f>IF(ISBLANK(VLOOKUP(TRIM(B573),ALL!$B$1:$V$2738,8,FALSE)),"",IF(ISERROR(VLOOKUP(TRIM(B573),ALL!$B$1:$V$2738,8,FALSE))," ",VLOOKUP(TRIM(B573),ALL!$B$1:$V$2738,8,FALSE)))</f>
        <v>0</v>
      </c>
      <c r="M573" s="34" t="str">
        <f>IF(ISBLANK(VLOOKUP(TRIM(B573),ALL!$B$1:$V$2738,9,FALSE)),"",IF(ISERROR(VLOOKUP(TRIM(B573),ALL!$B$1:$V$2738,9,FALSE))," ",VLOOKUP(TRIM(B573),ALL!$B$1:$V$2738,9,FALSE)))</f>
        <v/>
      </c>
      <c r="N573" s="34">
        <f>IF(ISBLANK(VLOOKUP(TRIM(B573),ALL!$B$1:$V$2738,10,FALSE)),"",IF(ISERROR(VLOOKUP(TRIM(B573),ALL!$B$1:$V$2738,10,FALSE))," ",VLOOKUP(TRIM(B573),ALL!$B$1:$V$2738,10,FALSE)))</f>
        <v>3</v>
      </c>
      <c r="O573"/>
      <c r="P573"/>
      <c r="Q573"/>
      <c r="R573"/>
      <c r="S573"/>
      <c r="T573"/>
      <c r="AB573"/>
      <c r="AC573"/>
    </row>
    <row r="574" spans="1:46">
      <c r="A574" s="34"/>
      <c r="B574" s="99"/>
      <c r="C574" s="10"/>
      <c r="D574" s="224"/>
      <c r="E574" s="203"/>
      <c r="F574" s="209"/>
      <c r="G574" s="34"/>
      <c r="H574" s="124"/>
      <c r="I574" s="34"/>
      <c r="J574" s="34"/>
      <c r="K574" s="34"/>
      <c r="L574" s="34" t="str">
        <f>IF(ISBLANK(VLOOKUP(TRIM(B574),ALL!$B$1:$V$2738,8,FALSE)),"",IF(ISERROR(VLOOKUP(TRIM(B574),ALL!$B$1:$V$2738,8,FALSE))," ",VLOOKUP(TRIM(B574),ALL!$B$1:$V$2738,8,FALSE)))</f>
        <v xml:space="preserve"> </v>
      </c>
      <c r="M574" s="34" t="str">
        <f>IF(ISBLANK(VLOOKUP(TRIM(B574),ALL!$B$1:$V$2738,9,FALSE)),"",IF(ISERROR(VLOOKUP(TRIM(B574),ALL!$B$1:$V$2738,9,FALSE))," ",VLOOKUP(TRIM(B574),ALL!$B$1:$V$2738,9,FALSE)))</f>
        <v xml:space="preserve"> </v>
      </c>
      <c r="N574" s="34" t="str">
        <f>IF(ISBLANK(VLOOKUP(TRIM(B574),ALL!$B$1:$V$2738,10,FALSE)),"",IF(ISERROR(VLOOKUP(TRIM(B574),ALL!$B$1:$V$2738,10,FALSE))," ",VLOOKUP(TRIM(B574),ALL!$B$1:$V$2738,10,FALSE)))</f>
        <v xml:space="preserve"> </v>
      </c>
      <c r="O574"/>
      <c r="P574"/>
      <c r="Q574"/>
      <c r="R574"/>
      <c r="S574"/>
      <c r="T574"/>
      <c r="AB574"/>
      <c r="AC574"/>
    </row>
    <row r="575" spans="1:46">
      <c r="A575" s="34" t="str">
        <f>IF(ISERROR(VLOOKUP(TRIM(B575),ALL!$B$1:$U$2738,3,FALSE)),"(unc)",VLOOKUP(TRIM(B575),ALL!$B$1:$U$2738,3,FALSE))</f>
        <v>RE $</v>
      </c>
      <c r="B575" s="99" t="s">
        <v>7210</v>
      </c>
      <c r="C575" s="10" t="s">
        <v>4801</v>
      </c>
      <c r="D575" s="224">
        <f>VLOOKUP(TRIM(B575),BirthdateDraft!$A$1:$M$9000,2,FALSE)</f>
        <v>35567</v>
      </c>
      <c r="E575" s="203" t="str">
        <f>VLOOKUP(TRIM(B575),BirthdateDraft!$A$1:$M$9865,3,FALSE)</f>
        <v>19/1 (4)</v>
      </c>
      <c r="F575" s="209"/>
      <c r="G575" s="34" t="str">
        <f>IF(ISERROR(VLOOKUP(TRIM(B575),ALL!$B$1:$U$2738,2,FALSE)),"",IF(ISERROR(VLOOKUP(TRIM(B575),ALL!$B$1:$U$2738,2,FALSE))," ",VLOOKUP(TRIM(B575),ALL!$B$1:$U$2738,2,FALSE)))</f>
        <v>SFN</v>
      </c>
      <c r="H575" s="124" t="str">
        <f>IF(ISBLANK(VLOOKUP(TRIM(B575),ALL!$B$1:$V$2738,4,FALSE)),"",IF(ISERROR(VLOOKUP(TRIM(B575),ALL!$B$1:$V$2738,4,FALSE))," ",VLOOKUP(TRIM(B575),ALL!$B$1:$V$2738,4,FALSE)))</f>
        <v>4</v>
      </c>
      <c r="I575" s="34" t="str">
        <f>IF(ISBLANK(VLOOKUP(TRIM(B575),ALL!$B$1:$V$2738,5,FALSE)),"",IF(ISERROR(VLOOKUP(TRIM(B575),ALL!$B$1:$V$2738,5,FALSE))," ",VLOOKUP(TRIM(B575),ALL!$B$1:$V$2738,5,FALSE)))</f>
        <v/>
      </c>
      <c r="J575" s="34">
        <f>IF(ISBLANK(VLOOKUP(TRIM(B575),ALL!$B$1:$V$2738,6,FALSE)),"",IF(ISERROR(VLOOKUP(TRIM(B575),ALL!$B$1:$V$2738,6,FALSE))," ", VLOOKUP(TRIM(B575),ALL!$B$1:$V$2738,6,FALSE)))</f>
        <v>5</v>
      </c>
      <c r="K575" s="34" t="str">
        <f>IF(ISBLANK(VLOOKUP(TRIM(B575),ALL!$B$1:$V$2738,7,FALSE)),"",IF(ISERROR(VLOOKUP(TRIM(B575),ALL!$B$1:$V$2738,7,FALSE))," ",VLOOKUP(TRIM(B575),ALL!$B$1:$V$2738,7,FALSE)))</f>
        <v/>
      </c>
      <c r="L575" s="34" t="str">
        <f>IF(ISBLANK(VLOOKUP(TRIM(B575),ALL!$B$1:$V$2738,8,FALSE)),"",IF(ISERROR(VLOOKUP(TRIM(B575),ALL!$B$1:$V$2738,8,FALSE))," ",VLOOKUP(TRIM(B575),ALL!$B$1:$V$2738,8,FALSE)))</f>
        <v/>
      </c>
      <c r="M575" s="34" t="str">
        <f>IF(ISBLANK(VLOOKUP(TRIM(B575),ALL!$B$1:$V$2738,9,FALSE)),"",IF(ISERROR(VLOOKUP(TRIM(B575),ALL!$B$1:$V$2738,9,FALSE))," ",VLOOKUP(TRIM(B575),ALL!$B$1:$V$2738,9,FALSE)))</f>
        <v/>
      </c>
      <c r="N575" s="34" t="str">
        <f>IF(ISBLANK(VLOOKUP(TRIM(B575),ALL!$B$1:$V$2738,10,FALSE)),"",IF(ISERROR(VLOOKUP(TRIM(B575),ALL!$B$1:$V$2738,10,FALSE))," ",VLOOKUP(TRIM(B575),ALL!$B$1:$V$2738,10,FALSE)))</f>
        <v/>
      </c>
      <c r="O575"/>
      <c r="P575"/>
      <c r="Q575"/>
      <c r="R575"/>
      <c r="S575"/>
      <c r="T575"/>
      <c r="AB575"/>
      <c r="AC575"/>
    </row>
    <row r="576" spans="1:46">
      <c r="A576" s="34" t="str">
        <f>IF(ISERROR(VLOOKUP(TRIM(B576),ALL!$B$1:$U$2738,3,FALSE)),"(unc)",VLOOKUP(TRIM(B576),ALL!$B$1:$U$2738,3,FALSE))</f>
        <v>LE $</v>
      </c>
      <c r="B576" s="99" t="s">
        <v>10065</v>
      </c>
      <c r="C576" s="10" t="s">
        <v>4801</v>
      </c>
      <c r="D576" s="224">
        <f>VLOOKUP(TRIM(B576),BirthdateDraft!$A$1:$M$9000,2,FALSE)</f>
        <v>36984</v>
      </c>
      <c r="E576" s="203" t="str">
        <f>VLOOKUP(TRIM(B576),BirthdateDraft!$A$1:$M$9865,3,FALSE)</f>
        <v>22/1</v>
      </c>
      <c r="F576" s="209" t="s">
        <v>10616</v>
      </c>
      <c r="G576" s="34" t="str">
        <f>IF(ISERROR(VLOOKUP(TRIM(B576),ALL!$B$1:$U$2738,2,FALSE)),"",IF(ISERROR(VLOOKUP(TRIM(B576),ALL!$B$1:$U$2738,2,FALSE))," ",VLOOKUP(TRIM(B576),ALL!$B$1:$U$2738,2,FALSE)))</f>
        <v>KCA</v>
      </c>
      <c r="H576" s="124" t="str">
        <f>IF(ISBLANK(VLOOKUP(TRIM(B576),ALL!$B$1:$V$2738,4,FALSE)),"",IF(ISERROR(VLOOKUP(TRIM(B576),ALL!$B$1:$V$2738,4,FALSE))," ",VLOOKUP(TRIM(B576),ALL!$B$1:$V$2738,4,FALSE)))</f>
        <v>4</v>
      </c>
      <c r="I576" s="34" t="str">
        <f>IF(ISBLANK(VLOOKUP(TRIM(B576),ALL!$B$1:$V$2738,5,FALSE)),"",IF(ISERROR(VLOOKUP(TRIM(B576),ALL!$B$1:$V$2738,5,FALSE))," ",VLOOKUP(TRIM(B576),ALL!$B$1:$V$2738,5,FALSE)))</f>
        <v/>
      </c>
      <c r="J576" s="34">
        <f>IF(ISBLANK(VLOOKUP(TRIM(B576),ALL!$B$1:$V$2738,6,FALSE)),"",IF(ISERROR(VLOOKUP(TRIM(B576),ALL!$B$1:$V$2738,6,FALSE))," ", VLOOKUP(TRIM(B576),ALL!$B$1:$V$2738,6,FALSE)))</f>
        <v>12</v>
      </c>
      <c r="K576" s="34"/>
      <c r="L576" s="34"/>
      <c r="M576" s="34"/>
      <c r="N576" s="34"/>
      <c r="O576"/>
      <c r="P576"/>
      <c r="Q576"/>
      <c r="R576"/>
      <c r="S576"/>
      <c r="T576"/>
      <c r="AB576"/>
      <c r="AC576"/>
    </row>
    <row r="577" spans="1:47">
      <c r="A577" s="34" t="str">
        <f>IF(ISERROR(VLOOKUP(TRIM(B577),ALL!$B$1:$U$2738,3,FALSE)),"(unc)",VLOOKUP(TRIM(B577),ALL!$B$1:$U$2738,3,FALSE))</f>
        <v>LDT $</v>
      </c>
      <c r="B577" s="99" t="s">
        <v>3990</v>
      </c>
      <c r="C577" s="10" t="s">
        <v>4801</v>
      </c>
      <c r="D577" s="224">
        <f>VLOOKUP(TRIM(B577),BirthdateDraft!$A$1:$M$9000,2,FALSE)</f>
        <v>32700</v>
      </c>
      <c r="E577" s="203" t="str">
        <f>VLOOKUP(TRIM(B577),BirthdateDraft!$A$1:$M$9865,3,FALSE)</f>
        <v>13/3</v>
      </c>
      <c r="F577" s="209"/>
      <c r="G577" s="34" t="str">
        <f>IF(ISERROR(VLOOKUP(TRIM(B577),ALL!$B$1:$U$2738,2,FALSE)),"",IF(ISERROR(VLOOKUP(TRIM(B577),ALL!$B$1:$U$2738,2,FALSE))," ",VLOOKUP(TRIM(B577),ALL!$B$1:$U$2738,2,FALSE)))</f>
        <v>LVA</v>
      </c>
      <c r="H577" s="124" t="str">
        <f>IF(ISBLANK(VLOOKUP(TRIM(B577),ALL!$B$1:$V$2738,4,FALSE)),"",IF(ISERROR(VLOOKUP(TRIM(B577),ALL!$B$1:$V$2738,4,FALSE))," ",VLOOKUP(TRIM(B577),ALL!$B$1:$V$2738,4,FALSE)))</f>
        <v>4</v>
      </c>
      <c r="I577" s="34" t="str">
        <f>IF(ISBLANK(VLOOKUP(TRIM(B577),ALL!$B$1:$V$2738,5,FALSE)),"",IF(ISERROR(VLOOKUP(TRIM(B577),ALL!$B$1:$V$2738,5,FALSE))," ",VLOOKUP(TRIM(B577),ALL!$B$1:$V$2738,5,FALSE)))</f>
        <v/>
      </c>
      <c r="J577" s="34">
        <f>IF(ISBLANK(VLOOKUP(TRIM(B577),ALL!$B$1:$V$2738,6,FALSE)),"",IF(ISERROR(VLOOKUP(TRIM(B577),ALL!$B$1:$V$2738,6,FALSE))," ", VLOOKUP(TRIM(B577),ALL!$B$1:$V$2738,6,FALSE)))</f>
        <v>3</v>
      </c>
      <c r="K577" s="34" t="str">
        <f>IF(ISBLANK(VLOOKUP(TRIM(B577),ALL!$B$1:$V$2738,7,FALSE)),"",IF(ISERROR(VLOOKUP(TRIM(B577),ALL!$B$1:$V$2738,7,FALSE))," ",VLOOKUP(TRIM(B577),ALL!$B$1:$V$2738,7,FALSE)))</f>
        <v/>
      </c>
      <c r="L577" s="34" t="str">
        <f>IF(ISBLANK(VLOOKUP(TRIM(B577),ALL!$B$1:$V$2738,8,FALSE)),"",IF(ISERROR(VLOOKUP(TRIM(B577),ALL!$B$1:$V$2738,8,FALSE))," ",VLOOKUP(TRIM(B577),ALL!$B$1:$V$2738,8,FALSE)))</f>
        <v/>
      </c>
      <c r="M577" s="34" t="str">
        <f>IF(ISBLANK(VLOOKUP(TRIM(B577),ALL!$B$1:$V$2738,9,FALSE)),"",IF(ISERROR(VLOOKUP(TRIM(B577),ALL!$B$1:$V$2738,9,FALSE))," ",VLOOKUP(TRIM(B577),ALL!$B$1:$V$2738,9,FALSE)))</f>
        <v/>
      </c>
      <c r="N577" s="34" t="str">
        <f>IF(ISBLANK(VLOOKUP(TRIM(B577),ALL!$B$1:$V$2738,10,FALSE)),"",IF(ISERROR(VLOOKUP(TRIM(B577),ALL!$B$1:$V$2738,10,FALSE))," ",VLOOKUP(TRIM(B577),ALL!$B$1:$V$2738,10,FALSE)))</f>
        <v/>
      </c>
      <c r="O577"/>
      <c r="P577"/>
      <c r="Q577"/>
      <c r="R577"/>
      <c r="S577"/>
      <c r="T577"/>
      <c r="AB577"/>
      <c r="AC577"/>
    </row>
    <row r="578" spans="1:47">
      <c r="A578" s="34" t="str">
        <f>IF(ISERROR(VLOOKUP(TRIM(B578),ALL!$B$1:$U$2738,3,FALSE)),"(unc)",VLOOKUP(TRIM(B578),ALL!$B$1:$U$2738,3,FALSE))</f>
        <v>DT $ End $</v>
      </c>
      <c r="B578" s="99" t="s">
        <v>6512</v>
      </c>
      <c r="C578" s="10" t="s">
        <v>4801</v>
      </c>
      <c r="D578" s="224" t="s">
        <v>168</v>
      </c>
      <c r="E578" s="203" t="str">
        <f>VLOOKUP(TRIM(B578),BirthdateDraft!$A$1:$M$9865,3,FALSE)</f>
        <v>15/FA</v>
      </c>
      <c r="F578" s="209" t="s">
        <v>8698</v>
      </c>
      <c r="G578" s="34" t="str">
        <f>IF(ISERROR(VLOOKUP(TRIM(B578),ALL!$B$1:$U$2738,2,FALSE)),"",IF(ISERROR(VLOOKUP(TRIM(B578),ALL!$B$1:$U$2738,2,FALSE))," ",VLOOKUP(TRIM(B578),ALL!$B$1:$U$2738,2,FALSE)))</f>
        <v>WAN</v>
      </c>
      <c r="H578" s="124" t="str">
        <f>IF(ISBLANK(VLOOKUP(TRIM(B578),ALL!$B$1:$V$2738,4,FALSE)),"",IF(ISERROR(VLOOKUP(TRIM(B578),ALL!$B$1:$V$2738,4,FALSE))," ",VLOOKUP(TRIM(B578),ALL!$B$1:$V$2738,4,FALSE)))</f>
        <v>0</v>
      </c>
      <c r="I578" s="34" t="str">
        <f>IF(ISBLANK(VLOOKUP(TRIM(B578),ALL!$B$1:$V$2738,5,FALSE)),"",IF(ISERROR(VLOOKUP(TRIM(B578),ALL!$B$1:$V$2738,5,FALSE))," ",VLOOKUP(TRIM(B578),ALL!$B$1:$V$2738,5,FALSE)))</f>
        <v>0</v>
      </c>
      <c r="J578" s="34">
        <f>IF(ISBLANK(VLOOKUP(TRIM(B578),ALL!$B$1:$V$2738,6,FALSE)),"",IF(ISERROR(VLOOKUP(TRIM(B578),ALL!$B$1:$V$2738,6,FALSE))," ", VLOOKUP(TRIM(B578),ALL!$B$1:$V$2738,6,FALSE)))</f>
        <v>0</v>
      </c>
      <c r="K578" s="34"/>
      <c r="L578" s="34" t="str">
        <f>IF(ISBLANK(VLOOKUP(TRIM(B578),ALL!$B$1:$V$2738,8,FALSE)),"",IF(ISERROR(VLOOKUP(TRIM(B578),ALL!$B$1:$V$2738,8,FALSE))," ",VLOOKUP(TRIM(B578),ALL!$B$1:$V$2738,8,FALSE)))</f>
        <v/>
      </c>
      <c r="M578" s="34" t="str">
        <f>IF(ISBLANK(VLOOKUP(TRIM(B578),ALL!$B$1:$V$2738,9,FALSE)),"",IF(ISERROR(VLOOKUP(TRIM(B578),ALL!$B$1:$V$2738,9,FALSE))," ",VLOOKUP(TRIM(B578),ALL!$B$1:$V$2738,9,FALSE)))</f>
        <v/>
      </c>
      <c r="N578" s="34" t="str">
        <f>IF(ISBLANK(VLOOKUP(TRIM(B578),ALL!$B$1:$V$2738,10,FALSE)),"",IF(ISERROR(VLOOKUP(TRIM(B578),ALL!$B$1:$V$2738,10,FALSE))," ",VLOOKUP(TRIM(B578),ALL!$B$1:$V$2738,10,FALSE)))</f>
        <v/>
      </c>
      <c r="O578"/>
      <c r="P578"/>
      <c r="Q578"/>
      <c r="R578"/>
      <c r="S578"/>
      <c r="T578"/>
      <c r="AB578"/>
      <c r="AC578"/>
    </row>
    <row r="579" spans="1:47">
      <c r="A579" s="34" t="str">
        <f>IF(ISERROR(VLOOKUP(TRIM(B579),ALL!$B$1:$U$2738,3,FALSE)),"(unc)",VLOOKUP(TRIM(B579),ALL!$B$1:$U$2738,3,FALSE))</f>
        <v>DT $</v>
      </c>
      <c r="B579" s="99" t="s">
        <v>8034</v>
      </c>
      <c r="C579" s="10" t="s">
        <v>4801</v>
      </c>
      <c r="D579" s="224">
        <f>VLOOKUP(TRIM(B579),BirthdateDraft!$A$1:$M$9000,2,FALSE)</f>
        <v>35971</v>
      </c>
      <c r="E579" s="203" t="str">
        <f>VLOOKUP(TRIM(B579),BirthdateDraft!$A$1:$M$9865,3,FALSE)</f>
        <v>20/FA</v>
      </c>
      <c r="F579" s="209" t="s">
        <v>8782</v>
      </c>
      <c r="G579" s="34" t="str">
        <f>IF(ISERROR(VLOOKUP(TRIM(B579),ALL!$B$1:$U$2738,2,FALSE)),"",IF(ISERROR(VLOOKUP(TRIM(B579),ALL!$B$1:$U$2738,2,FALSE))," ",VLOOKUP(TRIM(B579),ALL!$B$1:$U$2738,2,FALSE)))</f>
        <v>KCA</v>
      </c>
      <c r="H579" s="124" t="str">
        <f>IF(ISBLANK(VLOOKUP(TRIM(B579),ALL!$B$1:$V$2738,4,FALSE)),"",IF(ISERROR(VLOOKUP(TRIM(B579),ALL!$B$1:$V$2738,4,FALSE))," ",VLOOKUP(TRIM(B579),ALL!$B$1:$V$2738,4,FALSE)))</f>
        <v>0</v>
      </c>
      <c r="I579" s="34" t="str">
        <f>IF(ISBLANK(VLOOKUP(TRIM(B579),ALL!$B$1:$V$2738,5,FALSE)),"",IF(ISERROR(VLOOKUP(TRIM(B579),ALL!$B$1:$V$2738,5,FALSE))," ",VLOOKUP(TRIM(B579),ALL!$B$1:$V$2738,5,FALSE)))</f>
        <v/>
      </c>
      <c r="J579" s="34">
        <f>IF(ISBLANK(VLOOKUP(TRIM(B579),ALL!$B$1:$V$2738,6,FALSE)),"",IF(ISERROR(VLOOKUP(TRIM(B579),ALL!$B$1:$V$2738,6,FALSE))," ", VLOOKUP(TRIM(B579),ALL!$B$1:$V$2738,6,FALSE)))</f>
        <v>3</v>
      </c>
      <c r="K579" s="34"/>
      <c r="L579" s="34" t="str">
        <f>IF(ISBLANK(VLOOKUP(TRIM(B579),ALL!$B$1:$V$2738,8,FALSE)),"",IF(ISERROR(VLOOKUP(TRIM(B579),ALL!$B$1:$V$2738,8,FALSE))," ",VLOOKUP(TRIM(B579),ALL!$B$1:$V$2738,8,FALSE)))</f>
        <v/>
      </c>
      <c r="M579" s="34" t="str">
        <f>IF(ISBLANK(VLOOKUP(TRIM(B579),ALL!$B$1:$V$2738,9,FALSE)),"",IF(ISERROR(VLOOKUP(TRIM(B579),ALL!$B$1:$V$2738,9,FALSE))," ",VLOOKUP(TRIM(B579),ALL!$B$1:$V$2738,9,FALSE)))</f>
        <v/>
      </c>
      <c r="N579" s="34" t="str">
        <f>IF(ISBLANK(VLOOKUP(TRIM(B579),ALL!$B$1:$V$2738,10,FALSE)),"",IF(ISERROR(VLOOKUP(TRIM(B579),ALL!$B$1:$V$2738,10,FALSE))," ",VLOOKUP(TRIM(B579),ALL!$B$1:$V$2738,10,FALSE)))</f>
        <v/>
      </c>
      <c r="O579"/>
      <c r="P579"/>
      <c r="Q579"/>
      <c r="R579"/>
      <c r="S579"/>
      <c r="T579"/>
      <c r="AB579"/>
      <c r="AC579"/>
    </row>
    <row r="580" spans="1:47">
      <c r="A580" s="34" t="str">
        <f>IF(ISERROR(VLOOKUP(TRIM(B580),ALL!$B$1:$U$2738,3,FALSE)),"(unc)",VLOOKUP(TRIM(B580),ALL!$B$1:$U$2738,3,FALSE))</f>
        <v>DT $ End $</v>
      </c>
      <c r="B580" s="99" t="s">
        <v>8968</v>
      </c>
      <c r="C580" s="10" t="s">
        <v>4801</v>
      </c>
      <c r="D580" s="224"/>
      <c r="E580" s="203" t="str">
        <f>VLOOKUP(TRIM(B580),BirthdateDraft!$A$1:$M$9865,3,FALSE)</f>
        <v>21/6</v>
      </c>
      <c r="F580" s="209" t="s">
        <v>8781</v>
      </c>
      <c r="G580" s="34" t="str">
        <f>IF(ISERROR(VLOOKUP(TRIM(B580),ALL!$B$1:$U$2738,2,FALSE)),"",IF(ISERROR(VLOOKUP(TRIM(B580),ALL!$B$1:$U$2738,2,FALSE))," ",VLOOKUP(TRIM(B580),ALL!$B$1:$U$2738,2,FALSE)))</f>
        <v>PHN</v>
      </c>
      <c r="H580" s="124" t="str">
        <f>IF(ISBLANK(VLOOKUP(TRIM(B580),ALL!$B$1:$V$2738,4,FALSE)),"",IF(ISERROR(VLOOKUP(TRIM(B580),ALL!$B$1:$V$2738,4,FALSE))," ",VLOOKUP(TRIM(B580),ALL!$B$1:$V$2738,4,FALSE)))</f>
        <v>0</v>
      </c>
      <c r="I580" s="34" t="str">
        <f>IF(ISBLANK(VLOOKUP(TRIM(B580),ALL!$B$1:$V$2738,5,FALSE)),"",IF(ISERROR(VLOOKUP(TRIM(B580),ALL!$B$1:$V$2738,5,FALSE))," ",VLOOKUP(TRIM(B580),ALL!$B$1:$V$2738,5,FALSE)))</f>
        <v>0</v>
      </c>
      <c r="J580" s="34">
        <f>IF(ISBLANK(VLOOKUP(TRIM(B580),ALL!$B$1:$V$2738,6,FALSE)),"",IF(ISERROR(VLOOKUP(TRIM(B580),ALL!$B$1:$V$2738,6,FALSE))," ", VLOOKUP(TRIM(B580),ALL!$B$1:$V$2738,6,FALSE)))</f>
        <v>2</v>
      </c>
      <c r="K580" s="34"/>
      <c r="L580" s="34"/>
      <c r="M580" s="34"/>
      <c r="N580" s="34"/>
      <c r="O580"/>
      <c r="P580"/>
      <c r="Q580"/>
      <c r="R580"/>
      <c r="S580"/>
      <c r="T580"/>
      <c r="AB580"/>
      <c r="AC580"/>
    </row>
    <row r="581" spans="1:47">
      <c r="A581" s="34" t="str">
        <f>IF(ISERROR(VLOOKUP(TRIM(B581),ALL!$B$1:$U$2738,3,FALSE)),"(unc)",VLOOKUP(TRIM(B581),ALL!$B$1:$U$2738,3,FALSE))</f>
        <v>DT $</v>
      </c>
      <c r="B581" s="99" t="s">
        <v>7102</v>
      </c>
      <c r="C581" s="10" t="s">
        <v>4801</v>
      </c>
      <c r="D581" s="224">
        <f>VLOOKUP(TRIM(B581),BirthdateDraft!$A$1:$M$9000,2,FALSE)</f>
        <v>35088</v>
      </c>
      <c r="E581" s="203" t="str">
        <f>VLOOKUP(TRIM(B581),BirthdateDraft!$A$1:$M$9865,3,FALSE)</f>
        <v>18/FA</v>
      </c>
      <c r="F581" s="209"/>
      <c r="G581" s="34" t="str">
        <f>IF(ISERROR(VLOOKUP(TRIM(B581),ALL!$B$1:$U$2738,2,FALSE)),"",IF(ISERROR(VLOOKUP(TRIM(B581),ALL!$B$1:$U$2738,2,FALSE))," ",VLOOKUP(TRIM(B581),ALL!$B$1:$U$2738,2,FALSE)))</f>
        <v>WAN</v>
      </c>
      <c r="H581" s="124" t="str">
        <f>IF(ISBLANK(VLOOKUP(TRIM(B581),ALL!$B$1:$V$2738,4,FALSE)),"",IF(ISERROR(VLOOKUP(TRIM(B581),ALL!$B$1:$V$2738,4,FALSE))," ",VLOOKUP(TRIM(B581),ALL!$B$1:$V$2738,4,FALSE)))</f>
        <v>0</v>
      </c>
      <c r="I581" s="34" t="str">
        <f>IF(ISBLANK(VLOOKUP(TRIM(B581),ALL!$B$1:$V$2738,5,FALSE)),"",IF(ISERROR(VLOOKUP(TRIM(B581),ALL!$B$1:$V$2738,5,FALSE))," ",VLOOKUP(TRIM(B581),ALL!$B$1:$V$2738,5,FALSE)))</f>
        <v/>
      </c>
      <c r="J581" s="34">
        <f>IF(ISBLANK(VLOOKUP(TRIM(B581),ALL!$B$1:$V$2738,6,FALSE)),"",IF(ISERROR(VLOOKUP(TRIM(B581),ALL!$B$1:$V$2738,6,FALSE))," ", VLOOKUP(TRIM(B581),ALL!$B$1:$V$2738,6,FALSE)))</f>
        <v>1</v>
      </c>
      <c r="K581" s="34"/>
      <c r="L581" s="34"/>
      <c r="M581" s="34"/>
      <c r="N581" s="34"/>
      <c r="O581"/>
      <c r="P581"/>
      <c r="Q581"/>
      <c r="R581"/>
      <c r="S581"/>
      <c r="T581"/>
      <c r="AB581"/>
      <c r="AC581"/>
    </row>
    <row r="582" spans="1:47">
      <c r="A582" s="34" t="str">
        <f>IF(ISERROR(VLOOKUP(TRIM(B582),ALL!$B$1:$U$2738,3,FALSE)),"(unc)",VLOOKUP(TRIM(B582),ALL!$B$1:$U$2738,3,FALSE))</f>
        <v>DT $ End $</v>
      </c>
      <c r="B582" s="99" t="s">
        <v>5468</v>
      </c>
      <c r="C582" s="10" t="s">
        <v>4801</v>
      </c>
      <c r="D582" s="224">
        <f>VLOOKUP(TRIM(B582),BirthdateDraft!$A$1:$M$9000,2,FALSE)</f>
        <v>34494</v>
      </c>
      <c r="E582" s="203" t="str">
        <f>VLOOKUP(TRIM(B582),BirthdateDraft!$A$1:$M$9865,3,FALSE)</f>
        <v>16/4</v>
      </c>
      <c r="F582" s="209"/>
      <c r="G582" s="34" t="str">
        <f>IF(ISERROR(VLOOKUP(TRIM(B582),ALL!$B$1:$U$2738,2,FALSE)),"",IF(ISERROR(VLOOKUP(TRIM(B582),ALL!$B$1:$U$2738,2,FALSE))," ",VLOOKUP(TRIM(B582),ALL!$B$1:$U$2738,2,FALSE)))</f>
        <v>MIN</v>
      </c>
      <c r="H582" s="124" t="str">
        <f>IF(ISBLANK(VLOOKUP(TRIM(B582),ALL!$B$1:$V$2738,4,FALSE)),"",IF(ISERROR(VLOOKUP(TRIM(B582),ALL!$B$1:$V$2738,4,FALSE))," ",VLOOKUP(TRIM(B582),ALL!$B$1:$V$2738,4,FALSE)))</f>
        <v>0</v>
      </c>
      <c r="I582" s="34" t="str">
        <f>IF(ISBLANK(VLOOKUP(TRIM(B582),ALL!$B$1:$V$2738,5,FALSE)),"",IF(ISERROR(VLOOKUP(TRIM(B582),ALL!$B$1:$V$2738,5,FALSE))," ",VLOOKUP(TRIM(B582),ALL!$B$1:$V$2738,5,FALSE)))</f>
        <v>0</v>
      </c>
      <c r="J582" s="34">
        <f>IF(ISBLANK(VLOOKUP(TRIM(B582),ALL!$B$1:$V$2738,6,FALSE)),"",IF(ISERROR(VLOOKUP(TRIM(B582),ALL!$B$1:$V$2738,6,FALSE))," ", VLOOKUP(TRIM(B582),ALL!$B$1:$V$2738,6,FALSE)))</f>
        <v>0</v>
      </c>
      <c r="K582" s="34" t="str">
        <f>IF(ISBLANK(VLOOKUP(TRIM(B582),ALL!$B$1:$V$2738,7,FALSE)),"",IF(ISERROR(VLOOKUP(TRIM(B582),ALL!$B$1:$V$2738,7,FALSE))," ",VLOOKUP(TRIM(B582),ALL!$B$1:$V$2738,7,FALSE)))</f>
        <v/>
      </c>
      <c r="L582" s="34" t="str">
        <f>IF(ISBLANK(VLOOKUP(TRIM(B582),ALL!$B$1:$V$2738,8,FALSE)),"",IF(ISERROR(VLOOKUP(TRIM(B582),ALL!$B$1:$V$2738,8,FALSE))," ",VLOOKUP(TRIM(B582),ALL!$B$1:$V$2738,8,FALSE)))</f>
        <v/>
      </c>
      <c r="M582" s="34" t="str">
        <f>IF(ISBLANK(VLOOKUP(TRIM(B582),ALL!$B$1:$V$2738,9,FALSE)),"",IF(ISERROR(VLOOKUP(TRIM(B582),ALL!$B$1:$V$2738,9,FALSE))," ",VLOOKUP(TRIM(B582),ALL!$B$1:$V$2738,9,FALSE)))</f>
        <v/>
      </c>
      <c r="N582" s="34" t="str">
        <f>IF(ISBLANK(VLOOKUP(TRIM(B582),ALL!$B$1:$V$2738,10,FALSE)),"",IF(ISERROR(VLOOKUP(TRIM(B582),ALL!$B$1:$V$2738,10,FALSE))," ",VLOOKUP(TRIM(B582),ALL!$B$1:$V$2738,10,FALSE)))</f>
        <v/>
      </c>
      <c r="O582"/>
      <c r="P582"/>
      <c r="Q582"/>
      <c r="R582"/>
      <c r="S582"/>
      <c r="T582"/>
      <c r="AB582"/>
      <c r="AC582"/>
    </row>
    <row r="583" spans="1:47">
      <c r="A583" s="34"/>
      <c r="B583" s="99"/>
      <c r="C583" s="10"/>
      <c r="D583" s="224"/>
      <c r="E583" s="203"/>
      <c r="F583" s="209"/>
      <c r="G583" s="34"/>
      <c r="H583" s="124"/>
      <c r="I583" s="34"/>
      <c r="J583" s="34"/>
      <c r="K583" s="34"/>
      <c r="L583" s="34" t="str">
        <f>IF(ISBLANK(VLOOKUP(TRIM(B583),ALL!$B$1:$V$2738,8,FALSE)),"",IF(ISERROR(VLOOKUP(TRIM(B583),ALL!$B$1:$V$2738,8,FALSE))," ",VLOOKUP(TRIM(B583),ALL!$B$1:$V$2738,8,FALSE)))</f>
        <v xml:space="preserve"> </v>
      </c>
      <c r="M583" s="34" t="str">
        <f>IF(ISBLANK(VLOOKUP(TRIM(B583),ALL!$B$1:$V$2738,9,FALSE)),"",IF(ISERROR(VLOOKUP(TRIM(B583),ALL!$B$1:$V$2738,9,FALSE))," ",VLOOKUP(TRIM(B583),ALL!$B$1:$V$2738,9,FALSE)))</f>
        <v xml:space="preserve"> </v>
      </c>
      <c r="N583" s="34" t="str">
        <f>IF(ISBLANK(VLOOKUP(TRIM(B583),ALL!$B$1:$V$2738,10,FALSE)),"",IF(ISERROR(VLOOKUP(TRIM(B583),ALL!$B$1:$V$2738,10,FALSE))," ",VLOOKUP(TRIM(B583),ALL!$B$1:$V$2738,10,FALSE)))</f>
        <v xml:space="preserve"> </v>
      </c>
      <c r="O583"/>
      <c r="P583"/>
      <c r="Q583"/>
      <c r="R583"/>
      <c r="S583"/>
      <c r="T583"/>
      <c r="AB583"/>
      <c r="AC583"/>
    </row>
    <row r="584" spans="1:47">
      <c r="A584" s="34" t="str">
        <f>IF(ISERROR(VLOOKUP(TRIM(B584),ALL!$B$1:$U$2738,3,FALSE)),"(unc)",VLOOKUP(TRIM(B584),ALL!$B$1:$U$2738,3,FALSE))</f>
        <v>LOLB</v>
      </c>
      <c r="B584" s="99" t="s">
        <v>8910</v>
      </c>
      <c r="C584" s="10" t="s">
        <v>4801</v>
      </c>
      <c r="D584" s="224">
        <f>VLOOKUP(TRIM(B584),BirthdateDraft!$A$1:$M$9000,2,FALSE)</f>
        <v>36281</v>
      </c>
      <c r="E584" s="203" t="str">
        <f>VLOOKUP(TRIM(B584),BirthdateDraft!$A$1:$M$9865,3,FALSE)</f>
        <v>21/1(16)</v>
      </c>
      <c r="F584" s="209"/>
      <c r="G584" s="34" t="str">
        <f>IF(ISERROR(VLOOKUP(TRIM(B584),ALL!$B$1:$U$2738,2,FALSE)),"",IF(ISERROR(VLOOKUP(TRIM(B584),ALL!$B$1:$U$2738,2,FALSE))," ",VLOOKUP(TRIM(B584),ALL!$B$1:$U$2738,2,FALSE)))</f>
        <v>ARN</v>
      </c>
      <c r="H584" s="124" t="str">
        <f>IF(ISBLANK(VLOOKUP(TRIM(B584),ALL!$B$1:$V$2738,4,FALSE)),"",IF(ISERROR(VLOOKUP(TRIM(B584),ALL!$B$1:$V$2738,4,FALSE))," ",VLOOKUP(TRIM(B584),ALL!$B$1:$V$2738,4,FALSE)))</f>
        <v>4-5</v>
      </c>
      <c r="I584" s="34" t="str">
        <f>IF(ISBLANK(VLOOKUP(TRIM(B584),ALL!$B$1:$V$2738,5,FALSE)),"",IF(ISERROR(VLOOKUP(TRIM(B584),ALL!$B$1:$V$2738,5,FALSE))," ",VLOOKUP(TRIM(B584),ALL!$B$1:$V$2738,5,FALSE)))</f>
        <v/>
      </c>
      <c r="J584" s="34">
        <f>IF(ISBLANK(VLOOKUP(TRIM(B584),ALL!$B$1:$V$2738,6,FALSE)),"",IF(ISERROR(VLOOKUP(TRIM(B584),ALL!$B$1:$V$2738,6,FALSE))," ", VLOOKUP(TRIM(B584),ALL!$B$1:$V$2738,6,FALSE)))</f>
        <v>7</v>
      </c>
      <c r="K584" s="34" t="str">
        <f>IF(ISBLANK(VLOOKUP(TRIM(B584),ALL!$B$1:$V$2738,7,FALSE)),"",IF(ISERROR(VLOOKUP(TRIM(B584),ALL!$B$1:$V$2738,7,FALSE))," ",VLOOKUP(TRIM(B584),ALL!$B$1:$V$2738,7,FALSE)))</f>
        <v/>
      </c>
      <c r="L584" s="34" t="str">
        <f>IF(ISBLANK(VLOOKUP(TRIM(B584),ALL!$B$1:$V$2738,8,FALSE)),"",IF(ISERROR(VLOOKUP(TRIM(B584),ALL!$B$1:$V$2738,8,FALSE))," ",VLOOKUP(TRIM(B584),ALL!$B$1:$V$2738,8,FALSE)))</f>
        <v/>
      </c>
      <c r="M584" s="34" t="str">
        <f>IF(ISBLANK(VLOOKUP(TRIM(B584),ALL!$B$1:$V$2738,9,FALSE)),"",IF(ISERROR(VLOOKUP(TRIM(B584),ALL!$B$1:$V$2738,9,FALSE))," ",VLOOKUP(TRIM(B584),ALL!$B$1:$V$2738,9,FALSE)))</f>
        <v/>
      </c>
      <c r="N584" s="34" t="str">
        <f>IF(ISBLANK(VLOOKUP(TRIM(B584),ALL!$B$1:$V$2738,10,FALSE)),"",IF(ISERROR(VLOOKUP(TRIM(B584),ALL!$B$1:$V$2738,10,FALSE))," ",VLOOKUP(TRIM(B584),ALL!$B$1:$V$2738,10,FALSE)))</f>
        <v/>
      </c>
      <c r="O584"/>
      <c r="P584"/>
      <c r="Q584"/>
      <c r="R584"/>
      <c r="S584" t="str">
        <f>""</f>
        <v/>
      </c>
      <c r="T584" t="str">
        <f>""</f>
        <v/>
      </c>
      <c r="U584" t="str">
        <f>""</f>
        <v/>
      </c>
      <c r="V584" t="str">
        <f>""</f>
        <v/>
      </c>
      <c r="W584" t="str">
        <f>""</f>
        <v/>
      </c>
      <c r="X584" t="str">
        <f>""</f>
        <v/>
      </c>
      <c r="Y584" t="str">
        <f>""</f>
        <v/>
      </c>
      <c r="Z584" t="str">
        <f>""</f>
        <v/>
      </c>
      <c r="AA584" t="str">
        <f>""</f>
        <v/>
      </c>
      <c r="AB584" t="str">
        <f>""</f>
        <v/>
      </c>
      <c r="AC584" t="str">
        <f>""</f>
        <v/>
      </c>
      <c r="AD584" t="str">
        <f>""</f>
        <v/>
      </c>
      <c r="AE584" t="str">
        <f>""</f>
        <v/>
      </c>
      <c r="AF584" t="str">
        <f>""</f>
        <v/>
      </c>
      <c r="AG584" t="str">
        <f>""</f>
        <v/>
      </c>
      <c r="AH584" t="str">
        <f>""</f>
        <v/>
      </c>
      <c r="AI584" t="str">
        <f>""</f>
        <v/>
      </c>
      <c r="AJ584" t="str">
        <f>""</f>
        <v/>
      </c>
      <c r="AK584" t="str">
        <f>""</f>
        <v/>
      </c>
      <c r="AL584" t="str">
        <f>""</f>
        <v/>
      </c>
      <c r="AM584" t="str">
        <f>""</f>
        <v/>
      </c>
      <c r="AN584" t="str">
        <f>""</f>
        <v/>
      </c>
      <c r="AO584" t="str">
        <f>""</f>
        <v/>
      </c>
      <c r="AP584" t="str">
        <f>""</f>
        <v/>
      </c>
      <c r="AQ584" t="str">
        <f>""</f>
        <v/>
      </c>
      <c r="AR584" t="str">
        <f>""</f>
        <v/>
      </c>
      <c r="AS584" t="str">
        <f>""</f>
        <v/>
      </c>
      <c r="AT584" t="str">
        <f>""</f>
        <v/>
      </c>
      <c r="AU584" t="str">
        <f>""</f>
        <v/>
      </c>
    </row>
    <row r="585" spans="1:47">
      <c r="A585" s="34" t="str">
        <f>IF(ISERROR(VLOOKUP(TRIM(B585),ALL!$B$1:$U$2738,3,FALSE)),"(unc)",VLOOKUP(TRIM(B585),ALL!$B$1:$U$2738,3,FALSE))</f>
        <v>LB</v>
      </c>
      <c r="B585" s="99" t="s">
        <v>7218</v>
      </c>
      <c r="C585" s="10" t="s">
        <v>4801</v>
      </c>
      <c r="D585" s="224">
        <f>VLOOKUP(TRIM(B585),BirthdateDraft!$A$1:$M$9000,2,FALSE)</f>
        <v>35994</v>
      </c>
      <c r="E585" s="203" t="str">
        <f>VLOOKUP(TRIM(B585),BirthdateDraft!$A$1:$M$9865,3,FALSE)</f>
        <v>19/1 (10)</v>
      </c>
      <c r="F585" s="209"/>
      <c r="G585" s="34" t="str">
        <f>IF(ISERROR(VLOOKUP(TRIM(B585),ALL!$B$1:$U$2738,2,FALSE)),"",IF(ISERROR(VLOOKUP(TRIM(B585),ALL!$B$1:$U$2738,2,FALSE))," ",VLOOKUP(TRIM(B585),ALL!$B$1:$U$2738,2,FALSE)))</f>
        <v>SEN</v>
      </c>
      <c r="H585" s="124" t="str">
        <f>IF(ISBLANK(VLOOKUP(TRIM(B585),ALL!$B$1:$V$2738,4,FALSE)),"",IF(ISERROR(VLOOKUP(TRIM(B585),ALL!$B$1:$V$2738,4,FALSE))," ",VLOOKUP(TRIM(B585),ALL!$B$1:$V$2738,4,FALSE)))</f>
        <v>0-0</v>
      </c>
      <c r="I585" s="34" t="str">
        <f>IF(ISBLANK(VLOOKUP(TRIM(B585),ALL!$B$1:$V$2738,5,FALSE)),"",IF(ISERROR(VLOOKUP(TRIM(B585),ALL!$B$1:$V$2738,5,FALSE))," ",VLOOKUP(TRIM(B585),ALL!$B$1:$V$2738,5,FALSE)))</f>
        <v/>
      </c>
      <c r="J585" s="34">
        <f>IF(ISBLANK(VLOOKUP(TRIM(B585),ALL!$B$1:$V$2738,6,FALSE)),"",IF(ISERROR(VLOOKUP(TRIM(B585),ALL!$B$1:$V$2738,6,FALSE))," ", VLOOKUP(TRIM(B585),ALL!$B$1:$V$2738,6,FALSE)))</f>
        <v>0</v>
      </c>
      <c r="K585" s="34"/>
      <c r="L585" s="34" t="str">
        <f>IF(ISBLANK(VLOOKUP(TRIM(B585),ALL!$B$1:$V$2738,8,FALSE)),"",IF(ISERROR(VLOOKUP(TRIM(B585),ALL!$B$1:$V$2738,8,FALSE))," ",VLOOKUP(TRIM(B585),ALL!$B$1:$V$2738,8,FALSE)))</f>
        <v/>
      </c>
      <c r="M585" s="34" t="str">
        <f>IF(ISBLANK(VLOOKUP(TRIM(B585),ALL!$B$1:$V$2738,9,FALSE)),"",IF(ISERROR(VLOOKUP(TRIM(B585),ALL!$B$1:$V$2738,9,FALSE))," ",VLOOKUP(TRIM(B585),ALL!$B$1:$V$2738,9,FALSE)))</f>
        <v/>
      </c>
      <c r="N585" s="34" t="str">
        <f>IF(ISBLANK(VLOOKUP(TRIM(B585),ALL!$B$1:$V$2738,10,FALSE)),"",IF(ISERROR(VLOOKUP(TRIM(B585),ALL!$B$1:$V$2738,10,FALSE))," ",VLOOKUP(TRIM(B585),ALL!$B$1:$V$2738,10,FALSE)))</f>
        <v/>
      </c>
      <c r="O585"/>
      <c r="P585"/>
      <c r="Q585"/>
      <c r="R585"/>
      <c r="S585"/>
      <c r="T585"/>
      <c r="AB585"/>
      <c r="AC585"/>
    </row>
    <row r="586" spans="1:47">
      <c r="A586" s="34" t="str">
        <f>IF(ISERROR(VLOOKUP(TRIM(B586),ALL!$B$1:$U$2738,3,FALSE)),"(unc)",VLOOKUP(TRIM(B586),ALL!$B$1:$U$2738,3,FALSE))</f>
        <v>LLB</v>
      </c>
      <c r="B586" s="99" t="s">
        <v>6017</v>
      </c>
      <c r="C586" s="10" t="s">
        <v>4801</v>
      </c>
      <c r="D586" s="224">
        <f>VLOOKUP(TRIM(B586),BirthdateDraft!$A$1:$M$9000,2,FALSE)</f>
        <v>34599</v>
      </c>
      <c r="E586" s="203" t="str">
        <f>VLOOKUP(TRIM(B586),BirthdateDraft!$A$1:$M$9865,3,FALSE)</f>
        <v>17/1 (13)</v>
      </c>
      <c r="F586" s="209"/>
      <c r="G586" s="34" t="str">
        <f>IF(ISERROR(VLOOKUP(TRIM(B586),ALL!$B$1:$U$2738,2,FALSE)),"",IF(ISERROR(VLOOKUP(TRIM(B586),ALL!$B$1:$U$2738,2,FALSE))," ",VLOOKUP(TRIM(B586),ALL!$B$1:$U$2738,2,FALSE)))</f>
        <v>PHN</v>
      </c>
      <c r="H586" s="124" t="str">
        <f>IF(ISBLANK(VLOOKUP(TRIM(B586),ALL!$B$1:$V$2738,4,FALSE)),"",IF(ISERROR(VLOOKUP(TRIM(B586),ALL!$B$1:$V$2738,4,FALSE))," ",VLOOKUP(TRIM(B586),ALL!$B$1:$V$2738,4,FALSE)))</f>
        <v>0-5</v>
      </c>
      <c r="I586" s="34" t="str">
        <f>IF(ISBLANK(VLOOKUP(TRIM(B586),ALL!$B$1:$V$2738,5,FALSE)),"",IF(ISERROR(VLOOKUP(TRIM(B586),ALL!$B$1:$V$2738,5,FALSE))," ",VLOOKUP(TRIM(B586),ALL!$B$1:$V$2738,5,FALSE)))</f>
        <v/>
      </c>
      <c r="J586" s="34">
        <f>IF(ISBLANK(VLOOKUP(TRIM(B586),ALL!$B$1:$V$2738,6,FALSE)),"",IF(ISERROR(VLOOKUP(TRIM(B586),ALL!$B$1:$V$2738,6,FALSE))," ", VLOOKUP(TRIM(B586),ALL!$B$1:$V$2738,6,FALSE)))</f>
        <v>12</v>
      </c>
      <c r="K586" s="34">
        <f>IF(ISBLANK(VLOOKUP(TRIM(B586),ALL!$B$1:$V$2738,7,FALSE)),"",IF(ISERROR(VLOOKUP(TRIM(B586),ALL!$B$1:$V$2738,7,FALSE))," ",VLOOKUP(TRIM(B586),ALL!$B$1:$V$2738,7,FALSE)))</f>
        <v>1</v>
      </c>
      <c r="L586" s="34" t="str">
        <f>IF(ISBLANK(VLOOKUP(TRIM(B586),ALL!$B$1:$V$2738,8,FALSE)),"",IF(ISERROR(VLOOKUP(TRIM(B586),ALL!$B$1:$V$2738,8,FALSE))," ",VLOOKUP(TRIM(B586),ALL!$B$1:$V$2738,8,FALSE)))</f>
        <v/>
      </c>
      <c r="M586" s="34" t="str">
        <f>IF(ISBLANK(VLOOKUP(TRIM(B586),ALL!$B$1:$V$2738,9,FALSE)),"",IF(ISERROR(VLOOKUP(TRIM(B586),ALL!$B$1:$V$2738,9,FALSE))," ",VLOOKUP(TRIM(B586),ALL!$B$1:$V$2738,9,FALSE)))</f>
        <v/>
      </c>
      <c r="N586" s="34" t="str">
        <f>IF(ISBLANK(VLOOKUP(TRIM(B586),ALL!$B$1:$V$2738,10,FALSE)),"",IF(ISERROR(VLOOKUP(TRIM(B586),ALL!$B$1:$V$2738,10,FALSE))," ",VLOOKUP(TRIM(B586),ALL!$B$1:$V$2738,10,FALSE)))</f>
        <v/>
      </c>
      <c r="O586"/>
      <c r="P586"/>
      <c r="Q586"/>
      <c r="R586"/>
      <c r="S586"/>
      <c r="T586"/>
      <c r="AB586"/>
      <c r="AC586"/>
    </row>
    <row r="587" spans="1:47">
      <c r="A587" s="34" t="str">
        <f>IF(ISERROR(VLOOKUP(TRIM(B587),ALL!$B$1:$U$2738,3,FALSE)),"(unc)",VLOOKUP(TRIM(B587),ALL!$B$1:$U$2738,3,FALSE))</f>
        <v>LOLB</v>
      </c>
      <c r="B587" s="99" t="s">
        <v>7133</v>
      </c>
      <c r="C587" s="10" t="s">
        <v>4801</v>
      </c>
      <c r="D587" s="224">
        <f>VLOOKUP(TRIM(B587),BirthdateDraft!$A$1:$M$9000,2,FALSE)</f>
        <v>35767</v>
      </c>
      <c r="E587" s="203" t="str">
        <f>VLOOKUP(TRIM(B587),BirthdateDraft!$A$1:$M$9865,3,FALSE)</f>
        <v>19/1 (12)</v>
      </c>
      <c r="F587" s="209"/>
      <c r="G587" s="34" t="str">
        <f>IF(ISERROR(VLOOKUP(TRIM(B587),ALL!$B$1:$U$2738,2,FALSE)),"",IF(ISERROR(VLOOKUP(TRIM(B587),ALL!$B$1:$U$2738,2,FALSE))," ",VLOOKUP(TRIM(B587),ALL!$B$1:$U$2738,2,FALSE)))</f>
        <v>GBN</v>
      </c>
      <c r="H587" s="124" t="str">
        <f>IF(ISBLANK(VLOOKUP(TRIM(B587),ALL!$B$1:$V$2738,4,FALSE)),"",IF(ISERROR(VLOOKUP(TRIM(B587),ALL!$B$1:$V$2738,4,FALSE))," ",VLOOKUP(TRIM(B587),ALL!$B$1:$V$2738,4,FALSE)))</f>
        <v>0-4</v>
      </c>
      <c r="I587" s="34" t="str">
        <f>IF(ISBLANK(VLOOKUP(TRIM(B587),ALL!$B$1:$V$2738,5,FALSE)),"",IF(ISERROR(VLOOKUP(TRIM(B587),ALL!$B$1:$V$2738,5,FALSE))," ",VLOOKUP(TRIM(B587),ALL!$B$1:$V$2738,5,FALSE)))</f>
        <v/>
      </c>
      <c r="J587" s="34">
        <f>IF(ISBLANK(VLOOKUP(TRIM(B587),ALL!$B$1:$V$2738,6,FALSE)),"",IF(ISERROR(VLOOKUP(TRIM(B587),ALL!$B$1:$V$2738,6,FALSE))," ", VLOOKUP(TRIM(B587),ALL!$B$1:$V$2738,6,FALSE)))</f>
        <v>12</v>
      </c>
      <c r="K587" s="34"/>
      <c r="L587" s="34" t="str">
        <f>IF(ISBLANK(VLOOKUP(TRIM(B587),ALL!$B$1:$V$2738,8,FALSE)),"",IF(ISERROR(VLOOKUP(TRIM(B587),ALL!$B$1:$V$2738,8,FALSE))," ",VLOOKUP(TRIM(B587),ALL!$B$1:$V$2738,8,FALSE)))</f>
        <v/>
      </c>
      <c r="M587" s="34" t="str">
        <f>IF(ISBLANK(VLOOKUP(TRIM(B587),ALL!$B$1:$V$2738,9,FALSE)),"",IF(ISERROR(VLOOKUP(TRIM(B587),ALL!$B$1:$V$2738,9,FALSE))," ",VLOOKUP(TRIM(B587),ALL!$B$1:$V$2738,9,FALSE)))</f>
        <v/>
      </c>
      <c r="N587" s="34" t="str">
        <f>IF(ISBLANK(VLOOKUP(TRIM(B587),ALL!$B$1:$V$2738,10,FALSE)),"",IF(ISERROR(VLOOKUP(TRIM(B587),ALL!$B$1:$V$2738,10,FALSE))," ",VLOOKUP(TRIM(B587),ALL!$B$1:$V$2738,10,FALSE)))</f>
        <v/>
      </c>
      <c r="O587"/>
      <c r="P587"/>
      <c r="Q587"/>
      <c r="R587"/>
      <c r="S587"/>
      <c r="T587"/>
      <c r="AB587"/>
      <c r="AC587"/>
    </row>
    <row r="588" spans="1:47">
      <c r="A588" s="34" t="str">
        <f>IF(ISERROR(VLOOKUP(TRIM(B588),ALL!$B$1:$U$2738,3,FALSE)),"(unc)",VLOOKUP(TRIM(B588),ALL!$B$1:$U$2738,3,FALSE))</f>
        <v>End $</v>
      </c>
      <c r="B588" s="99" t="s">
        <v>6125</v>
      </c>
      <c r="C588" s="10" t="s">
        <v>4801</v>
      </c>
      <c r="D588" s="224" t="s">
        <v>168</v>
      </c>
      <c r="E588" s="203" t="str">
        <f>VLOOKUP(TRIM(B588),BirthdateDraft!$A$1:$M$9865,3,FALSE)</f>
        <v>17/1 (22)</v>
      </c>
      <c r="F588" s="209"/>
      <c r="G588" s="34" t="str">
        <f>IF(ISERROR(VLOOKUP(TRIM(B588),ALL!$B$1:$U$2738,2,FALSE)),"",IF(ISERROR(VLOOKUP(TRIM(B588),ALL!$B$1:$U$2738,2,FALSE))," ",VLOOKUP(TRIM(B588),ALL!$B$1:$U$2738,2,FALSE)))</f>
        <v>DEN</v>
      </c>
      <c r="H588" s="124" t="str">
        <f>IF(ISBLANK(VLOOKUP(TRIM(B588),ALL!$B$1:$V$2738,4,FALSE)),"",IF(ISERROR(VLOOKUP(TRIM(B588),ALL!$B$1:$V$2738,4,FALSE))," ",VLOOKUP(TRIM(B588),ALL!$B$1:$V$2738,4,FALSE)))</f>
        <v>0</v>
      </c>
      <c r="I588" s="34" t="str">
        <f>IF(ISBLANK(VLOOKUP(TRIM(B588),ALL!$B$1:$V$2738,5,FALSE)),"",IF(ISERROR(VLOOKUP(TRIM(B588),ALL!$B$1:$V$2738,5,FALSE))," ",VLOOKUP(TRIM(B588),ALL!$B$1:$V$2738,5,FALSE)))</f>
        <v/>
      </c>
      <c r="J588" s="34">
        <f>IF(ISBLANK(VLOOKUP(TRIM(B588),ALL!$B$1:$V$2738,6,FALSE)),"",IF(ISERROR(VLOOKUP(TRIM(B588),ALL!$B$1:$V$2738,6,FALSE))," ", VLOOKUP(TRIM(B588),ALL!$B$1:$V$2738,6,FALSE)))</f>
        <v>2</v>
      </c>
      <c r="K588" s="34" t="str">
        <f>IF(ISBLANK(VLOOKUP(TRIM(B588),ALL!$B$1:$V$2738,7,FALSE)),"",IF(ISERROR(VLOOKUP(TRIM(B588),ALL!$B$1:$V$2738,7,FALSE))," ",VLOOKUP(TRIM(B588),ALL!$B$1:$V$2738,7,FALSE)))</f>
        <v/>
      </c>
      <c r="L588" s="34" t="str">
        <f>IF(ISBLANK(VLOOKUP(TRIM(B588),ALL!$B$1:$V$2738,8,FALSE)),"",IF(ISERROR(VLOOKUP(TRIM(B588),ALL!$B$1:$V$2738,8,FALSE))," ",VLOOKUP(TRIM(B588),ALL!$B$1:$V$2738,8,FALSE)))</f>
        <v/>
      </c>
      <c r="M588" s="34" t="str">
        <f>IF(ISBLANK(VLOOKUP(TRIM(B588),ALL!$B$1:$V$2738,9,FALSE)),"",IF(ISERROR(VLOOKUP(TRIM(B588),ALL!$B$1:$V$2738,9,FALSE))," ",VLOOKUP(TRIM(B588),ALL!$B$1:$V$2738,9,FALSE)))</f>
        <v/>
      </c>
      <c r="N588" s="34" t="str">
        <f>IF(ISBLANK(VLOOKUP(TRIM(B588),ALL!$B$1:$V$2738,10,FALSE)),"",IF(ISERROR(VLOOKUP(TRIM(B588),ALL!$B$1:$V$2738,10,FALSE))," ",VLOOKUP(TRIM(B588),ALL!$B$1:$V$2738,10,FALSE)))</f>
        <v/>
      </c>
      <c r="O588"/>
      <c r="P588"/>
      <c r="Q588"/>
      <c r="R588"/>
      <c r="S588"/>
      <c r="T588"/>
      <c r="AB588"/>
      <c r="AC588"/>
    </row>
    <row r="589" spans="1:47">
      <c r="A589" s="34" t="str">
        <f>IF(ISERROR(VLOOKUP(TRIM(B589),ALL!$B$1:$U$2738,3,FALSE)),"(unc)",VLOOKUP(TRIM(B589),ALL!$B$1:$U$2738,3,FALSE))</f>
        <v>LB</v>
      </c>
      <c r="B589" s="228" t="s">
        <v>11147</v>
      </c>
      <c r="C589" s="10" t="s">
        <v>4801</v>
      </c>
      <c r="D589" s="224" t="s">
        <v>168</v>
      </c>
      <c r="E589" s="203" t="e">
        <f>VLOOKUP(TRIM(B589),BirthdateDraft!$A$1:$M$9865,3,FALSE)</f>
        <v>#N/A</v>
      </c>
      <c r="F589" s="209" t="s">
        <v>12028</v>
      </c>
      <c r="G589" s="34" t="str">
        <f>IF(ISERROR(VLOOKUP(TRIM(B589),ALL!$B$1:$U$2738,2,FALSE)),"",IF(ISERROR(VLOOKUP(TRIM(B589),ALL!$B$1:$U$2738,2,FALSE))," ",VLOOKUP(TRIM(B589),ALL!$B$1:$U$2738,2,FALSE)))</f>
        <v>KCA</v>
      </c>
      <c r="H589" s="124" t="str">
        <f>IF(ISBLANK(VLOOKUP(TRIM(B589),ALL!$B$1:$V$2738,4,FALSE)),"",IF(ISERROR(VLOOKUP(TRIM(B589),ALL!$B$1:$V$2738,4,FALSE))," ",VLOOKUP(TRIM(B589),ALL!$B$1:$V$2738,4,FALSE)))</f>
        <v>0-0</v>
      </c>
      <c r="I589" s="34" t="str">
        <f>IF(ISBLANK(VLOOKUP(TRIM(B589),ALL!$B$1:$V$2738,5,FALSE)),"",IF(ISERROR(VLOOKUP(TRIM(B589),ALL!$B$1:$V$2738,5,FALSE))," ",VLOOKUP(TRIM(B589),ALL!$B$1:$V$2738,5,FALSE)))</f>
        <v/>
      </c>
      <c r="J589" s="34">
        <f>IF(ISBLANK(VLOOKUP(TRIM(B589),ALL!$B$1:$V$2738,6,FALSE)),"",IF(ISERROR(VLOOKUP(TRIM(B589),ALL!$B$1:$V$2738,6,FALSE))," ", VLOOKUP(TRIM(B589),ALL!$B$1:$V$2738,6,FALSE)))</f>
        <v>0</v>
      </c>
      <c r="K589" s="34"/>
      <c r="L589" s="34"/>
      <c r="M589" s="34"/>
      <c r="N589" s="34"/>
      <c r="O589"/>
      <c r="P589"/>
      <c r="Q589"/>
      <c r="R589"/>
      <c r="S589"/>
      <c r="T589"/>
      <c r="AB589"/>
      <c r="AC589"/>
    </row>
    <row r="590" spans="1:47">
      <c r="A590" s="34" t="str">
        <f>IF(ISERROR(VLOOKUP(TRIM(B590),ALL!$B$1:$U$2738,3,FALSE)),"(unc)",VLOOKUP(TRIM(B590),ALL!$B$1:$U$2738,3,FALSE))</f>
        <v>LB</v>
      </c>
      <c r="B590" s="192" t="s">
        <v>11265</v>
      </c>
      <c r="C590" s="10" t="s">
        <v>4801</v>
      </c>
      <c r="D590" s="224" t="s">
        <v>168</v>
      </c>
      <c r="E590" s="203">
        <f>VLOOKUP(TRIM(B590),BirthdateDraft!$A$1:$M$9865,3,FALSE)</f>
        <v>23.3</v>
      </c>
      <c r="F590" s="209" t="s">
        <v>12068</v>
      </c>
      <c r="G590" s="34" t="str">
        <f>IF(ISERROR(VLOOKUP(TRIM(B590),ALL!$B$1:$U$2738,2,FALSE)),"",IF(ISERROR(VLOOKUP(TRIM(B590),ALL!$B$1:$U$2738,2,FALSE))," ",VLOOKUP(TRIM(B590),ALL!$B$1:$U$2738,2,FALSE)))</f>
        <v>DNA</v>
      </c>
      <c r="H590" s="124" t="str">
        <f>IF(ISBLANK(VLOOKUP(TRIM(B590),ALL!$B$1:$V$2738,4,FALSE)),"",IF(ISERROR(VLOOKUP(TRIM(B590),ALL!$B$1:$V$2738,4,FALSE))," ",VLOOKUP(TRIM(B590),ALL!$B$1:$V$2738,4,FALSE)))</f>
        <v>0-0</v>
      </c>
      <c r="I590" s="34" t="str">
        <f>IF(ISBLANK(VLOOKUP(TRIM(B590),ALL!$B$1:$V$2738,5,FALSE)),"",IF(ISERROR(VLOOKUP(TRIM(B590),ALL!$B$1:$V$2738,5,FALSE))," ",VLOOKUP(TRIM(B590),ALL!$B$1:$V$2738,5,FALSE)))</f>
        <v/>
      </c>
      <c r="J590" s="34">
        <f>IF(ISBLANK(VLOOKUP(TRIM(B590),ALL!$B$1:$V$2738,6,FALSE)),"",IF(ISERROR(VLOOKUP(TRIM(B590),ALL!$B$1:$V$2738,6,FALSE))," ", VLOOKUP(TRIM(B590),ALL!$B$1:$V$2738,6,FALSE)))</f>
        <v>0</v>
      </c>
      <c r="K590" s="34"/>
      <c r="L590" s="34"/>
      <c r="M590" s="34"/>
      <c r="N590" s="34"/>
      <c r="O590"/>
      <c r="P590"/>
      <c r="Q590"/>
      <c r="R590"/>
      <c r="S590"/>
      <c r="T590"/>
      <c r="AB590"/>
      <c r="AC590"/>
    </row>
    <row r="591" spans="1:47">
      <c r="A591" s="34" t="str">
        <f>IF(ISERROR(VLOOKUP(TRIM(B591),ALL!$B$1:$U$2738,3,FALSE)),"(unc)",VLOOKUP(TRIM(B591),ALL!$B$1:$U$2738,3,FALSE))</f>
        <v>ILB</v>
      </c>
      <c r="B591" s="192" t="s">
        <v>1331</v>
      </c>
      <c r="C591" s="10" t="s">
        <v>4801</v>
      </c>
      <c r="D591" s="224" t="s">
        <v>168</v>
      </c>
      <c r="E591" s="203" t="str">
        <f>VLOOKUP(TRIM(B591),BirthdateDraft!$A$1:$M$9865,3,FALSE)</f>
        <v>18/7</v>
      </c>
      <c r="F591" s="209" t="s">
        <v>12129</v>
      </c>
      <c r="G591" s="34" t="str">
        <f>IF(ISERROR(VLOOKUP(TRIM(B591),ALL!$B$1:$U$2738,2,FALSE)),"",IF(ISERROR(VLOOKUP(TRIM(B591),ALL!$B$1:$U$2738,2,FALSE))," ",VLOOKUP(TRIM(B591),ALL!$B$1:$U$2738,2,FALSE)))</f>
        <v>ATN</v>
      </c>
      <c r="H591" s="124" t="str">
        <f>IF(ISBLANK(VLOOKUP(TRIM(B591),ALL!$B$1:$V$2738,4,FALSE)),"",IF(ISERROR(VLOOKUP(TRIM(B591),ALL!$B$1:$V$2738,4,FALSE))," ",VLOOKUP(TRIM(B591),ALL!$B$1:$V$2738,4,FALSE)))</f>
        <v>0-4</v>
      </c>
      <c r="I591" s="34" t="str">
        <f>IF(ISBLANK(VLOOKUP(TRIM(B591),ALL!$B$1:$V$2738,5,FALSE)),"",IF(ISERROR(VLOOKUP(TRIM(B591),ALL!$B$1:$V$2738,5,FALSE))," ",VLOOKUP(TRIM(B591),ALL!$B$1:$V$2738,5,FALSE)))</f>
        <v/>
      </c>
      <c r="J591" s="34">
        <f>IF(ISBLANK(VLOOKUP(TRIM(B591),ALL!$B$1:$V$2738,6,FALSE)),"",IF(ISERROR(VLOOKUP(TRIM(B591),ALL!$B$1:$V$2738,6,FALSE))," ", VLOOKUP(TRIM(B591),ALL!$B$1:$V$2738,6,FALSE)))</f>
        <v>0</v>
      </c>
      <c r="K591" s="34"/>
      <c r="L591" s="34"/>
      <c r="M591" s="34"/>
      <c r="N591" s="34"/>
      <c r="O591"/>
      <c r="P591"/>
      <c r="Q591"/>
      <c r="R591"/>
      <c r="S591"/>
      <c r="T591"/>
      <c r="AB591"/>
      <c r="AC591"/>
    </row>
    <row r="592" spans="1:47">
      <c r="A592" s="34" t="str">
        <f>IF(ISERROR(VLOOKUP(TRIM(B592),ALL!$B$1:$U$2738,3,FALSE)),"(unc)",VLOOKUP(TRIM(B592),ALL!$B$1:$U$2738,3,FALSE))</f>
        <v>(unc)</v>
      </c>
      <c r="B592" s="99" t="s">
        <v>9982</v>
      </c>
      <c r="C592" s="10" t="s">
        <v>4801</v>
      </c>
      <c r="D592" s="224">
        <f>VLOOKUP(TRIM(B592),BirthdateDraft!$A$1:$M$9000,2,FALSE)</f>
        <v>36273</v>
      </c>
      <c r="E592" s="203" t="str">
        <f>VLOOKUP(TRIM(B592),BirthdateDraft!$A$1:$M$9865,3,FALSE)</f>
        <v>22/2</v>
      </c>
      <c r="F592" s="209" t="s">
        <v>10694</v>
      </c>
      <c r="G592" s="34" t="str">
        <f>IF(ISERROR(VLOOKUP(TRIM(B592),ALL!$B$1:$U$2738,2,FALSE)),"",IF(ISERROR(VLOOKUP(TRIM(B592),ALL!$B$1:$U$2738,2,FALSE))," ",VLOOKUP(TRIM(B592),ALL!$B$1:$U$2738,2,FALSE)))</f>
        <v/>
      </c>
      <c r="H592" s="124" t="str">
        <f>IF(ISBLANK(VLOOKUP(TRIM(B592),ALL!$B$1:$V$2738,4,FALSE)),"",IF(ISERROR(VLOOKUP(TRIM(B592),ALL!$B$1:$V$2738,4,FALSE))," ",VLOOKUP(TRIM(B592),ALL!$B$1:$V$2738,4,FALSE)))</f>
        <v xml:space="preserve"> </v>
      </c>
      <c r="I592" s="34" t="str">
        <f>IF(ISBLANK(VLOOKUP(TRIM(B592),ALL!$B$1:$V$2738,5,FALSE)),"",IF(ISERROR(VLOOKUP(TRIM(B592),ALL!$B$1:$V$2738,5,FALSE))," ",VLOOKUP(TRIM(B592),ALL!$B$1:$V$2738,5,FALSE)))</f>
        <v xml:space="preserve"> </v>
      </c>
      <c r="J592" s="34" t="str">
        <f>IF(ISBLANK(VLOOKUP(TRIM(B592),ALL!$B$1:$V$2738,6,FALSE)),"",IF(ISERROR(VLOOKUP(TRIM(B592),ALL!$B$1:$V$2738,6,FALSE))," ", VLOOKUP(TRIM(B592),ALL!$B$1:$V$2738,6,FALSE)))</f>
        <v xml:space="preserve"> </v>
      </c>
      <c r="K592" s="34"/>
      <c r="L592" s="34"/>
      <c r="M592" s="34"/>
      <c r="N592" s="34"/>
      <c r="O592"/>
      <c r="P592"/>
      <c r="Q592"/>
      <c r="R592"/>
      <c r="S592"/>
      <c r="T592"/>
      <c r="AB592"/>
      <c r="AC592"/>
    </row>
    <row r="593" spans="1:47">
      <c r="A593" s="34"/>
      <c r="B593" s="99"/>
      <c r="C593" s="10"/>
      <c r="D593" s="224"/>
      <c r="E593" s="203"/>
      <c r="F593" s="209"/>
      <c r="G593" s="34"/>
      <c r="H593" s="124"/>
      <c r="I593" s="34"/>
      <c r="J593" s="34"/>
      <c r="K593" s="34"/>
      <c r="L593" s="34" t="str">
        <f>IF(ISBLANK(VLOOKUP(TRIM(B593),ALL!$B$1:$V$2738,8,FALSE)),"",IF(ISERROR(VLOOKUP(TRIM(B593),ALL!$B$1:$V$2738,8,FALSE))," ",VLOOKUP(TRIM(B593),ALL!$B$1:$V$2738,8,FALSE)))</f>
        <v xml:space="preserve"> </v>
      </c>
      <c r="M593" s="34" t="str">
        <f>IF(ISBLANK(VLOOKUP(TRIM(B593),ALL!$B$1:$V$2738,9,FALSE)),"",IF(ISERROR(VLOOKUP(TRIM(B593),ALL!$B$1:$V$2738,9,FALSE))," ",VLOOKUP(TRIM(B593),ALL!$B$1:$V$2738,9,FALSE)))</f>
        <v xml:space="preserve"> </v>
      </c>
      <c r="N593" s="34" t="str">
        <f>IF(ISBLANK(VLOOKUP(TRIM(B593),ALL!$B$1:$V$2738,10,FALSE)),"",IF(ISERROR(VLOOKUP(TRIM(B593),ALL!$B$1:$V$2738,10,FALSE))," ",VLOOKUP(TRIM(B593),ALL!$B$1:$V$2738,10,FALSE)))</f>
        <v xml:space="preserve"> </v>
      </c>
      <c r="O593"/>
      <c r="P593"/>
      <c r="Q593"/>
      <c r="R593"/>
      <c r="S593"/>
      <c r="T593"/>
      <c r="AB593"/>
      <c r="AC593"/>
    </row>
    <row r="594" spans="1:47">
      <c r="A594" s="34" t="str">
        <f>IF(ISERROR(VLOOKUP(TRIM(B594),ALL!$B$1:$U$2738,3,FALSE)),"(unc)",VLOOKUP(TRIM(B594),ALL!$B$1:$U$2738,3,FALSE))</f>
        <v>RCB ^</v>
      </c>
      <c r="B594" s="99" t="s">
        <v>11405</v>
      </c>
      <c r="C594" s="10" t="s">
        <v>4801</v>
      </c>
      <c r="D594" s="224">
        <f>VLOOKUP(TRIM(B594),BirthdateDraft!$A$1:$M$9000,2,FALSE)</f>
        <v>37062</v>
      </c>
      <c r="E594" s="203" t="str">
        <f>VLOOKUP(TRIM(B594),BirthdateDraft!$A$1:$M$9865,3,FALSE)</f>
        <v>22/1</v>
      </c>
      <c r="F594" s="209" t="s">
        <v>10632</v>
      </c>
      <c r="G594" s="34" t="str">
        <f>IF(ISERROR(VLOOKUP(TRIM(B594),ALL!$B$1:$U$2738,2,FALSE)),"",IF(ISERROR(VLOOKUP(TRIM(B594),ALL!$B$1:$U$2738,2,FALSE))," ",VLOOKUP(TRIM(B594),ALL!$B$1:$U$2738,2,FALSE)))</f>
        <v>HOA</v>
      </c>
      <c r="H594" s="124" t="str">
        <f>IF(ISBLANK(VLOOKUP(TRIM(B594),ALL!$B$1:$V$2738,4,FALSE)),"",IF(ISERROR(VLOOKUP(TRIM(B594),ALL!$B$1:$V$2738,4,FALSE))," ",VLOOKUP(TRIM(B594),ALL!$B$1:$V$2738,4,FALSE)))</f>
        <v>6</v>
      </c>
      <c r="I594" s="34"/>
      <c r="J594" s="34"/>
      <c r="K594" s="34"/>
      <c r="L594" s="34"/>
      <c r="M594" s="34"/>
      <c r="N594" s="34"/>
      <c r="O594"/>
      <c r="P594"/>
      <c r="Q594"/>
      <c r="R594"/>
      <c r="S594"/>
      <c r="T594"/>
      <c r="AB594"/>
      <c r="AC594"/>
    </row>
    <row r="595" spans="1:47">
      <c r="A595" s="34" t="str">
        <f>IF(ISERROR(VLOOKUP(TRIM(B595),ALL!$B$1:$U$2738,3,FALSE)),"(unc)",VLOOKUP(TRIM(B595),ALL!$B$1:$U$2738,3,FALSE))</f>
        <v>LCB ^</v>
      </c>
      <c r="B595" s="99" t="s">
        <v>11577</v>
      </c>
      <c r="C595" s="10" t="s">
        <v>4801</v>
      </c>
      <c r="D595" s="224">
        <f>VLOOKUP(TRIM(B595),BirthdateDraft!$A$1:$M$9000,2,FALSE)</f>
        <v>36733</v>
      </c>
      <c r="E595" s="203">
        <f>VLOOKUP(TRIM(B595),BirthdateDraft!$A$1:$M$9865,3,FALSE)</f>
        <v>23.2</v>
      </c>
      <c r="F595" s="209" t="s">
        <v>11759</v>
      </c>
      <c r="G595" s="34" t="str">
        <f>IF(ISERROR(VLOOKUP(TRIM(B595),ALL!$B$1:$U$2738,2,FALSE)),"",IF(ISERROR(VLOOKUP(TRIM(B595),ALL!$B$1:$U$2738,2,FALSE))," ",VLOOKUP(TRIM(B595),ALL!$B$1:$U$2738,2,FALSE)))</f>
        <v>PIA</v>
      </c>
      <c r="H595" s="124" t="str">
        <f>IF(ISBLANK(VLOOKUP(TRIM(B595),ALL!$B$1:$V$2738,4,FALSE)),"",IF(ISERROR(VLOOKUP(TRIM(B595),ALL!$B$1:$V$2738,4,FALSE))," ",VLOOKUP(TRIM(B595),ALL!$B$1:$V$2738,4,FALSE)))</f>
        <v>5</v>
      </c>
      <c r="I595" s="34"/>
      <c r="J595" s="34"/>
      <c r="K595" s="34"/>
      <c r="L595" s="34"/>
      <c r="M595" s="34"/>
      <c r="N595" s="34"/>
      <c r="O595"/>
      <c r="P595"/>
      <c r="Q595"/>
      <c r="R595"/>
      <c r="S595"/>
      <c r="T595"/>
      <c r="AB595"/>
      <c r="AC595"/>
    </row>
    <row r="596" spans="1:47">
      <c r="A596" s="34" t="str">
        <f>IF(ISERROR(VLOOKUP(TRIM(B596),ALL!$B$1:$U$2738,3,FALSE)),"(unc)",VLOOKUP(TRIM(B596),ALL!$B$1:$U$2738,3,FALSE))</f>
        <v>FS ^</v>
      </c>
      <c r="B596" s="99" t="s">
        <v>6586</v>
      </c>
      <c r="C596" s="10" t="s">
        <v>4801</v>
      </c>
      <c r="D596" s="224">
        <f>VLOOKUP(TRIM(B596),BirthdateDraft!$A$1:$M$9000,2,FALSE)</f>
        <v>35386</v>
      </c>
      <c r="E596" s="203" t="str">
        <f>VLOOKUP(TRIM(B596),BirthdateDraft!$A$1:$M$9865,3,FALSE)</f>
        <v>18/1 (11)</v>
      </c>
      <c r="F596" s="209"/>
      <c r="G596" s="34" t="str">
        <f>IF(ISERROR(VLOOKUP(TRIM(B596),ALL!$B$1:$U$2738,2,FALSE)),"",IF(ISERROR(VLOOKUP(TRIM(B596),ALL!$B$1:$U$2738,2,FALSE))," ",VLOOKUP(TRIM(B596),ALL!$B$1:$U$2738,2,FALSE)))</f>
        <v>PIA</v>
      </c>
      <c r="H596" s="124" t="str">
        <f>IF(ISBLANK(VLOOKUP(TRIM(B596),ALL!$B$1:$V$2738,4,FALSE)),"",IF(ISERROR(VLOOKUP(TRIM(B596),ALL!$B$1:$V$2738,4,FALSE))," ",VLOOKUP(TRIM(B596),ALL!$B$1:$V$2738,4,FALSE)))</f>
        <v>5-6</v>
      </c>
      <c r="I596" s="34" t="str">
        <f>IF(ISBLANK(VLOOKUP(TRIM(B596),ALL!$B$1:$V$2738,5,FALSE)),"",IF(ISERROR(VLOOKUP(TRIM(B596),ALL!$B$1:$V$2738,5,FALSE))," ",VLOOKUP(TRIM(B596),ALL!$B$1:$V$2738,5,FALSE)))</f>
        <v/>
      </c>
      <c r="J596" s="34" t="str">
        <f>IF(ISBLANK(VLOOKUP(TRIM(B596),ALL!$B$1:$V$2738,6,FALSE)),"",IF(ISERROR(VLOOKUP(TRIM(B596),ALL!$B$1:$V$2738,6,FALSE))," ", VLOOKUP(TRIM(B596),ALL!$B$1:$V$2738,6,FALSE)))</f>
        <v/>
      </c>
      <c r="K596" s="34" t="str">
        <f>IF(ISBLANK(VLOOKUP(TRIM(B596),ALL!$B$1:$V$2738,7,FALSE)),"",IF(ISERROR(VLOOKUP(TRIM(B596),ALL!$B$1:$V$2738,7,FALSE))," ",VLOOKUP(TRIM(B596),ALL!$B$1:$V$2738,7,FALSE)))</f>
        <v/>
      </c>
      <c r="L596" s="34" t="str">
        <f>IF(ISBLANK(VLOOKUP(TRIM(B596),ALL!$B$1:$V$2738,8,FALSE)),"",IF(ISERROR(VLOOKUP(TRIM(B596),ALL!$B$1:$V$2738,8,FALSE))," ",VLOOKUP(TRIM(B596),ALL!$B$1:$V$2738,8,FALSE)))</f>
        <v/>
      </c>
      <c r="M596" s="34" t="str">
        <f>IF(ISBLANK(VLOOKUP(TRIM(B596),ALL!$B$1:$V$2738,9,FALSE)),"",IF(ISERROR(VLOOKUP(TRIM(B596),ALL!$B$1:$V$2738,9,FALSE))," ",VLOOKUP(TRIM(B596),ALL!$B$1:$V$2738,9,FALSE)))</f>
        <v/>
      </c>
      <c r="N596" s="34" t="str">
        <f>IF(ISBLANK(VLOOKUP(TRIM(B596),ALL!$B$1:$V$2738,10,FALSE)),"",IF(ISERROR(VLOOKUP(TRIM(B596),ALL!$B$1:$V$2738,10,FALSE))," ",VLOOKUP(TRIM(B596),ALL!$B$1:$V$2738,10,FALSE)))</f>
        <v/>
      </c>
      <c r="O596"/>
      <c r="P596"/>
      <c r="Q596"/>
      <c r="R596"/>
      <c r="S596"/>
      <c r="T596"/>
      <c r="AB596"/>
      <c r="AC596"/>
    </row>
    <row r="597" spans="1:47">
      <c r="A597" s="34" t="str">
        <f>IF(ISERROR(VLOOKUP(TRIM(B597),ALL!$B$1:$U$2738,3,FALSE)),"(unc)",VLOOKUP(TRIM(B597),ALL!$B$1:$U$2738,3,FALSE))</f>
        <v>FS ^</v>
      </c>
      <c r="B597" s="99" t="s">
        <v>6051</v>
      </c>
      <c r="C597" s="10" t="s">
        <v>4801</v>
      </c>
      <c r="D597" s="224">
        <f>VLOOKUP(TRIM(B597),BirthdateDraft!$A$1:$M$9000,2,FALSE)</f>
        <v>34976</v>
      </c>
      <c r="E597" s="203" t="str">
        <f>VLOOKUP(TRIM(B597),BirthdateDraft!$A$1:$M$9865,3,FALSE)</f>
        <v>17/1 (25)</v>
      </c>
      <c r="F597" s="209"/>
      <c r="G597" s="34" t="str">
        <f>IF(ISERROR(VLOOKUP(TRIM(B597),ALL!$B$1:$U$2738,2,FALSE)),"",IF(ISERROR(VLOOKUP(TRIM(B597),ALL!$B$1:$U$2738,2,FALSE))," ",VLOOKUP(TRIM(B597),ALL!$B$1:$U$2738,2,FALSE)))</f>
        <v>NEA</v>
      </c>
      <c r="H597" s="124" t="str">
        <f>IF(ISBLANK(VLOOKUP(TRIM(B597),ALL!$B$1:$V$2738,4,FALSE)),"",IF(ISERROR(VLOOKUP(TRIM(B597),ALL!$B$1:$V$2738,4,FALSE))," ",VLOOKUP(TRIM(B597),ALL!$B$1:$V$2738,4,FALSE)))</f>
        <v>5-6</v>
      </c>
      <c r="I597" s="34" t="str">
        <f>IF(ISBLANK(VLOOKUP(TRIM(B597),ALL!$B$1:$V$2738,5,FALSE)),"",IF(ISERROR(VLOOKUP(TRIM(B597),ALL!$B$1:$V$2738,5,FALSE))," ",VLOOKUP(TRIM(B597),ALL!$B$1:$V$2738,5,FALSE)))</f>
        <v/>
      </c>
      <c r="J597" s="34" t="str">
        <f>IF(ISBLANK(VLOOKUP(TRIM(B597),ALL!$B$1:$V$2738,6,FALSE)),"",IF(ISERROR(VLOOKUP(TRIM(B597),ALL!$B$1:$V$2738,6,FALSE))," ", VLOOKUP(TRIM(B597),ALL!$B$1:$V$2738,6,FALSE)))</f>
        <v/>
      </c>
      <c r="K597" s="34"/>
      <c r="L597" s="34" t="str">
        <f>IF(ISBLANK(VLOOKUP(TRIM(B597),ALL!$B$1:$V$2738,8,FALSE)),"",IF(ISERROR(VLOOKUP(TRIM(B597),ALL!$B$1:$V$2738,8,FALSE))," ",VLOOKUP(TRIM(B597),ALL!$B$1:$V$2738,8,FALSE)))</f>
        <v/>
      </c>
      <c r="M597" s="34" t="str">
        <f>IF(ISBLANK(VLOOKUP(TRIM(B597),ALL!$B$1:$V$2738,9,FALSE)),"",IF(ISERROR(VLOOKUP(TRIM(B597),ALL!$B$1:$V$2738,9,FALSE))," ",VLOOKUP(TRIM(B597),ALL!$B$1:$V$2738,9,FALSE)))</f>
        <v/>
      </c>
      <c r="N597" s="34" t="str">
        <f>IF(ISBLANK(VLOOKUP(TRIM(B597),ALL!$B$1:$V$2738,10,FALSE)),"",IF(ISERROR(VLOOKUP(TRIM(B597),ALL!$B$1:$V$2738,10,FALSE))," ",VLOOKUP(TRIM(B597),ALL!$B$1:$V$2738,10,FALSE)))</f>
        <v/>
      </c>
      <c r="O597"/>
      <c r="P597"/>
      <c r="Q597"/>
      <c r="R597"/>
      <c r="S597" t="str">
        <f>""</f>
        <v/>
      </c>
      <c r="T597" t="str">
        <f>""</f>
        <v/>
      </c>
      <c r="U597" t="str">
        <f>""</f>
        <v/>
      </c>
      <c r="V597" t="str">
        <f>""</f>
        <v/>
      </c>
      <c r="W597" t="str">
        <f>""</f>
        <v/>
      </c>
      <c r="X597" t="str">
        <f>""</f>
        <v/>
      </c>
      <c r="Y597" t="str">
        <f>""</f>
        <v/>
      </c>
      <c r="Z597" t="str">
        <f>""</f>
        <v/>
      </c>
      <c r="AA597" t="str">
        <f>""</f>
        <v/>
      </c>
      <c r="AB597" t="str">
        <f>""</f>
        <v/>
      </c>
      <c r="AC597" t="str">
        <f>""</f>
        <v/>
      </c>
      <c r="AD597" t="str">
        <f>""</f>
        <v/>
      </c>
      <c r="AE597" t="str">
        <f>""</f>
        <v/>
      </c>
      <c r="AF597" t="str">
        <f>""</f>
        <v/>
      </c>
      <c r="AG597" t="str">
        <f>""</f>
        <v/>
      </c>
      <c r="AH597" t="str">
        <f>""</f>
        <v/>
      </c>
      <c r="AI597" t="str">
        <f>""</f>
        <v/>
      </c>
      <c r="AJ597" t="str">
        <f>""</f>
        <v/>
      </c>
      <c r="AK597" t="str">
        <f>""</f>
        <v/>
      </c>
      <c r="AL597" t="str">
        <f>""</f>
        <v/>
      </c>
      <c r="AM597" t="str">
        <f>""</f>
        <v/>
      </c>
      <c r="AN597" t="str">
        <f>""</f>
        <v/>
      </c>
      <c r="AO597" t="str">
        <f>""</f>
        <v/>
      </c>
      <c r="AP597" t="str">
        <f>""</f>
        <v/>
      </c>
      <c r="AQ597" t="str">
        <f>""</f>
        <v/>
      </c>
      <c r="AR597" t="str">
        <f>""</f>
        <v/>
      </c>
      <c r="AS597" t="str">
        <f>""</f>
        <v/>
      </c>
      <c r="AT597" t="str">
        <f>""</f>
        <v/>
      </c>
      <c r="AU597" t="str">
        <f>""</f>
        <v/>
      </c>
    </row>
    <row r="598" spans="1:47">
      <c r="A598" s="34" t="str">
        <f>IF(ISERROR(VLOOKUP(TRIM(B598),ALL!$B$1:$U$2738,3,FALSE)),"(unc)",VLOOKUP(TRIM(B598),ALL!$B$1:$U$2738,3,FALSE))</f>
        <v>RCB ^</v>
      </c>
      <c r="B598" s="99" t="s">
        <v>8072</v>
      </c>
      <c r="C598" s="10" t="s">
        <v>4801</v>
      </c>
      <c r="D598" s="224">
        <f>VLOOKUP(TRIM(B598),BirthdateDraft!$A$1:$M$9000,2,FALSE)</f>
        <v>36041</v>
      </c>
      <c r="E598" s="203" t="str">
        <f>VLOOKUP(TRIM(B598),BirthdateDraft!$A$1:$M$9865,3,FALSE)</f>
        <v>20/2</v>
      </c>
      <c r="F598" s="209"/>
      <c r="G598" s="34" t="str">
        <f>IF(ISERROR(VLOOKUP(TRIM(B598),ALL!$B$1:$U$2738,2,FALSE)),"",IF(ISERROR(VLOOKUP(TRIM(B598),ALL!$B$1:$U$2738,2,FALSE))," ",VLOOKUP(TRIM(B598),ALL!$B$1:$U$2738,2,FALSE)))</f>
        <v>TNA</v>
      </c>
      <c r="H598" s="124" t="str">
        <f>IF(ISBLANK(VLOOKUP(TRIM(B598),ALL!$B$1:$V$2738,4,FALSE)),"",IF(ISERROR(VLOOKUP(TRIM(B598),ALL!$B$1:$V$2738,4,FALSE))," ",VLOOKUP(TRIM(B598),ALL!$B$1:$V$2738,4,FALSE)))</f>
        <v>0</v>
      </c>
      <c r="I598" s="34" t="str">
        <f>IF(ISBLANK(VLOOKUP(TRIM(B598),ALL!$B$1:$V$2738,5,FALSE)),"",IF(ISERROR(VLOOKUP(TRIM(B598),ALL!$B$1:$V$2738,5,FALSE))," ",VLOOKUP(TRIM(B598),ALL!$B$1:$V$2738,5,FALSE)))</f>
        <v/>
      </c>
      <c r="J598" s="34" t="str">
        <f>IF(ISBLANK(VLOOKUP(TRIM(B598),ALL!$B$1:$V$2738,6,FALSE)),"",IF(ISERROR(VLOOKUP(TRIM(B598),ALL!$B$1:$V$2738,6,FALSE))," ", VLOOKUP(TRIM(B598),ALL!$B$1:$V$2738,6,FALSE)))</f>
        <v/>
      </c>
      <c r="K598" s="34" t="str">
        <f>IF(ISBLANK(VLOOKUP(TRIM(B598),ALL!$B$1:$V$2738,7,FALSE)),"",IF(ISERROR(VLOOKUP(TRIM(B598),ALL!$B$1:$V$2738,7,FALSE))," ",VLOOKUP(TRIM(B598),ALL!$B$1:$V$2738,7,FALSE)))</f>
        <v/>
      </c>
      <c r="L598" s="34" t="str">
        <f>IF(ISBLANK(VLOOKUP(TRIM(B598),ALL!$B$1:$V$2738,8,FALSE)),"",IF(ISERROR(VLOOKUP(TRIM(B598),ALL!$B$1:$V$2738,8,FALSE))," ",VLOOKUP(TRIM(B598),ALL!$B$1:$V$2738,8,FALSE)))</f>
        <v/>
      </c>
      <c r="M598" s="34" t="str">
        <f>IF(ISBLANK(VLOOKUP(TRIM(B598),ALL!$B$1:$V$2738,9,FALSE)),"",IF(ISERROR(VLOOKUP(TRIM(B598),ALL!$B$1:$V$2738,9,FALSE))," ",VLOOKUP(TRIM(B598),ALL!$B$1:$V$2738,9,FALSE)))</f>
        <v/>
      </c>
      <c r="N598" s="34" t="str">
        <f>IF(ISBLANK(VLOOKUP(TRIM(B598),ALL!$B$1:$V$2738,10,FALSE)),"",IF(ISERROR(VLOOKUP(TRIM(B598),ALL!$B$1:$V$2738,10,FALSE))," ",VLOOKUP(TRIM(B598),ALL!$B$1:$V$2738,10,FALSE)))</f>
        <v/>
      </c>
      <c r="O598"/>
      <c r="P598"/>
      <c r="Q598"/>
      <c r="R598"/>
      <c r="S598"/>
      <c r="T598"/>
      <c r="AB598"/>
      <c r="AC598"/>
    </row>
    <row r="599" spans="1:47">
      <c r="A599" s="34" t="str">
        <f>IF(ISERROR(VLOOKUP(TRIM(B599),ALL!$B$1:$U$2738,3,FALSE)),"(unc)",VLOOKUP(TRIM(B599),ALL!$B$1:$U$2738,3,FALSE))</f>
        <v>DB ^</v>
      </c>
      <c r="B599" s="99" t="s">
        <v>10111</v>
      </c>
      <c r="C599" s="10" t="s">
        <v>4801</v>
      </c>
      <c r="D599" s="224">
        <f>VLOOKUP(TRIM(B599),BirthdateDraft!$A$1:$M$9000,2,FALSE)</f>
        <v>36132</v>
      </c>
      <c r="E599" s="203" t="str">
        <f>VLOOKUP(TRIM(B599),BirthdateDraft!$A$1:$M$9865,3,FALSE)</f>
        <v>22/2</v>
      </c>
      <c r="F599" s="209" t="s">
        <v>10633</v>
      </c>
      <c r="G599" s="34" t="str">
        <f>IF(ISERROR(VLOOKUP(TRIM(B599),ALL!$B$1:$U$2738,2,FALSE)),"",IF(ISERROR(VLOOKUP(TRIM(B599),ALL!$B$1:$U$2738,2,FALSE))," ",VLOOKUP(TRIM(B599),ALL!$B$1:$U$2738,2,FALSE)))</f>
        <v>NON</v>
      </c>
      <c r="H599" s="124" t="str">
        <f>IF(ISBLANK(VLOOKUP(TRIM(B599),ALL!$B$1:$V$2738,4,FALSE)),"",IF(ISERROR(VLOOKUP(TRIM(B599),ALL!$B$1:$V$2738,4,FALSE))," ",VLOOKUP(TRIM(B599),ALL!$B$1:$V$2738,4,FALSE)))</f>
        <v>0-0</v>
      </c>
      <c r="I599" s="34"/>
      <c r="J599" s="34"/>
      <c r="K599" s="34"/>
      <c r="L599" s="34"/>
      <c r="M599" s="34"/>
      <c r="N599" s="34"/>
      <c r="O599"/>
      <c r="P599"/>
      <c r="Q599"/>
      <c r="R599"/>
      <c r="S599"/>
      <c r="T599"/>
      <c r="AB599"/>
      <c r="AC599"/>
    </row>
    <row r="600" spans="1:47">
      <c r="A600" s="34" t="str">
        <f>IF(ISERROR(VLOOKUP(TRIM(B600),ALL!$B$1:$U$2738,3,FALSE)),"(unc)",VLOOKUP(TRIM(B600),ALL!$B$1:$U$2738,3,FALSE))</f>
        <v>CB ^</v>
      </c>
      <c r="B600" s="99" t="s">
        <v>10320</v>
      </c>
      <c r="C600" s="10" t="s">
        <v>4801</v>
      </c>
      <c r="D600" s="224" t="e">
        <f>VLOOKUP(TRIM(B600),BirthdateDraft!$A$1:$M$9000,2,FALSE)</f>
        <v>#N/A</v>
      </c>
      <c r="E600" s="203" t="e">
        <f>VLOOKUP(TRIM(B600),BirthdateDraft!$A$1:$M$9865,3,FALSE)</f>
        <v>#N/A</v>
      </c>
      <c r="F600" s="209" t="s">
        <v>8295</v>
      </c>
      <c r="G600" s="34" t="str">
        <f>IF(ISERROR(VLOOKUP(TRIM(B600),ALL!$B$1:$U$2738,2,FALSE)),"",IF(ISERROR(VLOOKUP(TRIM(B600),ALL!$B$1:$U$2738,2,FALSE))," ",VLOOKUP(TRIM(B600),ALL!$B$1:$U$2738,2,FALSE)))</f>
        <v>NYN</v>
      </c>
      <c r="H600" s="124" t="str">
        <f>IF(ISBLANK(VLOOKUP(TRIM(B600),ALL!$B$1:$V$2738,4,FALSE)),"",IF(ISERROR(VLOOKUP(TRIM(B600),ALL!$B$1:$V$2738,4,FALSE))," ",VLOOKUP(TRIM(B600),ALL!$B$1:$V$2738,4,FALSE)))</f>
        <v>4</v>
      </c>
      <c r="I600" s="34"/>
      <c r="J600" s="34"/>
      <c r="K600" s="34"/>
      <c r="L600" s="34"/>
      <c r="M600" s="34"/>
      <c r="N600" s="34"/>
      <c r="O600"/>
      <c r="P600"/>
      <c r="Q600"/>
      <c r="R600"/>
      <c r="S600"/>
      <c r="T600"/>
      <c r="AB600"/>
      <c r="AC600"/>
    </row>
    <row r="601" spans="1:47">
      <c r="A601" s="34" t="str">
        <f>IF(ISERROR(VLOOKUP(TRIM(B601),ALL!$B$1:$U$2738,3,FALSE)),"(unc)",VLOOKUP(TRIM(B601),ALL!$B$1:$U$2738,3,FALSE))</f>
        <v>SS ^</v>
      </c>
      <c r="B601" s="99" t="s">
        <v>10054</v>
      </c>
      <c r="C601" s="10" t="s">
        <v>4801</v>
      </c>
      <c r="D601" s="224">
        <f>VLOOKUP(TRIM(B601),BirthdateDraft!$A$1:$M$9000,2,FALSE)</f>
        <v>37144</v>
      </c>
      <c r="E601" s="203" t="str">
        <f>VLOOKUP(TRIM(B601),BirthdateDraft!$A$1:$M$9865,3,FALSE)</f>
        <v>22/3</v>
      </c>
      <c r="F601" s="209" t="s">
        <v>8295</v>
      </c>
      <c r="G601" s="34" t="str">
        <f>IF(ISERROR(VLOOKUP(TRIM(B601),ALL!$B$1:$U$2738,2,FALSE)),"",IF(ISERROR(VLOOKUP(TRIM(B601),ALL!$B$1:$U$2738,2,FALSE))," ",VLOOKUP(TRIM(B601),ALL!$B$1:$U$2738,2,FALSE)))</f>
        <v>INA</v>
      </c>
      <c r="H601" s="124" t="str">
        <f>IF(ISBLANK(VLOOKUP(TRIM(B601),ALL!$B$1:$V$2738,4,FALSE)),"",IF(ISERROR(VLOOKUP(TRIM(B601),ALL!$B$1:$V$2738,4,FALSE))," ",VLOOKUP(TRIM(B601),ALL!$B$1:$V$2738,4,FALSE)))</f>
        <v>0-5</v>
      </c>
      <c r="I601" s="34"/>
      <c r="J601" s="34"/>
      <c r="K601" s="34"/>
      <c r="L601" s="34"/>
      <c r="M601" s="34"/>
      <c r="N601" s="34"/>
      <c r="O601"/>
      <c r="P601"/>
      <c r="Q601"/>
      <c r="R601"/>
      <c r="S601"/>
      <c r="T601"/>
      <c r="AB601"/>
      <c r="AC601"/>
    </row>
    <row r="602" spans="1:47">
      <c r="A602" s="34" t="str">
        <f>IF(ISERROR(VLOOKUP(TRIM(B602),ALL!$B$1:$U$2738,3,FALSE)),"(unc)",VLOOKUP(TRIM(B602),ALL!$B$1:$U$2738,3,FALSE))</f>
        <v>S ^</v>
      </c>
      <c r="B602" s="441" t="s">
        <v>6537</v>
      </c>
      <c r="C602" s="10" t="s">
        <v>4801</v>
      </c>
      <c r="D602" s="224">
        <f>VLOOKUP(TRIM(B602),BirthdateDraft!$A$1:$M$9000,2,FALSE)</f>
        <v>34731</v>
      </c>
      <c r="E602" s="203" t="str">
        <f>VLOOKUP(TRIM(B602),BirthdateDraft!$A$1:$M$9865,3,FALSE)</f>
        <v>18/3</v>
      </c>
      <c r="F602" s="209"/>
      <c r="G602" s="34" t="str">
        <f>IF(ISERROR(VLOOKUP(TRIM(B602),ALL!$B$1:$U$2738,2,FALSE)),"",IF(ISERROR(VLOOKUP(TRIM(B602),ALL!$B$1:$U$2738,2,FALSE))," ",VLOOKUP(TRIM(B602),ALL!$B$1:$U$2738,2,FALSE)))</f>
        <v>DEN</v>
      </c>
      <c r="H602" s="124" t="str">
        <f>IF(ISBLANK(VLOOKUP(TRIM(B602),ALL!$B$1:$V$2738,4,FALSE)),"",IF(ISERROR(VLOOKUP(TRIM(B602),ALL!$B$1:$V$2738,4,FALSE))," ",VLOOKUP(TRIM(B602),ALL!$B$1:$V$2738,4,FALSE)))</f>
        <v>0-4</v>
      </c>
      <c r="I602" s="34" t="str">
        <f>IF(ISBLANK(VLOOKUP(TRIM(B602),ALL!$B$1:$V$2738,5,FALSE)),"",IF(ISERROR(VLOOKUP(TRIM(B602),ALL!$B$1:$V$2738,5,FALSE))," ",VLOOKUP(TRIM(B602),ALL!$B$1:$V$2738,5,FALSE)))</f>
        <v/>
      </c>
      <c r="J602" s="34" t="str">
        <f>IF(ISBLANK(VLOOKUP(TRIM(B602),ALL!$B$1:$V$2738,6,FALSE)),"",IF(ISERROR(VLOOKUP(TRIM(B602),ALL!$B$1:$V$2738,6,FALSE))," ", VLOOKUP(TRIM(B602),ALL!$B$1:$V$2738,6,FALSE)))</f>
        <v/>
      </c>
      <c r="K602" s="34" t="str">
        <f>IF(ISBLANK(VLOOKUP(TRIM(B602),ALL!$B$1:$V$2738,7,FALSE)),"",IF(ISERROR(VLOOKUP(TRIM(B602),ALL!$B$1:$V$2738,7,FALSE))," ",VLOOKUP(TRIM(B602),ALL!$B$1:$V$2738,7,FALSE)))</f>
        <v/>
      </c>
      <c r="L602" s="34" t="str">
        <f>IF(ISBLANK(VLOOKUP(TRIM(B602),ALL!$B$1:$V$2738,8,FALSE)),"",IF(ISERROR(VLOOKUP(TRIM(B602),ALL!$B$1:$V$2738,8,FALSE))," ",VLOOKUP(TRIM(B602),ALL!$B$1:$V$2738,8,FALSE)))</f>
        <v/>
      </c>
      <c r="M602" s="34" t="str">
        <f>IF(ISBLANK(VLOOKUP(TRIM(B602),ALL!$B$1:$V$2738,9,FALSE)),"",IF(ISERROR(VLOOKUP(TRIM(B602),ALL!$B$1:$V$2738,9,FALSE))," ",VLOOKUP(TRIM(B602),ALL!$B$1:$V$2738,9,FALSE)))</f>
        <v/>
      </c>
      <c r="N602" s="34" t="str">
        <f>IF(ISBLANK(VLOOKUP(TRIM(B602),ALL!$B$1:$V$2738,10,FALSE)),"",IF(ISERROR(VLOOKUP(TRIM(B602),ALL!$B$1:$V$2738,10,FALSE))," ",VLOOKUP(TRIM(B602),ALL!$B$1:$V$2738,10,FALSE)))</f>
        <v/>
      </c>
      <c r="O602"/>
      <c r="P602"/>
      <c r="Q602"/>
      <c r="R602"/>
      <c r="S602"/>
      <c r="T602"/>
      <c r="AB602"/>
      <c r="AC602"/>
    </row>
    <row r="603" spans="1:47">
      <c r="A603" s="34"/>
      <c r="B603" s="99"/>
      <c r="C603" s="10"/>
      <c r="D603" s="224"/>
      <c r="E603" s="203"/>
      <c r="F603" s="209"/>
      <c r="G603" s="34" t="str">
        <f>IF(ISERROR(VLOOKUP(TRIM(B603),ALL!$B$1:$U$2738,2,FALSE)),"",IF(ISERROR(VLOOKUP(TRIM(B603),ALL!$B$1:$U$2738,2,FALSE))," ",VLOOKUP(TRIM(B603),ALL!$B$1:$U$2738,2,FALSE)))</f>
        <v/>
      </c>
      <c r="H603" s="124"/>
      <c r="I603" s="34"/>
      <c r="J603" s="34"/>
      <c r="K603" s="34"/>
      <c r="L603" s="34" t="str">
        <f>IF(ISBLANK(VLOOKUP(TRIM(B603),ALL!$B$1:$V$2738,8,FALSE)),"",IF(ISERROR(VLOOKUP(TRIM(B603),ALL!$B$1:$V$2738,8,FALSE))," ",VLOOKUP(TRIM(B603),ALL!$B$1:$V$2738,8,FALSE)))</f>
        <v xml:space="preserve"> </v>
      </c>
      <c r="M603" s="34" t="str">
        <f>IF(ISBLANK(VLOOKUP(TRIM(B603),ALL!$B$1:$V$2738,9,FALSE)),"",IF(ISERROR(VLOOKUP(TRIM(B603),ALL!$B$1:$V$2738,9,FALSE))," ",VLOOKUP(TRIM(B603),ALL!$B$1:$V$2738,9,FALSE)))</f>
        <v xml:space="preserve"> </v>
      </c>
      <c r="N603" s="34" t="str">
        <f>IF(ISBLANK(VLOOKUP(TRIM(B603),ALL!$B$1:$V$2738,10,FALSE)),"",IF(ISERROR(VLOOKUP(TRIM(B603),ALL!$B$1:$V$2738,10,FALSE))," ",VLOOKUP(TRIM(B603),ALL!$B$1:$V$2738,10,FALSE)))</f>
        <v xml:space="preserve"> </v>
      </c>
      <c r="O603"/>
      <c r="P603"/>
      <c r="Q603"/>
      <c r="R603"/>
      <c r="S603"/>
      <c r="T603"/>
      <c r="AB603"/>
      <c r="AC603"/>
    </row>
    <row r="604" spans="1:47">
      <c r="A604" s="34" t="str">
        <f>IF(ISERROR(VLOOKUP(TRIM(B604),ALL!$B$1:$U$2738,3,FALSE)),"(unc)",VLOOKUP(TRIM(B604),ALL!$B$1:$U$2738,3,FALSE))</f>
        <v>PK</v>
      </c>
      <c r="B604" s="447" t="s">
        <v>4637</v>
      </c>
      <c r="C604" s="10" t="s">
        <v>4801</v>
      </c>
      <c r="D604" s="224">
        <f>VLOOKUP(TRIM(B604),BirthdateDraft!$A$1:$M$9000,2,FALSE)</f>
        <v>33554</v>
      </c>
      <c r="E604" s="203" t="str">
        <f>VLOOKUP(TRIM(B604),BirthdateDraft!$A$1:$M$9865,3,FALSE)</f>
        <v>14/FA</v>
      </c>
      <c r="F604" s="209" t="s">
        <v>9339</v>
      </c>
      <c r="G604" s="34" t="str">
        <f>IF(ISERROR(VLOOKUP(TRIM(B604),ALL!$B$1:$U$2738,2,FALSE)),"",IF(ISERROR(VLOOKUP(TRIM(B604),ALL!$B$1:$U$2738,2,FALSE))," ",VLOOKUP(TRIM(B604),ALL!$B$1:$U$2738,2,FALSE)))</f>
        <v>CHN</v>
      </c>
      <c r="H604" s="124"/>
      <c r="I604" s="34"/>
      <c r="J604" s="34"/>
      <c r="K604" s="34"/>
      <c r="L604" s="34"/>
      <c r="M604" s="34"/>
      <c r="N604" s="34"/>
      <c r="O604"/>
      <c r="P604"/>
      <c r="Q604"/>
      <c r="R604"/>
      <c r="S604"/>
      <c r="T604"/>
      <c r="AB604"/>
      <c r="AC604"/>
    </row>
    <row r="605" spans="1:47">
      <c r="A605" s="34" t="str">
        <f>IF(ISERROR(VLOOKUP(TRIM(B605),ALL!$B$1:$U$2738,3,FALSE)),"(unc)",VLOOKUP(TRIM(B605),ALL!$B$1:$U$2738,3,FALSE))</f>
        <v>PR</v>
      </c>
      <c r="B605" s="99" t="s">
        <v>7427</v>
      </c>
      <c r="C605" s="10" t="s">
        <v>4801</v>
      </c>
      <c r="D605" s="224">
        <f>VLOOKUP(TRIM(B605),BirthdateDraft!$A$1:$M$9000,2,FALSE)</f>
        <v>35395</v>
      </c>
      <c r="E605" s="203" t="str">
        <f>VLOOKUP(TRIM(B605),BirthdateDraft!$A$1:$M$9865,3,FALSE)</f>
        <v>19/FA</v>
      </c>
      <c r="F605" s="209"/>
      <c r="G605" s="34" t="str">
        <f>IF(ISERROR(VLOOKUP(TRIM(B605),ALL!$B$1:$U$2738,2,FALSE)),"",IF(ISERROR(VLOOKUP(TRIM(B605),ALL!$B$1:$U$2738,2,FALSE))," ",VLOOKUP(TRIM(B605),ALL!$B$1:$U$2738,2,FALSE)))</f>
        <v>NYN</v>
      </c>
      <c r="H605" s="124" t="str">
        <f>IF(ISBLANK(VLOOKUP(TRIM(B605),ALL!$B$1:$V$2738,4,FALSE)),"",IF(ISERROR(VLOOKUP(TRIM(B605),ALL!$B$1:$V$2738,4,FALSE))," ",VLOOKUP(TRIM(B605),ALL!$B$1:$V$2738,4,FALSE)))</f>
        <v/>
      </c>
      <c r="I605" s="34"/>
      <c r="J605" s="34"/>
      <c r="K605" s="34"/>
      <c r="L605" s="34" t="str">
        <f>IF(ISBLANK(VLOOKUP(TRIM(B605),ALL!$B$1:$V$2738,8,FALSE)),"",IF(ISERROR(VLOOKUP(TRIM(B605),ALL!$B$1:$V$2738,8,FALSE))," ",VLOOKUP(TRIM(B605),ALL!$B$1:$V$2738,8,FALSE)))</f>
        <v/>
      </c>
      <c r="M605" s="34" t="str">
        <f>IF(ISBLANK(VLOOKUP(TRIM(B605),ALL!$B$1:$V$2738,9,FALSE)),"",IF(ISERROR(VLOOKUP(TRIM(B605),ALL!$B$1:$V$2738,9,FALSE))," ",VLOOKUP(TRIM(B605),ALL!$B$1:$V$2738,9,FALSE)))</f>
        <v/>
      </c>
      <c r="N605" s="34" t="str">
        <f>IF(ISBLANK(VLOOKUP(TRIM(B605),ALL!$B$1:$V$2738,10,FALSE)),"",IF(ISERROR(VLOOKUP(TRIM(B605),ALL!$B$1:$V$2738,10,FALSE))," ",VLOOKUP(TRIM(B605),ALL!$B$1:$V$2738,10,FALSE)))</f>
        <v/>
      </c>
      <c r="O605"/>
      <c r="P605"/>
      <c r="Q605"/>
      <c r="R605"/>
      <c r="S605"/>
      <c r="T605"/>
      <c r="AB605"/>
      <c r="AC605"/>
    </row>
    <row r="606" spans="1:47">
      <c r="A606" s="34" t="str">
        <f>IF(ISERROR(VLOOKUP(TRIM(B606),ALL!$B$1:$U$2738,3,FALSE)),"(unc)",VLOOKUP(TRIM(B606),ALL!$B$1:$U$2738,3,FALSE))</f>
        <v>PR</v>
      </c>
      <c r="B606" s="99" t="s">
        <v>6243</v>
      </c>
      <c r="C606" s="10" t="s">
        <v>4801</v>
      </c>
      <c r="D606" s="224">
        <f>VLOOKUP(TRIM(B606),BirthdateDraft!$A$1:$M$9000,2,FALSE)</f>
        <v>34454</v>
      </c>
      <c r="E606" s="203" t="str">
        <f>VLOOKUP(TRIM(B606),BirthdateDraft!$A$1:$M$9865,3,FALSE)</f>
        <v>17/5</v>
      </c>
      <c r="F606" s="209" t="s">
        <v>10836</v>
      </c>
      <c r="G606" s="34" t="str">
        <f>IF(ISERROR(VLOOKUP(TRIM(B606),ALL!$B$1:$U$2738,2,FALSE)),"",IF(ISERROR(VLOOKUP(TRIM(B606),ALL!$B$1:$U$2738,2,FALSE))," ",VLOOKUP(TRIM(B606),ALL!$B$1:$U$2738,2,FALSE)))</f>
        <v>CHN</v>
      </c>
      <c r="H606" s="124"/>
      <c r="I606" s="34"/>
      <c r="J606" s="34"/>
      <c r="K606" s="34"/>
      <c r="L606" s="34"/>
      <c r="M606" s="34"/>
      <c r="N606" s="34"/>
      <c r="O606"/>
      <c r="P606"/>
      <c r="Q606"/>
      <c r="R606"/>
      <c r="S606"/>
      <c r="T606"/>
      <c r="AB606"/>
      <c r="AC606"/>
    </row>
    <row r="607" spans="1:47">
      <c r="A607" s="34" t="str">
        <f>IF(ISERROR(VLOOKUP(TRIM(B607),ALL!$B$1:$U$2738,3,FALSE)),"(unc)",VLOOKUP(TRIM(B607),ALL!$B$1:$U$2738,3,FALSE))</f>
        <v>Punt</v>
      </c>
      <c r="B607" s="99" t="s">
        <v>4647</v>
      </c>
      <c r="C607" s="10" t="s">
        <v>4801</v>
      </c>
      <c r="D607" s="224">
        <f>VLOOKUP(TRIM(B607),BirthdateDraft!$A$1:$M$9000,2,FALSE)</f>
        <v>32981</v>
      </c>
      <c r="E607" s="203" t="str">
        <f>VLOOKUP(TRIM(B607),BirthdateDraft!$A$1:$M$9865,3,FALSE)</f>
        <v>13/FA</v>
      </c>
      <c r="F607" s="209"/>
      <c r="G607" s="34" t="str">
        <f>IF(ISERROR(VLOOKUP(TRIM(B607),ALL!$B$1:$U$2738,2,FALSE)),"",IF(ISERROR(VLOOKUP(TRIM(B607),ALL!$B$1:$U$2738,2,FALSE))," ",VLOOKUP(TRIM(B607),ALL!$B$1:$U$2738,2,FALSE)))</f>
        <v>WAN</v>
      </c>
      <c r="H607" s="124" t="str">
        <f>IF(ISBLANK(VLOOKUP(TRIM(B607),ALL!$B$1:$V$2738,4,FALSE)),"",IF(ISERROR(VLOOKUP(TRIM(B607),ALL!$B$1:$V$2738,4,FALSE))," ",VLOOKUP(TRIM(B607),ALL!$B$1:$V$2738,4,FALSE)))</f>
        <v/>
      </c>
      <c r="I607" s="34" t="str">
        <f>IF(ISBLANK(VLOOKUP(TRIM(B607),ALL!$B$1:$V$2738,5,FALSE)),"",IF(ISERROR(VLOOKUP(TRIM(B607),ALL!$B$1:$V$2738,5,FALSE))," ",VLOOKUP(TRIM(B607),ALL!$B$1:$V$2738,5,FALSE)))</f>
        <v/>
      </c>
      <c r="J607" s="34" t="str">
        <f>IF(ISBLANK(VLOOKUP(TRIM(B607),ALL!$B$1:$V$2738,6,FALSE)),"",IF(ISERROR(VLOOKUP(TRIM(B607),ALL!$B$1:$V$2738,6,FALSE))," ", VLOOKUP(TRIM(B607),ALL!$B$1:$V$2738,6,FALSE)))</f>
        <v/>
      </c>
      <c r="K607" s="34" t="str">
        <f>IF(ISBLANK(VLOOKUP(TRIM(B607),ALL!$B$1:$V$2738,7,FALSE)),"",IF(ISERROR(VLOOKUP(TRIM(B607),ALL!$B$1:$V$2738,7,FALSE))," ",VLOOKUP(TRIM(B607),ALL!$B$1:$V$2738,7,FALSE)))</f>
        <v/>
      </c>
      <c r="L607" s="34" t="str">
        <f>IF(ISBLANK(VLOOKUP(TRIM(B607),ALL!$B$1:$V$2738,8,FALSE)),"",IF(ISERROR(VLOOKUP(TRIM(B607),ALL!$B$1:$V$2738,8,FALSE))," ",VLOOKUP(TRIM(B607),ALL!$B$1:$V$2738,8,FALSE)))</f>
        <v/>
      </c>
      <c r="M607" s="34" t="str">
        <f>IF(ISBLANK(VLOOKUP(TRIM(B607),ALL!$B$1:$V$2738,9,FALSE)),"",IF(ISERROR(VLOOKUP(TRIM(B607),ALL!$B$1:$V$2738,9,FALSE))," ",VLOOKUP(TRIM(B607),ALL!$B$1:$V$2738,9,FALSE)))</f>
        <v/>
      </c>
      <c r="N607" s="34" t="str">
        <f>IF(ISBLANK(VLOOKUP(TRIM(B607),ALL!$B$1:$V$2738,10,FALSE)),"",IF(ISERROR(VLOOKUP(TRIM(B607),ALL!$B$1:$V$2738,10,FALSE))," ",VLOOKUP(TRIM(B607),ALL!$B$1:$V$2738,10,FALSE)))</f>
        <v/>
      </c>
      <c r="O607"/>
      <c r="P607"/>
      <c r="Q607"/>
      <c r="R607"/>
      <c r="S607"/>
      <c r="T607"/>
      <c r="AB607"/>
      <c r="AC607"/>
    </row>
    <row r="608" spans="1:47" ht="15.75">
      <c r="A608" s="490" t="s">
        <v>12282</v>
      </c>
      <c r="B608" s="490"/>
      <c r="C608" s="490"/>
      <c r="D608" s="491"/>
      <c r="E608" s="490"/>
      <c r="F608" s="490"/>
      <c r="G608" s="490"/>
      <c r="H608" s="492"/>
      <c r="I608" s="490"/>
      <c r="J608" s="490"/>
      <c r="K608" s="490"/>
      <c r="L608" s="34" t="str">
        <f>IF(ISBLANK(VLOOKUP(TRIM(B608),ALL!$B$1:$V$2738,8,FALSE)),"",IF(ISERROR(VLOOKUP(TRIM(B608),ALL!$B$1:$V$2738,8,FALSE))," ",VLOOKUP(TRIM(B608),ALL!$B$1:$V$2738,8,FALSE)))</f>
        <v xml:space="preserve"> </v>
      </c>
      <c r="M608" s="34" t="str">
        <f>IF(ISBLANK(VLOOKUP(TRIM(B608),ALL!$B$1:$V$2738,9,FALSE)),"",IF(ISERROR(VLOOKUP(TRIM(B608),ALL!$B$1:$V$2738,9,FALSE))," ",VLOOKUP(TRIM(B608),ALL!$B$1:$V$2738,9,FALSE)))</f>
        <v xml:space="preserve"> </v>
      </c>
      <c r="N608" s="34" t="str">
        <f>IF(ISBLANK(VLOOKUP(TRIM(B608),ALL!$B$1:$V$2738,10,FALSE)),"",IF(ISERROR(VLOOKUP(TRIM(B608),ALL!$B$1:$V$2738,10,FALSE))," ",VLOOKUP(TRIM(B608),ALL!$B$1:$V$2738,10,FALSE)))</f>
        <v xml:space="preserve"> </v>
      </c>
    </row>
    <row r="609" spans="1:29" ht="15.75">
      <c r="A609" s="490" t="s">
        <v>12283</v>
      </c>
      <c r="B609" s="490"/>
      <c r="C609" s="490"/>
      <c r="D609" s="491"/>
      <c r="E609" s="490"/>
      <c r="F609" s="490"/>
      <c r="G609" s="490"/>
      <c r="H609" s="492"/>
      <c r="I609" s="490"/>
      <c r="J609" s="490"/>
      <c r="K609" s="490"/>
      <c r="L609" s="34" t="str">
        <f>IF(ISBLANK(VLOOKUP(TRIM(B609),ALL!$B$1:$V$2738,8,FALSE)),"",IF(ISERROR(VLOOKUP(TRIM(B609),ALL!$B$1:$V$2738,8,FALSE))," ",VLOOKUP(TRIM(B609),ALL!$B$1:$V$2738,8,FALSE)))</f>
        <v xml:space="preserve"> </v>
      </c>
      <c r="M609" s="34" t="str">
        <f>IF(ISBLANK(VLOOKUP(TRIM(B609),ALL!$B$1:$V$2738,9,FALSE)),"",IF(ISERROR(VLOOKUP(TRIM(B609),ALL!$B$1:$V$2738,9,FALSE))," ",VLOOKUP(TRIM(B609),ALL!$B$1:$V$2738,9,FALSE)))</f>
        <v xml:space="preserve"> </v>
      </c>
      <c r="N609" s="34" t="str">
        <f>IF(ISBLANK(VLOOKUP(TRIM(B609),ALL!$B$1:$V$2738,10,FALSE)),"",IF(ISERROR(VLOOKUP(TRIM(B609),ALL!$B$1:$V$2738,10,FALSE))," ",VLOOKUP(TRIM(B609),ALL!$B$1:$V$2738,10,FALSE)))</f>
        <v xml:space="preserve"> </v>
      </c>
      <c r="O609" s="34"/>
      <c r="P609"/>
      <c r="Q609"/>
      <c r="R609"/>
      <c r="S609"/>
      <c r="T609"/>
      <c r="AB609"/>
      <c r="AC609"/>
    </row>
    <row r="610" spans="1:29">
      <c r="G610" s="5"/>
      <c r="I610" s="3"/>
      <c r="J610" s="3"/>
      <c r="K610" s="3"/>
      <c r="L610" s="34" t="str">
        <f>IF(ISBLANK(VLOOKUP(TRIM(B610),ALL!$B$1:$V$2738,8,FALSE)),"",IF(ISERROR(VLOOKUP(TRIM(B610),ALL!$B$1:$V$2738,8,FALSE))," ",VLOOKUP(TRIM(B610),ALL!$B$1:$V$2738,8,FALSE)))</f>
        <v xml:space="preserve"> </v>
      </c>
      <c r="M610" s="34" t="str">
        <f>IF(ISBLANK(VLOOKUP(TRIM(B610),ALL!$B$1:$V$2738,9,FALSE)),"",IF(ISERROR(VLOOKUP(TRIM(B610),ALL!$B$1:$V$2738,9,FALSE))," ",VLOOKUP(TRIM(B610),ALL!$B$1:$V$2738,9,FALSE)))</f>
        <v xml:space="preserve"> </v>
      </c>
      <c r="N610" s="34" t="str">
        <f>IF(ISBLANK(VLOOKUP(TRIM(B610),ALL!$B$1:$V$2738,10,FALSE)),"",IF(ISERROR(VLOOKUP(TRIM(B610),ALL!$B$1:$V$2738,10,FALSE))," ",VLOOKUP(TRIM(B610),ALL!$B$1:$V$2738,10,FALSE)))</f>
        <v xml:space="preserve"> </v>
      </c>
      <c r="O610"/>
      <c r="P610"/>
      <c r="Q610"/>
      <c r="R610"/>
      <c r="S610"/>
      <c r="T610"/>
      <c r="AB610"/>
      <c r="AC610"/>
    </row>
    <row r="611" spans="1:29" ht="20.25">
      <c r="A611" s="4" t="s">
        <v>10936</v>
      </c>
      <c r="I611" s="31">
        <f>COUNTA(B612:B673)</f>
        <v>54</v>
      </c>
      <c r="J611" s="34"/>
      <c r="K611" s="34"/>
      <c r="L611" s="34" t="str">
        <f>IF(ISBLANK(VLOOKUP(TRIM(B611),ALL!$B$1:$V$2738,8,FALSE)),"",IF(ISERROR(VLOOKUP(TRIM(B611),ALL!$B$1:$V$2738,8,FALSE))," ",VLOOKUP(TRIM(B611),ALL!$B$1:$V$2738,8,FALSE)))</f>
        <v xml:space="preserve"> </v>
      </c>
      <c r="M611" s="34" t="str">
        <f>IF(ISBLANK(VLOOKUP(TRIM(B611),ALL!$B$1:$V$2738,9,FALSE)),"",IF(ISERROR(VLOOKUP(TRIM(B611),ALL!$B$1:$V$2738,9,FALSE))," ",VLOOKUP(TRIM(B611),ALL!$B$1:$V$2738,9,FALSE)))</f>
        <v xml:space="preserve"> </v>
      </c>
      <c r="N611" s="34" t="str">
        <f>IF(ISBLANK(VLOOKUP(TRIM(B611),ALL!$B$1:$V$2738,10,FALSE)),"",IF(ISERROR(VLOOKUP(TRIM(B611),ALL!$B$1:$V$2738,10,FALSE))," ",VLOOKUP(TRIM(B611),ALL!$B$1:$V$2738,10,FALSE)))</f>
        <v xml:space="preserve"> </v>
      </c>
      <c r="P611"/>
      <c r="Q611"/>
      <c r="R611"/>
      <c r="S611"/>
      <c r="T611"/>
      <c r="AB611"/>
      <c r="AC611"/>
    </row>
    <row r="612" spans="1:29">
      <c r="A612" s="34" t="str">
        <f>IF(ISERROR(VLOOKUP(TRIM(B612),ALL!$B$1:$U$2738,3,FALSE)),"(unc)",VLOOKUP(TRIM(B612),ALL!$B$1:$U$2738,3,FALSE))</f>
        <v>QB</v>
      </c>
      <c r="B612" s="99" t="s">
        <v>6664</v>
      </c>
      <c r="C612" s="10" t="s">
        <v>9398</v>
      </c>
      <c r="D612" s="224">
        <f>VLOOKUP(TRIM(B612),BirthdateDraft!$A$1:$M$9000,2,FALSE)</f>
        <v>35586</v>
      </c>
      <c r="E612" s="203" t="str">
        <f>VLOOKUP(TRIM(B612),BirthdateDraft!$A$1:$M$9865,3,FALSE)</f>
        <v>18/1 (3)</v>
      </c>
      <c r="F612" s="209"/>
      <c r="G612" s="34" t="str">
        <f>IF(ISERROR(VLOOKUP(TRIM(B612),ALL!$B$1:$U$2738,2,FALSE)),"",IF(ISERROR(VLOOKUP(TRIM(B612),ALL!$B$1:$U$2738,2,FALSE))," ",VLOOKUP(TRIM(B612),ALL!$B$1:$U$2738,2,FALSE)))</f>
        <v>SFN</v>
      </c>
      <c r="H612" s="124"/>
      <c r="I612" s="34"/>
      <c r="J612" s="34"/>
      <c r="K612" s="34"/>
      <c r="L612" s="34" t="str">
        <f>IF(ISBLANK(VLOOKUP(TRIM(B612),ALL!$B$1:$V$2738,8,FALSE)),"",IF(ISERROR(VLOOKUP(TRIM(B612),ALL!$B$1:$V$2738,8,FALSE))," ",VLOOKUP(TRIM(B612),ALL!$B$1:$V$2738,8,FALSE)))</f>
        <v/>
      </c>
      <c r="M612" s="34" t="str">
        <f>IF(ISBLANK(VLOOKUP(TRIM(B612),ALL!$B$1:$V$2738,9,FALSE)),"",IF(ISERROR(VLOOKUP(TRIM(B612),ALL!$B$1:$V$2738,9,FALSE))," ",VLOOKUP(TRIM(B612),ALL!$B$1:$V$2738,9,FALSE)))</f>
        <v/>
      </c>
      <c r="N612" s="34" t="str">
        <f>IF(ISBLANK(VLOOKUP(TRIM(B612),ALL!$B$1:$V$2738,10,FALSE)),"",IF(ISERROR(VLOOKUP(TRIM(B612),ALL!$B$1:$V$2738,10,FALSE))," ",VLOOKUP(TRIM(B612),ALL!$B$1:$V$2738,10,FALSE)))</f>
        <v/>
      </c>
      <c r="O612"/>
      <c r="P612"/>
      <c r="Q612"/>
      <c r="R612"/>
      <c r="S612"/>
      <c r="T612"/>
      <c r="AB612"/>
      <c r="AC612"/>
    </row>
    <row r="613" spans="1:29">
      <c r="A613" s="34" t="str">
        <f>IF(ISERROR(VLOOKUP(TRIM(B613),ALL!$B$1:$U$2738,3,FALSE)),"(unc)",VLOOKUP(TRIM(B613),ALL!$B$1:$U$2738,3,FALSE))</f>
        <v>QB(P)</v>
      </c>
      <c r="B613" s="99" t="s">
        <v>8204</v>
      </c>
      <c r="C613" s="10" t="s">
        <v>9398</v>
      </c>
      <c r="D613" s="224">
        <f>VLOOKUP(TRIM(B613),BirthdateDraft!$A$1:$M$9000,2,FALSE)</f>
        <v>36014</v>
      </c>
      <c r="E613" s="203" t="str">
        <f>VLOOKUP(TRIM(B613),BirthdateDraft!$A$1:$M$9865,3,FALSE)</f>
        <v>20/2</v>
      </c>
      <c r="F613" s="209" t="s">
        <v>8358</v>
      </c>
      <c r="G613" s="34" t="str">
        <f>IF(ISERROR(VLOOKUP(TRIM(B613),ALL!$B$1:$U$2738,2,FALSE)),"",IF(ISERROR(VLOOKUP(TRIM(B613),ALL!$B$1:$U$2738,2,FALSE))," ",VLOOKUP(TRIM(B613),ALL!$B$1:$U$2738,2,FALSE)))</f>
        <v>PHN</v>
      </c>
      <c r="H613" s="124"/>
      <c r="I613" s="34"/>
      <c r="J613" s="34" t="str">
        <f>IF(ISBLANK(VLOOKUP(TRIM('ALL CUTS'!B544),ALL!$B$1:$V$2738,6,FALSE)),"",IF(ISERROR(VLOOKUP(TRIM('ALL CUTS'!B544),ALL!$B$1:$V$2738,6,FALSE))," ", VLOOKUP(TRIM('ALL CUTS'!B544),ALL!$B$1:$V$2738,6,FALSE)))</f>
        <v xml:space="preserve"> </v>
      </c>
      <c r="K613" s="34" t="str">
        <f>IF(ISBLANK(VLOOKUP(TRIM('ALL CUTS'!B544),ALL!$B$1:$V$2738,7,FALSE)),"",IF(ISERROR(VLOOKUP(TRIM('ALL CUTS'!B544),ALL!$B$1:$V$2738,7,FALSE))," ",VLOOKUP(TRIM('ALL CUTS'!B544),ALL!$B$1:$V$2738,7,FALSE)))</f>
        <v xml:space="preserve"> </v>
      </c>
      <c r="L613" s="34" t="str">
        <f>IF(ISBLANK(VLOOKUP(TRIM(B613),ALL!$B$1:$V$2738,8,FALSE)),"",IF(ISERROR(VLOOKUP(TRIM(B613),ALL!$B$1:$V$2738,8,FALSE))," ",VLOOKUP(TRIM(B613),ALL!$B$1:$V$2738,8,FALSE)))</f>
        <v/>
      </c>
      <c r="M613" s="34" t="str">
        <f>IF(ISBLANK(VLOOKUP(TRIM(B613),ALL!$B$1:$V$2738,9,FALSE)),"",IF(ISERROR(VLOOKUP(TRIM(B613),ALL!$B$1:$V$2738,9,FALSE))," ",VLOOKUP(TRIM(B613),ALL!$B$1:$V$2738,9,FALSE)))</f>
        <v/>
      </c>
      <c r="N613" s="34" t="str">
        <f>IF(ISBLANK(VLOOKUP(TRIM(B613),ALL!$B$1:$V$2738,10,FALSE)),"",IF(ISERROR(VLOOKUP(TRIM(B613),ALL!$B$1:$V$2738,10,FALSE))," ",VLOOKUP(TRIM(B613),ALL!$B$1:$V$2738,10,FALSE)))</f>
        <v/>
      </c>
      <c r="O613"/>
      <c r="P613"/>
      <c r="Q613"/>
      <c r="R613"/>
      <c r="S613"/>
      <c r="T613"/>
      <c r="AB613"/>
      <c r="AC613"/>
    </row>
    <row r="614" spans="1:29">
      <c r="A614" s="34" t="str">
        <f>IF(ISERROR(VLOOKUP(TRIM(B614),ALL!$B$1:$U$2738,3,FALSE)),"(unc)",VLOOKUP(TRIM(B614),ALL!$B$1:$U$2738,3,FALSE))</f>
        <v>(unc)</v>
      </c>
      <c r="B614" s="99" t="s">
        <v>9280</v>
      </c>
      <c r="C614" s="10" t="s">
        <v>9398</v>
      </c>
      <c r="D614" s="224">
        <f>VLOOKUP(TRIM(B614),BirthdateDraft!$A$1:$M$9000,2,FALSE)</f>
        <v>36647</v>
      </c>
      <c r="E614" s="203" t="str">
        <f>VLOOKUP(TRIM(B614),BirthdateDraft!$A$1:$M$9865,3,FALSE)</f>
        <v>21/1(3)</v>
      </c>
      <c r="F614" s="209" t="s">
        <v>8343</v>
      </c>
      <c r="G614" s="34" t="str">
        <f>IF(ISERROR(VLOOKUP(TRIM(B614),ALL!$B$1:$U$2738,2,FALSE)),"",IF(ISERROR(VLOOKUP(TRIM(B614),ALL!$B$1:$U$2738,2,FALSE))," ",VLOOKUP(TRIM(B614),ALL!$B$1:$U$2738,2,FALSE)))</f>
        <v/>
      </c>
      <c r="H614" s="124"/>
      <c r="I614" s="34"/>
      <c r="J614" s="34"/>
      <c r="K614" s="34"/>
      <c r="L614" s="34" t="str">
        <f>IF(ISBLANK(VLOOKUP(TRIM(B614),ALL!$B$1:$V$2738,8,FALSE)),"",IF(ISERROR(VLOOKUP(TRIM(B614),ALL!$B$1:$V$2738,8,FALSE))," ",VLOOKUP(TRIM(B614),ALL!$B$1:$V$2738,8,FALSE)))</f>
        <v xml:space="preserve"> </v>
      </c>
      <c r="M614" s="34" t="str">
        <f>IF(ISBLANK(VLOOKUP(TRIM(B614),ALL!$B$1:$V$2738,9,FALSE)),"",IF(ISERROR(VLOOKUP(TRIM(B614),ALL!$B$1:$V$2738,9,FALSE))," ",VLOOKUP(TRIM(B614),ALL!$B$1:$V$2738,9,FALSE)))</f>
        <v xml:space="preserve"> </v>
      </c>
      <c r="N614" s="34" t="str">
        <f>IF(ISBLANK(VLOOKUP(TRIM(B614),ALL!$B$1:$V$2738,10,FALSE)),"",IF(ISERROR(VLOOKUP(TRIM(B614),ALL!$B$1:$V$2738,10,FALSE))," ",VLOOKUP(TRIM(B614),ALL!$B$1:$V$2738,10,FALSE)))</f>
        <v xml:space="preserve"> </v>
      </c>
      <c r="O614"/>
      <c r="P614"/>
      <c r="Q614"/>
      <c r="R614"/>
      <c r="S614"/>
      <c r="T614"/>
      <c r="AB614"/>
      <c r="AC614"/>
    </row>
    <row r="615" spans="1:29">
      <c r="A615" s="34"/>
      <c r="B615" s="99"/>
      <c r="C615" s="10"/>
      <c r="D615" s="224"/>
      <c r="E615" s="203"/>
      <c r="F615" s="209"/>
      <c r="G615" s="34"/>
      <c r="H615" s="124"/>
      <c r="I615" s="34"/>
      <c r="J615" s="34"/>
      <c r="K615" s="34"/>
      <c r="L615" s="34" t="str">
        <f>IF(ISBLANK(VLOOKUP(TRIM(B615),ALL!$B$1:$V$2738,8,FALSE)),"",IF(ISERROR(VLOOKUP(TRIM(B615),ALL!$B$1:$V$2738,8,FALSE))," ",VLOOKUP(TRIM(B615),ALL!$B$1:$V$2738,8,FALSE)))</f>
        <v xml:space="preserve"> </v>
      </c>
      <c r="M615" s="34" t="str">
        <f>IF(ISBLANK(VLOOKUP(TRIM(B615),ALL!$B$1:$V$2738,9,FALSE)),"",IF(ISERROR(VLOOKUP(TRIM(B615),ALL!$B$1:$V$2738,9,FALSE))," ",VLOOKUP(TRIM(B615),ALL!$B$1:$V$2738,9,FALSE)))</f>
        <v xml:space="preserve"> </v>
      </c>
      <c r="N615" s="34" t="str">
        <f>IF(ISBLANK(VLOOKUP(TRIM(B615),ALL!$B$1:$V$2738,10,FALSE)),"",IF(ISERROR(VLOOKUP(TRIM(B615),ALL!$B$1:$V$2738,10,FALSE))," ",VLOOKUP(TRIM(B615),ALL!$B$1:$V$2738,10,FALSE)))</f>
        <v xml:space="preserve"> </v>
      </c>
      <c r="O615"/>
      <c r="P615"/>
      <c r="Q615"/>
      <c r="R615"/>
      <c r="S615"/>
      <c r="T615"/>
      <c r="AB615"/>
      <c r="AC615"/>
    </row>
    <row r="616" spans="1:29">
      <c r="A616" s="34" t="str">
        <f>IF(ISERROR(VLOOKUP(TRIM(B616),ALL!$B$1:$U$2738,3,FALSE)),"(unc)",VLOOKUP(TRIM(B616),ALL!$B$1:$U$2738,3,FALSE))</f>
        <v>HB</v>
      </c>
      <c r="B616" s="99" t="s">
        <v>5700</v>
      </c>
      <c r="C616" s="10" t="s">
        <v>9398</v>
      </c>
      <c r="D616" s="224">
        <f>VLOOKUP(TRIM(B616),BirthdateDraft!$A$1:$M$9000,2,FALSE)</f>
        <v>34532</v>
      </c>
      <c r="E616" s="203" t="str">
        <f>VLOOKUP(TRIM(B616),BirthdateDraft!$A$1:$M$9865,3,FALSE)</f>
        <v>16/2</v>
      </c>
      <c r="F616" s="209"/>
      <c r="G616" s="34" t="str">
        <f>IF(ISERROR(VLOOKUP(TRIM(B616),ALL!$B$1:$U$2738,2,FALSE)),"",IF(ISERROR(VLOOKUP(TRIM(B616),ALL!$B$1:$U$2738,2,FALSE))," ",VLOOKUP(TRIM(B616),ALL!$B$1:$U$2738,2,FALSE)))</f>
        <v>TNA</v>
      </c>
      <c r="H616" s="124" t="str">
        <f>IF(ISBLANK(VLOOKUP(TRIM(B616),ALL!$B$1:$V$2738,11,FALSE)),"",IF(ISERROR(VLOOKUP(TRIM(B616),ALL!$B$1:$V$2738,11,FALSE))," ",VLOOKUP(TRIM(B616),ALL!$B$1:$V$2738,11,FALSE)))</f>
        <v>B</v>
      </c>
      <c r="I616" s="34" t="str">
        <f>IF(ISBLANK(VLOOKUP(TRIM(B616),ALL!$B$1:$V$2738,5,FALSE)),"",IF(ISERROR(VLOOKUP(TRIM(B616),ALL!$B$1:$V$2738,5,FALSE))," ",VLOOKUP(TRIM(B616),ALL!$B$1:$V$2738,5,FALSE)))</f>
        <v/>
      </c>
      <c r="J616" s="34" t="str">
        <f>IF(ISBLANK(VLOOKUP(TRIM(B616),ALL!$B$1:$V$2738,6,FALSE)),"",IF(ISERROR(VLOOKUP(TRIM(B616),ALL!$B$1:$V$2738,6,FALSE))," ", VLOOKUP(TRIM(B616),ALL!$B$1:$V$2738,6,FALSE)))</f>
        <v/>
      </c>
      <c r="K616" s="34" t="str">
        <f>IF(ISBLANK(VLOOKUP(TRIM(B616),ALL!$B$1:$V$2738,7,FALSE)),"",IF(ISERROR(VLOOKUP(TRIM(B616),ALL!$B$1:$V$2738,7,FALSE))," ",VLOOKUP(TRIM(B616),ALL!$B$1:$V$2738,7,FALSE)))</f>
        <v/>
      </c>
      <c r="L616" s="34">
        <f>IF(ISBLANK(VLOOKUP(TRIM(B616),ALL!$B$1:$V$2738,8,FALSE)),"",IF(ISERROR(VLOOKUP(TRIM(B616),ALL!$B$1:$V$2738,8,FALSE))," ",VLOOKUP(TRIM(B616),ALL!$B$1:$V$2738,8,FALSE)))</f>
        <v>0</v>
      </c>
      <c r="M616" s="34" t="str">
        <f>IF(ISBLANK(VLOOKUP(TRIM(B616),ALL!$B$1:$V$2738,9,FALSE)),"",IF(ISERROR(VLOOKUP(TRIM(B616),ALL!$B$1:$V$2738,9,FALSE))," ",VLOOKUP(TRIM(B616),ALL!$B$1:$V$2738,9,FALSE)))</f>
        <v/>
      </c>
      <c r="N616" s="34">
        <f>IF(ISBLANK(VLOOKUP(TRIM(B616),ALL!$B$1:$V$2738,10,FALSE)),"",IF(ISERROR(VLOOKUP(TRIM(B616),ALL!$B$1:$V$2738,10,FALSE))," ",VLOOKUP(TRIM(B616),ALL!$B$1:$V$2738,10,FALSE)))</f>
        <v>4</v>
      </c>
      <c r="O616"/>
      <c r="P616"/>
      <c r="Q616"/>
      <c r="R616"/>
      <c r="S616"/>
      <c r="T616"/>
      <c r="AB616"/>
      <c r="AC616"/>
    </row>
    <row r="617" spans="1:29">
      <c r="A617" s="34" t="str">
        <f>IF(ISERROR(VLOOKUP(TRIM(B617),ALL!$B$1:$U$2738,3,FALSE)),"(unc)",VLOOKUP(TRIM(B617),ALL!$B$1:$U$2738,3,FALSE))</f>
        <v>HB</v>
      </c>
      <c r="B617" s="99" t="s">
        <v>5166</v>
      </c>
      <c r="C617" s="10" t="s">
        <v>9398</v>
      </c>
      <c r="D617" s="224">
        <f>VLOOKUP(TRIM(B617),BirthdateDraft!$A$1:$M$9000,2,FALSE)</f>
        <v>34133</v>
      </c>
      <c r="E617" s="203" t="str">
        <f>VLOOKUP(TRIM(B617),BirthdateDraft!$A$1:$M$9865,3,FALSE)</f>
        <v>15/2</v>
      </c>
      <c r="F617" s="209"/>
      <c r="G617" s="34" t="str">
        <f>IF(ISERROR(VLOOKUP(TRIM(B617),ALL!$B$1:$U$2738,2,FALSE)),"",IF(ISERROR(VLOOKUP(TRIM(B617),ALL!$B$1:$U$2738,2,FALSE))," ",VLOOKUP(TRIM(B617),ALL!$B$1:$U$2738,2,FALSE)))</f>
        <v>LVA</v>
      </c>
      <c r="H617" s="124" t="str">
        <f>IF(ISBLANK(VLOOKUP(TRIM(B617),ALL!$B$1:$V$2738,11,FALSE)),"",IF(ISERROR(VLOOKUP(TRIM(B617),ALL!$B$1:$V$2738,11,FALSE))," ",VLOOKUP(TRIM(B617),ALL!$B$1:$V$2738,11,FALSE)))</f>
        <v>D</v>
      </c>
      <c r="I617" s="34" t="str">
        <f>IF(ISBLANK(VLOOKUP(TRIM(B617),ALL!$B$1:$V$2738,5,FALSE)),"",IF(ISERROR(VLOOKUP(TRIM(B617),ALL!$B$1:$V$2738,5,FALSE))," ",VLOOKUP(TRIM(B617),ALL!$B$1:$V$2738,5,FALSE)))</f>
        <v/>
      </c>
      <c r="J617" s="34" t="str">
        <f>IF(ISBLANK(VLOOKUP(TRIM(B617),ALL!$B$1:$V$2738,6,FALSE)),"",IF(ISERROR(VLOOKUP(TRIM(B617),ALL!$B$1:$V$2738,6,FALSE))," ", VLOOKUP(TRIM(B617),ALL!$B$1:$V$2738,6,FALSE)))</f>
        <v/>
      </c>
      <c r="K617" s="34" t="str">
        <f>IF(ISBLANK(VLOOKUP(TRIM(B617),ALL!$B$1:$V$2738,7,FALSE)),"",IF(ISERROR(VLOOKUP(TRIM(B617),ALL!$B$1:$V$2738,7,FALSE))," ",VLOOKUP(TRIM(B617),ALL!$B$1:$V$2738,7,FALSE)))</f>
        <v/>
      </c>
      <c r="L617" s="34">
        <f>IF(ISBLANK(VLOOKUP(TRIM(B617),ALL!$B$1:$V$2738,8,FALSE)),"",IF(ISERROR(VLOOKUP(TRIM(B617),ALL!$B$1:$V$2738,8,FALSE))," ",VLOOKUP(TRIM(B617),ALL!$B$1:$V$2738,8,FALSE)))</f>
        <v>0</v>
      </c>
      <c r="M617" s="34" t="str">
        <f>IF(ISBLANK(VLOOKUP(TRIM(B617),ALL!$B$1:$V$2738,9,FALSE)),"",IF(ISERROR(VLOOKUP(TRIM(B617),ALL!$B$1:$V$2738,9,FALSE))," ",VLOOKUP(TRIM(B617),ALL!$B$1:$V$2738,9,FALSE)))</f>
        <v/>
      </c>
      <c r="N617" s="34">
        <f>IF(ISBLANK(VLOOKUP(TRIM(B617),ALL!$B$1:$V$2738,10,FALSE)),"",IF(ISERROR(VLOOKUP(TRIM(B617),ALL!$B$1:$V$2738,10,FALSE))," ",VLOOKUP(TRIM(B617),ALL!$B$1:$V$2738,10,FALSE)))</f>
        <v>0</v>
      </c>
      <c r="O617"/>
      <c r="P617"/>
      <c r="Q617"/>
      <c r="R617"/>
      <c r="S617"/>
      <c r="T617"/>
      <c r="AB617"/>
      <c r="AC617"/>
    </row>
    <row r="618" spans="1:29">
      <c r="A618" s="34" t="str">
        <f>IF(ISERROR(VLOOKUP(TRIM(B618),ALL!$B$1:$U$2738,3,FALSE)),"(unc)",VLOOKUP(TRIM(B618),ALL!$B$1:$U$2738,3,FALSE))</f>
        <v>HB</v>
      </c>
      <c r="B618" s="99" t="s">
        <v>6210</v>
      </c>
      <c r="C618" s="10" t="s">
        <v>9398</v>
      </c>
      <c r="D618" s="224">
        <f>VLOOKUP(TRIM(B618),BirthdateDraft!$A$1:$M$9000,2,FALSE)</f>
        <v>35270</v>
      </c>
      <c r="E618" s="203" t="str">
        <f>VLOOKUP(TRIM(B618),BirthdateDraft!$A$1:$M$9865,3,FALSE)</f>
        <v>17/2</v>
      </c>
      <c r="F618" s="209"/>
      <c r="G618" s="34" t="str">
        <f>IF(ISERROR(VLOOKUP(TRIM(B618),ALL!$B$1:$U$2738,2,FALSE)),"",IF(ISERROR(VLOOKUP(TRIM(B618),ALL!$B$1:$U$2738,2,FALSE))," ",VLOOKUP(TRIM(B618),ALL!$B$1:$U$2738,2,FALSE)))</f>
        <v>CNA</v>
      </c>
      <c r="H618" s="124" t="str">
        <f>IF(ISBLANK(VLOOKUP(TRIM(B618),ALL!$B$1:$V$2738,11,FALSE)),"",IF(ISERROR(VLOOKUP(TRIM(B618),ALL!$B$1:$V$2738,11,FALSE))," ",VLOOKUP(TRIM(B618),ALL!$B$1:$V$2738,11,FALSE)))</f>
        <v>A</v>
      </c>
      <c r="I618" s="34" t="str">
        <f>IF(ISBLANK(VLOOKUP(TRIM(B618),ALL!$B$1:$V$2738,5,FALSE)),"",IF(ISERROR(VLOOKUP(TRIM(B618),ALL!$B$1:$V$2738,5,FALSE))," ",VLOOKUP(TRIM(B618),ALL!$B$1:$V$2738,5,FALSE)))</f>
        <v/>
      </c>
      <c r="J618" s="34" t="str">
        <f>IF(ISBLANK(VLOOKUP(TRIM(B618),ALL!$B$1:$V$2738,6,FALSE)),"",IF(ISERROR(VLOOKUP(TRIM(B618),ALL!$B$1:$V$2738,6,FALSE))," ", VLOOKUP(TRIM(B618),ALL!$B$1:$V$2738,6,FALSE)))</f>
        <v/>
      </c>
      <c r="K618" s="34" t="str">
        <f>IF(ISBLANK(VLOOKUP(TRIM(B618),ALL!$B$1:$V$2738,7,FALSE)),"",IF(ISERROR(VLOOKUP(TRIM(B618),ALL!$B$1:$V$2738,7,FALSE))," ",VLOOKUP(TRIM(B618),ALL!$B$1:$V$2738,7,FALSE)))</f>
        <v/>
      </c>
      <c r="L618" s="34">
        <f>IF(ISBLANK(VLOOKUP(TRIM(B618),ALL!$B$1:$V$2738,8,FALSE)),"",IF(ISERROR(VLOOKUP(TRIM(B618),ALL!$B$1:$V$2738,8,FALSE))," ",VLOOKUP(TRIM(B618),ALL!$B$1:$V$2738,8,FALSE)))</f>
        <v>0</v>
      </c>
      <c r="M618" s="34" t="str">
        <f>IF(ISBLANK(VLOOKUP(TRIM(B618),ALL!$B$1:$V$2738,9,FALSE)),"",IF(ISERROR(VLOOKUP(TRIM(B618),ALL!$B$1:$V$2738,9,FALSE))," ",VLOOKUP(TRIM(B618),ALL!$B$1:$V$2738,9,FALSE)))</f>
        <v/>
      </c>
      <c r="N618" s="34">
        <f>IF(ISBLANK(VLOOKUP(TRIM(B618),ALL!$B$1:$V$2738,10,FALSE)),"",IF(ISERROR(VLOOKUP(TRIM(B618),ALL!$B$1:$V$2738,10,FALSE))," ",VLOOKUP(TRIM(B618),ALL!$B$1:$V$2738,10,FALSE)))</f>
        <v>5</v>
      </c>
      <c r="O618"/>
      <c r="P618"/>
      <c r="Q618"/>
      <c r="R618"/>
      <c r="S618"/>
      <c r="T618"/>
      <c r="AB618"/>
      <c r="AC618"/>
    </row>
    <row r="619" spans="1:29">
      <c r="A619" s="34" t="str">
        <f>IF(ISERROR(VLOOKUP(TRIM(B619),ALL!$B$1:$U$2738,3,FALSE)),"(unc)",VLOOKUP(TRIM(B619),ALL!$B$1:$U$2738,3,FALSE))</f>
        <v>FB</v>
      </c>
      <c r="B619" s="99" t="s">
        <v>4516</v>
      </c>
      <c r="C619" s="10" t="s">
        <v>9398</v>
      </c>
      <c r="D619" s="224">
        <f>VLOOKUP(TRIM(B619),BirthdateDraft!$A$1:$M$9000,2,FALSE)</f>
        <v>33351</v>
      </c>
      <c r="E619" s="203" t="str">
        <f>VLOOKUP(TRIM(B619),BirthdateDraft!$A$1:$M$9865,3,FALSE)</f>
        <v>13/4</v>
      </c>
      <c r="F619" s="209"/>
      <c r="G619" s="34" t="str">
        <f>IF(ISERROR(VLOOKUP(TRIM(B619),ALL!$B$1:$U$2738,2,FALSE)),"",IF(ISERROR(VLOOKUP(TRIM(B619),ALL!$B$1:$U$2738,2,FALSE))," ",VLOOKUP(TRIM(B619),ALL!$B$1:$U$2738,2,FALSE)))</f>
        <v>SFN</v>
      </c>
      <c r="H619" s="124" t="str">
        <f>IF(ISBLANK(VLOOKUP(TRIM(B619),ALL!$B$1:$V$2738,11,FALSE)),"",IF(ISERROR(VLOOKUP(TRIM(B619),ALL!$B$1:$V$2738,11,FALSE))," ",VLOOKUP(TRIM(B619),ALL!$B$1:$V$2738,11,FALSE)))</f>
        <v>E</v>
      </c>
      <c r="I619" s="34" t="str">
        <f>IF(ISBLANK(VLOOKUP(TRIM(B619),ALL!$B$1:$V$2738,5,FALSE)),"",IF(ISERROR(VLOOKUP(TRIM(B619),ALL!$B$1:$V$2738,5,FALSE))," ",VLOOKUP(TRIM(B619),ALL!$B$1:$V$2738,5,FALSE)))</f>
        <v/>
      </c>
      <c r="J619" s="34" t="str">
        <f>IF(ISBLANK(VLOOKUP(TRIM(B619),ALL!$B$1:$V$2738,6,FALSE)),"",IF(ISERROR(VLOOKUP(TRIM(B619),ALL!$B$1:$V$2738,6,FALSE))," ", VLOOKUP(TRIM(B619),ALL!$B$1:$V$2738,6,FALSE)))</f>
        <v/>
      </c>
      <c r="K619" s="34" t="str">
        <f>IF(ISBLANK(VLOOKUP(TRIM(B619),ALL!$B$1:$V$2738,7,FALSE)),"",IF(ISERROR(VLOOKUP(TRIM(B619),ALL!$B$1:$V$2738,7,FALSE))," ",VLOOKUP(TRIM(B619),ALL!$B$1:$V$2738,7,FALSE)))</f>
        <v/>
      </c>
      <c r="L619" s="34">
        <f>IF(ISBLANK(VLOOKUP(TRIM(B619),ALL!$B$1:$V$2738,8,FALSE)),"",IF(ISERROR(VLOOKUP(TRIM(B619),ALL!$B$1:$V$2738,8,FALSE))," ",VLOOKUP(TRIM(B619),ALL!$B$1:$V$2738,8,FALSE)))</f>
        <v>5</v>
      </c>
      <c r="M619" s="34" t="str">
        <f>IF(ISBLANK(VLOOKUP(TRIM(B619),ALL!$B$1:$V$2738,9,FALSE)),"",IF(ISERROR(VLOOKUP(TRIM(B619),ALL!$B$1:$V$2738,9,FALSE))," ",VLOOKUP(TRIM(B619),ALL!$B$1:$V$2738,9,FALSE)))</f>
        <v/>
      </c>
      <c r="N619" s="34">
        <f>IF(ISBLANK(VLOOKUP(TRIM(B619),ALL!$B$1:$V$2738,10,FALSE)),"",IF(ISERROR(VLOOKUP(TRIM(B619),ALL!$B$1:$V$2738,10,FALSE))," ",VLOOKUP(TRIM(B619),ALL!$B$1:$V$2738,10,FALSE)))</f>
        <v>5</v>
      </c>
      <c r="O619"/>
      <c r="P619"/>
      <c r="Q619"/>
      <c r="R619"/>
      <c r="S619"/>
      <c r="T619"/>
      <c r="AB619"/>
      <c r="AC619"/>
    </row>
    <row r="620" spans="1:29">
      <c r="A620" s="34" t="str">
        <f>IF(ISERROR(VLOOKUP(TRIM(B620),ALL!$B$1:$U$2738,3,FALSE)),"(unc)",VLOOKUP(TRIM(B620),ALL!$B$1:$U$2738,3,FALSE))</f>
        <v>(unc)</v>
      </c>
      <c r="B620" s="99" t="s">
        <v>6677</v>
      </c>
      <c r="C620" s="10" t="s">
        <v>9398</v>
      </c>
      <c r="D620" s="224">
        <f>VLOOKUP(TRIM(B620),BirthdateDraft!$A$1:$M$9000,2,FALSE)</f>
        <v>35381</v>
      </c>
      <c r="E620" s="203" t="str">
        <f>VLOOKUP(TRIM(B620),BirthdateDraft!$A$1:$M$9865,3,FALSE)</f>
        <v>18/4</v>
      </c>
      <c r="F620" s="209"/>
      <c r="G620" s="34" t="str">
        <f>IF(ISERROR(VLOOKUP(TRIM(B620),ALL!$B$1:$U$2738,2,FALSE)),"",IF(ISERROR(VLOOKUP(TRIM(B620),ALL!$B$1:$U$2738,2,FALSE))," ",VLOOKUP(TRIM(B620),ALL!$B$1:$U$2738,2,FALSE)))</f>
        <v/>
      </c>
      <c r="H620" s="124" t="str">
        <f>IF(ISBLANK(VLOOKUP(TRIM(B620),ALL!$B$1:$V$2738,11,FALSE)),"",IF(ISERROR(VLOOKUP(TRIM(B620),ALL!$B$1:$V$2738,11,FALSE))," ",VLOOKUP(TRIM(B620),ALL!$B$1:$V$2738,11,FALSE)))</f>
        <v xml:space="preserve"> </v>
      </c>
      <c r="I620" s="34" t="str">
        <f>IF(ISBLANK(VLOOKUP(TRIM(B620),ALL!$B$1:$V$2738,5,FALSE)),"",IF(ISERROR(VLOOKUP(TRIM(B620),ALL!$B$1:$V$2738,5,FALSE))," ",VLOOKUP(TRIM(B620),ALL!$B$1:$V$2738,5,FALSE)))</f>
        <v xml:space="preserve"> </v>
      </c>
      <c r="J620" s="34" t="str">
        <f>IF(ISBLANK(VLOOKUP(TRIM(B620),ALL!$B$1:$V$2738,6,FALSE)),"",IF(ISERROR(VLOOKUP(TRIM(B620),ALL!$B$1:$V$2738,6,FALSE))," ", VLOOKUP(TRIM(B620),ALL!$B$1:$V$2738,6,FALSE)))</f>
        <v xml:space="preserve"> </v>
      </c>
      <c r="K620" s="34" t="str">
        <f>IF(ISBLANK(VLOOKUP(TRIM(B620),ALL!$B$1:$V$2738,7,FALSE)),"",IF(ISERROR(VLOOKUP(TRIM(B620),ALL!$B$1:$V$2738,7,FALSE))," ",VLOOKUP(TRIM(B620),ALL!$B$1:$V$2738,7,FALSE)))</f>
        <v xml:space="preserve"> </v>
      </c>
      <c r="L620" s="34" t="str">
        <f>IF(ISBLANK(VLOOKUP(TRIM(B620),ALL!$B$1:$V$2738,8,FALSE)),"",IF(ISERROR(VLOOKUP(TRIM(B620),ALL!$B$1:$V$2738,8,FALSE))," ",VLOOKUP(TRIM(B620),ALL!$B$1:$V$2738,8,FALSE)))</f>
        <v xml:space="preserve"> </v>
      </c>
      <c r="M620" s="34" t="str">
        <f>IF(ISBLANK(VLOOKUP(TRIM(B620),ALL!$B$1:$V$2738,9,FALSE)),"",IF(ISERROR(VLOOKUP(TRIM(B620),ALL!$B$1:$V$2738,9,FALSE))," ",VLOOKUP(TRIM(B620),ALL!$B$1:$V$2738,9,FALSE)))</f>
        <v xml:space="preserve"> </v>
      </c>
      <c r="N620" s="34" t="str">
        <f>IF(ISBLANK(VLOOKUP(TRIM(B620),ALL!$B$1:$V$2738,10,FALSE)),"",IF(ISERROR(VLOOKUP(TRIM(B620),ALL!$B$1:$V$2738,10,FALSE))," ",VLOOKUP(TRIM(B620),ALL!$B$1:$V$2738,10,FALSE)))</f>
        <v xml:space="preserve"> </v>
      </c>
      <c r="O620"/>
      <c r="P620"/>
      <c r="Q620"/>
      <c r="R620"/>
      <c r="S620"/>
      <c r="T620"/>
      <c r="AB620"/>
      <c r="AC620"/>
    </row>
    <row r="621" spans="1:29">
      <c r="A621" s="34"/>
      <c r="B621" s="99"/>
      <c r="C621" s="10"/>
      <c r="D621" s="224"/>
      <c r="E621" s="203"/>
      <c r="F621" s="209"/>
      <c r="G621" s="34"/>
      <c r="H621" s="124" t="str">
        <f>IF(ISBLANK(VLOOKUP(TRIM(B621),ALL!$B$1:$V$2738,11,FALSE)),"",IF(ISERROR(VLOOKUP(TRIM(B621),ALL!$B$1:$V$2738,11,FALSE))," ",VLOOKUP(TRIM(B621),ALL!$B$1:$V$2738,11,FALSE)))</f>
        <v xml:space="preserve"> </v>
      </c>
      <c r="I621" s="34"/>
      <c r="J621" s="34"/>
      <c r="K621" s="34"/>
      <c r="L621" s="34" t="str">
        <f>IF(ISBLANK(VLOOKUP(TRIM(B621),ALL!$B$1:$V$2738,8,FALSE)),"",IF(ISERROR(VLOOKUP(TRIM(B621),ALL!$B$1:$V$2738,8,FALSE))," ",VLOOKUP(TRIM(B621),ALL!$B$1:$V$2738,8,FALSE)))</f>
        <v xml:space="preserve"> </v>
      </c>
      <c r="M621" s="34" t="str">
        <f>IF(ISBLANK(VLOOKUP(TRIM(B621),ALL!$B$1:$V$2738,9,FALSE)),"",IF(ISERROR(VLOOKUP(TRIM(B621),ALL!$B$1:$V$2738,9,FALSE))," ",VLOOKUP(TRIM(B621),ALL!$B$1:$V$2738,9,FALSE)))</f>
        <v xml:space="preserve"> </v>
      </c>
      <c r="N621" s="34" t="str">
        <f>IF(ISBLANK(VLOOKUP(TRIM(B621),ALL!$B$1:$V$2738,10,FALSE)),"",IF(ISERROR(VLOOKUP(TRIM(B621),ALL!$B$1:$V$2738,10,FALSE))," ",VLOOKUP(TRIM(B621),ALL!$B$1:$V$2738,10,FALSE)))</f>
        <v xml:space="preserve"> </v>
      </c>
      <c r="O621"/>
      <c r="P621"/>
      <c r="Q621"/>
      <c r="R621"/>
      <c r="S621"/>
      <c r="T621"/>
      <c r="AB621"/>
      <c r="AC621"/>
    </row>
    <row r="622" spans="1:29">
      <c r="A622" s="34" t="str">
        <f>IF(ISERROR(VLOOKUP(TRIM(B622),ALL!$B$1:$U$2738,3,FALSE)),"(unc)",VLOOKUP(TRIM(B622),ALL!$B$1:$U$2738,3,FALSE))</f>
        <v>WR</v>
      </c>
      <c r="B622" s="99" t="s">
        <v>11404</v>
      </c>
      <c r="C622" s="10" t="s">
        <v>9398</v>
      </c>
      <c r="D622" s="224">
        <f>VLOOKUP(TRIM(B622),BirthdateDraft!$A$1:$M$9000,2,FALSE)</f>
        <v>35708</v>
      </c>
      <c r="E622" s="203" t="str">
        <f>VLOOKUP(TRIM(B622),BirthdateDraft!$A$1:$M$9865,3,FALSE)</f>
        <v>20/2</v>
      </c>
      <c r="F622" s="209" t="s">
        <v>8459</v>
      </c>
      <c r="G622" s="34" t="str">
        <f>IF(ISERROR(VLOOKUP(TRIM(B622),ALL!$B$1:$U$2738,2,FALSE)),"",IF(ISERROR(VLOOKUP(TRIM(B622),ALL!$B$1:$U$2738,2,FALSE))," ",VLOOKUP(TRIM(B622),ALL!$B$1:$U$2738,2,FALSE)))</f>
        <v>INA</v>
      </c>
      <c r="H622" s="124" t="str">
        <f>IF(ISBLANK(VLOOKUP(TRIM(B622),ALL!$B$1:$V$2738,11,FALSE)),"",IF(ISERROR(VLOOKUP(TRIM(B622),ALL!$B$1:$V$2738,11,FALSE))," ",VLOOKUP(TRIM(B622),ALL!$B$1:$V$2738,11,FALSE)))</f>
        <v>B</v>
      </c>
      <c r="I622" s="34"/>
      <c r="J622" s="34"/>
      <c r="K622" s="34"/>
      <c r="L622" s="34" t="str">
        <f>IF(ISBLANK(VLOOKUP(TRIM(B622),ALL!$B$1:$V$2738,8,FALSE)),"",IF(ISERROR(VLOOKUP(TRIM(B622),ALL!$B$1:$V$2738,8,FALSE))," ",VLOOKUP(TRIM(B622),ALL!$B$1:$V$2738,8,FALSE)))</f>
        <v/>
      </c>
      <c r="M622" s="34" t="str">
        <f>IF(ISBLANK(VLOOKUP(TRIM(B622),ALL!$B$1:$V$2738,9,FALSE)),"",IF(ISERROR(VLOOKUP(TRIM(B622),ALL!$B$1:$V$2738,9,FALSE))," ",VLOOKUP(TRIM(B622),ALL!$B$1:$V$2738,9,FALSE)))</f>
        <v/>
      </c>
      <c r="N622" s="34" t="str">
        <f>IF(ISBLANK(VLOOKUP(TRIM(B622),ALL!$B$1:$V$2738,10,FALSE)),"",IF(ISERROR(VLOOKUP(TRIM(B622),ALL!$B$1:$V$2738,10,FALSE))," ",VLOOKUP(TRIM(B622),ALL!$B$1:$V$2738,10,FALSE)))</f>
        <v/>
      </c>
      <c r="O622" s="32"/>
      <c r="P622"/>
      <c r="Q622"/>
      <c r="R622"/>
      <c r="S622"/>
      <c r="T622"/>
      <c r="AB622"/>
      <c r="AC622"/>
    </row>
    <row r="623" spans="1:29">
      <c r="A623" s="34" t="str">
        <f>IF(ISERROR(VLOOKUP(TRIM(B623),ALL!$B$1:$U$2738,3,FALSE)),"(unc)",VLOOKUP(TRIM(B623),ALL!$B$1:$U$2738,3,FALSE))</f>
        <v>WR</v>
      </c>
      <c r="B623" s="99" t="s">
        <v>9931</v>
      </c>
      <c r="C623" s="10" t="s">
        <v>9398</v>
      </c>
      <c r="D623" s="224">
        <f>VLOOKUP(TRIM(B623),BirthdateDraft!$A$1:$M$9000,2,FALSE)</f>
        <v>36608</v>
      </c>
      <c r="E623" s="203" t="str">
        <f>VLOOKUP(TRIM(B623),BirthdateDraft!$A$1:$M$9865,3,FALSE)</f>
        <v>22/1</v>
      </c>
      <c r="F623" s="209"/>
      <c r="G623" s="34" t="str">
        <f>IF(ISERROR(VLOOKUP(TRIM(B623),ALL!$B$1:$U$2738,2,FALSE)),"",IF(ISERROR(VLOOKUP(TRIM(B623),ALL!$B$1:$U$2738,2,FALSE))," ",VLOOKUP(TRIM(B623),ALL!$B$1:$U$2738,2,FALSE)))</f>
        <v>TNA</v>
      </c>
      <c r="H623" s="124" t="str">
        <f>IF(ISBLANK(VLOOKUP(TRIM(B623),ALL!$B$1:$V$2738,11,FALSE)),"",IF(ISERROR(VLOOKUP(TRIM(B623),ALL!$B$1:$V$2738,11,FALSE))," ",VLOOKUP(TRIM(B623),ALL!$B$1:$V$2738,11,FALSE)))</f>
        <v>E</v>
      </c>
      <c r="I623" s="34"/>
      <c r="J623" s="34"/>
      <c r="K623" s="34"/>
      <c r="L623" s="34"/>
      <c r="M623" s="34"/>
      <c r="N623" s="34"/>
      <c r="O623"/>
      <c r="P623"/>
      <c r="Q623"/>
      <c r="R623"/>
      <c r="S623"/>
      <c r="T623"/>
      <c r="AB623"/>
      <c r="AC623"/>
    </row>
    <row r="624" spans="1:29">
      <c r="A624" s="34" t="str">
        <f>IF(ISERROR(VLOOKUP(TRIM(B624),ALL!$B$1:$U$2738,3,FALSE)),"(unc)",VLOOKUP(TRIM(B624),ALL!$B$1:$U$2738,3,FALSE))</f>
        <v>WR</v>
      </c>
      <c r="B624" s="99" t="s">
        <v>9312</v>
      </c>
      <c r="C624" s="10" t="s">
        <v>9398</v>
      </c>
      <c r="D624" s="224">
        <f>VLOOKUP(TRIM(B624),BirthdateDraft!$A$1:$M$9000,2,FALSE)</f>
        <v>35947</v>
      </c>
      <c r="E624" s="203" t="str">
        <f>VLOOKUP(TRIM(B624),BirthdateDraft!$A$1:$M$9865,3,FALSE)</f>
        <v>20/6</v>
      </c>
      <c r="F624" s="209" t="s">
        <v>9612</v>
      </c>
      <c r="G624" s="34" t="str">
        <f>IF(ISERROR(VLOOKUP(TRIM(B624),ALL!$B$1:$U$2738,2,FALSE)),"",IF(ISERROR(VLOOKUP(TRIM(B624),ALL!$B$1:$U$2738,2,FALSE))," ",VLOOKUP(TRIM(B624),ALL!$B$1:$U$2738,2,FALSE)))</f>
        <v>PHN</v>
      </c>
      <c r="H624" s="124" t="str">
        <f>IF(ISBLANK(VLOOKUP(TRIM(B624),ALL!$B$1:$V$2738,11,FALSE)),"",IF(ISERROR(VLOOKUP(TRIM(B624),ALL!$B$1:$V$2738,11,FALSE))," ",VLOOKUP(TRIM(B624),ALL!$B$1:$V$2738,11,FALSE)))</f>
        <v>E</v>
      </c>
      <c r="I624" s="34"/>
      <c r="J624" s="34"/>
      <c r="K624" s="34"/>
      <c r="L624" s="34" t="str">
        <f>IF(ISBLANK(VLOOKUP(TRIM(B624),ALL!$B$1:$V$2738,8,FALSE)),"",IF(ISERROR(VLOOKUP(TRIM(B624),ALL!$B$1:$V$2738,8,FALSE))," ",VLOOKUP(TRIM(B624),ALL!$B$1:$V$2738,8,FALSE)))</f>
        <v/>
      </c>
      <c r="M624" s="34" t="str">
        <f>IF(ISBLANK(VLOOKUP(TRIM(B624),ALL!$B$1:$V$2738,9,FALSE)),"",IF(ISERROR(VLOOKUP(TRIM(B624),ALL!$B$1:$V$2738,9,FALSE))," ",VLOOKUP(TRIM(B624),ALL!$B$1:$V$2738,9,FALSE)))</f>
        <v/>
      </c>
      <c r="N624" s="34" t="str">
        <f>IF(ISBLANK(VLOOKUP(TRIM(B624),ALL!$B$1:$V$2738,10,FALSE)),"",IF(ISERROR(VLOOKUP(TRIM(B624),ALL!$B$1:$V$2738,10,FALSE))," ",VLOOKUP(TRIM(B624),ALL!$B$1:$V$2738,10,FALSE)))</f>
        <v/>
      </c>
      <c r="O624"/>
      <c r="P624"/>
      <c r="Q624"/>
      <c r="R624"/>
      <c r="S624"/>
      <c r="T624"/>
      <c r="AB624"/>
      <c r="AC624"/>
    </row>
    <row r="625" spans="1:29">
      <c r="A625" s="34" t="str">
        <f>IF(ISERROR(VLOOKUP(TRIM(B625),ALL!$B$1:$U$2738,3,FALSE)),"(unc)",VLOOKUP(TRIM(B625),ALL!$B$1:$U$2738,3,FALSE))</f>
        <v>WR</v>
      </c>
      <c r="B625" s="99" t="s">
        <v>9337</v>
      </c>
      <c r="C625" s="10" t="s">
        <v>9398</v>
      </c>
      <c r="D625" s="224">
        <f>VLOOKUP(TRIM(B625),BirthdateDraft!$A$1:$M$9000,2,FALSE)</f>
        <v>36678</v>
      </c>
      <c r="E625" s="203" t="str">
        <f>VLOOKUP(TRIM(B625),BirthdateDraft!$A$1:$M$9865,3,FALSE)</f>
        <v>21/2</v>
      </c>
      <c r="F625" s="209" t="s">
        <v>9644</v>
      </c>
      <c r="G625" s="34" t="str">
        <f>IF(ISERROR(VLOOKUP(TRIM(B625),ALL!$B$1:$U$2738,2,FALSE)),"",IF(ISERROR(VLOOKUP(TRIM(B625),ALL!$B$1:$U$2738,2,FALSE))," ",VLOOKUP(TRIM(B625),ALL!$B$1:$U$2738,2,FALSE)))</f>
        <v>CAN</v>
      </c>
      <c r="H625" s="124" t="str">
        <f>IF(ISBLANK(VLOOKUP(TRIM(B625),ALL!$B$1:$V$2738,11,FALSE)),"",IF(ISERROR(VLOOKUP(TRIM(B625),ALL!$B$1:$V$2738,11,FALSE))," ",VLOOKUP(TRIM(B625),ALL!$B$1:$V$2738,11,FALSE)))</f>
        <v>E</v>
      </c>
      <c r="I625" s="34"/>
      <c r="J625" s="34"/>
      <c r="K625" s="34"/>
      <c r="L625" s="34" t="str">
        <f>IF(ISBLANK(VLOOKUP(TRIM(B625),ALL!$B$1:$V$2738,8,FALSE)),"",IF(ISERROR(VLOOKUP(TRIM(B625),ALL!$B$1:$V$2738,8,FALSE))," ",VLOOKUP(TRIM(B625),ALL!$B$1:$V$2738,8,FALSE)))</f>
        <v/>
      </c>
      <c r="M625" s="34" t="str">
        <f>IF(ISBLANK(VLOOKUP(TRIM(B625),ALL!$B$1:$V$2738,9,FALSE)),"",IF(ISERROR(VLOOKUP(TRIM(B625),ALL!$B$1:$V$2738,9,FALSE))," ",VLOOKUP(TRIM(B625),ALL!$B$1:$V$2738,9,FALSE)))</f>
        <v/>
      </c>
      <c r="N625" s="34" t="str">
        <f>IF(ISBLANK(VLOOKUP(TRIM(B625),ALL!$B$1:$V$2738,10,FALSE)),"",IF(ISERROR(VLOOKUP(TRIM(B625),ALL!$B$1:$V$2738,10,FALSE))," ",VLOOKUP(TRIM(B625),ALL!$B$1:$V$2738,10,FALSE)))</f>
        <v/>
      </c>
      <c r="O625"/>
      <c r="P625"/>
      <c r="Q625"/>
      <c r="R625"/>
      <c r="S625"/>
      <c r="T625"/>
      <c r="AB625"/>
      <c r="AC625"/>
    </row>
    <row r="626" spans="1:29">
      <c r="A626" s="34" t="str">
        <f>IF(ISERROR(VLOOKUP(TRIM(B626),ALL!$B$1:$U$2738,3,FALSE)),"(unc)",VLOOKUP(TRIM(B626),ALL!$B$1:$U$2738,3,FALSE))</f>
        <v>WR PR</v>
      </c>
      <c r="B626" s="99" t="s">
        <v>9924</v>
      </c>
      <c r="C626" s="10" t="s">
        <v>9398</v>
      </c>
      <c r="D626" s="224" t="e">
        <f>VLOOKUP(TRIM(B626),BirthdateDraft!$A$1:$M$9000,2,FALSE)</f>
        <v>#N/A</v>
      </c>
      <c r="E626" s="203" t="e">
        <f>VLOOKUP(TRIM(B626),BirthdateDraft!$A$1:$M$9865,3,FALSE)</f>
        <v>#N/A</v>
      </c>
      <c r="F626" s="209" t="s">
        <v>10754</v>
      </c>
      <c r="G626" s="34" t="str">
        <f>IF(ISERROR(VLOOKUP(TRIM(B626),ALL!$B$1:$U$2738,2,FALSE)),"",IF(ISERROR(VLOOKUP(TRIM(B626),ALL!$B$1:$U$2738,2,FALSE))," ",VLOOKUP(TRIM(B626),ALL!$B$1:$U$2738,2,FALSE)))</f>
        <v>CNA</v>
      </c>
      <c r="H626" s="124" t="str">
        <f>IF(ISBLANK(VLOOKUP(TRIM(B626),ALL!$B$1:$V$2738,11,FALSE)),"",IF(ISERROR(VLOOKUP(TRIM(B626),ALL!$B$1:$V$2738,11,FALSE))," ",VLOOKUP(TRIM(B626),ALL!$B$1:$V$2738,11,FALSE)))</f>
        <v>D</v>
      </c>
      <c r="I626" s="34"/>
      <c r="J626" s="34"/>
      <c r="K626" s="34"/>
      <c r="L626" s="34"/>
      <c r="M626" s="34"/>
      <c r="N626" s="34"/>
      <c r="O626"/>
      <c r="P626"/>
      <c r="Q626"/>
      <c r="R626"/>
      <c r="S626"/>
      <c r="T626"/>
      <c r="AB626"/>
      <c r="AC626"/>
    </row>
    <row r="627" spans="1:29">
      <c r="A627" s="34"/>
      <c r="B627" s="99"/>
      <c r="C627" s="10"/>
      <c r="D627" s="224"/>
      <c r="E627" s="203"/>
      <c r="F627" s="209"/>
      <c r="G627" s="34"/>
      <c r="H627" s="124"/>
      <c r="I627" s="34"/>
      <c r="J627" s="34"/>
      <c r="K627" s="34"/>
      <c r="L627" s="34"/>
      <c r="M627" s="34"/>
      <c r="N627" s="34"/>
      <c r="O627"/>
      <c r="P627"/>
      <c r="Q627"/>
      <c r="R627"/>
      <c r="S627"/>
      <c r="T627"/>
      <c r="AB627"/>
      <c r="AC627"/>
    </row>
    <row r="628" spans="1:29">
      <c r="A628" s="34" t="str">
        <f>IF(ISERROR(VLOOKUP(TRIM(B628),ALL!$B$1:$U$2738,3,FALSE)),"(unc)",VLOOKUP(TRIM(B628),ALL!$B$1:$U$2738,3,FALSE))</f>
        <v>WR</v>
      </c>
      <c r="B628" s="99" t="s">
        <v>6706</v>
      </c>
      <c r="C628" s="10" t="s">
        <v>9398</v>
      </c>
      <c r="D628" s="224">
        <f>VLOOKUP(TRIM(B628),BirthdateDraft!$A$1:$M$9000,2,FALSE)</f>
        <v>35338</v>
      </c>
      <c r="E628" s="203" t="str">
        <f>VLOOKUP(TRIM(B628),BirthdateDraft!$A$1:$M$9865,3,FALSE)</f>
        <v>18/6</v>
      </c>
      <c r="F628" s="209" t="s">
        <v>10834</v>
      </c>
      <c r="G628" s="34" t="str">
        <f>IF(ISERROR(VLOOKUP(TRIM(B628),ALL!$B$1:$U$2738,2,FALSE)),"",IF(ISERROR(VLOOKUP(TRIM(B628),ALL!$B$1:$U$2738,2,FALSE))," ",VLOOKUP(TRIM(B628),ALL!$B$1:$U$2738,2,FALSE)))</f>
        <v>CHN</v>
      </c>
      <c r="H628" s="124" t="str">
        <f>IF(ISBLANK(VLOOKUP(TRIM(B628),ALL!$B$1:$V$2738,11,FALSE)),"",IF(ISERROR(VLOOKUP(TRIM(B628),ALL!$B$1:$V$2738,11,FALSE))," ",VLOOKUP(TRIM(B628),ALL!$B$1:$V$2738,11,FALSE)))</f>
        <v>E</v>
      </c>
      <c r="I628" s="34"/>
      <c r="J628" s="34"/>
      <c r="K628" s="34"/>
      <c r="L628" s="34"/>
      <c r="M628" s="34"/>
      <c r="N628" s="34"/>
      <c r="O628"/>
      <c r="P628"/>
      <c r="Q628"/>
      <c r="R628"/>
      <c r="S628"/>
      <c r="T628"/>
      <c r="AB628"/>
      <c r="AC628"/>
    </row>
    <row r="629" spans="1:29">
      <c r="A629" s="34" t="str">
        <f>IF(ISERROR(VLOOKUP(TRIM(B629),ALL!$B$1:$U$2738,3,FALSE)),"(unc)",VLOOKUP(TRIM(B629),ALL!$B$1:$U$2738,3,FALSE))</f>
        <v>WR</v>
      </c>
      <c r="B629" s="99" t="s">
        <v>6237</v>
      </c>
      <c r="C629" s="10" t="s">
        <v>9398</v>
      </c>
      <c r="D629" s="224">
        <f>VLOOKUP(TRIM(B629),BirthdateDraft!$A$1:$M$9000,2,FALSE)</f>
        <v>34136</v>
      </c>
      <c r="E629" s="203" t="str">
        <f>VLOOKUP(TRIM(B629),BirthdateDraft!$A$1:$M$9865,3,FALSE)</f>
        <v>16/4</v>
      </c>
      <c r="F629" s="209" t="s">
        <v>8295</v>
      </c>
      <c r="G629" s="34" t="str">
        <f>IF(ISERROR(VLOOKUP(TRIM(B629),ALL!$B$1:$U$2738,2,FALSE)),"",IF(ISERROR(VLOOKUP(TRIM(B629),ALL!$B$1:$U$2738,2,FALSE))," ",VLOOKUP(TRIM(B629),ALL!$B$1:$U$2738,2,FALSE)))</f>
        <v>TNA</v>
      </c>
      <c r="H629" s="124" t="str">
        <f>IF(ISBLANK(VLOOKUP(TRIM(B629),ALL!$B$1:$V$2738,11,FALSE)),"",IF(ISERROR(VLOOKUP(TRIM(B629),ALL!$B$1:$V$2738,11,FALSE))," ",VLOOKUP(TRIM(B629),ALL!$B$1:$V$2738,11,FALSE)))</f>
        <v>E</v>
      </c>
      <c r="I629" s="34"/>
      <c r="J629" s="34"/>
      <c r="K629" s="34"/>
      <c r="L629" s="34"/>
      <c r="M629" s="34"/>
      <c r="N629" s="34"/>
      <c r="O629"/>
      <c r="P629"/>
      <c r="Q629"/>
      <c r="R629"/>
      <c r="S629"/>
      <c r="T629"/>
      <c r="AB629"/>
      <c r="AC629"/>
    </row>
    <row r="630" spans="1:29">
      <c r="A630" s="34" t="str">
        <f>IF(ISERROR(VLOOKUP(TRIM(B630),ALL!$B$1:$U$2738,3,FALSE)),"(unc)",VLOOKUP(TRIM(B630),ALL!$B$1:$U$2738,3,FALSE))</f>
        <v>TE</v>
      </c>
      <c r="B630" s="99" t="s">
        <v>6740</v>
      </c>
      <c r="C630" s="10" t="s">
        <v>9398</v>
      </c>
      <c r="D630" s="224">
        <f>VLOOKUP(TRIM(B630),BirthdateDraft!$A$1:$M$9000,2,FALSE)</f>
        <v>34920</v>
      </c>
      <c r="E630" s="203" t="str">
        <f>VLOOKUP(TRIM(B630),BirthdateDraft!$A$1:$M$9865,3,FALSE)</f>
        <v>18/4</v>
      </c>
      <c r="F630" s="209"/>
      <c r="G630" s="34" t="str">
        <f>IF(ISERROR(VLOOKUP(TRIM(B630),ALL!$B$1:$U$2738,2,FALSE)),"",IF(ISERROR(VLOOKUP(TRIM(B630),ALL!$B$1:$U$2738,2,FALSE))," ",VLOOKUP(TRIM(B630),ALL!$B$1:$U$2738,2,FALSE)))</f>
        <v>MIA</v>
      </c>
      <c r="H630" s="124" t="str">
        <f>IF(ISBLANK(VLOOKUP(TRIM(B630),ALL!$B$1:$V$2738,11,FALSE)),"",IF(ISERROR(VLOOKUP(TRIM(B630),ALL!$B$1:$V$2738,11,FALSE))," ",VLOOKUP(TRIM(B630),ALL!$B$1:$V$2738,11,FALSE)))</f>
        <v>D</v>
      </c>
      <c r="I630" s="34" t="str">
        <f>IF(ISBLANK(VLOOKUP(TRIM(B630),ALL!$B$1:$V$2738,5,FALSE)),"",IF(ISERROR(VLOOKUP(TRIM(B630),ALL!$B$1:$V$2738,5,FALSE))," ",VLOOKUP(TRIM(B630),ALL!$B$1:$V$2738,5,FALSE)))</f>
        <v/>
      </c>
      <c r="J630" s="34" t="str">
        <f>IF(ISBLANK(VLOOKUP(TRIM(B630),ALL!$B$1:$V$2738,6,FALSE)),"",IF(ISERROR(VLOOKUP(TRIM(B630),ALL!$B$1:$V$2738,6,FALSE))," ", VLOOKUP(TRIM(B630),ALL!$B$1:$V$2738,6,FALSE)))</f>
        <v/>
      </c>
      <c r="K630" s="34" t="str">
        <f>IF(ISBLANK(VLOOKUP(TRIM(B630),ALL!$B$1:$V$2738,7,FALSE)),"",IF(ISERROR(VLOOKUP(TRIM(B630),ALL!$B$1:$V$2738,7,FALSE))," ",VLOOKUP(TRIM(B630),ALL!$B$1:$V$2738,7,FALSE)))</f>
        <v/>
      </c>
      <c r="L630" s="34">
        <f>IF(ISBLANK(VLOOKUP(TRIM(B630),ALL!$B$1:$V$2738,8,FALSE)),"",IF(ISERROR(VLOOKUP(TRIM(B630),ALL!$B$1:$V$2738,8,FALSE))," ",VLOOKUP(TRIM(B630),ALL!$B$1:$V$2738,8,FALSE)))</f>
        <v>4</v>
      </c>
      <c r="M630" s="34" t="str">
        <f>IF(ISBLANK(VLOOKUP(TRIM(B630),ALL!$B$1:$V$2738,9,FALSE)),"",IF(ISERROR(VLOOKUP(TRIM(B630),ALL!$B$1:$V$2738,9,FALSE))," ",VLOOKUP(TRIM(B630),ALL!$B$1:$V$2738,9,FALSE)))</f>
        <v/>
      </c>
      <c r="N630" s="34">
        <f>IF(ISBLANK(VLOOKUP(TRIM(B630),ALL!$B$1:$V$2738,10,FALSE)),"",IF(ISERROR(VLOOKUP(TRIM(B630),ALL!$B$1:$V$2738,10,FALSE))," ",VLOOKUP(TRIM(B630),ALL!$B$1:$V$2738,10,FALSE)))</f>
        <v>0</v>
      </c>
      <c r="O630"/>
      <c r="P630"/>
      <c r="Q630"/>
      <c r="R630"/>
      <c r="S630"/>
      <c r="T630"/>
      <c r="AB630"/>
      <c r="AC630"/>
    </row>
    <row r="631" spans="1:29">
      <c r="A631" s="34" t="str">
        <f>IF(ISERROR(VLOOKUP(TRIM(B631),ALL!$B$1:$U$2738,3,FALSE)),"(unc)",VLOOKUP(TRIM(B631),ALL!$B$1:$U$2738,3,FALSE))</f>
        <v>TE WR</v>
      </c>
      <c r="B631" s="99" t="s">
        <v>9951</v>
      </c>
      <c r="C631" s="10" t="s">
        <v>9398</v>
      </c>
      <c r="D631" s="224">
        <f>VLOOKUP(TRIM(B631),BirthdateDraft!$A$1:$M$9000,2,FALSE)</f>
        <v>34572</v>
      </c>
      <c r="E631" s="203" t="str">
        <f>VLOOKUP(TRIM(B631),BirthdateDraft!$A$1:$M$9865,3,FALSE)</f>
        <v>19/FA</v>
      </c>
      <c r="F631" s="209" t="s">
        <v>11874</v>
      </c>
      <c r="G631" s="34" t="str">
        <f>IF(ISERROR(VLOOKUP(TRIM(B631),ALL!$B$1:$U$2738,2,FALSE)),"",IF(ISERROR(VLOOKUP(TRIM(B631),ALL!$B$1:$U$2738,2,FALSE))," ",VLOOKUP(TRIM(B631),ALL!$B$1:$U$2738,2,FALSE)))</f>
        <v>CNA</v>
      </c>
      <c r="H631" s="124" t="str">
        <f>IF(ISBLANK(VLOOKUP(TRIM(B631),ALL!$B$1:$V$2738,11,FALSE)),"",IF(ISERROR(VLOOKUP(TRIM(B631),ALL!$B$1:$V$2738,11,FALSE))," ",VLOOKUP(TRIM(B631),ALL!$B$1:$V$2738,11,FALSE)))</f>
        <v>D</v>
      </c>
      <c r="I631" s="34" t="str">
        <f>IF(ISBLANK(VLOOKUP(TRIM(B631),ALL!$B$1:$V$2738,5,FALSE)),"",IF(ISERROR(VLOOKUP(TRIM(B631),ALL!$B$1:$V$2738,5,FALSE))," ",VLOOKUP(TRIM(B631),ALL!$B$1:$V$2738,5,FALSE)))</f>
        <v/>
      </c>
      <c r="J631" s="34" t="str">
        <f>IF(ISBLANK(VLOOKUP(TRIM(B631),ALL!$B$1:$V$2738,6,FALSE)),"",IF(ISERROR(VLOOKUP(TRIM(B631),ALL!$B$1:$V$2738,6,FALSE))," ", VLOOKUP(TRIM(B631),ALL!$B$1:$V$2738,6,FALSE)))</f>
        <v/>
      </c>
      <c r="K631" s="34" t="str">
        <f>IF(ISBLANK(VLOOKUP(TRIM(B631),ALL!$B$1:$V$2738,7,FALSE)),"",IF(ISERROR(VLOOKUP(TRIM(B631),ALL!$B$1:$V$2738,7,FALSE))," ",VLOOKUP(TRIM(B631),ALL!$B$1:$V$2738,7,FALSE)))</f>
        <v/>
      </c>
      <c r="L631" s="34">
        <f>IF(ISBLANK(VLOOKUP(TRIM(B631),ALL!$B$1:$V$2738,8,FALSE)),"",IF(ISERROR(VLOOKUP(TRIM(B631),ALL!$B$1:$V$2738,8,FALSE))," ",VLOOKUP(TRIM(B631),ALL!$B$1:$V$2738,8,FALSE)))</f>
        <v>4</v>
      </c>
      <c r="M631" s="34" t="str">
        <f>IF(ISBLANK(VLOOKUP(TRIM(B631),ALL!$B$1:$V$2738,9,FALSE)),"",IF(ISERROR(VLOOKUP(TRIM(B631),ALL!$B$1:$V$2738,9,FALSE))," ",VLOOKUP(TRIM(B631),ALL!$B$1:$V$2738,9,FALSE)))</f>
        <v/>
      </c>
      <c r="N631" s="34">
        <f>IF(ISBLANK(VLOOKUP(TRIM(B631),ALL!$B$1:$V$2738,10,FALSE)),"",IF(ISERROR(VLOOKUP(TRIM(B631),ALL!$B$1:$V$2738,10,FALSE))," ",VLOOKUP(TRIM(B631),ALL!$B$1:$V$2738,10,FALSE)))</f>
        <v>0</v>
      </c>
      <c r="O631"/>
      <c r="P631"/>
      <c r="Q631"/>
      <c r="R631"/>
      <c r="S631"/>
      <c r="T631"/>
      <c r="AB631"/>
      <c r="AC631"/>
    </row>
    <row r="632" spans="1:29">
      <c r="A632" s="34" t="str">
        <f>IF(ISERROR(VLOOKUP(TRIM(B632),ALL!$B$1:$U$2738,3,FALSE)),"(unc)",VLOOKUP(TRIM(B632),ALL!$B$1:$U$2738,3,FALSE))</f>
        <v>BB TE</v>
      </c>
      <c r="B632" s="99" t="s">
        <v>8142</v>
      </c>
      <c r="C632" s="10" t="s">
        <v>9398</v>
      </c>
      <c r="D632" s="224">
        <f>VLOOKUP(TRIM(B632),BirthdateDraft!$A$1:$M$9000,2,FALSE)</f>
        <v>35908</v>
      </c>
      <c r="E632" s="203" t="str">
        <f>VLOOKUP(TRIM(B632),BirthdateDraft!$A$1:$M$9865,3,FALSE)</f>
        <v>20/4</v>
      </c>
      <c r="F632" s="209"/>
      <c r="G632" s="34" t="str">
        <f>IF(ISERROR(VLOOKUP(TRIM(B632),ALL!$B$1:$U$2738,2,FALSE)),"",IF(ISERROR(VLOOKUP(TRIM(B632),ALL!$B$1:$U$2738,2,FALSE))," ",VLOOKUP(TRIM(B632),ALL!$B$1:$U$2738,2,FALSE)))</f>
        <v>CLA</v>
      </c>
      <c r="H632" s="124" t="str">
        <f>IF(ISBLANK(VLOOKUP(TRIM(B632),ALL!$B$1:$V$2738,11,FALSE)),"",IF(ISERROR(VLOOKUP(TRIM(B632),ALL!$B$1:$V$2738,11,FALSE))," ",VLOOKUP(TRIM(B632),ALL!$B$1:$V$2738,11,FALSE)))</f>
        <v>E</v>
      </c>
      <c r="I632" s="34" t="str">
        <f>IF(ISBLANK(VLOOKUP(TRIM(B632),ALL!$B$1:$V$2738,5,FALSE)),"",IF(ISERROR(VLOOKUP(TRIM(B632),ALL!$B$1:$V$2738,5,FALSE))," ",VLOOKUP(TRIM(B632),ALL!$B$1:$V$2738,5,FALSE)))</f>
        <v/>
      </c>
      <c r="J632" s="34" t="str">
        <f>IF(ISBLANK(VLOOKUP(TRIM(B632),ALL!$B$1:$V$2738,6,FALSE)),"",IF(ISERROR(VLOOKUP(TRIM(B632),ALL!$B$1:$V$2738,6,FALSE))," ", VLOOKUP(TRIM(B632),ALL!$B$1:$V$2738,6,FALSE)))</f>
        <v/>
      </c>
      <c r="K632" s="34" t="str">
        <f>IF(ISBLANK(VLOOKUP(TRIM(B632),ALL!$B$1:$V$2738,7,FALSE)),"",IF(ISERROR(VLOOKUP(TRIM(B632),ALL!$B$1:$V$2738,7,FALSE))," ",VLOOKUP(TRIM(B632),ALL!$B$1:$V$2738,7,FALSE)))</f>
        <v/>
      </c>
      <c r="L632" s="34">
        <f>IF(ISBLANK(VLOOKUP(TRIM(B632),ALL!$B$1:$V$2738,8,FALSE)),"",IF(ISERROR(VLOOKUP(TRIM(B632),ALL!$B$1:$V$2738,8,FALSE))," ",VLOOKUP(TRIM(B632),ALL!$B$1:$V$2738,8,FALSE)))</f>
        <v>0</v>
      </c>
      <c r="M632" s="34" t="str">
        <f>IF(ISBLANK(VLOOKUP(TRIM(B632),ALL!$B$1:$V$2738,9,FALSE)),"",IF(ISERROR(VLOOKUP(TRIM(B632),ALL!$B$1:$V$2738,9,FALSE))," ",VLOOKUP(TRIM(B632),ALL!$B$1:$V$2738,9,FALSE)))</f>
        <v/>
      </c>
      <c r="N632" s="34">
        <f>IF(ISBLANK(VLOOKUP(TRIM(B632),ALL!$B$1:$V$2738,10,FALSE)),"",IF(ISERROR(VLOOKUP(TRIM(B632),ALL!$B$1:$V$2738,10,FALSE))," ",VLOOKUP(TRIM(B632),ALL!$B$1:$V$2738,10,FALSE)))</f>
        <v>5</v>
      </c>
      <c r="O632"/>
      <c r="P632"/>
      <c r="Q632"/>
      <c r="R632"/>
      <c r="S632"/>
      <c r="T632"/>
      <c r="AB632"/>
      <c r="AC632"/>
    </row>
    <row r="633" spans="1:29">
      <c r="A633" s="34"/>
      <c r="B633" s="99"/>
      <c r="C633" s="10"/>
      <c r="D633" s="224"/>
      <c r="E633" s="203"/>
      <c r="F633" s="209"/>
      <c r="G633" s="34"/>
      <c r="H633" s="124"/>
      <c r="I633" s="34"/>
      <c r="J633" s="34"/>
      <c r="K633" s="34"/>
      <c r="L633" s="34" t="str">
        <f>IF(ISBLANK(VLOOKUP(TRIM(B633),ALL!$B$1:$V$2738,8,FALSE)),"",IF(ISERROR(VLOOKUP(TRIM(B633),ALL!$B$1:$V$2738,8,FALSE))," ",VLOOKUP(TRIM(B633),ALL!$B$1:$V$2738,8,FALSE)))</f>
        <v xml:space="preserve"> </v>
      </c>
      <c r="M633" s="34" t="str">
        <f>IF(ISBLANK(VLOOKUP(TRIM(B633),ALL!$B$1:$V$2738,9,FALSE)),"",IF(ISERROR(VLOOKUP(TRIM(B633),ALL!$B$1:$V$2738,9,FALSE))," ",VLOOKUP(TRIM(B633),ALL!$B$1:$V$2738,9,FALSE)))</f>
        <v xml:space="preserve"> </v>
      </c>
      <c r="N633" s="34" t="str">
        <f>IF(ISBLANK(VLOOKUP(TRIM(B633),ALL!$B$1:$V$2738,10,FALSE)),"",IF(ISERROR(VLOOKUP(TRIM(B633),ALL!$B$1:$V$2738,10,FALSE))," ",VLOOKUP(TRIM(B633),ALL!$B$1:$V$2738,10,FALSE)))</f>
        <v xml:space="preserve"> </v>
      </c>
      <c r="O633"/>
      <c r="P633"/>
      <c r="Q633"/>
      <c r="R633"/>
      <c r="S633"/>
      <c r="T633"/>
      <c r="AB633"/>
      <c r="AC633"/>
    </row>
    <row r="634" spans="1:29">
      <c r="A634" s="34" t="str">
        <f>IF(ISERROR(VLOOKUP(TRIM(B634),ALL!$B$1:$U$2738,3,FALSE)),"(unc)",VLOOKUP(TRIM(B634),ALL!$B$1:$U$2738,3,FALSE))</f>
        <v>ROT @</v>
      </c>
      <c r="B634" s="99" t="s">
        <v>6472</v>
      </c>
      <c r="C634" s="10" t="s">
        <v>9398</v>
      </c>
      <c r="D634" s="224">
        <f>VLOOKUP(TRIM(B634),BirthdateDraft!$A$1:$M$9000,2,FALSE)</f>
        <v>34957</v>
      </c>
      <c r="E634" s="203" t="str">
        <f>VLOOKUP(TRIM(B634),BirthdateDraft!$A$1:$M$9865,3,FALSE)</f>
        <v>18/2</v>
      </c>
      <c r="F634" s="209"/>
      <c r="G634" s="34" t="str">
        <f>IF(ISERROR(VLOOKUP(TRIM(B634),ALL!$B$1:$U$2738,2,FALSE)),"",IF(ISERROR(VLOOKUP(TRIM(B634),ALL!$B$1:$U$2738,2,FALSE))," ",VLOOKUP(TRIM(B634),ALL!$B$1:$U$2738,2,FALSE)))</f>
        <v>MIN</v>
      </c>
      <c r="H634" s="124" t="str">
        <f>IF(ISBLANK(VLOOKUP(TRIM(B634),ALL!$B$1:$V$2738,4,FALSE)),"",IF(ISERROR(VLOOKUP(TRIM(B634),ALL!$B$1:$V$2738,4,FALSE))," ",VLOOKUP(TRIM(B634),ALL!$B$1:$V$2738,4,FALSE)))</f>
        <v/>
      </c>
      <c r="I634" s="34" t="str">
        <f>IF(ISBLANK(VLOOKUP(TRIM(B634),ALL!$B$1:$V$2738,5,FALSE)),"",IF(ISERROR(VLOOKUP(TRIM(B634),ALL!$B$1:$V$2738,5,FALSE))," ",VLOOKUP(TRIM(B634),ALL!$B$1:$V$2738,5,FALSE)))</f>
        <v/>
      </c>
      <c r="J634" s="34" t="str">
        <f>IF(ISBLANK(VLOOKUP(TRIM(B634),ALL!$B$1:$V$2738,6,FALSE)),"",IF(ISERROR(VLOOKUP(TRIM(B634),ALL!$B$1:$V$2738,6,FALSE))," ", VLOOKUP(TRIM(B634),ALL!$B$1:$V$2738,6,FALSE)))</f>
        <v/>
      </c>
      <c r="K634" s="34" t="str">
        <f>IF(ISBLANK(VLOOKUP(TRIM(B634),ALL!$B$1:$V$2738,7,FALSE)),"",IF(ISERROR(VLOOKUP(TRIM(B634),ALL!$B$1:$V$2738,7,FALSE))," ",VLOOKUP(TRIM(B634),ALL!$B$1:$V$2738,7,FALSE)))</f>
        <v/>
      </c>
      <c r="L634" s="34">
        <f>IF(ISBLANK(VLOOKUP(TRIM(B634),ALL!$B$1:$V$2738,8,FALSE)),"",IF(ISERROR(VLOOKUP(TRIM(B634),ALL!$B$1:$V$2738,8,FALSE))," ",VLOOKUP(TRIM(B634),ALL!$B$1:$V$2738,8,FALSE)))</f>
        <v>5</v>
      </c>
      <c r="M634" s="34" t="str">
        <f>IF(ISBLANK(VLOOKUP(TRIM(B634),ALL!$B$1:$V$2738,9,FALSE)),"",IF(ISERROR(VLOOKUP(TRIM(B634),ALL!$B$1:$V$2738,9,FALSE))," ",VLOOKUP(TRIM(B634),ALL!$B$1:$V$2738,9,FALSE)))</f>
        <v/>
      </c>
      <c r="N634" s="34">
        <f>IF(ISBLANK(VLOOKUP(TRIM(B634),ALL!$B$1:$V$2738,10,FALSE)),"",IF(ISERROR(VLOOKUP(TRIM(B634),ALL!$B$1:$V$2738,10,FALSE))," ",VLOOKUP(TRIM(B634),ALL!$B$1:$V$2738,10,FALSE)))</f>
        <v>7</v>
      </c>
      <c r="O634"/>
      <c r="P634"/>
      <c r="Q634"/>
      <c r="R634"/>
      <c r="S634"/>
      <c r="T634"/>
      <c r="AB634"/>
      <c r="AC634"/>
    </row>
    <row r="635" spans="1:29">
      <c r="A635" s="34" t="str">
        <f>IF(ISERROR(VLOOKUP(TRIM(B635),ALL!$B$1:$U$2738,3,FALSE)),"(unc)",VLOOKUP(TRIM(B635),ALL!$B$1:$U$2738,3,FALSE))</f>
        <v>ROT @</v>
      </c>
      <c r="B635" s="99" t="s">
        <v>6482</v>
      </c>
      <c r="C635" s="10" t="s">
        <v>9398</v>
      </c>
      <c r="D635" s="224">
        <f>VLOOKUP(TRIM(B635),BirthdateDraft!$A$1:$M$9000,2,FALSE)</f>
        <v>34346</v>
      </c>
      <c r="E635" s="203" t="str">
        <f>VLOOKUP(TRIM(B635),BirthdateDraft!$A$1:$M$9865,3,FALSE)</f>
        <v>18/1 (9)</v>
      </c>
      <c r="F635" s="209"/>
      <c r="G635" s="34" t="str">
        <f>IF(ISERROR(VLOOKUP(TRIM(B635),ALL!$B$1:$U$2738,2,FALSE)),"",IF(ISERROR(VLOOKUP(TRIM(B635),ALL!$B$1:$U$2738,2,FALSE))," ",VLOOKUP(TRIM(B635),ALL!$B$1:$U$2738,2,FALSE)))</f>
        <v>DNA</v>
      </c>
      <c r="H635" s="124" t="str">
        <f>IF(ISBLANK(VLOOKUP(TRIM(B635),ALL!$B$1:$V$2738,4,FALSE)),"",IF(ISERROR(VLOOKUP(TRIM(B635),ALL!$B$1:$V$2738,4,FALSE))," ",VLOOKUP(TRIM(B635),ALL!$B$1:$V$2738,4,FALSE)))</f>
        <v/>
      </c>
      <c r="I635" s="34" t="str">
        <f>IF(ISBLANK(VLOOKUP(TRIM(B635),ALL!$B$1:$V$2738,5,FALSE)),"",IF(ISERROR(VLOOKUP(TRIM(B635),ALL!$B$1:$V$2738,5,FALSE))," ",VLOOKUP(TRIM(B635),ALL!$B$1:$V$2738,5,FALSE)))</f>
        <v/>
      </c>
      <c r="J635" s="34" t="str">
        <f>IF(ISBLANK(VLOOKUP(TRIM(B635),ALL!$B$1:$V$2738,6,FALSE)),"",IF(ISERROR(VLOOKUP(TRIM(B635),ALL!$B$1:$V$2738,6,FALSE))," ", VLOOKUP(TRIM(B635),ALL!$B$1:$V$2738,6,FALSE)))</f>
        <v/>
      </c>
      <c r="K635" s="34" t="str">
        <f>IF(ISBLANK(VLOOKUP(TRIM(B635),ALL!$B$1:$V$2738,7,FALSE)),"",IF(ISERROR(VLOOKUP(TRIM(B635),ALL!$B$1:$V$2738,7,FALSE))," ",VLOOKUP(TRIM(B635),ALL!$B$1:$V$2738,7,FALSE)))</f>
        <v/>
      </c>
      <c r="L635" s="34">
        <f>IF(ISBLANK(VLOOKUP(TRIM(B635),ALL!$B$1:$V$2738,8,FALSE)),"",IF(ISERROR(VLOOKUP(TRIM(B635),ALL!$B$1:$V$2738,8,FALSE))," ",VLOOKUP(TRIM(B635),ALL!$B$1:$V$2738,8,FALSE)))</f>
        <v>5</v>
      </c>
      <c r="M635" s="34" t="str">
        <f>IF(ISBLANK(VLOOKUP(TRIM(B635),ALL!$B$1:$V$2738,9,FALSE)),"",IF(ISERROR(VLOOKUP(TRIM(B635),ALL!$B$1:$V$2738,9,FALSE))," ",VLOOKUP(TRIM(B635),ALL!$B$1:$V$2738,9,FALSE)))</f>
        <v/>
      </c>
      <c r="N635" s="34">
        <f>IF(ISBLANK(VLOOKUP(TRIM(B635),ALL!$B$1:$V$2738,10,FALSE)),"",IF(ISERROR(VLOOKUP(TRIM(B635),ALL!$B$1:$V$2738,10,FALSE))," ",VLOOKUP(TRIM(B635),ALL!$B$1:$V$2738,10,FALSE)))</f>
        <v>2</v>
      </c>
      <c r="O635"/>
      <c r="P635"/>
      <c r="Q635"/>
      <c r="R635"/>
      <c r="S635"/>
      <c r="T635"/>
      <c r="AB635"/>
      <c r="AC635"/>
    </row>
    <row r="636" spans="1:29">
      <c r="A636" s="34" t="str">
        <f>IF(ISERROR(VLOOKUP(TRIM(B636),ALL!$B$1:$U$2738,3,FALSE)),"(unc)",VLOOKUP(TRIM(B636),ALL!$B$1:$U$2738,3,FALSE))</f>
        <v>LOT @</v>
      </c>
      <c r="B636" s="99" t="s">
        <v>5651</v>
      </c>
      <c r="C636" s="10" t="s">
        <v>9398</v>
      </c>
      <c r="D636" s="224">
        <f>VLOOKUP(TRIM(B636),BirthdateDraft!$A$1:$M$9000,2,FALSE)</f>
        <v>34411</v>
      </c>
      <c r="E636" s="203" t="str">
        <f>VLOOKUP(TRIM(B636),BirthdateDraft!$A$1:$M$9865,3,FALSE)</f>
        <v>16/1 (6)</v>
      </c>
      <c r="F636" s="209"/>
      <c r="G636" s="34" t="str">
        <f>IF(ISERROR(VLOOKUP(TRIM(B636),ALL!$B$1:$U$2738,2,FALSE)),"",IF(ISERROR(VLOOKUP(TRIM(B636),ALL!$B$1:$U$2738,2,FALSE))," ",VLOOKUP(TRIM(B636),ALL!$B$1:$U$2738,2,FALSE)))</f>
        <v>BAA</v>
      </c>
      <c r="H636" s="124" t="str">
        <f>IF(ISBLANK(VLOOKUP(TRIM(B636),ALL!$B$1:$V$2738,4,FALSE)),"",IF(ISERROR(VLOOKUP(TRIM(B636),ALL!$B$1:$V$2738,4,FALSE))," ",VLOOKUP(TRIM(B636),ALL!$B$1:$V$2738,4,FALSE)))</f>
        <v/>
      </c>
      <c r="I636" s="34" t="str">
        <f>IF(ISBLANK(VLOOKUP(TRIM(B636),ALL!$B$1:$V$2738,5,FALSE)),"",IF(ISERROR(VLOOKUP(TRIM(B636),ALL!$B$1:$V$2738,5,FALSE))," ",VLOOKUP(TRIM(B636),ALL!$B$1:$V$2738,5,FALSE)))</f>
        <v/>
      </c>
      <c r="J636" s="34" t="str">
        <f>IF(ISBLANK(VLOOKUP(TRIM(B636),ALL!$B$1:$V$2738,6,FALSE)),"",IF(ISERROR(VLOOKUP(TRIM(B636),ALL!$B$1:$V$2738,6,FALSE))," ", VLOOKUP(TRIM(B636),ALL!$B$1:$V$2738,6,FALSE)))</f>
        <v/>
      </c>
      <c r="K636" s="34" t="str">
        <f>IF(ISBLANK(VLOOKUP(TRIM(B636),ALL!$B$1:$V$2738,7,FALSE)),"",IF(ISERROR(VLOOKUP(TRIM(B636),ALL!$B$1:$V$2738,7,FALSE))," ",VLOOKUP(TRIM(B636),ALL!$B$1:$V$2738,7,FALSE)))</f>
        <v/>
      </c>
      <c r="L636" s="34">
        <f>IF(ISBLANK(VLOOKUP(TRIM(B636),ALL!$B$1:$V$2738,8,FALSE)),"",IF(ISERROR(VLOOKUP(TRIM(B636),ALL!$B$1:$V$2738,8,FALSE))," ",VLOOKUP(TRIM(B636),ALL!$B$1:$V$2738,8,FALSE)))</f>
        <v>4</v>
      </c>
      <c r="M636" s="34" t="str">
        <f>IF(ISBLANK(VLOOKUP(TRIM(B636),ALL!$B$1:$V$2738,9,FALSE)),"",IF(ISERROR(VLOOKUP(TRIM(B636),ALL!$B$1:$V$2738,9,FALSE))," ",VLOOKUP(TRIM(B636),ALL!$B$1:$V$2738,9,FALSE)))</f>
        <v/>
      </c>
      <c r="N636" s="34">
        <f>IF(ISBLANK(VLOOKUP(TRIM(B636),ALL!$B$1:$V$2738,10,FALSE)),"",IF(ISERROR(VLOOKUP(TRIM(B636),ALL!$B$1:$V$2738,10,FALSE))," ",VLOOKUP(TRIM(B636),ALL!$B$1:$V$2738,10,FALSE)))</f>
        <v>5</v>
      </c>
      <c r="O636"/>
      <c r="P636"/>
      <c r="Q636"/>
      <c r="R636"/>
      <c r="S636"/>
      <c r="T636"/>
      <c r="AB636"/>
      <c r="AC636"/>
    </row>
    <row r="637" spans="1:29">
      <c r="A637" s="34" t="str">
        <f>IF(ISERROR(VLOOKUP(TRIM(B637),ALL!$B$1:$U$2738,3,FALSE)),"(unc)",VLOOKUP(TRIM(B637),ALL!$B$1:$U$2738,3,FALSE))</f>
        <v>OC @</v>
      </c>
      <c r="B637" s="99" t="s">
        <v>6445</v>
      </c>
      <c r="C637" s="10" t="s">
        <v>9398</v>
      </c>
      <c r="D637" s="224">
        <f>VLOOKUP(TRIM(B637),BirthdateDraft!$A$1:$M$9000,2,FALSE)</f>
        <v>35152</v>
      </c>
      <c r="E637" s="203" t="str">
        <f>VLOOKUP(TRIM(B637),BirthdateDraft!$A$1:$M$9865,3,FALSE)</f>
        <v>18/3</v>
      </c>
      <c r="F637" s="209"/>
      <c r="G637" s="34" t="str">
        <f>IF(ISERROR(VLOOKUP(TRIM(B637),ALL!$B$1:$U$2738,2,FALSE)),"",IF(ISERROR(VLOOKUP(TRIM(B637),ALL!$B$1:$U$2738,2,FALSE))," ",VLOOKUP(TRIM(B637),ALL!$B$1:$U$2738,2,FALSE)))</f>
        <v>PIA</v>
      </c>
      <c r="H637" s="124" t="str">
        <f>IF(ISBLANK(VLOOKUP(TRIM(B637),ALL!$B$1:$V$2738,4,FALSE)),"",IF(ISERROR(VLOOKUP(TRIM(B637),ALL!$B$1:$V$2738,4,FALSE))," ",VLOOKUP(TRIM(B637),ALL!$B$1:$V$2738,4,FALSE)))</f>
        <v/>
      </c>
      <c r="I637" s="34" t="str">
        <f>IF(ISBLANK(VLOOKUP(TRIM(B637),ALL!$B$1:$V$2738,5,FALSE)),"",IF(ISERROR(VLOOKUP(TRIM(B637),ALL!$B$1:$V$2738,5,FALSE))," ",VLOOKUP(TRIM(B637),ALL!$B$1:$V$2738,5,FALSE)))</f>
        <v/>
      </c>
      <c r="J637" s="34" t="str">
        <f>IF(ISBLANK(VLOOKUP(TRIM(B637),ALL!$B$1:$V$2738,6,FALSE)),"",IF(ISERROR(VLOOKUP(TRIM(B637),ALL!$B$1:$V$2738,6,FALSE))," ", VLOOKUP(TRIM(B637),ALL!$B$1:$V$2738,6,FALSE)))</f>
        <v/>
      </c>
      <c r="K637" s="34" t="str">
        <f>IF(ISBLANK(VLOOKUP(TRIM(B637),ALL!$B$1:$V$2738,7,FALSE)),"",IF(ISERROR(VLOOKUP(TRIM(B637),ALL!$B$1:$V$2738,7,FALSE))," ",VLOOKUP(TRIM(B637),ALL!$B$1:$V$2738,7,FALSE)))</f>
        <v/>
      </c>
      <c r="L637" s="34">
        <f>IF(ISBLANK(VLOOKUP(TRIM(B637),ALL!$B$1:$V$2738,8,FALSE)),"",IF(ISERROR(VLOOKUP(TRIM(B637),ALL!$B$1:$V$2738,8,FALSE))," ",VLOOKUP(TRIM(B637),ALL!$B$1:$V$2738,8,FALSE)))</f>
        <v>4</v>
      </c>
      <c r="M637" s="34" t="str">
        <f>IF(ISBLANK(VLOOKUP(TRIM(B637),ALL!$B$1:$V$2738,9,FALSE)),"",IF(ISERROR(VLOOKUP(TRIM(B637),ALL!$B$1:$V$2738,9,FALSE))," ",VLOOKUP(TRIM(B637),ALL!$B$1:$V$2738,9,FALSE)))</f>
        <v/>
      </c>
      <c r="N637" s="34">
        <f>IF(ISBLANK(VLOOKUP(TRIM(B637),ALL!$B$1:$V$2738,10,FALSE)),"",IF(ISERROR(VLOOKUP(TRIM(B637),ALL!$B$1:$V$2738,10,FALSE))," ",VLOOKUP(TRIM(B637),ALL!$B$1:$V$2738,10,FALSE)))</f>
        <v>2</v>
      </c>
      <c r="O637"/>
      <c r="P637"/>
      <c r="Q637"/>
      <c r="R637"/>
      <c r="S637"/>
      <c r="T637"/>
      <c r="AB637"/>
      <c r="AC637"/>
    </row>
    <row r="638" spans="1:29">
      <c r="A638" s="34" t="str">
        <f>IF(ISERROR(VLOOKUP(TRIM(B638),ALL!$B$1:$U$2738,3,FALSE)),"(unc)",VLOOKUP(TRIM(B638),ALL!$B$1:$U$2738,3,FALSE))</f>
        <v>G @ TE</v>
      </c>
      <c r="B638" s="99" t="s">
        <v>9722</v>
      </c>
      <c r="C638" s="10" t="s">
        <v>9398</v>
      </c>
      <c r="D638" s="224">
        <f>VLOOKUP(TRIM(B638),BirthdateDraft!$A$1:$M$9000,2,FALSE)</f>
        <v>36032</v>
      </c>
      <c r="E638" s="203" t="str">
        <f>VLOOKUP(TRIM(B638),BirthdateDraft!$A$1:$M$9865,3,FALSE)</f>
        <v>21/3</v>
      </c>
      <c r="F638" s="209" t="s">
        <v>9720</v>
      </c>
      <c r="G638" s="34" t="str">
        <f>IF(ISERROR(VLOOKUP(TRIM(B638),ALL!$B$1:$U$2738,2,FALSE)),"",IF(ISERROR(VLOOKUP(TRIM(B638),ALL!$B$1:$U$2738,2,FALSE))," ",VLOOKUP(TRIM(B638),ALL!$B$1:$U$2738,2,FALSE)))</f>
        <v>BAA</v>
      </c>
      <c r="H638" s="124" t="str">
        <f>IF(ISBLANK(VLOOKUP(TRIM(B638),ALL!$B$1:$V$2738,4,FALSE)),"",IF(ISERROR(VLOOKUP(TRIM(B638),ALL!$B$1:$V$2738,4,FALSE))," ",VLOOKUP(TRIM(B638),ALL!$B$1:$V$2738,4,FALSE)))</f>
        <v/>
      </c>
      <c r="I638" s="34" t="str">
        <f>IF(ISBLANK(VLOOKUP(TRIM(B638),ALL!$B$1:$V$2738,5,FALSE)),"",IF(ISERROR(VLOOKUP(TRIM(B638),ALL!$B$1:$V$2738,5,FALSE))," ",VLOOKUP(TRIM(B638),ALL!$B$1:$V$2738,5,FALSE)))</f>
        <v/>
      </c>
      <c r="J638" s="34" t="str">
        <f>IF(ISBLANK(VLOOKUP(TRIM(B638),ALL!$B$1:$V$2738,6,FALSE)),"",IF(ISERROR(VLOOKUP(TRIM(B638),ALL!$B$1:$V$2738,6,FALSE))," ", VLOOKUP(TRIM(B638),ALL!$B$1:$V$2738,6,FALSE)))</f>
        <v/>
      </c>
      <c r="K638" s="34" t="str">
        <f>IF(ISBLANK(VLOOKUP(TRIM(B638),ALL!$B$1:$V$2738,7,FALSE)),"",IF(ISERROR(VLOOKUP(TRIM(B638),ALL!$B$1:$V$2738,7,FALSE))," ",VLOOKUP(TRIM(B638),ALL!$B$1:$V$2738,7,FALSE)))</f>
        <v/>
      </c>
      <c r="L638" s="34">
        <f>IF(ISBLANK(VLOOKUP(TRIM(B638),ALL!$B$1:$V$2738,8,FALSE)),"",IF(ISERROR(VLOOKUP(TRIM(B638),ALL!$B$1:$V$2738,8,FALSE))," ",VLOOKUP(TRIM(B638),ALL!$B$1:$V$2738,8,FALSE)))</f>
        <v>4</v>
      </c>
      <c r="M638" s="34" t="str">
        <f>IF(ISBLANK(VLOOKUP(TRIM(B638),ALL!$B$1:$V$2738,9,FALSE)),"",IF(ISERROR(VLOOKUP(TRIM(B638),ALL!$B$1:$V$2738,9,FALSE))," ",VLOOKUP(TRIM(B638),ALL!$B$1:$V$2738,9,FALSE)))</f>
        <v/>
      </c>
      <c r="N638" s="34">
        <f>IF(ISBLANK(VLOOKUP(TRIM(B638),ALL!$B$1:$V$2738,10,FALSE)),"",IF(ISERROR(VLOOKUP(TRIM(B638),ALL!$B$1:$V$2738,10,FALSE))," ",VLOOKUP(TRIM(B638),ALL!$B$1:$V$2738,10,FALSE)))</f>
        <v>0</v>
      </c>
      <c r="O638"/>
      <c r="P638"/>
      <c r="Q638"/>
      <c r="R638"/>
      <c r="S638"/>
      <c r="T638"/>
      <c r="AB638"/>
      <c r="AC638"/>
    </row>
    <row r="639" spans="1:29">
      <c r="A639" s="34" t="str">
        <f>IF(ISERROR(VLOOKUP(TRIM(B639),ALL!$B$1:$U$2738,3,FALSE)),"(unc)",VLOOKUP(TRIM(B639),ALL!$B$1:$U$2738,3,FALSE))</f>
        <v>ROT @ G</v>
      </c>
      <c r="B639" s="219" t="s">
        <v>11149</v>
      </c>
      <c r="C639" s="10" t="s">
        <v>9398</v>
      </c>
      <c r="D639" s="224">
        <f>VLOOKUP(TRIM(B639),BirthdateDraft!$A$1:$M$9000,2,FALSE)</f>
        <v>37109</v>
      </c>
      <c r="E639" s="203" t="str">
        <f>VLOOKUP(TRIM(B639),BirthdateDraft!$A$1:$M$9865,3,FALSE)</f>
        <v>23.FA</v>
      </c>
      <c r="F639" s="209" t="s">
        <v>9747</v>
      </c>
      <c r="G639" s="34" t="str">
        <f>IF(ISERROR(VLOOKUP(TRIM(B639),ALL!$B$1:$U$2738,2,FALSE)),"",IF(ISERROR(VLOOKUP(TRIM(B639),ALL!$B$1:$U$2738,2,FALSE))," ",VLOOKUP(TRIM(B639),ALL!$B$1:$U$2738,2,FALSE)))</f>
        <v>CLA</v>
      </c>
      <c r="H639" s="124" t="str">
        <f>IF(ISBLANK(VLOOKUP(TRIM(B639),ALL!$B$1:$V$2738,4,FALSE)),"",IF(ISERROR(VLOOKUP(TRIM(B639),ALL!$B$1:$V$2738,4,FALSE))," ",VLOOKUP(TRIM(B639),ALL!$B$1:$V$2738,4,FALSE)))</f>
        <v/>
      </c>
      <c r="I639" s="34" t="str">
        <f>IF(ISBLANK(VLOOKUP(TRIM(B639),ALL!$B$1:$V$2738,5,FALSE)),"",IF(ISERROR(VLOOKUP(TRIM(B639),ALL!$B$1:$V$2738,5,FALSE))," ",VLOOKUP(TRIM(B639),ALL!$B$1:$V$2738,5,FALSE)))</f>
        <v/>
      </c>
      <c r="J639" s="34" t="str">
        <f>IF(ISBLANK(VLOOKUP(TRIM(B639),ALL!$B$1:$V$2738,6,FALSE)),"",IF(ISERROR(VLOOKUP(TRIM(B639),ALL!$B$1:$V$2738,6,FALSE))," ", VLOOKUP(TRIM(B639),ALL!$B$1:$V$2738,6,FALSE)))</f>
        <v/>
      </c>
      <c r="K639" s="34" t="str">
        <f>IF(ISBLANK(VLOOKUP(TRIM(B639),ALL!$B$1:$V$2738,7,FALSE)),"",IF(ISERROR(VLOOKUP(TRIM(B639),ALL!$B$1:$V$2738,7,FALSE))," ",VLOOKUP(TRIM(B639),ALL!$B$1:$V$2738,7,FALSE)))</f>
        <v/>
      </c>
      <c r="L639" s="34">
        <f>IF(ISBLANK(VLOOKUP(TRIM(B639),ALL!$B$1:$V$2738,8,FALSE)),"",IF(ISERROR(VLOOKUP(TRIM(B639),ALL!$B$1:$V$2738,8,FALSE))," ",VLOOKUP(TRIM(B639),ALL!$B$1:$V$2738,8,FALSE)))</f>
        <v>4</v>
      </c>
      <c r="M639" s="34">
        <f>IF(ISBLANK(VLOOKUP(TRIM(B639),ALL!$B$1:$V$2738,9,FALSE)),"",IF(ISERROR(VLOOKUP(TRIM(B639),ALL!$B$1:$V$2738,9,FALSE))," ",VLOOKUP(TRIM(B639),ALL!$B$1:$V$2738,9,FALSE)))</f>
        <v>0</v>
      </c>
      <c r="N639" s="34">
        <f>IF(ISBLANK(VLOOKUP(TRIM(B639),ALL!$B$1:$V$2738,10,FALSE)),"",IF(ISERROR(VLOOKUP(TRIM(B639),ALL!$B$1:$V$2738,10,FALSE))," ",VLOOKUP(TRIM(B639),ALL!$B$1:$V$2738,10,FALSE)))</f>
        <v>5</v>
      </c>
      <c r="O639"/>
      <c r="P639"/>
      <c r="Q639"/>
      <c r="R639"/>
      <c r="S639"/>
      <c r="T639"/>
      <c r="AB639"/>
      <c r="AC639"/>
    </row>
    <row r="640" spans="1:29">
      <c r="A640" s="34" t="str">
        <f>IF(ISERROR(VLOOKUP(TRIM(B640),ALL!$B$1:$U$2738,3,FALSE)),"(unc)",VLOOKUP(TRIM(B640),ALL!$B$1:$U$2738,3,FALSE))</f>
        <v>OC @</v>
      </c>
      <c r="B640" s="99" t="s">
        <v>9130</v>
      </c>
      <c r="C640" s="10" t="s">
        <v>9398</v>
      </c>
      <c r="D640" s="224">
        <f>VLOOKUP(TRIM(B640),BirthdateDraft!$A$1:$M$9000,2,FALSE)</f>
        <v>36281</v>
      </c>
      <c r="E640" s="203" t="str">
        <f>VLOOKUP(TRIM(B640),BirthdateDraft!$A$1:$M$9865,3,FALSE)</f>
        <v>21/5</v>
      </c>
      <c r="F640" s="209" t="s">
        <v>8295</v>
      </c>
      <c r="G640" s="34" t="str">
        <f>IF(ISERROR(VLOOKUP(TRIM(B640),ALL!$B$1:$U$2738,2,FALSE)),"",IF(ISERROR(VLOOKUP(TRIM(B640),ALL!$B$1:$U$2738,2,FALSE))," ",VLOOKUP(TRIM(B640),ALL!$B$1:$U$2738,2,FALSE)))</f>
        <v>LAA</v>
      </c>
      <c r="H640" s="124" t="str">
        <f>IF(ISBLANK(VLOOKUP(TRIM(B640),ALL!$B$1:$V$2738,4,FALSE)),"",IF(ISERROR(VLOOKUP(TRIM(B640),ALL!$B$1:$V$2738,4,FALSE))," ",VLOOKUP(TRIM(B640),ALL!$B$1:$V$2738,4,FALSE)))</f>
        <v/>
      </c>
      <c r="I640" s="34" t="str">
        <f>IF(ISBLANK(VLOOKUP(TRIM(B640),ALL!$B$1:$V$2738,5,FALSE)),"",IF(ISERROR(VLOOKUP(TRIM(B640),ALL!$B$1:$V$2738,5,FALSE))," ",VLOOKUP(TRIM(B640),ALL!$B$1:$V$2738,5,FALSE)))</f>
        <v/>
      </c>
      <c r="J640" s="34" t="str">
        <f>IF(ISBLANK(VLOOKUP(TRIM(B640),ALL!$B$1:$V$2738,6,FALSE)),"",IF(ISERROR(VLOOKUP(TRIM(B640),ALL!$B$1:$V$2738,6,FALSE))," ", VLOOKUP(TRIM(B640),ALL!$B$1:$V$2738,6,FALSE)))</f>
        <v/>
      </c>
      <c r="K640" s="34" t="str">
        <f>IF(ISBLANK(VLOOKUP(TRIM(B640),ALL!$B$1:$V$2738,7,FALSE)),"",IF(ISERROR(VLOOKUP(TRIM(B640),ALL!$B$1:$V$2738,7,FALSE))," ",VLOOKUP(TRIM(B640),ALL!$B$1:$V$2738,7,FALSE)))</f>
        <v/>
      </c>
      <c r="L640" s="34">
        <f>IF(ISBLANK(VLOOKUP(TRIM(B640),ALL!$B$1:$V$2738,8,FALSE)),"",IF(ISERROR(VLOOKUP(TRIM(B640),ALL!$B$1:$V$2738,8,FALSE))," ",VLOOKUP(TRIM(B640),ALL!$B$1:$V$2738,8,FALSE)))</f>
        <v>0</v>
      </c>
      <c r="M640" s="34" t="str">
        <f>IF(ISBLANK(VLOOKUP(TRIM(B640),ALL!$B$1:$V$2738,9,FALSE)),"",IF(ISERROR(VLOOKUP(TRIM(B640),ALL!$B$1:$V$2738,9,FALSE))," ",VLOOKUP(TRIM(B640),ALL!$B$1:$V$2738,9,FALSE)))</f>
        <v/>
      </c>
      <c r="N640" s="34">
        <f>IF(ISBLANK(VLOOKUP(TRIM(B640),ALL!$B$1:$V$2738,10,FALSE)),"",IF(ISERROR(VLOOKUP(TRIM(B640),ALL!$B$1:$V$2738,10,FALSE))," ",VLOOKUP(TRIM(B640),ALL!$B$1:$V$2738,10,FALSE)))</f>
        <v>0</v>
      </c>
      <c r="O640"/>
      <c r="P640"/>
      <c r="Q640"/>
      <c r="R640"/>
      <c r="S640"/>
      <c r="T640"/>
      <c r="AB640"/>
      <c r="AC640"/>
    </row>
    <row r="641" spans="1:29">
      <c r="A641" s="34" t="str">
        <f>IF(ISERROR(VLOOKUP(TRIM(B641),ALL!$B$1:$U$2738,3,FALSE)),"(unc)",VLOOKUP(TRIM(B641),ALL!$B$1:$U$2738,3,FALSE))</f>
        <v>G @ OC @</v>
      </c>
      <c r="B641" s="99" t="s">
        <v>9140</v>
      </c>
      <c r="C641" s="10" t="s">
        <v>9398</v>
      </c>
      <c r="D641" s="224">
        <f>VLOOKUP(TRIM(B641),BirthdateDraft!$A$1:$M$9000,2,FALSE)</f>
        <v>36130</v>
      </c>
      <c r="E641" s="203" t="str">
        <f>VLOOKUP(TRIM(B641),BirthdateDraft!$A$1:$M$9865,3,FALSE)</f>
        <v>21/3</v>
      </c>
      <c r="F641" s="209" t="s">
        <v>9339</v>
      </c>
      <c r="G641" s="34" t="str">
        <f>IF(ISERROR(VLOOKUP(TRIM(B641),ALL!$B$1:$U$2738,2,FALSE)),"",IF(ISERROR(VLOOKUP(TRIM(B641),ALL!$B$1:$U$2738,2,FALSE))," ",VLOOKUP(TRIM(B641),ALL!$B$1:$U$2738,2,FALSE)))</f>
        <v>HOA</v>
      </c>
      <c r="H641" s="124" t="str">
        <f>IF(ISBLANK(VLOOKUP(TRIM(B641),ALL!$B$1:$V$2738,4,FALSE)),"",IF(ISERROR(VLOOKUP(TRIM(B641),ALL!$B$1:$V$2738,4,FALSE))," ",VLOOKUP(TRIM(B641),ALL!$B$1:$V$2738,4,FALSE)))</f>
        <v/>
      </c>
      <c r="I641" s="34" t="str">
        <f>IF(ISBLANK(VLOOKUP(TRIM(B641),ALL!$B$1:$V$2738,5,FALSE)),"",IF(ISERROR(VLOOKUP(TRIM(B641),ALL!$B$1:$V$2738,5,FALSE))," ",VLOOKUP(TRIM(B641),ALL!$B$1:$V$2738,5,FALSE)))</f>
        <v/>
      </c>
      <c r="J641" s="34" t="str">
        <f>IF(ISBLANK(VLOOKUP(TRIM('ALL CUTS'!B550),ALL!$B$1:$V$2738,6,FALSE)),"",IF(ISERROR(VLOOKUP(TRIM('ALL CUTS'!B550),ALL!$B$1:$V$2738,6,FALSE))," ", VLOOKUP(TRIM('ALL CUTS'!B550),ALL!$B$1:$V$2738,6,FALSE)))</f>
        <v xml:space="preserve"> </v>
      </c>
      <c r="K641" s="34" t="str">
        <f>IF(ISBLANK(VLOOKUP(TRIM('ALL CUTS'!B550),ALL!$B$1:$V$2738,7,FALSE)),"",IF(ISERROR(VLOOKUP(TRIM('ALL CUTS'!B550),ALL!$B$1:$V$2738,7,FALSE))," ",VLOOKUP(TRIM('ALL CUTS'!B550),ALL!$B$1:$V$2738,7,FALSE)))</f>
        <v xml:space="preserve"> </v>
      </c>
      <c r="L641" s="34">
        <f>IF(ISBLANK(VLOOKUP(TRIM(B641),ALL!$B$1:$V$2738,8,FALSE)),"",IF(ISERROR(VLOOKUP(TRIM(B641),ALL!$B$1:$V$2738,8,FALSE))," ",VLOOKUP(TRIM(B641),ALL!$B$1:$V$2738,8,FALSE)))</f>
        <v>0</v>
      </c>
      <c r="M641" s="34">
        <f>IF(ISBLANK(VLOOKUP(TRIM(B641),ALL!$B$1:$V$2738,9,FALSE)),"",IF(ISERROR(VLOOKUP(TRIM(B641),ALL!$B$1:$V$2738,9,FALSE))," ",VLOOKUP(TRIM(B641),ALL!$B$1:$V$2738,9,FALSE)))</f>
        <v>0</v>
      </c>
      <c r="N641" s="34">
        <f>IF(ISBLANK(VLOOKUP(TRIM(B641),ALL!$B$1:$V$2738,10,FALSE)),"",IF(ISERROR(VLOOKUP(TRIM(B641),ALL!$B$1:$V$2738,10,FALSE))," ",VLOOKUP(TRIM(B641),ALL!$B$1:$V$2738,10,FALSE)))</f>
        <v>3</v>
      </c>
      <c r="O641"/>
      <c r="P641"/>
      <c r="Q641"/>
      <c r="R641"/>
      <c r="S641"/>
      <c r="T641"/>
      <c r="AB641"/>
      <c r="AC641"/>
    </row>
    <row r="642" spans="1:29">
      <c r="A642" s="34" t="str">
        <f>IF(ISERROR(VLOOKUP(TRIM(B642),ALL!$B$1:$U$2738,3,FALSE)),"(unc)",VLOOKUP(TRIM(B642),ALL!$B$1:$U$2738,3,FALSE))</f>
        <v>OT @</v>
      </c>
      <c r="B642" s="99" t="s">
        <v>9021</v>
      </c>
      <c r="C642" s="10" t="s">
        <v>9398</v>
      </c>
      <c r="D642" s="224">
        <f>VLOOKUP(TRIM(B642),BirthdateDraft!$A$1:$M$9000,2,FALSE)</f>
        <v>33839</v>
      </c>
      <c r="E642" s="203" t="str">
        <f>VLOOKUP(TRIM(B642),BirthdateDraft!$A$1:$M$9865,3,FALSE)</f>
        <v>15/1 (19)</v>
      </c>
      <c r="F642" s="209" t="s">
        <v>12029</v>
      </c>
      <c r="G642" s="34" t="str">
        <f>IF(ISERROR(VLOOKUP(TRIM(B642),ALL!$B$1:$U$2738,2,FALSE)),"",IF(ISERROR(VLOOKUP(TRIM(B642),ALL!$B$1:$U$2738,2,FALSE))," ",VLOOKUP(TRIM(B642),ALL!$B$1:$U$2738,2,FALSE)))</f>
        <v>NON</v>
      </c>
      <c r="H642" s="124" t="str">
        <f>IF(ISBLANK(VLOOKUP(TRIM(B642),ALL!$B$1:$V$2738,11,FALSE)),"",IF(ISERROR(VLOOKUP(TRIM(B642),ALL!$B$1:$V$2738,11,FALSE))," ",VLOOKUP(TRIM(B642),ALL!$B$1:$V$2738,11,FALSE)))</f>
        <v/>
      </c>
      <c r="I642" s="34" t="str">
        <f>IF(ISBLANK(VLOOKUP(TRIM(B642),ALL!$B$1:$V$2738,5,FALSE)),"",IF(ISERROR(VLOOKUP(TRIM(B642),ALL!$B$1:$V$2738,5,FALSE))," ",VLOOKUP(TRIM(B642),ALL!$B$1:$V$2738,5,FALSE)))</f>
        <v/>
      </c>
      <c r="J642" s="34" t="str">
        <f>IF(ISBLANK(VLOOKUP(TRIM(B642),ALL!$B$1:$V$2738,6,FALSE)),"",IF(ISERROR(VLOOKUP(TRIM(B642),ALL!$B$1:$V$2738,6,FALSE))," ", VLOOKUP(TRIM(B642),ALL!$B$1:$V$2738,6,FALSE)))</f>
        <v/>
      </c>
      <c r="K642" s="34" t="str">
        <f>IF(ISBLANK(VLOOKUP(TRIM(B642),ALL!$B$1:$V$2738,7,FALSE)),"",IF(ISERROR(VLOOKUP(TRIM(B642),ALL!$B$1:$V$2738,7,FALSE))," ",VLOOKUP(TRIM(B642),ALL!$B$1:$V$2738,7,FALSE)))</f>
        <v/>
      </c>
      <c r="L642" s="34">
        <f>IF(ISBLANK(VLOOKUP(TRIM(B642),ALL!$B$1:$V$2738,8,FALSE)),"",IF(ISERROR(VLOOKUP(TRIM(B642),ALL!$B$1:$V$2738,8,FALSE))," ",VLOOKUP(TRIM(B642),ALL!$B$1:$V$2738,8,FALSE)))</f>
        <v>0</v>
      </c>
      <c r="M642" s="34" t="str">
        <f>IF(ISBLANK(VLOOKUP(TRIM(B642),ALL!$B$1:$V$2738,9,FALSE)),"",IF(ISERROR(VLOOKUP(TRIM(B642),ALL!$B$1:$V$2738,9,FALSE))," ",VLOOKUP(TRIM(B642),ALL!$B$1:$V$2738,9,FALSE)))</f>
        <v/>
      </c>
      <c r="N642" s="34">
        <f>IF(ISBLANK(VLOOKUP(TRIM(B642),ALL!$B$1:$V$2738,10,FALSE)),"",IF(ISERROR(VLOOKUP(TRIM(B642),ALL!$B$1:$V$2738,10,FALSE))," ",VLOOKUP(TRIM(B642),ALL!$B$1:$V$2738,10,FALSE)))</f>
        <v>4</v>
      </c>
      <c r="O642"/>
      <c r="P642"/>
      <c r="Q642"/>
      <c r="R642"/>
      <c r="S642"/>
      <c r="T642"/>
      <c r="AB642"/>
      <c r="AC642"/>
    </row>
    <row r="643" spans="1:29">
      <c r="A643" s="34"/>
      <c r="B643" s="99"/>
      <c r="C643" s="10"/>
      <c r="D643" s="224"/>
      <c r="E643" s="203"/>
      <c r="F643" s="209"/>
      <c r="G643" s="34"/>
      <c r="H643" s="124"/>
      <c r="I643" s="34"/>
      <c r="J643" s="34"/>
      <c r="K643" s="34"/>
      <c r="L643" s="34" t="str">
        <f>IF(ISBLANK(VLOOKUP(TRIM(B643),ALL!$B$1:$V$2738,8,FALSE)),"",IF(ISERROR(VLOOKUP(TRIM(B643),ALL!$B$1:$V$2738,8,FALSE))," ",VLOOKUP(TRIM(B643),ALL!$B$1:$V$2738,8,FALSE)))</f>
        <v xml:space="preserve"> </v>
      </c>
      <c r="M643" s="34" t="str">
        <f>IF(ISBLANK(VLOOKUP(TRIM(B643),ALL!$B$1:$V$2738,9,FALSE)),"",IF(ISERROR(VLOOKUP(TRIM(B643),ALL!$B$1:$V$2738,9,FALSE))," ",VLOOKUP(TRIM(B643),ALL!$B$1:$V$2738,9,FALSE)))</f>
        <v xml:space="preserve"> </v>
      </c>
      <c r="N643" s="34" t="str">
        <f>IF(ISBLANK(VLOOKUP(TRIM(B643),ALL!$B$1:$V$2738,10,FALSE)),"",IF(ISERROR(VLOOKUP(TRIM(B643),ALL!$B$1:$V$2738,10,FALSE))," ",VLOOKUP(TRIM(B643),ALL!$B$1:$V$2738,10,FALSE)))</f>
        <v xml:space="preserve"> </v>
      </c>
      <c r="O643"/>
      <c r="P643"/>
      <c r="Q643"/>
      <c r="R643"/>
      <c r="S643"/>
      <c r="T643"/>
      <c r="AB643"/>
      <c r="AC643"/>
    </row>
    <row r="644" spans="1:29">
      <c r="A644" s="34" t="str">
        <f>IF(ISERROR(VLOOKUP(TRIM(B644),ALL!$B$1:$U$2738,3,FALSE)),"(unc)",VLOOKUP(TRIM(B644),ALL!$B$1:$U$2738,3,FALSE))</f>
        <v>RDT $</v>
      </c>
      <c r="B644" s="99" t="s">
        <v>5500</v>
      </c>
      <c r="C644" s="10" t="s">
        <v>9398</v>
      </c>
      <c r="D644" s="224">
        <f>VLOOKUP(TRIM(B644),BirthdateDraft!$A$1:$M$9000,2,FALSE)</f>
        <v>34516</v>
      </c>
      <c r="E644" s="203" t="str">
        <f>VLOOKUP(TRIM(B644),BirthdateDraft!$A$1:$M$9865,3,FALSE)</f>
        <v>16/5</v>
      </c>
      <c r="F644" s="209"/>
      <c r="G644" s="34" t="str">
        <f>IF(ISERROR(VLOOKUP(TRIM(B644),ALL!$B$1:$U$2738,2,FALSE)),"",IF(ISERROR(VLOOKUP(TRIM(B644),ALL!$B$1:$U$2738,2,FALSE))," ",VLOOKUP(TRIM(B644),ALL!$B$1:$U$2738,2,FALSE)))</f>
        <v>CNA</v>
      </c>
      <c r="H644" s="124" t="str">
        <f>IF(ISBLANK(VLOOKUP(TRIM(B644),ALL!$B$1:$V$2738,4,FALSE)),"",IF(ISERROR(VLOOKUP(TRIM(B644),ALL!$B$1:$V$2738,4,FALSE))," ",VLOOKUP(TRIM(B644),ALL!$B$1:$V$2738,4,FALSE)))</f>
        <v>5</v>
      </c>
      <c r="I644" s="34" t="str">
        <f>IF(ISBLANK(VLOOKUP(TRIM(B644),ALL!$B$1:$V$2738,5,FALSE)),"",IF(ISERROR(VLOOKUP(TRIM(B644),ALL!$B$1:$V$2738,5,FALSE))," ",VLOOKUP(TRIM(B644),ALL!$B$1:$V$2738,5,FALSE)))</f>
        <v/>
      </c>
      <c r="J644" s="34">
        <f>IF(ISBLANK(VLOOKUP(TRIM(B644),ALL!$B$1:$V$2738,6,FALSE)),"",IF(ISERROR(VLOOKUP(TRIM(B644),ALL!$B$1:$V$2738,6,FALSE))," ", VLOOKUP(TRIM(B644),ALL!$B$1:$V$2738,6,FALSE)))</f>
        <v>2</v>
      </c>
      <c r="K644" s="34"/>
      <c r="L644" s="34" t="str">
        <f>IF(ISBLANK(VLOOKUP(TRIM(B644),ALL!$B$1:$V$2738,8,FALSE)),"",IF(ISERROR(VLOOKUP(TRIM(B644),ALL!$B$1:$V$2738,8,FALSE))," ",VLOOKUP(TRIM(B644),ALL!$B$1:$V$2738,8,FALSE)))</f>
        <v/>
      </c>
      <c r="M644" s="34" t="str">
        <f>IF(ISBLANK(VLOOKUP(TRIM(B644),ALL!$B$1:$V$2738,9,FALSE)),"",IF(ISERROR(VLOOKUP(TRIM(B644),ALL!$B$1:$V$2738,9,FALSE))," ",VLOOKUP(TRIM(B644),ALL!$B$1:$V$2738,9,FALSE)))</f>
        <v/>
      </c>
      <c r="N644" s="34" t="str">
        <f>IF(ISBLANK(VLOOKUP(TRIM(B644),ALL!$B$1:$V$2738,10,FALSE)),"",IF(ISERROR(VLOOKUP(TRIM(B644),ALL!$B$1:$V$2738,10,FALSE))," ",VLOOKUP(TRIM(B644),ALL!$B$1:$V$2738,10,FALSE)))</f>
        <v/>
      </c>
      <c r="O644"/>
      <c r="P644"/>
      <c r="Q644"/>
      <c r="R644"/>
      <c r="S644"/>
      <c r="T644"/>
      <c r="AB644"/>
      <c r="AC644"/>
    </row>
    <row r="645" spans="1:29">
      <c r="A645" s="34" t="str">
        <f>IF(ISERROR(VLOOKUP(TRIM(B645),ALL!$B$1:$U$2738,3,FALSE)),"(unc)",VLOOKUP(TRIM(B645),ALL!$B$1:$U$2738,3,FALSE))</f>
        <v>LE $</v>
      </c>
      <c r="B645" s="99" t="s">
        <v>7918</v>
      </c>
      <c r="C645" s="10" t="s">
        <v>9398</v>
      </c>
      <c r="D645" s="224">
        <f>VLOOKUP(TRIM(B645),BirthdateDraft!$A$1:$M$9819,2,FALSE)</f>
        <v>35900</v>
      </c>
      <c r="E645" s="203" t="str">
        <f>VLOOKUP(TRIM(B645),BirthdateDraft!$A$1:$M$9819,3,FALSE)</f>
        <v>20/1</v>
      </c>
      <c r="F645" s="209"/>
      <c r="G645" s="34" t="str">
        <f>IF(ISERROR(VLOOKUP(TRIM(B645),ALL!$B$1:$U$2738,2,FALSE)),"",IF(ISERROR(VLOOKUP(TRIM(B645),ALL!$B$1:$U$2738,2,FALSE))," ",VLOOKUP(TRIM(B645),ALL!$B$1:$U$2738,2,FALSE)))</f>
        <v>CAN</v>
      </c>
      <c r="H645" s="124" t="str">
        <f>IF(ISBLANK(VLOOKUP(TRIM(B645),ALL!$B$1:$V$2738,4,FALSE)),"",IF(ISERROR(VLOOKUP(TRIM(B645),ALL!$B$1:$V$2738,4,FALSE))," ",VLOOKUP(TRIM(B645),ALL!$B$1:$V$2738,4,FALSE)))</f>
        <v>6</v>
      </c>
      <c r="I645" s="34" t="str">
        <f>IF(ISBLANK(VLOOKUP(TRIM(B645),ALL!$B$1:$V$2738,5,FALSE)),"",IF(ISERROR(VLOOKUP(TRIM(B645),ALL!$B$1:$V$2738,5,FALSE))," ",VLOOKUP(TRIM(B645),ALL!$B$1:$V$2738,5,FALSE)))</f>
        <v/>
      </c>
      <c r="J645" s="34">
        <f>IF(ISBLANK(VLOOKUP(TRIM(B645),ALL!$B$1:$V$2738,6,FALSE)),"",IF(ISERROR(VLOOKUP(TRIM(B645),ALL!$B$1:$V$2738,6,FALSE))," ", VLOOKUP(TRIM(B645),ALL!$B$1:$V$2738,6,FALSE)))</f>
        <v>3</v>
      </c>
      <c r="K645" s="34"/>
      <c r="L645" s="34" t="str">
        <f>IF(ISBLANK(VLOOKUP(TRIM(B645),ALL!$B$1:$V$2738,8,FALSE)),"",IF(ISERROR(VLOOKUP(TRIM(B645),ALL!$B$1:$V$2738,8,FALSE))," ",VLOOKUP(TRIM(B645),ALL!$B$1:$V$2738,8,FALSE)))</f>
        <v/>
      </c>
      <c r="M645" s="34" t="str">
        <f>IF(ISBLANK(VLOOKUP(TRIM(B645),ALL!$B$1:$V$2738,9,FALSE)),"",IF(ISERROR(VLOOKUP(TRIM(B645),ALL!$B$1:$V$2738,9,FALSE))," ",VLOOKUP(TRIM(B645),ALL!$B$1:$V$2738,9,FALSE)))</f>
        <v/>
      </c>
      <c r="N645" s="34" t="str">
        <f>IF(ISBLANK(VLOOKUP(TRIM(B645),ALL!$B$1:$V$2738,10,FALSE)),"",IF(ISERROR(VLOOKUP(TRIM(B645),ALL!$B$1:$V$2738,10,FALSE))," ",VLOOKUP(TRIM(B645),ALL!$B$1:$V$2738,10,FALSE)))</f>
        <v/>
      </c>
      <c r="O645"/>
      <c r="P645"/>
      <c r="Q645"/>
      <c r="R645"/>
      <c r="S645"/>
      <c r="T645"/>
      <c r="AB645"/>
      <c r="AC645"/>
    </row>
    <row r="646" spans="1:29">
      <c r="A646" s="34" t="str">
        <f>IF(ISERROR(VLOOKUP(TRIM(B646),ALL!$B$1:$U$2738,3,FALSE)),"(unc)",VLOOKUP(TRIM(B646),ALL!$B$1:$U$2738,3,FALSE))</f>
        <v>DT $</v>
      </c>
      <c r="B646" s="99" t="s">
        <v>11019</v>
      </c>
      <c r="C646" s="10" t="s">
        <v>9398</v>
      </c>
      <c r="D646" s="224">
        <f>VLOOKUP(TRIM(B646),BirthdateDraft!$A$1:$M$9819,2,FALSE)</f>
        <v>36985</v>
      </c>
      <c r="E646" s="203">
        <f>VLOOKUP(TRIM(B646),BirthdateDraft!$A$1:$M$9819,3,FALSE)</f>
        <v>23.1</v>
      </c>
      <c r="F646" s="209" t="s">
        <v>11696</v>
      </c>
      <c r="G646" s="34" t="str">
        <f>IF(ISERROR(VLOOKUP(TRIM(B646),ALL!$B$1:$U$2738,2,FALSE)),"",IF(ISERROR(VLOOKUP(TRIM(B646),ALL!$B$1:$U$2738,2,FALSE))," ",VLOOKUP(TRIM(B646),ALL!$B$1:$U$2738,2,FALSE)))</f>
        <v>PHN</v>
      </c>
      <c r="H646" s="124" t="str">
        <f>IF(ISBLANK(VLOOKUP(TRIM(B646),ALL!$B$1:$V$2738,4,FALSE)),"",IF(ISERROR(VLOOKUP(TRIM(B646),ALL!$B$1:$V$2738,4,FALSE))," ",VLOOKUP(TRIM(B646),ALL!$B$1:$V$2738,4,FALSE)))</f>
        <v>4</v>
      </c>
      <c r="I646" s="34" t="str">
        <f>IF(ISBLANK(VLOOKUP(TRIM(B646),ALL!$B$1:$V$2738,5,FALSE)),"",IF(ISERROR(VLOOKUP(TRIM(B646),ALL!$B$1:$V$2738,5,FALSE))," ",VLOOKUP(TRIM(B646),ALL!$B$1:$V$2738,5,FALSE)))</f>
        <v/>
      </c>
      <c r="J646" s="34">
        <f>IF(ISBLANK(VLOOKUP(TRIM(B646),ALL!$B$1:$V$2738,6,FALSE)),"",IF(ISERROR(VLOOKUP(TRIM(B646),ALL!$B$1:$V$2738,6,FALSE))," ", VLOOKUP(TRIM(B646),ALL!$B$1:$V$2738,6,FALSE)))</f>
        <v>6</v>
      </c>
      <c r="K646" s="34"/>
      <c r="L646" s="34"/>
      <c r="M646" s="34"/>
      <c r="N646" s="34"/>
      <c r="O646"/>
      <c r="P646"/>
      <c r="Q646"/>
      <c r="R646"/>
      <c r="S646"/>
      <c r="T646"/>
      <c r="AB646"/>
      <c r="AC646"/>
    </row>
    <row r="647" spans="1:29">
      <c r="A647" s="34" t="str">
        <f>IF(ISERROR(VLOOKUP(TRIM(B647),ALL!$B$1:$U$2738,3,FALSE)),"(unc)",VLOOKUP(TRIM(B647),ALL!$B$1:$U$2738,3,FALSE))</f>
        <v>End $</v>
      </c>
      <c r="B647" s="99" t="s">
        <v>6630</v>
      </c>
      <c r="C647" s="10" t="s">
        <v>9398</v>
      </c>
      <c r="D647" s="224">
        <f>VLOOKUP(TRIM(B647),BirthdateDraft!$A$1:$M$9819,2,FALSE)</f>
        <v>35565</v>
      </c>
      <c r="E647" s="203" t="str">
        <f>VLOOKUP(TRIM(B647),BirthdateDraft!$A$1:$M$9819,3,FALSE)</f>
        <v>18/3</v>
      </c>
      <c r="F647" s="209"/>
      <c r="G647" s="34" t="str">
        <f>IF(ISERROR(VLOOKUP(TRIM(B647),ALL!$B$1:$U$2738,2,FALSE)),"",IF(ISERROR(VLOOKUP(TRIM(B647),ALL!$B$1:$U$2738,2,FALSE))," ",VLOOKUP(TRIM(B647),ALL!$B$1:$U$2738,2,FALSE)))</f>
        <v>CHN</v>
      </c>
      <c r="H647" s="124" t="str">
        <f>IF(ISBLANK(VLOOKUP(TRIM(B647),ALL!$B$1:$V$2738,4,FALSE)),"",IF(ISERROR(VLOOKUP(TRIM(B647),ALL!$B$1:$V$2738,4,FALSE))," ",VLOOKUP(TRIM(B647),ALL!$B$1:$V$2738,4,FALSE)))</f>
        <v>0</v>
      </c>
      <c r="I647" s="34" t="str">
        <f>IF(ISBLANK(VLOOKUP(TRIM(B647),ALL!$B$1:$V$2738,5,FALSE)),"",IF(ISERROR(VLOOKUP(TRIM(B647),ALL!$B$1:$V$2738,5,FALSE))," ",VLOOKUP(TRIM(B647),ALL!$B$1:$V$2738,5,FALSE)))</f>
        <v/>
      </c>
      <c r="J647" s="34">
        <f>IF(ISBLANK(VLOOKUP(TRIM(B647),ALL!$B$1:$V$2738,6,FALSE)),"",IF(ISERROR(VLOOKUP(TRIM(B647),ALL!$B$1:$V$2738,6,FALSE))," ", VLOOKUP(TRIM(B647),ALL!$B$1:$V$2738,6,FALSE)))</f>
        <v>2</v>
      </c>
      <c r="K647" s="34"/>
      <c r="L647" s="34" t="str">
        <f>IF(ISBLANK(VLOOKUP(TRIM(B647),ALL!$B$1:$V$2738,8,FALSE)),"",IF(ISERROR(VLOOKUP(TRIM(B647),ALL!$B$1:$V$2738,8,FALSE))," ",VLOOKUP(TRIM(B647),ALL!$B$1:$V$2738,8,FALSE)))</f>
        <v/>
      </c>
      <c r="M647" s="34" t="str">
        <f>IF(ISBLANK(VLOOKUP(TRIM(B647),ALL!$B$1:$V$2738,9,FALSE)),"",IF(ISERROR(VLOOKUP(TRIM(B647),ALL!$B$1:$V$2738,9,FALSE))," ",VLOOKUP(TRIM(B647),ALL!$B$1:$V$2738,9,FALSE)))</f>
        <v/>
      </c>
      <c r="N647" s="34" t="str">
        <f>IF(ISBLANK(VLOOKUP(TRIM(B647),ALL!$B$1:$V$2738,10,FALSE)),"",IF(ISERROR(VLOOKUP(TRIM(B647),ALL!$B$1:$V$2738,10,FALSE))," ",VLOOKUP(TRIM(B647),ALL!$B$1:$V$2738,10,FALSE)))</f>
        <v/>
      </c>
      <c r="O647"/>
      <c r="P647"/>
      <c r="Q647"/>
      <c r="R647"/>
      <c r="S647"/>
      <c r="T647"/>
      <c r="AB647"/>
      <c r="AC647"/>
    </row>
    <row r="648" spans="1:29">
      <c r="A648" s="34" t="str">
        <f>IF(ISERROR(VLOOKUP(TRIM(B648),ALL!$B$1:$U$2738,3,FALSE)),"(unc)",VLOOKUP(TRIM(B648),ALL!$B$1:$U$2738,3,FALSE))</f>
        <v>End $ DT $</v>
      </c>
      <c r="B648" s="99" t="s">
        <v>7160</v>
      </c>
      <c r="C648" s="10" t="s">
        <v>9398</v>
      </c>
      <c r="D648" s="224">
        <f>VLOOKUP(TRIM(B648),BirthdateDraft!$A$1:$M$9000,2,FALSE)</f>
        <v>35346</v>
      </c>
      <c r="E648" s="203" t="str">
        <f>VLOOKUP(TRIM(B648),BirthdateDraft!$A$1:$M$9865,3,FALSE)</f>
        <v>19/1 (28)</v>
      </c>
      <c r="F648" s="209"/>
      <c r="G648" s="34" t="str">
        <f>IF(ISERROR(VLOOKUP(TRIM(B648),ALL!$B$1:$U$2738,2,FALSE)),"",IF(ISERROR(VLOOKUP(TRIM(B648),ALL!$B$1:$U$2738,2,FALSE))," ",VLOOKUP(TRIM(B648),ALL!$B$1:$U$2738,2,FALSE)))</f>
        <v>LVA</v>
      </c>
      <c r="H648" s="124" t="str">
        <f>IF(ISBLANK(VLOOKUP(TRIM(B648),ALL!$B$1:$V$2738,4,FALSE)),"",IF(ISERROR(VLOOKUP(TRIM(B648),ALL!$B$1:$V$2738,4,FALSE))," ",VLOOKUP(TRIM(B648),ALL!$B$1:$V$2738,4,FALSE)))</f>
        <v>0</v>
      </c>
      <c r="I648" s="34" t="str">
        <f>IF(ISBLANK(VLOOKUP(TRIM(B648),ALL!$B$1:$V$2738,5,FALSE)),"",IF(ISERROR(VLOOKUP(TRIM(B648),ALL!$B$1:$V$2738,5,FALSE))," ",VLOOKUP(TRIM(B648),ALL!$B$1:$V$2738,5,FALSE)))</f>
        <v>0</v>
      </c>
      <c r="J648" s="34">
        <f>IF(ISBLANK(VLOOKUP(TRIM(B648),ALL!$B$1:$V$2738,6,FALSE)),"",IF(ISERROR(VLOOKUP(TRIM(B648),ALL!$B$1:$V$2738,6,FALSE))," ", VLOOKUP(TRIM(B648),ALL!$B$1:$V$2738,6,FALSE)))</f>
        <v>4</v>
      </c>
      <c r="K648" s="34"/>
      <c r="L648" s="34" t="str">
        <f>IF(ISBLANK(VLOOKUP(TRIM(B648),ALL!$B$1:$V$2738,8,FALSE)),"",IF(ISERROR(VLOOKUP(TRIM(B648),ALL!$B$1:$V$2738,8,FALSE))," ",VLOOKUP(TRIM(B648),ALL!$B$1:$V$2738,8,FALSE)))</f>
        <v/>
      </c>
      <c r="M648" s="34" t="str">
        <f>IF(ISBLANK(VLOOKUP(TRIM(B648),ALL!$B$1:$V$2738,9,FALSE)),"",IF(ISERROR(VLOOKUP(TRIM(B648),ALL!$B$1:$V$2738,9,FALSE))," ",VLOOKUP(TRIM(B648),ALL!$B$1:$V$2738,9,FALSE)))</f>
        <v/>
      </c>
      <c r="N648" s="34" t="str">
        <f>IF(ISBLANK(VLOOKUP(TRIM(B648),ALL!$B$1:$V$2738,10,FALSE)),"",IF(ISERROR(VLOOKUP(TRIM(B648),ALL!$B$1:$V$2738,10,FALSE))," ",VLOOKUP(TRIM(B648),ALL!$B$1:$V$2738,10,FALSE)))</f>
        <v/>
      </c>
      <c r="O648"/>
      <c r="P648"/>
      <c r="Q648"/>
      <c r="R648"/>
      <c r="S648"/>
      <c r="T648"/>
      <c r="AB648"/>
      <c r="AC648"/>
    </row>
    <row r="649" spans="1:29">
      <c r="A649" s="34" t="str">
        <f>IF(ISERROR(VLOOKUP(TRIM(B649),ALL!$B$1:$U$2738,3,FALSE)),"(unc)",VLOOKUP(TRIM(B649),ALL!$B$1:$U$2738,3,FALSE))</f>
        <v>End $ DT $</v>
      </c>
      <c r="B649" s="99" t="s">
        <v>9172</v>
      </c>
      <c r="C649" s="10" t="s">
        <v>9398</v>
      </c>
      <c r="D649" s="224">
        <f>VLOOKUP(TRIM(B649),BirthdateDraft!$A$1:$M$9000,2,FALSE)</f>
        <v>0</v>
      </c>
      <c r="E649" s="203" t="str">
        <f>VLOOKUP(TRIM(B649),BirthdateDraft!$A$1:$M$9865,3,FALSE)</f>
        <v>21/3</v>
      </c>
      <c r="F649" s="209" t="s">
        <v>10694</v>
      </c>
      <c r="G649" s="34" t="str">
        <f>IF(ISERROR(VLOOKUP(TRIM(B649),ALL!$B$1:$U$2738,2,FALSE)),"",IF(ISERROR(VLOOKUP(TRIM(B649),ALL!$B$1:$U$2738,2,FALSE))," ",VLOOKUP(TRIM(B649),ALL!$B$1:$U$2738,2,FALSE)))</f>
        <v>CNA</v>
      </c>
      <c r="H649" s="124" t="str">
        <f>IF(ISBLANK(VLOOKUP(TRIM(B649),ALL!$B$1:$V$2738,4,FALSE)),"",IF(ISERROR(VLOOKUP(TRIM(B649),ALL!$B$1:$V$2738,4,FALSE))," ",VLOOKUP(TRIM(B649),ALL!$B$1:$V$2738,4,FALSE)))</f>
        <v>0</v>
      </c>
      <c r="I649" s="34" t="str">
        <f>IF(ISBLANK(VLOOKUP(TRIM(B649),ALL!$B$1:$V$2738,5,FALSE)),"",IF(ISERROR(VLOOKUP(TRIM(B649),ALL!$B$1:$V$2738,5,FALSE))," ",VLOOKUP(TRIM(B649),ALL!$B$1:$V$2738,5,FALSE)))</f>
        <v>0</v>
      </c>
      <c r="J649" s="34">
        <f>IF(ISBLANK(VLOOKUP(TRIM(B649),ALL!$B$1:$V$2738,6,FALSE)),"",IF(ISERROR(VLOOKUP(TRIM(B649),ALL!$B$1:$V$2738,6,FALSE))," ", VLOOKUP(TRIM(B649),ALL!$B$1:$V$2738,6,FALSE)))</f>
        <v>2</v>
      </c>
      <c r="K649" s="34"/>
      <c r="L649" s="34" t="str">
        <f>IF(ISBLANK(VLOOKUP(TRIM(B649),ALL!$B$1:$V$2738,8,FALSE)),"",IF(ISERROR(VLOOKUP(TRIM(B649),ALL!$B$1:$V$2738,8,FALSE))," ",VLOOKUP(TRIM(B649),ALL!$B$1:$V$2738,8,FALSE)))</f>
        <v/>
      </c>
      <c r="M649" s="34" t="str">
        <f>IF(ISBLANK(VLOOKUP(TRIM(B649),ALL!$B$1:$V$2738,9,FALSE)),"",IF(ISERROR(VLOOKUP(TRIM(B649),ALL!$B$1:$V$2738,9,FALSE))," ",VLOOKUP(TRIM(B649),ALL!$B$1:$V$2738,9,FALSE)))</f>
        <v/>
      </c>
      <c r="N649" s="34" t="str">
        <f>IF(ISBLANK(VLOOKUP(TRIM(B649),ALL!$B$1:$V$2738,10,FALSE)),"",IF(ISERROR(VLOOKUP(TRIM(B649),ALL!$B$1:$V$2738,10,FALSE))," ",VLOOKUP(TRIM(B649),ALL!$B$1:$V$2738,10,FALSE)))</f>
        <v/>
      </c>
      <c r="O649"/>
      <c r="P649"/>
      <c r="Q649"/>
      <c r="R649"/>
      <c r="S649"/>
      <c r="T649"/>
      <c r="AB649"/>
      <c r="AC649"/>
    </row>
    <row r="650" spans="1:29">
      <c r="A650" s="34" t="str">
        <f>IF(ISERROR(VLOOKUP(TRIM(B650),ALL!$B$1:$U$2738,3,FALSE)),"(unc)",VLOOKUP(TRIM(B650),ALL!$B$1:$U$2738,3,FALSE))</f>
        <v>End $</v>
      </c>
      <c r="B650" s="99" t="s">
        <v>11364</v>
      </c>
      <c r="C650" s="10" t="s">
        <v>9398</v>
      </c>
      <c r="D650" s="224">
        <f>VLOOKUP(TRIM(B650),BirthdateDraft!$A$1:$M$9000,2,FALSE)</f>
        <v>36666</v>
      </c>
      <c r="E650" s="203">
        <f>VLOOKUP(TRIM(B650),BirthdateDraft!$A$1:$M$9865,3,FALSE)</f>
        <v>23.1</v>
      </c>
      <c r="F650" s="209" t="s">
        <v>11695</v>
      </c>
      <c r="G650" s="34" t="str">
        <f>IF(ISERROR(VLOOKUP(TRIM(B650),ALL!$B$1:$U$2738,2,FALSE)),"",IF(ISERROR(VLOOKUP(TRIM(B650),ALL!$B$1:$U$2738,2,FALSE))," ",VLOOKUP(TRIM(B650),ALL!$B$1:$U$2738,2,FALSE)))</f>
        <v>LVA</v>
      </c>
      <c r="H650" s="124" t="str">
        <f>IF(ISBLANK(VLOOKUP(TRIM(B650),ALL!$B$1:$V$2738,4,FALSE)),"",IF(ISERROR(VLOOKUP(TRIM(B650),ALL!$B$1:$V$2738,4,FALSE))," ",VLOOKUP(TRIM(B650),ALL!$B$1:$V$2738,4,FALSE)))</f>
        <v>0</v>
      </c>
      <c r="I650" s="34" t="str">
        <f>IF(ISBLANK(VLOOKUP(TRIM(B650),ALL!$B$1:$V$2738,5,FALSE)),"",IF(ISERROR(VLOOKUP(TRIM(B650),ALL!$B$1:$V$2738,5,FALSE))," ",VLOOKUP(TRIM(B650),ALL!$B$1:$V$2738,5,FALSE)))</f>
        <v/>
      </c>
      <c r="J650" s="34">
        <f>IF(ISBLANK(VLOOKUP(TRIM(B650),ALL!$B$1:$V$2738,6,FALSE)),"",IF(ISERROR(VLOOKUP(TRIM(B650),ALL!$B$1:$V$2738,6,FALSE))," ", VLOOKUP(TRIM(B650),ALL!$B$1:$V$2738,6,FALSE)))</f>
        <v>5</v>
      </c>
      <c r="K650" s="34"/>
      <c r="L650" s="34"/>
      <c r="M650" s="34"/>
      <c r="N650" s="34"/>
      <c r="O650"/>
      <c r="P650"/>
      <c r="Q650"/>
      <c r="R650"/>
      <c r="S650"/>
      <c r="T650"/>
      <c r="AB650"/>
      <c r="AC650"/>
    </row>
    <row r="651" spans="1:29">
      <c r="A651" s="34"/>
      <c r="B651" s="99"/>
      <c r="C651" s="10"/>
      <c r="D651" s="224"/>
      <c r="E651" s="203"/>
      <c r="F651" s="209"/>
      <c r="G651" s="34"/>
      <c r="H651" s="124"/>
      <c r="I651" s="34"/>
      <c r="J651" s="34"/>
      <c r="K651" s="34"/>
      <c r="L651" s="34"/>
      <c r="M651" s="34"/>
      <c r="N651" s="34"/>
      <c r="O651"/>
      <c r="P651"/>
      <c r="Q651"/>
      <c r="R651"/>
      <c r="S651"/>
      <c r="T651"/>
      <c r="AB651"/>
      <c r="AC651"/>
    </row>
    <row r="652" spans="1:29">
      <c r="A652" s="34" t="str">
        <f>IF(ISERROR(VLOOKUP(TRIM(B652),ALL!$B$1:$U$2738,3,FALSE)),"(unc)",VLOOKUP(TRIM(B652),ALL!$B$1:$U$2738,3,FALSE))</f>
        <v>RLB</v>
      </c>
      <c r="B652" s="99" t="s">
        <v>7230</v>
      </c>
      <c r="C652" s="10" t="s">
        <v>9398</v>
      </c>
      <c r="D652" s="224">
        <f>VLOOKUP(TRIM(B652),BirthdateDraft!$A$1:$M$9000,2,FALSE)</f>
        <v>35575</v>
      </c>
      <c r="E652" s="203" t="str">
        <f>VLOOKUP(TRIM(B652),BirthdateDraft!$A$1:$M$9865,3,FALSE)</f>
        <v>19/5</v>
      </c>
      <c r="F652" s="209"/>
      <c r="G652" s="34" t="str">
        <f>IF(ISERROR(VLOOKUP(TRIM(B652),ALL!$B$1:$U$2738,2,FALSE)),"",IF(ISERROR(VLOOKUP(TRIM(B652),ALL!$B$1:$U$2738,2,FALSE))," ",VLOOKUP(TRIM(B652),ALL!$B$1:$U$2738,2,FALSE)))</f>
        <v>SFN</v>
      </c>
      <c r="H652" s="124" t="str">
        <f>IF(ISBLANK(VLOOKUP(TRIM(B652),ALL!$B$1:$V$2738,4,FALSE)),"",IF(ISERROR(VLOOKUP(TRIM(B652),ALL!$B$1:$V$2738,4,FALSE))," ",VLOOKUP(TRIM(B652),ALL!$B$1:$V$2738,4,FALSE)))</f>
        <v>6-5</v>
      </c>
      <c r="I652" s="34" t="str">
        <f>IF(ISBLANK(VLOOKUP(TRIM(B652),ALL!$B$1:$V$2738,5,FALSE)),"",IF(ISERROR(VLOOKUP(TRIM(B652),ALL!$B$1:$V$2738,5,FALSE))," ",VLOOKUP(TRIM(B652),ALL!$B$1:$V$2738,5,FALSE)))</f>
        <v/>
      </c>
      <c r="J652" s="34">
        <f>IF(ISBLANK(VLOOKUP(TRIM(B652),ALL!$B$1:$V$2738,6,FALSE)),"",IF(ISERROR(VLOOKUP(TRIM(B652),ALL!$B$1:$V$2738,6,FALSE))," ", VLOOKUP(TRIM(B652),ALL!$B$1:$V$2738,6,FALSE)))</f>
        <v>3</v>
      </c>
      <c r="K652" s="34" t="str">
        <f>IF(ISBLANK(VLOOKUP(TRIM(B652),ALL!$B$1:$V$2738,7,FALSE)),"",IF(ISERROR(VLOOKUP(TRIM(B652),ALL!$B$1:$V$2738,7,FALSE))," ",VLOOKUP(TRIM(B652),ALL!$B$1:$V$2738,7,FALSE)))</f>
        <v/>
      </c>
      <c r="L652" s="34" t="str">
        <f>IF(ISBLANK(VLOOKUP(TRIM(B652),ALL!$B$1:$V$2738,8,FALSE)),"",IF(ISERROR(VLOOKUP(TRIM(B652),ALL!$B$1:$V$2738,8,FALSE))," ",VLOOKUP(TRIM(B652),ALL!$B$1:$V$2738,8,FALSE)))</f>
        <v/>
      </c>
      <c r="M652" s="34" t="str">
        <f>IF(ISBLANK(VLOOKUP(TRIM(B652),ALL!$B$1:$V$2738,9,FALSE)),"",IF(ISERROR(VLOOKUP(TRIM(B652),ALL!$B$1:$V$2738,9,FALSE))," ",VLOOKUP(TRIM(B652),ALL!$B$1:$V$2738,9,FALSE)))</f>
        <v/>
      </c>
      <c r="N652" s="34" t="str">
        <f>IF(ISBLANK(VLOOKUP(TRIM(B652),ALL!$B$1:$V$2738,10,FALSE)),"",IF(ISERROR(VLOOKUP(TRIM(B652),ALL!$B$1:$V$2738,10,FALSE))," ",VLOOKUP(TRIM(B652),ALL!$B$1:$V$2738,10,FALSE)))</f>
        <v/>
      </c>
      <c r="O652"/>
      <c r="P652"/>
      <c r="Q652"/>
      <c r="R652"/>
      <c r="S652"/>
      <c r="T652"/>
      <c r="AB652"/>
      <c r="AC652"/>
    </row>
    <row r="653" spans="1:29">
      <c r="A653" s="34" t="str">
        <f>IF(ISERROR(VLOOKUP(TRIM(B653),ALL!$B$1:$U$2738,3,FALSE)),"(unc)",VLOOKUP(TRIM(B653),ALL!$B$1:$U$2738,3,FALSE))</f>
        <v>MLB</v>
      </c>
      <c r="B653" s="99" t="s">
        <v>6555</v>
      </c>
      <c r="C653" s="10" t="s">
        <v>9398</v>
      </c>
      <c r="D653" s="224">
        <f>VLOOKUP(TRIM(B653),BirthdateDraft!$A$1:$M$9000,2,FALSE)</f>
        <v>35248</v>
      </c>
      <c r="E653" s="203" t="str">
        <f>VLOOKUP(TRIM(B653),BirthdateDraft!$A$1:$M$9865,3,FALSE)</f>
        <v>18/7</v>
      </c>
      <c r="F653" s="209" t="s">
        <v>8698</v>
      </c>
      <c r="G653" s="34" t="str">
        <f>IF(ISERROR(VLOOKUP(TRIM(B653),ALL!$B$1:$U$2738,2,FALSE)),"",IF(ISERROR(VLOOKUP(TRIM(B653),ALL!$B$1:$U$2738,2,FALSE))," ",VLOOKUP(TRIM(B653),ALL!$B$1:$U$2738,2,FALSE)))</f>
        <v>INA</v>
      </c>
      <c r="H653" s="124" t="str">
        <f>IF(ISBLANK(VLOOKUP(TRIM(B653),ALL!$B$1:$V$2738,4,FALSE)),"",IF(ISERROR(VLOOKUP(TRIM(B653),ALL!$B$1:$V$2738,4,FALSE))," ",VLOOKUP(TRIM(B653),ALL!$B$1:$V$2738,4,FALSE)))</f>
        <v>4-6</v>
      </c>
      <c r="I653" s="34" t="str">
        <f>IF(ISBLANK(VLOOKUP(TRIM(B653),ALL!$B$1:$V$2738,5,FALSE)),"",IF(ISERROR(VLOOKUP(TRIM(B653),ALL!$B$1:$V$2738,5,FALSE))," ",VLOOKUP(TRIM(B653),ALL!$B$1:$V$2738,5,FALSE)))</f>
        <v/>
      </c>
      <c r="J653" s="34">
        <f>IF(ISBLANK(VLOOKUP(TRIM(B653),ALL!$B$1:$V$2738,6,FALSE)),"",IF(ISERROR(VLOOKUP(TRIM(B653),ALL!$B$1:$V$2738,6,FALSE))," ", VLOOKUP(TRIM(B653),ALL!$B$1:$V$2738,6,FALSE)))</f>
        <v>4</v>
      </c>
      <c r="K653" s="34"/>
      <c r="L653" s="34" t="str">
        <f>IF(ISBLANK(VLOOKUP(TRIM(B653),ALL!$B$1:$V$2738,8,FALSE)),"",IF(ISERROR(VLOOKUP(TRIM(B653),ALL!$B$1:$V$2738,8,FALSE))," ",VLOOKUP(TRIM(B653),ALL!$B$1:$V$2738,8,FALSE)))</f>
        <v/>
      </c>
      <c r="M653" s="34" t="str">
        <f>IF(ISBLANK(VLOOKUP(TRIM(B653),ALL!$B$1:$V$2738,9,FALSE)),"",IF(ISERROR(VLOOKUP(TRIM(B653),ALL!$B$1:$V$2738,9,FALSE))," ",VLOOKUP(TRIM(B653),ALL!$B$1:$V$2738,9,FALSE)))</f>
        <v/>
      </c>
      <c r="N653" s="34" t="str">
        <f>IF(ISBLANK(VLOOKUP(TRIM(B653),ALL!$B$1:$V$2738,10,FALSE)),"",IF(ISERROR(VLOOKUP(TRIM(B653),ALL!$B$1:$V$2738,10,FALSE))," ",VLOOKUP(TRIM(B653),ALL!$B$1:$V$2738,10,FALSE)))</f>
        <v/>
      </c>
      <c r="O653"/>
      <c r="P653"/>
      <c r="Q653"/>
      <c r="R653"/>
      <c r="S653"/>
      <c r="T653"/>
      <c r="AB653"/>
      <c r="AC653"/>
    </row>
    <row r="654" spans="1:29">
      <c r="A654" s="34" t="str">
        <f>IF(ISERROR(VLOOKUP(TRIM(B654),ALL!$B$1:$U$2738,3,FALSE)),"(unc)",VLOOKUP(TRIM(B654),ALL!$B$1:$U$2738,3,FALSE))</f>
        <v>OLB</v>
      </c>
      <c r="B654" s="99" t="s">
        <v>8906</v>
      </c>
      <c r="C654" s="10" t="s">
        <v>9398</v>
      </c>
      <c r="D654" s="224">
        <f>VLOOKUP(TRIM(B654),BirthdateDraft!$A$1:$M$9000,2,FALSE)</f>
        <v>36251</v>
      </c>
      <c r="E654" s="203" t="str">
        <f>VLOOKUP(TRIM(B654),BirthdateDraft!$A$1:$M$9865,3,FALSE)</f>
        <v>21/1(32)</v>
      </c>
      <c r="F654" s="209" t="s">
        <v>8401</v>
      </c>
      <c r="G654" s="34" t="str">
        <f>IF(ISERROR(VLOOKUP(TRIM(B654),ALL!$B$1:$U$2738,2,FALSE)),"",IF(ISERROR(VLOOKUP(TRIM(B654),ALL!$B$1:$U$2738,2,FALSE))," ",VLOOKUP(TRIM(B654),ALL!$B$1:$U$2738,2,FALSE)))</f>
        <v>TBN</v>
      </c>
      <c r="H654" s="124" t="str">
        <f>IF(ISBLANK(VLOOKUP(TRIM(B654),ALL!$B$1:$V$2738,4,FALSE)),"",IF(ISERROR(VLOOKUP(TRIM(B654),ALL!$B$1:$V$2738,4,FALSE))," ",VLOOKUP(TRIM(B654),ALL!$B$1:$V$2738,4,FALSE)))</f>
        <v>0-0</v>
      </c>
      <c r="I654" s="34" t="str">
        <f>IF(ISBLANK(VLOOKUP(TRIM(B654),ALL!$B$1:$V$2738,5,FALSE)),"",IF(ISERROR(VLOOKUP(TRIM(B654),ALL!$B$1:$V$2738,5,FALSE))," ",VLOOKUP(TRIM(B654),ALL!$B$1:$V$2738,5,FALSE)))</f>
        <v/>
      </c>
      <c r="J654" s="34">
        <f>IF(ISBLANK(VLOOKUP(TRIM(B654),ALL!$B$1:$V$2738,6,FALSE)),"",IF(ISERROR(VLOOKUP(TRIM(B654),ALL!$B$1:$V$2738,6,FALSE))," ", VLOOKUP(TRIM(B654),ALL!$B$1:$V$2738,6,FALSE)))</f>
        <v>7</v>
      </c>
      <c r="K654" s="34"/>
      <c r="L654" s="34" t="str">
        <f>IF(ISBLANK(VLOOKUP(TRIM(B654),ALL!$B$1:$V$2738,8,FALSE)),"",IF(ISERROR(VLOOKUP(TRIM(B654),ALL!$B$1:$V$2738,8,FALSE))," ",VLOOKUP(TRIM(B654),ALL!$B$1:$V$2738,8,FALSE)))</f>
        <v/>
      </c>
      <c r="M654" s="34" t="str">
        <f>IF(ISBLANK(VLOOKUP(TRIM(B654),ALL!$B$1:$V$2738,9,FALSE)),"",IF(ISERROR(VLOOKUP(TRIM(B654),ALL!$B$1:$V$2738,9,FALSE))," ",VLOOKUP(TRIM(B654),ALL!$B$1:$V$2738,9,FALSE)))</f>
        <v/>
      </c>
      <c r="N654" s="34" t="str">
        <f>IF(ISBLANK(VLOOKUP(TRIM(B654),ALL!$B$1:$V$2738,10,FALSE)),"",IF(ISERROR(VLOOKUP(TRIM(B654),ALL!$B$1:$V$2738,10,FALSE))," ",VLOOKUP(TRIM(B654),ALL!$B$1:$V$2738,10,FALSE)))</f>
        <v/>
      </c>
      <c r="O654"/>
      <c r="P654"/>
      <c r="Q654"/>
      <c r="R654"/>
      <c r="S654"/>
      <c r="T654"/>
      <c r="AB654"/>
      <c r="AC654"/>
    </row>
    <row r="655" spans="1:29">
      <c r="A655" s="34" t="str">
        <f>IF(ISERROR(VLOOKUP(TRIM(B655),ALL!$B$1:$U$2738,3,FALSE)),"(unc)",VLOOKUP(TRIM(B655),ALL!$B$1:$U$2738,3,FALSE))</f>
        <v>OLB</v>
      </c>
      <c r="B655" s="99" t="s">
        <v>10322</v>
      </c>
      <c r="C655" s="10" t="s">
        <v>9398</v>
      </c>
      <c r="D655" s="224" t="e">
        <f>VLOOKUP(TRIM(B655),BirthdateDraft!$A$1:$M$9819,2,FALSE)</f>
        <v>#N/A</v>
      </c>
      <c r="E655" s="203" t="e">
        <f>VLOOKUP(TRIM(B655),BirthdateDraft!$A$1:$M$9819,3,FALSE)</f>
        <v>#N/A</v>
      </c>
      <c r="F655" s="209" t="s">
        <v>10836</v>
      </c>
      <c r="G655" s="34" t="str">
        <f>IF(ISERROR(VLOOKUP(TRIM(B655),ALL!$B$1:$U$2738,2,FALSE)),"",IF(ISERROR(VLOOKUP(TRIM(B655),ALL!$B$1:$U$2738,2,FALSE))," ",VLOOKUP(TRIM(B655),ALL!$B$1:$U$2738,2,FALSE)))</f>
        <v>PIA</v>
      </c>
      <c r="H655" s="124" t="str">
        <f>IF(ISBLANK(VLOOKUP(TRIM(B655),ALL!$B$1:$V$2738,4,FALSE)),"",IF(ISERROR(VLOOKUP(TRIM(B655),ALL!$B$1:$V$2738,4,FALSE))," ",VLOOKUP(TRIM(B655),ALL!$B$1:$V$2738,4,FALSE)))</f>
        <v>0-4</v>
      </c>
      <c r="I655" s="34" t="str">
        <f>IF(ISBLANK(VLOOKUP(TRIM(B655),ALL!$B$1:$V$2738,5,FALSE)),"",IF(ISERROR(VLOOKUP(TRIM(B655),ALL!$B$1:$V$2738,5,FALSE))," ",VLOOKUP(TRIM(B655),ALL!$B$1:$V$2738,5,FALSE)))</f>
        <v/>
      </c>
      <c r="J655" s="34">
        <f>IF(ISBLANK(VLOOKUP(TRIM(B655),ALL!$B$1:$V$2738,6,FALSE)),"",IF(ISERROR(VLOOKUP(TRIM(B655),ALL!$B$1:$V$2738,6,FALSE))," ", VLOOKUP(TRIM(B655),ALL!$B$1:$V$2738,6,FALSE)))</f>
        <v>3</v>
      </c>
      <c r="K655" s="34"/>
      <c r="L655" s="34"/>
      <c r="M655" s="34"/>
      <c r="N655" s="34"/>
      <c r="O655"/>
      <c r="P655"/>
      <c r="Q655"/>
      <c r="R655"/>
      <c r="S655"/>
      <c r="T655"/>
      <c r="AB655"/>
      <c r="AC655"/>
    </row>
    <row r="656" spans="1:29">
      <c r="A656" s="34" t="str">
        <f>IF(ISERROR(VLOOKUP(TRIM(B656),ALL!$B$1:$U$2738,3,FALSE)),"(unc)",VLOOKUP(TRIM(B656),ALL!$B$1:$U$2738,3,FALSE))</f>
        <v>OLB</v>
      </c>
      <c r="B656" s="99" t="s">
        <v>8885</v>
      </c>
      <c r="C656" s="10" t="s">
        <v>9398</v>
      </c>
      <c r="D656" s="224">
        <f>VLOOKUP(TRIM(B656),BirthdateDraft!$A$1:$M$9819,2,FALSE)</f>
        <v>36281</v>
      </c>
      <c r="E656" s="203" t="str">
        <f>VLOOKUP(TRIM(B656),BirthdateDraft!$A$1:$M$9819,3,FALSE)</f>
        <v>21/1(18)</v>
      </c>
      <c r="F656" s="209" t="s">
        <v>8387</v>
      </c>
      <c r="G656" s="34" t="str">
        <f>IF(ISERROR(VLOOKUP(TRIM(B656),ALL!$B$1:$U$2738,2,FALSE)),"",IF(ISERROR(VLOOKUP(TRIM(B656),ALL!$B$1:$U$2738,2,FALSE))," ",VLOOKUP(TRIM(B656),ALL!$B$1:$U$2738,2,FALSE)))</f>
        <v>MIA</v>
      </c>
      <c r="H656" s="124" t="str">
        <f>IF(ISBLANK(VLOOKUP(TRIM(B656),ALL!$B$1:$V$2738,4,FALSE)),"",IF(ISERROR(VLOOKUP(TRIM(B656),ALL!$B$1:$V$2738,4,FALSE))," ",VLOOKUP(TRIM(B656),ALL!$B$1:$V$2738,4,FALSE)))</f>
        <v>0-5</v>
      </c>
      <c r="I656" s="34" t="str">
        <f>IF(ISBLANK(VLOOKUP(TRIM(B656),ALL!$B$1:$V$2738,5,FALSE)),"",IF(ISERROR(VLOOKUP(TRIM(B656),ALL!$B$1:$V$2738,5,FALSE))," ",VLOOKUP(TRIM(B656),ALL!$B$1:$V$2738,5,FALSE)))</f>
        <v/>
      </c>
      <c r="J656" s="34">
        <f>IF(ISBLANK(VLOOKUP(TRIM(B656),ALL!$B$1:$V$2738,6,FALSE)),"",IF(ISERROR(VLOOKUP(TRIM(B656),ALL!$B$1:$V$2738,6,FALSE))," ", VLOOKUP(TRIM(B656),ALL!$B$1:$V$2738,6,FALSE)))</f>
        <v>8</v>
      </c>
      <c r="K656" s="34"/>
      <c r="L656" s="34" t="str">
        <f>IF(ISBLANK(VLOOKUP(TRIM(B656),ALL!$B$1:$V$2738,8,FALSE)),"",IF(ISERROR(VLOOKUP(TRIM(B656),ALL!$B$1:$V$2738,8,FALSE))," ",VLOOKUP(TRIM(B656),ALL!$B$1:$V$2738,8,FALSE)))</f>
        <v/>
      </c>
      <c r="M656" s="34" t="str">
        <f>IF(ISBLANK(VLOOKUP(TRIM(B656),ALL!$B$1:$V$2738,9,FALSE)),"",IF(ISERROR(VLOOKUP(TRIM(B656),ALL!$B$1:$V$2738,9,FALSE))," ",VLOOKUP(TRIM(B656),ALL!$B$1:$V$2738,9,FALSE)))</f>
        <v/>
      </c>
      <c r="N656" s="34" t="str">
        <f>IF(ISBLANK(VLOOKUP(TRIM(B656),ALL!$B$1:$V$2738,10,FALSE)),"",IF(ISERROR(VLOOKUP(TRIM(B656),ALL!$B$1:$V$2738,10,FALSE))," ",VLOOKUP(TRIM(B656),ALL!$B$1:$V$2738,10,FALSE)))</f>
        <v/>
      </c>
      <c r="O656"/>
      <c r="P656"/>
      <c r="Q656"/>
      <c r="R656"/>
      <c r="S656"/>
      <c r="T656"/>
      <c r="AB656"/>
      <c r="AC656"/>
    </row>
    <row r="657" spans="1:29">
      <c r="A657" s="34" t="str">
        <f>IF(ISERROR(VLOOKUP(TRIM(B657),ALL!$B$1:$U$2738,3,FALSE)),"(unc)",VLOOKUP(TRIM(B657),ALL!$B$1:$U$2738,3,FALSE))</f>
        <v>LB</v>
      </c>
      <c r="B657" s="99" t="s">
        <v>5485</v>
      </c>
      <c r="C657" s="10" t="s">
        <v>9398</v>
      </c>
      <c r="D657" s="224">
        <f>VLOOKUP(TRIM(B657),BirthdateDraft!$A$1:$M$9000,2,FALSE)</f>
        <v>34945</v>
      </c>
      <c r="E657" s="203" t="str">
        <f>VLOOKUP(TRIM(B657),BirthdateDraft!$A$1:$M$9865,3,FALSE)</f>
        <v>16/2</v>
      </c>
      <c r="F657" s="209"/>
      <c r="G657" s="34" t="str">
        <f>IF(ISERROR(VLOOKUP(TRIM(B657),ALL!$B$1:$U$2738,2,FALSE)),"",IF(ISERROR(VLOOKUP(TRIM(B657),ALL!$B$1:$U$2738,2,FALSE))," ",VLOOKUP(TRIM(B657),ALL!$B$1:$U$2738,2,FALSE)))</f>
        <v>PIA</v>
      </c>
      <c r="H657" s="124" t="str">
        <f>IF(ISBLANK(VLOOKUP(TRIM(B657),ALL!$B$1:$V$2738,4,FALSE)),"",IF(ISERROR(VLOOKUP(TRIM(B657),ALL!$B$1:$V$2738,4,FALSE))," ",VLOOKUP(TRIM(B657),ALL!$B$1:$V$2738,4,FALSE)))</f>
        <v>0-4</v>
      </c>
      <c r="I657" s="34" t="str">
        <f>IF(ISBLANK(VLOOKUP(TRIM(B657),ALL!$B$1:$V$2738,5,FALSE)),"",IF(ISERROR(VLOOKUP(TRIM(B657),ALL!$B$1:$V$2738,5,FALSE))," ",VLOOKUP(TRIM(B657),ALL!$B$1:$V$2738,5,FALSE)))</f>
        <v/>
      </c>
      <c r="J657" s="34">
        <f>IF(ISBLANK(VLOOKUP(TRIM(B657),ALL!$B$1:$V$2738,6,FALSE)),"",IF(ISERROR(VLOOKUP(TRIM(B657),ALL!$B$1:$V$2738,6,FALSE))," ", VLOOKUP(TRIM(B657),ALL!$B$1:$V$2738,6,FALSE)))</f>
        <v>3</v>
      </c>
      <c r="K657" s="34" t="str">
        <f>IF(ISBLANK(VLOOKUP(TRIM(B657),ALL!$B$1:$V$2738,7,FALSE)),"",IF(ISERROR(VLOOKUP(TRIM(B657),ALL!$B$1:$V$2738,7,FALSE))," ",VLOOKUP(TRIM(B657),ALL!$B$1:$V$2738,7,FALSE)))</f>
        <v/>
      </c>
      <c r="L657" s="34" t="str">
        <f>IF(ISBLANK(VLOOKUP(TRIM(B657),ALL!$B$1:$V$2738,8,FALSE)),"",IF(ISERROR(VLOOKUP(TRIM(B657),ALL!$B$1:$V$2738,8,FALSE))," ",VLOOKUP(TRIM(B657),ALL!$B$1:$V$2738,8,FALSE)))</f>
        <v/>
      </c>
      <c r="M657" s="34" t="str">
        <f>IF(ISBLANK(VLOOKUP(TRIM(B657),ALL!$B$1:$V$2738,9,FALSE)),"",IF(ISERROR(VLOOKUP(TRIM(B657),ALL!$B$1:$V$2738,9,FALSE))," ",VLOOKUP(TRIM(B657),ALL!$B$1:$V$2738,9,FALSE)))</f>
        <v/>
      </c>
      <c r="N657" s="34" t="str">
        <f>IF(ISBLANK(VLOOKUP(TRIM(B657),ALL!$B$1:$V$2738,10,FALSE)),"",IF(ISERROR(VLOOKUP(TRIM(B657),ALL!$B$1:$V$2738,10,FALSE))," ",VLOOKUP(TRIM(B657),ALL!$B$1:$V$2738,10,FALSE)))</f>
        <v/>
      </c>
      <c r="O657"/>
      <c r="P657"/>
      <c r="Q657"/>
      <c r="R657"/>
      <c r="S657"/>
      <c r="T657"/>
      <c r="AB657"/>
      <c r="AC657"/>
    </row>
    <row r="658" spans="1:29">
      <c r="A658" s="34" t="str">
        <f>IF(ISERROR(VLOOKUP(TRIM(B658),ALL!$B$1:$U$2738,3,FALSE)),"(unc)",VLOOKUP(TRIM(B658),ALL!$B$1:$U$2738,3,FALSE))</f>
        <v>LOLB</v>
      </c>
      <c r="B658" s="99" t="s">
        <v>7995</v>
      </c>
      <c r="C658" s="10" t="s">
        <v>9398</v>
      </c>
      <c r="D658" s="224">
        <f>VLOOKUP(TRIM(B658),BirthdateDraft!$A$1:$M$9000,2,FALSE)</f>
        <v>35859</v>
      </c>
      <c r="E658" s="203" t="str">
        <f>VLOOKUP(TRIM(B658),BirthdateDraft!$A$1:$M$9865,3,FALSE)</f>
        <v>20/3</v>
      </c>
      <c r="F658" s="209"/>
      <c r="G658" s="34" t="str">
        <f>IF(ISERROR(VLOOKUP(TRIM(B658),ALL!$B$1:$U$2738,2,FALSE)),"",IF(ISERROR(VLOOKUP(TRIM(B658),ALL!$B$1:$U$2738,2,FALSE))," ",VLOOKUP(TRIM(B658),ALL!$B$1:$U$2738,2,FALSE)))</f>
        <v>BAA</v>
      </c>
      <c r="H658" s="124" t="str">
        <f>IF(ISBLANK(VLOOKUP(TRIM(B658),ALL!$B$1:$V$2738,4,FALSE)),"",IF(ISERROR(VLOOKUP(TRIM(B658),ALL!$B$1:$V$2738,4,FALSE))," ",VLOOKUP(TRIM(B658),ALL!$B$1:$V$2738,4,FALSE)))</f>
        <v>4-4</v>
      </c>
      <c r="I658" s="34" t="str">
        <f>IF(ISBLANK(VLOOKUP(TRIM(B658),ALL!$B$1:$V$2738,5,FALSE)),"",IF(ISERROR(VLOOKUP(TRIM(B658),ALL!$B$1:$V$2738,5,FALSE))," ",VLOOKUP(TRIM(B658),ALL!$B$1:$V$2738,5,FALSE)))</f>
        <v/>
      </c>
      <c r="J658" s="34">
        <f>IF(ISBLANK(VLOOKUP(TRIM(B658),ALL!$B$1:$V$2738,6,FALSE)),"",IF(ISERROR(VLOOKUP(TRIM(B658),ALL!$B$1:$V$2738,6,FALSE))," ", VLOOKUP(TRIM(B658),ALL!$B$1:$V$2738,6,FALSE)))</f>
        <v>0</v>
      </c>
      <c r="K658" s="34"/>
      <c r="L658" s="34" t="str">
        <f>IF(ISBLANK(VLOOKUP(TRIM(B658),ALL!$B$1:$V$2738,8,FALSE)),"",IF(ISERROR(VLOOKUP(TRIM(B658),ALL!$B$1:$V$2738,8,FALSE))," ",VLOOKUP(TRIM(B658),ALL!$B$1:$V$2738,8,FALSE)))</f>
        <v/>
      </c>
      <c r="M658" s="34" t="str">
        <f>IF(ISBLANK(VLOOKUP(TRIM(B658),ALL!$B$1:$V$2738,9,FALSE)),"",IF(ISERROR(VLOOKUP(TRIM(B658),ALL!$B$1:$V$2738,9,FALSE))," ",VLOOKUP(TRIM(B658),ALL!$B$1:$V$2738,9,FALSE)))</f>
        <v/>
      </c>
      <c r="N658" s="34" t="str">
        <f>IF(ISBLANK(VLOOKUP(TRIM(B658),ALL!$B$1:$V$2738,10,FALSE)),"",IF(ISERROR(VLOOKUP(TRIM(B658),ALL!$B$1:$V$2738,10,FALSE))," ",VLOOKUP(TRIM(B658),ALL!$B$1:$V$2738,10,FALSE)))</f>
        <v/>
      </c>
      <c r="O658"/>
      <c r="P658"/>
      <c r="Q658"/>
      <c r="R658"/>
      <c r="S658"/>
      <c r="T658"/>
      <c r="AB658"/>
      <c r="AC658"/>
    </row>
    <row r="659" spans="1:29">
      <c r="A659" s="34" t="str">
        <f>IF(ISERROR(VLOOKUP(TRIM(B659),ALL!$B$1:$U$2738,3,FALSE)),"(unc)",VLOOKUP(TRIM(B659),ALL!$B$1:$U$2738,3,FALSE))</f>
        <v>LB</v>
      </c>
      <c r="B659" s="493" t="s">
        <v>7938</v>
      </c>
      <c r="C659" s="10" t="s">
        <v>9398</v>
      </c>
      <c r="D659" s="224">
        <f>VLOOKUP(TRIM(B659),BirthdateDraft!$A$1:$M$9000,2,FALSE)</f>
        <v>35887</v>
      </c>
      <c r="E659" s="203" t="str">
        <f>VLOOKUP(TRIM(B659),BirthdateDraft!$A$1:$M$9865,3,FALSE)</f>
        <v>20/FA</v>
      </c>
      <c r="F659" s="209"/>
      <c r="G659" s="34" t="str">
        <f>IF(ISERROR(VLOOKUP(TRIM(B659),ALL!$B$1:$U$2738,2,FALSE)),"",IF(ISERROR(VLOOKUP(TRIM(B659),ALL!$B$1:$U$2738,2,FALSE))," ",VLOOKUP(TRIM(B659),ALL!$B$1:$U$2738,2,FALSE)))</f>
        <v>ARN</v>
      </c>
      <c r="H659" s="124" t="str">
        <f>IF(ISBLANK(VLOOKUP(TRIM(B659),ALL!$B$1:$V$2738,4,FALSE)),"",IF(ISERROR(VLOOKUP(TRIM(B659),ALL!$B$1:$V$2738,4,FALSE))," ",VLOOKUP(TRIM(B659),ALL!$B$1:$V$2738,4,FALSE)))</f>
        <v>0-0</v>
      </c>
      <c r="I659" s="34" t="str">
        <f>IF(ISBLANK(VLOOKUP(TRIM(B659),ALL!$B$1:$V$2738,5,FALSE)),"",IF(ISERROR(VLOOKUP(TRIM(B659),ALL!$B$1:$V$2738,5,FALSE))," ",VLOOKUP(TRIM(B659),ALL!$B$1:$V$2738,5,FALSE)))</f>
        <v/>
      </c>
      <c r="J659" s="34">
        <f>IF(ISBLANK(VLOOKUP(TRIM(B659),ALL!$B$1:$V$2738,6,FALSE)),"",IF(ISERROR(VLOOKUP(TRIM(B659),ALL!$B$1:$V$2738,6,FALSE))," ", VLOOKUP(TRIM(B659),ALL!$B$1:$V$2738,6,FALSE)))</f>
        <v>0</v>
      </c>
      <c r="K659" s="34"/>
      <c r="L659" s="34"/>
      <c r="M659" s="34"/>
      <c r="N659" s="34"/>
      <c r="O659"/>
      <c r="P659"/>
      <c r="Q659"/>
      <c r="R659"/>
      <c r="S659"/>
      <c r="T659"/>
      <c r="AB659"/>
      <c r="AC659"/>
    </row>
    <row r="660" spans="1:29">
      <c r="A660" s="34"/>
      <c r="B660" s="99"/>
      <c r="C660" s="10"/>
      <c r="D660" s="224"/>
      <c r="E660" s="203"/>
      <c r="F660" s="209"/>
      <c r="G660" s="34"/>
      <c r="H660" s="124"/>
      <c r="I660" s="34"/>
      <c r="J660" s="34"/>
      <c r="K660" s="34"/>
      <c r="L660" s="34" t="str">
        <f>IF(ISBLANK(VLOOKUP(TRIM(B660),ALL!$B$1:$V$2738,8,FALSE)),"",IF(ISERROR(VLOOKUP(TRIM(B660),ALL!$B$1:$V$2738,8,FALSE))," ",VLOOKUP(TRIM(B660),ALL!$B$1:$V$2738,8,FALSE)))</f>
        <v xml:space="preserve"> </v>
      </c>
      <c r="M660" s="34" t="str">
        <f>IF(ISBLANK(VLOOKUP(TRIM(B660),ALL!$B$1:$V$2738,9,FALSE)),"",IF(ISERROR(VLOOKUP(TRIM(B660),ALL!$B$1:$V$2738,9,FALSE))," ",VLOOKUP(TRIM(B660),ALL!$B$1:$V$2738,9,FALSE)))</f>
        <v xml:space="preserve"> </v>
      </c>
      <c r="N660" s="34" t="str">
        <f>IF(ISBLANK(VLOOKUP(TRIM(B660),ALL!$B$1:$V$2738,10,FALSE)),"",IF(ISERROR(VLOOKUP(TRIM(B660),ALL!$B$1:$V$2738,10,FALSE))," ",VLOOKUP(TRIM(B660),ALL!$B$1:$V$2738,10,FALSE)))</f>
        <v xml:space="preserve"> </v>
      </c>
      <c r="O660"/>
      <c r="P660"/>
      <c r="Q660"/>
      <c r="R660"/>
      <c r="S660"/>
      <c r="T660"/>
      <c r="AB660"/>
      <c r="AC660"/>
    </row>
    <row r="661" spans="1:29">
      <c r="A661" s="34" t="str">
        <f>IF(ISERROR(VLOOKUP(TRIM(B661),ALL!$B$1:$U$2738,3,FALSE)),"(unc)",VLOOKUP(TRIM(B661),ALL!$B$1:$U$2738,3,FALSE))</f>
        <v>LCB ^</v>
      </c>
      <c r="B661" s="99" t="s">
        <v>10119</v>
      </c>
      <c r="C661" s="10" t="s">
        <v>9398</v>
      </c>
      <c r="D661" s="224">
        <f>VLOOKUP(TRIM(B661),BirthdateDraft!$A$1:$M$9000,2,FALSE)</f>
        <v>36769</v>
      </c>
      <c r="E661" s="203" t="str">
        <f>VLOOKUP(TRIM(B661),BirthdateDraft!$A$1:$M$9865,3,FALSE)</f>
        <v>22/1</v>
      </c>
      <c r="F661" s="278" t="s">
        <v>9980</v>
      </c>
      <c r="G661" s="34" t="str">
        <f>IF(ISERROR(VLOOKUP(TRIM(B661),ALL!$B$1:$U$2738,2,FALSE)),"",IF(ISERROR(VLOOKUP(TRIM(B661),ALL!$B$1:$U$2738,2,FALSE))," ",VLOOKUP(TRIM(B661),ALL!$B$1:$U$2738,2,FALSE)))</f>
        <v>NYA</v>
      </c>
      <c r="H661" s="124" t="str">
        <f>IF(ISBLANK(VLOOKUP(TRIM(B661),ALL!$B$1:$V$2738,4,FALSE)),"",IF(ISERROR(VLOOKUP(TRIM(B661),ALL!$B$1:$V$2738,4,FALSE))," ",VLOOKUP(TRIM(B661),ALL!$B$1:$V$2738,4,FALSE)))</f>
        <v>6</v>
      </c>
      <c r="I661" s="34"/>
      <c r="J661" s="34"/>
      <c r="K661" s="34"/>
      <c r="L661" s="34"/>
      <c r="M661" s="34"/>
      <c r="N661" s="34"/>
      <c r="O661"/>
      <c r="P661"/>
      <c r="Q661"/>
      <c r="R661"/>
      <c r="S661"/>
      <c r="T661"/>
      <c r="AB661"/>
      <c r="AC661"/>
    </row>
    <row r="662" spans="1:29">
      <c r="A662" s="34" t="str">
        <f>IF(ISERROR(VLOOKUP(TRIM(B662),ALL!$B$1:$U$2738,3,FALSE)),"(unc)",VLOOKUP(TRIM(B662),ALL!$B$1:$U$2738,3,FALSE))</f>
        <v>LCB ^</v>
      </c>
      <c r="B662" s="99" t="s">
        <v>6163</v>
      </c>
      <c r="C662" s="10" t="s">
        <v>9398</v>
      </c>
      <c r="D662" s="224">
        <f>VLOOKUP(TRIM(B662),BirthdateDraft!$A$1:$M$9000,2,FALSE)</f>
        <v>34757</v>
      </c>
      <c r="E662" s="203" t="str">
        <f>VLOOKUP(TRIM(B662),BirthdateDraft!$A$1:$M$9865,3,FALSE)</f>
        <v>17/3</v>
      </c>
      <c r="F662" s="209"/>
      <c r="G662" s="34" t="str">
        <f>IF(ISERROR(VLOOKUP(TRIM(B662),ALL!$B$1:$U$2738,2,FALSE)),"",IF(ISERROR(VLOOKUP(TRIM(B662),ALL!$B$1:$U$2738,2,FALSE))," ",VLOOKUP(TRIM(B662),ALL!$B$1:$U$2738,2,FALSE)))</f>
        <v>DEN</v>
      </c>
      <c r="H662" s="124" t="str">
        <f>IF(ISBLANK(VLOOKUP(TRIM(B662),ALL!$B$1:$V$2738,4,FALSE)),"",IF(ISERROR(VLOOKUP(TRIM(B662),ALL!$B$1:$V$2738,4,FALSE))," ",VLOOKUP(TRIM(B662),ALL!$B$1:$V$2738,4,FALSE)))</f>
        <v>4</v>
      </c>
      <c r="I662" s="34" t="str">
        <f>IF(ISBLANK(VLOOKUP(TRIM(B662),ALL!$B$1:$V$2738,5,FALSE)),"",IF(ISERROR(VLOOKUP(TRIM(B662),ALL!$B$1:$V$2738,5,FALSE))," ",VLOOKUP(TRIM(B662),ALL!$B$1:$V$2738,5,FALSE)))</f>
        <v/>
      </c>
      <c r="J662" s="34" t="str">
        <f>IF(ISBLANK(VLOOKUP(TRIM(B662),ALL!$B$1:$V$2738,6,FALSE)),"",IF(ISERROR(VLOOKUP(TRIM(B662),ALL!$B$1:$V$2738,6,FALSE))," ", VLOOKUP(TRIM(B662),ALL!$B$1:$V$2738,6,FALSE)))</f>
        <v/>
      </c>
      <c r="K662" s="34" t="str">
        <f>IF(ISBLANK(VLOOKUP(TRIM(B662),ALL!$B$1:$V$2738,7,FALSE)),"",IF(ISERROR(VLOOKUP(TRIM(B662),ALL!$B$1:$V$2738,7,FALSE))," ",VLOOKUP(TRIM(B662),ALL!$B$1:$V$2738,7,FALSE)))</f>
        <v/>
      </c>
      <c r="L662" s="34" t="str">
        <f>IF(ISBLANK(VLOOKUP(TRIM(B662),ALL!$B$1:$V$2738,8,FALSE)),"",IF(ISERROR(VLOOKUP(TRIM(B662),ALL!$B$1:$V$2738,8,FALSE))," ",VLOOKUP(TRIM(B662),ALL!$B$1:$V$2738,8,FALSE)))</f>
        <v/>
      </c>
      <c r="M662" s="34" t="str">
        <f>IF(ISBLANK(VLOOKUP(TRIM(B662),ALL!$B$1:$V$2738,9,FALSE)),"",IF(ISERROR(VLOOKUP(TRIM(B662),ALL!$B$1:$V$2738,9,FALSE))," ",VLOOKUP(TRIM(B662),ALL!$B$1:$V$2738,9,FALSE)))</f>
        <v/>
      </c>
      <c r="N662" s="34" t="str">
        <f>IF(ISBLANK(VLOOKUP(TRIM(B662),ALL!$B$1:$V$2738,10,FALSE)),"",IF(ISERROR(VLOOKUP(TRIM(B662),ALL!$B$1:$V$2738,10,FALSE))," ",VLOOKUP(TRIM(B662),ALL!$B$1:$V$2738,10,FALSE)))</f>
        <v/>
      </c>
      <c r="O662"/>
      <c r="P662"/>
      <c r="Q662"/>
      <c r="R662"/>
      <c r="S662"/>
      <c r="T662"/>
      <c r="AB662"/>
      <c r="AC662"/>
    </row>
    <row r="663" spans="1:29">
      <c r="A663" s="34" t="str">
        <f>IF(ISERROR(VLOOKUP(TRIM(B663),ALL!$B$1:$U$2738,3,FALSE)),"(unc)",VLOOKUP(TRIM(B663),ALL!$B$1:$U$2738,3,FALSE))</f>
        <v>CB ^</v>
      </c>
      <c r="B663" s="99" t="s">
        <v>8058</v>
      </c>
      <c r="C663" s="10" t="s">
        <v>9398</v>
      </c>
      <c r="D663" s="224">
        <f>VLOOKUP(TRIM(B663),BirthdateDraft!$A$1:$M$9000,2,FALSE)</f>
        <v>35561</v>
      </c>
      <c r="E663" s="203" t="str">
        <f>VLOOKUP(TRIM(B663),BirthdateDraft!$A$1:$M$9865,3,FALSE)</f>
        <v>20/5</v>
      </c>
      <c r="F663" s="209"/>
      <c r="G663" s="34" t="str">
        <f>IF(ISERROR(VLOOKUP(TRIM(B663),ALL!$B$1:$U$2738,2,FALSE)),"",IF(ISERROR(VLOOKUP(TRIM(B663),ALL!$B$1:$U$2738,2,FALSE))," ",VLOOKUP(TRIM(B663),ALL!$B$1:$U$2738,2,FALSE)))</f>
        <v>NYA</v>
      </c>
      <c r="H663" s="124" t="str">
        <f>IF(ISBLANK(VLOOKUP(TRIM(B663),ALL!$B$1:$V$2738,4,FALSE)),"",IF(ISERROR(VLOOKUP(TRIM(B663),ALL!$B$1:$V$2738,4,FALSE))," ",VLOOKUP(TRIM(B663),ALL!$B$1:$V$2738,4,FALSE)))</f>
        <v>4</v>
      </c>
      <c r="I663" s="34"/>
      <c r="J663" s="34"/>
      <c r="K663" s="34"/>
      <c r="L663" s="34" t="str">
        <f>IF(ISBLANK(VLOOKUP(TRIM(B663),ALL!$B$1:$V$2738,8,FALSE)),"",IF(ISERROR(VLOOKUP(TRIM(B663),ALL!$B$1:$V$2738,8,FALSE))," ",VLOOKUP(TRIM(B663),ALL!$B$1:$V$2738,8,FALSE)))</f>
        <v/>
      </c>
      <c r="M663" s="34" t="str">
        <f>IF(ISBLANK(VLOOKUP(TRIM(B663),ALL!$B$1:$V$2738,9,FALSE)),"",IF(ISERROR(VLOOKUP(TRIM(B663),ALL!$B$1:$V$2738,9,FALSE))," ",VLOOKUP(TRIM(B663),ALL!$B$1:$V$2738,9,FALSE)))</f>
        <v/>
      </c>
      <c r="N663" s="34" t="str">
        <f>IF(ISBLANK(VLOOKUP(TRIM(B663),ALL!$B$1:$V$2738,10,FALSE)),"",IF(ISERROR(VLOOKUP(TRIM(B663),ALL!$B$1:$V$2738,10,FALSE))," ",VLOOKUP(TRIM(B663),ALL!$B$1:$V$2738,10,FALSE)))</f>
        <v/>
      </c>
      <c r="O663"/>
      <c r="P663"/>
      <c r="Q663"/>
      <c r="R663"/>
      <c r="S663"/>
      <c r="T663"/>
      <c r="AB663"/>
      <c r="AC663"/>
    </row>
    <row r="664" spans="1:29">
      <c r="A664" s="34" t="str">
        <f>IF(ISERROR(VLOOKUP(TRIM(B664),ALL!$B$1:$U$2738,3,FALSE)),"(unc)",VLOOKUP(TRIM(B664),ALL!$B$1:$U$2738,3,FALSE))</f>
        <v>FS ^</v>
      </c>
      <c r="B664" s="99" t="s">
        <v>7137</v>
      </c>
      <c r="C664" s="10" t="s">
        <v>9398</v>
      </c>
      <c r="D664" s="224">
        <f>VLOOKUP(TRIM(B664),BirthdateDraft!$A$1:$M$9000,2,FALSE)</f>
        <v>35641</v>
      </c>
      <c r="E664" s="203" t="str">
        <f>VLOOKUP(TRIM(B664),BirthdateDraft!$A$1:$M$9865,3,FALSE)</f>
        <v>19/1 (21)</v>
      </c>
      <c r="F664" s="209"/>
      <c r="G664" s="34" t="str">
        <f>IF(ISERROR(VLOOKUP(TRIM(B664),ALL!$B$1:$U$2738,2,FALSE)),"",IF(ISERROR(VLOOKUP(TRIM(B664),ALL!$B$1:$U$2738,2,FALSE))," ",VLOOKUP(TRIM(B664),ALL!$B$1:$U$2738,2,FALSE)))</f>
        <v>GBN</v>
      </c>
      <c r="H664" s="124" t="str">
        <f>IF(ISBLANK(VLOOKUP(TRIM(B664),ALL!$B$1:$V$2738,4,FALSE)),"",IF(ISERROR(VLOOKUP(TRIM(B664),ALL!$B$1:$V$2738,4,FALSE))," ",VLOOKUP(TRIM(B664),ALL!$B$1:$V$2738,4,FALSE)))</f>
        <v>4-4</v>
      </c>
      <c r="I664" s="34" t="str">
        <f>IF(ISBLANK(VLOOKUP(TRIM(B664),ALL!$B$1:$V$2738,5,FALSE)),"",IF(ISERROR(VLOOKUP(TRIM(B664),ALL!$B$1:$V$2738,5,FALSE))," ",VLOOKUP(TRIM(B664),ALL!$B$1:$V$2738,5,FALSE)))</f>
        <v/>
      </c>
      <c r="J664" s="34" t="str">
        <f>IF(ISBLANK(VLOOKUP(TRIM(B664),ALL!$B$1:$V$2738,6,FALSE)),"",IF(ISERROR(VLOOKUP(TRIM(B664),ALL!$B$1:$V$2738,6,FALSE))," ", VLOOKUP(TRIM(B664),ALL!$B$1:$V$2738,6,FALSE)))</f>
        <v/>
      </c>
      <c r="K664" s="34"/>
      <c r="L664" s="34" t="str">
        <f>IF(ISBLANK(VLOOKUP(TRIM(B664),ALL!$B$1:$V$2738,8,FALSE)),"",IF(ISERROR(VLOOKUP(TRIM(B664),ALL!$B$1:$V$2738,8,FALSE))," ",VLOOKUP(TRIM(B664),ALL!$B$1:$V$2738,8,FALSE)))</f>
        <v/>
      </c>
      <c r="M664" s="34" t="str">
        <f>IF(ISBLANK(VLOOKUP(TRIM(B664),ALL!$B$1:$V$2738,9,FALSE)),"",IF(ISERROR(VLOOKUP(TRIM(B664),ALL!$B$1:$V$2738,9,FALSE))," ",VLOOKUP(TRIM(B664),ALL!$B$1:$V$2738,9,FALSE)))</f>
        <v/>
      </c>
      <c r="N664" s="34" t="str">
        <f>IF(ISBLANK(VLOOKUP(TRIM(B664),ALL!$B$1:$V$2738,10,FALSE)),"",IF(ISERROR(VLOOKUP(TRIM(B664),ALL!$B$1:$V$2738,10,FALSE))," ",VLOOKUP(TRIM(B664),ALL!$B$1:$V$2738,10,FALSE)))</f>
        <v/>
      </c>
      <c r="O664"/>
      <c r="P664"/>
      <c r="Q664"/>
      <c r="R664"/>
      <c r="S664"/>
      <c r="T664"/>
      <c r="AB664"/>
      <c r="AC664"/>
    </row>
    <row r="665" spans="1:29">
      <c r="A665" s="34" t="str">
        <f>IF(ISERROR(VLOOKUP(TRIM(B665),ALL!$B$1:$U$2738,3,FALSE)),"(unc)",VLOOKUP(TRIM(B665),ALL!$B$1:$U$2738,3,FALSE))</f>
        <v>SS ^</v>
      </c>
      <c r="B665" s="99" t="s">
        <v>6019</v>
      </c>
      <c r="C665" s="10" t="s">
        <v>9398</v>
      </c>
      <c r="D665" s="224">
        <f>VLOOKUP(TRIM(B665),BirthdateDraft!$A$1:$M$9000,2,FALSE)</f>
        <v>34125</v>
      </c>
      <c r="E665" s="203" t="str">
        <f>VLOOKUP(TRIM(B665),BirthdateDraft!$A$1:$M$9865,3,FALSE)</f>
        <v>17/5</v>
      </c>
      <c r="F665" s="209"/>
      <c r="G665" s="34" t="str">
        <f>IF(ISERROR(VLOOKUP(TRIM(B665),ALL!$B$1:$U$2738,2,FALSE)),"",IF(ISERROR(VLOOKUP(TRIM(B665),ALL!$B$1:$U$2738,2,FALSE))," ",VLOOKUP(TRIM(B665),ALL!$B$1:$U$2738,2,FALSE)))</f>
        <v>PIA</v>
      </c>
      <c r="H665" s="124" t="str">
        <f>IF(ISBLANK(VLOOKUP(TRIM(B665),ALL!$B$1:$V$2738,4,FALSE)),"",IF(ISERROR(VLOOKUP(TRIM(B665),ALL!$B$1:$V$2738,4,FALSE))," ",VLOOKUP(TRIM(B665),ALL!$B$1:$V$2738,4,FALSE)))</f>
        <v>4-0</v>
      </c>
      <c r="I665" s="34"/>
      <c r="J665" s="34"/>
      <c r="K665" s="34"/>
      <c r="L665" s="34" t="str">
        <f>IF(ISBLANK(VLOOKUP(TRIM(B665),ALL!$B$1:$V$2738,8,FALSE)),"",IF(ISERROR(VLOOKUP(TRIM(B665),ALL!$B$1:$V$2738,8,FALSE))," ",VLOOKUP(TRIM(B665),ALL!$B$1:$V$2738,8,FALSE)))</f>
        <v/>
      </c>
      <c r="M665" s="34" t="str">
        <f>IF(ISBLANK(VLOOKUP(TRIM(B665),ALL!$B$1:$V$2738,9,FALSE)),"",IF(ISERROR(VLOOKUP(TRIM(B665),ALL!$B$1:$V$2738,9,FALSE))," ",VLOOKUP(TRIM(B665),ALL!$B$1:$V$2738,9,FALSE)))</f>
        <v/>
      </c>
      <c r="N665" s="34" t="str">
        <f>IF(ISBLANK(VLOOKUP(TRIM(B665),ALL!$B$1:$V$2738,10,FALSE)),"",IF(ISERROR(VLOOKUP(TRIM(B665),ALL!$B$1:$V$2738,10,FALSE))," ",VLOOKUP(TRIM(B665),ALL!$B$1:$V$2738,10,FALSE)))</f>
        <v/>
      </c>
      <c r="O665"/>
      <c r="P665"/>
      <c r="Q665"/>
      <c r="R665"/>
      <c r="S665"/>
      <c r="T665"/>
      <c r="AB665"/>
      <c r="AC665"/>
    </row>
    <row r="666" spans="1:29">
      <c r="A666" s="34" t="str">
        <f>IF(ISERROR(VLOOKUP(TRIM(B666),ALL!$B$1:$U$2738,3,FALSE)),"(unc)",VLOOKUP(TRIM(B666),ALL!$B$1:$U$2738,3,FALSE))</f>
        <v>SS ^</v>
      </c>
      <c r="B666" s="99" t="s">
        <v>5510</v>
      </c>
      <c r="C666" s="10" t="s">
        <v>9398</v>
      </c>
      <c r="D666" s="224">
        <f>VLOOKUP(TRIM(B666),BirthdateDraft!$A$1:$M$9000,2,FALSE)</f>
        <v>34680</v>
      </c>
      <c r="E666" s="203" t="str">
        <f>VLOOKUP(TRIM(B666),BirthdateDraft!$A$1:$M$9865,3,FALSE)</f>
        <v>16/2</v>
      </c>
      <c r="F666" s="209"/>
      <c r="G666" s="34" t="str">
        <f>IF(ISERROR(VLOOKUP(TRIM(B666),ALL!$B$1:$U$2738,2,FALSE)),"",IF(ISERROR(VLOOKUP(TRIM(B666),ALL!$B$1:$U$2738,2,FALSE))," ",VLOOKUP(TRIM(B666),ALL!$B$1:$U$2738,2,FALSE)))</f>
        <v>CAN</v>
      </c>
      <c r="H666" s="124" t="str">
        <f>IF(ISBLANK(VLOOKUP(TRIM(B666),ALL!$B$1:$V$2738,4,FALSE)),"",IF(ISERROR(VLOOKUP(TRIM(B666),ALL!$B$1:$V$2738,4,FALSE))," ",VLOOKUP(TRIM(B666),ALL!$B$1:$V$2738,4,FALSE)))</f>
        <v>4-4</v>
      </c>
      <c r="I666" s="34" t="str">
        <f>IF(ISBLANK(VLOOKUP(TRIM(B666),ALL!$B$1:$V$2738,5,FALSE)),"",IF(ISERROR(VLOOKUP(TRIM(B666),ALL!$B$1:$V$2738,5,FALSE))," ",VLOOKUP(TRIM(B666),ALL!$B$1:$V$2738,5,FALSE)))</f>
        <v/>
      </c>
      <c r="J666" s="34"/>
      <c r="K666" s="34"/>
      <c r="L666" s="34" t="str">
        <f>IF(ISBLANK(VLOOKUP(TRIM(B666),ALL!$B$1:$V$2738,8,FALSE)),"",IF(ISERROR(VLOOKUP(TRIM(B666),ALL!$B$1:$V$2738,8,FALSE))," ",VLOOKUP(TRIM(B666),ALL!$B$1:$V$2738,8,FALSE)))</f>
        <v/>
      </c>
      <c r="M666" s="34" t="str">
        <f>IF(ISBLANK(VLOOKUP(TRIM(B666),ALL!$B$1:$V$2738,9,FALSE)),"",IF(ISERROR(VLOOKUP(TRIM(B666),ALL!$B$1:$V$2738,9,FALSE))," ",VLOOKUP(TRIM(B666),ALL!$B$1:$V$2738,9,FALSE)))</f>
        <v/>
      </c>
      <c r="N666" s="34" t="str">
        <f>IF(ISBLANK(VLOOKUP(TRIM(B666),ALL!$B$1:$V$2738,10,FALSE)),"",IF(ISERROR(VLOOKUP(TRIM(B666),ALL!$B$1:$V$2738,10,FALSE))," ",VLOOKUP(TRIM(B666),ALL!$B$1:$V$2738,10,FALSE)))</f>
        <v/>
      </c>
      <c r="P666"/>
      <c r="Q666"/>
      <c r="R666"/>
      <c r="S666"/>
      <c r="T666"/>
      <c r="AB666"/>
      <c r="AC666"/>
    </row>
    <row r="667" spans="1:29">
      <c r="A667" s="34" t="str">
        <f>IF(ISERROR(VLOOKUP(TRIM(B667),ALL!$B$1:$U$2738,3,FALSE)),"(unc)",VLOOKUP(TRIM(B667),ALL!$B$1:$U$2738,3,FALSE))</f>
        <v>LCB ^</v>
      </c>
      <c r="B667" s="99" t="s">
        <v>7088</v>
      </c>
      <c r="C667" s="10" t="s">
        <v>9398</v>
      </c>
      <c r="D667" s="224">
        <f>VLOOKUP(TRIM(B667),BirthdateDraft!$A$1:$M$9000,2,FALSE)</f>
        <v>35813</v>
      </c>
      <c r="E667" s="203" t="str">
        <f>VLOOKUP(TRIM(B667),BirthdateDraft!$A$1:$M$9865,3,FALSE)</f>
        <v>19/2</v>
      </c>
      <c r="F667" s="209"/>
      <c r="G667" s="34" t="str">
        <f>IF(ISERROR(VLOOKUP(TRIM(B667),ALL!$B$1:$U$2738,2,FALSE)),"",IF(ISERROR(VLOOKUP(TRIM(B667),ALL!$B$1:$U$2738,2,FALSE))," ",VLOOKUP(TRIM(B667),ALL!$B$1:$U$2738,2,FALSE)))</f>
        <v>MIN</v>
      </c>
      <c r="H667" s="124" t="str">
        <f>IF(ISBLANK(VLOOKUP(TRIM(B667),ALL!$B$1:$V$2738,4,FALSE)),"",IF(ISERROR(VLOOKUP(TRIM(B667),ALL!$B$1:$V$2738,4,FALSE))," ",VLOOKUP(TRIM(B667),ALL!$B$1:$V$2738,4,FALSE)))</f>
        <v>4</v>
      </c>
      <c r="I667" s="34" t="str">
        <f>IF(ISBLANK(VLOOKUP(TRIM(B667),ALL!$B$1:$V$2738,5,FALSE)),"",IF(ISERROR(VLOOKUP(TRIM(B667),ALL!$B$1:$V$2738,5,FALSE))," ",VLOOKUP(TRIM(B667),ALL!$B$1:$V$2738,5,FALSE)))</f>
        <v/>
      </c>
      <c r="J667" s="34" t="str">
        <f>IF(ISBLANK(VLOOKUP(TRIM(B667),ALL!$B$1:$V$2738,6,FALSE)),"",IF(ISERROR(VLOOKUP(TRIM(B667),ALL!$B$1:$V$2738,6,FALSE))," ", VLOOKUP(TRIM(B667),ALL!$B$1:$V$2738,6,FALSE)))</f>
        <v/>
      </c>
      <c r="K667" s="34" t="str">
        <f>IF(ISBLANK(VLOOKUP(TRIM(B667),ALL!$B$1:$V$2738,7,FALSE)),"",IF(ISERROR(VLOOKUP(TRIM(B667),ALL!$B$1:$V$2738,7,FALSE))," ",VLOOKUP(TRIM(B667),ALL!$B$1:$V$2738,7,FALSE)))</f>
        <v/>
      </c>
      <c r="L667" s="34" t="str">
        <f>IF(ISBLANK(VLOOKUP(TRIM(B667),ALL!$B$1:$V$2738,8,FALSE)),"",IF(ISERROR(VLOOKUP(TRIM(B667),ALL!$B$1:$V$2738,8,FALSE))," ",VLOOKUP(TRIM(B667),ALL!$B$1:$V$2738,8,FALSE)))</f>
        <v/>
      </c>
      <c r="M667" s="34" t="str">
        <f>IF(ISBLANK(VLOOKUP(TRIM(B667),ALL!$B$1:$V$2738,9,FALSE)),"",IF(ISERROR(VLOOKUP(TRIM(B667),ALL!$B$1:$V$2738,9,FALSE))," ",VLOOKUP(TRIM(B667),ALL!$B$1:$V$2738,9,FALSE)))</f>
        <v/>
      </c>
      <c r="N667" s="34" t="str">
        <f>IF(ISBLANK(VLOOKUP(TRIM(B667),ALL!$B$1:$V$2738,10,FALSE)),"",IF(ISERROR(VLOOKUP(TRIM(B667),ALL!$B$1:$V$2738,10,FALSE))," ",VLOOKUP(TRIM(B667),ALL!$B$1:$V$2738,10,FALSE)))</f>
        <v/>
      </c>
      <c r="O667"/>
      <c r="P667"/>
      <c r="Q667"/>
      <c r="R667"/>
      <c r="S667"/>
      <c r="T667"/>
      <c r="AB667"/>
      <c r="AC667"/>
    </row>
    <row r="668" spans="1:29">
      <c r="A668" s="34" t="str">
        <f>IF(ISERROR(VLOOKUP(TRIM(B668),ALL!$B$1:$U$2738,3,FALSE)),"(unc)",VLOOKUP(TRIM(B668),ALL!$B$1:$U$2738,3,FALSE))</f>
        <v>CB ^</v>
      </c>
      <c r="B668" s="99" t="s">
        <v>10108</v>
      </c>
      <c r="C668" s="10" t="s">
        <v>9398</v>
      </c>
      <c r="D668" s="224">
        <f>VLOOKUP(TRIM(B668),BirthdateDraft!$A$1:$M$9000,2,FALSE)</f>
        <v>35784</v>
      </c>
      <c r="E668" s="203" t="str">
        <f>VLOOKUP(TRIM(B668),BirthdateDraft!$A$1:$M$9865,3,FALSE)</f>
        <v>22/4</v>
      </c>
      <c r="F668" s="209" t="s">
        <v>10694</v>
      </c>
      <c r="G668" s="34" t="str">
        <f>IF(ISERROR(VLOOKUP(TRIM(B668),ALL!$B$1:$U$2738,2,FALSE)),"",IF(ISERROR(VLOOKUP(TRIM(B668),ALL!$B$1:$U$2738,2,FALSE))," ",VLOOKUP(TRIM(B668),ALL!$B$1:$U$2738,2,FALSE)))</f>
        <v>LVA</v>
      </c>
      <c r="H668" s="124" t="str">
        <f>IF(ISBLANK(VLOOKUP(TRIM(B668),ALL!$B$1:$V$2738,4,FALSE)),"",IF(ISERROR(VLOOKUP(TRIM(B668),ALL!$B$1:$V$2738,4,FALSE))," ",VLOOKUP(TRIM(B668),ALL!$B$1:$V$2738,4,FALSE)))</f>
        <v>4</v>
      </c>
      <c r="I668" s="34"/>
      <c r="J668" s="34"/>
      <c r="K668" s="34"/>
      <c r="L668" s="34"/>
      <c r="M668" s="34"/>
      <c r="N668" s="34"/>
      <c r="O668"/>
      <c r="P668"/>
      <c r="Q668"/>
      <c r="R668"/>
      <c r="S668"/>
      <c r="T668"/>
      <c r="AB668"/>
      <c r="AC668"/>
    </row>
    <row r="669" spans="1:29">
      <c r="A669" s="34" t="str">
        <f>IF(ISERROR(VLOOKUP(TRIM(B669),ALL!$B$1:$U$2738,3,FALSE)),"(unc)",VLOOKUP(TRIM(B669),ALL!$B$1:$U$2738,3,FALSE))</f>
        <v>(unc)</v>
      </c>
      <c r="B669" s="99" t="s">
        <v>10318</v>
      </c>
      <c r="C669" s="10" t="s">
        <v>9398</v>
      </c>
      <c r="D669" s="224" t="e">
        <f>VLOOKUP(TRIM(B669),BirthdateDraft!$A$1:$M$9000,2,FALSE)</f>
        <v>#N/A</v>
      </c>
      <c r="E669" s="203" t="e">
        <f>VLOOKUP(TRIM(B669),BirthdateDraft!$A$1:$M$9865,3,FALSE)</f>
        <v>#N/A</v>
      </c>
      <c r="F669" s="209" t="s">
        <v>10757</v>
      </c>
      <c r="G669" s="34" t="str">
        <f>IF(ISERROR(VLOOKUP(TRIM(B669),ALL!$B$1:$U$2738,2,FALSE)),"",IF(ISERROR(VLOOKUP(TRIM(B669),ALL!$B$1:$U$2738,2,FALSE))," ",VLOOKUP(TRIM(B669),ALL!$B$1:$U$2738,2,FALSE)))</f>
        <v/>
      </c>
      <c r="H669" s="124" t="str">
        <f>IF(ISBLANK(VLOOKUP(TRIM(B669),ALL!$B$1:$V$2738,4,FALSE)),"",IF(ISERROR(VLOOKUP(TRIM(B669),ALL!$B$1:$V$2738,4,FALSE))," ",VLOOKUP(TRIM(B669),ALL!$B$1:$V$2738,4,FALSE)))</f>
        <v xml:space="preserve"> </v>
      </c>
      <c r="I669" s="34"/>
      <c r="J669" s="34"/>
      <c r="K669" s="34"/>
      <c r="L669" s="34"/>
      <c r="M669" s="34"/>
      <c r="N669" s="34"/>
      <c r="O669"/>
      <c r="P669"/>
      <c r="Q669"/>
      <c r="R669"/>
      <c r="S669"/>
      <c r="T669"/>
      <c r="AB669"/>
      <c r="AC669"/>
    </row>
    <row r="670" spans="1:29">
      <c r="A670" s="34"/>
      <c r="C670" s="10"/>
      <c r="D670" s="224"/>
      <c r="E670" s="203"/>
      <c r="F670" s="209"/>
      <c r="G670" s="34"/>
      <c r="H670" s="124"/>
    </row>
    <row r="671" spans="1:29">
      <c r="A671" s="34" t="str">
        <f>IF(ISERROR(VLOOKUP(TRIM(B671),ALL!$B$1:$U$2738,3,FALSE)),"(unc)",VLOOKUP(TRIM(B671),ALL!$B$1:$U$2738,3,FALSE))</f>
        <v>KOR</v>
      </c>
      <c r="B671" s="99" t="s">
        <v>5177</v>
      </c>
      <c r="C671" s="10" t="s">
        <v>9398</v>
      </c>
      <c r="D671" s="224">
        <f>VLOOKUP(TRIM(B671),BirthdateDraft!$A$1:$M$9000,2,FALSE)</f>
        <v>33991</v>
      </c>
      <c r="E671" s="203" t="str">
        <f>VLOOKUP(TRIM(B671),BirthdateDraft!$A$1:$M$9865,3,FALSE)</f>
        <v>15/3</v>
      </c>
      <c r="F671" s="209" t="s">
        <v>10836</v>
      </c>
      <c r="G671" s="34" t="str">
        <f>IF(ISERROR(VLOOKUP(TRIM(B671),ALL!$B$1:$U$2738,2,FALSE)),"",IF(ISERROR(VLOOKUP(TRIM(B671),ALL!$B$1:$U$2738,2,FALSE))," ",VLOOKUP(TRIM(B671),ALL!$B$1:$U$2738,2,FALSE)))</f>
        <v>NEA</v>
      </c>
      <c r="H671" s="124" t="str">
        <f>IF(ISBLANK(VLOOKUP(TRIM(B671),ALL!$B$1:$V$2738,4,FALSE)),"",IF(ISERROR(VLOOKUP(TRIM(B671),ALL!$B$1:$V$2738,4,FALSE))," ",VLOOKUP(TRIM(B671),ALL!$B$1:$V$2738,4,FALSE)))</f>
        <v/>
      </c>
      <c r="I671" s="34"/>
      <c r="J671" s="34"/>
      <c r="K671" s="34"/>
      <c r="L671" s="34"/>
      <c r="M671" s="34"/>
      <c r="N671" s="34"/>
      <c r="O671"/>
      <c r="P671"/>
      <c r="Q671"/>
      <c r="R671"/>
      <c r="S671"/>
      <c r="T671"/>
      <c r="AB671"/>
      <c r="AC671"/>
    </row>
    <row r="672" spans="1:29">
      <c r="A672" s="34" t="str">
        <f>IF(ISERROR(VLOOKUP(TRIM(B672),ALL!$B$1:$U$2738,3,FALSE)),"(unc)",VLOOKUP(TRIM(B672),ALL!$B$1:$U$2738,3,FALSE))</f>
        <v>Punt</v>
      </c>
      <c r="B672" s="99" t="s">
        <v>8217</v>
      </c>
      <c r="C672" s="10" t="s">
        <v>9398</v>
      </c>
      <c r="D672" s="224">
        <f>VLOOKUP(TRIM(B672),BirthdateDraft!$A$1:$M$9000,2,FALSE)</f>
        <v>35381</v>
      </c>
      <c r="E672" s="203" t="str">
        <f>VLOOKUP(TRIM(B672),BirthdateDraft!$A$1:$M$9865,3,FALSE)</f>
        <v>20/FA</v>
      </c>
      <c r="F672" s="209" t="s">
        <v>8783</v>
      </c>
      <c r="G672" s="34" t="str">
        <f>IF(ISERROR(VLOOKUP(TRIM(B672),ALL!$B$1:$U$2738,2,FALSE)),"",IF(ISERROR(VLOOKUP(TRIM(B672),ALL!$B$1:$U$2738,2,FALSE))," ",VLOOKUP(TRIM(B672),ALL!$B$1:$U$2738,2,FALSE)))</f>
        <v>KCA</v>
      </c>
      <c r="H672" s="124"/>
      <c r="I672" s="34"/>
      <c r="J672" s="34"/>
      <c r="K672" s="34"/>
      <c r="L672" s="34" t="str">
        <f>IF(ISBLANK(VLOOKUP(TRIM(B672),ALL!$B$1:$V$2738,8,FALSE)),"",IF(ISERROR(VLOOKUP(TRIM(B672),ALL!$B$1:$V$2738,8,FALSE))," ",VLOOKUP(TRIM(B672),ALL!$B$1:$V$2738,8,FALSE)))</f>
        <v/>
      </c>
      <c r="M672" s="34" t="str">
        <f>IF(ISBLANK(VLOOKUP(TRIM(B672),ALL!$B$1:$V$2738,9,FALSE)),"",IF(ISERROR(VLOOKUP(TRIM(B672),ALL!$B$1:$V$2738,9,FALSE))," ",VLOOKUP(TRIM(B672),ALL!$B$1:$V$2738,9,FALSE)))</f>
        <v/>
      </c>
      <c r="N672" s="34" t="str">
        <f>IF(ISBLANK(VLOOKUP(TRIM(B672),ALL!$B$1:$V$2738,10,FALSE)),"",IF(ISERROR(VLOOKUP(TRIM(B672),ALL!$B$1:$V$2738,10,FALSE))," ",VLOOKUP(TRIM(B672),ALL!$B$1:$V$2738,10,FALSE)))</f>
        <v/>
      </c>
      <c r="O672"/>
      <c r="P672"/>
      <c r="Q672"/>
      <c r="R672"/>
      <c r="S672"/>
      <c r="T672"/>
      <c r="AB672"/>
      <c r="AC672"/>
    </row>
    <row r="673" spans="1:29">
      <c r="A673" s="34" t="str">
        <f>IF(ISERROR(VLOOKUP(TRIM(B673),ALL!$B$1:$U$2738,3,FALSE)),"(unc)",VLOOKUP(TRIM(B673),ALL!$B$1:$U$2738,3,FALSE))</f>
        <v>PK</v>
      </c>
      <c r="B673" s="99" t="s">
        <v>191</v>
      </c>
      <c r="C673" s="10" t="s">
        <v>9398</v>
      </c>
      <c r="D673" s="224">
        <f>VLOOKUP(TRIM(B673),BirthdateDraft!$A$1:$M$9000,2,FALSE)</f>
        <v>32833</v>
      </c>
      <c r="E673" s="203" t="str">
        <f>VLOOKUP(TRIM(B673),BirthdateDraft!$A$1:$M$9865,3,FALSE)</f>
        <v>12/FA</v>
      </c>
      <c r="F673" s="209"/>
      <c r="G673" s="34" t="str">
        <f>IF(ISERROR(VLOOKUP(TRIM(B673),ALL!$B$1:$U$2738,2,FALSE)),"",IF(ISERROR(VLOOKUP(TRIM(B673),ALL!$B$1:$U$2738,2,FALSE))," ",VLOOKUP(TRIM(B673),ALL!$B$1:$U$2738,2,FALSE)))</f>
        <v>BAA</v>
      </c>
      <c r="H673" s="124" t="str">
        <f>IF(ISBLANK(VLOOKUP(TRIM(B673),ALL!$B$1:$V$2738,4,FALSE)),"",IF(ISERROR(VLOOKUP(TRIM(B673),ALL!$B$1:$V$2738,4,FALSE))," ",VLOOKUP(TRIM(B673),ALL!$B$1:$V$2738,4,FALSE)))</f>
        <v/>
      </c>
      <c r="I673" s="34" t="str">
        <f>IF(ISBLANK(VLOOKUP(TRIM(B673),ALL!$B$1:$V$2738,5,FALSE)),"",IF(ISERROR(VLOOKUP(TRIM(B673),ALL!$B$1:$V$2738,5,FALSE))," ",VLOOKUP(TRIM(B673),ALL!$B$1:$V$2738,5,FALSE)))</f>
        <v/>
      </c>
      <c r="J673" s="34" t="str">
        <f>IF(ISBLANK(VLOOKUP(TRIM(B673),ALL!$B$1:$V$2738,6,FALSE)),"",IF(ISERROR(VLOOKUP(TRIM(B673),ALL!$B$1:$V$2738,6,FALSE))," ", VLOOKUP(TRIM(B673),ALL!$B$1:$V$2738,6,FALSE)))</f>
        <v/>
      </c>
      <c r="K673" s="34" t="str">
        <f>IF(ISBLANK(VLOOKUP(TRIM(B673),ALL!$B$1:$V$2738,7,FALSE)),"",IF(ISERROR(VLOOKUP(TRIM(B673),ALL!$B$1:$V$2738,7,FALSE))," ",VLOOKUP(TRIM(B673),ALL!$B$1:$V$2738,7,FALSE)))</f>
        <v/>
      </c>
      <c r="L673" s="34" t="str">
        <f>IF(ISBLANK(VLOOKUP(TRIM(B673),ALL!$B$1:$V$2738,8,FALSE)),"",IF(ISERROR(VLOOKUP(TRIM(B673),ALL!$B$1:$V$2738,8,FALSE))," ",VLOOKUP(TRIM(B673),ALL!$B$1:$V$2738,8,FALSE)))</f>
        <v/>
      </c>
      <c r="M673" s="34" t="str">
        <f>IF(ISBLANK(VLOOKUP(TRIM(B673),ALL!$B$1:$V$2738,9,FALSE)),"",IF(ISERROR(VLOOKUP(TRIM(B673),ALL!$B$1:$V$2738,9,FALSE))," ",VLOOKUP(TRIM(B673),ALL!$B$1:$V$2738,9,FALSE)))</f>
        <v/>
      </c>
      <c r="N673" s="34" t="str">
        <f>IF(ISBLANK(VLOOKUP(TRIM(B673),ALL!$B$1:$V$2738,10,FALSE)),"",IF(ISERROR(VLOOKUP(TRIM(B673),ALL!$B$1:$V$2738,10,FALSE))," ",VLOOKUP(TRIM(B673),ALL!$B$1:$V$2738,10,FALSE)))</f>
        <v/>
      </c>
      <c r="O673"/>
      <c r="P673"/>
      <c r="Q673"/>
      <c r="R673"/>
      <c r="S673"/>
      <c r="T673"/>
      <c r="AB673"/>
      <c r="AC673"/>
    </row>
    <row r="674" spans="1:29" ht="15.75">
      <c r="A674" s="490" t="s">
        <v>12280</v>
      </c>
      <c r="B674" s="490"/>
      <c r="C674" s="490"/>
      <c r="D674" s="491"/>
      <c r="E674" s="490"/>
      <c r="F674" s="490"/>
      <c r="G674" s="490"/>
      <c r="H674" s="492"/>
      <c r="I674" s="490"/>
      <c r="J674" s="490"/>
      <c r="K674" s="490"/>
      <c r="L674" s="34" t="str">
        <f>IF(ISBLANK(VLOOKUP(TRIM(B674),ALL!$B$1:$V$2738,8,FALSE)),"",IF(ISERROR(VLOOKUP(TRIM(B674),ALL!$B$1:$V$2738,8,FALSE))," ",VLOOKUP(TRIM(B674),ALL!$B$1:$V$2738,8,FALSE)))</f>
        <v xml:space="preserve"> </v>
      </c>
      <c r="M674" s="34">
        <f>19+5</f>
        <v>24</v>
      </c>
      <c r="N674" s="34">
        <f>16+5</f>
        <v>21</v>
      </c>
      <c r="O674"/>
      <c r="P674"/>
      <c r="Q674"/>
      <c r="R674"/>
      <c r="S674"/>
      <c r="T674"/>
      <c r="AB674"/>
      <c r="AC674"/>
    </row>
    <row r="675" spans="1:29" ht="15.75">
      <c r="A675" s="490" t="s">
        <v>12281</v>
      </c>
      <c r="B675" s="490"/>
      <c r="C675" s="490"/>
      <c r="D675" s="491"/>
      <c r="E675" s="490"/>
      <c r="F675" s="490"/>
      <c r="G675" s="490"/>
      <c r="H675" s="492"/>
      <c r="I675" s="490"/>
      <c r="J675" s="490"/>
      <c r="K675" s="490"/>
      <c r="L675" s="34" t="str">
        <f>IF(ISBLANK(VLOOKUP(TRIM(B675),ALL!$B$1:$V$2738,8,FALSE)),"",IF(ISERROR(VLOOKUP(TRIM(B675),ALL!$B$1:$V$2738,8,FALSE))," ",VLOOKUP(TRIM(B675),ALL!$B$1:$V$2738,8,FALSE)))</f>
        <v xml:space="preserve"> </v>
      </c>
      <c r="M675" s="34" t="str">
        <f>IF(ISBLANK(VLOOKUP(TRIM(B675),ALL!$B$1:$V$2738,9,FALSE)),"",IF(ISERROR(VLOOKUP(TRIM(B675),ALL!$B$1:$V$2738,9,FALSE))," ",VLOOKUP(TRIM(B675),ALL!$B$1:$V$2738,9,FALSE)))</f>
        <v xml:space="preserve"> </v>
      </c>
      <c r="N675" s="34" t="str">
        <f>IF(ISBLANK(VLOOKUP(TRIM(B675),ALL!$B$1:$V$2738,10,FALSE)),"",IF(ISERROR(VLOOKUP(TRIM(B675),ALL!$B$1:$V$2738,10,FALSE))," ",VLOOKUP(TRIM(B675),ALL!$B$1:$V$2738,10,FALSE)))</f>
        <v xml:space="preserve"> </v>
      </c>
      <c r="O675" s="34"/>
      <c r="P675"/>
      <c r="Q675"/>
      <c r="R675"/>
      <c r="S675"/>
      <c r="T675"/>
      <c r="AB675"/>
      <c r="AC675"/>
    </row>
    <row r="676" spans="1:29">
      <c r="A676" s="307"/>
      <c r="B676" s="307"/>
      <c r="C676" s="307"/>
      <c r="D676" s="308"/>
      <c r="E676" s="309"/>
      <c r="F676" s="310"/>
      <c r="G676" s="311"/>
      <c r="H676" s="312"/>
      <c r="I676" s="313"/>
      <c r="J676" s="313"/>
      <c r="K676" s="313"/>
      <c r="L676" s="34" t="str">
        <f>IF(ISBLANK(VLOOKUP(TRIM(B676),ALL!$B$1:$V$2738,8,FALSE)),"",IF(ISERROR(VLOOKUP(TRIM(B676),ALL!$B$1:$V$2738,8,FALSE))," ",VLOOKUP(TRIM(B676),ALL!$B$1:$V$2738,8,FALSE)))</f>
        <v xml:space="preserve"> </v>
      </c>
      <c r="M676" s="34" t="str">
        <f>IF(ISBLANK(VLOOKUP(TRIM(B676),ALL!$B$1:$V$2738,9,FALSE)),"",IF(ISERROR(VLOOKUP(TRIM(B676),ALL!$B$1:$V$2738,9,FALSE))," ",VLOOKUP(TRIM(B676),ALL!$B$1:$V$2738,9,FALSE)))</f>
        <v xml:space="preserve"> </v>
      </c>
      <c r="N676" s="34" t="str">
        <f>IF(ISBLANK(VLOOKUP(TRIM(B676),ALL!$B$1:$V$2738,10,FALSE)),"",IF(ISERROR(VLOOKUP(TRIM(B676),ALL!$B$1:$V$2738,10,FALSE))," ",VLOOKUP(TRIM(B676),ALL!$B$1:$V$2738,10,FALSE)))</f>
        <v xml:space="preserve"> </v>
      </c>
      <c r="O676"/>
      <c r="P676"/>
      <c r="Q676"/>
      <c r="R676"/>
      <c r="S676"/>
      <c r="T676"/>
      <c r="AB676"/>
      <c r="AC676"/>
    </row>
    <row r="677" spans="1:29" ht="20.25">
      <c r="A677" s="4" t="s">
        <v>5944</v>
      </c>
      <c r="I677" s="31">
        <f>COUNTA(B678:B741)</f>
        <v>54</v>
      </c>
      <c r="J677" s="31"/>
      <c r="L677" s="34" t="str">
        <f>IF(ISBLANK(VLOOKUP(TRIM(B677),ALL!$B$1:$V$2738,8,FALSE)),"",IF(ISERROR(VLOOKUP(TRIM(B677),ALL!$B$1:$V$2738,8,FALSE))," ",VLOOKUP(TRIM(B677),ALL!$B$1:$V$2738,8,FALSE)))</f>
        <v xml:space="preserve"> </v>
      </c>
      <c r="M677" s="34" t="str">
        <f>IF(ISBLANK(VLOOKUP(TRIM(B677),ALL!$B$1:$V$2738,9,FALSE)),"",IF(ISERROR(VLOOKUP(TRIM(B677),ALL!$B$1:$V$2738,9,FALSE))," ",VLOOKUP(TRIM(B677),ALL!$B$1:$V$2738,9,FALSE)))</f>
        <v xml:space="preserve"> </v>
      </c>
      <c r="N677" s="34" t="str">
        <f>IF(ISBLANK(VLOOKUP(TRIM(B677),ALL!$B$1:$V$2738,10,FALSE)),"",IF(ISERROR(VLOOKUP(TRIM(B677),ALL!$B$1:$V$2738,10,FALSE))," ",VLOOKUP(TRIM(B677),ALL!$B$1:$V$2738,10,FALSE)))</f>
        <v xml:space="preserve"> </v>
      </c>
      <c r="O677"/>
    </row>
    <row r="678" spans="1:29">
      <c r="L678" s="34" t="str">
        <f>IF(ISBLANK(VLOOKUP(TRIM(B678),ALL!$B$1:$V$2738,8,FALSE)),"",IF(ISERROR(VLOOKUP(TRIM(B678),ALL!$B$1:$V$2738,8,FALSE))," ",VLOOKUP(TRIM(B678),ALL!$B$1:$V$2738,8,FALSE)))</f>
        <v xml:space="preserve"> </v>
      </c>
      <c r="M678" s="34" t="str">
        <f>IF(ISBLANK(VLOOKUP(TRIM(B678),ALL!$B$1:$V$2738,9,FALSE)),"",IF(ISERROR(VLOOKUP(TRIM(B678),ALL!$B$1:$V$2738,9,FALSE))," ",VLOOKUP(TRIM(B678),ALL!$B$1:$V$2738,9,FALSE)))</f>
        <v xml:space="preserve"> </v>
      </c>
      <c r="N678" s="34" t="str">
        <f>IF(ISBLANK(VLOOKUP(TRIM(B678),ALL!$B$1:$V$2738,10,FALSE)),"",IF(ISERROR(VLOOKUP(TRIM(B678),ALL!$B$1:$V$2738,10,FALSE))," ",VLOOKUP(TRIM(B678),ALL!$B$1:$V$2738,10,FALSE)))</f>
        <v xml:space="preserve"> </v>
      </c>
      <c r="O678" s="6"/>
      <c r="P678"/>
      <c r="Q678"/>
      <c r="R678"/>
      <c r="S678"/>
      <c r="T678"/>
      <c r="AB678"/>
      <c r="AC678"/>
    </row>
    <row r="679" spans="1:29">
      <c r="A679" s="34" t="str">
        <f>IF(ISERROR(VLOOKUP(TRIM(B679),ALL!$B$1:$U$2738,3,FALSE)),"(unc)",VLOOKUP(TRIM(B679),ALL!$B$1:$U$2738,3,FALSE))</f>
        <v>QB</v>
      </c>
      <c r="B679" s="99" t="s">
        <v>9305</v>
      </c>
      <c r="C679" s="10" t="s">
        <v>5764</v>
      </c>
      <c r="D679" s="224">
        <f>VLOOKUP(TRIM(B679),BirthdateDraft!$A$1:$M$9000,2,FALSE)</f>
        <v>36130</v>
      </c>
      <c r="E679" s="203" t="str">
        <f>VLOOKUP(TRIM(B679),BirthdateDraft!$A$1:$M$9865,3,FALSE)</f>
        <v>1//20</v>
      </c>
      <c r="F679" s="209" t="s">
        <v>10573</v>
      </c>
      <c r="G679" s="34" t="str">
        <f>IF(ISERROR(VLOOKUP(TRIM(B679),ALL!$B$1:$U$2738,2,FALSE)),"",IF(ISERROR(VLOOKUP(TRIM(B679),ALL!$B$1:$U$2738,2,FALSE))," ",VLOOKUP(TRIM(B679),ALL!$B$1:$U$2738,2,FALSE)))</f>
        <v>GBN</v>
      </c>
      <c r="H679" s="124"/>
      <c r="I679" s="34"/>
      <c r="J679" s="34"/>
      <c r="K679" s="34"/>
      <c r="L679" s="34"/>
      <c r="M679" s="34"/>
      <c r="N679" s="34"/>
      <c r="O679"/>
      <c r="P679"/>
      <c r="Q679"/>
      <c r="R679"/>
      <c r="S679"/>
      <c r="T679"/>
      <c r="AB679"/>
      <c r="AC679"/>
    </row>
    <row r="680" spans="1:29">
      <c r="A680" s="34" t="str">
        <f>IF(ISERROR(VLOOKUP(TRIM(B680),ALL!$B$1:$U$2738,3,FALSE)),"(unc)",VLOOKUP(TRIM(B680),ALL!$B$1:$U$2738,3,FALSE))</f>
        <v>QB</v>
      </c>
      <c r="B680" s="99" t="s">
        <v>6188</v>
      </c>
      <c r="C680" s="10" t="s">
        <v>5764</v>
      </c>
      <c r="D680" s="224">
        <f>VLOOKUP(TRIM(B680),BirthdateDraft!$A$1:$M$9000,2,FALSE)</f>
        <v>34566</v>
      </c>
      <c r="E680" s="203" t="str">
        <f>VLOOKUP(TRIM(B680),BirthdateDraft!$A$1:$M$9865,3,FALSE)</f>
        <v>17/1 (2)</v>
      </c>
      <c r="F680" s="209"/>
      <c r="G680" s="34" t="str">
        <f>IF(ISERROR(VLOOKUP(TRIM(B680),ALL!$B$1:$U$2738,2,FALSE)),"",IF(ISERROR(VLOOKUP(TRIM(B680),ALL!$B$1:$U$2738,2,FALSE))," ",VLOOKUP(TRIM(B680),ALL!$B$1:$U$2738,2,FALSE)))</f>
        <v>CAN</v>
      </c>
      <c r="H680" s="124" t="str">
        <f>IF(ISBLANK(VLOOKUP(TRIM(B680),ALL!$B$1:$V$2738,4,FALSE)),"",IF(ISERROR(VLOOKUP(TRIM(B680),ALL!$B$1:$V$2738,4,FALSE))," ",VLOOKUP(TRIM(B680),ALL!$B$1:$V$2738,4,FALSE)))</f>
        <v/>
      </c>
      <c r="I680" s="34" t="str">
        <f>IF(ISBLANK(VLOOKUP(TRIM(B680),ALL!$B$1:$V$2738,5,FALSE)),"",IF(ISERROR(VLOOKUP(TRIM(B680),ALL!$B$1:$V$2738,5,FALSE))," ",VLOOKUP(TRIM(B680),ALL!$B$1:$V$2738,5,FALSE)))</f>
        <v/>
      </c>
      <c r="J680" s="34" t="str">
        <f>IF(ISBLANK(VLOOKUP(TRIM(B680),ALL!$B$1:$V$2738,6,FALSE)),"",IF(ISERROR(VLOOKUP(TRIM(B680),ALL!$B$1:$V$2738,6,FALSE))," ", VLOOKUP(TRIM(B680),ALL!$B$1:$V$2738,6,FALSE)))</f>
        <v/>
      </c>
      <c r="K680" s="34" t="str">
        <f>IF(ISBLANK(VLOOKUP(TRIM(B680),ALL!$B$1:$V$2738,7,FALSE)),"",IF(ISERROR(VLOOKUP(TRIM(B680),ALL!$B$1:$V$2738,7,FALSE))," ",VLOOKUP(TRIM(B680),ALL!$B$1:$V$2738,7,FALSE)))</f>
        <v/>
      </c>
      <c r="L680" s="34" t="str">
        <f>IF(ISBLANK(VLOOKUP(TRIM(B680),ALL!$B$1:$V$2738,8,FALSE)),"",IF(ISERROR(VLOOKUP(TRIM(B680),ALL!$B$1:$V$2738,8,FALSE))," ",VLOOKUP(TRIM(B680),ALL!$B$1:$V$2738,8,FALSE)))</f>
        <v/>
      </c>
      <c r="M680" s="34" t="str">
        <f>IF(ISBLANK(VLOOKUP(TRIM(B680),ALL!$B$1:$V$2738,9,FALSE)),"",IF(ISERROR(VLOOKUP(TRIM(B680),ALL!$B$1:$V$2738,9,FALSE))," ",VLOOKUP(TRIM(B680),ALL!$B$1:$V$2738,9,FALSE)))</f>
        <v/>
      </c>
      <c r="N680" s="34" t="str">
        <f>IF(ISBLANK(VLOOKUP(TRIM(B680),ALL!$B$1:$V$2738,10,FALSE)),"",IF(ISERROR(VLOOKUP(TRIM(B680),ALL!$B$1:$V$2738,10,FALSE))," ",VLOOKUP(TRIM(B680),ALL!$B$1:$V$2738,10,FALSE)))</f>
        <v/>
      </c>
      <c r="O680"/>
      <c r="P680"/>
      <c r="Q680"/>
      <c r="R680"/>
      <c r="S680"/>
      <c r="T680"/>
      <c r="AB680"/>
      <c r="AC680"/>
    </row>
    <row r="681" spans="1:29">
      <c r="A681" s="34"/>
      <c r="B681" s="99"/>
      <c r="C681" s="10"/>
      <c r="D681" s="224"/>
      <c r="E681" s="203"/>
      <c r="F681" s="209"/>
      <c r="G681" s="34"/>
      <c r="H681" s="124"/>
      <c r="I681" s="34"/>
      <c r="J681" s="34"/>
      <c r="K681" s="34"/>
      <c r="L681" s="34" t="str">
        <f>IF(ISBLANK(VLOOKUP(TRIM(B681),ALL!$B$1:$V$2738,8,FALSE)),"",IF(ISERROR(VLOOKUP(TRIM(B681),ALL!$B$1:$V$2738,8,FALSE))," ",VLOOKUP(TRIM(B681),ALL!$B$1:$V$2738,8,FALSE)))</f>
        <v xml:space="preserve"> </v>
      </c>
      <c r="M681" s="34" t="str">
        <f>IF(ISBLANK(VLOOKUP(TRIM(B681),ALL!$B$1:$V$2738,9,FALSE)),"",IF(ISERROR(VLOOKUP(TRIM(B681),ALL!$B$1:$V$2738,9,FALSE))," ",VLOOKUP(TRIM(B681),ALL!$B$1:$V$2738,9,FALSE)))</f>
        <v xml:space="preserve"> </v>
      </c>
      <c r="N681" s="34" t="str">
        <f>IF(ISBLANK(VLOOKUP(TRIM(B681),ALL!$B$1:$V$2738,10,FALSE)),"",IF(ISERROR(VLOOKUP(TRIM(B681),ALL!$B$1:$V$2738,10,FALSE))," ",VLOOKUP(TRIM(B681),ALL!$B$1:$V$2738,10,FALSE)))</f>
        <v xml:space="preserve"> </v>
      </c>
      <c r="O681"/>
      <c r="P681"/>
      <c r="Q681"/>
      <c r="R681"/>
      <c r="S681"/>
      <c r="T681"/>
      <c r="AB681"/>
      <c r="AC681"/>
    </row>
    <row r="682" spans="1:29">
      <c r="A682" s="34" t="str">
        <f>IF(ISERROR(VLOOKUP(TRIM(B682),ALL!$B$1:$U$2738,3,FALSE)),"(unc)",VLOOKUP(TRIM(B682),ALL!$B$1:$U$2738,3,FALSE))</f>
        <v>HB</v>
      </c>
      <c r="B682" s="99" t="s">
        <v>8176</v>
      </c>
      <c r="C682" s="10" t="s">
        <v>5764</v>
      </c>
      <c r="D682" s="224">
        <f>VLOOKUP(TRIM(B682),BirthdateDraft!$A$1:$M$9000,2,FALSE)</f>
        <v>35472</v>
      </c>
      <c r="E682" s="203" t="str">
        <f>VLOOKUP(TRIM(B682),BirthdateDraft!$A$1:$M$9865,3,FALSE)</f>
        <v>19/3</v>
      </c>
      <c r="F682" s="209" t="s">
        <v>10574</v>
      </c>
      <c r="G682" s="34" t="str">
        <f>IF(ISERROR(VLOOKUP(TRIM(B682),ALL!$B$1:$U$2738,2,FALSE)),"",IF(ISERROR(VLOOKUP(TRIM(B682),ALL!$B$1:$U$2738,2,FALSE))," ",VLOOKUP(TRIM(B682),ALL!$B$1:$U$2738,2,FALSE)))</f>
        <v>BFA</v>
      </c>
      <c r="H682" s="124" t="str">
        <f>IF(ISBLANK(VLOOKUP(TRIM(B682),ALL!$B$1:$V$2738,11,FALSE)),"",IF(ISERROR(VLOOKUP(TRIM(B682),ALL!$B$1:$V$2738,11,FALSE))," ",VLOOKUP(TRIM(B682),ALL!$B$1:$V$2738,11,FALSE)))</f>
        <v>C</v>
      </c>
      <c r="I682" s="34" t="str">
        <f>IF(ISBLANK(VLOOKUP(TRIM(B682),ALL!$B$1:$V$2738,5,FALSE)),"",IF(ISERROR(VLOOKUP(TRIM(B682),ALL!$B$1:$V$2738,5,FALSE))," ",VLOOKUP(TRIM(B682),ALL!$B$1:$V$2738,5,FALSE)))</f>
        <v/>
      </c>
      <c r="J682" s="34" t="s">
        <v>4302</v>
      </c>
      <c r="K682" s="34"/>
      <c r="L682" s="34">
        <f>IF(ISBLANK(VLOOKUP(TRIM(B682),ALL!$B$1:$V$2738,8,FALSE)),"",IF(ISERROR(VLOOKUP(TRIM(B682),ALL!$B$1:$V$2738,8,FALSE))," ",VLOOKUP(TRIM(B682),ALL!$B$1:$V$2738,8,FALSE)))</f>
        <v>0</v>
      </c>
      <c r="M682" s="34" t="str">
        <f>IF(ISBLANK(VLOOKUP(TRIM(B682),ALL!$B$1:$V$2738,9,FALSE)),"",IF(ISERROR(VLOOKUP(TRIM(B682),ALL!$B$1:$V$2738,9,FALSE))," ",VLOOKUP(TRIM(B682),ALL!$B$1:$V$2738,9,FALSE)))</f>
        <v/>
      </c>
      <c r="N682" s="34">
        <f>IF(ISBLANK(VLOOKUP(TRIM(B682),ALL!$B$1:$V$2738,10,FALSE)),"",IF(ISERROR(VLOOKUP(TRIM(B682),ALL!$B$1:$V$2738,10,FALSE))," ",VLOOKUP(TRIM(B682),ALL!$B$1:$V$2738,10,FALSE)))</f>
        <v>0</v>
      </c>
      <c r="O682"/>
      <c r="P682"/>
      <c r="Q682"/>
      <c r="R682"/>
      <c r="S682"/>
      <c r="T682"/>
      <c r="AB682"/>
      <c r="AC682"/>
    </row>
    <row r="683" spans="1:29">
      <c r="A683" s="34" t="str">
        <f>IF(ISERROR(VLOOKUP(TRIM(B683),ALL!$B$1:$U$2738,3,FALSE)),"(unc)",VLOOKUP(TRIM(B683),ALL!$B$1:$U$2738,3,FALSE))</f>
        <v>HB</v>
      </c>
      <c r="B683" s="99" t="s">
        <v>9221</v>
      </c>
      <c r="C683" s="10" t="s">
        <v>5764</v>
      </c>
      <c r="D683" s="224">
        <f>VLOOKUP(TRIM(B683),BirthdateDraft!$A$1:$M$9000,2,FALSE)</f>
        <v>36161</v>
      </c>
      <c r="E683" s="203" t="str">
        <f>VLOOKUP(TRIM(B683),BirthdateDraft!$A$1:$M$9865,3,FALSE)</f>
        <v>21/1(25)</v>
      </c>
      <c r="F683" s="209" t="s">
        <v>10571</v>
      </c>
      <c r="G683" s="34" t="str">
        <f>IF(ISERROR(VLOOKUP(TRIM(B683),ALL!$B$1:$U$2738,2,FALSE)),"",IF(ISERROR(VLOOKUP(TRIM(B683),ALL!$B$1:$U$2738,2,FALSE))," ",VLOOKUP(TRIM(B683),ALL!$B$1:$U$2738,2,FALSE)))</f>
        <v>JXA</v>
      </c>
      <c r="H683" s="124" t="str">
        <f>IF(ISBLANK(VLOOKUP(TRIM(B683),ALL!$B$1:$V$2738,11,FALSE)),"",IF(ISERROR(VLOOKUP(TRIM(B683),ALL!$B$1:$V$2738,11,FALSE))," ",VLOOKUP(TRIM(B683),ALL!$B$1:$V$2738,11,FALSE)))</f>
        <v>A</v>
      </c>
      <c r="I683" s="34" t="str">
        <f>IF(ISBLANK(VLOOKUP(TRIM(B683),ALL!$B$1:$V$2738,5,FALSE)),"",IF(ISERROR(VLOOKUP(TRIM(B683),ALL!$B$1:$V$2738,5,FALSE))," ",VLOOKUP(TRIM(B683),ALL!$B$1:$V$2738,5,FALSE)))</f>
        <v/>
      </c>
      <c r="J683" s="34" t="s">
        <v>4302</v>
      </c>
      <c r="K683" s="34"/>
      <c r="L683" s="34">
        <f>IF(ISBLANK(VLOOKUP(TRIM(B683),ALL!$B$1:$V$2738,8,FALSE)),"",IF(ISERROR(VLOOKUP(TRIM(B683),ALL!$B$1:$V$2738,8,FALSE))," ",VLOOKUP(TRIM(B683),ALL!$B$1:$V$2738,8,FALSE)))</f>
        <v>4</v>
      </c>
      <c r="M683" s="34" t="str">
        <f>IF(ISBLANK(VLOOKUP(TRIM(B683),ALL!$B$1:$V$2738,9,FALSE)),"",IF(ISERROR(VLOOKUP(TRIM(B683),ALL!$B$1:$V$2738,9,FALSE))," ",VLOOKUP(TRIM(B683),ALL!$B$1:$V$2738,9,FALSE)))</f>
        <v/>
      </c>
      <c r="N683" s="34">
        <f>IF(ISBLANK(VLOOKUP(TRIM(B683),ALL!$B$1:$V$2738,10,FALSE)),"",IF(ISERROR(VLOOKUP(TRIM(B683),ALL!$B$1:$V$2738,10,FALSE))," ",VLOOKUP(TRIM(B683),ALL!$B$1:$V$2738,10,FALSE)))</f>
        <v>4</v>
      </c>
      <c r="O683"/>
      <c r="P683"/>
      <c r="Q683"/>
      <c r="R683"/>
      <c r="S683"/>
      <c r="T683"/>
      <c r="AB683"/>
      <c r="AC683"/>
    </row>
    <row r="684" spans="1:29">
      <c r="A684" s="34" t="str">
        <f>IF(ISERROR(VLOOKUP(TRIM(B684),ALL!$B$1:$U$2738,3,FALSE)),"(unc)",VLOOKUP(TRIM(B684),ALL!$B$1:$U$2738,3,FALSE))</f>
        <v>HB</v>
      </c>
      <c r="B684" s="99" t="s">
        <v>6211</v>
      </c>
      <c r="C684" s="10" t="s">
        <v>5764</v>
      </c>
      <c r="D684" s="224">
        <f>VLOOKUP(TRIM(B684),BirthdateDraft!$A$1:$M$9000,2,FALSE)</f>
        <v>34758</v>
      </c>
      <c r="E684" s="203" t="str">
        <f>VLOOKUP(TRIM(B684),BirthdateDraft!$A$1:$M$9865,3,FALSE)</f>
        <v>17/FA</v>
      </c>
      <c r="F684" s="209"/>
      <c r="G684" s="34" t="str">
        <f>IF(ISERROR(VLOOKUP(TRIM(B684),ALL!$B$1:$U$2738,2,FALSE)),"",IF(ISERROR(VLOOKUP(TRIM(B684),ALL!$B$1:$U$2738,2,FALSE))," ",VLOOKUP(TRIM(B684),ALL!$B$1:$U$2738,2,FALSE)))</f>
        <v>NYN</v>
      </c>
      <c r="H684" s="124" t="str">
        <f>IF(ISBLANK(VLOOKUP(TRIM(B684),ALL!$B$1:$V$2738,11,FALSE)),"",IF(ISERROR(VLOOKUP(TRIM(B684),ALL!$B$1:$V$2738,11,FALSE))," ",VLOOKUP(TRIM(B684),ALL!$B$1:$V$2738,11,FALSE)))</f>
        <v>D</v>
      </c>
      <c r="I684" s="34" t="str">
        <f>IF(ISBLANK(VLOOKUP(TRIM(B684),ALL!$B$1:$V$2738,5,FALSE)),"",IF(ISERROR(VLOOKUP(TRIM(B684),ALL!$B$1:$V$2738,5,FALSE))," ",VLOOKUP(TRIM(B684),ALL!$B$1:$V$2738,5,FALSE)))</f>
        <v/>
      </c>
      <c r="J684" s="34" t="str">
        <f>IF(ISBLANK(VLOOKUP(TRIM(B684),ALL!$B$1:$V$2738,6,FALSE)),"",IF(ISERROR(VLOOKUP(TRIM(B684),ALL!$B$1:$V$2738,6,FALSE))," ", VLOOKUP(TRIM(B684),ALL!$B$1:$V$2738,6,FALSE)))</f>
        <v/>
      </c>
      <c r="K684" s="34" t="str">
        <f>IF(ISBLANK(VLOOKUP(TRIM(B684),ALL!$B$1:$V$2738,7,FALSE)),"",IF(ISERROR(VLOOKUP(TRIM(B684),ALL!$B$1:$V$2738,7,FALSE))," ",VLOOKUP(TRIM(B684),ALL!$B$1:$V$2738,7,FALSE)))</f>
        <v/>
      </c>
      <c r="L684" s="34">
        <f>IF(ISBLANK(VLOOKUP(TRIM(B684),ALL!$B$1:$V$2738,8,FALSE)),"",IF(ISERROR(VLOOKUP(TRIM(B684),ALL!$B$1:$V$2738,8,FALSE))," ",VLOOKUP(TRIM(B684),ALL!$B$1:$V$2738,8,FALSE)))</f>
        <v>0</v>
      </c>
      <c r="M684" s="34" t="str">
        <f>IF(ISBLANK(VLOOKUP(TRIM(B684),ALL!$B$1:$V$2738,9,FALSE)),"",IF(ISERROR(VLOOKUP(TRIM(B684),ALL!$B$1:$V$2738,9,FALSE))," ",VLOOKUP(TRIM(B684),ALL!$B$1:$V$2738,9,FALSE)))</f>
        <v/>
      </c>
      <c r="N684" s="34">
        <f>IF(ISBLANK(VLOOKUP(TRIM(B684),ALL!$B$1:$V$2738,10,FALSE)),"",IF(ISERROR(VLOOKUP(TRIM(B684),ALL!$B$1:$V$2738,10,FALSE))," ",VLOOKUP(TRIM(B684),ALL!$B$1:$V$2738,10,FALSE)))</f>
        <v>2</v>
      </c>
      <c r="O684"/>
      <c r="P684"/>
      <c r="Q684"/>
      <c r="R684"/>
      <c r="S684"/>
      <c r="T684"/>
      <c r="AB684"/>
      <c r="AC684"/>
    </row>
    <row r="685" spans="1:29">
      <c r="A685" s="34" t="str">
        <f>IF(ISERROR(VLOOKUP(TRIM(B685),ALL!$B$1:$U$2738,3,FALSE)),"(unc)",VLOOKUP(TRIM(B685),ALL!$B$1:$U$2738,3,FALSE))</f>
        <v>HB KOR</v>
      </c>
      <c r="B685" s="435" t="s">
        <v>8199</v>
      </c>
      <c r="C685" s="10" t="s">
        <v>5764</v>
      </c>
      <c r="D685" s="224">
        <f>VLOOKUP(TRIM(B685),BirthdateDraft!$A$1:$M$9000,2,FALSE)</f>
        <v>36223</v>
      </c>
      <c r="E685" s="203" t="str">
        <f>VLOOKUP(TRIM(B685),BirthdateDraft!$A$1:$M$9865,3,FALSE)</f>
        <v>20/4</v>
      </c>
      <c r="F685" s="209" t="s">
        <v>12066</v>
      </c>
      <c r="G685" s="34" t="str">
        <f>IF(ISERROR(VLOOKUP(TRIM(B685),ALL!$B$1:$U$2738,2,FALSE)),"",IF(ISERROR(VLOOKUP(TRIM(B685),ALL!$B$1:$U$2738,2,FALSE))," ",VLOOKUP(TRIM(B685),ALL!$B$1:$U$2738,2,FALSE)))</f>
        <v>PIA</v>
      </c>
      <c r="H685" s="124" t="str">
        <f>IF(ISBLANK(VLOOKUP(TRIM(B685),ALL!$B$1:$V$2738,11,FALSE)),"",IF(ISERROR(VLOOKUP(TRIM(B685),ALL!$B$1:$V$2738,11,FALSE))," ",VLOOKUP(TRIM(B685),ALL!$B$1:$V$2738,11,FALSE)))</f>
        <v>E</v>
      </c>
      <c r="I685" s="34" t="str">
        <f>IF(ISBLANK(VLOOKUP(TRIM(B685),ALL!$B$1:$V$2738,5,FALSE)),"",IF(ISERROR(VLOOKUP(TRIM(B685),ALL!$B$1:$V$2738,5,FALSE))," ",VLOOKUP(TRIM(B685),ALL!$B$1:$V$2738,5,FALSE)))</f>
        <v/>
      </c>
      <c r="J685" s="34" t="str">
        <f>IF(ISBLANK(VLOOKUP(TRIM(B685),ALL!$B$1:$V$2738,6,FALSE)),"",IF(ISERROR(VLOOKUP(TRIM(B685),ALL!$B$1:$V$2738,6,FALSE))," ", VLOOKUP(TRIM(B685),ALL!$B$1:$V$2738,6,FALSE)))</f>
        <v/>
      </c>
      <c r="K685" s="34" t="str">
        <f>IF(ISBLANK(VLOOKUP(TRIM(B685),ALL!$B$1:$V$2738,7,FALSE)),"",IF(ISERROR(VLOOKUP(TRIM(B685),ALL!$B$1:$V$2738,7,FALSE))," ",VLOOKUP(TRIM(B685),ALL!$B$1:$V$2738,7,FALSE)))</f>
        <v/>
      </c>
      <c r="L685" s="34">
        <f>IF(ISBLANK(VLOOKUP(TRIM(B685),ALL!$B$1:$V$2738,8,FALSE)),"",IF(ISERROR(VLOOKUP(TRIM(B685),ALL!$B$1:$V$2738,8,FALSE))," ",VLOOKUP(TRIM(B685),ALL!$B$1:$V$2738,8,FALSE)))</f>
        <v>0</v>
      </c>
      <c r="M685" s="34" t="str">
        <f>IF(ISBLANK(VLOOKUP(TRIM(B685),ALL!$B$1:$V$2738,9,FALSE)),"",IF(ISERROR(VLOOKUP(TRIM(B685),ALL!$B$1:$V$2738,9,FALSE))," ",VLOOKUP(TRIM(B685),ALL!$B$1:$V$2738,9,FALSE)))</f>
        <v/>
      </c>
      <c r="N685" s="34">
        <f>IF(ISBLANK(VLOOKUP(TRIM(B685),ALL!$B$1:$V$2738,10,FALSE)),"",IF(ISERROR(VLOOKUP(TRIM(B685),ALL!$B$1:$V$2738,10,FALSE))," ",VLOOKUP(TRIM(B685),ALL!$B$1:$V$2738,10,FALSE)))</f>
        <v>0</v>
      </c>
      <c r="O685"/>
      <c r="P685"/>
      <c r="Q685"/>
      <c r="R685"/>
      <c r="S685"/>
      <c r="T685"/>
      <c r="AB685"/>
      <c r="AC685"/>
    </row>
    <row r="686" spans="1:29">
      <c r="A686" s="34"/>
      <c r="B686" s="99"/>
      <c r="C686" s="10"/>
      <c r="D686" s="224"/>
      <c r="E686" s="203"/>
      <c r="F686" s="209"/>
      <c r="G686" s="34"/>
      <c r="H686" s="124" t="str">
        <f>IF(ISBLANK(VLOOKUP(TRIM(B686),ALL!$B$1:$V$2738,11,FALSE)),"",IF(ISERROR(VLOOKUP(TRIM(B686),ALL!$B$1:$V$2738,11,FALSE))," ",VLOOKUP(TRIM(B686),ALL!$B$1:$V$2738,11,FALSE)))</f>
        <v xml:space="preserve"> </v>
      </c>
      <c r="I686" s="34"/>
      <c r="J686" s="34"/>
      <c r="K686" s="34"/>
      <c r="L686" s="34" t="str">
        <f>IF(ISBLANK(VLOOKUP(TRIM(B686),ALL!$B$1:$V$2738,8,FALSE)),"",IF(ISERROR(VLOOKUP(TRIM(B686),ALL!$B$1:$V$2738,8,FALSE))," ",VLOOKUP(TRIM(B686),ALL!$B$1:$V$2738,8,FALSE)))</f>
        <v xml:space="preserve"> </v>
      </c>
      <c r="M686" s="34" t="str">
        <f>IF(ISBLANK(VLOOKUP(TRIM(B686),ALL!$B$1:$V$2738,9,FALSE)),"",IF(ISERROR(VLOOKUP(TRIM(B686),ALL!$B$1:$V$2738,9,FALSE))," ",VLOOKUP(TRIM(B686),ALL!$B$1:$V$2738,9,FALSE)))</f>
        <v xml:space="preserve"> </v>
      </c>
      <c r="N686" s="34" t="str">
        <f>IF(ISBLANK(VLOOKUP(TRIM(B686),ALL!$B$1:$V$2738,10,FALSE)),"",IF(ISERROR(VLOOKUP(TRIM(B686),ALL!$B$1:$V$2738,10,FALSE))," ",VLOOKUP(TRIM(B686),ALL!$B$1:$V$2738,10,FALSE)))</f>
        <v xml:space="preserve"> </v>
      </c>
      <c r="O686"/>
      <c r="P686"/>
      <c r="Q686"/>
      <c r="R686"/>
      <c r="S686"/>
      <c r="T686"/>
      <c r="AB686"/>
      <c r="AC686"/>
    </row>
    <row r="687" spans="1:29">
      <c r="A687" s="34" t="str">
        <f>IF(ISERROR(VLOOKUP(TRIM(B687),ALL!$B$1:$U$2738,3,FALSE)),"(unc)",VLOOKUP(TRIM(B687),ALL!$B$1:$U$2738,3,FALSE))</f>
        <v>WR</v>
      </c>
      <c r="B687" s="99" t="s">
        <v>5203</v>
      </c>
      <c r="C687" s="10" t="s">
        <v>5764</v>
      </c>
      <c r="D687" s="224">
        <f>VLOOKUP(TRIM(B687),BirthdateDraft!$A$1:$M$9000,2,FALSE)</f>
        <v>34302</v>
      </c>
      <c r="E687" s="203" t="str">
        <f>VLOOKUP(TRIM(B687),BirthdateDraft!$A$1:$M$9865,3,FALSE)</f>
        <v>15/5</v>
      </c>
      <c r="F687" s="209"/>
      <c r="G687" s="34" t="str">
        <f>IF(ISERROR(VLOOKUP(TRIM(B687),ALL!$B$1:$U$2738,2,FALSE)),"",IF(ISERROR(VLOOKUP(TRIM(B687),ALL!$B$1:$U$2738,2,FALSE))," ",VLOOKUP(TRIM(B687),ALL!$B$1:$U$2738,2,FALSE)))</f>
        <v>BFA</v>
      </c>
      <c r="H687" s="124" t="str">
        <f>IF(ISBLANK(VLOOKUP(TRIM(B687),ALL!$B$1:$V$2738,11,FALSE)),"",IF(ISERROR(VLOOKUP(TRIM(B687),ALL!$B$1:$V$2738,11,FALSE))," ",VLOOKUP(TRIM(B687),ALL!$B$1:$V$2738,11,FALSE)))</f>
        <v>C</v>
      </c>
      <c r="I687" s="34" t="str">
        <f>IF(ISBLANK(VLOOKUP(TRIM(B687),ALL!$B$1:$V$2738,5,FALSE)),"",IF(ISERROR(VLOOKUP(TRIM(B687),ALL!$B$1:$V$2738,5,FALSE))," ",VLOOKUP(TRIM(B687),ALL!$B$1:$V$2738,5,FALSE)))</f>
        <v/>
      </c>
      <c r="J687" s="34" t="str">
        <f>IF(ISBLANK(VLOOKUP(TRIM(B687),ALL!$B$1:$V$2738,6,FALSE)),"",IF(ISERROR(VLOOKUP(TRIM(B687),ALL!$B$1:$V$2738,6,FALSE))," ", VLOOKUP(TRIM(B687),ALL!$B$1:$V$2738,6,FALSE)))</f>
        <v/>
      </c>
      <c r="K687" s="34" t="str">
        <f>IF(ISBLANK(VLOOKUP(TRIM(B687),ALL!$B$1:$V$2738,7,FALSE)),"",IF(ISERROR(VLOOKUP(TRIM(B687),ALL!$B$1:$V$2738,7,FALSE))," ",VLOOKUP(TRIM(B687),ALL!$B$1:$V$2738,7,FALSE)))</f>
        <v/>
      </c>
      <c r="L687" s="34" t="str">
        <f>IF(ISBLANK(VLOOKUP(TRIM(B687),ALL!$B$1:$V$2738,8,FALSE)),"",IF(ISERROR(VLOOKUP(TRIM(B687),ALL!$B$1:$V$2738,8,FALSE))," ",VLOOKUP(TRIM(B687),ALL!$B$1:$V$2738,8,FALSE)))</f>
        <v/>
      </c>
      <c r="M687" s="34" t="str">
        <f>IF(ISBLANK(VLOOKUP(TRIM(B687),ALL!$B$1:$V$2738,9,FALSE)),"",IF(ISERROR(VLOOKUP(TRIM(B687),ALL!$B$1:$V$2738,9,FALSE))," ",VLOOKUP(TRIM(B687),ALL!$B$1:$V$2738,9,FALSE)))</f>
        <v/>
      </c>
      <c r="N687" s="34" t="str">
        <f>IF(ISBLANK(VLOOKUP(TRIM(B687),ALL!$B$1:$V$2738,10,FALSE)),"",IF(ISERROR(VLOOKUP(TRIM(B687),ALL!$B$1:$V$2738,10,FALSE))," ",VLOOKUP(TRIM(B687),ALL!$B$1:$V$2738,10,FALSE)))</f>
        <v/>
      </c>
      <c r="O687"/>
      <c r="P687"/>
      <c r="Q687"/>
      <c r="R687"/>
      <c r="S687"/>
      <c r="T687"/>
      <c r="AB687"/>
      <c r="AC687"/>
    </row>
    <row r="688" spans="1:29">
      <c r="A688" s="34" t="str">
        <f>IF(ISERROR(VLOOKUP(TRIM(B688),ALL!$B$1:$U$2738,3,FALSE)),"(unc)",VLOOKUP(TRIM(B688),ALL!$B$1:$U$2738,3,FALSE))</f>
        <v>WR</v>
      </c>
      <c r="B688" s="99" t="s">
        <v>9935</v>
      </c>
      <c r="C688" s="10" t="s">
        <v>5764</v>
      </c>
      <c r="D688" s="224">
        <f>VLOOKUP(TRIM(B688),BirthdateDraft!$A$1:$M$9000,2,FALSE)</f>
        <v>36292</v>
      </c>
      <c r="E688" s="203" t="str">
        <f>VLOOKUP(TRIM(B688),BirthdateDraft!$A$1:$M$9865,3,FALSE)</f>
        <v>22/2</v>
      </c>
      <c r="F688" s="209" t="s">
        <v>10572</v>
      </c>
      <c r="G688" s="34" t="str">
        <f>IF(ISERROR(VLOOKUP(TRIM(B688),ALL!$B$1:$U$2738,2,FALSE)),"",IF(ISERROR(VLOOKUP(TRIM(B688),ALL!$B$1:$U$2738,2,FALSE))," ",VLOOKUP(TRIM(B688),ALL!$B$1:$U$2738,2,FALSE)))</f>
        <v>GBN</v>
      </c>
      <c r="H688" s="124" t="str">
        <f>IF(ISBLANK(VLOOKUP(TRIM(B688),ALL!$B$1:$V$2738,11,FALSE)),"",IF(ISERROR(VLOOKUP(TRIM(B688),ALL!$B$1:$V$2738,11,FALSE))," ",VLOOKUP(TRIM(B688),ALL!$B$1:$V$2738,11,FALSE)))</f>
        <v>D</v>
      </c>
      <c r="I688" s="34"/>
      <c r="J688" s="34"/>
      <c r="K688" s="34"/>
      <c r="L688" s="34"/>
      <c r="M688" s="34"/>
      <c r="N688" s="34"/>
      <c r="O688"/>
      <c r="P688"/>
      <c r="Q688"/>
      <c r="R688"/>
      <c r="S688"/>
      <c r="T688"/>
      <c r="AB688"/>
      <c r="AC688"/>
    </row>
    <row r="689" spans="1:29">
      <c r="A689" s="34" t="str">
        <f>IF(ISERROR(VLOOKUP(TRIM(B689),ALL!$B$1:$U$2738,3,FALSE)),"(unc)",VLOOKUP(TRIM(B689),ALL!$B$1:$U$2738,3,FALSE))</f>
        <v>WR PR</v>
      </c>
      <c r="B689" s="99" t="s">
        <v>5740</v>
      </c>
      <c r="C689" s="10" t="s">
        <v>5764</v>
      </c>
      <c r="D689" s="224">
        <f>VLOOKUP(TRIM(B689),BirthdateDraft!$A$1:$M$9000,2,FALSE)</f>
        <v>34554</v>
      </c>
      <c r="E689" s="203" t="str">
        <f>VLOOKUP(TRIM(B689),BirthdateDraft!$A$1:$M$9865,3,FALSE)</f>
        <v>16/FA</v>
      </c>
      <c r="F689" s="209"/>
      <c r="G689" s="34" t="str">
        <f>IF(ISERROR(VLOOKUP(TRIM(B689),ALL!$B$1:$U$2738,2,FALSE)),"",IF(ISERROR(VLOOKUP(TRIM(B689),ALL!$B$1:$U$2738,2,FALSE))," ",VLOOKUP(TRIM(B689),ALL!$B$1:$U$2738,2,FALSE)))</f>
        <v>DEN</v>
      </c>
      <c r="H689" s="124" t="str">
        <f>IF(ISBLANK(VLOOKUP(TRIM(B689),ALL!$B$1:$V$2738,11,FALSE)),"",IF(ISERROR(VLOOKUP(TRIM(B689),ALL!$B$1:$V$2738,11,FALSE))," ",VLOOKUP(TRIM(B689),ALL!$B$1:$V$2738,11,FALSE)))</f>
        <v>C</v>
      </c>
      <c r="I689" s="34"/>
      <c r="J689" s="34"/>
      <c r="K689" s="34"/>
      <c r="L689" s="34" t="str">
        <f>IF(ISBLANK(VLOOKUP(TRIM(B689),ALL!$B$1:$V$2738,8,FALSE)),"",IF(ISERROR(VLOOKUP(TRIM(B689),ALL!$B$1:$V$2738,8,FALSE))," ",VLOOKUP(TRIM(B689),ALL!$B$1:$V$2738,8,FALSE)))</f>
        <v/>
      </c>
      <c r="M689" s="34" t="str">
        <f>IF(ISBLANK(VLOOKUP(TRIM(B689),ALL!$B$1:$V$2738,9,FALSE)),"",IF(ISERROR(VLOOKUP(TRIM(B689),ALL!$B$1:$V$2738,9,FALSE))," ",VLOOKUP(TRIM(B689),ALL!$B$1:$V$2738,9,FALSE)))</f>
        <v/>
      </c>
      <c r="N689" s="34" t="str">
        <f>IF(ISBLANK(VLOOKUP(TRIM(B689),ALL!$B$1:$V$2738,10,FALSE)),"",IF(ISERROR(VLOOKUP(TRIM(B689),ALL!$B$1:$V$2738,10,FALSE))," ",VLOOKUP(TRIM(B689),ALL!$B$1:$V$2738,10,FALSE)))</f>
        <v/>
      </c>
      <c r="O689"/>
      <c r="P689"/>
      <c r="Q689"/>
      <c r="R689"/>
      <c r="S689"/>
      <c r="T689"/>
      <c r="AB689"/>
      <c r="AC689"/>
    </row>
    <row r="690" spans="1:29">
      <c r="A690" s="34" t="str">
        <f>IF(ISERROR(VLOOKUP(TRIM(B690),ALL!$B$1:$U$2738,3,FALSE)),"(unc)",VLOOKUP(TRIM(B690),ALL!$B$1:$U$2738,3,FALSE))</f>
        <v>WR</v>
      </c>
      <c r="B690" s="99" t="s">
        <v>6234</v>
      </c>
      <c r="C690" s="10" t="s">
        <v>5764</v>
      </c>
      <c r="D690" s="224">
        <f>VLOOKUP(TRIM(B690),BirthdateDraft!$A$1:$M$9000,2,FALSE)</f>
        <v>34788</v>
      </c>
      <c r="E690" s="203" t="str">
        <f>VLOOKUP(TRIM(B690),BirthdateDraft!$A$1:$M$9865,3,FALSE)</f>
        <v>17/2</v>
      </c>
      <c r="F690" s="209" t="s">
        <v>8295</v>
      </c>
      <c r="G690" s="34" t="str">
        <f>IF(ISERROR(VLOOKUP(TRIM(B690),ALL!$B$1:$U$2738,2,FALSE)),"",IF(ISERROR(VLOOKUP(TRIM(B690),ALL!$B$1:$U$2738,2,FALSE))," ",VLOOKUP(TRIM(B690),ALL!$B$1:$U$2738,2,FALSE)))</f>
        <v>JXA</v>
      </c>
      <c r="H690" s="124" t="str">
        <f>IF(ISBLANK(VLOOKUP(TRIM(B690),ALL!$B$1:$V$2738,11,FALSE)),"",IF(ISERROR(VLOOKUP(TRIM(B690),ALL!$B$1:$V$2738,11,FALSE))," ",VLOOKUP(TRIM(B690),ALL!$B$1:$V$2738,11,FALSE)))</f>
        <v>E</v>
      </c>
      <c r="I690" s="34"/>
      <c r="J690" s="34"/>
      <c r="K690" s="34"/>
      <c r="L690" s="34" t="str">
        <f>IF(ISBLANK(VLOOKUP(TRIM(B690),ALL!$B$1:$V$2738,8,FALSE)),"",IF(ISERROR(VLOOKUP(TRIM(B690),ALL!$B$1:$V$2738,8,FALSE))," ",VLOOKUP(TRIM(B690),ALL!$B$1:$V$2738,8,FALSE)))</f>
        <v/>
      </c>
      <c r="M690" s="34" t="str">
        <f>IF(ISBLANK(VLOOKUP(TRIM(B690),ALL!$B$1:$V$2738,9,FALSE)),"",IF(ISERROR(VLOOKUP(TRIM(B690),ALL!$B$1:$V$2738,9,FALSE))," ",VLOOKUP(TRIM(B690),ALL!$B$1:$V$2738,9,FALSE)))</f>
        <v/>
      </c>
      <c r="N690" s="34" t="str">
        <f>IF(ISBLANK(VLOOKUP(TRIM(B690),ALL!$B$1:$V$2738,10,FALSE)),"",IF(ISERROR(VLOOKUP(TRIM(B690),ALL!$B$1:$V$2738,10,FALSE))," ",VLOOKUP(TRIM(B690),ALL!$B$1:$V$2738,10,FALSE)))</f>
        <v/>
      </c>
      <c r="O690"/>
      <c r="P690"/>
      <c r="Q690"/>
      <c r="R690"/>
      <c r="S690"/>
      <c r="T690"/>
      <c r="AB690"/>
      <c r="AC690"/>
    </row>
    <row r="691" spans="1:29">
      <c r="A691" s="34" t="str">
        <f>IF(ISERROR(VLOOKUP(TRIM(B691),ALL!$B$1:$U$2738,3,FALSE)),"(unc)",VLOOKUP(TRIM(B691),ALL!$B$1:$U$2738,3,FALSE))</f>
        <v>WR</v>
      </c>
      <c r="B691" s="99" t="s">
        <v>4550</v>
      </c>
      <c r="C691" s="10" t="s">
        <v>5764</v>
      </c>
      <c r="D691" s="224">
        <f>VLOOKUP(TRIM(B691),BirthdateDraft!$A$1:$M$9000,2,FALSE)</f>
        <v>33852</v>
      </c>
      <c r="E691" s="203" t="str">
        <f>VLOOKUP(TRIM(B691),BirthdateDraft!$A$1:$M$9865,3,FALSE)</f>
        <v>14/1 (12)</v>
      </c>
      <c r="F691" s="209"/>
      <c r="G691" s="34" t="str">
        <f>IF(ISERROR(VLOOKUP(TRIM(B691),ALL!$B$1:$U$2738,2,FALSE)),"",IF(ISERROR(VLOOKUP(TRIM(B691),ALL!$B$1:$U$2738,2,FALSE))," ",VLOOKUP(TRIM(B691),ALL!$B$1:$U$2738,2,FALSE)))</f>
        <v>BAA</v>
      </c>
      <c r="H691" s="124" t="str">
        <f>IF(ISBLANK(VLOOKUP(TRIM(B691),ALL!$B$1:$V$2738,11,FALSE)),"",IF(ISERROR(VLOOKUP(TRIM(B691),ALL!$B$1:$V$2738,11,FALSE))," ",VLOOKUP(TRIM(B691),ALL!$B$1:$V$2738,11,FALSE)))</f>
        <v>D</v>
      </c>
      <c r="I691" s="34" t="str">
        <f>IF(ISBLANK(VLOOKUP(TRIM(B691),ALL!$B$1:$V$2738,5,FALSE)),"",IF(ISERROR(VLOOKUP(TRIM(B691),ALL!$B$1:$V$2738,5,FALSE))," ",VLOOKUP(TRIM(B691),ALL!$B$1:$V$2738,5,FALSE)))</f>
        <v/>
      </c>
      <c r="J691" s="34" t="str">
        <f>IF(ISBLANK(VLOOKUP(TRIM(B691),ALL!$B$1:$V$2738,6,FALSE)),"",IF(ISERROR(VLOOKUP(TRIM(B691),ALL!$B$1:$V$2738,6,FALSE))," ", VLOOKUP(TRIM(B691),ALL!$B$1:$V$2738,6,FALSE)))</f>
        <v/>
      </c>
      <c r="K691" s="34" t="str">
        <f>IF(ISBLANK(VLOOKUP(TRIM(B691),ALL!$B$1:$V$2738,7,FALSE)),"",IF(ISERROR(VLOOKUP(TRIM(B691),ALL!$B$1:$V$2738,7,FALSE))," ",VLOOKUP(TRIM(B691),ALL!$B$1:$V$2738,7,FALSE)))</f>
        <v/>
      </c>
      <c r="L691" s="34" t="str">
        <f>IF(ISBLANK(VLOOKUP(TRIM(B691),ALL!$B$1:$V$2738,8,FALSE)),"",IF(ISERROR(VLOOKUP(TRIM(B691),ALL!$B$1:$V$2738,8,FALSE))," ",VLOOKUP(TRIM(B691),ALL!$B$1:$V$2738,8,FALSE)))</f>
        <v/>
      </c>
      <c r="M691" s="34" t="str">
        <f>IF(ISBLANK(VLOOKUP(TRIM(B691),ALL!$B$1:$V$2738,9,FALSE)),"",IF(ISERROR(VLOOKUP(TRIM(B691),ALL!$B$1:$V$2738,9,FALSE))," ",VLOOKUP(TRIM(B691),ALL!$B$1:$V$2738,9,FALSE)))</f>
        <v/>
      </c>
      <c r="N691" s="34" t="str">
        <f>IF(ISBLANK(VLOOKUP(TRIM(B691),ALL!$B$1:$V$2738,10,FALSE)),"",IF(ISERROR(VLOOKUP(TRIM(B691),ALL!$B$1:$V$2738,10,FALSE))," ",VLOOKUP(TRIM(B691),ALL!$B$1:$V$2738,10,FALSE)))</f>
        <v/>
      </c>
      <c r="O691"/>
      <c r="P691"/>
      <c r="Q691"/>
      <c r="R691"/>
      <c r="S691"/>
      <c r="T691"/>
      <c r="AB691"/>
      <c r="AC691"/>
    </row>
    <row r="692" spans="1:29">
      <c r="A692" s="34" t="str">
        <f>IF(ISERROR(VLOOKUP(TRIM(B692),ALL!$B$1:$U$2738,3,FALSE)),"(unc)",VLOOKUP(TRIM(B692),ALL!$B$1:$U$2738,3,FALSE))</f>
        <v>WR</v>
      </c>
      <c r="B692" s="99" t="s">
        <v>9933</v>
      </c>
      <c r="C692" s="10" t="s">
        <v>5764</v>
      </c>
      <c r="D692" s="224">
        <f>VLOOKUP(TRIM(B692),BirthdateDraft!$A$1:$M$9000,2,FALSE)</f>
        <v>35331</v>
      </c>
      <c r="E692" s="203" t="str">
        <f>VLOOKUP(TRIM(B692),BirthdateDraft!$A$1:$M$9865,3,FALSE)</f>
        <v>18/2</v>
      </c>
      <c r="F692" s="209"/>
      <c r="G692" s="34" t="str">
        <f>IF(ISERROR(VLOOKUP(TRIM(B692),ALL!$B$1:$U$2738,2,FALSE)),"",IF(ISERROR(VLOOKUP(TRIM(B692),ALL!$B$1:$U$2738,2,FALSE))," ",VLOOKUP(TRIM(B692),ALL!$B$1:$U$2738,2,FALSE)))</f>
        <v>CAN</v>
      </c>
      <c r="H692" s="124" t="str">
        <f>IF(ISBLANK(VLOOKUP(TRIM(B692),ALL!$B$1:$V$2738,11,FALSE)),"",IF(ISERROR(VLOOKUP(TRIM(B692),ALL!$B$1:$V$2738,11,FALSE))," ",VLOOKUP(TRIM(B692),ALL!$B$1:$V$2738,11,FALSE)))</f>
        <v>E</v>
      </c>
      <c r="I692" s="34"/>
      <c r="J692" s="34"/>
      <c r="K692" s="34"/>
      <c r="L692" s="34" t="str">
        <f>IF(ISBLANK(VLOOKUP(TRIM(B692),ALL!$B$1:$V$2738,8,FALSE)),"",IF(ISERROR(VLOOKUP(TRIM(B692),ALL!$B$1:$V$2738,8,FALSE))," ",VLOOKUP(TRIM(B692),ALL!$B$1:$V$2738,8,FALSE)))</f>
        <v/>
      </c>
      <c r="M692" s="34" t="str">
        <f>IF(ISBLANK(VLOOKUP(TRIM(B692),ALL!$B$1:$V$2738,9,FALSE)),"",IF(ISERROR(VLOOKUP(TRIM(B692),ALL!$B$1:$V$2738,9,FALSE))," ",VLOOKUP(TRIM(B692),ALL!$B$1:$V$2738,9,FALSE)))</f>
        <v/>
      </c>
      <c r="N692" s="34" t="str">
        <f>IF(ISBLANK(VLOOKUP(TRIM(B692),ALL!$B$1:$V$2738,10,FALSE)),"",IF(ISERROR(VLOOKUP(TRIM(B692),ALL!$B$1:$V$2738,10,FALSE))," ",VLOOKUP(TRIM(B692),ALL!$B$1:$V$2738,10,FALSE)))</f>
        <v/>
      </c>
      <c r="O692"/>
      <c r="P692"/>
      <c r="Q692"/>
      <c r="R692"/>
      <c r="S692"/>
      <c r="T692"/>
      <c r="AB692"/>
      <c r="AC692"/>
    </row>
    <row r="693" spans="1:29">
      <c r="A693" s="34" t="str">
        <f>IF(ISERROR(VLOOKUP(TRIM(B693),ALL!$B$1:$U$2738,3,FALSE)),"(unc)",VLOOKUP(TRIM(B693),ALL!$B$1:$U$2738,3,FALSE))</f>
        <v>TE BB</v>
      </c>
      <c r="B693" s="99" t="s">
        <v>11173</v>
      </c>
      <c r="C693" s="10" t="s">
        <v>5764</v>
      </c>
      <c r="D693" s="224">
        <f>VLOOKUP(TRIM(B693),BirthdateDraft!$A$1:$M$9000,2,FALSE)</f>
        <v>36333</v>
      </c>
      <c r="E693" s="203">
        <f>VLOOKUP(TRIM(B693),BirthdateDraft!$A$1:$M$9865,3,FALSE)</f>
        <v>23.5</v>
      </c>
      <c r="F693" s="209" t="s">
        <v>12134</v>
      </c>
      <c r="G693" s="34" t="str">
        <f>IF(ISERROR(VLOOKUP(TRIM(B693),ALL!$B$1:$U$2738,2,FALSE)),"",IF(ISERROR(VLOOKUP(TRIM(B693),ALL!$B$1:$U$2738,2,FALSE))," ",VLOOKUP(TRIM(B693),ALL!$B$1:$U$2738,2,FALSE)))</f>
        <v>INA</v>
      </c>
      <c r="H693" s="124" t="str">
        <f>IF(ISBLANK(VLOOKUP(TRIM(B693),ALL!$B$1:$V$2738,11,FALSE)),"",IF(ISERROR(VLOOKUP(TRIM(B693),ALL!$B$1:$V$2738,11,FALSE))," ",VLOOKUP(TRIM(B693),ALL!$B$1:$V$2738,11,FALSE)))</f>
        <v>D</v>
      </c>
      <c r="I693" s="34"/>
      <c r="J693" s="34"/>
      <c r="K693" s="34"/>
      <c r="L693" s="34"/>
      <c r="M693" s="34"/>
      <c r="N693" s="34"/>
      <c r="O693"/>
      <c r="P693"/>
      <c r="Q693"/>
      <c r="R693"/>
      <c r="S693"/>
      <c r="T693"/>
      <c r="AB693"/>
      <c r="AC693"/>
    </row>
    <row r="694" spans="1:29">
      <c r="A694" s="34" t="str">
        <f>IF(ISERROR(VLOOKUP(TRIM(B694),ALL!$B$1:$U$2738,3,FALSE)),"(unc)",VLOOKUP(TRIM(B694),ALL!$B$1:$U$2738,3,FALSE))</f>
        <v>TE BB</v>
      </c>
      <c r="B694" s="99" t="s">
        <v>9953</v>
      </c>
      <c r="C694" s="10" t="s">
        <v>5764</v>
      </c>
      <c r="D694" s="224">
        <f>VLOOKUP(TRIM(B694),BirthdateDraft!$A$1:$M$9000,2,FALSE)</f>
        <v>35815</v>
      </c>
      <c r="E694" s="203" t="str">
        <f>VLOOKUP(TRIM(B694),BirthdateDraft!$A$1:$M$9865,3,FALSE)</f>
        <v>22/6</v>
      </c>
      <c r="F694" s="209" t="s">
        <v>10697</v>
      </c>
      <c r="G694" s="34" t="str">
        <f>IF(ISERROR(VLOOKUP(TRIM(B694),ALL!$B$1:$U$2738,2,FALSE)),"",IF(ISERROR(VLOOKUP(TRIM(B694),ALL!$B$1:$U$2738,2,FALSE))," ",VLOOKUP(TRIM(B694),ALL!$B$1:$U$2738,2,FALSE)))</f>
        <v>TBN</v>
      </c>
      <c r="H694" s="124" t="str">
        <f>IF(ISBLANK(VLOOKUP(TRIM(B694),ALL!$B$1:$V$2738,11,FALSE)),"",IF(ISERROR(VLOOKUP(TRIM(B694),ALL!$B$1:$V$2738,11,FALSE))," ",VLOOKUP(TRIM(B694),ALL!$B$1:$V$2738,11,FALSE)))</f>
        <v>E</v>
      </c>
      <c r="I694" s="34"/>
      <c r="J694" s="34"/>
      <c r="K694" s="34"/>
      <c r="L694" s="34"/>
      <c r="M694" s="34"/>
      <c r="N694" s="34"/>
      <c r="O694"/>
      <c r="P694"/>
      <c r="Q694"/>
      <c r="R694"/>
      <c r="S694"/>
      <c r="T694"/>
      <c r="AB694"/>
      <c r="AC694"/>
    </row>
    <row r="695" spans="1:29">
      <c r="A695" s="34" t="str">
        <f>IF(ISERROR(VLOOKUP(TRIM(B695),ALL!$B$1:$U$2738,3,FALSE)),"(unc)",VLOOKUP(TRIM(B695),ALL!$B$1:$U$2738,3,FALSE))</f>
        <v>TE</v>
      </c>
      <c r="B695" s="99" t="s">
        <v>11153</v>
      </c>
      <c r="C695" s="10" t="s">
        <v>5764</v>
      </c>
      <c r="D695" s="224">
        <f>VLOOKUP(TRIM(B695),BirthdateDraft!$A$1:$M$9000,2,FALSE)</f>
        <v>36451</v>
      </c>
      <c r="E695" s="203">
        <f>VLOOKUP(TRIM(B695),BirthdateDraft!$A$1:$M$9865,3,FALSE)</f>
        <v>23.1</v>
      </c>
      <c r="F695" s="209">
        <v>24.1</v>
      </c>
      <c r="G695" s="34" t="str">
        <f>IF(ISERROR(VLOOKUP(TRIM(B695),ALL!$B$1:$U$2738,2,FALSE)),"",IF(ISERROR(VLOOKUP(TRIM(B695),ALL!$B$1:$U$2738,2,FALSE))," ",VLOOKUP(TRIM(B695),ALL!$B$1:$U$2738,2,FALSE)))</f>
        <v>BFA</v>
      </c>
      <c r="H695" s="124" t="str">
        <f>IF(ISBLANK(VLOOKUP(TRIM(B695),ALL!$B$1:$V$2738,11,FALSE)),"",IF(ISERROR(VLOOKUP(TRIM(B695),ALL!$B$1:$V$2738,11,FALSE))," ",VLOOKUP(TRIM(B695),ALL!$B$1:$V$2738,11,FALSE)))</f>
        <v>D</v>
      </c>
      <c r="I695" s="34"/>
      <c r="J695" s="34"/>
      <c r="K695" s="34"/>
      <c r="L695" s="34"/>
      <c r="M695" s="34"/>
      <c r="N695" s="34"/>
      <c r="O695"/>
      <c r="P695"/>
      <c r="Q695"/>
      <c r="R695"/>
      <c r="S695"/>
      <c r="T695"/>
      <c r="AB695"/>
      <c r="AC695"/>
    </row>
    <row r="696" spans="1:29">
      <c r="A696" s="34" t="str">
        <f>IF(ISERROR(VLOOKUP(TRIM(B696),ALL!$B$1:$U$2738,3,FALSE)),"(unc)",VLOOKUP(TRIM(B696),ALL!$B$1:$U$2738,3,FALSE))</f>
        <v>TE</v>
      </c>
      <c r="B696" s="99" t="s">
        <v>6251</v>
      </c>
      <c r="C696" s="10" t="s">
        <v>5764</v>
      </c>
      <c r="D696" s="224">
        <f>VLOOKUP(TRIM(B696),BirthdateDraft!$A$1:$M$9000,2,FALSE)</f>
        <v>34579</v>
      </c>
      <c r="E696" s="203" t="str">
        <f>VLOOKUP(TRIM(B696),BirthdateDraft!$A$1:$M$9865,3,FALSE)</f>
        <v>17/1 (23)</v>
      </c>
      <c r="F696" s="209"/>
      <c r="G696" s="34" t="str">
        <f>IF(ISERROR(VLOOKUP(TRIM(B696),ALL!$B$1:$U$2738,2,FALSE)),"",IF(ISERROR(VLOOKUP(TRIM(B696),ALL!$B$1:$U$2738,2,FALSE))," ",VLOOKUP(TRIM(B696),ALL!$B$1:$U$2738,2,FALSE)))</f>
        <v>JXA</v>
      </c>
      <c r="H696" s="124" t="str">
        <f>IF(ISBLANK(VLOOKUP(TRIM(B696),ALL!$B$1:$V$2738,11,FALSE)),"",IF(ISERROR(VLOOKUP(TRIM(B696),ALL!$B$1:$V$2738,11,FALSE))," ",VLOOKUP(TRIM(B696),ALL!$B$1:$V$2738,11,FALSE)))</f>
        <v>B</v>
      </c>
      <c r="I696" s="34" t="str">
        <f>IF(ISBLANK(VLOOKUP(TRIM(B696),ALL!$B$1:$V$2738,5,FALSE)),"",IF(ISERROR(VLOOKUP(TRIM(B696),ALL!$B$1:$V$2738,5,FALSE))," ",VLOOKUP(TRIM(B696),ALL!$B$1:$V$2738,5,FALSE)))</f>
        <v/>
      </c>
      <c r="J696" s="34" t="str">
        <f>IF(ISBLANK(VLOOKUP(TRIM(B696),ALL!$B$1:$V$2738,6,FALSE)),"",IF(ISERROR(VLOOKUP(TRIM(B696),ALL!$B$1:$V$2738,6,FALSE))," ", VLOOKUP(TRIM(B696),ALL!$B$1:$V$2738,6,FALSE)))</f>
        <v/>
      </c>
      <c r="K696" s="34" t="str">
        <f>IF(ISBLANK(VLOOKUP(TRIM(B696),ALL!$B$1:$V$2738,7,FALSE)),"",IF(ISERROR(VLOOKUP(TRIM(B696),ALL!$B$1:$V$2738,7,FALSE))," ",VLOOKUP(TRIM(B696),ALL!$B$1:$V$2738,7,FALSE)))</f>
        <v/>
      </c>
      <c r="L696" s="34">
        <f>IF(ISBLANK(VLOOKUP(TRIM(B696),ALL!$B$1:$V$2738,8,FALSE)),"",IF(ISERROR(VLOOKUP(TRIM(B696),ALL!$B$1:$V$2738,8,FALSE))," ",VLOOKUP(TRIM(B696),ALL!$B$1:$V$2738,8,FALSE)))</f>
        <v>4</v>
      </c>
      <c r="M696" s="34" t="str">
        <f>IF(ISBLANK(VLOOKUP(TRIM(B696),ALL!$B$1:$V$2738,9,FALSE)),"",IF(ISERROR(VLOOKUP(TRIM(B696),ALL!$B$1:$V$2738,9,FALSE))," ",VLOOKUP(TRIM(B696),ALL!$B$1:$V$2738,9,FALSE)))</f>
        <v/>
      </c>
      <c r="N696" s="34">
        <f>IF(ISBLANK(VLOOKUP(TRIM(B696),ALL!$B$1:$V$2738,10,FALSE)),"",IF(ISERROR(VLOOKUP(TRIM(B696),ALL!$B$1:$V$2738,10,FALSE))," ",VLOOKUP(TRIM(B696),ALL!$B$1:$V$2738,10,FALSE)))</f>
        <v>0</v>
      </c>
      <c r="O696"/>
      <c r="P696"/>
      <c r="Q696"/>
      <c r="R696"/>
      <c r="S696"/>
      <c r="T696"/>
      <c r="AB696"/>
      <c r="AC696"/>
    </row>
    <row r="697" spans="1:29">
      <c r="A697" s="34"/>
      <c r="B697" s="99"/>
    </row>
    <row r="698" spans="1:29">
      <c r="A698" s="34" t="str">
        <f>IF(ISERROR(VLOOKUP(TRIM(B698),ALL!$B$1:$U$2738,3,FALSE)),"(unc)",VLOOKUP(TRIM(B698),ALL!$B$1:$U$2738,3,FALSE))</f>
        <v>ROT @</v>
      </c>
      <c r="B698" s="99" t="s">
        <v>8170</v>
      </c>
      <c r="C698" s="10" t="s">
        <v>5764</v>
      </c>
      <c r="D698" s="224">
        <f>VLOOKUP(TRIM(B698),BirthdateDraft!$A$1:$M$9000,2,FALSE)</f>
        <v>36383</v>
      </c>
      <c r="E698" s="203" t="str">
        <f>VLOOKUP(TRIM(B698),BirthdateDraft!$A$1:$M$9865,3,FALSE)</f>
        <v>20/1</v>
      </c>
      <c r="F698" s="209"/>
      <c r="G698" s="34" t="str">
        <f>IF(ISERROR(VLOOKUP(TRIM(B698),ALL!$B$1:$U$2738,2,FALSE)),"",IF(ISERROR(VLOOKUP(TRIM(B698),ALL!$B$1:$U$2738,2,FALSE))," ",VLOOKUP(TRIM(B698),ALL!$B$1:$U$2738,2,FALSE)))</f>
        <v>MIA</v>
      </c>
      <c r="H698" s="124" t="str">
        <f>IF(ISBLANK(VLOOKUP(TRIM(B698),ALL!$B$1:$V$2738,4,FALSE)),"",IF(ISERROR(VLOOKUP(TRIM(B698),ALL!$B$1:$V$2738,4,FALSE))," ",VLOOKUP(TRIM(B698),ALL!$B$1:$V$2738,4,FALSE)))</f>
        <v/>
      </c>
      <c r="I698" s="34" t="str">
        <f>IF(ISBLANK(VLOOKUP(TRIM(B698),ALL!$B$1:$V$2738,5,FALSE)),"",IF(ISERROR(VLOOKUP(TRIM(B698),ALL!$B$1:$V$2738,5,FALSE))," ",VLOOKUP(TRIM(B698),ALL!$B$1:$V$2738,5,FALSE)))</f>
        <v/>
      </c>
      <c r="J698" s="34" t="str">
        <f>IF(ISBLANK(VLOOKUP(TRIM(B698),ALL!$B$1:$V$2738,6,FALSE)),"",IF(ISERROR(VLOOKUP(TRIM(B698),ALL!$B$1:$V$2738,6,FALSE))," ", VLOOKUP(TRIM(B698),ALL!$B$1:$V$2738,6,FALSE)))</f>
        <v/>
      </c>
      <c r="K698" s="34" t="str">
        <f>IF(ISBLANK(VLOOKUP(TRIM(B698),ALL!$B$1:$V$2738,7,FALSE)),"",IF(ISERROR(VLOOKUP(TRIM(B698),ALL!$B$1:$V$2738,7,FALSE))," ",VLOOKUP(TRIM(B698),ALL!$B$1:$V$2738,7,FALSE)))</f>
        <v/>
      </c>
      <c r="L698" s="34">
        <f>IF(ISBLANK(VLOOKUP(TRIM(B698),ALL!$B$1:$V$2738,8,FALSE)),"",IF(ISERROR(VLOOKUP(TRIM(B698),ALL!$B$1:$V$2738,8,FALSE))," ",VLOOKUP(TRIM(B698),ALL!$B$1:$V$2738,8,FALSE)))</f>
        <v>5</v>
      </c>
      <c r="M698" s="34" t="str">
        <f>IF(ISBLANK(VLOOKUP(TRIM(B698),ALL!$B$1:$V$2738,9,FALSE)),"",IF(ISERROR(VLOOKUP(TRIM(B698),ALL!$B$1:$V$2738,9,FALSE))," ",VLOOKUP(TRIM(B698),ALL!$B$1:$V$2738,9,FALSE)))</f>
        <v/>
      </c>
      <c r="N698" s="34">
        <f>IF(ISBLANK(VLOOKUP(TRIM(B698),ALL!$B$1:$V$2738,10,FALSE)),"",IF(ISERROR(VLOOKUP(TRIM(B698),ALL!$B$1:$V$2738,10,FALSE))," ",VLOOKUP(TRIM(B698),ALL!$B$1:$V$2738,10,FALSE)))</f>
        <v>4</v>
      </c>
      <c r="O698"/>
      <c r="P698"/>
      <c r="Q698"/>
      <c r="R698"/>
      <c r="S698"/>
      <c r="T698"/>
      <c r="AB698"/>
      <c r="AC698"/>
    </row>
    <row r="699" spans="1:29">
      <c r="A699" s="34" t="str">
        <f>IF(ISERROR(VLOOKUP(TRIM(B699),ALL!$B$1:$U$2738,3,FALSE)),"(unc)",VLOOKUP(TRIM(B699),ALL!$B$1:$U$2738,3,FALSE))</f>
        <v>LG @</v>
      </c>
      <c r="B699" s="99" t="s">
        <v>4588</v>
      </c>
      <c r="C699" s="10" t="s">
        <v>5764</v>
      </c>
      <c r="D699" s="224">
        <f>VLOOKUP(TRIM(B699),BirthdateDraft!$A$1:$M$9000,2,FALSE)</f>
        <v>33522</v>
      </c>
      <c r="E699" s="203" t="str">
        <f>VLOOKUP(TRIM(B699),BirthdateDraft!$A$1:$M$9865,3,FALSE)</f>
        <v>14/2</v>
      </c>
      <c r="F699" s="209"/>
      <c r="G699" s="34" t="str">
        <f>IF(ISERROR(VLOOKUP(TRIM(B699),ALL!$B$1:$U$2738,2,FALSE)),"",IF(ISERROR(VLOOKUP(TRIM(B699),ALL!$B$1:$U$2738,2,FALSE))," ",VLOOKUP(TRIM(B699),ALL!$B$1:$U$2738,2,FALSE)))</f>
        <v>CLA</v>
      </c>
      <c r="H699" s="124" t="str">
        <f>IF(ISBLANK(VLOOKUP(TRIM(B699),ALL!$B$1:$V$2738,4,FALSE)),"",IF(ISERROR(VLOOKUP(TRIM(B699),ALL!$B$1:$V$2738,4,FALSE))," ",VLOOKUP(TRIM(B699),ALL!$B$1:$V$2738,4,FALSE)))</f>
        <v/>
      </c>
      <c r="I699" s="34" t="str">
        <f>IF(ISBLANK(VLOOKUP(TRIM(B699),ALL!$B$1:$V$2738,5,FALSE)),"",IF(ISERROR(VLOOKUP(TRIM(B699),ALL!$B$1:$V$2738,5,FALSE))," ",VLOOKUP(TRIM(B699),ALL!$B$1:$V$2738,5,FALSE)))</f>
        <v/>
      </c>
      <c r="J699" s="34" t="str">
        <f>IF(ISBLANK(VLOOKUP(TRIM(B699),ALL!$B$1:$V$2738,6,FALSE)),"",IF(ISERROR(VLOOKUP(TRIM(B699),ALL!$B$1:$V$2738,6,FALSE))," ", VLOOKUP(TRIM(B699),ALL!$B$1:$V$2738,6,FALSE)))</f>
        <v/>
      </c>
      <c r="K699" s="34" t="str">
        <f>IF(ISBLANK(VLOOKUP(TRIM(B699),ALL!$B$1:$V$2738,7,FALSE)),"",IF(ISERROR(VLOOKUP(TRIM(B699),ALL!$B$1:$V$2738,7,FALSE))," ",VLOOKUP(TRIM(B699),ALL!$B$1:$V$2738,7,FALSE)))</f>
        <v/>
      </c>
      <c r="L699" s="34">
        <f>IF(ISBLANK(VLOOKUP(TRIM(B699),ALL!$B$1:$V$2738,8,FALSE)),"",IF(ISERROR(VLOOKUP(TRIM(B699),ALL!$B$1:$V$2738,8,FALSE))," ",VLOOKUP(TRIM(B699),ALL!$B$1:$V$2738,8,FALSE)))</f>
        <v>6</v>
      </c>
      <c r="M699" s="34" t="str">
        <f>IF(ISBLANK(VLOOKUP(TRIM(B699),ALL!$B$1:$V$2738,9,FALSE)),"",IF(ISERROR(VLOOKUP(TRIM(B699),ALL!$B$1:$V$2738,9,FALSE))," ",VLOOKUP(TRIM(B699),ALL!$B$1:$V$2738,9,FALSE)))</f>
        <v/>
      </c>
      <c r="N699" s="34">
        <f>IF(ISBLANK(VLOOKUP(TRIM(B699),ALL!$B$1:$V$2738,10,FALSE)),"",IF(ISERROR(VLOOKUP(TRIM(B699),ALL!$B$1:$V$2738,10,FALSE))," ",VLOOKUP(TRIM(B699),ALL!$B$1:$V$2738,10,FALSE)))</f>
        <v>7</v>
      </c>
      <c r="O699"/>
      <c r="P699"/>
      <c r="Q699"/>
      <c r="R699"/>
      <c r="S699"/>
      <c r="T699"/>
      <c r="AB699"/>
      <c r="AC699"/>
    </row>
    <row r="700" spans="1:29">
      <c r="A700" s="34" t="str">
        <f>IF(ISERROR(VLOOKUP(TRIM(B700),ALL!$B$1:$U$2738,3,FALSE)),"(unc)",VLOOKUP(TRIM(B700),ALL!$B$1:$U$2738,3,FALSE))</f>
        <v>LOT @ TE</v>
      </c>
      <c r="B700" s="99" t="s">
        <v>8114</v>
      </c>
      <c r="C700" s="10" t="s">
        <v>5764</v>
      </c>
      <c r="D700" s="224">
        <f>VLOOKUP(TRIM(B700),BirthdateDraft!$A$1:$M$9000,2,FALSE)</f>
        <v>35520</v>
      </c>
      <c r="E700" s="203" t="str">
        <f>VLOOKUP(TRIM(B700),BirthdateDraft!$A$1:$M$9865,3,FALSE)</f>
        <v>18/7</v>
      </c>
      <c r="F700" s="209"/>
      <c r="G700" s="34" t="str">
        <f>IF(ISERROR(VLOOKUP(TRIM(B700),ALL!$B$1:$U$2738,2,FALSE)),"",IF(ISERROR(VLOOKUP(TRIM(B700),ALL!$B$1:$U$2738,2,FALSE))," ",VLOOKUP(TRIM(B700),ALL!$B$1:$U$2738,2,FALSE)))</f>
        <v>PHN</v>
      </c>
      <c r="H700" s="124" t="str">
        <f>IF(ISBLANK(VLOOKUP(TRIM(B700),ALL!$B$1:$V$2738,4,FALSE)),"",IF(ISERROR(VLOOKUP(TRIM(B700),ALL!$B$1:$V$2738,4,FALSE))," ",VLOOKUP(TRIM(B700),ALL!$B$1:$V$2738,4,FALSE)))</f>
        <v/>
      </c>
      <c r="I700" s="34" t="str">
        <f>IF(ISBLANK(VLOOKUP(TRIM(B700),ALL!$B$1:$V$2738,5,FALSE)),"",IF(ISERROR(VLOOKUP(TRIM(B700),ALL!$B$1:$V$2738,5,FALSE))," ",VLOOKUP(TRIM(B700),ALL!$B$1:$V$2738,5,FALSE)))</f>
        <v/>
      </c>
      <c r="J700" s="34" t="str">
        <f>IF(ISBLANK(VLOOKUP(TRIM(B700),ALL!$B$1:$V$2738,6,FALSE)),"",IF(ISERROR(VLOOKUP(TRIM(B700),ALL!$B$1:$V$2738,6,FALSE))," ", VLOOKUP(TRIM(B700),ALL!$B$1:$V$2738,6,FALSE)))</f>
        <v/>
      </c>
      <c r="K700" s="34" t="str">
        <f>IF(ISBLANK(VLOOKUP(TRIM(B700),ALL!$B$1:$V$2738,7,FALSE)),"",IF(ISERROR(VLOOKUP(TRIM(B700),ALL!$B$1:$V$2738,7,FALSE))," ",VLOOKUP(TRIM(B700),ALL!$B$1:$V$2738,7,FALSE)))</f>
        <v/>
      </c>
      <c r="L700" s="34">
        <f>IF(ISBLANK(VLOOKUP(TRIM(B700),ALL!$B$1:$V$2738,8,FALSE)),"",IF(ISERROR(VLOOKUP(TRIM(B700),ALL!$B$1:$V$2738,8,FALSE))," ",VLOOKUP(TRIM(B700),ALL!$B$1:$V$2738,8,FALSE)))</f>
        <v>5</v>
      </c>
      <c r="M700" s="34" t="str">
        <f>IF(ISBLANK(VLOOKUP(TRIM(B700),ALL!$B$1:$V$2738,9,FALSE)),"",IF(ISERROR(VLOOKUP(TRIM(B700),ALL!$B$1:$V$2738,9,FALSE))," ",VLOOKUP(TRIM(B700),ALL!$B$1:$V$2738,9,FALSE)))</f>
        <v/>
      </c>
      <c r="N700" s="34">
        <f>IF(ISBLANK(VLOOKUP(TRIM(B700),ALL!$B$1:$V$2738,10,FALSE)),"",IF(ISERROR(VLOOKUP(TRIM(B700),ALL!$B$1:$V$2738,10,FALSE))," ",VLOOKUP(TRIM(B700),ALL!$B$1:$V$2738,10,FALSE)))</f>
        <v>7</v>
      </c>
      <c r="O700"/>
      <c r="P700"/>
      <c r="Q700"/>
      <c r="R700"/>
      <c r="S700"/>
      <c r="T700"/>
      <c r="AB700"/>
      <c r="AC700"/>
    </row>
    <row r="701" spans="1:29">
      <c r="A701" s="34" t="str">
        <f>IF(ISERROR(VLOOKUP(TRIM(B701),ALL!$B$1:$U$2738,3,FALSE)),"(unc)",VLOOKUP(TRIM(B701),ALL!$B$1:$U$2738,3,FALSE))</f>
        <v>ROT @</v>
      </c>
      <c r="B701" s="219" t="s">
        <v>11138</v>
      </c>
      <c r="C701" s="10" t="s">
        <v>5764</v>
      </c>
      <c r="D701" s="224">
        <f>VLOOKUP(TRIM(B701),BirthdateDraft!$A$1:$M$9000,2,FALSE)</f>
        <v>37075</v>
      </c>
      <c r="E701" s="203">
        <f>VLOOKUP(TRIM(B701),BirthdateDraft!$A$1:$M$9865,3,FALSE)</f>
        <v>23.1</v>
      </c>
      <c r="F701" s="209">
        <v>24.3</v>
      </c>
      <c r="G701" s="34" t="str">
        <f>IF(ISERROR(VLOOKUP(TRIM(B701),ALL!$B$1:$U$2738,2,FALSE)),"",IF(ISERROR(VLOOKUP(TRIM(B701),ALL!$B$1:$U$2738,2,FALSE))," ",VLOOKUP(TRIM(B701),ALL!$B$1:$U$2738,2,FALSE)))</f>
        <v>ARN</v>
      </c>
      <c r="H701" s="124" t="str">
        <f>IF(ISBLANK(VLOOKUP(TRIM(B701),ALL!$B$1:$V$2738,4,FALSE)),"",IF(ISERROR(VLOOKUP(TRIM(B701),ALL!$B$1:$V$2738,4,FALSE))," ",VLOOKUP(TRIM(B701),ALL!$B$1:$V$2738,4,FALSE)))</f>
        <v/>
      </c>
      <c r="I701" s="34" t="str">
        <f>IF(ISBLANK(VLOOKUP(TRIM(B701),ALL!$B$1:$V$2738,5,FALSE)),"",IF(ISERROR(VLOOKUP(TRIM(B701),ALL!$B$1:$V$2738,5,FALSE))," ",VLOOKUP(TRIM(B701),ALL!$B$1:$V$2738,5,FALSE)))</f>
        <v/>
      </c>
      <c r="J701" s="34" t="str">
        <f>IF(ISBLANK(VLOOKUP(TRIM(B701),ALL!$B$1:$V$2738,6,FALSE)),"",IF(ISERROR(VLOOKUP(TRIM(B701),ALL!$B$1:$V$2738,6,FALSE))," ", VLOOKUP(TRIM(B701),ALL!$B$1:$V$2738,6,FALSE)))</f>
        <v/>
      </c>
      <c r="K701" s="34" t="str">
        <f>IF(ISBLANK(VLOOKUP(TRIM(B701),ALL!$B$1:$V$2738,7,FALSE)),"",IF(ISERROR(VLOOKUP(TRIM(B701),ALL!$B$1:$V$2738,7,FALSE))," ",VLOOKUP(TRIM(B701),ALL!$B$1:$V$2738,7,FALSE)))</f>
        <v/>
      </c>
      <c r="L701" s="34">
        <f>IF(ISBLANK(VLOOKUP(TRIM(B701),ALL!$B$1:$V$2738,8,FALSE)),"",IF(ISERROR(VLOOKUP(TRIM(B701),ALL!$B$1:$V$2738,8,FALSE))," ",VLOOKUP(TRIM(B701),ALL!$B$1:$V$2738,8,FALSE)))</f>
        <v>0</v>
      </c>
      <c r="M701" s="34" t="str">
        <f>IF(ISBLANK(VLOOKUP(TRIM(B701),ALL!$B$1:$V$2738,9,FALSE)),"",IF(ISERROR(VLOOKUP(TRIM(B701),ALL!$B$1:$V$2738,9,FALSE))," ",VLOOKUP(TRIM(B701),ALL!$B$1:$V$2738,9,FALSE)))</f>
        <v/>
      </c>
      <c r="N701" s="34">
        <f>IF(ISBLANK(VLOOKUP(TRIM(B701),ALL!$B$1:$V$2738,10,FALSE)),"",IF(ISERROR(VLOOKUP(TRIM(B701),ALL!$B$1:$V$2738,10,FALSE))," ",VLOOKUP(TRIM(B701),ALL!$B$1:$V$2738,10,FALSE)))</f>
        <v>4</v>
      </c>
      <c r="O701"/>
      <c r="P701"/>
      <c r="Q701"/>
      <c r="R701"/>
      <c r="S701"/>
      <c r="T701"/>
      <c r="AB701"/>
      <c r="AC701"/>
    </row>
    <row r="702" spans="1:29">
      <c r="A702" s="34" t="str">
        <f>IF(ISERROR(VLOOKUP(TRIM(B702),ALL!$B$1:$U$2738,3,FALSE)),"(unc)",VLOOKUP(TRIM(B702),ALL!$B$1:$U$2738,3,FALSE))</f>
        <v>LG @</v>
      </c>
      <c r="B702" s="99" t="s">
        <v>8090</v>
      </c>
      <c r="C702" s="10" t="s">
        <v>5764</v>
      </c>
      <c r="D702" s="224">
        <f>VLOOKUP(TRIM(B702),BirthdateDraft!$A$1:$M$9000,2,FALSE)</f>
        <v>35466</v>
      </c>
      <c r="E702" s="203" t="str">
        <f>VLOOKUP(TRIM(B702),BirthdateDraft!$A$1:$M$9865,3,FALSE)</f>
        <v>20/3</v>
      </c>
      <c r="F702" s="209"/>
      <c r="G702" s="34" t="str">
        <f>IF(ISERROR(VLOOKUP(TRIM(B702),ALL!$B$1:$U$2738,2,FALSE)),"",IF(ISERROR(VLOOKUP(TRIM(B702),ALL!$B$1:$U$2738,2,FALSE))," ",VLOOKUP(TRIM(B702),ALL!$B$1:$U$2738,2,FALSE)))</f>
        <v>DEN</v>
      </c>
      <c r="H702" s="124" t="str">
        <f>IF(ISBLANK(VLOOKUP(TRIM(B702),ALL!$B$1:$V$2738,4,FALSE)),"",IF(ISERROR(VLOOKUP(TRIM(B702),ALL!$B$1:$V$2738,4,FALSE))," ",VLOOKUP(TRIM(B702),ALL!$B$1:$V$2738,4,FALSE)))</f>
        <v/>
      </c>
      <c r="I702" s="34"/>
      <c r="J702" s="34" t="str">
        <f>IF(ISBLANK(VLOOKUP(TRIM(B702),ALL!$B$1:$V$2738,6,FALSE)),"",IF(ISERROR(VLOOKUP(TRIM(B702),ALL!$B$1:$V$2738,6,FALSE))," ", VLOOKUP(TRIM(B702),ALL!$B$1:$V$2738,6,FALSE)))</f>
        <v/>
      </c>
      <c r="K702" s="34" t="str">
        <f>IF(ISBLANK(VLOOKUP(TRIM(B702),ALL!$B$1:$V$2738,7,FALSE)),"",IF(ISERROR(VLOOKUP(TRIM(B702),ALL!$B$1:$V$2738,7,FALSE))," ",VLOOKUP(TRIM(B702),ALL!$B$1:$V$2738,7,FALSE)))</f>
        <v/>
      </c>
      <c r="L702" s="34">
        <f>IF(ISBLANK(VLOOKUP(TRIM(B702),ALL!$B$1:$V$2738,8,FALSE)),"",IF(ISERROR(VLOOKUP(TRIM(B702),ALL!$B$1:$V$2738,8,FALSE))," ",VLOOKUP(TRIM(B702),ALL!$B$1:$V$2738,8,FALSE)))</f>
        <v>4</v>
      </c>
      <c r="M702" s="34" t="str">
        <f>IF(ISBLANK(VLOOKUP(TRIM(B702),ALL!$B$1:$V$2738,9,FALSE)),"",IF(ISERROR(VLOOKUP(TRIM(B702),ALL!$B$1:$V$2738,9,FALSE))," ",VLOOKUP(TRIM(B702),ALL!$B$1:$V$2738,9,FALSE)))</f>
        <v/>
      </c>
      <c r="N702" s="34">
        <f>IF(ISBLANK(VLOOKUP(TRIM(B702),ALL!$B$1:$V$2738,10,FALSE)),"",IF(ISERROR(VLOOKUP(TRIM(B702),ALL!$B$1:$V$2738,10,FALSE))," ",VLOOKUP(TRIM(B702),ALL!$B$1:$V$2738,10,FALSE)))</f>
        <v>4</v>
      </c>
      <c r="O702"/>
      <c r="P702"/>
      <c r="Q702"/>
      <c r="R702"/>
      <c r="S702"/>
      <c r="T702"/>
      <c r="AB702"/>
      <c r="AC702"/>
    </row>
    <row r="703" spans="1:29">
      <c r="A703" s="34" t="str">
        <f>IF(ISERROR(VLOOKUP(TRIM(B703),ALL!$B$1:$U$2738,3,FALSE)),"(unc)",VLOOKUP(TRIM(B703),ALL!$B$1:$U$2738,3,FALSE))</f>
        <v>LG @</v>
      </c>
      <c r="B703" s="99" t="s">
        <v>11272</v>
      </c>
      <c r="C703" s="10" t="s">
        <v>5764</v>
      </c>
      <c r="D703" s="224">
        <f>VLOOKUP(TRIM(B703),BirthdateDraft!$A$1:$M$9000,2,FALSE)</f>
        <v>36544</v>
      </c>
      <c r="E703" s="203">
        <f>VLOOKUP(TRIM(B703),BirthdateDraft!$A$1:$M$9865,3,FALSE)</f>
        <v>23.2</v>
      </c>
      <c r="F703" s="209"/>
      <c r="G703" s="34" t="str">
        <f>IF(ISERROR(VLOOKUP(TRIM(B703),ALL!$B$1:$U$2738,2,FALSE)),"",IF(ISERROR(VLOOKUP(TRIM(B703),ALL!$B$1:$U$2738,2,FALSE))," ",VLOOKUP(TRIM(B703),ALL!$B$1:$U$2738,2,FALSE)))</f>
        <v>HOA</v>
      </c>
      <c r="H703" s="124" t="str">
        <f>IF(ISBLANK(VLOOKUP(TRIM(B703),ALL!$B$1:$V$2738,4,FALSE)),"",IF(ISERROR(VLOOKUP(TRIM(B703),ALL!$B$1:$V$2738,4,FALSE))," ",VLOOKUP(TRIM(B703),ALL!$B$1:$V$2738,4,FALSE)))</f>
        <v/>
      </c>
      <c r="I703" s="34"/>
      <c r="J703" s="34" t="str">
        <f>IF(ISBLANK(VLOOKUP(TRIM(B703),ALL!$B$1:$V$2738,6,FALSE)),"",IF(ISERROR(VLOOKUP(TRIM(B703),ALL!$B$1:$V$2738,6,FALSE))," ", VLOOKUP(TRIM(B703),ALL!$B$1:$V$2738,6,FALSE)))</f>
        <v/>
      </c>
      <c r="K703" s="34" t="str">
        <f>IF(ISBLANK(VLOOKUP(TRIM(B703),ALL!$B$1:$V$2738,7,FALSE)),"",IF(ISERROR(VLOOKUP(TRIM(B703),ALL!$B$1:$V$2738,7,FALSE))," ",VLOOKUP(TRIM(B703),ALL!$B$1:$V$2738,7,FALSE)))</f>
        <v/>
      </c>
      <c r="L703" s="34">
        <f>IF(ISBLANK(VLOOKUP(TRIM(B703),ALL!$B$1:$V$2738,8,FALSE)),"",IF(ISERROR(VLOOKUP(TRIM(B703),ALL!$B$1:$V$2738,8,FALSE))," ",VLOOKUP(TRIM(B703),ALL!$B$1:$V$2738,8,FALSE)))</f>
        <v>4</v>
      </c>
      <c r="M703" s="34" t="str">
        <f>IF(ISBLANK(VLOOKUP(TRIM(B703),ALL!$B$1:$V$2738,9,FALSE)),"",IF(ISERROR(VLOOKUP(TRIM(B703),ALL!$B$1:$V$2738,9,FALSE))," ",VLOOKUP(TRIM(B703),ALL!$B$1:$V$2738,9,FALSE)))</f>
        <v/>
      </c>
      <c r="N703" s="34">
        <f>IF(ISBLANK(VLOOKUP(TRIM(B703),ALL!$B$1:$V$2738,10,FALSE)),"",IF(ISERROR(VLOOKUP(TRIM(B703),ALL!$B$1:$V$2738,10,FALSE))," ",VLOOKUP(TRIM(B703),ALL!$B$1:$V$2738,10,FALSE)))</f>
        <v>3</v>
      </c>
      <c r="O703"/>
      <c r="P703"/>
      <c r="Q703"/>
      <c r="R703"/>
      <c r="S703"/>
      <c r="T703"/>
      <c r="AB703"/>
      <c r="AC703"/>
    </row>
    <row r="704" spans="1:29">
      <c r="A704" s="34" t="str">
        <f>IF(ISERROR(VLOOKUP(TRIM(B704),ALL!$B$1:$U$2738,3,FALSE)),"(unc)",VLOOKUP(TRIM(B704),ALL!$B$1:$U$2738,3,FALSE))</f>
        <v>OC @ G</v>
      </c>
      <c r="B704" s="208" t="s">
        <v>11311</v>
      </c>
      <c r="C704" s="10" t="s">
        <v>5764</v>
      </c>
      <c r="D704" s="224">
        <f>VLOOKUP(TRIM(B704),BirthdateDraft!$A$1:$M$9000,2,FALSE)</f>
        <v>36974</v>
      </c>
      <c r="E704" s="203">
        <f>VLOOKUP(TRIM(B704),BirthdateDraft!$A$1:$M$9865,3,FALSE)</f>
        <v>23.2</v>
      </c>
      <c r="F704" s="209">
        <v>24.2</v>
      </c>
      <c r="G704" s="34" t="str">
        <f>IF(ISERROR(VLOOKUP(TRIM(B704),ALL!$B$1:$U$2738,2,FALSE)),"",IF(ISERROR(VLOOKUP(TRIM(B704),ALL!$B$1:$U$2738,2,FALSE))," ",VLOOKUP(TRIM(B704),ALL!$B$1:$U$2738,2,FALSE)))</f>
        <v>NYA</v>
      </c>
      <c r="H704" s="124" t="str">
        <f>IF(ISBLANK(VLOOKUP(TRIM(B704),ALL!$B$1:$V$2738,4,FALSE)),"",IF(ISERROR(VLOOKUP(TRIM(B704),ALL!$B$1:$V$2738,4,FALSE))," ",VLOOKUP(TRIM(B704),ALL!$B$1:$V$2738,4,FALSE)))</f>
        <v/>
      </c>
      <c r="I704" s="34"/>
      <c r="J704" s="34" t="str">
        <f>IF(ISBLANK(VLOOKUP(TRIM(B704),ALL!$B$1:$V$2738,6,FALSE)),"",IF(ISERROR(VLOOKUP(TRIM(B704),ALL!$B$1:$V$2738,6,FALSE))," ", VLOOKUP(TRIM(B704),ALL!$B$1:$V$2738,6,FALSE)))</f>
        <v/>
      </c>
      <c r="K704" s="34" t="str">
        <f>IF(ISBLANK(VLOOKUP(TRIM(B704),ALL!$B$1:$V$2738,7,FALSE)),"",IF(ISERROR(VLOOKUP(TRIM(B704),ALL!$B$1:$V$2738,7,FALSE))," ",VLOOKUP(TRIM(B704),ALL!$B$1:$V$2738,7,FALSE)))</f>
        <v/>
      </c>
      <c r="L704" s="34">
        <f>IF(ISBLANK(VLOOKUP(TRIM(B704),ALL!$B$1:$V$2738,8,FALSE)),"",IF(ISERROR(VLOOKUP(TRIM(B704),ALL!$B$1:$V$2738,8,FALSE))," ",VLOOKUP(TRIM(B704),ALL!$B$1:$V$2738,8,FALSE)))</f>
        <v>4</v>
      </c>
      <c r="M704" s="34">
        <f>IF(ISBLANK(VLOOKUP(TRIM(B704),ALL!$B$1:$V$2738,9,FALSE)),"",IF(ISERROR(VLOOKUP(TRIM(B704),ALL!$B$1:$V$2738,9,FALSE))," ",VLOOKUP(TRIM(B704),ALL!$B$1:$V$2738,9,FALSE)))</f>
        <v>4</v>
      </c>
      <c r="N704" s="34">
        <f>IF(ISBLANK(VLOOKUP(TRIM(B704),ALL!$B$1:$V$2738,10,FALSE)),"",IF(ISERROR(VLOOKUP(TRIM(B704),ALL!$B$1:$V$2738,10,FALSE))," ",VLOOKUP(TRIM(B704),ALL!$B$1:$V$2738,10,FALSE)))</f>
        <v>3</v>
      </c>
      <c r="O704"/>
      <c r="P704"/>
      <c r="Q704"/>
      <c r="R704"/>
      <c r="S704"/>
      <c r="T704"/>
      <c r="AB704"/>
      <c r="AC704"/>
    </row>
    <row r="705" spans="1:29">
      <c r="A705" s="34" t="str">
        <f>IF(ISERROR(VLOOKUP(TRIM(B705),ALL!$B$1:$U$2738,3,FALSE)),"(unc)",VLOOKUP(TRIM(B705),ALL!$B$1:$U$2738,3,FALSE))</f>
        <v>OC @</v>
      </c>
      <c r="B705" s="99" t="s">
        <v>6449</v>
      </c>
      <c r="C705" s="10" t="s">
        <v>5764</v>
      </c>
      <c r="D705" s="224">
        <f>VLOOKUP(TRIM(B705),BirthdateDraft!$A$1:$M$9000,2,FALSE)</f>
        <v>34662</v>
      </c>
      <c r="E705" s="203" t="str">
        <f>VLOOKUP(TRIM(B705),BirthdateDraft!$A$1:$M$9865,3,FALSE)</f>
        <v>18/6</v>
      </c>
      <c r="F705" s="209" t="s">
        <v>8649</v>
      </c>
      <c r="G705" s="34" t="str">
        <f>IF(ISERROR(VLOOKUP(TRIM(B705),ALL!$B$1:$U$2738,2,FALSE)),"",IF(ISERROR(VLOOKUP(TRIM(B705),ALL!$B$1:$U$2738,2,FALSE))," ",VLOOKUP(TRIM(B705),ALL!$B$1:$U$2738,2,FALSE)))</f>
        <v>CAN</v>
      </c>
      <c r="H705" s="124" t="str">
        <f>IF(ISBLANK(VLOOKUP(TRIM(B705),ALL!$B$1:$V$2738,4,FALSE)),"",IF(ISERROR(VLOOKUP(TRIM(B705),ALL!$B$1:$V$2738,4,FALSE))," ",VLOOKUP(TRIM(B705),ALL!$B$1:$V$2738,4,FALSE)))</f>
        <v/>
      </c>
      <c r="I705" s="34" t="str">
        <f>IF(ISBLANK(VLOOKUP(TRIM(B705),ALL!$B$1:$V$2738,5,FALSE)),"",IF(ISERROR(VLOOKUP(TRIM(B705),ALL!$B$1:$V$2738,5,FALSE))," ",VLOOKUP(TRIM(B705),ALL!$B$1:$V$2738,5,FALSE)))</f>
        <v/>
      </c>
      <c r="J705" s="34" t="str">
        <f>IF(ISBLANK(VLOOKUP(TRIM(B705),ALL!$B$1:$V$2738,6,FALSE)),"",IF(ISERROR(VLOOKUP(TRIM(B705),ALL!$B$1:$V$2738,6,FALSE))," ", VLOOKUP(TRIM(B705),ALL!$B$1:$V$2738,6,FALSE)))</f>
        <v/>
      </c>
      <c r="K705" s="34" t="str">
        <f>IF(ISBLANK(VLOOKUP(TRIM(B705),ALL!$B$1:$V$2738,7,FALSE)),"",IF(ISERROR(VLOOKUP(TRIM(B705),ALL!$B$1:$V$2738,7,FALSE))," ",VLOOKUP(TRIM(B705),ALL!$B$1:$V$2738,7,FALSE)))</f>
        <v/>
      </c>
      <c r="L705" s="34">
        <f>IF(ISBLANK(VLOOKUP(TRIM(B705),ALL!$B$1:$V$2738,8,FALSE)),"",IF(ISERROR(VLOOKUP(TRIM(B705),ALL!$B$1:$V$2738,8,FALSE))," ",VLOOKUP(TRIM(B705),ALL!$B$1:$V$2738,8,FALSE)))</f>
        <v>4</v>
      </c>
      <c r="M705" s="34" t="str">
        <f>IF(ISBLANK(VLOOKUP(TRIM(B705),ALL!$B$1:$V$2738,9,FALSE)),"",IF(ISERROR(VLOOKUP(TRIM(B705),ALL!$B$1:$V$2738,9,FALSE))," ",VLOOKUP(TRIM(B705),ALL!$B$1:$V$2738,9,FALSE)))</f>
        <v/>
      </c>
      <c r="N705" s="34">
        <f>IF(ISBLANK(VLOOKUP(TRIM(B705),ALL!$B$1:$V$2738,10,FALSE)),"",IF(ISERROR(VLOOKUP(TRIM(B705),ALL!$B$1:$V$2738,10,FALSE))," ",VLOOKUP(TRIM(B705),ALL!$B$1:$V$2738,10,FALSE)))</f>
        <v>4</v>
      </c>
      <c r="O705" s="32"/>
      <c r="P705"/>
      <c r="Q705"/>
      <c r="R705"/>
      <c r="S705"/>
      <c r="T705"/>
      <c r="AB705"/>
      <c r="AC705"/>
    </row>
    <row r="706" spans="1:29">
      <c r="A706" s="34" t="str">
        <f>IF(ISERROR(VLOOKUP(TRIM(B706),ALL!$B$1:$U$2738,3,FALSE)),"(unc)",VLOOKUP(TRIM(B706),ALL!$B$1:$U$2738,3,FALSE))</f>
        <v>RG @ OC @</v>
      </c>
      <c r="B706" s="99" t="s">
        <v>8131</v>
      </c>
      <c r="C706" s="10" t="s">
        <v>5764</v>
      </c>
      <c r="D706" s="224">
        <f>VLOOKUP(TRIM(B706),BirthdateDraft!$A$1:$M$9000,2,FALSE)</f>
        <v>35846</v>
      </c>
      <c r="E706" s="203" t="str">
        <f>VLOOKUP(TRIM(B706),BirthdateDraft!$A$1:$M$9865,3,FALSE)</f>
        <v>20/4</v>
      </c>
      <c r="F706" s="209" t="s">
        <v>8781</v>
      </c>
      <c r="G706" s="34" t="str">
        <f>IF(ISERROR(VLOOKUP(TRIM(B706),ALL!$B$1:$U$2738,2,FALSE)),"",IF(ISERROR(VLOOKUP(TRIM(B706),ALL!$B$1:$U$2738,2,FALSE))," ",VLOOKUP(TRIM(B706),ALL!$B$1:$U$2738,2,FALSE)))</f>
        <v>NYN</v>
      </c>
      <c r="H706" s="124" t="str">
        <f>IF(ISBLANK(VLOOKUP(TRIM(B706),ALL!$B$1:$V$2738,4,FALSE)),"",IF(ISERROR(VLOOKUP(TRIM(B706),ALL!$B$1:$V$2738,4,FALSE))," ",VLOOKUP(TRIM(B706),ALL!$B$1:$V$2738,4,FALSE)))</f>
        <v/>
      </c>
      <c r="I706" s="34" t="str">
        <f>IF(ISBLANK(VLOOKUP(TRIM(B706),ALL!$B$1:$V$2738,5,FALSE)),"",IF(ISERROR(VLOOKUP(TRIM(B706),ALL!$B$1:$V$2738,5,FALSE))," ",VLOOKUP(TRIM(B706),ALL!$B$1:$V$2738,5,FALSE)))</f>
        <v/>
      </c>
      <c r="J706" s="34" t="str">
        <f>IF(ISBLANK(VLOOKUP(TRIM(B706),ALL!$B$1:$V$2738,6,FALSE)),"",IF(ISERROR(VLOOKUP(TRIM(B706),ALL!$B$1:$V$2738,6,FALSE))," ", VLOOKUP(TRIM(B706),ALL!$B$1:$V$2738,6,FALSE)))</f>
        <v/>
      </c>
      <c r="K706" s="34" t="str">
        <f>IF(ISBLANK(VLOOKUP(TRIM(B706),ALL!$B$1:$V$2738,7,FALSE)),"",IF(ISERROR(VLOOKUP(TRIM(B706),ALL!$B$1:$V$2738,7,FALSE))," ",VLOOKUP(TRIM(B706),ALL!$B$1:$V$2738,7,FALSE)))</f>
        <v/>
      </c>
      <c r="L706" s="34">
        <f>IF(ISBLANK(VLOOKUP(TRIM(B706),ALL!$B$1:$V$2738,8,FALSE)),"",IF(ISERROR(VLOOKUP(TRIM(B706),ALL!$B$1:$V$2738,8,FALSE))," ",VLOOKUP(TRIM(B706),ALL!$B$1:$V$2738,8,FALSE)))</f>
        <v>0</v>
      </c>
      <c r="M706" s="34">
        <f>IF(ISBLANK(VLOOKUP(TRIM(B706),ALL!$B$1:$V$2738,9,FALSE)),"",IF(ISERROR(VLOOKUP(TRIM(B706),ALL!$B$1:$V$2738,9,FALSE))," ",VLOOKUP(TRIM(B706),ALL!$B$1:$V$2738,9,FALSE)))</f>
        <v>0</v>
      </c>
      <c r="N706" s="34">
        <f>IF(ISBLANK(VLOOKUP(TRIM(B706),ALL!$B$1:$V$2738,10,FALSE)),"",IF(ISERROR(VLOOKUP(TRIM(B706),ALL!$B$1:$V$2738,10,FALSE))," ",VLOOKUP(TRIM(B706),ALL!$B$1:$V$2738,10,FALSE)))</f>
        <v>0</v>
      </c>
      <c r="O706"/>
      <c r="P706"/>
      <c r="Q706"/>
      <c r="R706"/>
      <c r="S706"/>
      <c r="T706"/>
      <c r="AB706"/>
      <c r="AC706"/>
    </row>
    <row r="707" spans="1:29">
      <c r="A707" s="34"/>
      <c r="B707" s="99"/>
      <c r="C707" s="10"/>
      <c r="D707" s="224"/>
      <c r="E707" s="203"/>
      <c r="F707" s="209"/>
      <c r="G707" s="34"/>
      <c r="H707" s="124"/>
      <c r="I707" s="34"/>
      <c r="J707" s="34"/>
      <c r="K707" s="34"/>
      <c r="L707" s="34" t="str">
        <f>IF(ISBLANK(VLOOKUP(TRIM(B707),ALL!$B$1:$V$2738,8,FALSE)),"",IF(ISERROR(VLOOKUP(TRIM(B707),ALL!$B$1:$V$2738,8,FALSE))," ",VLOOKUP(TRIM(B707),ALL!$B$1:$V$2738,8,FALSE)))</f>
        <v xml:space="preserve"> </v>
      </c>
      <c r="M707" s="34" t="str">
        <f>IF(ISBLANK(VLOOKUP(TRIM(B707),ALL!$B$1:$V$2738,9,FALSE)),"",IF(ISERROR(VLOOKUP(TRIM(B707),ALL!$B$1:$V$2738,9,FALSE))," ",VLOOKUP(TRIM(B707),ALL!$B$1:$V$2738,9,FALSE)))</f>
        <v xml:space="preserve"> </v>
      </c>
      <c r="N707" s="34" t="str">
        <f>IF(ISBLANK(VLOOKUP(TRIM(B707),ALL!$B$1:$V$2738,10,FALSE)),"",IF(ISERROR(VLOOKUP(TRIM(B707),ALL!$B$1:$V$2738,10,FALSE))," ",VLOOKUP(TRIM(B707),ALL!$B$1:$V$2738,10,FALSE)))</f>
        <v xml:space="preserve"> </v>
      </c>
      <c r="O707"/>
      <c r="P707"/>
      <c r="Q707"/>
      <c r="R707"/>
      <c r="S707"/>
      <c r="T707"/>
      <c r="AB707"/>
      <c r="AC707"/>
    </row>
    <row r="708" spans="1:29">
      <c r="A708" s="34" t="str">
        <f>IF(ISERROR(VLOOKUP(TRIM(B708),ALL!$B$1:$U$2738,3,FALSE)),"(unc)",VLOOKUP(TRIM(B708),ALL!$B$1:$U$2738,3,FALSE))</f>
        <v>RDT $</v>
      </c>
      <c r="B708" s="99" t="s">
        <v>9716</v>
      </c>
      <c r="C708" s="10" t="s">
        <v>5764</v>
      </c>
      <c r="D708" s="224">
        <f>VLOOKUP(TRIM(B708),BirthdateDraft!$A$1:$M$9000,2,FALSE)</f>
        <v>33589</v>
      </c>
      <c r="E708" s="203" t="str">
        <f>VLOOKUP(TRIM(B708),BirthdateDraft!$A$1:$M$9865,3,FALSE)</f>
        <v>14/4</v>
      </c>
      <c r="F708" s="209"/>
      <c r="G708" s="34" t="str">
        <f>IF(ISERROR(VLOOKUP(TRIM(B708),ALL!$B$1:$U$2738,2,FALSE)),"",IF(ISERROR(VLOOKUP(TRIM(B708),ALL!$B$1:$U$2738,2,FALSE))," ",VLOOKUP(TRIM(B708),ALL!$B$1:$U$2738,2,FALSE)))</f>
        <v>BFA</v>
      </c>
      <c r="H708" s="124" t="str">
        <f>IF(ISBLANK(VLOOKUP(TRIM(B708),ALL!$B$1:$V$2738,4,FALSE)),"",IF(ISERROR(VLOOKUP(TRIM(B708),ALL!$B$1:$V$2738,4,FALSE))," ",VLOOKUP(TRIM(B708),ALL!$B$1:$V$2738,4,FALSE)))</f>
        <v>5</v>
      </c>
      <c r="I708" s="34" t="str">
        <f>IF(ISBLANK(VLOOKUP(TRIM(B708),ALL!$B$1:$V$2738,5,FALSE)),"",IF(ISERROR(VLOOKUP(TRIM(B708),ALL!$B$1:$V$2738,5,FALSE))," ",VLOOKUP(TRIM(B708),ALL!$B$1:$V$2738,5,FALSE)))</f>
        <v/>
      </c>
      <c r="J708" s="34">
        <f>IF(ISBLANK(VLOOKUP(TRIM(B708),ALL!$B$1:$V$2738,6,FALSE)),"",IF(ISERROR(VLOOKUP(TRIM(B708),ALL!$B$1:$V$2738,6,FALSE))," ", VLOOKUP(TRIM(B708),ALL!$B$1:$V$2738,6,FALSE)))</f>
        <v>4</v>
      </c>
      <c r="K708" s="34"/>
      <c r="L708" s="34" t="str">
        <f>IF(ISBLANK(VLOOKUP(TRIM(B708),ALL!$B$1:$V$2738,8,FALSE)),"",IF(ISERROR(VLOOKUP(TRIM(B708),ALL!$B$1:$V$2738,8,FALSE))," ",VLOOKUP(TRIM(B708),ALL!$B$1:$V$2738,8,FALSE)))</f>
        <v/>
      </c>
      <c r="M708" s="34" t="str">
        <f>IF(ISBLANK(VLOOKUP(TRIM(B708),ALL!$B$1:$V$2738,9,FALSE)),"",IF(ISERROR(VLOOKUP(TRIM(B708),ALL!$B$1:$V$2738,9,FALSE))," ",VLOOKUP(TRIM(B708),ALL!$B$1:$V$2738,9,FALSE)))</f>
        <v/>
      </c>
      <c r="N708" s="34" t="str">
        <f>IF(ISBLANK(VLOOKUP(TRIM(B708),ALL!$B$1:$V$2738,10,FALSE)),"",IF(ISERROR(VLOOKUP(TRIM(B708),ALL!$B$1:$V$2738,10,FALSE))," ",VLOOKUP(TRIM(B708),ALL!$B$1:$V$2738,10,FALSE)))</f>
        <v/>
      </c>
      <c r="O708"/>
      <c r="P708"/>
      <c r="Q708"/>
      <c r="R708"/>
      <c r="S708"/>
      <c r="T708"/>
      <c r="AB708"/>
      <c r="AC708"/>
    </row>
    <row r="709" spans="1:29">
      <c r="A709" s="34" t="str">
        <f>IF(ISERROR(VLOOKUP(TRIM(B709),ALL!$B$1:$U$2738,3,FALSE)),"(unc)",VLOOKUP(TRIM(B709),ALL!$B$1:$U$2738,3,FALSE))</f>
        <v>NDT $</v>
      </c>
      <c r="B709" s="99" t="s">
        <v>5527</v>
      </c>
      <c r="C709" s="10" t="s">
        <v>5764</v>
      </c>
      <c r="D709" s="224">
        <f>VLOOKUP(TRIM(B709),BirthdateDraft!$A$1:$M$9000,2,FALSE)</f>
        <v>33921</v>
      </c>
      <c r="E709" s="203" t="str">
        <f>VLOOKUP(TRIM(B709),BirthdateDraft!$A$1:$M$9865,3,FALSE)</f>
        <v>16/4</v>
      </c>
      <c r="F709" s="209"/>
      <c r="G709" s="34" t="str">
        <f>IF(ISERROR(VLOOKUP(TRIM(B709),ALL!$B$1:$U$2738,2,FALSE)),"",IF(ISERROR(VLOOKUP(TRIM(B709),ALL!$B$1:$U$2738,2,FALSE))," ",VLOOKUP(TRIM(B709),ALL!$B$1:$U$2738,2,FALSE)))</f>
        <v>ATN</v>
      </c>
      <c r="H709" s="124" t="str">
        <f>IF(ISBLANK(VLOOKUP(TRIM(B709),ALL!$B$1:$V$2738,4,FALSE)),"",IF(ISERROR(VLOOKUP(TRIM(B709),ALL!$B$1:$V$2738,4,FALSE))," ",VLOOKUP(TRIM(B709),ALL!$B$1:$V$2738,4,FALSE)))</f>
        <v>5</v>
      </c>
      <c r="I709" s="34" t="str">
        <f>IF(ISBLANK(VLOOKUP(TRIM(B709),ALL!$B$1:$V$2738,5,FALSE)),"",IF(ISERROR(VLOOKUP(TRIM(B709),ALL!$B$1:$V$2738,5,FALSE))," ",VLOOKUP(TRIM(B709),ALL!$B$1:$V$2738,5,FALSE)))</f>
        <v/>
      </c>
      <c r="J709" s="34">
        <f>IF(ISBLANK(VLOOKUP(TRIM(B709),ALL!$B$1:$V$2738,6,FALSE)),"",IF(ISERROR(VLOOKUP(TRIM(B709),ALL!$B$1:$V$2738,6,FALSE))," ", VLOOKUP(TRIM(B709),ALL!$B$1:$V$2738,6,FALSE)))</f>
        <v>5</v>
      </c>
      <c r="K709" s="34" t="str">
        <f>IF(ISBLANK(VLOOKUP(TRIM(B709),ALL!$B$1:$V$2738,7,FALSE)),"",IF(ISERROR(VLOOKUP(TRIM(B709),ALL!$B$1:$V$2738,7,FALSE))," ",VLOOKUP(TRIM(B709),ALL!$B$1:$V$2738,7,FALSE)))</f>
        <v/>
      </c>
      <c r="L709" s="34" t="str">
        <f>IF(ISBLANK(VLOOKUP(TRIM(B709),ALL!$B$1:$V$2738,8,FALSE)),"",IF(ISERROR(VLOOKUP(TRIM(B709),ALL!$B$1:$V$2738,8,FALSE))," ",VLOOKUP(TRIM(B709),ALL!$B$1:$V$2738,8,FALSE)))</f>
        <v/>
      </c>
      <c r="M709" s="34" t="str">
        <f>IF(ISBLANK(VLOOKUP(TRIM(B709),ALL!$B$1:$V$2738,9,FALSE)),"",IF(ISERROR(VLOOKUP(TRIM(B709),ALL!$B$1:$V$2738,9,FALSE))," ",VLOOKUP(TRIM(B709),ALL!$B$1:$V$2738,9,FALSE)))</f>
        <v/>
      </c>
      <c r="N709" s="34" t="str">
        <f>IF(ISBLANK(VLOOKUP(TRIM(B709),ALL!$B$1:$V$2738,10,FALSE)),"",IF(ISERROR(VLOOKUP(TRIM(B709),ALL!$B$1:$V$2738,10,FALSE))," ",VLOOKUP(TRIM(B709),ALL!$B$1:$V$2738,10,FALSE)))</f>
        <v/>
      </c>
      <c r="O709"/>
      <c r="P709"/>
      <c r="Q709"/>
      <c r="R709"/>
      <c r="S709"/>
      <c r="T709"/>
      <c r="AB709"/>
      <c r="AC709"/>
    </row>
    <row r="710" spans="1:29">
      <c r="A710" s="34" t="str">
        <f>IF(ISERROR(VLOOKUP(TRIM(B710),ALL!$B$1:$U$2738,3,FALSE)),"(unc)",VLOOKUP(TRIM(B710),ALL!$B$1:$U$2738,3,FALSE))</f>
        <v>LDT $</v>
      </c>
      <c r="B710" s="99" t="s">
        <v>5032</v>
      </c>
      <c r="C710" s="10" t="s">
        <v>5764</v>
      </c>
      <c r="D710" s="224">
        <f>VLOOKUP(TRIM(B710),BirthdateDraft!$A$1:$M$9000,2,FALSE)</f>
        <v>34288</v>
      </c>
      <c r="E710" s="203" t="str">
        <f>VLOOKUP(TRIM(B710),BirthdateDraft!$A$1:$M$9865,3,FALSE)</f>
        <v>15/1 (17)</v>
      </c>
      <c r="F710" s="209"/>
      <c r="G710" s="34" t="str">
        <f>IF(ISERROR(VLOOKUP(TRIM(B710),ALL!$B$1:$U$2738,2,FALSE)),"",IF(ISERROR(VLOOKUP(TRIM(B710),ALL!$B$1:$U$2738,2,FALSE))," ",VLOOKUP(TRIM(B710),ALL!$B$1:$U$2738,2,FALSE)))</f>
        <v>SFN</v>
      </c>
      <c r="H710" s="124" t="str">
        <f>IF(ISBLANK(VLOOKUP(TRIM(B710),ALL!$B$1:$V$2738,4,FALSE)),"",IF(ISERROR(VLOOKUP(TRIM(B710),ALL!$B$1:$V$2738,4,FALSE))," ",VLOOKUP(TRIM(B710),ALL!$B$1:$V$2738,4,FALSE)))</f>
        <v>4</v>
      </c>
      <c r="I710" s="34" t="str">
        <f>IF(ISBLANK(VLOOKUP(TRIM(B710),ALL!$B$1:$V$2738,5,FALSE)),"",IF(ISERROR(VLOOKUP(TRIM(B710),ALL!$B$1:$V$2738,5,FALSE))," ",VLOOKUP(TRIM(B710),ALL!$B$1:$V$2738,5,FALSE)))</f>
        <v/>
      </c>
      <c r="J710" s="34">
        <f>IF(ISBLANK(VLOOKUP(TRIM(B710),ALL!$B$1:$V$2738,6,FALSE)),"",IF(ISERROR(VLOOKUP(TRIM(B710),ALL!$B$1:$V$2738,6,FALSE))," ", VLOOKUP(TRIM(B710),ALL!$B$1:$V$2738,6,FALSE)))</f>
        <v>7</v>
      </c>
      <c r="K710" s="34" t="str">
        <f>IF(ISBLANK(VLOOKUP(TRIM(B710),ALL!$B$1:$V$2738,7,FALSE)),"",IF(ISERROR(VLOOKUP(TRIM(B710),ALL!$B$1:$V$2738,7,FALSE))," ",VLOOKUP(TRIM(B710),ALL!$B$1:$V$2738,7,FALSE)))</f>
        <v/>
      </c>
      <c r="L710" s="34" t="str">
        <f>IF(ISBLANK(VLOOKUP(TRIM(B710),ALL!$B$1:$V$2738,8,FALSE)),"",IF(ISERROR(VLOOKUP(TRIM(B710),ALL!$B$1:$V$2738,8,FALSE))," ",VLOOKUP(TRIM(B710),ALL!$B$1:$V$2738,8,FALSE)))</f>
        <v/>
      </c>
      <c r="M710" s="34" t="str">
        <f>IF(ISBLANK(VLOOKUP(TRIM(B710),ALL!$B$1:$V$2738,9,FALSE)),"",IF(ISERROR(VLOOKUP(TRIM(B710),ALL!$B$1:$V$2738,9,FALSE))," ",VLOOKUP(TRIM(B710),ALL!$B$1:$V$2738,9,FALSE)))</f>
        <v/>
      </c>
      <c r="N710" s="34" t="str">
        <f>IF(ISBLANK(VLOOKUP(TRIM(B710),ALL!$B$1:$V$2738,10,FALSE)),"",IF(ISERROR(VLOOKUP(TRIM(B710),ALL!$B$1:$V$2738,10,FALSE))," ",VLOOKUP(TRIM(B710),ALL!$B$1:$V$2738,10,FALSE)))</f>
        <v/>
      </c>
      <c r="O710"/>
      <c r="P710"/>
      <c r="Q710"/>
      <c r="R710"/>
      <c r="S710"/>
      <c r="T710"/>
      <c r="AB710"/>
      <c r="AC710"/>
    </row>
    <row r="711" spans="1:29">
      <c r="A711" s="34" t="str">
        <f>IF(ISERROR(VLOOKUP(TRIM(B711),ALL!$B$1:$U$2738,3,FALSE)),"(unc)",VLOOKUP(TRIM(B711),ALL!$B$1:$U$2738,3,FALSE))</f>
        <v>LE $</v>
      </c>
      <c r="B711" s="99" t="s">
        <v>5474</v>
      </c>
      <c r="C711" s="10" t="s">
        <v>5764</v>
      </c>
      <c r="D711" s="224">
        <f>VLOOKUP(TRIM(B711),BirthdateDraft!$A$1:$M$9000,2,FALSE)</f>
        <v>33855</v>
      </c>
      <c r="E711" s="203" t="str">
        <f>VLOOKUP(TRIM(B711),BirthdateDraft!$A$1:$M$9865,3,FALSE)</f>
        <v>16/1 (9)</v>
      </c>
      <c r="F711" s="209"/>
      <c r="G711" s="34" t="str">
        <f>IF(ISERROR(VLOOKUP(TRIM(B711),ALL!$B$1:$U$2738,2,FALSE)),"",IF(ISERROR(VLOOKUP(TRIM(B711),ALL!$B$1:$U$2738,2,FALSE))," ",VLOOKUP(TRIM(B711),ALL!$B$1:$U$2738,2,FALSE)))</f>
        <v>BFA</v>
      </c>
      <c r="H711" s="124" t="str">
        <f>IF(ISBLANK(VLOOKUP(TRIM(B711),ALL!$B$1:$V$2738,4,FALSE)),"",IF(ISERROR(VLOOKUP(TRIM(B711),ALL!$B$1:$V$2738,4,FALSE))," ",VLOOKUP(TRIM(B711),ALL!$B$1:$V$2738,4,FALSE)))</f>
        <v>4</v>
      </c>
      <c r="I711" s="34" t="str">
        <f>IF(ISBLANK(VLOOKUP(TRIM(B711),ALL!$B$1:$V$2738,5,FALSE)),"",IF(ISERROR(VLOOKUP(TRIM(B711),ALL!$B$1:$V$2738,5,FALSE))," ",VLOOKUP(TRIM(B711),ALL!$B$1:$V$2738,5,FALSE)))</f>
        <v/>
      </c>
      <c r="J711" s="34">
        <f>IF(ISBLANK(VLOOKUP(TRIM(B711),ALL!$B$1:$V$2738,6,FALSE)),"",IF(ISERROR(VLOOKUP(TRIM(B711),ALL!$B$1:$V$2738,6,FALSE))," ", VLOOKUP(TRIM(B711),ALL!$B$1:$V$2738,6,FALSE)))</f>
        <v>12</v>
      </c>
      <c r="K711" s="34">
        <f>IF(ISBLANK(VLOOKUP(TRIM(B711),ALL!$B$1:$V$2738,7,FALSE)),"",IF(ISERROR(VLOOKUP(TRIM(B711),ALL!$B$1:$V$2738,7,FALSE))," ",VLOOKUP(TRIM(B711),ALL!$B$1:$V$2738,7,FALSE)))</f>
        <v>2</v>
      </c>
      <c r="L711" s="34" t="str">
        <f>IF(ISBLANK(VLOOKUP(TRIM(B711),ALL!$B$1:$V$2738,8,FALSE)),"",IF(ISERROR(VLOOKUP(TRIM(B711),ALL!$B$1:$V$2738,8,FALSE))," ",VLOOKUP(TRIM(B711),ALL!$B$1:$V$2738,8,FALSE)))</f>
        <v/>
      </c>
      <c r="M711" s="34" t="str">
        <f>IF(ISBLANK(VLOOKUP(TRIM(B711),ALL!$B$1:$V$2738,9,FALSE)),"",IF(ISERROR(VLOOKUP(TRIM(B711),ALL!$B$1:$V$2738,9,FALSE))," ",VLOOKUP(TRIM(B711),ALL!$B$1:$V$2738,9,FALSE)))</f>
        <v/>
      </c>
      <c r="N711" s="34" t="str">
        <f>IF(ISBLANK(VLOOKUP(TRIM(B711),ALL!$B$1:$V$2738,10,FALSE)),"",IF(ISERROR(VLOOKUP(TRIM(B711),ALL!$B$1:$V$2738,10,FALSE))," ",VLOOKUP(TRIM(B711),ALL!$B$1:$V$2738,10,FALSE)))</f>
        <v/>
      </c>
      <c r="O711" s="32"/>
      <c r="P711"/>
      <c r="Q711"/>
      <c r="R711"/>
      <c r="S711"/>
      <c r="T711"/>
      <c r="AB711"/>
      <c r="AC711"/>
    </row>
    <row r="712" spans="1:29" ht="11.25" customHeight="1">
      <c r="A712" s="34" t="str">
        <f>IF(ISERROR(VLOOKUP(TRIM(B712),ALL!$B$1:$U$2738,3,FALSE)),"(unc)",VLOOKUP(TRIM(B712),ALL!$B$1:$U$2738,3,FALSE))</f>
        <v>LE $</v>
      </c>
      <c r="B712" s="99" t="s">
        <v>4987</v>
      </c>
      <c r="C712" s="10" t="s">
        <v>5764</v>
      </c>
      <c r="D712" s="224">
        <f>VLOOKUP(TRIM(B712),BirthdateDraft!$A$1:$M$9000,2,FALSE)</f>
        <v>33855</v>
      </c>
      <c r="E712" s="203" t="str">
        <f>VLOOKUP(TRIM(B712),BirthdateDraft!$A$1:$M$9865,3,FALSE)</f>
        <v>15/4</v>
      </c>
      <c r="F712" s="209"/>
      <c r="G712" s="34" t="str">
        <f>IF(ISERROR(VLOOKUP(TRIM(B712),ALL!$B$1:$U$2738,2,FALSE)),"",IF(ISERROR(VLOOKUP(TRIM(B712),ALL!$B$1:$U$2738,2,FALSE))," ",VLOOKUP(TRIM(B712),ALL!$B$1:$U$2738,2,FALSE)))</f>
        <v>CLA</v>
      </c>
      <c r="H712" s="124" t="str">
        <f>IF(ISBLANK(VLOOKUP(TRIM(B712),ALL!$B$1:$V$2738,4,FALSE)),"",IF(ISERROR(VLOOKUP(TRIM(B712),ALL!$B$1:$V$2738,4,FALSE))," ",VLOOKUP(TRIM(B712),ALL!$B$1:$V$2738,4,FALSE)))</f>
        <v>4</v>
      </c>
      <c r="I712" s="34" t="str">
        <f>IF(ISBLANK(VLOOKUP(TRIM(B712),ALL!$B$1:$V$2738,5,FALSE)),"",IF(ISERROR(VLOOKUP(TRIM(B712),ALL!$B$1:$V$2738,5,FALSE))," ",VLOOKUP(TRIM(B712),ALL!$B$1:$V$2738,5,FALSE)))</f>
        <v/>
      </c>
      <c r="J712" s="34">
        <f>IF(ISBLANK(VLOOKUP(TRIM(B712),ALL!$B$1:$V$2738,6,FALSE)),"",IF(ISERROR(VLOOKUP(TRIM(B712),ALL!$B$1:$V$2738,6,FALSE))," ", VLOOKUP(TRIM(B712),ALL!$B$1:$V$2738,6,FALSE)))</f>
        <v>7</v>
      </c>
      <c r="K712" s="34" t="str">
        <f>IF(ISBLANK(VLOOKUP(TRIM(B712),ALL!$B$1:$V$2738,7,FALSE)),"",IF(ISERROR(VLOOKUP(TRIM(B712),ALL!$B$1:$V$2738,7,FALSE))," ",VLOOKUP(TRIM(B712),ALL!$B$1:$V$2738,7,FALSE)))</f>
        <v/>
      </c>
      <c r="L712" s="34" t="str">
        <f>IF(ISBLANK(VLOOKUP(TRIM(B712),ALL!$B$1:$V$2738,8,FALSE)),"",IF(ISERROR(VLOOKUP(TRIM(B712),ALL!$B$1:$V$2738,8,FALSE))," ",VLOOKUP(TRIM(B712),ALL!$B$1:$V$2738,8,FALSE)))</f>
        <v/>
      </c>
      <c r="M712" s="34" t="str">
        <f>IF(ISBLANK(VLOOKUP(TRIM(B712),ALL!$B$1:$V$2738,9,FALSE)),"",IF(ISERROR(VLOOKUP(TRIM(B712),ALL!$B$1:$V$2738,9,FALSE))," ",VLOOKUP(TRIM(B712),ALL!$B$1:$V$2738,9,FALSE)))</f>
        <v/>
      </c>
      <c r="N712" s="34" t="str">
        <f>IF(ISBLANK(VLOOKUP(TRIM(B712),ALL!$B$1:$V$2738,10,FALSE)),"",IF(ISERROR(VLOOKUP(TRIM(B712),ALL!$B$1:$V$2738,10,FALSE))," ",VLOOKUP(TRIM(B712),ALL!$B$1:$V$2738,10,FALSE)))</f>
        <v/>
      </c>
      <c r="O712"/>
      <c r="P712"/>
      <c r="Q712"/>
      <c r="R712"/>
      <c r="S712"/>
      <c r="T712"/>
      <c r="AB712"/>
      <c r="AC712"/>
    </row>
    <row r="713" spans="1:29">
      <c r="A713" s="34" t="str">
        <f>IF(ISERROR(VLOOKUP(TRIM(B713),ALL!$B$1:$U$2738,3,FALSE)),"(unc)",VLOOKUP(TRIM(B713),ALL!$B$1:$U$2738,3,FALSE))</f>
        <v>RE $</v>
      </c>
      <c r="B713" s="99" t="s">
        <v>8017</v>
      </c>
      <c r="C713" s="10" t="s">
        <v>5764</v>
      </c>
      <c r="D713" s="224">
        <f>VLOOKUP(TRIM(B713),BirthdateDraft!$A$1:$M$9000,2,FALSE)</f>
        <v>35575</v>
      </c>
      <c r="E713" s="203" t="str">
        <f>VLOOKUP(TRIM(B713),BirthdateDraft!$A$1:$M$9865,3,FALSE)</f>
        <v>20/3</v>
      </c>
      <c r="F713" s="209" t="s">
        <v>8782</v>
      </c>
      <c r="G713" s="34" t="str">
        <f>IF(ISERROR(VLOOKUP(TRIM(B713),ALL!$B$1:$U$2738,2,FALSE)),"",IF(ISERROR(VLOOKUP(TRIM(B713),ALL!$B$1:$U$2738,2,FALSE))," ",VLOOKUP(TRIM(B713),ALL!$B$1:$U$2738,2,FALSE)))</f>
        <v>HOA</v>
      </c>
      <c r="H713" s="124" t="str">
        <f>IF(ISBLANK(VLOOKUP(TRIM(B713),ALL!$B$1:$V$2738,4,FALSE)),"",IF(ISERROR(VLOOKUP(TRIM(B713),ALL!$B$1:$V$2738,4,FALSE))," ",VLOOKUP(TRIM(B713),ALL!$B$1:$V$2738,4,FALSE)))</f>
        <v>4</v>
      </c>
      <c r="I713" s="34" t="str">
        <f>IF(ISBLANK(VLOOKUP(TRIM(B713),ALL!$B$1:$V$2738,5,FALSE)),"",IF(ISERROR(VLOOKUP(TRIM(B713),ALL!$B$1:$V$2738,5,FALSE))," ",VLOOKUP(TRIM(B713),ALL!$B$1:$V$2738,5,FALSE)))</f>
        <v/>
      </c>
      <c r="J713" s="34">
        <f>IF(ISBLANK(VLOOKUP(TRIM(B713),ALL!$B$1:$V$2738,6,FALSE)),"",IF(ISERROR(VLOOKUP(TRIM(B713),ALL!$B$1:$V$2738,6,FALSE))," ", VLOOKUP(TRIM(B713),ALL!$B$1:$V$2738,6,FALSE)))</f>
        <v>12</v>
      </c>
      <c r="K713" s="34">
        <f>IF(ISBLANK(VLOOKUP(TRIM(B713),ALL!$B$1:$V$2738,7,FALSE)),"",IF(ISERROR(VLOOKUP(TRIM(B713),ALL!$B$1:$V$2738,7,FALSE))," ",VLOOKUP(TRIM(B713),ALL!$B$1:$V$2738,7,FALSE)))</f>
        <v>4</v>
      </c>
      <c r="L713" s="34"/>
      <c r="M713" s="34"/>
      <c r="N713" s="34"/>
      <c r="O713"/>
      <c r="P713"/>
      <c r="Q713"/>
      <c r="R713"/>
      <c r="S713"/>
      <c r="T713"/>
      <c r="AB713"/>
      <c r="AC713"/>
    </row>
    <row r="714" spans="1:29">
      <c r="A714" s="34" t="str">
        <f>IF(ISERROR(VLOOKUP(TRIM(B714),ALL!$B$1:$U$2738,3,FALSE)),"(unc)",VLOOKUP(TRIM(B714),ALL!$B$1:$U$2738,3,FALSE))</f>
        <v>End $</v>
      </c>
      <c r="B714" s="99" t="s">
        <v>11209</v>
      </c>
      <c r="C714" s="10" t="s">
        <v>5764</v>
      </c>
      <c r="D714" s="224">
        <f>VLOOKUP(TRIM(B714),BirthdateDraft!$A$1:$M$9000,2,FALSE)</f>
        <v>37259</v>
      </c>
      <c r="E714" s="203">
        <f>VLOOKUP(TRIM(B714),BirthdateDraft!$A$1:$M$9865,3,FALSE)</f>
        <v>23.1</v>
      </c>
      <c r="F714" s="209" t="s">
        <v>11872</v>
      </c>
      <c r="G714" s="34" t="str">
        <f>IF(ISERROR(VLOOKUP(TRIM(B714),ALL!$B$1:$U$2738,2,FALSE)),"",IF(ISERROR(VLOOKUP(TRIM(B714),ALL!$B$1:$U$2738,2,FALSE))," ",VLOOKUP(TRIM(B714),ALL!$B$1:$U$2738,2,FALSE)))</f>
        <v>CNA</v>
      </c>
      <c r="H714" s="124" t="str">
        <f>IF(ISBLANK(VLOOKUP(TRIM(B714),ALL!$B$1:$V$2738,4,FALSE)),"",IF(ISERROR(VLOOKUP(TRIM(B714),ALL!$B$1:$V$2738,4,FALSE))," ",VLOOKUP(TRIM(B714),ALL!$B$1:$V$2738,4,FALSE)))</f>
        <v>0</v>
      </c>
      <c r="I714" s="34" t="str">
        <f>IF(ISBLANK(VLOOKUP(TRIM(B714),ALL!$B$1:$V$2738,5,FALSE)),"",IF(ISERROR(VLOOKUP(TRIM(B714),ALL!$B$1:$V$2738,5,FALSE))," ",VLOOKUP(TRIM(B714),ALL!$B$1:$V$2738,5,FALSE)))</f>
        <v/>
      </c>
      <c r="J714" s="34">
        <f>IF(ISBLANK(VLOOKUP(TRIM(B714),ALL!$B$1:$V$2738,6,FALSE)),"",IF(ISERROR(VLOOKUP(TRIM(B714),ALL!$B$1:$V$2738,6,FALSE))," ", VLOOKUP(TRIM(B714),ALL!$B$1:$V$2738,6,FALSE)))</f>
        <v>4</v>
      </c>
      <c r="K714" s="34"/>
      <c r="L714" s="34"/>
      <c r="M714" s="34"/>
      <c r="N714" s="34"/>
      <c r="O714"/>
      <c r="P714"/>
      <c r="Q714"/>
      <c r="R714"/>
      <c r="S714"/>
      <c r="T714"/>
      <c r="AB714"/>
      <c r="AC714"/>
    </row>
    <row r="715" spans="1:29">
      <c r="A715" s="34" t="str">
        <f>IF(ISERROR(VLOOKUP(TRIM(B715),ALL!$B$1:$U$2738,3,FALSE)),"(unc)",VLOOKUP(TRIM(B715),ALL!$B$1:$U$2738,3,FALSE))</f>
        <v>End $ OLB</v>
      </c>
      <c r="B715" s="219" t="s">
        <v>11093</v>
      </c>
      <c r="C715" s="10" t="s">
        <v>5764</v>
      </c>
      <c r="D715" s="224">
        <f>VLOOKUP(TRIM(B715),BirthdateDraft!$A$1:$M$9000,2,FALSE)</f>
        <v>36969</v>
      </c>
      <c r="E715" s="203">
        <f>VLOOKUP(TRIM(B715),BirthdateDraft!$A$1:$M$9865,3,FALSE)</f>
        <v>23.2</v>
      </c>
      <c r="F715" s="209" t="s">
        <v>11876</v>
      </c>
      <c r="G715" s="34" t="str">
        <f>IF(ISERROR(VLOOKUP(TRIM(B715),ALL!$B$1:$U$2738,2,FALSE)),"",IF(ISERROR(VLOOKUP(TRIM(B715),ALL!$B$1:$U$2738,2,FALSE))," ",VLOOKUP(TRIM(B715),ALL!$B$1:$U$2738,2,FALSE)))</f>
        <v>SEN</v>
      </c>
      <c r="H715" s="124" t="str">
        <f>IF(ISBLANK(VLOOKUP(TRIM(B715),ALL!$B$1:$V$2738,4,FALSE)),"",IF(ISERROR(VLOOKUP(TRIM(B715),ALL!$B$1:$V$2738,4,FALSE))," ",VLOOKUP(TRIM(B715),ALL!$B$1:$V$2738,4,FALSE)))</f>
        <v>0</v>
      </c>
      <c r="I715" s="34" t="str">
        <f>IF(ISBLANK(VLOOKUP(TRIM(B715),ALL!$B$1:$V$2738,5,FALSE)),"",IF(ISERROR(VLOOKUP(TRIM(B715),ALL!$B$1:$V$2738,5,FALSE))," ",VLOOKUP(TRIM(B715),ALL!$B$1:$V$2738,5,FALSE)))</f>
        <v>0-0</v>
      </c>
      <c r="J715" s="34">
        <f>IF(ISBLANK(VLOOKUP(TRIM(B715),ALL!$B$1:$V$2738,6,FALSE)),"",IF(ISERROR(VLOOKUP(TRIM(B715),ALL!$B$1:$V$2738,6,FALSE))," ", VLOOKUP(TRIM(B715),ALL!$B$1:$V$2738,6,FALSE)))</f>
        <v>0</v>
      </c>
      <c r="K715" s="34"/>
      <c r="L715" s="34"/>
      <c r="M715" s="34"/>
      <c r="N715" s="34"/>
      <c r="O715"/>
      <c r="P715"/>
      <c r="Q715"/>
      <c r="R715"/>
      <c r="S715"/>
      <c r="T715"/>
      <c r="AB715"/>
      <c r="AC715"/>
    </row>
    <row r="716" spans="1:29">
      <c r="A716" s="34"/>
      <c r="B716" s="99"/>
      <c r="C716" s="10"/>
      <c r="D716" s="224"/>
      <c r="E716" s="203"/>
      <c r="F716" s="209"/>
      <c r="G716" s="34"/>
      <c r="H716" s="124"/>
      <c r="I716" s="34"/>
      <c r="J716" s="34"/>
      <c r="K716" s="34"/>
      <c r="L716" s="34" t="str">
        <f>IF(ISBLANK(VLOOKUP(TRIM(B716),ALL!$B$1:$V$2738,8,FALSE)),"",IF(ISERROR(VLOOKUP(TRIM(B716),ALL!$B$1:$V$2738,8,FALSE))," ",VLOOKUP(TRIM(B716),ALL!$B$1:$V$2738,8,FALSE)))</f>
        <v xml:space="preserve"> </v>
      </c>
      <c r="M716" s="34" t="str">
        <f>IF(ISBLANK(VLOOKUP(TRIM(B716),ALL!$B$1:$V$2738,9,FALSE)),"",IF(ISERROR(VLOOKUP(TRIM(B716),ALL!$B$1:$V$2738,9,FALSE))," ",VLOOKUP(TRIM(B716),ALL!$B$1:$V$2738,9,FALSE)))</f>
        <v xml:space="preserve"> </v>
      </c>
      <c r="N716" s="34" t="str">
        <f>IF(ISBLANK(VLOOKUP(TRIM(B716),ALL!$B$1:$V$2738,10,FALSE)),"",IF(ISERROR(VLOOKUP(TRIM(B716),ALL!$B$1:$V$2738,10,FALSE))," ",VLOOKUP(TRIM(B716),ALL!$B$1:$V$2738,10,FALSE)))</f>
        <v xml:space="preserve"> </v>
      </c>
      <c r="O716"/>
      <c r="P716"/>
      <c r="Q716"/>
      <c r="R716"/>
      <c r="S716"/>
      <c r="T716"/>
      <c r="AB716"/>
      <c r="AC716"/>
    </row>
    <row r="717" spans="1:29">
      <c r="A717" s="34" t="str">
        <f>IF(ISERROR(VLOOKUP(TRIM(B717),ALL!$B$1:$U$2738,3,FALSE)),"(unc)",VLOOKUP(TRIM(B717),ALL!$B$1:$U$2738,3,FALSE))</f>
        <v>MLB</v>
      </c>
      <c r="B717" s="99" t="s">
        <v>6499</v>
      </c>
      <c r="C717" s="10" t="s">
        <v>5764</v>
      </c>
      <c r="D717" s="224">
        <f>VLOOKUP(TRIM(B717),BirthdateDraft!$A$1:$M$9000,2,FALSE)</f>
        <v>35917</v>
      </c>
      <c r="E717" s="203" t="str">
        <f>VLOOKUP(TRIM(B717),BirthdateDraft!$A$1:$M$9865,3,FALSE)</f>
        <v>18/1 (16)</v>
      </c>
      <c r="F717" s="209"/>
      <c r="G717" s="34" t="str">
        <f>IF(ISERROR(VLOOKUP(TRIM(B717),ALL!$B$1:$U$2738,2,FALSE)),"",IF(ISERROR(VLOOKUP(TRIM(B717),ALL!$B$1:$U$2738,2,FALSE))," ",VLOOKUP(TRIM(B717),ALL!$B$1:$U$2738,2,FALSE)))</f>
        <v>CHN</v>
      </c>
      <c r="H717" s="124" t="str">
        <f>IF(ISBLANK(VLOOKUP(TRIM(B717),ALL!$B$1:$V$2738,4,FALSE)),"",IF(ISERROR(VLOOKUP(TRIM(B717),ALL!$B$1:$V$2738,4,FALSE))," ",VLOOKUP(TRIM(B717),ALL!$B$1:$V$2738,4,FALSE)))</f>
        <v>4-4</v>
      </c>
      <c r="I717" s="34" t="str">
        <f>IF(ISBLANK(VLOOKUP(TRIM(B717),ALL!$B$1:$V$2738,5,FALSE)),"",IF(ISERROR(VLOOKUP(TRIM(B717),ALL!$B$1:$V$2738,5,FALSE))," ",VLOOKUP(TRIM(B717),ALL!$B$1:$V$2738,5,FALSE)))</f>
        <v/>
      </c>
      <c r="J717" s="34">
        <f>IF(ISBLANK(VLOOKUP(TRIM(B717),ALL!$B$1:$V$2738,6,FALSE)),"",IF(ISERROR(VLOOKUP(TRIM(B717),ALL!$B$1:$V$2738,6,FALSE))," ", VLOOKUP(TRIM(B717),ALL!$B$1:$V$2738,6,FALSE)))</f>
        <v>0</v>
      </c>
      <c r="K717" s="34"/>
      <c r="L717" s="34" t="str">
        <f>IF(ISBLANK(VLOOKUP(TRIM(B717),ALL!$B$1:$V$2738,8,FALSE)),"",IF(ISERROR(VLOOKUP(TRIM(B717),ALL!$B$1:$V$2738,8,FALSE))," ",VLOOKUP(TRIM(B717),ALL!$B$1:$V$2738,8,FALSE)))</f>
        <v/>
      </c>
      <c r="M717" s="34" t="str">
        <f>IF(ISBLANK(VLOOKUP(TRIM(B717),ALL!$B$1:$V$2738,9,FALSE)),"",IF(ISERROR(VLOOKUP(TRIM(B717),ALL!$B$1:$V$2738,9,FALSE))," ",VLOOKUP(TRIM(B717),ALL!$B$1:$V$2738,9,FALSE)))</f>
        <v/>
      </c>
      <c r="N717" s="34" t="str">
        <f>IF(ISBLANK(VLOOKUP(TRIM(B717),ALL!$B$1:$V$2738,10,FALSE)),"",IF(ISERROR(VLOOKUP(TRIM(B717),ALL!$B$1:$V$2738,10,FALSE))," ",VLOOKUP(TRIM(B717),ALL!$B$1:$V$2738,10,FALSE)))</f>
        <v/>
      </c>
      <c r="O717"/>
      <c r="P717"/>
      <c r="Q717"/>
      <c r="R717"/>
      <c r="S717"/>
      <c r="T717"/>
      <c r="AB717"/>
      <c r="AC717"/>
    </row>
    <row r="718" spans="1:29">
      <c r="A718" s="34" t="str">
        <f>IF(ISERROR(VLOOKUP(TRIM(B718),ALL!$B$1:$U$2738,3,FALSE)),"(unc)",VLOOKUP(TRIM(B718),ALL!$B$1:$U$2738,3,FALSE))</f>
        <v>MLB</v>
      </c>
      <c r="B718" s="99" t="s">
        <v>7222</v>
      </c>
      <c r="C718" s="10" t="s">
        <v>5764</v>
      </c>
      <c r="D718" s="224">
        <f>VLOOKUP(TRIM(B718),BirthdateDraft!$A$1:$M$9000,2,FALSE)</f>
        <v>35382</v>
      </c>
      <c r="E718" s="203" t="str">
        <f>VLOOKUP(TRIM(B718),BirthdateDraft!$A$1:$M$9865,3,FALSE)</f>
        <v>19/3</v>
      </c>
      <c r="F718" s="209"/>
      <c r="G718" s="34" t="str">
        <f>IF(ISERROR(VLOOKUP(TRIM(B718),ALL!$B$1:$U$2738,2,FALSE)),"",IF(ISERROR(VLOOKUP(TRIM(B718),ALL!$B$1:$U$2738,2,FALSE))," ",VLOOKUP(TRIM(B718),ALL!$B$1:$U$2738,2,FALSE)))</f>
        <v>WAN</v>
      </c>
      <c r="H718" s="124" t="str">
        <f>IF(ISBLANK(VLOOKUP(TRIM(B718),ALL!$B$1:$V$2738,4,FALSE)),"",IF(ISERROR(VLOOKUP(TRIM(B718),ALL!$B$1:$V$2738,4,FALSE))," ",VLOOKUP(TRIM(B718),ALL!$B$1:$V$2738,4,FALSE)))</f>
        <v>4-4</v>
      </c>
      <c r="I718" s="34" t="str">
        <f>IF(ISBLANK(VLOOKUP(TRIM(B718),ALL!$B$1:$V$2738,5,FALSE)),"",IF(ISERROR(VLOOKUP(TRIM(B718),ALL!$B$1:$V$2738,5,FALSE))," ",VLOOKUP(TRIM(B718),ALL!$B$1:$V$2738,5,FALSE)))</f>
        <v/>
      </c>
      <c r="J718" s="34">
        <f>IF(ISBLANK(VLOOKUP(TRIM(B718),ALL!$B$1:$V$2738,6,FALSE)),"",IF(ISERROR(VLOOKUP(TRIM(B718),ALL!$B$1:$V$2738,6,FALSE))," ", VLOOKUP(TRIM(B718),ALL!$B$1:$V$2738,6,FALSE)))</f>
        <v>0</v>
      </c>
      <c r="K718" s="34"/>
      <c r="L718" s="34" t="str">
        <f>IF(ISBLANK(VLOOKUP(TRIM(B718),ALL!$B$1:$V$2738,8,FALSE)),"",IF(ISERROR(VLOOKUP(TRIM(B718),ALL!$B$1:$V$2738,8,FALSE))," ",VLOOKUP(TRIM(B718),ALL!$B$1:$V$2738,8,FALSE)))</f>
        <v/>
      </c>
      <c r="M718" s="34" t="str">
        <f>IF(ISBLANK(VLOOKUP(TRIM(B718),ALL!$B$1:$V$2738,9,FALSE)),"",IF(ISERROR(VLOOKUP(TRIM(B718),ALL!$B$1:$V$2738,9,FALSE))," ",VLOOKUP(TRIM(B718),ALL!$B$1:$V$2738,9,FALSE)))</f>
        <v/>
      </c>
      <c r="N718" s="34" t="str">
        <f>IF(ISBLANK(VLOOKUP(TRIM(B718),ALL!$B$1:$V$2738,10,FALSE)),"",IF(ISERROR(VLOOKUP(TRIM(B718),ALL!$B$1:$V$2738,10,FALSE))," ",VLOOKUP(TRIM(B718),ALL!$B$1:$V$2738,10,FALSE)))</f>
        <v/>
      </c>
      <c r="O718" s="32"/>
      <c r="P718"/>
      <c r="Q718"/>
      <c r="R718"/>
      <c r="S718"/>
      <c r="T718"/>
      <c r="AB718"/>
      <c r="AC718"/>
    </row>
    <row r="719" spans="1:29">
      <c r="A719" s="34" t="str">
        <f>IF(ISERROR(VLOOKUP(TRIM(B719),ALL!$B$1:$U$2738,3,FALSE)),"(unc)",VLOOKUP(TRIM(B719),ALL!$B$1:$U$2738,3,FALSE))</f>
        <v>LOLB</v>
      </c>
      <c r="B719" s="99" t="s">
        <v>10058</v>
      </c>
      <c r="C719" s="10" t="s">
        <v>5764</v>
      </c>
      <c r="D719" s="224">
        <f>VLOOKUP(TRIM(B719),BirthdateDraft!$A$1:$M$9000,2,FALSE)</f>
        <v>36878</v>
      </c>
      <c r="E719" s="203" t="str">
        <f>VLOOKUP(TRIM(B719),BirthdateDraft!$A$1:$M$9865,3,FALSE)</f>
        <v>22/1</v>
      </c>
      <c r="F719" s="209" t="s">
        <v>10571</v>
      </c>
      <c r="G719" s="34" t="str">
        <f>IF(ISERROR(VLOOKUP(TRIM(B719),ALL!$B$1:$U$2738,2,FALSE)),"",IF(ISERROR(VLOOKUP(TRIM(B719),ALL!$B$1:$U$2738,2,FALSE))," ",VLOOKUP(TRIM(B719),ALL!$B$1:$U$2738,2,FALSE)))</f>
        <v>JXA</v>
      </c>
      <c r="H719" s="124" t="str">
        <f>IF(ISBLANK(VLOOKUP(TRIM(B719),ALL!$B$1:$V$2738,4,FALSE)),"",IF(ISERROR(VLOOKUP(TRIM(B719),ALL!$B$1:$V$2738,4,FALSE))," ",VLOOKUP(TRIM(B719),ALL!$B$1:$V$2738,4,FALSE)))</f>
        <v>4-0</v>
      </c>
      <c r="I719" s="34" t="str">
        <f>IF(ISBLANK(VLOOKUP(TRIM(B719),ALL!$B$1:$V$2738,5,FALSE)),"",IF(ISERROR(VLOOKUP(TRIM(B719),ALL!$B$1:$V$2738,5,FALSE))," ",VLOOKUP(TRIM(B719),ALL!$B$1:$V$2738,5,FALSE)))</f>
        <v/>
      </c>
      <c r="J719" s="34">
        <f>IF(ISBLANK(VLOOKUP(TRIM(B719),ALL!$B$1:$V$2738,6,FALSE)),"",IF(ISERROR(VLOOKUP(TRIM(B719),ALL!$B$1:$V$2738,6,FALSE))," ", VLOOKUP(TRIM(B719),ALL!$B$1:$V$2738,6,FALSE)))</f>
        <v>12</v>
      </c>
      <c r="K719" s="34"/>
      <c r="L719" s="34"/>
      <c r="M719" s="34"/>
      <c r="N719" s="34"/>
      <c r="O719"/>
      <c r="P719"/>
      <c r="Q719"/>
      <c r="R719"/>
      <c r="S719"/>
      <c r="T719"/>
      <c r="AB719"/>
      <c r="AC719"/>
    </row>
    <row r="720" spans="1:29">
      <c r="A720" s="34" t="str">
        <f>IF(ISERROR(VLOOKUP(TRIM(B720),ALL!$B$1:$U$2738,3,FALSE)),"(unc)",VLOOKUP(TRIM(B720),ALL!$B$1:$U$2738,3,FALSE))</f>
        <v>ILB</v>
      </c>
      <c r="B720" s="99" t="s">
        <v>7161</v>
      </c>
      <c r="C720" s="10" t="s">
        <v>5764</v>
      </c>
      <c r="D720" s="224">
        <f>VLOOKUP(TRIM(B720),BirthdateDraft!$A$1:$M$9000,2,FALSE)</f>
        <v>34926</v>
      </c>
      <c r="E720" s="203" t="str">
        <f>VLOOKUP(TRIM(B720),BirthdateDraft!$A$1:$M$9865,3,FALSE)</f>
        <v>19/4</v>
      </c>
      <c r="F720" s="209"/>
      <c r="G720" s="34" t="str">
        <f>IF(ISERROR(VLOOKUP(TRIM(B720),ALL!$B$1:$U$2738,2,FALSE)),"",IF(ISERROR(VLOOKUP(TRIM(B720),ALL!$B$1:$U$2738,2,FALSE))," ",VLOOKUP(TRIM(B720),ALL!$B$1:$U$2738,2,FALSE)))</f>
        <v>KCA</v>
      </c>
      <c r="H720" s="124" t="str">
        <f>IF(ISBLANK(VLOOKUP(TRIM(B720),ALL!$B$1:$V$2738,4,FALSE)),"",IF(ISERROR(VLOOKUP(TRIM(B720),ALL!$B$1:$V$2738,4,FALSE))," ",VLOOKUP(TRIM(B720),ALL!$B$1:$V$2738,4,FALSE)))</f>
        <v>4-0</v>
      </c>
      <c r="I720" s="34" t="str">
        <f>IF(ISBLANK(VLOOKUP(TRIM(B720),ALL!$B$1:$V$2738,5,FALSE)),"",IF(ISERROR(VLOOKUP(TRIM(B720),ALL!$B$1:$V$2738,5,FALSE))," ",VLOOKUP(TRIM(B720),ALL!$B$1:$V$2738,5,FALSE)))</f>
        <v/>
      </c>
      <c r="J720" s="34">
        <f>IF(ISBLANK(VLOOKUP(TRIM(B720),ALL!$B$1:$V$2738,6,FALSE)),"",IF(ISERROR(VLOOKUP(TRIM(B720),ALL!$B$1:$V$2738,6,FALSE))," ", VLOOKUP(TRIM(B720),ALL!$B$1:$V$2738,6,FALSE)))</f>
        <v>7</v>
      </c>
      <c r="K720" s="34"/>
      <c r="L720" s="34" t="str">
        <f>IF(ISBLANK(VLOOKUP(TRIM(B720),ALL!$B$1:$V$2738,8,FALSE)),"",IF(ISERROR(VLOOKUP(TRIM(B720),ALL!$B$1:$V$2738,8,FALSE))," ",VLOOKUP(TRIM(B720),ALL!$B$1:$V$2738,8,FALSE)))</f>
        <v/>
      </c>
      <c r="M720" s="34" t="str">
        <f>IF(ISBLANK(VLOOKUP(TRIM(B720),ALL!$B$1:$V$2738,9,FALSE)),"",IF(ISERROR(VLOOKUP(TRIM(B720),ALL!$B$1:$V$2738,9,FALSE))," ",VLOOKUP(TRIM(B720),ALL!$B$1:$V$2738,9,FALSE)))</f>
        <v/>
      </c>
      <c r="N720" s="34" t="str">
        <f>IF(ISBLANK(VLOOKUP(TRIM(B720),ALL!$B$1:$V$2738,10,FALSE)),"",IF(ISERROR(VLOOKUP(TRIM(B720),ALL!$B$1:$V$2738,10,FALSE))," ",VLOOKUP(TRIM(B720),ALL!$B$1:$V$2738,10,FALSE)))</f>
        <v/>
      </c>
      <c r="O720"/>
      <c r="P720"/>
      <c r="Q720"/>
      <c r="R720"/>
      <c r="S720"/>
      <c r="T720"/>
      <c r="AB720"/>
      <c r="AC720"/>
    </row>
    <row r="721" spans="1:29">
      <c r="A721" s="34" t="str">
        <f>IF(ISERROR(VLOOKUP(TRIM(B721),ALL!$B$1:$U$2738,3,FALSE)),"(unc)",VLOOKUP(TRIM(B721),ALL!$B$1:$U$2738,3,FALSE))</f>
        <v>LLB</v>
      </c>
      <c r="B721" s="99" t="s">
        <v>7958</v>
      </c>
      <c r="C721" s="10" t="s">
        <v>5764</v>
      </c>
      <c r="D721" s="224">
        <f>VLOOKUP(TRIM(B721),BirthdateDraft!$A$1:$M$9000,2,FALSE)</f>
        <v>35429</v>
      </c>
      <c r="E721" s="203" t="str">
        <f>VLOOKUP(TRIM(B721),BirthdateDraft!$A$1:$M$9865,3,FALSE)</f>
        <v>20/3</v>
      </c>
      <c r="F721" s="209"/>
      <c r="G721" s="34" t="str">
        <f>IF(ISERROR(VLOOKUP(TRIM(B721),ALL!$B$1:$U$2738,2,FALSE)),"",IF(ISERROR(VLOOKUP(TRIM(B721),ALL!$B$1:$U$2738,2,FALSE))," ",VLOOKUP(TRIM(B721),ALL!$B$1:$U$2738,2,FALSE)))</f>
        <v>NON</v>
      </c>
      <c r="H721" s="124" t="str">
        <f>IF(ISBLANK(VLOOKUP(TRIM(B721),ALL!$B$1:$V$2738,4,FALSE)),"",IF(ISERROR(VLOOKUP(TRIM(B721),ALL!$B$1:$V$2738,4,FALSE))," ",VLOOKUP(TRIM(B721),ALL!$B$1:$V$2738,4,FALSE)))</f>
        <v>0-4</v>
      </c>
      <c r="I721" s="34" t="str">
        <f>IF(ISBLANK(VLOOKUP(TRIM(B721),ALL!$B$1:$V$2738,5,FALSE)),"",IF(ISERROR(VLOOKUP(TRIM(B721),ALL!$B$1:$V$2738,5,FALSE))," ",VLOOKUP(TRIM(B721),ALL!$B$1:$V$2738,5,FALSE)))</f>
        <v/>
      </c>
      <c r="J721" s="34">
        <f>IF(ISBLANK(VLOOKUP(TRIM(B721),ALL!$B$1:$V$2738,6,FALSE)),"",IF(ISERROR(VLOOKUP(TRIM(B721),ALL!$B$1:$V$2738,6,FALSE))," ", VLOOKUP(TRIM(B721),ALL!$B$1:$V$2738,6,FALSE)))</f>
        <v>4</v>
      </c>
      <c r="K721" s="34"/>
      <c r="L721" s="34" t="str">
        <f>IF(ISBLANK(VLOOKUP(TRIM(B721),ALL!$B$1:$V$2738,8,FALSE)),"",IF(ISERROR(VLOOKUP(TRIM(B721),ALL!$B$1:$V$2738,8,FALSE))," ",VLOOKUP(TRIM(B721),ALL!$B$1:$V$2738,8,FALSE)))</f>
        <v/>
      </c>
      <c r="M721" s="34" t="str">
        <f>IF(ISBLANK(VLOOKUP(TRIM(B721),ALL!$B$1:$V$2738,9,FALSE)),"",IF(ISERROR(VLOOKUP(TRIM(B721),ALL!$B$1:$V$2738,9,FALSE))," ",VLOOKUP(TRIM(B721),ALL!$B$1:$V$2738,9,FALSE)))</f>
        <v/>
      </c>
      <c r="N721" s="34" t="str">
        <f>IF(ISBLANK(VLOOKUP(TRIM(B721),ALL!$B$1:$V$2738,10,FALSE)),"",IF(ISERROR(VLOOKUP(TRIM(B721),ALL!$B$1:$V$2738,10,FALSE))," ",VLOOKUP(TRIM(B721),ALL!$B$1:$V$2738,10,FALSE)))</f>
        <v/>
      </c>
      <c r="P721"/>
      <c r="Q721"/>
      <c r="R721"/>
      <c r="S721"/>
      <c r="T721"/>
      <c r="AB721"/>
      <c r="AC721"/>
    </row>
    <row r="722" spans="1:29">
      <c r="A722" s="34" t="str">
        <f>IF(ISERROR(VLOOKUP(TRIM(B722),ALL!$B$1:$U$2738,3,FALSE)),"(unc)",VLOOKUP(TRIM(B722),ALL!$B$1:$U$2738,3,FALSE))</f>
        <v>LOLB S</v>
      </c>
      <c r="B722" s="444" t="s">
        <v>5498</v>
      </c>
      <c r="C722" s="10" t="s">
        <v>5764</v>
      </c>
      <c r="D722" s="224">
        <f>VLOOKUP(TRIM(B722),BirthdateDraft!$A$1:$M$9000,2,FALSE)</f>
        <v>34430</v>
      </c>
      <c r="E722" s="203" t="str">
        <f>VLOOKUP(TRIM(B722),BirthdateDraft!$A$1:$M$9865,3,FALSE)</f>
        <v>16/7</v>
      </c>
      <c r="F722" s="209" t="s">
        <v>12207</v>
      </c>
      <c r="G722" s="34" t="str">
        <f>IF(ISERROR(VLOOKUP(TRIM(B722),ALL!$B$1:$U$2738,2,FALSE)),"",IF(ISERROR(VLOOKUP(TRIM(B722),ALL!$B$1:$U$2738,2,FALSE))," ",VLOOKUP(TRIM(B722),ALL!$B$1:$U$2738,2,FALSE)))</f>
        <v>NEA</v>
      </c>
      <c r="H722" s="124" t="str">
        <f>IF(ISBLANK(VLOOKUP(TRIM(B722),ALL!$B$1:$V$2738,4,FALSE)),"",IF(ISERROR(VLOOKUP(TRIM(B722),ALL!$B$1:$V$2738,4,FALSE))," ",VLOOKUP(TRIM(B722),ALL!$B$1:$V$2738,4,FALSE)))</f>
        <v>0-5</v>
      </c>
      <c r="I722" s="34" t="str">
        <f>IF(ISBLANK(VLOOKUP(TRIM(B722),ALL!$B$1:$V$2738,5,FALSE)),"",IF(ISERROR(VLOOKUP(TRIM(B722),ALL!$B$1:$V$2738,5,FALSE))," ",VLOOKUP(TRIM(B722),ALL!$B$1:$V$2738,5,FALSE)))</f>
        <v>0-5</v>
      </c>
      <c r="J722" s="34">
        <f>IF(ISBLANK(VLOOKUP(TRIM(B722),ALL!$B$1:$V$2738,6,FALSE)),"",IF(ISERROR(VLOOKUP(TRIM(B722),ALL!$B$1:$V$2738,6,FALSE))," ", VLOOKUP(TRIM(B722),ALL!$B$1:$V$2738,6,FALSE)))</f>
        <v>0</v>
      </c>
      <c r="K722" s="34"/>
      <c r="L722" s="34"/>
      <c r="M722" s="34"/>
      <c r="N722" s="34"/>
      <c r="P722"/>
      <c r="Q722"/>
      <c r="R722"/>
      <c r="S722"/>
      <c r="T722"/>
      <c r="AB722"/>
      <c r="AC722"/>
    </row>
    <row r="724" spans="1:29">
      <c r="A724" s="34"/>
      <c r="B724" s="99"/>
      <c r="C724" s="10"/>
      <c r="D724" s="224"/>
      <c r="E724" s="203"/>
      <c r="F724" s="209"/>
      <c r="G724" s="34"/>
      <c r="H724" s="124"/>
      <c r="I724" s="34"/>
      <c r="J724" s="34"/>
      <c r="K724" s="34"/>
      <c r="L724" s="34" t="str">
        <f>IF(ISBLANK(VLOOKUP(TRIM(B724),ALL!$B$1:$V$2738,8,FALSE)),"",IF(ISERROR(VLOOKUP(TRIM(B724),ALL!$B$1:$V$2738,8,FALSE))," ",VLOOKUP(TRIM(B724),ALL!$B$1:$V$2738,8,FALSE)))</f>
        <v xml:space="preserve"> </v>
      </c>
      <c r="M724" s="34" t="str">
        <f>IF(ISBLANK(VLOOKUP(TRIM(B724),ALL!$B$1:$V$2738,9,FALSE)),"",IF(ISERROR(VLOOKUP(TRIM(B724),ALL!$B$1:$V$2738,9,FALSE))," ",VLOOKUP(TRIM(B724),ALL!$B$1:$V$2738,9,FALSE)))</f>
        <v xml:space="preserve"> </v>
      </c>
      <c r="N724" s="34"/>
      <c r="O724"/>
      <c r="P724"/>
      <c r="Q724"/>
      <c r="R724"/>
      <c r="S724"/>
      <c r="T724"/>
      <c r="AB724"/>
      <c r="AC724"/>
    </row>
    <row r="725" spans="1:29">
      <c r="A725" s="34" t="str">
        <f>IF(ISERROR(VLOOKUP(TRIM(B725),ALL!$B$1:$U$2738,3,FALSE)),"(unc)",VLOOKUP(TRIM(B725),ALL!$B$1:$U$2738,3,FALSE))</f>
        <v>SS ^</v>
      </c>
      <c r="B725" s="99" t="s">
        <v>3819</v>
      </c>
      <c r="C725" s="10" t="s">
        <v>5764</v>
      </c>
      <c r="D725" s="224">
        <f>VLOOKUP(TRIM(B725),BirthdateDraft!$A$1:$M$9000,2,FALSE)</f>
        <v>33353</v>
      </c>
      <c r="E725" s="203" t="str">
        <f>VLOOKUP(TRIM(B725),BirthdateDraft!$A$1:$M$9865,3,FALSE)</f>
        <v>13/7</v>
      </c>
      <c r="F725" s="209"/>
      <c r="G725" s="34" t="str">
        <f>IF(ISERROR(VLOOKUP(TRIM(B725),ALL!$B$1:$U$2738,2,FALSE)),"",IF(ISERROR(VLOOKUP(TRIM(B725),ALL!$B$1:$U$2738,2,FALSE))," ",VLOOKUP(TRIM(B725),ALL!$B$1:$U$2738,2,FALSE)))</f>
        <v>BFA</v>
      </c>
      <c r="H725" s="124" t="str">
        <f>IF(ISBLANK(VLOOKUP(TRIM(B725),ALL!$B$1:$V$2738,4,FALSE)),"",IF(ISERROR(VLOOKUP(TRIM(B725),ALL!$B$1:$V$2738,4,FALSE))," ",VLOOKUP(TRIM(B725),ALL!$B$1:$V$2738,4,FALSE)))</f>
        <v>5-5</v>
      </c>
      <c r="I725" s="34" t="str">
        <f>IF(ISBLANK(VLOOKUP(TRIM(B725),ALL!$B$1:$V$2738,5,FALSE)),"",IF(ISERROR(VLOOKUP(TRIM(B725),ALL!$B$1:$V$2738,5,FALSE))," ",VLOOKUP(TRIM(B725),ALL!$B$1:$V$2738,5,FALSE)))</f>
        <v/>
      </c>
      <c r="J725" s="34" t="str">
        <f>IF(ISBLANK(VLOOKUP(TRIM(B725),ALL!$B$1:$V$2738,6,FALSE)),"",IF(ISERROR(VLOOKUP(TRIM(B725),ALL!$B$1:$V$2738,6,FALSE))," ", VLOOKUP(TRIM(B725),ALL!$B$1:$V$2738,6,FALSE)))</f>
        <v/>
      </c>
      <c r="K725" s="34" t="str">
        <f>IF(ISBLANK(VLOOKUP(TRIM(B725),ALL!$B$1:$V$2738,7,FALSE)),"",IF(ISERROR(VLOOKUP(TRIM(B725),ALL!$B$1:$V$2738,7,FALSE))," ",VLOOKUP(TRIM(B725),ALL!$B$1:$V$2738,7,FALSE)))</f>
        <v/>
      </c>
      <c r="L725" s="34" t="str">
        <f>IF(ISBLANK(VLOOKUP(TRIM(B725),ALL!$B$1:$V$2738,8,FALSE)),"",IF(ISERROR(VLOOKUP(TRIM(B725),ALL!$B$1:$V$2738,8,FALSE))," ",VLOOKUP(TRIM(B725),ALL!$B$1:$V$2738,8,FALSE)))</f>
        <v/>
      </c>
      <c r="M725" s="34" t="str">
        <f>IF(ISBLANK(VLOOKUP(TRIM(B725),ALL!$B$1:$V$2738,9,FALSE)),"",IF(ISERROR(VLOOKUP(TRIM(B725),ALL!$B$1:$V$2738,9,FALSE))," ",VLOOKUP(TRIM(B725),ALL!$B$1:$V$2738,9,FALSE)))</f>
        <v/>
      </c>
      <c r="N725" s="34" t="str">
        <f>IF(ISBLANK(VLOOKUP(TRIM('2024 Cuts'!B199),ALL!$B$1:$V$2738,10,FALSE)),"",IF(ISERROR(VLOOKUP(TRIM('2024 Cuts'!B199),ALL!$B$1:$V$2738,10,FALSE))," ",VLOOKUP(TRIM('2024 Cuts'!B199),ALL!$B$1:$V$2738,10,FALSE)))</f>
        <v xml:space="preserve"> </v>
      </c>
      <c r="O725"/>
      <c r="P725"/>
      <c r="Q725"/>
      <c r="R725"/>
      <c r="S725"/>
      <c r="T725"/>
      <c r="AB725"/>
      <c r="AC725"/>
    </row>
    <row r="726" spans="1:29">
      <c r="A726" s="34" t="str">
        <f>IF(ISERROR(VLOOKUP(TRIM(B726),ALL!$B$1:$U$2738,3,FALSE)),"(unc)",VLOOKUP(TRIM(B726),ALL!$B$1:$U$2738,3,FALSE))</f>
        <v>FS ^</v>
      </c>
      <c r="B726" s="99" t="s">
        <v>4037</v>
      </c>
      <c r="C726" s="10" t="s">
        <v>5764</v>
      </c>
      <c r="D726" s="224">
        <f>VLOOKUP(TRIM(B726),BirthdateDraft!$A$1:$M$9000,2,FALSE)</f>
        <v>33737</v>
      </c>
      <c r="E726" s="203" t="str">
        <f>VLOOKUP(TRIM(B726),BirthdateDraft!$A$1:$M$9865,3,FALSE)</f>
        <v>13/3</v>
      </c>
      <c r="F726" s="209"/>
      <c r="G726" s="34" t="str">
        <f>IF(ISERROR(VLOOKUP(TRIM(B726),ALL!$B$1:$U$2738,2,FALSE)),"",IF(ISERROR(VLOOKUP(TRIM(B726),ALL!$B$1:$U$2738,2,FALSE))," ",VLOOKUP(TRIM(B726),ALL!$B$1:$U$2738,2,FALSE)))</f>
        <v>NON</v>
      </c>
      <c r="H726" s="124" t="str">
        <f>IF(ISBLANK(VLOOKUP(TRIM(B726),ALL!$B$1:$V$2738,4,FALSE)),"",IF(ISERROR(VLOOKUP(TRIM(B726),ALL!$B$1:$V$2738,4,FALSE))," ",VLOOKUP(TRIM(B726),ALL!$B$1:$V$2738,4,FALSE)))</f>
        <v>6-4</v>
      </c>
      <c r="I726" s="34" t="str">
        <f>IF(ISBLANK(VLOOKUP(TRIM(B726),ALL!$B$1:$V$2738,5,FALSE)),"",IF(ISERROR(VLOOKUP(TRIM(B726),ALL!$B$1:$V$2738,5,FALSE))," ",VLOOKUP(TRIM(B726),ALL!$B$1:$V$2738,5,FALSE)))</f>
        <v/>
      </c>
      <c r="J726" s="34" t="str">
        <f>IF(ISBLANK(VLOOKUP(TRIM(B726),ALL!$B$1:$V$2738,6,FALSE)),"",IF(ISERROR(VLOOKUP(TRIM(B726),ALL!$B$1:$V$2738,6,FALSE))," ", VLOOKUP(TRIM(B726),ALL!$B$1:$V$2738,6,FALSE)))</f>
        <v/>
      </c>
      <c r="K726" s="34" t="str">
        <f>IF(ISBLANK(VLOOKUP(TRIM(B726),ALL!$B$1:$V$2738,7,FALSE)),"",IF(ISERROR(VLOOKUP(TRIM(B726),ALL!$B$1:$V$2738,7,FALSE))," ",VLOOKUP(TRIM(B726),ALL!$B$1:$V$2738,7,FALSE)))</f>
        <v/>
      </c>
      <c r="L726" s="34" t="str">
        <f>IF(ISBLANK(VLOOKUP(TRIM(B726),ALL!$B$1:$V$2738,8,FALSE)),"",IF(ISERROR(VLOOKUP(TRIM(B726),ALL!$B$1:$V$2738,8,FALSE))," ",VLOOKUP(TRIM(B726),ALL!$B$1:$V$2738,8,FALSE)))</f>
        <v/>
      </c>
      <c r="M726" s="34" t="str">
        <f>IF(ISBLANK(VLOOKUP(TRIM(B726),ALL!$B$1:$V$2738,9,FALSE)),"",IF(ISERROR(VLOOKUP(TRIM(B726),ALL!$B$1:$V$2738,9,FALSE))," ",VLOOKUP(TRIM(B726),ALL!$B$1:$V$2738,9,FALSE)))</f>
        <v/>
      </c>
      <c r="N726" s="34" t="str">
        <f>IF(ISBLANK(VLOOKUP(TRIM(B732),ALL!$B$1:$V$2738,10,FALSE)),"",IF(ISERROR(VLOOKUP(TRIM(B732),ALL!$B$1:$V$2738,10,FALSE))," ",VLOOKUP(TRIM(B732),ALL!$B$1:$V$2738,10,FALSE)))</f>
        <v/>
      </c>
      <c r="O726"/>
      <c r="P726"/>
      <c r="Q726"/>
      <c r="R726"/>
      <c r="S726"/>
      <c r="T726"/>
      <c r="AB726"/>
      <c r="AC726"/>
    </row>
    <row r="727" spans="1:29">
      <c r="A727" s="34" t="str">
        <f>IF(ISERROR(VLOOKUP(TRIM(B727),ALL!$B$1:$U$2738,3,FALSE)),"(unc)",VLOOKUP(TRIM(B727),ALL!$B$1:$U$2738,3,FALSE))</f>
        <v>LCB ^</v>
      </c>
      <c r="B727" s="207" t="s">
        <v>10998</v>
      </c>
      <c r="C727" s="10" t="s">
        <v>5764</v>
      </c>
      <c r="D727" s="224">
        <f>VLOOKUP(TRIM(B727),BirthdateDraft!$A$1:$M$9000,2,FALSE)</f>
        <v>36543</v>
      </c>
      <c r="E727" s="203">
        <v>24.1</v>
      </c>
      <c r="F727" s="209"/>
      <c r="G727" s="34" t="str">
        <f>IF(ISERROR(VLOOKUP(TRIM(B727),ALL!$B$1:$U$2738,2,FALSE)),"",IF(ISERROR(VLOOKUP(TRIM(B727),ALL!$B$1:$U$2738,2,FALSE))," ",VLOOKUP(TRIM(B727),ALL!$B$1:$U$2738,2,FALSE)))</f>
        <v>INA</v>
      </c>
      <c r="H727" s="124" t="str">
        <f>IF(ISBLANK(VLOOKUP(TRIM(B727),ALL!$B$1:$V$2738,4,FALSE)),"",IF(ISERROR(VLOOKUP(TRIM(B727),ALL!$B$1:$V$2738,4,FALSE))," ",VLOOKUP(TRIM(B727),ALL!$B$1:$V$2738,4,FALSE)))</f>
        <v>4</v>
      </c>
      <c r="I727" s="34"/>
      <c r="J727" s="34"/>
      <c r="K727" s="34"/>
      <c r="L727" s="34"/>
      <c r="M727" s="34"/>
      <c r="N727" s="34"/>
      <c r="O727"/>
      <c r="P727"/>
      <c r="Q727"/>
      <c r="R727"/>
      <c r="S727"/>
      <c r="T727"/>
      <c r="AB727"/>
      <c r="AC727"/>
    </row>
    <row r="728" spans="1:29">
      <c r="A728" s="34" t="str">
        <f>IF(ISERROR(VLOOKUP(TRIM(B728),ALL!$B$1:$U$2738,3,FALSE)),"(unc)",VLOOKUP(TRIM(B728),ALL!$B$1:$U$2738,3,FALSE))</f>
        <v>S ^</v>
      </c>
      <c r="B728" s="99" t="s">
        <v>8048</v>
      </c>
      <c r="C728" s="10" t="s">
        <v>5764</v>
      </c>
      <c r="D728" s="224">
        <f>VLOOKUP(TRIM(B728),BirthdateDraft!$A$1:$M$9000,2,FALSE)</f>
        <v>35887</v>
      </c>
      <c r="E728" s="203" t="str">
        <f>VLOOKUP(TRIM(B728),BirthdateDraft!$A$1:$M$9865,3,FALSE)</f>
        <v>20/3</v>
      </c>
      <c r="F728" s="209" t="s">
        <v>8782</v>
      </c>
      <c r="G728" s="34" t="str">
        <f>IF(ISERROR(VLOOKUP(TRIM(B728),ALL!$B$1:$U$2738,2,FALSE)),"",IF(ISERROR(VLOOKUP(TRIM(B728),ALL!$B$1:$U$2738,2,FALSE))," ",VLOOKUP(TRIM(B728),ALL!$B$1:$U$2738,2,FALSE)))</f>
        <v>MIA</v>
      </c>
      <c r="H728" s="124" t="str">
        <f>IF(ISBLANK(VLOOKUP(TRIM(B728),ALL!$B$1:$V$2738,4,FALSE)),"",IF(ISERROR(VLOOKUP(TRIM(B728),ALL!$B$1:$V$2738,4,FALSE))," ",VLOOKUP(TRIM(B728),ALL!$B$1:$V$2738,4,FALSE)))</f>
        <v>4-0</v>
      </c>
      <c r="I728" s="34" t="str">
        <f>IF(ISBLANK(VLOOKUP(TRIM(B728),ALL!$B$1:$V$2738,5,FALSE)),"",IF(ISERROR(VLOOKUP(TRIM(B728),ALL!$B$1:$V$2738,5,FALSE))," ",VLOOKUP(TRIM(B728),ALL!$B$1:$V$2738,5,FALSE)))</f>
        <v/>
      </c>
      <c r="J728" s="34" t="str">
        <f>IF(ISBLANK(VLOOKUP(TRIM(B728),ALL!$B$1:$V$2738,6,FALSE)),"",IF(ISERROR(VLOOKUP(TRIM(B728),ALL!$B$1:$V$2738,6,FALSE))," ", VLOOKUP(TRIM(B728),ALL!$B$1:$V$2738,6,FALSE)))</f>
        <v/>
      </c>
      <c r="K728" s="34"/>
      <c r="L728" s="34" t="str">
        <f>IF(ISBLANK(VLOOKUP(TRIM(B728),ALL!$B$1:$V$2738,8,FALSE)),"",IF(ISERROR(VLOOKUP(TRIM(B728),ALL!$B$1:$V$2738,8,FALSE))," ",VLOOKUP(TRIM(B728),ALL!$B$1:$V$2738,8,FALSE)))</f>
        <v/>
      </c>
      <c r="M728" s="34" t="str">
        <f>IF(ISBLANK(VLOOKUP(TRIM(B728),ALL!$B$1:$V$2738,9,FALSE)),"",IF(ISERROR(VLOOKUP(TRIM(B728),ALL!$B$1:$V$2738,9,FALSE))," ",VLOOKUP(TRIM(B728),ALL!$B$1:$V$2738,9,FALSE)))</f>
        <v/>
      </c>
      <c r="N728" s="34" t="str">
        <f>IF(ISBLANK(VLOOKUP(TRIM(B259),ALL!$B$1:$V$2738,10,FALSE)),"",IF(ISERROR(VLOOKUP(TRIM(B259),ALL!$B$1:$V$2738,10,FALSE))," ",VLOOKUP(TRIM(B259),ALL!$B$1:$V$2738,10,FALSE)))</f>
        <v xml:space="preserve"> </v>
      </c>
      <c r="O728"/>
      <c r="P728"/>
      <c r="Q728"/>
      <c r="R728"/>
      <c r="S728"/>
      <c r="T728"/>
      <c r="AB728"/>
      <c r="AC728"/>
    </row>
    <row r="729" spans="1:29">
      <c r="A729" s="34" t="str">
        <f>IF(ISERROR(VLOOKUP(TRIM(B729),ALL!$B$1:$U$2738,3,FALSE)),"(unc)",VLOOKUP(TRIM(B729),ALL!$B$1:$U$2738,3,FALSE))</f>
        <v>RCB ^</v>
      </c>
      <c r="B729" s="99" t="s">
        <v>5449</v>
      </c>
      <c r="C729" s="10" t="s">
        <v>5764</v>
      </c>
      <c r="D729" s="224">
        <f>VLOOKUP(TRIM(B729),BirthdateDraft!$A$1:$M$9000,2,FALSE)</f>
        <v>34185</v>
      </c>
      <c r="E729" s="203" t="str">
        <f>VLOOKUP(TRIM(B729),BirthdateDraft!$A$1:$M$9865,3,FALSE)</f>
        <v>16/2</v>
      </c>
      <c r="F729" s="209"/>
      <c r="G729" s="34" t="str">
        <f>IF(ISERROR(VLOOKUP(TRIM(B729),ALL!$B$1:$U$2738,2,FALSE)),"",IF(ISERROR(VLOOKUP(TRIM(B729),ALL!$B$1:$U$2738,2,FALSE))," ",VLOOKUP(TRIM(B729),ALL!$B$1:$U$2738,2,FALSE)))</f>
        <v>PHN</v>
      </c>
      <c r="H729" s="124" t="str">
        <f>IF(ISBLANK(VLOOKUP(TRIM(B729),ALL!$B$1:$V$2738,4,FALSE)),"",IF(ISERROR(VLOOKUP(TRIM(B729),ALL!$B$1:$V$2738,4,FALSE))," ",VLOOKUP(TRIM(B729),ALL!$B$1:$V$2738,4,FALSE)))</f>
        <v>0</v>
      </c>
      <c r="I729" s="34" t="str">
        <f>IF(ISBLANK(VLOOKUP(TRIM(B729),ALL!$B$1:$V$2738,5,FALSE)),"",IF(ISERROR(VLOOKUP(TRIM(B729),ALL!$B$1:$V$2738,5,FALSE))," ",VLOOKUP(TRIM(B729),ALL!$B$1:$V$2738,5,FALSE)))</f>
        <v/>
      </c>
      <c r="J729" s="34" t="str">
        <f>IF(ISBLANK(VLOOKUP(TRIM(B729),ALL!$B$1:$V$2738,6,FALSE)),"",IF(ISERROR(VLOOKUP(TRIM(B729),ALL!$B$1:$V$2738,6,FALSE))," ", VLOOKUP(TRIM(B729),ALL!$B$1:$V$2738,6,FALSE)))</f>
        <v/>
      </c>
      <c r="K729" s="34" t="str">
        <f>IF(ISBLANK(VLOOKUP(TRIM(B729),ALL!$B$1:$V$2738,7,FALSE)),"",IF(ISERROR(VLOOKUP(TRIM(B729),ALL!$B$1:$V$2738,7,FALSE))," ",VLOOKUP(TRIM(B729),ALL!$B$1:$V$2738,7,FALSE)))</f>
        <v/>
      </c>
      <c r="L729" s="34" t="str">
        <f>IF(ISBLANK(VLOOKUP(TRIM(B729),ALL!$B$1:$V$2738,8,FALSE)),"",IF(ISERROR(VLOOKUP(TRIM(B729),ALL!$B$1:$V$2738,8,FALSE))," ",VLOOKUP(TRIM(B729),ALL!$B$1:$V$2738,8,FALSE)))</f>
        <v/>
      </c>
      <c r="M729" s="34" t="str">
        <f>IF(ISBLANK(VLOOKUP(TRIM(B729),ALL!$B$1:$V$2738,9,FALSE)),"",IF(ISERROR(VLOOKUP(TRIM(B729),ALL!$B$1:$V$2738,9,FALSE))," ",VLOOKUP(TRIM(B729),ALL!$B$1:$V$2738,9,FALSE)))</f>
        <v/>
      </c>
      <c r="N729" s="34"/>
      <c r="O729"/>
      <c r="P729"/>
      <c r="Q729"/>
      <c r="R729"/>
      <c r="S729"/>
      <c r="T729"/>
      <c r="AB729"/>
      <c r="AC729"/>
    </row>
    <row r="730" spans="1:29">
      <c r="A730" s="34" t="str">
        <f>IF(ISERROR(VLOOKUP(TRIM(B730),ALL!$B$1:$U$2738,3,FALSE)),"(unc)",VLOOKUP(TRIM(B730),ALL!$B$1:$U$2738,3,FALSE))</f>
        <v>CB ^</v>
      </c>
      <c r="B730" s="99" t="s">
        <v>7999</v>
      </c>
      <c r="C730" s="10" t="s">
        <v>5764</v>
      </c>
      <c r="D730" s="224">
        <f>VLOOKUP(TRIM(B730),BirthdateDraft!$A$1:$M$9000,2,FALSE)</f>
        <v>35398</v>
      </c>
      <c r="E730" s="203" t="str">
        <f>VLOOKUP(TRIM(B730),BirthdateDraft!$A$1:$M$9865,3,FALSE)</f>
        <v>20/7</v>
      </c>
      <c r="F730" s="209"/>
      <c r="G730" s="34" t="str">
        <f>IF(ISERROR(VLOOKUP(TRIM(B730),ALL!$B$1:$U$2738,2,FALSE)),"",IF(ISERROR(VLOOKUP(TRIM(B730),ALL!$B$1:$U$2738,2,FALSE))," ",VLOOKUP(TRIM(B730),ALL!$B$1:$U$2738,2,FALSE)))</f>
        <v>BFA</v>
      </c>
      <c r="H730" s="124" t="str">
        <f>IF(ISBLANK(VLOOKUP(TRIM(B730),ALL!$B$1:$V$2738,4,FALSE)),"",IF(ISERROR(VLOOKUP(TRIM(B730),ALL!$B$1:$V$2738,4,FALSE))," ",VLOOKUP(TRIM(B730),ALL!$B$1:$V$2738,4,FALSE)))</f>
        <v>4</v>
      </c>
      <c r="I730" s="34"/>
      <c r="J730" s="34"/>
      <c r="K730" s="34"/>
      <c r="L730" s="34"/>
      <c r="M730" s="34"/>
      <c r="N730" s="34" t="str">
        <f>IF(ISBLANK(VLOOKUP(TRIM(B725),ALL!$B$1:$V$2738,10,FALSE)),"",IF(ISERROR(VLOOKUP(TRIM(B725),ALL!$B$1:$V$2738,10,FALSE))," ",VLOOKUP(TRIM(B725),ALL!$B$1:$V$2738,10,FALSE)))</f>
        <v/>
      </c>
      <c r="O730"/>
      <c r="P730"/>
      <c r="Q730"/>
      <c r="R730"/>
      <c r="S730"/>
      <c r="T730"/>
      <c r="AB730"/>
      <c r="AC730"/>
    </row>
    <row r="731" spans="1:29">
      <c r="A731" s="34" t="str">
        <f>IF(ISERROR(VLOOKUP(TRIM(B731),ALL!$B$1:$U$2738,3,FALSE)),"(unc)",VLOOKUP(TRIM(B731),ALL!$B$1:$U$2738,3,FALSE))</f>
        <v>FS ^</v>
      </c>
      <c r="B731" s="99" t="s">
        <v>10038</v>
      </c>
      <c r="C731" s="10" t="s">
        <v>5764</v>
      </c>
      <c r="D731" s="224">
        <f>VLOOKUP(TRIM(B731),BirthdateDraft!$A$1:$M$9000,2,FALSE)</f>
        <v>36844</v>
      </c>
      <c r="E731" s="203" t="str">
        <f>VLOOKUP(TRIM(B731),BirthdateDraft!$A$1:$M$9865,3,FALSE)</f>
        <v>22/3</v>
      </c>
      <c r="F731" s="209" t="s">
        <v>10630</v>
      </c>
      <c r="G731" s="34" t="str">
        <f>IF(ISERROR(VLOOKUP(TRIM(B731),ALL!$B$1:$U$2738,2,FALSE)),"",IF(ISERROR(VLOOKUP(TRIM(B731),ALL!$B$1:$U$2738,2,FALSE))," ",VLOOKUP(TRIM(B731),ALL!$B$1:$U$2738,2,FALSE)))</f>
        <v>DEN</v>
      </c>
      <c r="H731" s="124" t="str">
        <f>IF(ISBLANK(VLOOKUP(TRIM(B731),ALL!$B$1:$V$2738,4,FALSE)),"",IF(ISERROR(VLOOKUP(TRIM(B731),ALL!$B$1:$V$2738,4,FALSE))," ",VLOOKUP(TRIM(B731),ALL!$B$1:$V$2738,4,FALSE)))</f>
        <v>0-4</v>
      </c>
      <c r="I731" s="34"/>
      <c r="J731" s="34"/>
      <c r="K731" s="34"/>
      <c r="L731" s="34"/>
      <c r="M731" s="34"/>
      <c r="N731" s="34"/>
      <c r="O731"/>
      <c r="P731"/>
      <c r="Q731"/>
      <c r="R731"/>
      <c r="S731"/>
      <c r="T731"/>
      <c r="AB731"/>
      <c r="AC731"/>
    </row>
    <row r="732" spans="1:29">
      <c r="A732" s="34" t="str">
        <f>IF(ISERROR(VLOOKUP(TRIM(B732),ALL!$B$1:$U$2738,3,FALSE)),"(unc)",VLOOKUP(TRIM(B732),ALL!$B$1:$U$2738,3,FALSE))</f>
        <v>CB ^ PR</v>
      </c>
      <c r="B732" s="99" t="s">
        <v>8884</v>
      </c>
      <c r="C732" s="10" t="s">
        <v>5764</v>
      </c>
      <c r="D732" s="224">
        <f>VLOOKUP(TRIM(B732),BirthdateDraft!$A$1:$M$9000,2,FALSE)</f>
        <v>35827</v>
      </c>
      <c r="E732" s="203" t="str">
        <f>VLOOKUP(TRIM(B732),BirthdateDraft!$A$1:$M$9865,3,FALSE)</f>
        <v>FA</v>
      </c>
      <c r="F732" s="209" t="s">
        <v>9747</v>
      </c>
      <c r="G732" s="34" t="str">
        <f>IF(ISERROR(VLOOKUP(TRIM(B732),ALL!$B$1:$U$2738,2,FALSE)),"",IF(ISERROR(VLOOKUP(TRIM(B732),ALL!$B$1:$U$2738,2,FALSE))," ",VLOOKUP(TRIM(B732),ALL!$B$1:$U$2738,2,FALSE)))</f>
        <v>NEA</v>
      </c>
      <c r="H732" s="124" t="str">
        <f>IF(ISBLANK(VLOOKUP(TRIM(B732),ALL!$B$1:$V$2738,4,FALSE)),"",IF(ISERROR(VLOOKUP(TRIM(B732),ALL!$B$1:$V$2738,4,FALSE))," ",VLOOKUP(TRIM(B732),ALL!$B$1:$V$2738,4,FALSE)))</f>
        <v>4</v>
      </c>
      <c r="I732" s="34"/>
      <c r="J732" s="34"/>
      <c r="K732" s="34"/>
      <c r="L732" s="34" t="str">
        <f>IF(ISBLANK(VLOOKUP(TRIM('ALL CUTS'!B520),ALL!$B$1:$V$2738,8,FALSE)),"",IF(ISERROR(VLOOKUP(TRIM('ALL CUTS'!B520),ALL!$B$1:$V$2738,8,FALSE))," ",VLOOKUP(TRIM('ALL CUTS'!B520),ALL!$B$1:$V$2738,8,FALSE)))</f>
        <v xml:space="preserve"> </v>
      </c>
      <c r="M732" s="34" t="str">
        <f>IF(ISBLANK(VLOOKUP(TRIM('ALL CUTS'!B520),ALL!$B$1:$V$2738,9,FALSE)),"",IF(ISERROR(VLOOKUP(TRIM('ALL CUTS'!B520),ALL!$B$1:$V$2738,9,FALSE))," ",VLOOKUP(TRIM('ALL CUTS'!B520),ALL!$B$1:$V$2738,9,FALSE)))</f>
        <v xml:space="preserve"> </v>
      </c>
      <c r="N732" s="34" t="str">
        <f>IF(ISBLANK(VLOOKUP(TRIM('2024 Cuts'!B146),ALL!$B$1:$V$2738,10,FALSE)),"",IF(ISERROR(VLOOKUP(TRIM('2024 Cuts'!B146),ALL!$B$1:$V$2738,10,FALSE))," ",VLOOKUP(TRIM('2024 Cuts'!B146),ALL!$B$1:$V$2738,10,FALSE)))</f>
        <v xml:space="preserve"> </v>
      </c>
      <c r="O732"/>
      <c r="P732"/>
      <c r="Q732"/>
      <c r="R732"/>
      <c r="S732"/>
      <c r="T732"/>
      <c r="AB732"/>
      <c r="AC732"/>
    </row>
    <row r="733" spans="1:29">
      <c r="A733" s="34" t="str">
        <f>IF(ISERROR(VLOOKUP(TRIM(B733),ALL!$B$1:$U$2738,3,FALSE)),"(unc)",VLOOKUP(TRIM(B733),ALL!$B$1:$U$2738,3,FALSE))</f>
        <v>LCB ^</v>
      </c>
      <c r="B733" s="99" t="s">
        <v>10010</v>
      </c>
      <c r="C733" s="10" t="s">
        <v>5764</v>
      </c>
      <c r="D733" s="224">
        <f>VLOOKUP(TRIM(B733),BirthdateDraft!$A$1:$M$9000,2,FALSE)</f>
        <v>36448</v>
      </c>
      <c r="E733" s="203" t="str">
        <f>VLOOKUP(TRIM(B733),BirthdateDraft!$A$1:$M$9865,3,FALSE)</f>
        <v>22/2</v>
      </c>
      <c r="F733" s="209" t="s">
        <v>10630</v>
      </c>
      <c r="G733" s="34" t="str">
        <f>IF(ISERROR(VLOOKUP(TRIM(B733),ALL!$B$1:$U$2738,2,FALSE)),"",IF(ISERROR(VLOOKUP(TRIM(B733),ALL!$B$1:$U$2738,2,FALSE))," ",VLOOKUP(TRIM(B733),ALL!$B$1:$U$2738,2,FALSE)))</f>
        <v>CNA</v>
      </c>
      <c r="H733" s="124" t="str">
        <f>IF(ISBLANK(VLOOKUP(TRIM(B733),ALL!$B$1:$V$2738,4,FALSE)),"",IF(ISERROR(VLOOKUP(TRIM(B733),ALL!$B$1:$V$2738,4,FALSE))," ",VLOOKUP(TRIM(B733),ALL!$B$1:$V$2738,4,FALSE)))</f>
        <v>4</v>
      </c>
      <c r="I733" s="34"/>
      <c r="J733" s="34"/>
      <c r="K733" s="34"/>
      <c r="L733" s="34" t="str">
        <f>IF(ISBLANK(VLOOKUP(TRIM(B733),ALL!$B$1:$V$2738,8,FALSE)),"",IF(ISERROR(VLOOKUP(TRIM(B733),ALL!$B$1:$V$2738,8,FALSE))," ",VLOOKUP(TRIM(B733),ALL!$B$1:$V$2738,8,FALSE)))</f>
        <v/>
      </c>
      <c r="M733" s="34" t="str">
        <f>IF(ISBLANK(VLOOKUP(TRIM(B733),ALL!$B$1:$V$2738,9,FALSE)),"",IF(ISERROR(VLOOKUP(TRIM(B733),ALL!$B$1:$V$2738,9,FALSE))," ",VLOOKUP(TRIM(B733),ALL!$B$1:$V$2738,9,FALSE)))</f>
        <v/>
      </c>
      <c r="N733" s="34"/>
      <c r="O733"/>
      <c r="P733"/>
      <c r="Q733"/>
      <c r="R733"/>
      <c r="S733"/>
      <c r="T733"/>
      <c r="AB733"/>
      <c r="AC733"/>
    </row>
    <row r="734" spans="1:29">
      <c r="A734" s="34" t="str">
        <f>IF(ISERROR(VLOOKUP(TRIM(B734),ALL!$B$1:$U$2738,3,FALSE)),"(unc)",VLOOKUP(TRIM(B734),ALL!$B$1:$U$2738,3,FALSE))</f>
        <v>DB ^</v>
      </c>
      <c r="B734" s="228" t="s">
        <v>11067</v>
      </c>
      <c r="C734" s="10" t="s">
        <v>5764</v>
      </c>
      <c r="D734" s="224">
        <f>VLOOKUP(TRIM(B734),BirthdateDraft!$A$1:$M$9000,2,FALSE)</f>
        <v>36276</v>
      </c>
      <c r="E734" s="203">
        <f>VLOOKUP(TRIM(B734),BirthdateDraft!$A$1:$M$9865,3,FALSE)</f>
        <v>23.1</v>
      </c>
      <c r="F734" s="209" t="s">
        <v>11975</v>
      </c>
      <c r="G734" s="34" t="str">
        <f>IF(ISERROR(VLOOKUP(TRIM(B734),ALL!$B$1:$U$2738,2,FALSE)),"",IF(ISERROR(VLOOKUP(TRIM(B734),ALL!$B$1:$U$2738,2,FALSE))," ",VLOOKUP(TRIM(B734),ALL!$B$1:$U$2738,2,FALSE)))</f>
        <v>WAN</v>
      </c>
      <c r="H734" s="124" t="str">
        <f>IF(ISBLANK(VLOOKUP(TRIM(B734),ALL!$B$1:$V$2738,4,FALSE)),"",IF(ISERROR(VLOOKUP(TRIM(B734),ALL!$B$1:$V$2738,4,FALSE))," ",VLOOKUP(TRIM(B734),ALL!$B$1:$V$2738,4,FALSE)))</f>
        <v>0-0</v>
      </c>
      <c r="I734" s="34"/>
      <c r="J734" s="34"/>
      <c r="K734" s="34"/>
      <c r="L734" s="34"/>
      <c r="M734" s="34"/>
      <c r="N734" s="34"/>
      <c r="O734"/>
      <c r="P734"/>
      <c r="Q734"/>
      <c r="R734"/>
      <c r="S734"/>
      <c r="T734"/>
      <c r="AB734"/>
      <c r="AC734"/>
    </row>
    <row r="735" spans="1:29">
      <c r="A735" s="34" t="str">
        <f>IF(ISERROR(VLOOKUP(TRIM(B735),ALL!$B$1:$U$2738,3,FALSE)),"(unc)",VLOOKUP(TRIM(B735),ALL!$B$1:$U$2738,3,FALSE))</f>
        <v>SS ^</v>
      </c>
      <c r="B735" s="99" t="s">
        <v>8880</v>
      </c>
      <c r="C735" s="10" t="s">
        <v>5764</v>
      </c>
      <c r="D735" s="224">
        <f>VLOOKUP(TRIM(B735),BirthdateDraft!$A$1:$M$9000,2,FALSE)</f>
        <v>36312</v>
      </c>
      <c r="E735" s="203" t="str">
        <f>VLOOKUP(TRIM(B735),BirthdateDraft!$A$1:$M$9865,3,FALSE)</f>
        <v>21/5</v>
      </c>
      <c r="F735" s="209" t="s">
        <v>10835</v>
      </c>
      <c r="G735" s="34" t="str">
        <f>IF(ISERROR(VLOOKUP(TRIM(B735),ALL!$B$1:$U$2738,2,FALSE)),"",IF(ISERROR(VLOOKUP(TRIM(B735),ALL!$B$1:$U$2738,2,FALSE))," ",VLOOKUP(TRIM(B735),ALL!$B$1:$U$2738,2,FALSE)))</f>
        <v>NYN</v>
      </c>
      <c r="H735" s="124" t="str">
        <f>IF(ISBLANK(VLOOKUP(TRIM(B735),ALL!$B$1:$V$2738,4,FALSE)),"",IF(ISERROR(VLOOKUP(TRIM(B735),ALL!$B$1:$V$2738,4,FALSE))," ",VLOOKUP(TRIM(B735),ALL!$B$1:$V$2738,4,FALSE)))</f>
        <v>4-4</v>
      </c>
      <c r="I735" s="34"/>
      <c r="J735" s="34"/>
      <c r="K735" s="34"/>
      <c r="L735" s="34"/>
      <c r="M735" s="34"/>
      <c r="N735" s="34"/>
      <c r="O735"/>
      <c r="P735"/>
      <c r="Q735"/>
      <c r="R735"/>
      <c r="S735"/>
      <c r="T735"/>
      <c r="AB735"/>
      <c r="AC735"/>
    </row>
    <row r="736" spans="1:29">
      <c r="A736" s="34" t="str">
        <f>IF(ISERROR(VLOOKUP(TRIM(B736),ALL!$B$1:$U$2738,3,FALSE)),"(unc)",VLOOKUP(TRIM(B736),ALL!$B$1:$U$2738,3,FALSE))</f>
        <v>DB ^</v>
      </c>
      <c r="B736" s="207" t="s">
        <v>11321</v>
      </c>
      <c r="C736" s="10" t="s">
        <v>5764</v>
      </c>
      <c r="D736" s="224">
        <f>VLOOKUP(TRIM(B736),BirthdateDraft!$A$1:$M$9000,2,FALSE)</f>
        <v>36839</v>
      </c>
      <c r="E736" s="203">
        <f>VLOOKUP(TRIM(B736),BirthdateDraft!$A$1:$M$9865,3,FALSE)</f>
        <v>23.2</v>
      </c>
      <c r="F736" s="209">
        <v>24.4</v>
      </c>
      <c r="G736" s="34" t="str">
        <f>IF(ISERROR(VLOOKUP(TRIM(B736),ALL!$B$1:$U$2738,2,FALSE)),"",IF(ISERROR(VLOOKUP(TRIM(B736),ALL!$B$1:$U$2738,2,FALSE))," ",VLOOKUP(TRIM(B736),ALL!$B$1:$U$2738,2,FALSE)))</f>
        <v>CNA</v>
      </c>
      <c r="H736" s="124" t="str">
        <f>IF(ISBLANK(VLOOKUP(TRIM(B736),ALL!$B$1:$V$2738,4,FALSE)),"",IF(ISERROR(VLOOKUP(TRIM(B736),ALL!$B$1:$V$2738,4,FALSE))," ",VLOOKUP(TRIM(B736),ALL!$B$1:$V$2738,4,FALSE)))</f>
        <v>0-0</v>
      </c>
      <c r="I736" s="34"/>
      <c r="J736" s="34"/>
      <c r="K736" s="34"/>
      <c r="L736" s="34"/>
      <c r="M736" s="34"/>
      <c r="N736" s="34"/>
      <c r="O736"/>
      <c r="P736"/>
      <c r="Q736"/>
      <c r="R736"/>
      <c r="S736"/>
      <c r="T736"/>
      <c r="AB736"/>
      <c r="AC736"/>
    </row>
    <row r="737" spans="1:29">
      <c r="A737" s="34" t="str">
        <f>IF(ISERROR(VLOOKUP(TRIM(B737),ALL!$B$1:$U$2738,3,FALSE)),"(unc)",VLOOKUP(TRIM(B737),ALL!$B$1:$U$2738,3,FALSE))</f>
        <v>KOR PR</v>
      </c>
      <c r="B737" s="208" t="s">
        <v>11398</v>
      </c>
      <c r="C737" s="10" t="s">
        <v>5764</v>
      </c>
      <c r="D737" s="224" t="e">
        <f>VLOOKUP(TRIM(B737),BirthdateDraft!$A$1:$M$9000,2,FALSE)</f>
        <v>#N/A</v>
      </c>
      <c r="E737" s="203" t="e">
        <f>VLOOKUP(TRIM(B737),BirthdateDraft!$A$1:$M$9865,3,FALSE)</f>
        <v>#N/A</v>
      </c>
      <c r="F737" s="209" t="s">
        <v>12084</v>
      </c>
      <c r="G737" s="34" t="str">
        <f>IF(ISERROR(VLOOKUP(TRIM(B737),ALL!$B$1:$U$2738,2,FALSE)),"",IF(ISERROR(VLOOKUP(TRIM(B737),ALL!$B$1:$U$2738,2,FALSE))," ",VLOOKUP(TRIM(B737),ALL!$B$1:$U$2738,2,FALSE)))</f>
        <v>LAN</v>
      </c>
      <c r="H737" s="124" t="str">
        <f>IF(ISBLANK(VLOOKUP(TRIM(B737),ALL!$B$1:$V$2738,4,FALSE)),"",IF(ISERROR(VLOOKUP(TRIM(B737),ALL!$B$1:$V$2738,4,FALSE))," ",VLOOKUP(TRIM(B737),ALL!$B$1:$V$2738,4,FALSE)))</f>
        <v/>
      </c>
      <c r="I737" s="34"/>
      <c r="J737" s="34"/>
      <c r="K737" s="34"/>
      <c r="L737" s="34"/>
      <c r="M737" s="34"/>
      <c r="N737" s="34"/>
      <c r="O737"/>
      <c r="P737"/>
      <c r="Q737"/>
      <c r="R737"/>
      <c r="S737"/>
      <c r="T737"/>
      <c r="AB737"/>
      <c r="AC737"/>
    </row>
    <row r="739" spans="1:29">
      <c r="A739" s="34"/>
      <c r="B739" s="99"/>
      <c r="C739" s="10"/>
      <c r="D739" s="224"/>
      <c r="E739" s="203"/>
      <c r="F739" s="209"/>
      <c r="G739" s="34"/>
      <c r="H739" s="124"/>
      <c r="I739" s="34"/>
      <c r="J739" s="34"/>
      <c r="K739" s="34"/>
      <c r="L739" s="34"/>
      <c r="M739" s="34"/>
      <c r="N739" s="34"/>
      <c r="O739"/>
      <c r="P739"/>
      <c r="Q739"/>
      <c r="R739"/>
      <c r="S739"/>
      <c r="T739"/>
      <c r="AB739"/>
      <c r="AC739"/>
    </row>
    <row r="740" spans="1:29">
      <c r="A740" s="34" t="str">
        <f>IF(ISERROR(VLOOKUP(TRIM(B740),ALL!$B$1:$U$2738,3,FALSE)),"(unc)",VLOOKUP(TRIM(B740),ALL!$B$1:$U$2738,3,FALSE))</f>
        <v>PK</v>
      </c>
      <c r="B740" s="99" t="s">
        <v>5238</v>
      </c>
      <c r="C740" s="10" t="s">
        <v>5764</v>
      </c>
      <c r="D740" s="224">
        <f>VLOOKUP(TRIM(B740),BirthdateDraft!$A$1:$M$9000,2,FALSE)</f>
        <v>33313</v>
      </c>
      <c r="E740" s="203" t="str">
        <f>VLOOKUP(TRIM(B740),BirthdateDraft!$A$1:$M$9865,3,FALSE)</f>
        <v>14/FA</v>
      </c>
      <c r="F740" s="209"/>
      <c r="G740" s="34"/>
      <c r="H740" s="124"/>
      <c r="I740" s="34"/>
      <c r="J740" s="34"/>
      <c r="K740" s="34"/>
      <c r="L740" s="34" t="str">
        <f>IF(ISBLANK(VLOOKUP(TRIM(B740),ALL!$B$1:$V$2738,8,FALSE)),"",IF(ISERROR(VLOOKUP(TRIM(B740),ALL!$B$1:$V$2738,8,FALSE))," ",VLOOKUP(TRIM(B740),ALL!$B$1:$V$2738,8,FALSE)))</f>
        <v/>
      </c>
      <c r="M740" s="34" t="str">
        <f>IF(ISBLANK(VLOOKUP(TRIM(B740),ALL!$B$1:$V$2738,9,FALSE)),"",IF(ISERROR(VLOOKUP(TRIM(B740),ALL!$B$1:$V$2738,9,FALSE))," ",VLOOKUP(TRIM(B740),ALL!$B$1:$V$2738,9,FALSE)))</f>
        <v/>
      </c>
      <c r="N740" s="34" t="str">
        <f>IF(ISBLANK(VLOOKUP(TRIM('ALL CUTS'!B578),ALL!$B$1:$V$2738,10,FALSE)),"",IF(ISERROR(VLOOKUP(TRIM('ALL CUTS'!B578),ALL!$B$1:$V$2738,10,FALSE))," ",VLOOKUP(TRIM('ALL CUTS'!B578),ALL!$B$1:$V$2738,10,FALSE)))</f>
        <v xml:space="preserve"> </v>
      </c>
      <c r="O740"/>
      <c r="P740"/>
      <c r="Q740"/>
      <c r="R740"/>
      <c r="S740"/>
      <c r="T740"/>
      <c r="AB740"/>
      <c r="AC740"/>
    </row>
    <row r="741" spans="1:29">
      <c r="A741" s="34" t="str">
        <f>IF(ISERROR(VLOOKUP(TRIM(B741),ALL!$B$1:$U$2738,3,FALSE)),"(unc)",VLOOKUP(TRIM(B741),ALL!$B$1:$U$2738,3,FALSE))</f>
        <v>Punt</v>
      </c>
      <c r="B741" s="99" t="s">
        <v>6772</v>
      </c>
      <c r="C741" s="10" t="s">
        <v>5764</v>
      </c>
      <c r="D741" s="224">
        <f>VLOOKUP(TRIM(B741),BirthdateDraft!$A$1:$M$9000,2,FALSE)</f>
        <v>35321</v>
      </c>
      <c r="E741" s="203" t="str">
        <f>VLOOKUP(TRIM(B741),BirthdateDraft!$A$1:$M$9865,3,FALSE)</f>
        <v>18/FA</v>
      </c>
      <c r="F741" s="209"/>
      <c r="G741" s="34" t="str">
        <f>IF(ISERROR(VLOOKUP(TRIM(B741),ALL!$B$1:$U$2738,2,FALSE)),"",IF(ISERROR(VLOOKUP(TRIM(B741),ALL!$B$1:$U$2738,2,FALSE))," ",VLOOKUP(TRIM(B741),ALL!$B$1:$U$2738,2,FALSE)))</f>
        <v>CLA</v>
      </c>
      <c r="H741" s="124" t="str">
        <f>IF(ISBLANK(VLOOKUP(TRIM(B741),ALL!$B$1:$V$2738,4,FALSE)),"",IF(ISERROR(VLOOKUP(TRIM(B741),ALL!$B$1:$V$2738,4,FALSE))," ",VLOOKUP(TRIM(B741),ALL!$B$1:$V$2738,4,FALSE)))</f>
        <v/>
      </c>
      <c r="I741" s="34" t="str">
        <f>IF(ISBLANK(VLOOKUP(TRIM(B741),ALL!$B$1:$V$2738,5,FALSE)),"",IF(ISERROR(VLOOKUP(TRIM(B741),ALL!$B$1:$V$2738,5,FALSE))," ",VLOOKUP(TRIM(B741),ALL!$B$1:$V$2738,5,FALSE)))</f>
        <v/>
      </c>
      <c r="J741" s="34" t="str">
        <f>IF(ISBLANK(VLOOKUP(TRIM(B741),ALL!$B$1:$V$2738,6,FALSE)),"",IF(ISERROR(VLOOKUP(TRIM(B741),ALL!$B$1:$V$2738,6,FALSE))," ", VLOOKUP(TRIM(B741),ALL!$B$1:$V$2738,6,FALSE)))</f>
        <v/>
      </c>
      <c r="K741" s="34" t="str">
        <f>IF(ISBLANK(VLOOKUP(TRIM(B741),ALL!$B$1:$V$2738,7,FALSE)),"",IF(ISERROR(VLOOKUP(TRIM(B741),ALL!$B$1:$V$2738,7,FALSE))," ",VLOOKUP(TRIM(B741),ALL!$B$1:$V$2738,7,FALSE)))</f>
        <v/>
      </c>
      <c r="L741" s="34" t="str">
        <f>IF(ISBLANK(VLOOKUP(TRIM(B741),ALL!$B$1:$V$2738,8,FALSE)),"",IF(ISERROR(VLOOKUP(TRIM(B741),ALL!$B$1:$V$2738,8,FALSE))," ",VLOOKUP(TRIM(B741),ALL!$B$1:$V$2738,8,FALSE)))</f>
        <v/>
      </c>
      <c r="M741" s="34" t="str">
        <f>IF(ISBLANK(VLOOKUP(TRIM(B741),ALL!$B$1:$V$2738,9,FALSE)),"",IF(ISERROR(VLOOKUP(TRIM(B741),ALL!$B$1:$V$2738,9,FALSE))," ",VLOOKUP(TRIM(B741),ALL!$B$1:$V$2738,9,FALSE)))</f>
        <v/>
      </c>
      <c r="N741" s="34" t="str">
        <f>IF(ISBLANK(VLOOKUP(TRIM(B733),ALL!$B$1:$V$2738,10,FALSE)),"",IF(ISERROR(VLOOKUP(TRIM(B733),ALL!$B$1:$V$2738,10,FALSE))," ",VLOOKUP(TRIM(B733),ALL!$B$1:$V$2738,10,FALSE)))</f>
        <v/>
      </c>
      <c r="O741"/>
      <c r="P741"/>
      <c r="Q741"/>
      <c r="R741"/>
      <c r="S741"/>
      <c r="T741"/>
      <c r="AB741"/>
      <c r="AC741"/>
    </row>
    <row r="742" spans="1:29" ht="15.75">
      <c r="A742" s="302" t="s">
        <v>10924</v>
      </c>
      <c r="B742" s="302"/>
      <c r="C742" s="302"/>
      <c r="D742" s="303"/>
      <c r="E742" s="302"/>
      <c r="F742" s="302"/>
      <c r="G742" s="302"/>
      <c r="H742" s="304"/>
      <c r="I742" s="302"/>
      <c r="J742" s="302"/>
      <c r="K742" s="302"/>
      <c r="L742" s="34" t="str">
        <f>IF(ISBLANK(VLOOKUP(TRIM(B742),ALL!$B$1:$V$2738,8,FALSE)),"",IF(ISERROR(VLOOKUP(TRIM(B742),ALL!$B$1:$V$2738,8,FALSE))," ",VLOOKUP(TRIM(B742),ALL!$B$1:$V$2738,8,FALSE)))</f>
        <v xml:space="preserve"> </v>
      </c>
      <c r="M742" s="34" t="str">
        <f>IF(ISBLANK(VLOOKUP(TRIM(B742),ALL!$B$1:$V$2738,9,FALSE)),"",IF(ISERROR(VLOOKUP(TRIM(B742),ALL!$B$1:$V$2738,9,FALSE))," ",VLOOKUP(TRIM(B742),ALL!$B$1:$V$2738,9,FALSE)))</f>
        <v xml:space="preserve"> </v>
      </c>
      <c r="N742" s="34" t="str">
        <f>IF(ISBLANK(VLOOKUP(TRIM(B742),ALL!$B$1:$V$2738,10,FALSE)),"",IF(ISERROR(VLOOKUP(TRIM(B742),ALL!$B$1:$V$2738,10,FALSE))," ",VLOOKUP(TRIM(B742),ALL!$B$1:$V$2738,10,FALSE)))</f>
        <v xml:space="preserve"> </v>
      </c>
      <c r="O742"/>
      <c r="P742"/>
      <c r="Q742"/>
      <c r="R742"/>
      <c r="S742"/>
      <c r="T742"/>
      <c r="AB742"/>
      <c r="AC742"/>
    </row>
    <row r="743" spans="1:29" ht="15.75">
      <c r="A743" s="302" t="s">
        <v>10925</v>
      </c>
      <c r="B743" s="302"/>
      <c r="C743" s="302"/>
      <c r="D743" s="303"/>
      <c r="E743" s="302"/>
      <c r="F743" s="302"/>
      <c r="G743" s="302"/>
      <c r="H743" s="304"/>
      <c r="I743" s="302"/>
      <c r="J743" s="302"/>
      <c r="K743" s="302"/>
      <c r="L743" s="34" t="str">
        <f>IF(ISBLANK(VLOOKUP(TRIM(B743),ALL!$B$1:$V$2738,8,FALSE)),"",IF(ISERROR(VLOOKUP(TRIM(B743),ALL!$B$1:$V$2738,8,FALSE))," ",VLOOKUP(TRIM(B743),ALL!$B$1:$V$2738,8,FALSE)))</f>
        <v xml:space="preserve"> </v>
      </c>
      <c r="M743" s="34" t="str">
        <f>IF(ISBLANK(VLOOKUP(TRIM(B743),ALL!$B$1:$V$2738,9,FALSE)),"",IF(ISERROR(VLOOKUP(TRIM(B743),ALL!$B$1:$V$2738,9,FALSE))," ",VLOOKUP(TRIM(B743),ALL!$B$1:$V$2738,9,FALSE)))</f>
        <v xml:space="preserve"> </v>
      </c>
      <c r="N743" s="34" t="str">
        <f>IF(ISBLANK(VLOOKUP(TRIM(B743),ALL!$B$1:$V$2738,10,FALSE)),"",IF(ISERROR(VLOOKUP(TRIM(B743),ALL!$B$1:$V$2738,10,FALSE))," ",VLOOKUP(TRIM(B743),ALL!$B$1:$V$2738,10,FALSE)))</f>
        <v xml:space="preserve"> </v>
      </c>
      <c r="O743"/>
      <c r="P743"/>
      <c r="Q743"/>
      <c r="R743"/>
      <c r="S743"/>
      <c r="T743"/>
      <c r="AB743"/>
      <c r="AC743"/>
    </row>
    <row r="744" spans="1:29">
      <c r="G744" s="5"/>
      <c r="I744" s="3"/>
      <c r="J744" s="3"/>
      <c r="K744" s="3"/>
      <c r="L744" s="34" t="str">
        <f>IF(ISBLANK(VLOOKUP(TRIM(B744),ALL!$B$1:$V$2738,8,FALSE)),"",IF(ISERROR(VLOOKUP(TRIM(B744),ALL!$B$1:$V$2738,8,FALSE))," ",VLOOKUP(TRIM(B744),ALL!$B$1:$V$2738,8,FALSE)))</f>
        <v xml:space="preserve"> </v>
      </c>
      <c r="M744" s="34" t="str">
        <f>IF(ISBLANK(VLOOKUP(TRIM(B744),ALL!$B$1:$V$2738,9,FALSE)),"",IF(ISERROR(VLOOKUP(TRIM(B744),ALL!$B$1:$V$2738,9,FALSE))," ",VLOOKUP(TRIM(B744),ALL!$B$1:$V$2738,9,FALSE)))</f>
        <v xml:space="preserve"> </v>
      </c>
      <c r="N744" s="34" t="str">
        <f>IF(ISBLANK(VLOOKUP(TRIM(B744),ALL!$B$1:$V$2738,10,FALSE)),"",IF(ISERROR(VLOOKUP(TRIM(B744),ALL!$B$1:$V$2738,10,FALSE))," ",VLOOKUP(TRIM(B744),ALL!$B$1:$V$2738,10,FALSE)))</f>
        <v xml:space="preserve"> </v>
      </c>
      <c r="O744"/>
      <c r="P744"/>
      <c r="Q744"/>
      <c r="R744"/>
      <c r="S744"/>
      <c r="T744"/>
      <c r="AB744"/>
      <c r="AC744"/>
    </row>
    <row r="745" spans="1:29" ht="20.25">
      <c r="A745" s="4" t="s">
        <v>10935</v>
      </c>
      <c r="I745" s="31">
        <f>COUNTA(C746:C808)</f>
        <v>54</v>
      </c>
      <c r="J745" s="31"/>
      <c r="L745" s="34" t="str">
        <f>IF(ISBLANK(VLOOKUP(TRIM(B745),ALL!$B$1:$V$2738,8,FALSE)),"",IF(ISERROR(VLOOKUP(TRIM(B745),ALL!$B$1:$V$2738,8,FALSE))," ",VLOOKUP(TRIM(B745),ALL!$B$1:$V$2738,8,FALSE)))</f>
        <v xml:space="preserve"> </v>
      </c>
      <c r="M745" s="34" t="str">
        <f>IF(ISBLANK(VLOOKUP(TRIM(B745),ALL!$B$1:$V$2738,9,FALSE)),"",IF(ISERROR(VLOOKUP(TRIM(B745),ALL!$B$1:$V$2738,9,FALSE))," ",VLOOKUP(TRIM(B745),ALL!$B$1:$V$2738,9,FALSE)))</f>
        <v xml:space="preserve"> </v>
      </c>
      <c r="N745" s="34" t="str">
        <f>IF(ISBLANK(VLOOKUP(TRIM(B745),ALL!$B$1:$V$2738,10,FALSE)),"",IF(ISERROR(VLOOKUP(TRIM(B745),ALL!$B$1:$V$2738,10,FALSE))," ",VLOOKUP(TRIM(B745),ALL!$B$1:$V$2738,10,FALSE)))</f>
        <v xml:space="preserve"> </v>
      </c>
      <c r="O745"/>
    </row>
    <row r="746" spans="1:29">
      <c r="L746" s="34" t="str">
        <f>IF(ISBLANK(VLOOKUP(TRIM(B746),ALL!$B$1:$V$2738,8,FALSE)),"",IF(ISERROR(VLOOKUP(TRIM(B746),ALL!$B$1:$V$2738,8,FALSE))," ",VLOOKUP(TRIM(B746),ALL!$B$1:$V$2738,8,FALSE)))</f>
        <v xml:space="preserve"> </v>
      </c>
      <c r="M746" s="34" t="str">
        <f>IF(ISBLANK(VLOOKUP(TRIM(B746),ALL!$B$1:$V$2738,9,FALSE)),"",IF(ISERROR(VLOOKUP(TRIM(B746),ALL!$B$1:$V$2738,9,FALSE))," ",VLOOKUP(TRIM(B746),ALL!$B$1:$V$2738,9,FALSE)))</f>
        <v xml:space="preserve"> </v>
      </c>
      <c r="N746" s="34" t="str">
        <f>IF(ISBLANK(VLOOKUP(TRIM(B746),ALL!$B$1:$V$2738,10,FALSE)),"",IF(ISERROR(VLOOKUP(TRIM(B746),ALL!$B$1:$V$2738,10,FALSE))," ",VLOOKUP(TRIM(B746),ALL!$B$1:$V$2738,10,FALSE)))</f>
        <v xml:space="preserve"> </v>
      </c>
      <c r="P746"/>
      <c r="Q746"/>
      <c r="R746"/>
      <c r="S746"/>
      <c r="T746"/>
      <c r="AB746"/>
      <c r="AC746"/>
    </row>
    <row r="747" spans="1:29">
      <c r="A747" s="34" t="str">
        <f>IF(ISERROR(VLOOKUP(TRIM(B747),ALL!$B$1:$U$2738,3,FALSE)),"(unc)",VLOOKUP(TRIM(B747),ALL!$B$1:$U$2738,3,FALSE))</f>
        <v>(unc)</v>
      </c>
      <c r="B747" s="99" t="s">
        <v>2225</v>
      </c>
      <c r="C747" s="10" t="s">
        <v>8248</v>
      </c>
      <c r="D747" s="224">
        <f>VLOOKUP(TRIM(B747),BirthdateDraft!$A$1:$M$9000,2,FALSE)</f>
        <v>30652</v>
      </c>
      <c r="E747" s="203" t="str">
        <f>VLOOKUP(TRIM(B747),BirthdateDraft!$A$1:$M$9865,3,FALSE)</f>
        <v>05/1 (24)</v>
      </c>
      <c r="F747" s="209"/>
      <c r="G747" s="34" t="str">
        <f>IF(ISERROR(VLOOKUP(TRIM(B747),ALL!$B$1:$U$2738,2,FALSE)),"",IF(ISERROR(VLOOKUP(TRIM(B747),ALL!$B$1:$U$2738,2,FALSE))," ",VLOOKUP(TRIM(B747),ALL!$B$1:$U$2738,2,FALSE)))</f>
        <v/>
      </c>
      <c r="H747" s="124" t="str">
        <f>IF(ISBLANK(VLOOKUP(TRIM(B747),ALL!$B$1:$V$2738,4,FALSE)),"",IF(ISERROR(VLOOKUP(TRIM(B747),ALL!$B$1:$V$2738,4,FALSE))," ",VLOOKUP(TRIM(B747),ALL!$B$1:$V$2738,4,FALSE)))</f>
        <v xml:space="preserve"> </v>
      </c>
      <c r="I747" s="34" t="str">
        <f>IF(ISBLANK(VLOOKUP(TRIM(B747),ALL!$B$1:$V$2738,5,FALSE)),"",IF(ISERROR(VLOOKUP(TRIM(B747),ALL!$B$1:$V$2738,5,FALSE))," ",VLOOKUP(TRIM(B747),ALL!$B$1:$V$2738,5,FALSE)))</f>
        <v xml:space="preserve"> </v>
      </c>
      <c r="J747" s="34" t="str">
        <f>IF(ISBLANK(VLOOKUP(TRIM(B747),ALL!$B$1:$V$2738,6,FALSE)),"",IF(ISERROR(VLOOKUP(TRIM(B747),ALL!$B$1:$V$2738,6,FALSE))," ", VLOOKUP(TRIM(B747),ALL!$B$1:$V$2738,6,FALSE)))</f>
        <v xml:space="preserve"> </v>
      </c>
      <c r="K747" s="34" t="str">
        <f>IF(ISBLANK(VLOOKUP(TRIM(B747),ALL!$B$1:$V$2738,7,FALSE)),"",IF(ISERROR(VLOOKUP(TRIM(B747),ALL!$B$1:$V$2738,7,FALSE))," ",VLOOKUP(TRIM(B747),ALL!$B$1:$V$2738,7,FALSE)))</f>
        <v xml:space="preserve"> </v>
      </c>
      <c r="L747" s="34" t="str">
        <f>IF(ISBLANK(VLOOKUP(TRIM(B747),ALL!$B$1:$V$2738,8,FALSE)),"",IF(ISERROR(VLOOKUP(TRIM(B747),ALL!$B$1:$V$2738,8,FALSE))," ",VLOOKUP(TRIM(B747),ALL!$B$1:$V$2738,8,FALSE)))</f>
        <v xml:space="preserve"> </v>
      </c>
      <c r="M747" s="34" t="str">
        <f>IF(ISBLANK(VLOOKUP(TRIM(B747),ALL!$B$1:$V$2738,9,FALSE)),"",IF(ISERROR(VLOOKUP(TRIM(B747),ALL!$B$1:$V$2738,9,FALSE))," ",VLOOKUP(TRIM(B747),ALL!$B$1:$V$2738,9,FALSE)))</f>
        <v xml:space="preserve"> </v>
      </c>
      <c r="N747" s="34" t="str">
        <f>IF(ISBLANK(VLOOKUP(TRIM(B747),ALL!$B$1:$V$2738,10,FALSE)),"",IF(ISERROR(VLOOKUP(TRIM(B747),ALL!$B$1:$V$2738,10,FALSE))," ",VLOOKUP(TRIM(B747),ALL!$B$1:$V$2738,10,FALSE)))</f>
        <v xml:space="preserve"> </v>
      </c>
      <c r="O747"/>
      <c r="P747"/>
      <c r="Q747"/>
      <c r="R747"/>
      <c r="S747"/>
      <c r="T747"/>
      <c r="AB747"/>
      <c r="AC747"/>
    </row>
    <row r="748" spans="1:29">
      <c r="A748" s="34" t="str">
        <f>IF(ISERROR(VLOOKUP(TRIM(B748),ALL!$B$1:$U$2738,3,FALSE)),"(unc)",VLOOKUP(TRIM(B748),ALL!$B$1:$U$2738,3,FALSE))</f>
        <v>QB</v>
      </c>
      <c r="B748" s="99" t="s">
        <v>1250</v>
      </c>
      <c r="C748" s="10" t="s">
        <v>8248</v>
      </c>
      <c r="D748" s="224">
        <f>VLOOKUP(TRIM(B748),BirthdateDraft!$A$1:$M$9000,2,FALSE)</f>
        <v>32180</v>
      </c>
      <c r="E748" s="203" t="str">
        <f>VLOOKUP(TRIM(B748),BirthdateDraft!$A$1:$M$9865,3,FALSE)</f>
        <v>09/1 (1)</v>
      </c>
      <c r="F748" s="209" t="s">
        <v>8790</v>
      </c>
      <c r="G748" s="34" t="str">
        <f>IF(ISERROR(VLOOKUP(TRIM(B748),ALL!$B$1:$U$2738,2,FALSE)),"",IF(ISERROR(VLOOKUP(TRIM(B748),ALL!$B$1:$U$2738,2,FALSE))," ",VLOOKUP(TRIM(B748),ALL!$B$1:$U$2738,2,FALSE)))</f>
        <v>LAN</v>
      </c>
      <c r="H748" s="124" t="str">
        <f>IF(ISBLANK(VLOOKUP(TRIM(B748),ALL!$B$1:$V$2738,4,FALSE)),"",IF(ISERROR(VLOOKUP(TRIM(B748),ALL!$B$1:$V$2738,4,FALSE))," ",VLOOKUP(TRIM(B748),ALL!$B$1:$V$2738,4,FALSE)))</f>
        <v/>
      </c>
      <c r="I748" s="34" t="str">
        <f>IF(ISBLANK(VLOOKUP(TRIM(B748),ALL!$B$1:$V$2738,5,FALSE)),"",IF(ISERROR(VLOOKUP(TRIM(B748),ALL!$B$1:$V$2738,5,FALSE))," ",VLOOKUP(TRIM(B748),ALL!$B$1:$V$2738,5,FALSE)))</f>
        <v/>
      </c>
      <c r="J748" s="34" t="str">
        <f>IF(ISBLANK(VLOOKUP(TRIM(B748),ALL!$B$1:$V$2738,6,FALSE)),"",IF(ISERROR(VLOOKUP(TRIM(B748),ALL!$B$1:$V$2738,6,FALSE))," ", VLOOKUP(TRIM(B748),ALL!$B$1:$V$2738,6,FALSE)))</f>
        <v/>
      </c>
      <c r="K748" s="34" t="str">
        <f>IF(ISBLANK(VLOOKUP(TRIM(B748),ALL!$B$1:$V$2738,7,FALSE)),"",IF(ISERROR(VLOOKUP(TRIM(B748),ALL!$B$1:$V$2738,7,FALSE))," ",VLOOKUP(TRIM(B748),ALL!$B$1:$V$2738,7,FALSE)))</f>
        <v/>
      </c>
      <c r="L748" s="34" t="str">
        <f>IF(ISBLANK(VLOOKUP(TRIM(B748),ALL!$B$1:$V$2738,8,FALSE)),"",IF(ISERROR(VLOOKUP(TRIM(B748),ALL!$B$1:$V$2738,8,FALSE))," ",VLOOKUP(TRIM(B748),ALL!$B$1:$V$2738,8,FALSE)))</f>
        <v/>
      </c>
      <c r="M748" s="34" t="str">
        <f>IF(ISBLANK(VLOOKUP(TRIM(B748),ALL!$B$1:$V$2738,9,FALSE)),"",IF(ISERROR(VLOOKUP(TRIM(B748),ALL!$B$1:$V$2738,9,FALSE))," ",VLOOKUP(TRIM(B748),ALL!$B$1:$V$2738,9,FALSE)))</f>
        <v/>
      </c>
      <c r="N748" s="34" t="str">
        <f>IF(ISBLANK(VLOOKUP(TRIM(B748),ALL!$B$1:$V$2738,10,FALSE)),"",IF(ISERROR(VLOOKUP(TRIM(B748),ALL!$B$1:$V$2738,10,FALSE))," ",VLOOKUP(TRIM(B748),ALL!$B$1:$V$2738,10,FALSE)))</f>
        <v/>
      </c>
      <c r="P748"/>
      <c r="Q748"/>
      <c r="R748"/>
      <c r="S748"/>
      <c r="T748"/>
      <c r="AB748"/>
      <c r="AC748"/>
    </row>
    <row r="749" spans="1:29">
      <c r="A749" s="34" t="str">
        <f>IF(ISERROR(VLOOKUP(TRIM(B749),ALL!$B$1:$U$2738,3,FALSE)),"(unc)",VLOOKUP(TRIM(B749),ALL!$B$1:$U$2738,3,FALSE))</f>
        <v>QB</v>
      </c>
      <c r="B749" s="99" t="s">
        <v>6663</v>
      </c>
      <c r="C749" s="10" t="s">
        <v>8248</v>
      </c>
      <c r="D749" s="224">
        <f>VLOOKUP(TRIM(B749),BirthdateDraft!$A$1:$M$9000,2,FALSE)</f>
        <v>34779</v>
      </c>
      <c r="E749" s="203" t="str">
        <f>VLOOKUP(TRIM(B749),BirthdateDraft!$A$1:$M$9865,3,FALSE)</f>
        <v>17/FA</v>
      </c>
      <c r="F749" s="209"/>
      <c r="G749" s="34" t="str">
        <f>IF(ISERROR(VLOOKUP(TRIM(B749),ALL!$B$1:$U$2738,2,FALSE)),"",IF(ISERROR(VLOOKUP(TRIM(B749),ALL!$B$1:$U$2738,2,FALSE))," ",VLOOKUP(TRIM(B749),ALL!$B$1:$U$2738,2,FALSE)))</f>
        <v>MIN</v>
      </c>
      <c r="H749" s="124"/>
      <c r="I749" s="34"/>
      <c r="J749" s="34"/>
      <c r="K749" s="34"/>
      <c r="L749" s="34" t="str">
        <f>IF(ISBLANK(VLOOKUP(TRIM(B749),ALL!$B$1:$V$2738,8,FALSE)),"",IF(ISERROR(VLOOKUP(TRIM(B749),ALL!$B$1:$V$2738,8,FALSE))," ",VLOOKUP(TRIM(B749),ALL!$B$1:$V$2738,8,FALSE)))</f>
        <v/>
      </c>
      <c r="M749" s="34" t="str">
        <f>IF(ISBLANK(VLOOKUP(TRIM(B749),ALL!$B$1:$V$2738,9,FALSE)),"",IF(ISERROR(VLOOKUP(TRIM(B749),ALL!$B$1:$V$2738,9,FALSE))," ",VLOOKUP(TRIM(B749),ALL!$B$1:$V$2738,9,FALSE)))</f>
        <v/>
      </c>
      <c r="N749" s="34" t="str">
        <f>IF(ISBLANK(VLOOKUP(TRIM(B749),ALL!$B$1:$V$2738,10,FALSE)),"",IF(ISERROR(VLOOKUP(TRIM(B749),ALL!$B$1:$V$2738,10,FALSE))," ",VLOOKUP(TRIM(B749),ALL!$B$1:$V$2738,10,FALSE)))</f>
        <v/>
      </c>
      <c r="O749"/>
      <c r="P749"/>
      <c r="Q749"/>
      <c r="R749"/>
      <c r="S749"/>
      <c r="T749"/>
      <c r="AB749"/>
      <c r="AC749"/>
    </row>
    <row r="750" spans="1:29">
      <c r="A750" s="34"/>
      <c r="B750" s="99"/>
      <c r="C750" s="10"/>
      <c r="D750" s="224"/>
      <c r="E750" s="203"/>
      <c r="F750" s="209"/>
      <c r="G750" s="34"/>
      <c r="H750" s="124"/>
      <c r="I750" s="34"/>
      <c r="J750" s="34"/>
      <c r="K750" s="34"/>
      <c r="L750" s="34" t="str">
        <f>IF(ISBLANK(VLOOKUP(TRIM(B750),ALL!$B$1:$V$2738,8,FALSE)),"",IF(ISERROR(VLOOKUP(TRIM(B750),ALL!$B$1:$V$2738,8,FALSE))," ",VLOOKUP(TRIM(B750),ALL!$B$1:$V$2738,8,FALSE)))</f>
        <v xml:space="preserve"> </v>
      </c>
      <c r="M750" s="34" t="str">
        <f>IF(ISBLANK(VLOOKUP(TRIM(B750),ALL!$B$1:$V$2738,9,FALSE)),"",IF(ISERROR(VLOOKUP(TRIM(B750),ALL!$B$1:$V$2738,9,FALSE))," ",VLOOKUP(TRIM(B750),ALL!$B$1:$V$2738,9,FALSE)))</f>
        <v xml:space="preserve"> </v>
      </c>
      <c r="N750" s="34" t="str">
        <f>IF(ISBLANK(VLOOKUP(TRIM(B750),ALL!$B$1:$V$2738,10,FALSE)),"",IF(ISERROR(VLOOKUP(TRIM(B750),ALL!$B$1:$V$2738,10,FALSE))," ",VLOOKUP(TRIM(B750),ALL!$B$1:$V$2738,10,FALSE)))</f>
        <v xml:space="preserve"> </v>
      </c>
      <c r="O750"/>
      <c r="P750"/>
      <c r="Q750"/>
      <c r="R750"/>
      <c r="S750"/>
      <c r="T750"/>
      <c r="AB750"/>
      <c r="AC750"/>
    </row>
    <row r="751" spans="1:29">
      <c r="A751" s="34" t="str">
        <f>IF(ISERROR(VLOOKUP(TRIM(B751),ALL!$B$1:$U$2738,3,FALSE)),"(unc)",VLOOKUP(TRIM(B751),ALL!$B$1:$U$2738,3,FALSE))</f>
        <v>HB</v>
      </c>
      <c r="B751" s="99" t="s">
        <v>8159</v>
      </c>
      <c r="C751" s="10" t="s">
        <v>8248</v>
      </c>
      <c r="D751" s="224">
        <f>VLOOKUP(TRIM(B751),BirthdateDraft!$A$1:$M$9000,2,FALSE)</f>
        <v>36261</v>
      </c>
      <c r="E751" s="203" t="str">
        <f>VLOOKUP(TRIM(B751),BirthdateDraft!$A$1:$M$9865,3,FALSE)</f>
        <v>20/1</v>
      </c>
      <c r="F751" s="209" t="s">
        <v>8402</v>
      </c>
      <c r="G751" s="34" t="str">
        <f>IF(ISERROR(VLOOKUP(TRIM(B751),ALL!$B$1:$U$2738,2,FALSE)),"",IF(ISERROR(VLOOKUP(TRIM(B751),ALL!$B$1:$U$2738,2,FALSE))," ",VLOOKUP(TRIM(B751),ALL!$B$1:$U$2738,2,FALSE)))</f>
        <v>KCA</v>
      </c>
      <c r="H751" s="124" t="str">
        <f>IF(ISBLANK(VLOOKUP(TRIM(B751),ALL!$B$1:$V$2738,11,FALSE)),"",IF(ISERROR(VLOOKUP(TRIM(B751),ALL!$B$1:$V$2738,11,FALSE))," ",VLOOKUP(TRIM(B751),ALL!$B$1:$V$2738,11,FALSE)))</f>
        <v>B</v>
      </c>
      <c r="I751" s="34"/>
      <c r="J751" s="34"/>
      <c r="K751" s="34"/>
      <c r="L751" s="34">
        <f>IF(ISBLANK(VLOOKUP(TRIM(B751),ALL!$B$1:$V$2738,8,FALSE)),"",IF(ISERROR(VLOOKUP(TRIM(B751),ALL!$B$1:$V$2738,8,FALSE))," ",VLOOKUP(TRIM(B751),ALL!$B$1:$V$2738,8,FALSE)))</f>
        <v>0</v>
      </c>
      <c r="M751" s="34" t="str">
        <f>IF(ISBLANK(VLOOKUP(TRIM(B751),ALL!$B$1:$V$2738,9,FALSE)),"",IF(ISERROR(VLOOKUP(TRIM(B751),ALL!$B$1:$V$2738,9,FALSE))," ",VLOOKUP(TRIM(B751),ALL!$B$1:$V$2738,9,FALSE)))</f>
        <v/>
      </c>
      <c r="N751" s="34">
        <f>IF(ISBLANK(VLOOKUP(TRIM(B751),ALL!$B$1:$V$2738,10,FALSE)),"",IF(ISERROR(VLOOKUP(TRIM(B751),ALL!$B$1:$V$2738,10,FALSE))," ",VLOOKUP(TRIM(B751),ALL!$B$1:$V$2738,10,FALSE)))</f>
        <v>0</v>
      </c>
      <c r="O751"/>
      <c r="P751"/>
      <c r="Q751"/>
      <c r="R751"/>
      <c r="S751"/>
      <c r="T751"/>
      <c r="AB751"/>
      <c r="AC751"/>
    </row>
    <row r="752" spans="1:29">
      <c r="A752" s="34" t="str">
        <f>IF(ISERROR(VLOOKUP(TRIM(B752),ALL!$B$1:$U$2738,3,FALSE)),"(unc)",VLOOKUP(TRIM(B752),ALL!$B$1:$U$2738,3,FALSE))</f>
        <v>HB</v>
      </c>
      <c r="B752" s="99" t="s">
        <v>9918</v>
      </c>
      <c r="C752" s="10" t="s">
        <v>8248</v>
      </c>
      <c r="D752" s="224">
        <f>VLOOKUP(TRIM(B752),BirthdateDraft!$A$1:$M$9000,2,FALSE)</f>
        <v>36421</v>
      </c>
      <c r="E752" s="203" t="str">
        <f>VLOOKUP(TRIM(B752),BirthdateDraft!$A$1:$M$9865,3,FALSE)</f>
        <v>22/4</v>
      </c>
      <c r="F752" s="209" t="s">
        <v>11740</v>
      </c>
      <c r="G752" s="34" t="str">
        <f>IF(ISERROR(VLOOKUP(TRIM(B752),ALL!$B$1:$U$2738,2,FALSE)),"",IF(ISERROR(VLOOKUP(TRIM(B752),ALL!$B$1:$U$2738,2,FALSE))," ",VLOOKUP(TRIM(B752),ALL!$B$1:$U$2738,2,FALSE)))</f>
        <v>LVA</v>
      </c>
      <c r="H752" s="124" t="str">
        <f>IF(ISBLANK(VLOOKUP(TRIM(B752),ALL!$B$1:$V$2738,11,FALSE)),"",IF(ISERROR(VLOOKUP(TRIM(B752),ALL!$B$1:$V$2738,11,FALSE))," ",VLOOKUP(TRIM(B752),ALL!$B$1:$V$2738,11,FALSE)))</f>
        <v>D</v>
      </c>
      <c r="I752" s="34" t="str">
        <f>IF(ISBLANK(VLOOKUP(TRIM(B752),ALL!$B$1:$V$2738,5,FALSE)),"",IF(ISERROR(VLOOKUP(TRIM(B752),ALL!$B$1:$V$2738,5,FALSE))," ",VLOOKUP(TRIM(B752),ALL!$B$1:$V$2738,5,FALSE)))</f>
        <v/>
      </c>
      <c r="J752" s="34" t="str">
        <f>IF(ISBLANK(VLOOKUP(TRIM(B752),ALL!$B$1:$V$2738,6,FALSE)),"",IF(ISERROR(VLOOKUP(TRIM(B752),ALL!$B$1:$V$2738,6,FALSE))," ", VLOOKUP(TRIM(B752),ALL!$B$1:$V$2738,6,FALSE)))</f>
        <v/>
      </c>
      <c r="K752" s="34" t="str">
        <f>IF(ISBLANK(VLOOKUP(TRIM(B752),ALL!$B$1:$V$2738,7,FALSE)),"",IF(ISERROR(VLOOKUP(TRIM(B752),ALL!$B$1:$V$2738,7,FALSE))," ",VLOOKUP(TRIM(B752),ALL!$B$1:$V$2738,7,FALSE)))</f>
        <v/>
      </c>
      <c r="L752" s="34">
        <f>IF(ISBLANK(VLOOKUP(TRIM(B752),ALL!$B$1:$V$2738,8,FALSE)),"",IF(ISERROR(VLOOKUP(TRIM(B752),ALL!$B$1:$V$2738,8,FALSE))," ",VLOOKUP(TRIM(B752),ALL!$B$1:$V$2738,8,FALSE)))</f>
        <v>0</v>
      </c>
      <c r="M752" s="34" t="str">
        <f>IF(ISBLANK(VLOOKUP(TRIM(B752),ALL!$B$1:$V$2738,9,FALSE)),"",IF(ISERROR(VLOOKUP(TRIM(B752),ALL!$B$1:$V$2738,9,FALSE))," ",VLOOKUP(TRIM(B752),ALL!$B$1:$V$2738,9,FALSE)))</f>
        <v/>
      </c>
      <c r="N752" s="34">
        <f>IF(ISBLANK(VLOOKUP(TRIM(B752),ALL!$B$1:$V$2738,10,FALSE)),"",IF(ISERROR(VLOOKUP(TRIM(B752),ALL!$B$1:$V$2738,10,FALSE))," ",VLOOKUP(TRIM(B752),ALL!$B$1:$V$2738,10,FALSE)))</f>
        <v>0</v>
      </c>
      <c r="O752"/>
      <c r="P752"/>
      <c r="Q752"/>
      <c r="R752"/>
      <c r="S752"/>
      <c r="T752"/>
      <c r="AB752"/>
      <c r="AC752"/>
    </row>
    <row r="753" spans="1:29">
      <c r="A753" s="34" t="str">
        <f>IF(ISERROR(VLOOKUP(TRIM(B753),ALL!$B$1:$U$2738,3,FALSE)),"(unc)",VLOOKUP(TRIM(B753),ALL!$B$1:$U$2738,3,FALSE))</f>
        <v>HB</v>
      </c>
      <c r="B753" s="99" t="s">
        <v>10102</v>
      </c>
      <c r="C753" s="10" t="s">
        <v>8248</v>
      </c>
      <c r="D753" s="224">
        <f>VLOOKUP(TRIM(B753),BirthdateDraft!$A$1:$M$9000,2,FALSE)</f>
        <v>35927</v>
      </c>
      <c r="E753" s="203" t="str">
        <f>VLOOKUP(TRIM(B753),BirthdateDraft!$A$1:$M$9865,3,FALSE)</f>
        <v>22/5</v>
      </c>
      <c r="F753" s="209" t="s">
        <v>11741</v>
      </c>
      <c r="G753" s="34" t="str">
        <f>IF(ISERROR(VLOOKUP(TRIM(B753),ALL!$B$1:$U$2738,2,FALSE)),"",IF(ISERROR(VLOOKUP(TRIM(B753),ALL!$B$1:$U$2738,2,FALSE))," ",VLOOKUP(TRIM(B753),ALL!$B$1:$U$2738,2,FALSE)))</f>
        <v>MIN</v>
      </c>
      <c r="H753" s="124" t="str">
        <f>IF(ISBLANK(VLOOKUP(TRIM(B753),ALL!$B$1:$V$2738,11,FALSE)),"",IF(ISERROR(VLOOKUP(TRIM(B753),ALL!$B$1:$V$2738,11,FALSE))," ",VLOOKUP(TRIM(B753),ALL!$B$1:$V$2738,11,FALSE)))</f>
        <v>B</v>
      </c>
      <c r="I753" s="34" t="str">
        <f>IF(ISBLANK(VLOOKUP(TRIM(B753),ALL!$B$1:$V$2738,5,FALSE)),"",IF(ISERROR(VLOOKUP(TRIM(B753),ALL!$B$1:$V$2738,5,FALSE))," ",VLOOKUP(TRIM(B753),ALL!$B$1:$V$2738,5,FALSE)))</f>
        <v/>
      </c>
      <c r="J753" s="34" t="str">
        <f>IF(ISBLANK(VLOOKUP(TRIM(B753),ALL!$B$1:$V$2738,6,FALSE)),"",IF(ISERROR(VLOOKUP(TRIM(B753),ALL!$B$1:$V$2738,6,FALSE))," ", VLOOKUP(TRIM(B753),ALL!$B$1:$V$2738,6,FALSE)))</f>
        <v/>
      </c>
      <c r="K753" s="34" t="str">
        <f>IF(ISBLANK(VLOOKUP(TRIM(B753),ALL!$B$1:$V$2738,7,FALSE)),"",IF(ISERROR(VLOOKUP(TRIM(B753),ALL!$B$1:$V$2738,7,FALSE))," ",VLOOKUP(TRIM(B753),ALL!$B$1:$V$2738,7,FALSE)))</f>
        <v/>
      </c>
      <c r="L753" s="34">
        <f>IF(ISBLANK(VLOOKUP(TRIM(B753),ALL!$B$1:$V$2738,8,FALSE)),"",IF(ISERROR(VLOOKUP(TRIM(B753),ALL!$B$1:$V$2738,8,FALSE))," ",VLOOKUP(TRIM(B753),ALL!$B$1:$V$2738,8,FALSE)))</f>
        <v>0</v>
      </c>
      <c r="M753" s="34" t="str">
        <f>IF(ISBLANK(VLOOKUP(TRIM(B753),ALL!$B$1:$V$2738,9,FALSE)),"",IF(ISERROR(VLOOKUP(TRIM(B753),ALL!$B$1:$V$2738,9,FALSE))," ",VLOOKUP(TRIM(B753),ALL!$B$1:$V$2738,9,FALSE)))</f>
        <v/>
      </c>
      <c r="N753" s="34">
        <f>IF(ISBLANK(VLOOKUP(TRIM(B753),ALL!$B$1:$V$2738,10,FALSE)),"",IF(ISERROR(VLOOKUP(TRIM(B753),ALL!$B$1:$V$2738,10,FALSE))," ",VLOOKUP(TRIM(B753),ALL!$B$1:$V$2738,10,FALSE)))</f>
        <v>0</v>
      </c>
      <c r="O753"/>
      <c r="P753"/>
      <c r="Q753"/>
      <c r="R753"/>
      <c r="S753"/>
      <c r="T753"/>
      <c r="AB753"/>
      <c r="AC753"/>
    </row>
    <row r="754" spans="1:29">
      <c r="A754" s="34" t="str">
        <f>IF(ISERROR(VLOOKUP(TRIM(B754),ALL!$B$1:$U$2738,3,FALSE)),"(unc)",VLOOKUP(TRIM(B754),ALL!$B$1:$U$2738,3,FALSE))</f>
        <v>HB</v>
      </c>
      <c r="B754" s="99" t="s">
        <v>8098</v>
      </c>
      <c r="C754" s="10" t="s">
        <v>8248</v>
      </c>
      <c r="D754" s="224">
        <f>VLOOKUP(TRIM(B754),BirthdateDraft!$A$1:$M$9000,2,FALSE)</f>
        <v>35917</v>
      </c>
      <c r="E754" s="203" t="str">
        <f>VLOOKUP(TRIM(B754),BirthdateDraft!$A$1:$M$9865,3,FALSE)</f>
        <v>20/2</v>
      </c>
      <c r="F754" s="209" t="s">
        <v>8401</v>
      </c>
      <c r="G754" s="34" t="str">
        <f>IF(ISERROR(VLOOKUP(TRIM(B754),ALL!$B$1:$U$2738,2,FALSE)),"",IF(ISERROR(VLOOKUP(TRIM(B754),ALL!$B$1:$U$2738,2,FALSE))," ",VLOOKUP(TRIM(B754),ALL!$B$1:$U$2738,2,FALSE)))</f>
        <v>GBN</v>
      </c>
      <c r="H754" s="124" t="str">
        <f>IF(ISBLANK(VLOOKUP(TRIM(B754),ALL!$B$1:$V$2738,11,FALSE)),"",IF(ISERROR(VLOOKUP(TRIM(B754),ALL!$B$1:$V$2738,11,FALSE))," ",VLOOKUP(TRIM(B754),ALL!$B$1:$V$2738,11,FALSE)))</f>
        <v>B</v>
      </c>
      <c r="I754" s="34" t="str">
        <f>IF(ISBLANK(VLOOKUP(TRIM(B754),ALL!$B$1:$V$2738,5,FALSE)),"",IF(ISERROR(VLOOKUP(TRIM(B754),ALL!$B$1:$V$2738,5,FALSE))," ",VLOOKUP(TRIM(B754),ALL!$B$1:$V$2738,5,FALSE)))</f>
        <v/>
      </c>
      <c r="J754" s="34" t="str">
        <f>IF(ISBLANK(VLOOKUP(TRIM(B754),ALL!$B$1:$V$2738,6,FALSE)),"",IF(ISERROR(VLOOKUP(TRIM(B754),ALL!$B$1:$V$2738,6,FALSE))," ", VLOOKUP(TRIM(B754),ALL!$B$1:$V$2738,6,FALSE)))</f>
        <v/>
      </c>
      <c r="K754" s="34" t="str">
        <f>IF(ISBLANK(VLOOKUP(TRIM(B754),ALL!$B$1:$V$2738,7,FALSE)),"",IF(ISERROR(VLOOKUP(TRIM(B754),ALL!$B$1:$V$2738,7,FALSE))," ",VLOOKUP(TRIM(B754),ALL!$B$1:$V$2738,7,FALSE)))</f>
        <v/>
      </c>
      <c r="L754" s="34">
        <f>IF(ISBLANK(VLOOKUP(TRIM(B754),ALL!$B$1:$V$2738,8,FALSE)),"",IF(ISERROR(VLOOKUP(TRIM(B754),ALL!$B$1:$V$2738,8,FALSE))," ",VLOOKUP(TRIM(B754),ALL!$B$1:$V$2738,8,FALSE)))</f>
        <v>0</v>
      </c>
      <c r="M754" s="34" t="str">
        <f>IF(ISBLANK(VLOOKUP(TRIM(B754),ALL!$B$1:$V$2738,9,FALSE)),"",IF(ISERROR(VLOOKUP(TRIM(B754),ALL!$B$1:$V$2738,9,FALSE))," ",VLOOKUP(TRIM(B754),ALL!$B$1:$V$2738,9,FALSE)))</f>
        <v/>
      </c>
      <c r="N754" s="34">
        <f>IF(ISBLANK(VLOOKUP(TRIM(B754),ALL!$B$1:$V$2738,10,FALSE)),"",IF(ISERROR(VLOOKUP(TRIM(B754),ALL!$B$1:$V$2738,10,FALSE))," ",VLOOKUP(TRIM(B754),ALL!$B$1:$V$2738,10,FALSE)))</f>
        <v>2</v>
      </c>
      <c r="P754"/>
      <c r="Q754"/>
      <c r="R754"/>
      <c r="S754"/>
      <c r="T754"/>
      <c r="AB754"/>
      <c r="AC754"/>
    </row>
    <row r="755" spans="1:29">
      <c r="A755" s="34" t="str">
        <f>IF(ISERROR(VLOOKUP(TRIM(B755),ALL!$B$1:$U$2738,3,FALSE)),"(unc)",VLOOKUP(TRIM(B755),ALL!$B$1:$U$2738,3,FALSE))</f>
        <v>(unc)</v>
      </c>
      <c r="B755" s="99" t="s">
        <v>8135</v>
      </c>
      <c r="C755" s="10" t="s">
        <v>8248</v>
      </c>
      <c r="D755" s="224">
        <f>VLOOKUP(TRIM(B755),BirthdateDraft!$A$1:$M$9000,2,FALSE)</f>
        <v>36146</v>
      </c>
      <c r="E755" s="203" t="str">
        <f>VLOOKUP(TRIM(B755),BirthdateDraft!$A$1:$M$9865,3,FALSE)</f>
        <v>20/2</v>
      </c>
      <c r="F755" s="209" t="s">
        <v>8346</v>
      </c>
      <c r="G755" s="34" t="str">
        <f>IF(ISERROR(VLOOKUP(TRIM(B755),ALL!$B$1:$U$2738,2,FALSE)),"",IF(ISERROR(VLOOKUP(TRIM(B755),ALL!$B$1:$U$2738,2,FALSE))," ",VLOOKUP(TRIM(B755),ALL!$B$1:$U$2738,2,FALSE)))</f>
        <v/>
      </c>
      <c r="H755" s="124" t="str">
        <f>IF(ISBLANK(VLOOKUP(TRIM(B755),ALL!$B$1:$V$2738,11,FALSE)),"",IF(ISERROR(VLOOKUP(TRIM(B755),ALL!$B$1:$V$2738,11,FALSE))," ",VLOOKUP(TRIM(B755),ALL!$B$1:$V$2738,11,FALSE)))</f>
        <v xml:space="preserve"> </v>
      </c>
      <c r="I755" s="34"/>
      <c r="J755" s="34"/>
      <c r="K755" s="34"/>
      <c r="L755" s="34" t="str">
        <f>IF(ISBLANK(VLOOKUP(TRIM(B755),ALL!$B$1:$V$2738,8,FALSE)),"",IF(ISERROR(VLOOKUP(TRIM(B755),ALL!$B$1:$V$2738,8,FALSE))," ",VLOOKUP(TRIM(B755),ALL!$B$1:$V$2738,8,FALSE)))</f>
        <v xml:space="preserve"> </v>
      </c>
      <c r="M755" s="34" t="str">
        <f>IF(ISBLANK(VLOOKUP(TRIM(B755),ALL!$B$1:$V$2738,9,FALSE)),"",IF(ISERROR(VLOOKUP(TRIM(B755),ALL!$B$1:$V$2738,9,FALSE))," ",VLOOKUP(TRIM(B755),ALL!$B$1:$V$2738,9,FALSE)))</f>
        <v xml:space="preserve"> </v>
      </c>
      <c r="N755" s="34" t="str">
        <f>IF(ISBLANK(VLOOKUP(TRIM(B755),ALL!$B$1:$V$2738,10,FALSE)),"",IF(ISERROR(VLOOKUP(TRIM(B755),ALL!$B$1:$V$2738,10,FALSE))," ",VLOOKUP(TRIM(B755),ALL!$B$1:$V$2738,10,FALSE)))</f>
        <v xml:space="preserve"> </v>
      </c>
      <c r="O755"/>
      <c r="P755"/>
      <c r="Q755"/>
      <c r="R755"/>
      <c r="S755"/>
      <c r="T755"/>
      <c r="AB755"/>
      <c r="AC755"/>
    </row>
    <row r="757" spans="1:29">
      <c r="A757" s="34" t="str">
        <f>IF(ISERROR(VLOOKUP(TRIM(B757),ALL!$B$1:$U$2738,3,FALSE)),"(unc)",VLOOKUP(TRIM(B757),ALL!$B$1:$U$2738,3,FALSE))</f>
        <v>WR</v>
      </c>
      <c r="B757" s="440" t="s">
        <v>11126</v>
      </c>
      <c r="C757" s="10" t="s">
        <v>8248</v>
      </c>
      <c r="D757" s="224">
        <f>VLOOKUP(TRIM(B757),BirthdateDraft!$A$1:$M$9000,2,FALSE)</f>
        <v>36448</v>
      </c>
      <c r="E757" s="203">
        <f>VLOOKUP(TRIM(B757),BirthdateDraft!$A$1:$M$9865,3,FALSE)</f>
        <v>23.6</v>
      </c>
      <c r="F757" s="209" t="s">
        <v>12083</v>
      </c>
      <c r="G757" s="34" t="str">
        <f>IF(ISERROR(VLOOKUP(TRIM(B757),ALL!$B$1:$U$2738,2,FALSE)),"",IF(ISERROR(VLOOKUP(TRIM(B757),ALL!$B$1:$U$2738,2,FALSE))," ",VLOOKUP(TRIM(B757),ALL!$B$1:$U$2738,2,FALSE)))</f>
        <v>CNA</v>
      </c>
      <c r="H757" s="124" t="str">
        <f>IF(ISBLANK(VLOOKUP(TRIM(B757),ALL!$B$1:$V$2738,11,FALSE)),"",IF(ISERROR(VLOOKUP(TRIM(B757),ALL!$B$1:$V$2738,11,FALSE))," ",VLOOKUP(TRIM(B757),ALL!$B$1:$V$2738,11,FALSE)))</f>
        <v>E</v>
      </c>
      <c r="I757" s="34"/>
      <c r="J757" s="34"/>
      <c r="K757" s="34"/>
      <c r="L757" s="34" t="str">
        <f>IF(ISBLANK(VLOOKUP(TRIM(B757),ALL!$B$1:$V$2738,8,FALSE)),"",IF(ISERROR(VLOOKUP(TRIM(B757),ALL!$B$1:$V$2738,8,FALSE))," ",VLOOKUP(TRIM(B757),ALL!$B$1:$V$2738,8,FALSE)))</f>
        <v/>
      </c>
      <c r="M757" s="34" t="str">
        <f>IF(ISBLANK(VLOOKUP(TRIM(B757),ALL!$B$1:$V$2738,9,FALSE)),"",IF(ISERROR(VLOOKUP(TRIM(B757),ALL!$B$1:$V$2738,9,FALSE))," ",VLOOKUP(TRIM(B757),ALL!$B$1:$V$2738,9,FALSE)))</f>
        <v/>
      </c>
      <c r="N757" s="34" t="str">
        <f>IF(ISBLANK(VLOOKUP(TRIM(B757),ALL!$B$1:$V$2738,10,FALSE)),"",IF(ISERROR(VLOOKUP(TRIM(B757),ALL!$B$1:$V$2738,10,FALSE))," ",VLOOKUP(TRIM(B757),ALL!$B$1:$V$2738,10,FALSE)))</f>
        <v/>
      </c>
      <c r="O757"/>
      <c r="P757"/>
      <c r="Q757"/>
      <c r="R757"/>
      <c r="S757"/>
      <c r="T757"/>
      <c r="AB757"/>
      <c r="AC757"/>
    </row>
    <row r="758" spans="1:29">
      <c r="A758" s="34" t="str">
        <f>IF(ISERROR(VLOOKUP(TRIM(B758),ALL!$B$1:$U$2738,3,FALSE)),"(unc)",VLOOKUP(TRIM(B758),ALL!$B$1:$U$2738,3,FALSE))</f>
        <v>WR</v>
      </c>
      <c r="B758" s="99" t="s">
        <v>9131</v>
      </c>
      <c r="C758" s="10" t="s">
        <v>8248</v>
      </c>
      <c r="D758" s="224">
        <f>VLOOKUP(TRIM(B758),BirthdateDraft!$A$1:$M$9000,2,FALSE)</f>
        <v>36039</v>
      </c>
      <c r="E758" s="203" t="str">
        <f>VLOOKUP(TRIM(B758),BirthdateDraft!$A$1:$M$9865,3,FALSE)</f>
        <v>21/3</v>
      </c>
      <c r="F758" s="209" t="s">
        <v>9583</v>
      </c>
      <c r="G758" s="34" t="str">
        <f>IF(ISERROR(VLOOKUP(TRIM(B758),ALL!$B$1:$U$2738,2,FALSE)),"",IF(ISERROR(VLOOKUP(TRIM(B758),ALL!$B$1:$U$2738,2,FALSE))," ",VLOOKUP(TRIM(B758),ALL!$B$1:$U$2738,2,FALSE)))</f>
        <v>LAA</v>
      </c>
      <c r="H758" s="124" t="str">
        <f>IF(ISBLANK(VLOOKUP(TRIM(B758),ALL!$B$1:$V$2738,11,FALSE)),"",IF(ISERROR(VLOOKUP(TRIM(B758),ALL!$B$1:$V$2738,11,FALSE))," ",VLOOKUP(TRIM(B758),ALL!$B$1:$V$2738,11,FALSE)))</f>
        <v>C</v>
      </c>
      <c r="I758" s="34"/>
      <c r="J758" s="34"/>
      <c r="K758" s="34"/>
      <c r="L758" s="34" t="str">
        <f>IF(ISBLANK(VLOOKUP(TRIM(B758),ALL!$B$1:$V$2738,8,FALSE)),"",IF(ISERROR(VLOOKUP(TRIM(B758),ALL!$B$1:$V$2738,8,FALSE))," ",VLOOKUP(TRIM(B758),ALL!$B$1:$V$2738,8,FALSE)))</f>
        <v/>
      </c>
      <c r="M758" s="34" t="str">
        <f>IF(ISBLANK(VLOOKUP(TRIM(B758),ALL!$B$1:$V$2738,9,FALSE)),"",IF(ISERROR(VLOOKUP(TRIM(B758),ALL!$B$1:$V$2738,9,FALSE))," ",VLOOKUP(TRIM(B758),ALL!$B$1:$V$2738,9,FALSE)))</f>
        <v/>
      </c>
      <c r="N758" s="34" t="str">
        <f>IF(ISBLANK(VLOOKUP(TRIM(B758),ALL!$B$1:$V$2738,10,FALSE)),"",IF(ISERROR(VLOOKUP(TRIM(B758),ALL!$B$1:$V$2738,10,FALSE))," ",VLOOKUP(TRIM(B758),ALL!$B$1:$V$2738,10,FALSE)))</f>
        <v/>
      </c>
      <c r="O758"/>
      <c r="P758"/>
      <c r="Q758"/>
      <c r="R758"/>
      <c r="S758"/>
      <c r="T758"/>
      <c r="AB758"/>
      <c r="AC758"/>
    </row>
    <row r="759" spans="1:29">
      <c r="A759" s="34" t="str">
        <f>IF(ISERROR(VLOOKUP(TRIM(B759),ALL!$B$1:$U$2738,3,FALSE)),"(unc)",VLOOKUP(TRIM(B759),ALL!$B$1:$U$2738,3,FALSE))</f>
        <v>WR</v>
      </c>
      <c r="B759" s="99" t="s">
        <v>6708</v>
      </c>
      <c r="C759" s="10" t="s">
        <v>8248</v>
      </c>
      <c r="D759" s="224">
        <f>VLOOKUP(TRIM(B759),BirthdateDraft!$A$1:$M$9000,2,FALSE)</f>
        <v>34688</v>
      </c>
      <c r="E759" s="203" t="str">
        <f>VLOOKUP(TRIM(B759),BirthdateDraft!$A$1:$M$9865,3,FALSE)</f>
        <v>18/1 (26)</v>
      </c>
      <c r="F759" s="209"/>
      <c r="G759" s="34" t="str">
        <f>IF(ISERROR(VLOOKUP(TRIM(B759),ALL!$B$1:$U$2738,2,FALSE)),"",IF(ISERROR(VLOOKUP(TRIM(B759),ALL!$B$1:$U$2738,2,FALSE))," ",VLOOKUP(TRIM(B759),ALL!$B$1:$U$2738,2,FALSE)))</f>
        <v>JXA</v>
      </c>
      <c r="H759" s="124" t="str">
        <f>IF(ISBLANK(VLOOKUP(TRIM(B759),ALL!$B$1:$V$2738,11,FALSE)),"",IF(ISERROR(VLOOKUP(TRIM(B759),ALL!$B$1:$V$2738,11,FALSE))," ",VLOOKUP(TRIM(B759),ALL!$B$1:$V$2738,11,FALSE)))</f>
        <v>E</v>
      </c>
      <c r="I759" s="34"/>
      <c r="J759" s="34"/>
      <c r="K759" s="34"/>
      <c r="L759" s="34" t="str">
        <f>IF(ISBLANK(VLOOKUP(TRIM(B759),ALL!$B$1:$V$2738,8,FALSE)),"",IF(ISERROR(VLOOKUP(TRIM(B759),ALL!$B$1:$V$2738,8,FALSE))," ",VLOOKUP(TRIM(B759),ALL!$B$1:$V$2738,8,FALSE)))</f>
        <v/>
      </c>
      <c r="M759" s="34" t="str">
        <f>IF(ISBLANK(VLOOKUP(TRIM(B759),ALL!$B$1:$V$2738,9,FALSE)),"",IF(ISERROR(VLOOKUP(TRIM(B759),ALL!$B$1:$V$2738,9,FALSE))," ",VLOOKUP(TRIM(B759),ALL!$B$1:$V$2738,9,FALSE)))</f>
        <v/>
      </c>
      <c r="N759" s="34" t="str">
        <f>IF(ISBLANK(VLOOKUP(TRIM(B759),ALL!$B$1:$V$2738,10,FALSE)),"",IF(ISERROR(VLOOKUP(TRIM(B759),ALL!$B$1:$V$2738,10,FALSE))," ",VLOOKUP(TRIM(B759),ALL!$B$1:$V$2738,10,FALSE)))</f>
        <v/>
      </c>
      <c r="O759"/>
      <c r="P759"/>
      <c r="Q759"/>
      <c r="R759"/>
      <c r="S759"/>
      <c r="T759"/>
      <c r="AB759"/>
      <c r="AC759"/>
    </row>
    <row r="760" spans="1:29">
      <c r="A760" s="34" t="str">
        <f>IF(ISERROR(VLOOKUP(TRIM(B760),ALL!$B$1:$U$2738,3,FALSE)),"(unc)",VLOOKUP(TRIM(B760),ALL!$B$1:$U$2738,3,FALSE))</f>
        <v>WR</v>
      </c>
      <c r="B760" s="99" t="s">
        <v>9927</v>
      </c>
      <c r="C760" s="10" t="s">
        <v>8248</v>
      </c>
      <c r="D760" s="224">
        <f>VLOOKUP(TRIM(B760),BirthdateDraft!$A$1:$M$9000,2,FALSE)</f>
        <v>36629</v>
      </c>
      <c r="E760" s="203" t="str">
        <f>VLOOKUP(TRIM(B760),BirthdateDraft!$A$1:$M$9865,3,FALSE)</f>
        <v>22/4</v>
      </c>
      <c r="F760" s="209" t="s">
        <v>10694</v>
      </c>
      <c r="G760" s="34" t="str">
        <f>IF(ISERROR(VLOOKUP(TRIM(B760),ALL!$B$1:$U$2738,2,FALSE)),"",IF(ISERROR(VLOOKUP(TRIM(B760),ALL!$B$1:$U$2738,2,FALSE))," ",VLOOKUP(TRIM(B760),ALL!$B$1:$U$2738,2,FALSE)))</f>
        <v>GBN</v>
      </c>
      <c r="H760" s="124" t="str">
        <f>IF(ISBLANK(VLOOKUP(TRIM(B760),ALL!$B$1:$V$2738,11,FALSE)),"",IF(ISERROR(VLOOKUP(TRIM(B760),ALL!$B$1:$V$2738,11,FALSE))," ",VLOOKUP(TRIM(B760),ALL!$B$1:$V$2738,11,FALSE)))</f>
        <v>E</v>
      </c>
      <c r="I760" s="34"/>
      <c r="J760" s="34"/>
      <c r="K760" s="34"/>
      <c r="L760" s="34"/>
      <c r="M760" s="34"/>
      <c r="N760" s="34"/>
      <c r="O760"/>
      <c r="P760"/>
      <c r="Q760"/>
      <c r="R760"/>
      <c r="S760"/>
      <c r="T760"/>
      <c r="AB760"/>
      <c r="AC760"/>
    </row>
    <row r="761" spans="1:29">
      <c r="A761" s="34" t="str">
        <f>IF(ISERROR(VLOOKUP(TRIM(B761),ALL!$B$1:$U$2738,3,FALSE)),"(unc)",VLOOKUP(TRIM(B761),ALL!$B$1:$U$2738,3,FALSE))</f>
        <v>WR</v>
      </c>
      <c r="B761" s="99" t="s">
        <v>6709</v>
      </c>
      <c r="C761" s="10" t="s">
        <v>8248</v>
      </c>
      <c r="D761" s="224">
        <f>VLOOKUP(TRIM(B761),BirthdateDraft!$A$1:$M$9000,2,FALSE)</f>
        <v>35128</v>
      </c>
      <c r="E761" s="203" t="str">
        <f>VLOOKUP(TRIM(B761),BirthdateDraft!$A$1:$M$9865,3,FALSE)</f>
        <v>18/3</v>
      </c>
      <c r="F761" s="209"/>
      <c r="G761" s="34" t="str">
        <f>IF(ISERROR(VLOOKUP(TRIM(B761),ALL!$B$1:$U$2738,2,FALSE)),"",IF(ISERROR(VLOOKUP(TRIM(B761),ALL!$B$1:$U$2738,2,FALSE))," ",VLOOKUP(TRIM(B761),ALL!$B$1:$U$2738,2,FALSE)))</f>
        <v>DAN</v>
      </c>
      <c r="H761" s="124" t="str">
        <f>IF(ISBLANK(VLOOKUP(TRIM(B761),ALL!$B$1:$V$2738,11,FALSE)),"",IF(ISERROR(VLOOKUP(TRIM(B761),ALL!$B$1:$V$2738,11,FALSE))," ",VLOOKUP(TRIM(B761),ALL!$B$1:$V$2738,11,FALSE)))</f>
        <v>E</v>
      </c>
      <c r="I761" s="34"/>
      <c r="J761" s="34"/>
      <c r="K761" s="34"/>
      <c r="L761" s="34" t="str">
        <f>IF(ISBLANK(VLOOKUP(TRIM(B761),ALL!$B$1:$V$2738,8,FALSE)),"",IF(ISERROR(VLOOKUP(TRIM(B761),ALL!$B$1:$V$2738,8,FALSE))," ",VLOOKUP(TRIM(B761),ALL!$B$1:$V$2738,8,FALSE)))</f>
        <v/>
      </c>
      <c r="M761" s="34" t="str">
        <f>IF(ISBLANK(VLOOKUP(TRIM(B761),ALL!$B$1:$V$2738,9,FALSE)),"",IF(ISERROR(VLOOKUP(TRIM(B761),ALL!$B$1:$V$2738,9,FALSE))," ",VLOOKUP(TRIM(B761),ALL!$B$1:$V$2738,9,FALSE)))</f>
        <v/>
      </c>
      <c r="N761" s="34" t="str">
        <f>IF(ISBLANK(VLOOKUP(TRIM(B761),ALL!$B$1:$V$2738,10,FALSE)),"",IF(ISERROR(VLOOKUP(TRIM(B761),ALL!$B$1:$V$2738,10,FALSE))," ",VLOOKUP(TRIM(B761),ALL!$B$1:$V$2738,10,FALSE)))</f>
        <v/>
      </c>
      <c r="O761"/>
      <c r="P761"/>
      <c r="Q761"/>
      <c r="R761"/>
      <c r="S761"/>
      <c r="T761"/>
      <c r="AB761"/>
      <c r="AC761"/>
    </row>
    <row r="762" spans="1:29">
      <c r="A762" s="34" t="str">
        <f>IF(ISERROR(VLOOKUP(TRIM(B762),ALL!$B$1:$U$2738,3,FALSE)),"(unc)",VLOOKUP(TRIM(B762),ALL!$B$1:$U$2738,3,FALSE))</f>
        <v>BB TE</v>
      </c>
      <c r="B762" s="99" t="s">
        <v>3925</v>
      </c>
      <c r="C762" s="10" t="s">
        <v>8248</v>
      </c>
      <c r="D762" s="224">
        <f>VLOOKUP(TRIM(B762),BirthdateDraft!$A$1:$M$9000,2,FALSE)</f>
        <v>33187</v>
      </c>
      <c r="E762" s="203" t="str">
        <f>VLOOKUP(TRIM(B762),BirthdateDraft!$A$1:$M$9865,3,FALSE)</f>
        <v>13/2</v>
      </c>
      <c r="F762" s="209"/>
      <c r="G762" s="34" t="str">
        <f>IF(ISERROR(VLOOKUP(TRIM(B762),ALL!$B$1:$U$2738,2,FALSE)),"",IF(ISERROR(VLOOKUP(TRIM(B762),ALL!$B$1:$U$2738,2,FALSE))," ",VLOOKUP(TRIM(B762),ALL!$B$1:$U$2738,2,FALSE)))</f>
        <v>ARN</v>
      </c>
      <c r="H762" s="124" t="str">
        <f>IF(ISBLANK(VLOOKUP(TRIM(B762),ALL!$B$1:$V$2738,11,FALSE)),"",IF(ISERROR(VLOOKUP(TRIM(B762),ALL!$B$1:$V$2738,11,FALSE))," ",VLOOKUP(TRIM(B762),ALL!$B$1:$V$2738,11,FALSE)))</f>
        <v>E</v>
      </c>
      <c r="I762" s="34" t="str">
        <f>IF(ISBLANK(VLOOKUP(TRIM(B762),ALL!$B$1:$V$2738,5,FALSE)),"",IF(ISERROR(VLOOKUP(TRIM(B762),ALL!$B$1:$V$2738,5,FALSE))," ",VLOOKUP(TRIM(B762),ALL!$B$1:$V$2738,5,FALSE)))</f>
        <v/>
      </c>
      <c r="J762" s="34" t="str">
        <f>IF(ISBLANK(VLOOKUP(TRIM(B762),ALL!$B$1:$V$2738,6,FALSE)),"",IF(ISERROR(VLOOKUP(TRIM(B762),ALL!$B$1:$V$2738,6,FALSE))," ", VLOOKUP(TRIM(B762),ALL!$B$1:$V$2738,6,FALSE)))</f>
        <v/>
      </c>
      <c r="K762" s="34" t="str">
        <f>IF(ISBLANK(VLOOKUP(TRIM(B762),ALL!$B$1:$V$2738,7,FALSE)),"",IF(ISERROR(VLOOKUP(TRIM(B762),ALL!$B$1:$V$2738,7,FALSE))," ",VLOOKUP(TRIM(B762),ALL!$B$1:$V$2738,7,FALSE)))</f>
        <v/>
      </c>
      <c r="L762" s="34">
        <f>IF(ISBLANK(VLOOKUP(TRIM(B762),ALL!$B$1:$V$2738,8,FALSE)),"",IF(ISERROR(VLOOKUP(TRIM(B762),ALL!$B$1:$V$2738,8,FALSE))," ",VLOOKUP(TRIM(B762),ALL!$B$1:$V$2738,8,FALSE)))</f>
        <v>0</v>
      </c>
      <c r="M762" s="34" t="str">
        <f>IF(ISBLANK(VLOOKUP(TRIM(B762),ALL!$B$1:$V$2738,9,FALSE)),"",IF(ISERROR(VLOOKUP(TRIM(B762),ALL!$B$1:$V$2738,9,FALSE))," ",VLOOKUP(TRIM(B762),ALL!$B$1:$V$2738,9,FALSE)))</f>
        <v/>
      </c>
      <c r="N762" s="34">
        <f>IF(ISBLANK(VLOOKUP(TRIM(B762),ALL!$B$1:$V$2738,10,FALSE)),"",IF(ISERROR(VLOOKUP(TRIM(B762),ALL!$B$1:$V$2738,10,FALSE))," ",VLOOKUP(TRIM(B762),ALL!$B$1:$V$2738,10,FALSE)))</f>
        <v>0</v>
      </c>
      <c r="O762"/>
      <c r="P762"/>
      <c r="Q762"/>
      <c r="R762"/>
      <c r="S762"/>
      <c r="T762"/>
      <c r="AB762"/>
      <c r="AC762"/>
    </row>
    <row r="763" spans="1:29">
      <c r="A763" s="34" t="str">
        <f>IF(ISERROR(VLOOKUP(TRIM(B763),ALL!$B$1:$U$2738,3,FALSE)),"(unc)",VLOOKUP(TRIM(B763),ALL!$B$1:$U$2738,3,FALSE))</f>
        <v>TE</v>
      </c>
      <c r="B763" s="99" t="s">
        <v>9142</v>
      </c>
      <c r="C763" s="10" t="s">
        <v>8248</v>
      </c>
      <c r="D763" s="224">
        <f>VLOOKUP(TRIM(B763),BirthdateDraft!$A$1:$M$9000,2,FALSE)</f>
        <v>36069</v>
      </c>
      <c r="E763" s="203" t="str">
        <f>VLOOKUP(TRIM(B763),BirthdateDraft!$A$1:$M$9865,3,FALSE)</f>
        <v>21/2</v>
      </c>
      <c r="F763" s="209" t="s">
        <v>10488</v>
      </c>
      <c r="G763" s="34" t="str">
        <f>IF(ISERROR(VLOOKUP(TRIM(B763),ALL!$B$1:$U$2738,2,FALSE)),"",IF(ISERROR(VLOOKUP(TRIM(B763),ALL!$B$1:$U$2738,2,FALSE))," ",VLOOKUP(TRIM(B763),ALL!$B$1:$U$2738,2,FALSE)))</f>
        <v>PIA</v>
      </c>
      <c r="H763" s="124" t="str">
        <f>IF(ISBLANK(VLOOKUP(TRIM(B763),ALL!$B$1:$V$2738,11,FALSE)),"",IF(ISERROR(VLOOKUP(TRIM(B763),ALL!$B$1:$V$2738,11,FALSE))," ",VLOOKUP(TRIM(B763),ALL!$B$1:$V$2738,11,FALSE)))</f>
        <v>C</v>
      </c>
      <c r="I763" s="34"/>
      <c r="J763" s="34"/>
      <c r="K763" s="34"/>
      <c r="L763" s="34">
        <f>IF(ISBLANK(VLOOKUP(TRIM(B763),ALL!$B$1:$V$2738,8,FALSE)),"",IF(ISERROR(VLOOKUP(TRIM(B763),ALL!$B$1:$V$2738,8,FALSE))," ",VLOOKUP(TRIM(B763),ALL!$B$1:$V$2738,8,FALSE)))</f>
        <v>4</v>
      </c>
      <c r="M763" s="34" t="str">
        <f>IF(ISBLANK(VLOOKUP(TRIM(B763),ALL!$B$1:$V$2738,9,FALSE)),"",IF(ISERROR(VLOOKUP(TRIM(B763),ALL!$B$1:$V$2738,9,FALSE))," ",VLOOKUP(TRIM(B763),ALL!$B$1:$V$2738,9,FALSE)))</f>
        <v/>
      </c>
      <c r="N763" s="34">
        <f>IF(ISBLANK(VLOOKUP(TRIM(B763),ALL!$B$1:$V$2738,10,FALSE)),"",IF(ISERROR(VLOOKUP(TRIM(B763),ALL!$B$1:$V$2738,10,FALSE))," ",VLOOKUP(TRIM(B763),ALL!$B$1:$V$2738,10,FALSE)))</f>
        <v>0</v>
      </c>
      <c r="O763"/>
      <c r="P763"/>
      <c r="Q763"/>
      <c r="R763"/>
      <c r="S763"/>
      <c r="T763"/>
      <c r="AB763"/>
      <c r="AC763"/>
    </row>
    <row r="764" spans="1:29">
      <c r="A764" s="34" t="str">
        <f>IF(ISERROR(VLOOKUP(TRIM(B764),ALL!$B$1:$U$2738,3,FALSE)),"(unc)",VLOOKUP(TRIM(B764),ALL!$B$1:$U$2738,3,FALSE))</f>
        <v>TE</v>
      </c>
      <c r="B764" s="99" t="s">
        <v>9949</v>
      </c>
      <c r="C764" s="10" t="s">
        <v>8248</v>
      </c>
      <c r="D764" s="224">
        <f>VLOOKUP(TRIM(B764),BirthdateDraft!$A$1:$M$9000,2,FALSE)</f>
        <v>36486</v>
      </c>
      <c r="E764" s="203" t="str">
        <f>VLOOKUP(TRIM(B764),BirthdateDraft!$A$1:$M$9865,3,FALSE)</f>
        <v>22/2</v>
      </c>
      <c r="F764" s="209" t="s">
        <v>10694</v>
      </c>
      <c r="G764" s="34" t="str">
        <f>IF(ISERROR(VLOOKUP(TRIM(B764),ALL!$B$1:$U$2738,2,FALSE)),"",IF(ISERROR(VLOOKUP(TRIM(B764),ALL!$B$1:$U$2738,2,FALSE))," ",VLOOKUP(TRIM(B764),ALL!$B$1:$U$2738,2,FALSE)))</f>
        <v>ARN</v>
      </c>
      <c r="H764" s="124" t="str">
        <f>IF(ISBLANK(VLOOKUP(TRIM(B764),ALL!$B$1:$V$2738,11,FALSE)),"",IF(ISERROR(VLOOKUP(TRIM(B764),ALL!$B$1:$V$2738,11,FALSE))," ",VLOOKUP(TRIM(B764),ALL!$B$1:$V$2738,11,FALSE)))</f>
        <v>B</v>
      </c>
      <c r="I764" s="34" t="str">
        <f>IF(ISBLANK(VLOOKUP(TRIM(B764),ALL!$B$1:$V$2738,5,FALSE)),"",IF(ISERROR(VLOOKUP(TRIM(B764),ALL!$B$1:$V$2738,5,FALSE))," ",VLOOKUP(TRIM(B764),ALL!$B$1:$V$2738,5,FALSE)))</f>
        <v/>
      </c>
      <c r="J764" s="34" t="str">
        <f>IF(ISBLANK(VLOOKUP(TRIM(B764),ALL!$B$1:$V$2738,6,FALSE)),"",IF(ISERROR(VLOOKUP(TRIM(B764),ALL!$B$1:$V$2738,6,FALSE))," ", VLOOKUP(TRIM(B764),ALL!$B$1:$V$2738,6,FALSE)))</f>
        <v/>
      </c>
      <c r="K764" s="34" t="str">
        <f>IF(ISBLANK(VLOOKUP(TRIM(B764),ALL!$B$1:$V$2738,7,FALSE)),"",IF(ISERROR(VLOOKUP(TRIM(B764),ALL!$B$1:$V$2738,7,FALSE))," ",VLOOKUP(TRIM(B764),ALL!$B$1:$V$2738,7,FALSE)))</f>
        <v/>
      </c>
      <c r="L764" s="34">
        <f>IF(ISBLANK(VLOOKUP(TRIM(B764),ALL!$B$1:$V$2738,8,FALSE)),"",IF(ISERROR(VLOOKUP(TRIM(B764),ALL!$B$1:$V$2738,8,FALSE))," ",VLOOKUP(TRIM(B764),ALL!$B$1:$V$2738,8,FALSE)))</f>
        <v>5</v>
      </c>
      <c r="M764" s="34" t="str">
        <f>IF(ISBLANK(VLOOKUP(TRIM(B764),ALL!$B$1:$V$2738,9,FALSE)),"",IF(ISERROR(VLOOKUP(TRIM(B764),ALL!$B$1:$V$2738,9,FALSE))," ",VLOOKUP(TRIM(B764),ALL!$B$1:$V$2738,9,FALSE)))</f>
        <v/>
      </c>
      <c r="N764" s="34">
        <f>IF(ISBLANK(VLOOKUP(TRIM(B764),ALL!$B$1:$V$2738,10,FALSE)),"",IF(ISERROR(VLOOKUP(TRIM(B764),ALL!$B$1:$V$2738,10,FALSE))," ",VLOOKUP(TRIM(B764),ALL!$B$1:$V$2738,10,FALSE)))</f>
        <v>0</v>
      </c>
      <c r="O764"/>
      <c r="P764"/>
      <c r="Q764"/>
      <c r="R764"/>
      <c r="S764"/>
      <c r="T764"/>
      <c r="AB764"/>
      <c r="AC764"/>
    </row>
    <row r="765" spans="1:29">
      <c r="A765" s="34" t="str">
        <f>IF(ISERROR(VLOOKUP(TRIM(B765),ALL!$B$1:$U$2738,3,FALSE)),"(unc)",VLOOKUP(TRIM(B765),ALL!$B$1:$U$2738,3,FALSE))</f>
        <v>TE BB</v>
      </c>
      <c r="B765" s="505" t="s">
        <v>11111</v>
      </c>
      <c r="C765" s="10" t="s">
        <v>8248</v>
      </c>
      <c r="D765" s="224">
        <f>VLOOKUP(TRIM(B765),BirthdateDraft!$A$1:$M$9000,2,FALSE)</f>
        <v>36826</v>
      </c>
      <c r="E765" s="203">
        <f>VLOOKUP(TRIM(B765),BirthdateDraft!$A$1:$M$9865,3,FALSE)</f>
        <v>23.6</v>
      </c>
      <c r="F765" s="209" t="s">
        <v>10697</v>
      </c>
      <c r="G765" s="34" t="str">
        <f>IF(ISERROR(VLOOKUP(TRIM(B765),ALL!$B$1:$U$2738,2,FALSE)),"",IF(ISERROR(VLOOKUP(TRIM(B765),ALL!$B$1:$U$2738,2,FALSE))," ",VLOOKUP(TRIM(B765),ALL!$B$1:$U$2738,2,FALSE)))</f>
        <v>ARN</v>
      </c>
      <c r="H765" s="124" t="str">
        <f>IF(ISBLANK(VLOOKUP(TRIM(B765),ALL!$B$1:$V$2738,11,FALSE)),"",IF(ISERROR(VLOOKUP(TRIM(B765),ALL!$B$1:$V$2738,11,FALSE))," ",VLOOKUP(TRIM(B765),ALL!$B$1:$V$2738,11,FALSE)))</f>
        <v>D</v>
      </c>
      <c r="I765" s="34" t="str">
        <f>IF(ISBLANK(VLOOKUP(TRIM(B765),ALL!$B$1:$V$2738,5,FALSE)),"",IF(ISERROR(VLOOKUP(TRIM(B765),ALL!$B$1:$V$2738,5,FALSE))," ",VLOOKUP(TRIM(B765),ALL!$B$1:$V$2738,5,FALSE)))</f>
        <v/>
      </c>
      <c r="J765" s="34" t="str">
        <f>IF(ISBLANK(VLOOKUP(TRIM(B765),ALL!$B$1:$V$2738,6,FALSE)),"",IF(ISERROR(VLOOKUP(TRIM(B765),ALL!$B$1:$V$2738,6,FALSE))," ", VLOOKUP(TRIM(B765),ALL!$B$1:$V$2738,6,FALSE)))</f>
        <v/>
      </c>
      <c r="K765" s="34" t="str">
        <f>IF(ISBLANK(VLOOKUP(TRIM(B765),ALL!$B$1:$V$2738,7,FALSE)),"",IF(ISERROR(VLOOKUP(TRIM(B765),ALL!$B$1:$V$2738,7,FALSE))," ",VLOOKUP(TRIM(B765),ALL!$B$1:$V$2738,7,FALSE)))</f>
        <v/>
      </c>
      <c r="L765" s="34">
        <f>IF(ISBLANK(VLOOKUP(TRIM(B765),ALL!$B$1:$V$2738,8,FALSE)),"",IF(ISERROR(VLOOKUP(TRIM(B765),ALL!$B$1:$V$2738,8,FALSE))," ",VLOOKUP(TRIM(B765),ALL!$B$1:$V$2738,8,FALSE)))</f>
        <v>4</v>
      </c>
      <c r="M765" s="34" t="str">
        <f>IF(ISBLANK(VLOOKUP(TRIM(B765),ALL!$B$1:$V$2738,9,FALSE)),"",IF(ISERROR(VLOOKUP(TRIM(B765),ALL!$B$1:$V$2738,9,FALSE))," ",VLOOKUP(TRIM(B765),ALL!$B$1:$V$2738,9,FALSE)))</f>
        <v/>
      </c>
      <c r="N765" s="34">
        <f>IF(ISBLANK(VLOOKUP(TRIM(B765),ALL!$B$1:$V$2738,10,FALSE)),"",IF(ISERROR(VLOOKUP(TRIM(B765),ALL!$B$1:$V$2738,10,FALSE))," ",VLOOKUP(TRIM(B765),ALL!$B$1:$V$2738,10,FALSE)))</f>
        <v>0</v>
      </c>
    </row>
    <row r="766" spans="1:29">
      <c r="A766" s="34"/>
      <c r="B766" s="99"/>
      <c r="C766" s="10"/>
      <c r="D766" s="224"/>
      <c r="E766" s="203"/>
      <c r="F766" s="209"/>
      <c r="G766" s="34"/>
      <c r="H766" s="124"/>
      <c r="I766" s="34"/>
      <c r="J766" s="34"/>
      <c r="K766" s="34"/>
      <c r="L766" s="34" t="str">
        <f>IF(ISBLANK(VLOOKUP(TRIM(B766),ALL!$B$1:$V$2738,8,FALSE)),"",IF(ISERROR(VLOOKUP(TRIM(B766),ALL!$B$1:$V$2738,8,FALSE))," ",VLOOKUP(TRIM(B766),ALL!$B$1:$V$2738,8,FALSE)))</f>
        <v xml:space="preserve"> </v>
      </c>
      <c r="M766" s="34" t="str">
        <f>IF(ISBLANK(VLOOKUP(TRIM(B766),ALL!$B$1:$V$2738,9,FALSE)),"",IF(ISERROR(VLOOKUP(TRIM(B766),ALL!$B$1:$V$2738,9,FALSE))," ",VLOOKUP(TRIM(B766),ALL!$B$1:$V$2738,9,FALSE)))</f>
        <v xml:space="preserve"> </v>
      </c>
      <c r="N766" s="34" t="str">
        <f>IF(ISBLANK(VLOOKUP(TRIM(B766),ALL!$B$1:$V$2738,10,FALSE)),"",IF(ISERROR(VLOOKUP(TRIM(B766),ALL!$B$1:$V$2738,10,FALSE))," ",VLOOKUP(TRIM(B766),ALL!$B$1:$V$2738,10,FALSE)))</f>
        <v xml:space="preserve"> </v>
      </c>
      <c r="O766"/>
      <c r="P766"/>
      <c r="Q766"/>
      <c r="R766"/>
      <c r="S766"/>
      <c r="T766"/>
      <c r="AB766"/>
      <c r="AC766"/>
    </row>
    <row r="767" spans="1:29">
      <c r="A767" s="34" t="str">
        <f>IF(ISERROR(VLOOKUP(TRIM(B767),ALL!$B$1:$U$2738,3,FALSE)),"(unc)",VLOOKUP(TRIM(B767),ALL!$B$1:$U$2738,3,FALSE))</f>
        <v>ROT @</v>
      </c>
      <c r="B767" s="99" t="s">
        <v>5973</v>
      </c>
      <c r="C767" s="10" t="s">
        <v>8248</v>
      </c>
      <c r="D767" s="224">
        <f>VLOOKUP(TRIM(B767),BirthdateDraft!$A$1:$M$9000,2,FALSE)</f>
        <v>34564</v>
      </c>
      <c r="E767" s="203" t="str">
        <f>VLOOKUP(TRIM(B767),BirthdateDraft!$A$1:$M$9865,3,FALSE)</f>
        <v>17/2</v>
      </c>
      <c r="F767" s="209"/>
      <c r="G767" s="34" t="str">
        <f>IF(ISERROR(VLOOKUP(TRIM(B767),ALL!$B$1:$U$2738,2,FALSE)),"",IF(ISERROR(VLOOKUP(TRIM(B767),ALL!$B$1:$U$2738,2,FALSE))," ",VLOOKUP(TRIM(B767),ALL!$B$1:$U$2738,2,FALSE)))</f>
        <v>CAN</v>
      </c>
      <c r="H767" s="124" t="str">
        <f>IF(ISBLANK(VLOOKUP(TRIM(B767),ALL!$B$1:$V$2738,4,FALSE)),"",IF(ISERROR(VLOOKUP(TRIM(B767),ALL!$B$1:$V$2738,4,FALSE))," ",VLOOKUP(TRIM(B767),ALL!$B$1:$V$2738,4,FALSE)))</f>
        <v/>
      </c>
      <c r="I767" s="34" t="str">
        <f>IF(ISBLANK(VLOOKUP(TRIM(B767),ALL!$B$1:$V$2738,5,FALSE)),"",IF(ISERROR(VLOOKUP(TRIM(B767),ALL!$B$1:$V$2738,5,FALSE))," ",VLOOKUP(TRIM(B767),ALL!$B$1:$V$2738,5,FALSE)))</f>
        <v/>
      </c>
      <c r="J767" s="34" t="str">
        <f>IF(ISBLANK(VLOOKUP(TRIM(B767),ALL!$B$1:$V$2738,6,FALSE)),"",IF(ISERROR(VLOOKUP(TRIM(B767),ALL!$B$1:$V$2738,6,FALSE))," ", VLOOKUP(TRIM(B767),ALL!$B$1:$V$2738,6,FALSE)))</f>
        <v/>
      </c>
      <c r="K767" s="34" t="str">
        <f>IF(ISBLANK(VLOOKUP(TRIM(B767),ALL!$B$1:$V$2738,7,FALSE)),"",IF(ISERROR(VLOOKUP(TRIM(B767),ALL!$B$1:$V$2738,7,FALSE))," ",VLOOKUP(TRIM(B767),ALL!$B$1:$V$2738,7,FALSE)))</f>
        <v/>
      </c>
      <c r="L767" s="34">
        <f>IF(ISBLANK(VLOOKUP(TRIM(B767),ALL!$B$1:$V$2738,8,FALSE)),"",IF(ISERROR(VLOOKUP(TRIM(B767),ALL!$B$1:$V$2738,8,FALSE))," ",VLOOKUP(TRIM(B767),ALL!$B$1:$V$2738,8,FALSE)))</f>
        <v>4</v>
      </c>
      <c r="M767" s="34" t="str">
        <f>IF(ISBLANK(VLOOKUP(TRIM(B767),ALL!$B$1:$V$2738,9,FALSE)),"",IF(ISERROR(VLOOKUP(TRIM(B767),ALL!$B$1:$V$2738,9,FALSE))," ",VLOOKUP(TRIM(B767),ALL!$B$1:$V$2738,9,FALSE)))</f>
        <v/>
      </c>
      <c r="N767" s="34">
        <f>IF(ISBLANK(VLOOKUP(TRIM(B767),ALL!$B$1:$V$2738,10,FALSE)),"",IF(ISERROR(VLOOKUP(TRIM(B767),ALL!$B$1:$V$2738,10,FALSE))," ",VLOOKUP(TRIM(B767),ALL!$B$1:$V$2738,10,FALSE)))</f>
        <v>7</v>
      </c>
      <c r="O767" s="32"/>
      <c r="P767"/>
      <c r="Q767"/>
      <c r="R767"/>
      <c r="S767"/>
      <c r="T767"/>
      <c r="AB767"/>
      <c r="AC767"/>
    </row>
    <row r="768" spans="1:29">
      <c r="A768" s="34" t="str">
        <f>IF(ISERROR(VLOOKUP(TRIM(B768),ALL!$B$1:$U$2738,3,FALSE)),"(unc)",VLOOKUP(TRIM(B768),ALL!$B$1:$U$2738,3,FALSE))</f>
        <v>ROT @</v>
      </c>
      <c r="B768" s="99" t="s">
        <v>11099</v>
      </c>
      <c r="C768" s="10" t="s">
        <v>8248</v>
      </c>
      <c r="D768" s="224">
        <f>VLOOKUP(TRIM(B768),BirthdateDraft!$A$1:$M$9000,2,FALSE)</f>
        <v>37289</v>
      </c>
      <c r="E768" s="203">
        <f>VLOOKUP(TRIM(B768),BirthdateDraft!$A$1:$M$9865,3,FALSE)</f>
        <v>23.1</v>
      </c>
      <c r="F768" s="209">
        <v>24.2</v>
      </c>
      <c r="G768" s="34" t="str">
        <f>IF(ISERROR(VLOOKUP(TRIM(B768),ALL!$B$1:$U$2738,2,FALSE)),"",IF(ISERROR(VLOOKUP(TRIM(B768),ALL!$B$1:$U$2738,2,FALSE))," ",VLOOKUP(TRIM(B768),ALL!$B$1:$U$2738,2,FALSE)))</f>
        <v>JXA</v>
      </c>
      <c r="H768" s="124" t="str">
        <f>IF(ISBLANK(VLOOKUP(TRIM(B768),ALL!$B$1:$V$2738,4,FALSE)),"",IF(ISERROR(VLOOKUP(TRIM(B768),ALL!$B$1:$V$2738,4,FALSE))," ",VLOOKUP(TRIM(B768),ALL!$B$1:$V$2738,4,FALSE)))</f>
        <v/>
      </c>
      <c r="I768" s="34" t="str">
        <f>IF(ISBLANK(VLOOKUP(TRIM(B768),ALL!$B$1:$V$2738,5,FALSE)),"",IF(ISERROR(VLOOKUP(TRIM(B768),ALL!$B$1:$V$2738,5,FALSE))," ",VLOOKUP(TRIM(B768),ALL!$B$1:$V$2738,5,FALSE)))</f>
        <v/>
      </c>
      <c r="J768" s="34" t="str">
        <f>IF(ISBLANK(VLOOKUP(TRIM(B768),ALL!$B$1:$V$2738,6,FALSE)),"",IF(ISERROR(VLOOKUP(TRIM(B768),ALL!$B$1:$V$2738,6,FALSE))," ", VLOOKUP(TRIM(B768),ALL!$B$1:$V$2738,6,FALSE)))</f>
        <v/>
      </c>
      <c r="K768" s="34" t="str">
        <f>IF(ISBLANK(VLOOKUP(TRIM(B768),ALL!$B$1:$V$2738,7,FALSE)),"",IF(ISERROR(VLOOKUP(TRIM(B768),ALL!$B$1:$V$2738,7,FALSE))," ",VLOOKUP(TRIM(B768),ALL!$B$1:$V$2738,7,FALSE)))</f>
        <v/>
      </c>
      <c r="L768" s="34">
        <f>IF(ISBLANK(VLOOKUP(TRIM(B768),ALL!$B$1:$V$2738,8,FALSE)),"",IF(ISERROR(VLOOKUP(TRIM(B768),ALL!$B$1:$V$2738,8,FALSE))," ",VLOOKUP(TRIM(B768),ALL!$B$1:$V$2738,8,FALSE)))</f>
        <v>4</v>
      </c>
      <c r="M768" s="34" t="str">
        <f>IF(ISBLANK(VLOOKUP(TRIM(B768),ALL!$B$1:$V$2738,9,FALSE)),"",IF(ISERROR(VLOOKUP(TRIM(B768),ALL!$B$1:$V$2738,9,FALSE))," ",VLOOKUP(TRIM(B768),ALL!$B$1:$V$2738,9,FALSE)))</f>
        <v/>
      </c>
      <c r="N768" s="34">
        <f>IF(ISBLANK(VLOOKUP(TRIM(B768),ALL!$B$1:$V$2738,10,FALSE)),"",IF(ISERROR(VLOOKUP(TRIM(B768),ALL!$B$1:$V$2738,10,FALSE))," ",VLOOKUP(TRIM(B768),ALL!$B$1:$V$2738,10,FALSE)))</f>
        <v>5</v>
      </c>
      <c r="O768" s="32"/>
      <c r="P768"/>
      <c r="Q768"/>
      <c r="R768"/>
      <c r="S768"/>
      <c r="T768"/>
      <c r="AB768"/>
      <c r="AC768"/>
    </row>
    <row r="769" spans="1:29">
      <c r="A769" s="34" t="str">
        <f>IF(ISERROR(VLOOKUP(TRIM(B769),ALL!$B$1:$U$2738,3,FALSE)),"(unc)",VLOOKUP(TRIM(B769),ALL!$B$1:$U$2738,3,FALSE))</f>
        <v>OC @</v>
      </c>
      <c r="B769" s="99" t="s">
        <v>5714</v>
      </c>
      <c r="C769" s="10" t="s">
        <v>8248</v>
      </c>
      <c r="D769" s="224">
        <f>VLOOKUP(TRIM(B769),BirthdateDraft!$A$1:$M$9000,2,FALSE)</f>
        <v>33857</v>
      </c>
      <c r="E769" s="203" t="str">
        <f>VLOOKUP(TRIM(B769),BirthdateDraft!$A$1:$M$9865,3,FALSE)</f>
        <v>16/FA</v>
      </c>
      <c r="F769" s="209" t="s">
        <v>9792</v>
      </c>
      <c r="G769" s="34" t="str">
        <f>IF(ISERROR(VLOOKUP(TRIM(B769),ALL!$B$1:$U$2738,2,FALSE)),"",IF(ISERROR(VLOOKUP(TRIM(B769),ALL!$B$1:$U$2738,2,FALSE))," ",VLOOKUP(TRIM(B769),ALL!$B$1:$U$2738,2,FALSE)))</f>
        <v>SFN</v>
      </c>
      <c r="H769" s="124" t="str">
        <f>IF(ISBLANK(VLOOKUP(TRIM(B769),ALL!$B$1:$V$2738,4,FALSE)),"",IF(ISERROR(VLOOKUP(TRIM(B769),ALL!$B$1:$V$2738,4,FALSE))," ",VLOOKUP(TRIM(B769),ALL!$B$1:$V$2738,4,FALSE)))</f>
        <v/>
      </c>
      <c r="I769" s="34" t="str">
        <f>IF(ISBLANK(VLOOKUP(TRIM(B769),ALL!$B$1:$V$2738,5,FALSE)),"",IF(ISERROR(VLOOKUP(TRIM(B769),ALL!$B$1:$V$2738,5,FALSE))," ",VLOOKUP(TRIM(B769),ALL!$B$1:$V$2738,5,FALSE)))</f>
        <v/>
      </c>
      <c r="J769" s="34" t="str">
        <f>IF(ISBLANK(VLOOKUP(TRIM(B769),ALL!$B$1:$V$2738,6,FALSE)),"",IF(ISERROR(VLOOKUP(TRIM(B769),ALL!$B$1:$V$2738,6,FALSE))," ", VLOOKUP(TRIM(B769),ALL!$B$1:$V$2738,6,FALSE)))</f>
        <v/>
      </c>
      <c r="K769" s="34" t="str">
        <f>IF(ISBLANK(VLOOKUP(TRIM(B769),ALL!$B$1:$V$2738,7,FALSE)),"",IF(ISERROR(VLOOKUP(TRIM(B769),ALL!$B$1:$V$2738,7,FALSE))," ",VLOOKUP(TRIM(B769),ALL!$B$1:$V$2738,7,FALSE)))</f>
        <v/>
      </c>
      <c r="L769" s="34">
        <f>IF(ISBLANK(VLOOKUP(TRIM(B769),ALL!$B$1:$V$2738,8,FALSE)),"",IF(ISERROR(VLOOKUP(TRIM(B769),ALL!$B$1:$V$2738,8,FALSE))," ",VLOOKUP(TRIM(B769),ALL!$B$1:$V$2738,8,FALSE)))</f>
        <v>5</v>
      </c>
      <c r="M769" s="34" t="str">
        <f>IF(ISBLANK(VLOOKUP(TRIM(B769),ALL!$B$1:$V$2738,9,FALSE)),"",IF(ISERROR(VLOOKUP(TRIM(B769),ALL!$B$1:$V$2738,9,FALSE))," ",VLOOKUP(TRIM(B769),ALL!$B$1:$V$2738,9,FALSE)))</f>
        <v/>
      </c>
      <c r="N769" s="34">
        <f>IF(ISBLANK(VLOOKUP(TRIM(B769),ALL!$B$1:$V$2738,10,FALSE)),"",IF(ISERROR(VLOOKUP(TRIM(B769),ALL!$B$1:$V$2738,10,FALSE))," ",VLOOKUP(TRIM(B769),ALL!$B$1:$V$2738,10,FALSE)))</f>
        <v>2</v>
      </c>
      <c r="O769"/>
      <c r="P769"/>
      <c r="Q769"/>
      <c r="R769"/>
      <c r="S769"/>
      <c r="T769"/>
      <c r="AB769"/>
      <c r="AC769"/>
    </row>
    <row r="770" spans="1:29">
      <c r="A770" s="34" t="str">
        <f>IF(ISERROR(VLOOKUP(TRIM(B770),ALL!$B$1:$U$2738,3,FALSE)),"(unc)",VLOOKUP(TRIM(B770),ALL!$B$1:$U$2738,3,FALSE))</f>
        <v>RG @ OT</v>
      </c>
      <c r="B770" s="99" t="s">
        <v>10129</v>
      </c>
      <c r="C770" s="10" t="s">
        <v>8248</v>
      </c>
      <c r="D770" s="224">
        <f>VLOOKUP(TRIM(B770),BirthdateDraft!$A$1:$M$9000,2,FALSE)</f>
        <v>36360</v>
      </c>
      <c r="E770" s="203" t="str">
        <f>VLOOKUP(TRIM(B770),BirthdateDraft!$A$1:$M$9865,3,FALSE)</f>
        <v>22/4</v>
      </c>
      <c r="F770" s="209" t="s">
        <v>8295</v>
      </c>
      <c r="G770" s="34" t="str">
        <f>IF(ISERROR(VLOOKUP(TRIM(B770),ALL!$B$1:$U$2738,2,FALSE)),"",IF(ISERROR(VLOOKUP(TRIM(B770),ALL!$B$1:$U$2738,2,FALSE))," ",VLOOKUP(TRIM(B770),ALL!$B$1:$U$2738,2,FALSE)))</f>
        <v>SFN</v>
      </c>
      <c r="H770" s="124" t="str">
        <f>IF(ISBLANK(VLOOKUP(TRIM(B770),ALL!$B$1:$V$2738,4,FALSE)),"",IF(ISERROR(VLOOKUP(TRIM(B770),ALL!$B$1:$V$2738,4,FALSE))," ",VLOOKUP(TRIM(B770),ALL!$B$1:$V$2738,4,FALSE)))</f>
        <v/>
      </c>
      <c r="I770" s="34" t="str">
        <f>IF(ISBLANK(VLOOKUP(TRIM(B770),ALL!$B$1:$V$2738,5,FALSE)),"",IF(ISERROR(VLOOKUP(TRIM(B770),ALL!$B$1:$V$2738,5,FALSE))," ",VLOOKUP(TRIM(B770),ALL!$B$1:$V$2738,5,FALSE)))</f>
        <v/>
      </c>
      <c r="J770" s="34" t="str">
        <f>IF(ISBLANK(VLOOKUP(TRIM(B770),ALL!$B$1:$V$2738,6,FALSE)),"",IF(ISERROR(VLOOKUP(TRIM(B770),ALL!$B$1:$V$2738,6,FALSE))," ", VLOOKUP(TRIM(B770),ALL!$B$1:$V$2738,6,FALSE)))</f>
        <v/>
      </c>
      <c r="K770" s="34" t="str">
        <f>IF(ISBLANK(VLOOKUP(TRIM(B770),ALL!$B$1:$V$2738,7,FALSE)),"",IF(ISERROR(VLOOKUP(TRIM(B770),ALL!$B$1:$V$2738,7,FALSE))," ",VLOOKUP(TRIM(B770),ALL!$B$1:$V$2738,7,FALSE)))</f>
        <v/>
      </c>
      <c r="L770" s="34">
        <f>IF(ISBLANK(VLOOKUP(TRIM(B770),ALL!$B$1:$V$2738,8,FALSE)),"",IF(ISERROR(VLOOKUP(TRIM(B770),ALL!$B$1:$V$2738,8,FALSE))," ",VLOOKUP(TRIM(B770),ALL!$B$1:$V$2738,8,FALSE)))</f>
        <v>4</v>
      </c>
      <c r="M770" s="34">
        <f>IF(ISBLANK(VLOOKUP(TRIM(B770),ALL!$B$1:$V$2738,9,FALSE)),"",IF(ISERROR(VLOOKUP(TRIM(B770),ALL!$B$1:$V$2738,9,FALSE))," ",VLOOKUP(TRIM(B770),ALL!$B$1:$V$2738,9,FALSE)))</f>
        <v>0</v>
      </c>
      <c r="N770" s="34">
        <f>IF(ISBLANK(VLOOKUP(TRIM(B770),ALL!$B$1:$V$2738,10,FALSE)),"",IF(ISERROR(VLOOKUP(TRIM(B770),ALL!$B$1:$V$2738,10,FALSE))," ",VLOOKUP(TRIM(B770),ALL!$B$1:$V$2738,10,FALSE)))</f>
        <v>2</v>
      </c>
      <c r="O770"/>
      <c r="P770"/>
      <c r="Q770"/>
      <c r="R770"/>
      <c r="S770"/>
      <c r="T770"/>
      <c r="AB770"/>
      <c r="AC770"/>
    </row>
    <row r="771" spans="1:29">
      <c r="A771" s="34" t="str">
        <f>IF(ISERROR(VLOOKUP(TRIM(B771),ALL!$B$1:$U$2738,3,FALSE)),"(unc)",VLOOKUP(TRIM(B771),ALL!$B$1:$U$2738,3,FALSE))</f>
        <v>RG @</v>
      </c>
      <c r="B771" s="99" t="s">
        <v>312</v>
      </c>
      <c r="C771" s="10" t="s">
        <v>8248</v>
      </c>
      <c r="D771" s="224">
        <f>VLOOKUP(TRIM(B771),BirthdateDraft!$A$1:$M$9000,2,FALSE)</f>
        <v>32930</v>
      </c>
      <c r="E771" s="203" t="str">
        <f>VLOOKUP(TRIM(B771),BirthdateDraft!$A$1:$M$9865,3,FALSE)</f>
        <v>12/FA</v>
      </c>
      <c r="F771" s="209" t="s">
        <v>10754</v>
      </c>
      <c r="G771" s="34" t="str">
        <f>IF(ISERROR(VLOOKUP(TRIM(B771),ALL!$B$1:$U$2738,2,FALSE)),"",IF(ISERROR(VLOOKUP(TRIM(B771),ALL!$B$1:$U$2738,2,FALSE))," ",VLOOKUP(TRIM(B771),ALL!$B$1:$U$2738,2,FALSE)))</f>
        <v>LVA</v>
      </c>
      <c r="H771" s="124" t="str">
        <f>IF(ISBLANK(VLOOKUP(TRIM(B771),ALL!$B$1:$V$2738,4,FALSE)),"",IF(ISERROR(VLOOKUP(TRIM(B771),ALL!$B$1:$V$2738,4,FALSE))," ",VLOOKUP(TRIM(B771),ALL!$B$1:$V$2738,4,FALSE)))</f>
        <v/>
      </c>
      <c r="I771" s="34" t="str">
        <f>IF(ISBLANK(VLOOKUP(TRIM(B771),ALL!$B$1:$V$2738,5,FALSE)),"",IF(ISERROR(VLOOKUP(TRIM(B771),ALL!$B$1:$V$2738,5,FALSE))," ",VLOOKUP(TRIM(B771),ALL!$B$1:$V$2738,5,FALSE)))</f>
        <v/>
      </c>
      <c r="J771" s="34" t="str">
        <f>IF(ISBLANK(VLOOKUP(TRIM(B771),ALL!$B$1:$V$2738,6,FALSE)),"",IF(ISERROR(VLOOKUP(TRIM(B771),ALL!$B$1:$V$2738,6,FALSE))," ", VLOOKUP(TRIM(B771),ALL!$B$1:$V$2738,6,FALSE)))</f>
        <v/>
      </c>
      <c r="K771" s="34" t="str">
        <f>IF(ISBLANK(VLOOKUP(TRIM(B771),ALL!$B$1:$V$2738,7,FALSE)),"",IF(ISERROR(VLOOKUP(TRIM(B771),ALL!$B$1:$V$2738,7,FALSE))," ",VLOOKUP(TRIM(B771),ALL!$B$1:$V$2738,7,FALSE)))</f>
        <v/>
      </c>
      <c r="L771" s="34">
        <f>IF(ISBLANK(VLOOKUP(TRIM(B771),ALL!$B$1:$V$2738,8,FALSE)),"",IF(ISERROR(VLOOKUP(TRIM(B771),ALL!$B$1:$V$2738,8,FALSE))," ",VLOOKUP(TRIM(B771),ALL!$B$1:$V$2738,8,FALSE)))</f>
        <v>4</v>
      </c>
      <c r="M771" s="34" t="str">
        <f>IF(ISBLANK(VLOOKUP(TRIM(B771),ALL!$B$1:$V$2738,9,FALSE)),"",IF(ISERROR(VLOOKUP(TRIM(B771),ALL!$B$1:$V$2738,9,FALSE))," ",VLOOKUP(TRIM(B771),ALL!$B$1:$V$2738,9,FALSE)))</f>
        <v/>
      </c>
      <c r="N771" s="34">
        <f>IF(ISBLANK(VLOOKUP(TRIM(B771),ALL!$B$1:$V$2738,10,FALSE)),"",IF(ISERROR(VLOOKUP(TRIM(B771),ALL!$B$1:$V$2738,10,FALSE))," ",VLOOKUP(TRIM(B771),ALL!$B$1:$V$2738,10,FALSE)))</f>
        <v>5</v>
      </c>
      <c r="O771"/>
      <c r="P771"/>
      <c r="Q771"/>
      <c r="R771"/>
      <c r="S771"/>
      <c r="T771"/>
      <c r="AB771"/>
      <c r="AC771"/>
    </row>
    <row r="772" spans="1:29">
      <c r="A772" s="34" t="str">
        <f>IF(ISERROR(VLOOKUP(TRIM(B772),ALL!$B$1:$U$2738,3,FALSE)),"(unc)",VLOOKUP(TRIM(B772),ALL!$B$1:$U$2738,3,FALSE))</f>
        <v>RG @</v>
      </c>
      <c r="B772" s="99" t="s">
        <v>10080</v>
      </c>
      <c r="C772" s="10" t="s">
        <v>8248</v>
      </c>
      <c r="D772" s="224">
        <f>VLOOKUP(TRIM(B772),BirthdateDraft!$A$1:$M$9000,2,FALSE)</f>
        <v>36720</v>
      </c>
      <c r="E772" s="203" t="str">
        <f>VLOOKUP(TRIM(B772),BirthdateDraft!$A$1:$M$9865,3,FALSE)</f>
        <v>ww/6</v>
      </c>
      <c r="F772" s="209" t="s">
        <v>10486</v>
      </c>
      <c r="G772" s="34" t="str">
        <f>IF(ISERROR(VLOOKUP(TRIM(B772),ALL!$B$1:$U$2738,2,FALSE)),"",IF(ISERROR(VLOOKUP(TRIM(B772),ALL!$B$1:$U$2738,2,FALSE))," ",VLOOKUP(TRIM(B772),ALL!$B$1:$U$2738,2,FALSE)))</f>
        <v>LAA</v>
      </c>
      <c r="H772" s="124" t="str">
        <f>IF(ISBLANK(VLOOKUP(TRIM(B772),ALL!$B$1:$V$2738,4,FALSE)),"",IF(ISERROR(VLOOKUP(TRIM(B772),ALL!$B$1:$V$2738,4,FALSE))," ",VLOOKUP(TRIM(B772),ALL!$B$1:$V$2738,4,FALSE)))</f>
        <v/>
      </c>
      <c r="I772" s="34" t="str">
        <f>IF(ISBLANK(VLOOKUP(TRIM(B772),ALL!$B$1:$V$2738,5,FALSE)),"",IF(ISERROR(VLOOKUP(TRIM(B772),ALL!$B$1:$V$2738,5,FALSE))," ",VLOOKUP(TRIM(B772),ALL!$B$1:$V$2738,5,FALSE)))</f>
        <v/>
      </c>
      <c r="J772" s="34" t="str">
        <f>IF(ISBLANK(VLOOKUP(TRIM(B772),ALL!$B$1:$V$2738,6,FALSE)),"",IF(ISERROR(VLOOKUP(TRIM(B772),ALL!$B$1:$V$2738,6,FALSE))," ", VLOOKUP(TRIM(B772),ALL!$B$1:$V$2738,6,FALSE)))</f>
        <v/>
      </c>
      <c r="K772" s="34" t="str">
        <f>IF(ISBLANK(VLOOKUP(TRIM(B772),ALL!$B$1:$V$2738,7,FALSE)),"",IF(ISERROR(VLOOKUP(TRIM(B772),ALL!$B$1:$V$2738,7,FALSE))," ",VLOOKUP(TRIM(B772),ALL!$B$1:$V$2738,7,FALSE)))</f>
        <v/>
      </c>
      <c r="L772" s="34">
        <f>IF(ISBLANK(VLOOKUP(TRIM(B772),ALL!$B$1:$V$2738,8,FALSE)),"",IF(ISERROR(VLOOKUP(TRIM(B772),ALL!$B$1:$V$2738,8,FALSE))," ",VLOOKUP(TRIM(B772),ALL!$B$1:$V$2738,8,FALSE)))</f>
        <v>0</v>
      </c>
      <c r="M772" s="34" t="str">
        <f>IF(ISBLANK(VLOOKUP(TRIM(B772),ALL!$B$1:$V$2738,9,FALSE)),"",IF(ISERROR(VLOOKUP(TRIM(B772),ALL!$B$1:$V$2738,9,FALSE))," ",VLOOKUP(TRIM(B772),ALL!$B$1:$V$2738,9,FALSE)))</f>
        <v/>
      </c>
      <c r="N772" s="34">
        <f>IF(ISBLANK(VLOOKUP(TRIM(B772),ALL!$B$1:$V$2738,10,FALSE)),"",IF(ISERROR(VLOOKUP(TRIM(B772),ALL!$B$1:$V$2738,10,FALSE))," ",VLOOKUP(TRIM(B772),ALL!$B$1:$V$2738,10,FALSE)))</f>
        <v>7</v>
      </c>
      <c r="O772" s="32"/>
      <c r="P772"/>
      <c r="Q772"/>
      <c r="R772"/>
      <c r="S772"/>
      <c r="T772"/>
      <c r="AB772"/>
      <c r="AC772"/>
    </row>
    <row r="773" spans="1:29">
      <c r="A773" s="34" t="str">
        <f>IF(ISERROR(VLOOKUP(TRIM(B773),ALL!$B$1:$U$2738,3,FALSE)),"(unc)",VLOOKUP(TRIM(B773),ALL!$B$1:$U$2738,3,FALSE))</f>
        <v>OC @</v>
      </c>
      <c r="B773" s="435" t="s">
        <v>11382</v>
      </c>
      <c r="C773" s="10" t="s">
        <v>8248</v>
      </c>
      <c r="D773" s="224" t="e">
        <f>VLOOKUP(TRIM(B773),BirthdateDraft!$A$1:$M$9000,2,FALSE)</f>
        <v>#N/A</v>
      </c>
      <c r="E773" s="203" t="e">
        <f>VLOOKUP(TRIM(B773),BirthdateDraft!$A$1:$M$9865,3,FALSE)</f>
        <v>#N/A</v>
      </c>
      <c r="F773" s="209" t="s">
        <v>11873</v>
      </c>
      <c r="G773" s="34" t="str">
        <f>IF(ISERROR(VLOOKUP(TRIM(B773),ALL!$B$1:$U$2738,2,FALSE)),"",IF(ISERROR(VLOOKUP(TRIM(B773),ALL!$B$1:$U$2738,2,FALSE))," ",VLOOKUP(TRIM(B773),ALL!$B$1:$U$2738,2,FALSE)))</f>
        <v>NYN</v>
      </c>
      <c r="H773" s="124" t="str">
        <f>IF(ISBLANK(VLOOKUP(TRIM(B773),ALL!$B$1:$V$2738,4,FALSE)),"",IF(ISERROR(VLOOKUP(TRIM(B773),ALL!$B$1:$V$2738,4,FALSE))," ",VLOOKUP(TRIM(B773),ALL!$B$1:$V$2738,4,FALSE)))</f>
        <v/>
      </c>
      <c r="I773" s="34" t="str">
        <f>IF(ISBLANK(VLOOKUP(TRIM(B773),ALL!$B$1:$V$2738,5,FALSE)),"",IF(ISERROR(VLOOKUP(TRIM(B773),ALL!$B$1:$V$2738,5,FALSE))," ",VLOOKUP(TRIM(B773),ALL!$B$1:$V$2738,5,FALSE)))</f>
        <v/>
      </c>
      <c r="J773" s="34" t="str">
        <f>IF(ISBLANK(VLOOKUP(TRIM(B773),ALL!$B$1:$V$2738,6,FALSE)),"",IF(ISERROR(VLOOKUP(TRIM(B773),ALL!$B$1:$V$2738,6,FALSE))," ", VLOOKUP(TRIM(B773),ALL!$B$1:$V$2738,6,FALSE)))</f>
        <v/>
      </c>
      <c r="K773" s="34" t="str">
        <f>IF(ISBLANK(VLOOKUP(TRIM(B773),ALL!$B$1:$V$2738,7,FALSE)),"",IF(ISERROR(VLOOKUP(TRIM(B773),ALL!$B$1:$V$2738,7,FALSE))," ",VLOOKUP(TRIM(B773),ALL!$B$1:$V$2738,7,FALSE)))</f>
        <v/>
      </c>
      <c r="L773" s="34">
        <f>IF(ISBLANK(VLOOKUP(TRIM(B773),ALL!$B$1:$V$2738,8,FALSE)),"",IF(ISERROR(VLOOKUP(TRIM(B773),ALL!$B$1:$V$2738,8,FALSE))," ",VLOOKUP(TRIM(B773),ALL!$B$1:$V$2738,8,FALSE)))</f>
        <v>0</v>
      </c>
      <c r="M773" s="34" t="str">
        <f>IF(ISBLANK(VLOOKUP(TRIM(B773),ALL!$B$1:$V$2738,9,FALSE)),"",IF(ISERROR(VLOOKUP(TRIM(B773),ALL!$B$1:$V$2738,9,FALSE))," ",VLOOKUP(TRIM(B773),ALL!$B$1:$V$2738,9,FALSE)))</f>
        <v/>
      </c>
      <c r="N773" s="34">
        <f>IF(ISBLANK(VLOOKUP(TRIM(B773),ALL!$B$1:$V$2738,10,FALSE)),"",IF(ISERROR(VLOOKUP(TRIM(B773),ALL!$B$1:$V$2738,10,FALSE))," ",VLOOKUP(TRIM(B773),ALL!$B$1:$V$2738,10,FALSE)))</f>
        <v>0</v>
      </c>
      <c r="O773" s="32"/>
      <c r="P773"/>
      <c r="Q773"/>
      <c r="R773"/>
      <c r="S773"/>
      <c r="T773"/>
      <c r="AB773"/>
      <c r="AC773"/>
    </row>
    <row r="774" spans="1:29">
      <c r="A774" s="34" t="str">
        <f>IF(ISERROR(VLOOKUP(TRIM(B774),ALL!$B$1:$U$2738,3,FALSE)),"(unc)",VLOOKUP(TRIM(B774),ALL!$B$1:$U$2738,3,FALSE))</f>
        <v>G @</v>
      </c>
      <c r="B774" s="192" t="s">
        <v>9133</v>
      </c>
      <c r="C774" s="10" t="s">
        <v>8248</v>
      </c>
      <c r="D774" s="224">
        <f>VLOOKUP(TRIM(B774),BirthdateDraft!$A$1:$M$9000,2,FALSE)</f>
        <v>0</v>
      </c>
      <c r="E774" s="203" t="str">
        <f>VLOOKUP(TRIM(B774),BirthdateDraft!$A$1:$M$9865,3,FALSE)</f>
        <v>FA</v>
      </c>
      <c r="F774" s="209" t="s">
        <v>12132</v>
      </c>
      <c r="G774" s="34" t="str">
        <f>IF(ISERROR(VLOOKUP(TRIM(B774),ALL!$B$1:$U$2738,2,FALSE)),"",IF(ISERROR(VLOOKUP(TRIM(B774),ALL!$B$1:$U$2738,2,FALSE))," ",VLOOKUP(TRIM(B774),ALL!$B$1:$U$2738,2,FALSE)))</f>
        <v>MIA</v>
      </c>
      <c r="H774" s="124" t="str">
        <f>IF(ISBLANK(VLOOKUP(TRIM(B774),ALL!$B$1:$V$2738,4,FALSE)),"",IF(ISERROR(VLOOKUP(TRIM(B774),ALL!$B$1:$V$2738,4,FALSE))," ",VLOOKUP(TRIM(B774),ALL!$B$1:$V$2738,4,FALSE)))</f>
        <v/>
      </c>
      <c r="I774" s="34" t="str">
        <f>IF(ISBLANK(VLOOKUP(TRIM(B774),ALL!$B$1:$V$2738,5,FALSE)),"",IF(ISERROR(VLOOKUP(TRIM(B774),ALL!$B$1:$V$2738,5,FALSE))," ",VLOOKUP(TRIM(B774),ALL!$B$1:$V$2738,5,FALSE)))</f>
        <v/>
      </c>
      <c r="J774" s="34" t="str">
        <f>IF(ISBLANK(VLOOKUP(TRIM(B774),ALL!$B$1:$V$2738,6,FALSE)),"",IF(ISERROR(VLOOKUP(TRIM(B774),ALL!$B$1:$V$2738,6,FALSE))," ", VLOOKUP(TRIM(B774),ALL!$B$1:$V$2738,6,FALSE)))</f>
        <v/>
      </c>
      <c r="K774" s="34" t="str">
        <f>IF(ISBLANK(VLOOKUP(TRIM(B774),ALL!$B$1:$V$2738,7,FALSE)),"",IF(ISERROR(VLOOKUP(TRIM(B774),ALL!$B$1:$V$2738,7,FALSE))," ",VLOOKUP(TRIM(B774),ALL!$B$1:$V$2738,7,FALSE)))</f>
        <v/>
      </c>
      <c r="L774" s="34">
        <f>IF(ISBLANK(VLOOKUP(TRIM(B774),ALL!$B$1:$V$2738,8,FALSE)),"",IF(ISERROR(VLOOKUP(TRIM(B774),ALL!$B$1:$V$2738,8,FALSE))," ",VLOOKUP(TRIM(B774),ALL!$B$1:$V$2738,8,FALSE)))</f>
        <v>0</v>
      </c>
      <c r="M774" s="34" t="str">
        <f>IF(ISBLANK(VLOOKUP(TRIM(B774),ALL!$B$1:$V$2738,9,FALSE)),"",IF(ISERROR(VLOOKUP(TRIM(B774),ALL!$B$1:$V$2738,9,FALSE))," ",VLOOKUP(TRIM(B774),ALL!$B$1:$V$2738,9,FALSE)))</f>
        <v/>
      </c>
      <c r="N774" s="34">
        <f>IF(ISBLANK(VLOOKUP(TRIM(B774),ALL!$B$1:$V$2738,10,FALSE)),"",IF(ISERROR(VLOOKUP(TRIM(B774),ALL!$B$1:$V$2738,10,FALSE))," ",VLOOKUP(TRIM(B774),ALL!$B$1:$V$2738,10,FALSE)))</f>
        <v>0</v>
      </c>
      <c r="O774" s="32"/>
      <c r="P774"/>
      <c r="Q774"/>
      <c r="R774"/>
      <c r="S774"/>
      <c r="T774"/>
      <c r="AB774"/>
      <c r="AC774"/>
    </row>
    <row r="775" spans="1:29">
      <c r="A775" s="34" t="str">
        <f>IF(ISERROR(VLOOKUP(TRIM(B775),ALL!$B$1:$U$2738,3,FALSE)),"(unc)",VLOOKUP(TRIM(B775),ALL!$B$1:$U$2738,3,FALSE))</f>
        <v>(unc)</v>
      </c>
      <c r="B775" s="99" t="s">
        <v>5666</v>
      </c>
      <c r="C775" s="10" t="s">
        <v>8248</v>
      </c>
      <c r="D775" s="224">
        <f>VLOOKUP(TRIM(B775),BirthdateDraft!$A$1:$M$9000,2,FALSE)</f>
        <v>34563</v>
      </c>
      <c r="E775" s="203" t="str">
        <f>VLOOKUP(TRIM(B775),BirthdateDraft!$A$1:$M$9865,3,FALSE)</f>
        <v>16/1 (8)</v>
      </c>
      <c r="F775" s="209"/>
      <c r="G775" s="34" t="str">
        <f>IF(ISERROR(VLOOKUP(TRIM(B775),ALL!$B$1:$U$2738,2,FALSE)),"",IF(ISERROR(VLOOKUP(TRIM(B775),ALL!$B$1:$U$2738,2,FALSE))," ",VLOOKUP(TRIM(B775),ALL!$B$1:$U$2738,2,FALSE)))</f>
        <v/>
      </c>
      <c r="H775" s="124" t="str">
        <f>IF(ISBLANK(VLOOKUP(TRIM(B775),ALL!$B$1:$V$2738,4,FALSE)),"",IF(ISERROR(VLOOKUP(TRIM(B775),ALL!$B$1:$V$2738,4,FALSE))," ",VLOOKUP(TRIM(B775),ALL!$B$1:$V$2738,4,FALSE)))</f>
        <v xml:space="preserve"> </v>
      </c>
      <c r="I775" s="34" t="str">
        <f>IF(ISBLANK(VLOOKUP(TRIM(B775),ALL!$B$1:$V$2738,5,FALSE)),"",IF(ISERROR(VLOOKUP(TRIM(B775),ALL!$B$1:$V$2738,5,FALSE))," ",VLOOKUP(TRIM(B775),ALL!$B$1:$V$2738,5,FALSE)))</f>
        <v xml:space="preserve"> </v>
      </c>
      <c r="J775" s="34" t="str">
        <f>IF(ISBLANK(VLOOKUP(TRIM(B775),ALL!$B$1:$V$2738,6,FALSE)),"",IF(ISERROR(VLOOKUP(TRIM(B775),ALL!$B$1:$V$2738,6,FALSE))," ", VLOOKUP(TRIM(B775),ALL!$B$1:$V$2738,6,FALSE)))</f>
        <v xml:space="preserve"> </v>
      </c>
      <c r="K775" s="34" t="str">
        <f>IF(ISBLANK(VLOOKUP(TRIM(B775),ALL!$B$1:$V$2738,7,FALSE)),"",IF(ISERROR(VLOOKUP(TRIM(B775),ALL!$B$1:$V$2738,7,FALSE))," ",VLOOKUP(TRIM(B775),ALL!$B$1:$V$2738,7,FALSE)))</f>
        <v xml:space="preserve"> </v>
      </c>
      <c r="L775" s="34" t="str">
        <f>IF(ISBLANK(VLOOKUP(TRIM(B775),ALL!$B$1:$V$2738,8,FALSE)),"",IF(ISERROR(VLOOKUP(TRIM(B775),ALL!$B$1:$V$2738,8,FALSE))," ",VLOOKUP(TRIM(B775),ALL!$B$1:$V$2738,8,FALSE)))</f>
        <v xml:space="preserve"> </v>
      </c>
      <c r="M775" s="34" t="str">
        <f>IF(ISBLANK(VLOOKUP(TRIM(B775),ALL!$B$1:$V$2738,9,FALSE)),"",IF(ISERROR(VLOOKUP(TRIM(B775),ALL!$B$1:$V$2738,9,FALSE))," ",VLOOKUP(TRIM(B775),ALL!$B$1:$V$2738,9,FALSE)))</f>
        <v xml:space="preserve"> </v>
      </c>
      <c r="N775" s="34" t="str">
        <f>IF(ISBLANK(VLOOKUP(TRIM(B775),ALL!$B$1:$V$2738,10,FALSE)),"",IF(ISERROR(VLOOKUP(TRIM(B775),ALL!$B$1:$V$2738,10,FALSE))," ",VLOOKUP(TRIM(B775),ALL!$B$1:$V$2738,10,FALSE)))</f>
        <v xml:space="preserve"> </v>
      </c>
      <c r="O775"/>
      <c r="P775"/>
      <c r="Q775"/>
      <c r="R775"/>
      <c r="S775"/>
      <c r="T775"/>
      <c r="AB775"/>
      <c r="AC775"/>
    </row>
    <row r="776" spans="1:29">
      <c r="A776" s="34"/>
      <c r="B776" s="99"/>
    </row>
    <row r="777" spans="1:29" ht="12" customHeight="1">
      <c r="A777" s="34" t="str">
        <f>IF(ISERROR(VLOOKUP(TRIM(B777),ALL!$B$1:$U$2738,3,FALSE)),"(unc)",VLOOKUP(TRIM(B777),ALL!$B$1:$U$2738,3,FALSE))</f>
        <v>LE $ OLB</v>
      </c>
      <c r="B777" s="99" t="s">
        <v>6525</v>
      </c>
      <c r="C777" s="10" t="s">
        <v>8248</v>
      </c>
      <c r="D777" s="224">
        <f>VLOOKUP(TRIM(B777),BirthdateDraft!$A$1:$M$9000,2,FALSE)</f>
        <v>34879</v>
      </c>
      <c r="E777" s="203" t="str">
        <f>VLOOKUP(TRIM(B777),BirthdateDraft!$A$1:$M$9865,3,FALSE)</f>
        <v>18/3</v>
      </c>
      <c r="F777" s="209"/>
      <c r="G777" s="34" t="str">
        <f>IF(ISERROR(VLOOKUP(TRIM(B777),ALL!$B$1:$U$2738,2,FALSE)),"",IF(ISERROR(VLOOKUP(TRIM(B777),ALL!$B$1:$U$2738,2,FALSE))," ",VLOOKUP(TRIM(B777),ALL!$B$1:$U$2738,2,FALSE)))</f>
        <v>CNA</v>
      </c>
      <c r="H777" s="124" t="str">
        <f>IF(ISBLANK(VLOOKUP(TRIM(B777),ALL!$B$1:$V$2738,4,FALSE)),"",IF(ISERROR(VLOOKUP(TRIM(B777),ALL!$B$1:$V$2738,4,FALSE))," ",VLOOKUP(TRIM(B777),ALL!$B$1:$V$2738,4,FALSE)))</f>
        <v>4</v>
      </c>
      <c r="I777" s="34" t="str">
        <f>IF(ISBLANK(VLOOKUP(TRIM(B777),ALL!$B$1:$V$2738,5,FALSE)),"",IF(ISERROR(VLOOKUP(TRIM(B777),ALL!$B$1:$V$2738,5,FALSE))," ",VLOOKUP(TRIM(B777),ALL!$B$1:$V$2738,5,FALSE)))</f>
        <v>4-4</v>
      </c>
      <c r="J777" s="34">
        <f>IF(ISBLANK(VLOOKUP(TRIM(B777),ALL!$B$1:$V$2738,6,FALSE)),"",IF(ISERROR(VLOOKUP(TRIM(B777),ALL!$B$1:$V$2738,6,FALSE))," ", VLOOKUP(TRIM(B777),ALL!$B$1:$V$2738,6,FALSE)))</f>
        <v>7</v>
      </c>
      <c r="K777" s="34" t="str">
        <f>IF(ISBLANK(VLOOKUP(TRIM(B777),ALL!$B$1:$V$2738,7,FALSE)),"",IF(ISERROR(VLOOKUP(TRIM(B777),ALL!$B$1:$V$2738,7,FALSE))," ",VLOOKUP(TRIM(B777),ALL!$B$1:$V$2738,7,FALSE)))</f>
        <v/>
      </c>
      <c r="L777" s="34" t="str">
        <f>IF(ISBLANK(VLOOKUP(TRIM(B777),ALL!$B$1:$V$2738,8,FALSE)),"",IF(ISERROR(VLOOKUP(TRIM(B777),ALL!$B$1:$V$2738,8,FALSE))," ",VLOOKUP(TRIM(B777),ALL!$B$1:$V$2738,8,FALSE)))</f>
        <v/>
      </c>
      <c r="M777" s="34" t="str">
        <f>IF(ISBLANK(VLOOKUP(TRIM(B777),ALL!$B$1:$V$2738,9,FALSE)),"",IF(ISERROR(VLOOKUP(TRIM(B777),ALL!$B$1:$V$2738,9,FALSE))," ",VLOOKUP(TRIM(B777),ALL!$B$1:$V$2738,9,FALSE)))</f>
        <v/>
      </c>
      <c r="N777" s="34" t="str">
        <f>IF(ISBLANK(VLOOKUP(TRIM(B777),ALL!$B$1:$V$2738,10,FALSE)),"",IF(ISERROR(VLOOKUP(TRIM(B777),ALL!$B$1:$V$2738,10,FALSE))," ",VLOOKUP(TRIM(B777),ALL!$B$1:$V$2738,10,FALSE)))</f>
        <v/>
      </c>
      <c r="O777"/>
      <c r="P777"/>
      <c r="Q777"/>
      <c r="R777"/>
      <c r="S777"/>
      <c r="T777"/>
      <c r="AB777"/>
      <c r="AC777"/>
    </row>
    <row r="778" spans="1:29" ht="12" customHeight="1">
      <c r="A778" s="34" t="str">
        <f>IF(ISERROR(VLOOKUP(TRIM(B778),ALL!$B$1:$U$2738,3,FALSE)),"(unc)",VLOOKUP(TRIM(B778),ALL!$B$1:$U$2738,3,FALSE))</f>
        <v>End $</v>
      </c>
      <c r="B778" s="99" t="s">
        <v>11100</v>
      </c>
      <c r="C778" s="10" t="s">
        <v>8248</v>
      </c>
      <c r="D778" s="224">
        <f>VLOOKUP(TRIM(B778),BirthdateDraft!$A$1:$M$9000,2,FALSE)</f>
        <v>37117</v>
      </c>
      <c r="E778" s="203">
        <f>VLOOKUP(TRIM(B778),BirthdateDraft!$A$1:$M$9865,3,FALSE)</f>
        <v>23.3</v>
      </c>
      <c r="F778" s="209" t="s">
        <v>11739</v>
      </c>
      <c r="G778" s="34" t="str">
        <f>IF(ISERROR(VLOOKUP(TRIM(B778),ALL!$B$1:$U$2738,2,FALSE)),"",IF(ISERROR(VLOOKUP(TRIM(B778),ALL!$B$1:$U$2738,2,FALSE))," ",VLOOKUP(TRIM(B778),ALL!$B$1:$U$2738,2,FALSE)))</f>
        <v>ATN</v>
      </c>
      <c r="H778" s="124" t="str">
        <f>IF(ISBLANK(VLOOKUP(TRIM(B778),ALL!$B$1:$V$2738,4,FALSE)),"",IF(ISERROR(VLOOKUP(TRIM(B778),ALL!$B$1:$V$2738,4,FALSE))," ",VLOOKUP(TRIM(B778),ALL!$B$1:$V$2738,4,FALSE)))</f>
        <v>0</v>
      </c>
      <c r="I778" s="34" t="str">
        <f>IF(ISBLANK(VLOOKUP(TRIM(B778),ALL!$B$1:$V$2738,5,FALSE)),"",IF(ISERROR(VLOOKUP(TRIM(B778),ALL!$B$1:$V$2738,5,FALSE))," ",VLOOKUP(TRIM(B778),ALL!$B$1:$V$2738,5,FALSE)))</f>
        <v/>
      </c>
      <c r="J778" s="34">
        <f>IF(ISBLANK(VLOOKUP(TRIM(B778),ALL!$B$1:$V$2738,6,FALSE)),"",IF(ISERROR(VLOOKUP(TRIM(B778),ALL!$B$1:$V$2738,6,FALSE))," ", VLOOKUP(TRIM(B778),ALL!$B$1:$V$2738,6,FALSE)))</f>
        <v>4</v>
      </c>
      <c r="K778" s="34"/>
      <c r="L778" s="34"/>
      <c r="M778" s="34"/>
      <c r="N778" s="34"/>
      <c r="O778"/>
      <c r="P778"/>
      <c r="Q778"/>
      <c r="R778"/>
      <c r="S778"/>
      <c r="T778"/>
      <c r="AB778"/>
      <c r="AC778"/>
    </row>
    <row r="779" spans="1:29" ht="12" customHeight="1">
      <c r="A779" s="34" t="str">
        <f>IF(ISERROR(VLOOKUP(TRIM(B779),ALL!$B$1:$U$2738,3,FALSE)),"(unc)",VLOOKUP(TRIM(B779),ALL!$B$1:$U$2738,3,FALSE))</f>
        <v>LE $</v>
      </c>
      <c r="B779" s="219" t="s">
        <v>11151</v>
      </c>
      <c r="C779" s="10" t="s">
        <v>8248</v>
      </c>
      <c r="D779" s="224">
        <f>VLOOKUP(TRIM(B779),BirthdateDraft!$A$1:$M$9000,2,FALSE)</f>
        <v>36951</v>
      </c>
      <c r="E779" s="203">
        <f>VLOOKUP(TRIM(B779),BirthdateDraft!$A$1:$M$9865,3,FALSE)</f>
        <v>23.1</v>
      </c>
      <c r="F779" s="209" t="s">
        <v>11739</v>
      </c>
      <c r="G779" s="34" t="str">
        <f>IF(ISERROR(VLOOKUP(TRIM(B779),ALL!$B$1:$U$2738,2,FALSE)),"",IF(ISERROR(VLOOKUP(TRIM(B779),ALL!$B$1:$U$2738,2,FALSE))," ",VLOOKUP(TRIM(B779),ALL!$B$1:$U$2738,2,FALSE)))</f>
        <v>TBN</v>
      </c>
      <c r="H779" s="124" t="str">
        <f>IF(ISBLANK(VLOOKUP(TRIM(B779),ALL!$B$1:$V$2738,4,FALSE)),"",IF(ISERROR(VLOOKUP(TRIM(B779),ALL!$B$1:$V$2738,4,FALSE))," ",VLOOKUP(TRIM(B779),ALL!$B$1:$V$2738,4,FALSE)))</f>
        <v>0</v>
      </c>
      <c r="I779" s="34" t="str">
        <f>IF(ISBLANK(VLOOKUP(TRIM(B779),ALL!$B$1:$V$2738,5,FALSE)),"",IF(ISERROR(VLOOKUP(TRIM(B779),ALL!$B$1:$V$2738,5,FALSE))," ",VLOOKUP(TRIM(B779),ALL!$B$1:$V$2738,5,FALSE)))</f>
        <v/>
      </c>
      <c r="J779" s="34">
        <f>IF(ISBLANK(VLOOKUP(TRIM(B779),ALL!$B$1:$V$2738,6,FALSE)),"",IF(ISERROR(VLOOKUP(TRIM(B779),ALL!$B$1:$V$2738,6,FALSE))," ", VLOOKUP(TRIM(B779),ALL!$B$1:$V$2738,6,FALSE)))</f>
        <v>4</v>
      </c>
      <c r="K779" s="34"/>
      <c r="L779" s="34"/>
      <c r="M779" s="34"/>
      <c r="N779" s="34"/>
      <c r="O779"/>
      <c r="P779"/>
      <c r="Q779"/>
      <c r="R779"/>
      <c r="S779"/>
      <c r="T779"/>
      <c r="AB779"/>
      <c r="AC779"/>
    </row>
    <row r="780" spans="1:29" ht="12" customHeight="1">
      <c r="A780" s="34" t="str">
        <f>IF(ISERROR(VLOOKUP(TRIM(B780),ALL!$B$1:$U$2738,3,FALSE)),"(unc)",VLOOKUP(TRIM(B780),ALL!$B$1:$U$2738,3,FALSE))</f>
        <v>NDT $</v>
      </c>
      <c r="B780" s="99" t="s">
        <v>10984</v>
      </c>
      <c r="C780" s="10" t="s">
        <v>8248</v>
      </c>
      <c r="D780" s="224">
        <f>VLOOKUP(TRIM(B780),BirthdateDraft!$A$1:$M$9000,2,FALSE)</f>
        <v>37089</v>
      </c>
      <c r="E780" s="203">
        <f>VLOOKUP(TRIM(B780),BirthdateDraft!$A$1:$M$9865,3,FALSE)</f>
        <v>23.2</v>
      </c>
      <c r="F780" s="209"/>
      <c r="G780" s="34" t="str">
        <f>IF(ISERROR(VLOOKUP(TRIM(B780),ALL!$B$1:$U$2738,2,FALSE)),"",IF(ISERROR(VLOOKUP(TRIM(B780),ALL!$B$1:$U$2738,2,FALSE))," ",VLOOKUP(TRIM(B780),ALL!$B$1:$U$2738,2,FALSE)))</f>
        <v>PIA</v>
      </c>
      <c r="H780" s="124" t="str">
        <f>IF(ISBLANK(VLOOKUP(TRIM(B780),ALL!$B$1:$V$2738,4,FALSE)),"",IF(ISERROR(VLOOKUP(TRIM(B780),ALL!$B$1:$V$2738,4,FALSE))," ",VLOOKUP(TRIM(B780),ALL!$B$1:$V$2738,4,FALSE)))</f>
        <v>5</v>
      </c>
      <c r="I780" s="34" t="str">
        <f>IF(ISBLANK(VLOOKUP(TRIM(B780),ALL!$B$1:$V$2738,5,FALSE)),"",IF(ISERROR(VLOOKUP(TRIM(B780),ALL!$B$1:$V$2738,5,FALSE))," ",VLOOKUP(TRIM(B780),ALL!$B$1:$V$2738,5,FALSE)))</f>
        <v/>
      </c>
      <c r="J780" s="34">
        <f>IF(ISBLANK(VLOOKUP(TRIM(B780),ALL!$B$1:$V$2738,6,FALSE)),"",IF(ISERROR(VLOOKUP(TRIM(B780),ALL!$B$1:$V$2738,6,FALSE))," ", VLOOKUP(TRIM(B780),ALL!$B$1:$V$2738,6,FALSE)))</f>
        <v>1</v>
      </c>
      <c r="K780" s="34"/>
      <c r="L780" s="34"/>
      <c r="M780" s="34"/>
      <c r="N780" s="34"/>
      <c r="O780"/>
      <c r="P780"/>
      <c r="Q780"/>
      <c r="R780"/>
      <c r="S780"/>
      <c r="T780"/>
      <c r="AB780"/>
      <c r="AC780"/>
    </row>
    <row r="781" spans="1:29">
      <c r="A781" s="34" t="str">
        <f>IF(ISERROR(VLOOKUP(TRIM(B781),ALL!$B$1:$U$2738,3,FALSE)),"(unc)",VLOOKUP(TRIM(B781),ALL!$B$1:$U$2738,3,FALSE))</f>
        <v>RE $</v>
      </c>
      <c r="B781" s="99" t="s">
        <v>7091</v>
      </c>
      <c r="C781" s="10" t="s">
        <v>8248</v>
      </c>
      <c r="D781" s="224">
        <f>VLOOKUP(TRIM(B781),BirthdateDraft!$A$1:$M$9000,2,FALSE)</f>
        <v>35025</v>
      </c>
      <c r="E781" s="203" t="str">
        <f>VLOOKUP(TRIM(B781),BirthdateDraft!$A$1:$M$9865,3,FALSE)</f>
        <v>19/4</v>
      </c>
      <c r="F781" s="209" t="s">
        <v>10697</v>
      </c>
      <c r="G781" s="34" t="str">
        <f>IF(ISERROR(VLOOKUP(TRIM(B781),ALL!$B$1:$U$2738,2,FALSE)),"",IF(ISERROR(VLOOKUP(TRIM(B781),ALL!$B$1:$U$2738,2,FALSE))," ",VLOOKUP(TRIM(B781),ALL!$B$1:$U$2738,2,FALSE)))</f>
        <v>DEN</v>
      </c>
      <c r="H781" s="124" t="str">
        <f>IF(ISBLANK(VLOOKUP(TRIM(B781),ALL!$B$1:$V$2738,4,FALSE)),"",IF(ISERROR(VLOOKUP(TRIM(B781),ALL!$B$1:$V$2738,4,FALSE))," ",VLOOKUP(TRIM(B781),ALL!$B$1:$V$2738,4,FALSE)))</f>
        <v>4</v>
      </c>
      <c r="I781" s="34" t="str">
        <f>IF(ISBLANK(VLOOKUP(TRIM(B781),ALL!$B$1:$V$2738,5,FALSE)),"",IF(ISERROR(VLOOKUP(TRIM(B781),ALL!$B$1:$V$2738,5,FALSE))," ",VLOOKUP(TRIM(B781),ALL!$B$1:$V$2738,5,FALSE)))</f>
        <v/>
      </c>
      <c r="J781" s="34">
        <f>IF(ISBLANK(VLOOKUP(TRIM(B781),ALL!$B$1:$V$2738,6,FALSE)),"",IF(ISERROR(VLOOKUP(TRIM(B781),ALL!$B$1:$V$2738,6,FALSE))," ", VLOOKUP(TRIM(B781),ALL!$B$1:$V$2738,6,FALSE)))</f>
        <v>3</v>
      </c>
      <c r="K781" s="34"/>
      <c r="L781" s="34"/>
      <c r="M781" s="34"/>
      <c r="N781" s="34"/>
      <c r="O781"/>
      <c r="P781"/>
      <c r="Q781"/>
      <c r="R781"/>
      <c r="S781"/>
      <c r="T781"/>
      <c r="AB781"/>
      <c r="AC781"/>
    </row>
    <row r="782" spans="1:29">
      <c r="A782" s="34" t="str">
        <f>IF(ISERROR(VLOOKUP(TRIM(B782),ALL!$B$1:$U$2738,3,FALSE)),"(unc)",VLOOKUP(TRIM(B782),ALL!$B$1:$U$2738,3,FALSE))</f>
        <v>NDT $</v>
      </c>
      <c r="B782" s="99" t="s">
        <v>8939</v>
      </c>
      <c r="C782" s="10" t="s">
        <v>8248</v>
      </c>
      <c r="D782" s="224">
        <f>VLOOKUP(TRIM(B782),BirthdateDraft!$A$1:$M$9000,2,FALSE)</f>
        <v>35704</v>
      </c>
      <c r="E782" s="203" t="str">
        <f>VLOOKUP(TRIM(B782),BirthdateDraft!$A$1:$M$9865,3,FALSE)</f>
        <v>21/5</v>
      </c>
      <c r="F782" s="209" t="s">
        <v>8649</v>
      </c>
      <c r="G782" s="34" t="str">
        <f>IF(ISERROR(VLOOKUP(TRIM(B782),ALL!$B$1:$U$2738,2,FALSE)),"",IF(ISERROR(VLOOKUP(TRIM(B782),ALL!$B$1:$U$2738,2,FALSE))," ",VLOOKUP(TRIM(B782),ALL!$B$1:$U$2738,2,FALSE)))</f>
        <v>GBN</v>
      </c>
      <c r="H782" s="124" t="str">
        <f>IF(ISBLANK(VLOOKUP(TRIM(B782),ALL!$B$1:$V$2738,4,FALSE)),"",IF(ISERROR(VLOOKUP(TRIM(B782),ALL!$B$1:$V$2738,4,FALSE))," ",VLOOKUP(TRIM(B782),ALL!$B$1:$V$2738,4,FALSE)))</f>
        <v>4</v>
      </c>
      <c r="I782" s="34" t="str">
        <f>IF(ISBLANK(VLOOKUP(TRIM(B782),ALL!$B$1:$V$2738,5,FALSE)),"",IF(ISERROR(VLOOKUP(TRIM(B782),ALL!$B$1:$V$2738,5,FALSE))," ",VLOOKUP(TRIM(B782),ALL!$B$1:$V$2738,5,FALSE)))</f>
        <v/>
      </c>
      <c r="J782" s="34">
        <f>IF(ISBLANK(VLOOKUP(TRIM(B782),ALL!$B$1:$V$2738,6,FALSE)),"",IF(ISERROR(VLOOKUP(TRIM(B782),ALL!$B$1:$V$2738,6,FALSE))," ", VLOOKUP(TRIM(B782),ALL!$B$1:$V$2738,6,FALSE)))</f>
        <v>0</v>
      </c>
      <c r="K782" s="34"/>
      <c r="L782" s="34"/>
      <c r="M782" s="34"/>
      <c r="N782" s="34"/>
      <c r="O782" s="32"/>
      <c r="P782"/>
      <c r="Q782"/>
      <c r="R782"/>
      <c r="S782"/>
      <c r="T782"/>
      <c r="AB782"/>
      <c r="AC782"/>
    </row>
    <row r="783" spans="1:29">
      <c r="A783" s="34" t="str">
        <f>IF(ISERROR(VLOOKUP(TRIM(B783),ALL!$B$1:$U$2738,3,FALSE)),"(unc)",VLOOKUP(TRIM(B783),ALL!$B$1:$U$2738,3,FALSE))</f>
        <v>RE $ OLB</v>
      </c>
      <c r="B783" s="99" t="s">
        <v>6138</v>
      </c>
      <c r="C783" s="10" t="s">
        <v>8248</v>
      </c>
      <c r="D783" s="224">
        <f>VLOOKUP(TRIM(B783),BirthdateDraft!$A$1:$M$9000,2,FALSE)</f>
        <v>34673</v>
      </c>
      <c r="E783" s="203" t="str">
        <f>VLOOKUP(TRIM(B783),BirthdateDraft!$A$1:$M$9865,3,FALSE)</f>
        <v>17/3</v>
      </c>
      <c r="F783" s="209"/>
      <c r="G783" s="34" t="str">
        <f>IF(ISERROR(VLOOKUP(TRIM(B783),ALL!$B$1:$U$2738,2,FALSE)),"",IF(ISERROR(VLOOKUP(TRIM(B783),ALL!$B$1:$U$2738,2,FALSE))," ",VLOOKUP(TRIM(B783),ALL!$B$1:$U$2738,2,FALSE)))</f>
        <v>CNA</v>
      </c>
      <c r="H783" s="124" t="str">
        <f>IF(ISBLANK(VLOOKUP(TRIM(B783),ALL!$B$1:$V$2738,4,FALSE)),"",IF(ISERROR(VLOOKUP(TRIM(B783),ALL!$B$1:$V$2738,4,FALSE))," ",VLOOKUP(TRIM(B783),ALL!$B$1:$V$2738,4,FALSE)))</f>
        <v>0</v>
      </c>
      <c r="I783" s="34" t="str">
        <f>IF(ISBLANK(VLOOKUP(TRIM(B783),ALL!$B$1:$V$2738,5,FALSE)),"",IF(ISERROR(VLOOKUP(TRIM(B783),ALL!$B$1:$V$2738,5,FALSE))," ",VLOOKUP(TRIM(B783),ALL!$B$1:$V$2738,5,FALSE)))</f>
        <v>0-4</v>
      </c>
      <c r="J783" s="34">
        <f>IF(ISBLANK(VLOOKUP(TRIM(B783),ALL!$B$1:$V$2738,6,FALSE)),"",IF(ISERROR(VLOOKUP(TRIM(B783),ALL!$B$1:$V$2738,6,FALSE))," ", VLOOKUP(TRIM(B783),ALL!$B$1:$V$2738,6,FALSE)))</f>
        <v>12</v>
      </c>
      <c r="K783" s="34">
        <f>IF(ISBLANK(VLOOKUP(TRIM(B783),ALL!$B$1:$V$2738,7,FALSE)),"",IF(ISERROR(VLOOKUP(TRIM(B783),ALL!$B$1:$V$2738,7,FALSE))," ",VLOOKUP(TRIM(B783),ALL!$B$1:$V$2738,7,FALSE)))</f>
        <v>5</v>
      </c>
      <c r="L783" s="34" t="str">
        <f>IF(ISBLANK(VLOOKUP(TRIM(B783),ALL!$B$1:$V$2738,8,FALSE)),"",IF(ISERROR(VLOOKUP(TRIM(B783),ALL!$B$1:$V$2738,8,FALSE))," ",VLOOKUP(TRIM(B783),ALL!$B$1:$V$2738,8,FALSE)))</f>
        <v/>
      </c>
      <c r="M783" s="34" t="str">
        <f>IF(ISBLANK(VLOOKUP(TRIM(B783),ALL!$B$1:$V$2738,9,FALSE)),"",IF(ISERROR(VLOOKUP(TRIM(B783),ALL!$B$1:$V$2738,9,FALSE))," ",VLOOKUP(TRIM(B783),ALL!$B$1:$V$2738,9,FALSE)))</f>
        <v/>
      </c>
      <c r="N783" s="34" t="str">
        <f>IF(ISBLANK(VLOOKUP(TRIM(B783),ALL!$B$1:$V$2738,10,FALSE)),"",IF(ISERROR(VLOOKUP(TRIM(B783),ALL!$B$1:$V$2738,10,FALSE))," ",VLOOKUP(TRIM(B783),ALL!$B$1:$V$2738,10,FALSE)))</f>
        <v/>
      </c>
      <c r="O783"/>
      <c r="P783"/>
      <c r="Q783"/>
      <c r="R783"/>
      <c r="S783"/>
      <c r="T783"/>
      <c r="AB783"/>
      <c r="AC783"/>
    </row>
    <row r="784" spans="1:29">
      <c r="A784" s="34" t="str">
        <f>IF(ISERROR(VLOOKUP(TRIM(B784),ALL!$B$1:$U$2738,3,FALSE)),"(unc)",VLOOKUP(TRIM(B784),ALL!$B$1:$U$2738,3,FALSE))</f>
        <v>DT $</v>
      </c>
      <c r="B784" s="99" t="s">
        <v>7166</v>
      </c>
      <c r="C784" s="10" t="s">
        <v>8248</v>
      </c>
      <c r="D784" s="224">
        <f>VLOOKUP(TRIM(B784),BirthdateDraft!$A$1:$M$9000,2,FALSE)</f>
        <v>34779</v>
      </c>
      <c r="E784" s="203" t="str">
        <f>VLOOKUP(TRIM(B784),BirthdateDraft!$A$1:$M$9865,3,FALSE)</f>
        <v>18/6</v>
      </c>
      <c r="F784" s="209"/>
      <c r="G784" s="34" t="str">
        <f>IF(ISERROR(VLOOKUP(TRIM(B784),ALL!$B$1:$U$2738,2,FALSE)),"",IF(ISERROR(VLOOKUP(TRIM(B784),ALL!$B$1:$U$2738,2,FALSE))," ",VLOOKUP(TRIM(B784),ALL!$B$1:$U$2738,2,FALSE)))</f>
        <v>SFN</v>
      </c>
      <c r="H784" s="124" t="str">
        <f>IF(ISBLANK(VLOOKUP(TRIM(B784),ALL!$B$1:$V$2738,4,FALSE)),"",IF(ISERROR(VLOOKUP(TRIM(B784),ALL!$B$1:$V$2738,4,FALSE))," ",VLOOKUP(TRIM(B784),ALL!$B$1:$V$2738,4,FALSE)))</f>
        <v>0</v>
      </c>
      <c r="I784" s="34" t="str">
        <f>IF(ISBLANK(VLOOKUP(TRIM(B784),ALL!$B$1:$V$2738,5,FALSE)),"",IF(ISERROR(VLOOKUP(TRIM(B784),ALL!$B$1:$V$2738,5,FALSE))," ",VLOOKUP(TRIM(B784),ALL!$B$1:$V$2738,5,FALSE)))</f>
        <v/>
      </c>
      <c r="J784" s="34">
        <f>IF(ISBLANK(VLOOKUP(TRIM(B784),ALL!$B$1:$V$2738,6,FALSE)),"",IF(ISERROR(VLOOKUP(TRIM(B784),ALL!$B$1:$V$2738,6,FALSE))," ", VLOOKUP(TRIM(B784),ALL!$B$1:$V$2738,6,FALSE)))</f>
        <v>4</v>
      </c>
      <c r="K784" s="34"/>
      <c r="L784" s="34" t="str">
        <f>IF(ISBLANK(VLOOKUP(TRIM(B784),ALL!$B$1:$V$2738,8,FALSE)),"",IF(ISERROR(VLOOKUP(TRIM(B784),ALL!$B$1:$V$2738,8,FALSE))," ",VLOOKUP(TRIM(B784),ALL!$B$1:$V$2738,8,FALSE)))</f>
        <v/>
      </c>
      <c r="M784" s="34" t="str">
        <f>IF(ISBLANK(VLOOKUP(TRIM(B784),ALL!$B$1:$V$2738,9,FALSE)),"",IF(ISERROR(VLOOKUP(TRIM(B784),ALL!$B$1:$V$2738,9,FALSE))," ",VLOOKUP(TRIM(B784),ALL!$B$1:$V$2738,9,FALSE)))</f>
        <v/>
      </c>
      <c r="N784" s="34" t="str">
        <f>IF(ISBLANK(VLOOKUP(TRIM(B784),ALL!$B$1:$V$2738,10,FALSE)),"",IF(ISERROR(VLOOKUP(TRIM(B784),ALL!$B$1:$V$2738,10,FALSE))," ",VLOOKUP(TRIM(B784),ALL!$B$1:$V$2738,10,FALSE)))</f>
        <v/>
      </c>
      <c r="O784"/>
      <c r="P784"/>
      <c r="Q784"/>
      <c r="R784"/>
      <c r="S784"/>
      <c r="T784"/>
      <c r="AB784"/>
      <c r="AC784"/>
    </row>
    <row r="786" spans="1:29">
      <c r="A786" s="34" t="str">
        <f>IF(ISERROR(VLOOKUP(TRIM(B786),ALL!$B$1:$U$2738,3,FALSE)),"(unc)",VLOOKUP(TRIM(B786),ALL!$B$1:$U$2738,3,FALSE))</f>
        <v>DT $</v>
      </c>
      <c r="B786" s="99" t="s">
        <v>11892</v>
      </c>
      <c r="C786" s="10" t="s">
        <v>8248</v>
      </c>
      <c r="D786" s="224">
        <f>VLOOKUP(TRIM(B786),BirthdateDraft!$A$1:$M$9000,2,FALSE)</f>
        <v>37058</v>
      </c>
      <c r="E786" s="203">
        <f>VLOOKUP(TRIM(B786),BirthdateDraft!$A$1:$M$9865,3,FALSE)</f>
        <v>23.1</v>
      </c>
      <c r="F786" s="209" t="s">
        <v>11893</v>
      </c>
      <c r="G786" s="34" t="str">
        <f>IF(ISERROR(VLOOKUP(TRIM(B786),ALL!$B$1:$U$2738,2,FALSE)),"",IF(ISERROR(VLOOKUP(TRIM(B786),ALL!$B$1:$U$2738,2,FALSE))," ",VLOOKUP(TRIM(B786),ALL!$B$1:$U$2738,2,FALSE)))</f>
        <v>DAN</v>
      </c>
      <c r="H786" s="124" t="str">
        <f>IF(ISBLANK(VLOOKUP(TRIM(B786),ALL!$B$1:$V$2738,4,FALSE)),"",IF(ISERROR(VLOOKUP(TRIM(B786),ALL!$B$1:$V$2738,4,FALSE))," ",VLOOKUP(TRIM(B786),ALL!$B$1:$V$2738,4,FALSE)))</f>
        <v>0</v>
      </c>
      <c r="I786" s="34" t="str">
        <f>IF(ISBLANK(VLOOKUP(TRIM(B786),ALL!$B$1:$V$2738,5,FALSE)),"",IF(ISERROR(VLOOKUP(TRIM(B786),ALL!$B$1:$V$2738,5,FALSE))," ",VLOOKUP(TRIM(B786),ALL!$B$1:$V$2738,5,FALSE)))</f>
        <v/>
      </c>
      <c r="J786" s="34">
        <f>IF(ISBLANK(VLOOKUP(TRIM(B786),ALL!$B$1:$V$2738,6,FALSE)),"",IF(ISERROR(VLOOKUP(TRIM(B786),ALL!$B$1:$V$2738,6,FALSE))," ", VLOOKUP(TRIM(B786),ALL!$B$1:$V$2738,6,FALSE)))</f>
        <v>3</v>
      </c>
      <c r="K786" s="34"/>
      <c r="L786" s="34"/>
      <c r="M786" s="34"/>
      <c r="N786" s="34"/>
      <c r="O786"/>
      <c r="P786"/>
      <c r="Q786"/>
      <c r="R786"/>
      <c r="S786"/>
      <c r="T786"/>
      <c r="AB786"/>
      <c r="AC786"/>
    </row>
    <row r="787" spans="1:29">
      <c r="A787" s="34" t="str">
        <f>IF(ISERROR(VLOOKUP(TRIM(B787),ALL!$B$1:$U$2738,3,FALSE)),"(unc)",VLOOKUP(TRIM(B787),ALL!$B$1:$U$2738,3,FALSE))</f>
        <v>End $</v>
      </c>
      <c r="B787" s="99" t="s">
        <v>6530</v>
      </c>
      <c r="C787" s="10" t="s">
        <v>8248</v>
      </c>
      <c r="D787" s="224">
        <f>VLOOKUP(TRIM(B787),BirthdateDraft!$A$1:$M$9000,2,FALSE)</f>
        <v>35591</v>
      </c>
      <c r="E787" s="203" t="str">
        <f>VLOOKUP(TRIM(B787),BirthdateDraft!$A$1:$M$9865,3,FALSE)</f>
        <v>18/4</v>
      </c>
      <c r="F787" s="209"/>
      <c r="G787" s="34" t="str">
        <f>IF(ISERROR(VLOOKUP(TRIM(B787),ALL!$B$1:$U$2738,2,FALSE)),"",IF(ISERROR(VLOOKUP(TRIM(B787),ALL!$B$1:$U$2738,2,FALSE))," ",VLOOKUP(TRIM(B787),ALL!$B$1:$U$2738,2,FALSE)))</f>
        <v>DAN</v>
      </c>
      <c r="H787" s="124" t="str">
        <f>IF(ISBLANK(VLOOKUP(TRIM(B787),ALL!$B$1:$V$2738,4,FALSE)),"",IF(ISERROR(VLOOKUP(TRIM(B787),ALL!$B$1:$V$2738,4,FALSE))," ",VLOOKUP(TRIM(B787),ALL!$B$1:$V$2738,4,FALSE)))</f>
        <v>0</v>
      </c>
      <c r="I787" s="34" t="str">
        <f>IF(ISBLANK(VLOOKUP(TRIM(B787),ALL!$B$1:$V$2738,5,FALSE)),"",IF(ISERROR(VLOOKUP(TRIM(B787),ALL!$B$1:$V$2738,5,FALSE))," ",VLOOKUP(TRIM(B787),ALL!$B$1:$V$2738,5,FALSE)))</f>
        <v/>
      </c>
      <c r="J787" s="34">
        <f>IF(ISBLANK(VLOOKUP(TRIM(B787),ALL!$B$1:$V$2738,6,FALSE)),"",IF(ISERROR(VLOOKUP(TRIM(B787),ALL!$B$1:$V$2738,6,FALSE))," ", VLOOKUP(TRIM(B787),ALL!$B$1:$V$2738,6,FALSE)))</f>
        <v>10</v>
      </c>
      <c r="K787" s="34"/>
      <c r="L787" s="34" t="str">
        <f>IF(ISBLANK(VLOOKUP(TRIM(B787),ALL!$B$1:$V$2738,8,FALSE)),"",IF(ISERROR(VLOOKUP(TRIM(B787),ALL!$B$1:$V$2738,8,FALSE))," ",VLOOKUP(TRIM(B787),ALL!$B$1:$V$2738,8,FALSE)))</f>
        <v/>
      </c>
      <c r="M787" s="34" t="str">
        <f>IF(ISBLANK(VLOOKUP(TRIM(B787),ALL!$B$1:$V$2738,9,FALSE)),"",IF(ISERROR(VLOOKUP(TRIM(B787),ALL!$B$1:$V$2738,9,FALSE))," ",VLOOKUP(TRIM(B787),ALL!$B$1:$V$2738,9,FALSE)))</f>
        <v/>
      </c>
      <c r="N787" s="34" t="str">
        <f>IF(ISBLANK(VLOOKUP(TRIM(B787),ALL!$B$1:$V$2738,10,FALSE)),"",IF(ISERROR(VLOOKUP(TRIM(B787),ALL!$B$1:$V$2738,10,FALSE))," ",VLOOKUP(TRIM(B787),ALL!$B$1:$V$2738,10,FALSE)))</f>
        <v/>
      </c>
      <c r="O787"/>
      <c r="P787"/>
      <c r="Q787"/>
      <c r="R787"/>
      <c r="S787"/>
      <c r="T787"/>
      <c r="AB787"/>
      <c r="AC787"/>
    </row>
    <row r="788" spans="1:29">
      <c r="A788" s="34" t="str">
        <f>IF(ISERROR(VLOOKUP(TRIM(B788),ALL!$B$1:$U$2738,3,FALSE)),"(unc)",VLOOKUP(TRIM(B788),ALL!$B$1:$U$2738,3,FALSE))</f>
        <v>End $</v>
      </c>
      <c r="B788" s="99" t="s">
        <v>6158</v>
      </c>
      <c r="C788" s="10" t="s">
        <v>8248</v>
      </c>
      <c r="D788" s="224">
        <f>VLOOKUP(TRIM(B788),BirthdateDraft!$A$1:$M$9000,2,FALSE)</f>
        <v>35241</v>
      </c>
      <c r="E788" s="203" t="str">
        <f>VLOOKUP(TRIM(B788),BirthdateDraft!$A$1:$M$9865,3,FALSE)</f>
        <v>17/1 (14)</v>
      </c>
      <c r="F788" s="209" t="s">
        <v>11875</v>
      </c>
      <c r="G788" s="34" t="str">
        <f>IF(ISERROR(VLOOKUP(TRIM(B788),ALL!$B$1:$U$2738,2,FALSE)),"",IF(ISERROR(VLOOKUP(TRIM(B788),ALL!$B$1:$U$2738,2,FALSE))," ",VLOOKUP(TRIM(B788),ALL!$B$1:$U$2738,2,FALSE)))</f>
        <v>HOA</v>
      </c>
      <c r="H788" s="124" t="str">
        <f>IF(ISBLANK(VLOOKUP(TRIM(B788),ALL!$B$1:$V$2738,4,FALSE)),"",IF(ISERROR(VLOOKUP(TRIM(B788),ALL!$B$1:$V$2738,4,FALSE))," ",VLOOKUP(TRIM(B788),ALL!$B$1:$V$2738,4,FALSE)))</f>
        <v>4</v>
      </c>
      <c r="I788" s="34" t="str">
        <f>IF(ISBLANK(VLOOKUP(TRIM(B788),ALL!$B$1:$V$2738,5,FALSE)),"",IF(ISERROR(VLOOKUP(TRIM(B788),ALL!$B$1:$V$2738,5,FALSE))," ",VLOOKUP(TRIM(B788),ALL!$B$1:$V$2738,5,FALSE)))</f>
        <v/>
      </c>
      <c r="J788" s="34">
        <f>IF(ISBLANK(VLOOKUP(TRIM(B788),ALL!$B$1:$V$2738,6,FALSE)),"",IF(ISERROR(VLOOKUP(TRIM(B788),ALL!$B$1:$V$2738,6,FALSE))," ", VLOOKUP(TRIM(B788),ALL!$B$1:$V$2738,6,FALSE)))</f>
        <v>3</v>
      </c>
      <c r="K788" s="34"/>
      <c r="L788" s="34"/>
      <c r="M788" s="34"/>
      <c r="N788" s="34"/>
      <c r="O788"/>
      <c r="P788"/>
      <c r="Q788"/>
      <c r="R788"/>
      <c r="S788"/>
      <c r="T788"/>
      <c r="AB788"/>
      <c r="AC788"/>
    </row>
    <row r="789" spans="1:29">
      <c r="A789" s="34"/>
      <c r="B789" s="99"/>
      <c r="C789" s="10"/>
      <c r="D789" s="224"/>
      <c r="E789" s="203"/>
      <c r="F789" s="209"/>
      <c r="G789" s="34"/>
      <c r="H789" s="124"/>
      <c r="I789" s="34"/>
      <c r="J789" s="34"/>
      <c r="K789" s="34"/>
      <c r="L789" s="34" t="str">
        <f>IF(ISBLANK(VLOOKUP(TRIM(B789),ALL!$B$1:$V$2738,8,FALSE)),"",IF(ISERROR(VLOOKUP(TRIM(B789),ALL!$B$1:$V$2738,8,FALSE))," ",VLOOKUP(TRIM(B789),ALL!$B$1:$V$2738,8,FALSE)))</f>
        <v xml:space="preserve"> </v>
      </c>
      <c r="M789" s="34" t="str">
        <f>IF(ISBLANK(VLOOKUP(TRIM(B789),ALL!$B$1:$V$2738,9,FALSE)),"",IF(ISERROR(VLOOKUP(TRIM(B789),ALL!$B$1:$V$2738,9,FALSE))," ",VLOOKUP(TRIM(B789),ALL!$B$1:$V$2738,9,FALSE)))</f>
        <v xml:space="preserve"> </v>
      </c>
      <c r="N789" s="34" t="str">
        <f>IF(ISBLANK(VLOOKUP(TRIM(B789),ALL!$B$1:$V$2738,10,FALSE)),"",IF(ISERROR(VLOOKUP(TRIM(B789),ALL!$B$1:$V$2738,10,FALSE))," ",VLOOKUP(TRIM(B789),ALL!$B$1:$V$2738,10,FALSE)))</f>
        <v xml:space="preserve"> </v>
      </c>
      <c r="O789"/>
      <c r="P789"/>
      <c r="Q789"/>
      <c r="R789"/>
      <c r="S789"/>
      <c r="T789"/>
      <c r="AB789"/>
      <c r="AC789"/>
    </row>
    <row r="790" spans="1:29">
      <c r="A790" s="34" t="str">
        <f>IF(ISERROR(VLOOKUP(TRIM(B790),ALL!$B$1:$U$2738,3,FALSE)),"(unc)",VLOOKUP(TRIM(B790),ALL!$B$1:$U$2738,3,FALSE))</f>
        <v>RILB</v>
      </c>
      <c r="B790" s="99" t="s">
        <v>7144</v>
      </c>
      <c r="C790" s="10" t="s">
        <v>8248</v>
      </c>
      <c r="D790" s="224">
        <f>VLOOKUP(TRIM(B790),BirthdateDraft!$A$1:$M$9000,2,FALSE)</f>
        <v>35275</v>
      </c>
      <c r="E790" s="203" t="str">
        <f>VLOOKUP(TRIM(B790),BirthdateDraft!$A$1:$M$9865,3,FALSE)</f>
        <v>19/3</v>
      </c>
      <c r="F790" s="209"/>
      <c r="G790" s="34" t="str">
        <f>IF(ISERROR(VLOOKUP(TRIM(B790),ALL!$B$1:$U$2738,2,FALSE)),"",IF(ISERROR(VLOOKUP(TRIM(B790),ALL!$B$1:$U$2738,2,FALSE))," ",VLOOKUP(TRIM(B790),ALL!$B$1:$U$2738,2,FALSE)))</f>
        <v>NYN</v>
      </c>
      <c r="H790" s="124" t="str">
        <f>IF(ISBLANK(VLOOKUP(TRIM(B790),ALL!$B$1:$V$2738,4,FALSE)),"",IF(ISERROR(VLOOKUP(TRIM(B790),ALL!$B$1:$V$2738,4,FALSE))," ",VLOOKUP(TRIM(B790),ALL!$B$1:$V$2738,4,FALSE)))</f>
        <v>6-5</v>
      </c>
      <c r="I790" s="34" t="str">
        <f>IF(ISBLANK(VLOOKUP(TRIM(B790),ALL!$B$1:$V$2738,5,FALSE)),"",IF(ISERROR(VLOOKUP(TRIM(B790),ALL!$B$1:$V$2738,5,FALSE))," ",VLOOKUP(TRIM(B790),ALL!$B$1:$V$2738,5,FALSE)))</f>
        <v/>
      </c>
      <c r="J790" s="34">
        <f>IF(ISBLANK(VLOOKUP(TRIM(B790),ALL!$B$1:$V$2738,6,FALSE)),"",IF(ISERROR(VLOOKUP(TRIM(B790),ALL!$B$1:$V$2738,6,FALSE))," ", VLOOKUP(TRIM(B790),ALL!$B$1:$V$2738,6,FALSE)))</f>
        <v>5</v>
      </c>
      <c r="K790" s="34" t="str">
        <f>IF(ISBLANK(VLOOKUP(TRIM(B790),ALL!$B$1:$V$2738,7,FALSE)),"",IF(ISERROR(VLOOKUP(TRIM(B790),ALL!$B$1:$V$2738,7,FALSE))," ",VLOOKUP(TRIM(B790),ALL!$B$1:$V$2738,7,FALSE)))</f>
        <v/>
      </c>
      <c r="L790" s="34" t="str">
        <f>IF(ISBLANK(VLOOKUP(TRIM(B790),ALL!$B$1:$V$2738,8,FALSE)),"",IF(ISERROR(VLOOKUP(TRIM(B790),ALL!$B$1:$V$2738,8,FALSE))," ",VLOOKUP(TRIM(B790),ALL!$B$1:$V$2738,8,FALSE)))</f>
        <v/>
      </c>
      <c r="M790" s="34" t="str">
        <f>IF(ISBLANK(VLOOKUP(TRIM(B790),ALL!$B$1:$V$2738,9,FALSE)),"",IF(ISERROR(VLOOKUP(TRIM(B790),ALL!$B$1:$V$2738,9,FALSE))," ",VLOOKUP(TRIM(B790),ALL!$B$1:$V$2738,9,FALSE)))</f>
        <v/>
      </c>
      <c r="N790" s="34" t="str">
        <f>IF(ISBLANK(VLOOKUP(TRIM(B790),ALL!$B$1:$V$2738,10,FALSE)),"",IF(ISERROR(VLOOKUP(TRIM(B790),ALL!$B$1:$V$2738,10,FALSE))," ",VLOOKUP(TRIM(B790),ALL!$B$1:$V$2738,10,FALSE)))</f>
        <v/>
      </c>
      <c r="O790"/>
      <c r="P790"/>
      <c r="Q790"/>
      <c r="R790"/>
      <c r="S790"/>
      <c r="T790"/>
      <c r="AB790"/>
      <c r="AC790"/>
    </row>
    <row r="791" spans="1:29">
      <c r="A791" s="34" t="str">
        <f>IF(ISERROR(VLOOKUP(TRIM(B791),ALL!$B$1:$U$2738,3,FALSE)),"(unc)",VLOOKUP(TRIM(B791),ALL!$B$1:$U$2738,3,FALSE))</f>
        <v>LILB</v>
      </c>
      <c r="B791" s="99" t="s">
        <v>8946</v>
      </c>
      <c r="C791" s="10" t="s">
        <v>8248</v>
      </c>
      <c r="D791" s="224">
        <f>VLOOKUP(TRIM(B791),BirthdateDraft!$A$1:$M$9000,2,FALSE)</f>
        <v>36465</v>
      </c>
      <c r="E791" s="203" t="str">
        <f>VLOOKUP(TRIM(B791),BirthdateDraft!$A$1:$M$9865,3,FALSE)</f>
        <v>21/3</v>
      </c>
      <c r="F791" s="209" t="s">
        <v>8401</v>
      </c>
      <c r="G791" s="34" t="str">
        <f>IF(ISERROR(VLOOKUP(TRIM(B791),ALL!$B$1:$U$2738,2,FALSE)),"",IF(ISERROR(VLOOKUP(TRIM(B791),ALL!$B$1:$U$2738,2,FALSE))," ",VLOOKUP(TRIM(B791),ALL!$B$1:$U$2738,2,FALSE)))</f>
        <v>LAN</v>
      </c>
      <c r="H791" s="124" t="str">
        <f>IF(ISBLANK(VLOOKUP(TRIM(B791),ALL!$B$1:$V$2738,4,FALSE)),"",IF(ISERROR(VLOOKUP(TRIM(B791),ALL!$B$1:$V$2738,4,FALSE))," ",VLOOKUP(TRIM(B791),ALL!$B$1:$V$2738,4,FALSE)))</f>
        <v>4-6</v>
      </c>
      <c r="I791" s="34" t="str">
        <f>IF(ISBLANK(VLOOKUP(TRIM(B791),ALL!$B$1:$V$2738,5,FALSE)),"",IF(ISERROR(VLOOKUP(TRIM(B791),ALL!$B$1:$V$2738,5,FALSE))," ",VLOOKUP(TRIM(B791),ALL!$B$1:$V$2738,5,FALSE)))</f>
        <v/>
      </c>
      <c r="J791" s="34">
        <f>IF(ISBLANK(VLOOKUP(TRIM(B791),ALL!$B$1:$V$2738,6,FALSE)),"",IF(ISERROR(VLOOKUP(TRIM(B791),ALL!$B$1:$V$2738,6,FALSE))," ", VLOOKUP(TRIM(B791),ALL!$B$1:$V$2738,6,FALSE)))</f>
        <v>6</v>
      </c>
      <c r="K791" s="34"/>
      <c r="L791" s="34" t="str">
        <f>IF(ISBLANK(VLOOKUP(TRIM(B791),ALL!$B$1:$V$2738,8,FALSE)),"",IF(ISERROR(VLOOKUP(TRIM(B791),ALL!$B$1:$V$2738,8,FALSE))," ",VLOOKUP(TRIM(B791),ALL!$B$1:$V$2738,8,FALSE)))</f>
        <v/>
      </c>
      <c r="M791" s="34" t="str">
        <f>IF(ISBLANK(VLOOKUP(TRIM(B791),ALL!$B$1:$V$2738,9,FALSE)),"",IF(ISERROR(VLOOKUP(TRIM(B791),ALL!$B$1:$V$2738,9,FALSE))," ",VLOOKUP(TRIM(B791),ALL!$B$1:$V$2738,9,FALSE)))</f>
        <v/>
      </c>
      <c r="N791" s="34" t="str">
        <f>IF(ISBLANK(VLOOKUP(TRIM(B791),ALL!$B$1:$V$2738,10,FALSE)),"",IF(ISERROR(VLOOKUP(TRIM(B791),ALL!$B$1:$V$2738,10,FALSE))," ",VLOOKUP(TRIM(B791),ALL!$B$1:$V$2738,10,FALSE)))</f>
        <v/>
      </c>
      <c r="O791"/>
      <c r="P791"/>
      <c r="Q791"/>
      <c r="R791"/>
      <c r="S791"/>
      <c r="T791"/>
      <c r="AB791"/>
      <c r="AC791"/>
    </row>
    <row r="792" spans="1:29">
      <c r="A792" s="34" t="str">
        <f>IF(ISERROR(VLOOKUP(TRIM(B792),ALL!$B$1:$U$2738,3,FALSE)),"(unc)",VLOOKUP(TRIM(B792),ALL!$B$1:$U$2738,3,FALSE))</f>
        <v>LB</v>
      </c>
      <c r="B792" s="99" t="s">
        <v>6598</v>
      </c>
      <c r="C792" s="10" t="s">
        <v>8248</v>
      </c>
      <c r="D792" s="224">
        <f>VLOOKUP(TRIM(B792),BirthdateDraft!$A$1:$M$9000,2,FALSE)</f>
        <v>35312</v>
      </c>
      <c r="E792" s="203" t="str">
        <f>VLOOKUP(TRIM(B792),BirthdateDraft!$A$1:$M$9865,3,FALSE)</f>
        <v>18/1 (14)</v>
      </c>
      <c r="F792" s="209"/>
      <c r="G792" s="34" t="str">
        <f>IF(ISERROR(VLOOKUP(TRIM(B792),ALL!$B$1:$U$2738,2,FALSE)),"",IF(ISERROR(VLOOKUP(TRIM(B792),ALL!$B$1:$U$2738,2,FALSE))," ",VLOOKUP(TRIM(B792),ALL!$B$1:$U$2738,2,FALSE)))</f>
        <v>MIN</v>
      </c>
      <c r="H792" s="124" t="str">
        <f>IF(ISBLANK(VLOOKUP(TRIM(B792),ALL!$B$1:$V$2738,4,FALSE)),"",IF(ISERROR(VLOOKUP(TRIM(B792),ALL!$B$1:$V$2738,4,FALSE))," ",VLOOKUP(TRIM(B792),ALL!$B$1:$V$2738,4,FALSE)))</f>
        <v>0-0</v>
      </c>
      <c r="I792" s="34" t="str">
        <f>IF(ISBLANK(VLOOKUP(TRIM(B792),ALL!$B$1:$V$2738,5,FALSE)),"",IF(ISERROR(VLOOKUP(TRIM(B792),ALL!$B$1:$V$2738,5,FALSE))," ",VLOOKUP(TRIM(B792),ALL!$B$1:$V$2738,5,FALSE)))</f>
        <v/>
      </c>
      <c r="J792" s="34">
        <f>IF(ISBLANK(VLOOKUP(TRIM(B792),ALL!$B$1:$V$2738,6,FALSE)),"",IF(ISERROR(VLOOKUP(TRIM(B792),ALL!$B$1:$V$2738,6,FALSE))," ", VLOOKUP(TRIM(B792),ALL!$B$1:$V$2738,6,FALSE)))</f>
        <v>4</v>
      </c>
      <c r="K792" s="34"/>
      <c r="L792" s="34" t="str">
        <f>IF(ISBLANK(VLOOKUP(TRIM(B792),ALL!$B$1:$V$2738,8,FALSE)),"",IF(ISERROR(VLOOKUP(TRIM(B792),ALL!$B$1:$V$2738,8,FALSE))," ",VLOOKUP(TRIM(B792),ALL!$B$1:$V$2738,8,FALSE)))</f>
        <v/>
      </c>
      <c r="M792" s="34" t="str">
        <f>IF(ISBLANK(VLOOKUP(TRIM(B792),ALL!$B$1:$V$2738,9,FALSE)),"",IF(ISERROR(VLOOKUP(TRIM(B792),ALL!$B$1:$V$2738,9,FALSE))," ",VLOOKUP(TRIM(B792),ALL!$B$1:$V$2738,9,FALSE)))</f>
        <v/>
      </c>
      <c r="N792" s="34" t="str">
        <f>IF(ISBLANK(VLOOKUP(TRIM(B792),ALL!$B$1:$V$2738,10,FALSE)),"",IF(ISERROR(VLOOKUP(TRIM(B792),ALL!$B$1:$V$2738,10,FALSE))," ",VLOOKUP(TRIM(B792),ALL!$B$1:$V$2738,10,FALSE)))</f>
        <v/>
      </c>
      <c r="O792"/>
      <c r="P792"/>
      <c r="Q792"/>
      <c r="R792"/>
      <c r="S792"/>
      <c r="T792"/>
      <c r="AB792"/>
      <c r="AC792"/>
    </row>
    <row r="793" spans="1:29">
      <c r="A793" s="34" t="str">
        <f>IF(ISERROR(VLOOKUP(TRIM(B793),ALL!$B$1:$U$2738,3,FALSE)),"(unc)",VLOOKUP(TRIM(B793),ALL!$B$1:$U$2738,3,FALSE))</f>
        <v>LB</v>
      </c>
      <c r="B793" s="493" t="s">
        <v>11012</v>
      </c>
      <c r="C793" s="10" t="s">
        <v>8248</v>
      </c>
      <c r="D793" s="224">
        <f>VLOOKUP(TRIM(B793),BirthdateDraft!$A$1:$M$9000,2,FALSE)</f>
        <v>36689</v>
      </c>
      <c r="E793" s="203">
        <f>VLOOKUP(TRIM(B793),BirthdateDraft!$A$1:$M$9865,3,FALSE)</f>
        <v>23.6</v>
      </c>
      <c r="F793" s="209" t="s">
        <v>12248</v>
      </c>
      <c r="G793" s="34" t="str">
        <f>IF(ISERROR(VLOOKUP(TRIM(B793),ALL!$B$1:$U$2738,2,FALSE)),"",IF(ISERROR(VLOOKUP(TRIM(B793),ALL!$B$1:$U$2738,2,FALSE))," ",VLOOKUP(TRIM(B793),ALL!$B$1:$U$2738,2,FALSE)))</f>
        <v>LVA</v>
      </c>
      <c r="H793" s="124" t="str">
        <f>IF(ISBLANK(VLOOKUP(TRIM(B793),ALL!$B$1:$V$2738,4,FALSE)),"",IF(ISERROR(VLOOKUP(TRIM(B793),ALL!$B$1:$V$2738,4,FALSE))," ",VLOOKUP(TRIM(B793),ALL!$B$1:$V$2738,4,FALSE)))</f>
        <v>0-0</v>
      </c>
      <c r="I793" s="34" t="str">
        <f>IF(ISBLANK(VLOOKUP(TRIM(B793),ALL!$B$1:$V$2738,5,FALSE)),"",IF(ISERROR(VLOOKUP(TRIM(B793),ALL!$B$1:$V$2738,5,FALSE))," ",VLOOKUP(TRIM(B793),ALL!$B$1:$V$2738,5,FALSE)))</f>
        <v/>
      </c>
      <c r="J793" s="34">
        <f>IF(ISBLANK(VLOOKUP(TRIM(B793),ALL!$B$1:$V$2738,6,FALSE)),"",IF(ISERROR(VLOOKUP(TRIM(B793),ALL!$B$1:$V$2738,6,FALSE))," ", VLOOKUP(TRIM(B793),ALL!$B$1:$V$2738,6,FALSE)))</f>
        <v>0</v>
      </c>
      <c r="K793" s="34"/>
      <c r="L793" s="34"/>
      <c r="M793" s="34"/>
      <c r="N793" s="34"/>
      <c r="O793"/>
      <c r="P793"/>
      <c r="Q793"/>
      <c r="R793"/>
      <c r="S793"/>
      <c r="T793"/>
      <c r="AB793"/>
      <c r="AC793"/>
    </row>
    <row r="794" spans="1:29">
      <c r="A794" s="34" t="str">
        <f>IF(ISERROR(VLOOKUP(TRIM(B794),ALL!$B$1:$U$2738,3,FALSE)),"(unc)",VLOOKUP(TRIM(B794),ALL!$B$1:$U$2738,3,FALSE))</f>
        <v>OLB</v>
      </c>
      <c r="B794" s="511" t="s">
        <v>7237</v>
      </c>
      <c r="C794" s="10" t="s">
        <v>8248</v>
      </c>
      <c r="D794" s="224">
        <f>VLOOKUP(TRIM(B794),BirthdateDraft!$A$1:$M$9000,2,FALSE)</f>
        <v>35493</v>
      </c>
      <c r="E794" s="203" t="str">
        <f>VLOOKUP(TRIM(B794),BirthdateDraft!$A$1:$M$9865,3,FALSE)</f>
        <v>19/4</v>
      </c>
      <c r="F794" s="209" t="s">
        <v>12248</v>
      </c>
      <c r="G794" s="34" t="str">
        <f>IF(ISERROR(VLOOKUP(TRIM(B794),ALL!$B$1:$U$2738,2,FALSE)),"",IF(ISERROR(VLOOKUP(TRIM(B794),ALL!$B$1:$U$2738,2,FALSE))," ",VLOOKUP(TRIM(B794),ALL!$B$1:$U$2738,2,FALSE)))</f>
        <v>TBN</v>
      </c>
      <c r="H794" s="124" t="str">
        <f>IF(ISBLANK(VLOOKUP(TRIM(B794),ALL!$B$1:$V$2738,4,FALSE)),"",IF(ISERROR(VLOOKUP(TRIM(B794),ALL!$B$1:$V$2738,4,FALSE))," ",VLOOKUP(TRIM(B794),ALL!$B$1:$V$2738,4,FALSE)))</f>
        <v>0-0</v>
      </c>
      <c r="I794" s="34" t="str">
        <f>IF(ISBLANK(VLOOKUP(TRIM(B794),ALL!$B$1:$V$2738,5,FALSE)),"",IF(ISERROR(VLOOKUP(TRIM(B794),ALL!$B$1:$V$2738,5,FALSE))," ",VLOOKUP(TRIM(B794),ALL!$B$1:$V$2738,5,FALSE)))</f>
        <v/>
      </c>
      <c r="J794" s="34">
        <f>IF(ISBLANK(VLOOKUP(TRIM(B794),ALL!$B$1:$V$2738,6,FALSE)),"",IF(ISERROR(VLOOKUP(TRIM(B794),ALL!$B$1:$V$2738,6,FALSE))," ", VLOOKUP(TRIM(B794),ALL!$B$1:$V$2738,6,FALSE)))</f>
        <v>5</v>
      </c>
      <c r="K794" s="34"/>
      <c r="L794" s="34"/>
      <c r="M794" s="34"/>
      <c r="N794" s="34"/>
      <c r="O794"/>
      <c r="P794"/>
      <c r="Q794"/>
      <c r="R794"/>
      <c r="S794"/>
      <c r="T794"/>
      <c r="AB794"/>
      <c r="AC794"/>
    </row>
    <row r="795" spans="1:29">
      <c r="A795" s="34" t="str">
        <f>IF(ISERROR(VLOOKUP(TRIM(B795),ALL!$B$1:$U$2738,3,FALSE)),"(unc)",VLOOKUP(TRIM(B795),ALL!$B$1:$U$2738,3,FALSE))</f>
        <v>(unc)</v>
      </c>
      <c r="B795" s="99" t="s">
        <v>6034</v>
      </c>
      <c r="C795" s="10" t="s">
        <v>8248</v>
      </c>
      <c r="D795" s="224">
        <f>VLOOKUP(TRIM(B795),BirthdateDraft!$A$1:$M$9819,2,FALSE)</f>
        <v>34543</v>
      </c>
      <c r="E795" s="203" t="str">
        <f>VLOOKUP(TRIM(B795),BirthdateDraft!$A$1:$M$9819,3,FALSE)</f>
        <v>17/5</v>
      </c>
      <c r="F795" s="209"/>
      <c r="G795" s="34" t="str">
        <f>IF(ISERROR(VLOOKUP(TRIM(B795),ALL!$B$1:$U$2738,2,FALSE)),"",IF(ISERROR(VLOOKUP(TRIM(B795),ALL!$B$1:$U$2738,2,FALSE))," ",VLOOKUP(TRIM(B795),ALL!$B$1:$U$2738,2,FALSE)))</f>
        <v/>
      </c>
      <c r="H795" s="124" t="str">
        <f>IF(ISBLANK(VLOOKUP(TRIM(B795),ALL!$B$1:$V$2738,4,FALSE)),"",IF(ISERROR(VLOOKUP(TRIM(B795),ALL!$B$1:$V$2738,4,FALSE))," ",VLOOKUP(TRIM(B795),ALL!$B$1:$V$2738,4,FALSE)))</f>
        <v xml:space="preserve"> </v>
      </c>
      <c r="I795" s="34" t="str">
        <f>IF(ISBLANK(VLOOKUP(TRIM(B795),ALL!$B$1:$V$2738,5,FALSE)),"",IF(ISERROR(VLOOKUP(TRIM(B795),ALL!$B$1:$V$2738,5,FALSE))," ",VLOOKUP(TRIM(B795),ALL!$B$1:$V$2738,5,FALSE)))</f>
        <v xml:space="preserve"> </v>
      </c>
      <c r="J795" s="34" t="str">
        <f>IF(ISBLANK(VLOOKUP(TRIM(B795),ALL!$B$1:$V$2738,6,FALSE)),"",IF(ISERROR(VLOOKUP(TRIM(B795),ALL!$B$1:$V$2738,6,FALSE))," ", VLOOKUP(TRIM(B795),ALL!$B$1:$V$2738,6,FALSE)))</f>
        <v xml:space="preserve"> </v>
      </c>
      <c r="K795" s="34" t="str">
        <f>IF(ISBLANK(VLOOKUP(TRIM(B795),ALL!$B$1:$V$2738,7,FALSE)),"",IF(ISERROR(VLOOKUP(TRIM(B795),ALL!$B$1:$V$2738,7,FALSE))," ",VLOOKUP(TRIM(B795),ALL!$B$1:$V$2738,7,FALSE)))</f>
        <v xml:space="preserve"> </v>
      </c>
      <c r="L795" s="34" t="str">
        <f>IF(ISBLANK(VLOOKUP(TRIM(B795),ALL!$B$1:$V$2738,8,FALSE)),"",IF(ISERROR(VLOOKUP(TRIM(B795),ALL!$B$1:$V$2738,8,FALSE))," ",VLOOKUP(TRIM(B795),ALL!$B$1:$V$2738,8,FALSE)))</f>
        <v xml:space="preserve"> </v>
      </c>
      <c r="M795" s="34" t="str">
        <f>IF(ISBLANK(VLOOKUP(TRIM(B795),ALL!$B$1:$V$2738,9,FALSE)),"",IF(ISERROR(VLOOKUP(TRIM(B795),ALL!$B$1:$V$2738,9,FALSE))," ",VLOOKUP(TRIM(B795),ALL!$B$1:$V$2738,9,FALSE)))</f>
        <v xml:space="preserve"> </v>
      </c>
      <c r="N795" s="34" t="str">
        <f>IF(ISBLANK(VLOOKUP(TRIM(B795),ALL!$B$1:$V$2738,10,FALSE)),"",IF(ISERROR(VLOOKUP(TRIM(B795),ALL!$B$1:$V$2738,10,FALSE))," ",VLOOKUP(TRIM(B795),ALL!$B$1:$V$2738,10,FALSE)))</f>
        <v xml:space="preserve"> </v>
      </c>
      <c r="P795"/>
      <c r="Q795"/>
      <c r="R795"/>
      <c r="S795"/>
      <c r="T795"/>
      <c r="AB795"/>
      <c r="AC795"/>
    </row>
    <row r="796" spans="1:29">
      <c r="A796" s="34"/>
      <c r="B796" s="99"/>
      <c r="C796" s="10"/>
      <c r="D796" s="224"/>
      <c r="E796" s="203"/>
      <c r="F796" s="209"/>
      <c r="G796" s="34"/>
      <c r="H796" s="124"/>
      <c r="I796" s="34"/>
      <c r="J796" s="34"/>
      <c r="K796" s="34"/>
      <c r="L796" s="34" t="str">
        <f>IF(ISBLANK(VLOOKUP(TRIM(B796),ALL!$B$1:$V$2738,8,FALSE)),"",IF(ISERROR(VLOOKUP(TRIM(B796),ALL!$B$1:$V$2738,8,FALSE))," ",VLOOKUP(TRIM(B796),ALL!$B$1:$V$2738,8,FALSE)))</f>
        <v xml:space="preserve"> </v>
      </c>
      <c r="M796" s="34" t="str">
        <f>IF(ISBLANK(VLOOKUP(TRIM(B796),ALL!$B$1:$V$2738,9,FALSE)),"",IF(ISERROR(VLOOKUP(TRIM(B796),ALL!$B$1:$V$2738,9,FALSE))," ",VLOOKUP(TRIM(B796),ALL!$B$1:$V$2738,9,FALSE)))</f>
        <v xml:space="preserve"> </v>
      </c>
      <c r="N796" s="34" t="str">
        <f>IF(ISBLANK(VLOOKUP(TRIM(B796),ALL!$B$1:$V$2738,10,FALSE)),"",IF(ISERROR(VLOOKUP(TRIM(B796),ALL!$B$1:$V$2738,10,FALSE))," ",VLOOKUP(TRIM(B796),ALL!$B$1:$V$2738,10,FALSE)))</f>
        <v xml:space="preserve"> </v>
      </c>
      <c r="O796"/>
      <c r="P796"/>
      <c r="Q796"/>
      <c r="R796"/>
      <c r="S796"/>
      <c r="T796"/>
      <c r="AB796"/>
      <c r="AC796"/>
    </row>
    <row r="797" spans="1:29">
      <c r="A797" s="34" t="str">
        <f>IF(ISERROR(VLOOKUP(TRIM(B797),ALL!$B$1:$U$2738,3,FALSE)),"(unc)",VLOOKUP(TRIM(B797),ALL!$B$1:$U$2738,3,FALSE))</f>
        <v>LCB ^</v>
      </c>
      <c r="B797" s="99" t="s">
        <v>5493</v>
      </c>
      <c r="C797" s="10" t="s">
        <v>8248</v>
      </c>
      <c r="D797" s="224">
        <f>VLOOKUP(TRIM(B797),BirthdateDraft!$A$1:$M$9000,2,FALSE)</f>
        <v>34743</v>
      </c>
      <c r="E797" s="203" t="str">
        <f>VLOOKUP(TRIM(B797),BirthdateDraft!$A$1:$M$9865,3,FALSE)</f>
        <v>16/3</v>
      </c>
      <c r="F797" s="209"/>
      <c r="G797" s="34" t="str">
        <f>IF(ISERROR(VLOOKUP(TRIM(B797),ALL!$B$1:$U$2738,2,FALSE)),"",IF(ISERROR(VLOOKUP(TRIM(B797),ALL!$B$1:$U$2738,2,FALSE))," ",VLOOKUP(TRIM(B797),ALL!$B$1:$U$2738,2,FALSE)))</f>
        <v>WAN</v>
      </c>
      <c r="H797" s="124" t="str">
        <f>IF(ISBLANK(VLOOKUP(TRIM(B797),ALL!$B$1:$V$2738,4,FALSE)),"",IF(ISERROR(VLOOKUP(TRIM(B797),ALL!$B$1:$V$2738,4,FALSE))," ",VLOOKUP(TRIM(B797),ALL!$B$1:$V$2738,4,FALSE)))</f>
        <v>6</v>
      </c>
      <c r="I797" s="34" t="str">
        <f>IF(ISBLANK(VLOOKUP(TRIM(B797),ALL!$B$1:$V$2738,5,FALSE)),"",IF(ISERROR(VLOOKUP(TRIM(B797),ALL!$B$1:$V$2738,5,FALSE))," ",VLOOKUP(TRIM(B797),ALL!$B$1:$V$2738,5,FALSE)))</f>
        <v/>
      </c>
      <c r="J797" s="34" t="str">
        <f>IF(ISBLANK(VLOOKUP(TRIM(B797),ALL!$B$1:$V$2738,6,FALSE)),"",IF(ISERROR(VLOOKUP(TRIM(B797),ALL!$B$1:$V$2738,6,FALSE))," ", VLOOKUP(TRIM(B797),ALL!$B$1:$V$2738,6,FALSE)))</f>
        <v/>
      </c>
      <c r="K797" s="34" t="str">
        <f>IF(ISBLANK(VLOOKUP(TRIM(B797),ALL!$B$1:$V$2738,7,FALSE)),"",IF(ISERROR(VLOOKUP(TRIM(B797),ALL!$B$1:$V$2738,7,FALSE))," ",VLOOKUP(TRIM(B797),ALL!$B$1:$V$2738,7,FALSE)))</f>
        <v/>
      </c>
      <c r="L797" s="34" t="str">
        <f>IF(ISBLANK(VLOOKUP(TRIM(B797),ALL!$B$1:$V$2738,8,FALSE)),"",IF(ISERROR(VLOOKUP(TRIM(B797),ALL!$B$1:$V$2738,8,FALSE))," ",VLOOKUP(TRIM(B797),ALL!$B$1:$V$2738,8,FALSE)))</f>
        <v/>
      </c>
      <c r="M797" s="34" t="str">
        <f>IF(ISBLANK(VLOOKUP(TRIM(B797),ALL!$B$1:$V$2738,9,FALSE)),"",IF(ISERROR(VLOOKUP(TRIM(B797),ALL!$B$1:$V$2738,9,FALSE))," ",VLOOKUP(TRIM(B797),ALL!$B$1:$V$2738,9,FALSE)))</f>
        <v/>
      </c>
      <c r="N797" s="34" t="str">
        <f>IF(ISBLANK(VLOOKUP(TRIM(B797),ALL!$B$1:$V$2738,10,FALSE)),"",IF(ISERROR(VLOOKUP(TRIM(B797),ALL!$B$1:$V$2738,10,FALSE))," ",VLOOKUP(TRIM(B797),ALL!$B$1:$V$2738,10,FALSE)))</f>
        <v/>
      </c>
      <c r="O797"/>
      <c r="P797"/>
      <c r="Q797"/>
      <c r="R797"/>
      <c r="S797"/>
      <c r="T797"/>
      <c r="AB797"/>
      <c r="AC797"/>
    </row>
    <row r="798" spans="1:29">
      <c r="A798" s="34" t="str">
        <f>IF(ISERROR(VLOOKUP(TRIM(B798),ALL!$B$1:$U$2738,3,FALSE)),"(unc)",VLOOKUP(TRIM(B798),ALL!$B$1:$U$2738,3,FALSE))</f>
        <v>CB ^</v>
      </c>
      <c r="B798" s="99" t="s">
        <v>8881</v>
      </c>
      <c r="C798" s="10" t="s">
        <v>8248</v>
      </c>
      <c r="D798" s="224">
        <f>VLOOKUP(TRIM(B798),BirthdateDraft!$A$1:$M$9000,2,FALSE)</f>
        <v>36281</v>
      </c>
      <c r="E798" s="203" t="str">
        <f>VLOOKUP(TRIM(B798),BirthdateDraft!$A$1:$M$9865,3,FALSE)</f>
        <v>21/4</v>
      </c>
      <c r="F798" s="209" t="s">
        <v>9720</v>
      </c>
      <c r="G798" s="34" t="str">
        <f>IF(ISERROR(VLOOKUP(TRIM(B798),ALL!$B$1:$U$2738,2,FALSE)),"",IF(ISERROR(VLOOKUP(TRIM(B798),ALL!$B$1:$U$2738,2,FALSE))," ",VLOOKUP(TRIM(B798),ALL!$B$1:$U$2738,2,FALSE)))</f>
        <v>NYA</v>
      </c>
      <c r="H798" s="124" t="str">
        <f>IF(ISBLANK(VLOOKUP(TRIM(B798),ALL!$B$1:$V$2738,4,FALSE)),"",IF(ISERROR(VLOOKUP(TRIM(B798),ALL!$B$1:$V$2738,4,FALSE))," ",VLOOKUP(TRIM(B798),ALL!$B$1:$V$2738,4,FALSE)))</f>
        <v>6</v>
      </c>
      <c r="I798" s="34"/>
      <c r="J798" s="34"/>
      <c r="K798" s="34"/>
      <c r="L798" s="34" t="str">
        <f>IF(ISBLANK(VLOOKUP(TRIM(B798),ALL!$B$1:$V$2738,8,FALSE)),"",IF(ISERROR(VLOOKUP(TRIM(B798),ALL!$B$1:$V$2738,8,FALSE))," ",VLOOKUP(TRIM(B798),ALL!$B$1:$V$2738,8,FALSE)))</f>
        <v/>
      </c>
      <c r="M798" s="34" t="str">
        <f>IF(ISBLANK(VLOOKUP(TRIM(B798),ALL!$B$1:$V$2738,9,FALSE)),"",IF(ISERROR(VLOOKUP(TRIM(B798),ALL!$B$1:$V$2738,9,FALSE))," ",VLOOKUP(TRIM(B798),ALL!$B$1:$V$2738,9,FALSE)))</f>
        <v/>
      </c>
      <c r="N798" s="34" t="str">
        <f>IF(ISBLANK(VLOOKUP(TRIM(B798),ALL!$B$1:$V$2738,10,FALSE)),"",IF(ISERROR(VLOOKUP(TRIM(B798),ALL!$B$1:$V$2738,10,FALSE))," ",VLOOKUP(TRIM(B798),ALL!$B$1:$V$2738,10,FALSE)))</f>
        <v/>
      </c>
      <c r="O798"/>
      <c r="P798"/>
      <c r="Q798"/>
      <c r="R798"/>
      <c r="S798"/>
      <c r="T798"/>
      <c r="AB798"/>
      <c r="AC798"/>
    </row>
    <row r="799" spans="1:29">
      <c r="A799" s="34" t="str">
        <f>IF(ISERROR(VLOOKUP(TRIM(B799),ALL!$B$1:$U$2738,3,FALSE)),"(unc)",VLOOKUP(TRIM(B799),ALL!$B$1:$U$2738,3,FALSE))</f>
        <v>RCB ^</v>
      </c>
      <c r="B799" s="99" t="s">
        <v>10064</v>
      </c>
      <c r="C799" s="10" t="s">
        <v>8248</v>
      </c>
      <c r="D799" s="224">
        <f>VLOOKUP(TRIM(B799),BirthdateDraft!$A$1:$M$9000,2,FALSE)</f>
        <v>36782</v>
      </c>
      <c r="E799" s="203" t="str">
        <f>VLOOKUP(TRIM(B799),BirthdateDraft!$A$1:$M$9865,3,FALSE)</f>
        <v>22/1</v>
      </c>
      <c r="F799" s="209" t="s">
        <v>10487</v>
      </c>
      <c r="G799" s="34" t="str">
        <f>IF(ISERROR(VLOOKUP(TRIM(B799),ALL!$B$1:$U$2738,2,FALSE)),"",IF(ISERROR(VLOOKUP(TRIM(B799),ALL!$B$1:$U$2738,2,FALSE))," ",VLOOKUP(TRIM(B799),ALL!$B$1:$U$2738,2,FALSE)))</f>
        <v>KCA</v>
      </c>
      <c r="H799" s="124" t="str">
        <f>IF(ISBLANK(VLOOKUP(TRIM(B799),ALL!$B$1:$V$2738,4,FALSE)),"",IF(ISERROR(VLOOKUP(TRIM(B799),ALL!$B$1:$V$2738,4,FALSE))," ",VLOOKUP(TRIM(B799),ALL!$B$1:$V$2738,4,FALSE)))</f>
        <v>6</v>
      </c>
      <c r="I799" s="34"/>
      <c r="J799" s="34"/>
      <c r="K799" s="34"/>
      <c r="L799" s="34"/>
      <c r="M799" s="34"/>
      <c r="N799" s="34"/>
      <c r="O799"/>
      <c r="P799"/>
      <c r="Q799"/>
      <c r="R799"/>
      <c r="S799"/>
      <c r="T799"/>
      <c r="AB799"/>
      <c r="AC799"/>
    </row>
    <row r="800" spans="1:29">
      <c r="A800" s="34" t="str">
        <f>IF(ISERROR(VLOOKUP(TRIM(B800),ALL!$B$1:$U$2738,3,FALSE)),"(unc)",VLOOKUP(TRIM(B800),ALL!$B$1:$U$2738,3,FALSE))</f>
        <v>FS ^</v>
      </c>
      <c r="B800" s="99" t="s">
        <v>6069</v>
      </c>
      <c r="C800" s="10" t="s">
        <v>8248</v>
      </c>
      <c r="D800" s="224">
        <f>VLOOKUP(TRIM(B800),BirthdateDraft!$A$1:$M$9000,2,FALSE)</f>
        <v>34906</v>
      </c>
      <c r="E800" s="203" t="str">
        <f>VLOOKUP(TRIM(B800),BirthdateDraft!$A$1:$M$9865,3,FALSE)</f>
        <v>17/6</v>
      </c>
      <c r="F800" s="209"/>
      <c r="G800" s="34" t="str">
        <f>IF(ISERROR(VLOOKUP(TRIM(B800),ALL!$B$1:$U$2738,2,FALSE)),"",IF(ISERROR(VLOOKUP(TRIM(B800),ALL!$B$1:$U$2738,2,FALSE))," ",VLOOKUP(TRIM(B800),ALL!$B$1:$U$2738,2,FALSE)))</f>
        <v>CAN</v>
      </c>
      <c r="H800" s="124" t="str">
        <f>IF(ISBLANK(VLOOKUP(TRIM(B800),ALL!$B$1:$V$2738,4,FALSE)),"",IF(ISERROR(VLOOKUP(TRIM(B800),ALL!$B$1:$V$2738,4,FALSE))," ",VLOOKUP(TRIM(B800),ALL!$B$1:$V$2738,4,FALSE)))</f>
        <v>5-4</v>
      </c>
      <c r="I800" s="34" t="str">
        <f>IF(ISBLANK(VLOOKUP(TRIM(B800),ALL!$B$1:$V$2738,5,FALSE)),"",IF(ISERROR(VLOOKUP(TRIM(B800),ALL!$B$1:$V$2738,5,FALSE))," ",VLOOKUP(TRIM(B800),ALL!$B$1:$V$2738,5,FALSE)))</f>
        <v/>
      </c>
      <c r="J800" s="34" t="str">
        <f>IF(ISBLANK(VLOOKUP(TRIM(B800),ALL!$B$1:$V$2738,6,FALSE)),"",IF(ISERROR(VLOOKUP(TRIM(B800),ALL!$B$1:$V$2738,6,FALSE))," ", VLOOKUP(TRIM(B800),ALL!$B$1:$V$2738,6,FALSE)))</f>
        <v/>
      </c>
      <c r="K800" s="34"/>
      <c r="L800" s="34" t="str">
        <f>IF(ISBLANK(VLOOKUP(TRIM(B800),ALL!$B$1:$V$2738,8,FALSE)),"",IF(ISERROR(VLOOKUP(TRIM(B800),ALL!$B$1:$V$2738,8,FALSE))," ",VLOOKUP(TRIM(B800),ALL!$B$1:$V$2738,8,FALSE)))</f>
        <v/>
      </c>
      <c r="M800" s="34" t="str">
        <f>IF(ISBLANK(VLOOKUP(TRIM(B800),ALL!$B$1:$V$2738,9,FALSE)),"",IF(ISERROR(VLOOKUP(TRIM(B800),ALL!$B$1:$V$2738,9,FALSE))," ",VLOOKUP(TRIM(B800),ALL!$B$1:$V$2738,9,FALSE)))</f>
        <v/>
      </c>
      <c r="N800" s="34" t="str">
        <f>IF(ISBLANK(VLOOKUP(TRIM(B800),ALL!$B$1:$V$2738,10,FALSE)),"",IF(ISERROR(VLOOKUP(TRIM(B800),ALL!$B$1:$V$2738,10,FALSE))," ",VLOOKUP(TRIM(B800),ALL!$B$1:$V$2738,10,FALSE)))</f>
        <v/>
      </c>
      <c r="O800"/>
      <c r="P800"/>
      <c r="Q800"/>
      <c r="R800"/>
      <c r="S800"/>
      <c r="T800"/>
      <c r="AB800"/>
      <c r="AC800"/>
    </row>
    <row r="801" spans="1:29">
      <c r="A801" s="34" t="str">
        <f>IF(ISERROR(VLOOKUP(TRIM(B801),ALL!$B$1:$U$2738,3,FALSE)),"(unc)",VLOOKUP(TRIM(B801),ALL!$B$1:$U$2738,3,FALSE))</f>
        <v>SS ^</v>
      </c>
      <c r="B801" s="99" t="s">
        <v>8053</v>
      </c>
      <c r="C801" s="10" t="s">
        <v>8248</v>
      </c>
      <c r="D801" s="224">
        <f>VLOOKUP(TRIM(B801),BirthdateDraft!$A$1:$M$9000,2,FALSE)</f>
        <v>35146</v>
      </c>
      <c r="E801" s="203" t="str">
        <f>VLOOKUP(TRIM(B801),BirthdateDraft!$A$1:$M$9865,3,FALSE)</f>
        <v>20/2</v>
      </c>
      <c r="F801" s="209" t="s">
        <v>8459</v>
      </c>
      <c r="G801" s="34" t="str">
        <f>IF(ISERROR(VLOOKUP(TRIM(B801),ALL!$B$1:$U$2738,2,FALSE)),"",IF(ISERROR(VLOOKUP(TRIM(B801),ALL!$B$1:$U$2738,2,FALSE))," ",VLOOKUP(TRIM(B801),ALL!$B$1:$U$2738,2,FALSE)))</f>
        <v>NEA</v>
      </c>
      <c r="H801" s="124" t="str">
        <f>IF(ISBLANK(VLOOKUP(TRIM(B801),ALL!$B$1:$V$2738,4,FALSE)),"",IF(ISERROR(VLOOKUP(TRIM(B801),ALL!$B$1:$V$2738,4,FALSE))," ",VLOOKUP(TRIM(B801),ALL!$B$1:$V$2738,4,FALSE)))</f>
        <v>4-5</v>
      </c>
      <c r="I801" s="34"/>
      <c r="J801" s="34"/>
      <c r="K801" s="34"/>
      <c r="L801" s="34" t="str">
        <f>IF(ISBLANK(VLOOKUP(TRIM(B801),ALL!$B$1:$V$2738,8,FALSE)),"",IF(ISERROR(VLOOKUP(TRIM(B801),ALL!$B$1:$V$2738,8,FALSE))," ",VLOOKUP(TRIM(B801),ALL!$B$1:$V$2738,8,FALSE)))</f>
        <v/>
      </c>
      <c r="M801" s="34" t="str">
        <f>IF(ISBLANK(VLOOKUP(TRIM(B801),ALL!$B$1:$V$2738,9,FALSE)),"",IF(ISERROR(VLOOKUP(TRIM(B801),ALL!$B$1:$V$2738,9,FALSE))," ",VLOOKUP(TRIM(B801),ALL!$B$1:$V$2738,9,FALSE)))</f>
        <v/>
      </c>
      <c r="N801" s="34" t="str">
        <f>IF(ISBLANK(VLOOKUP(TRIM(B801),ALL!$B$1:$V$2738,10,FALSE)),"",IF(ISERROR(VLOOKUP(TRIM(B801),ALL!$B$1:$V$2738,10,FALSE))," ",VLOOKUP(TRIM(B801),ALL!$B$1:$V$2738,10,FALSE)))</f>
        <v/>
      </c>
      <c r="O801"/>
      <c r="P801"/>
      <c r="Q801"/>
      <c r="R801"/>
      <c r="S801"/>
      <c r="T801"/>
      <c r="AB801"/>
      <c r="AC801"/>
    </row>
    <row r="802" spans="1:29">
      <c r="A802" s="34" t="str">
        <f>IF(ISERROR(VLOOKUP(TRIM(B802),ALL!$B$1:$U$2738,3,FALSE)),"(unc)",VLOOKUP(TRIM(B802),ALL!$B$1:$U$2738,3,FALSE))</f>
        <v>SS ^</v>
      </c>
      <c r="B802" s="99" t="s">
        <v>7240</v>
      </c>
      <c r="C802" s="10" t="s">
        <v>8248</v>
      </c>
      <c r="D802" s="224">
        <f>VLOOKUP(TRIM(B802),BirthdateDraft!$A$1:$M$9000,2,FALSE)</f>
        <v>35960</v>
      </c>
      <c r="E802" s="203" t="str">
        <f>VLOOKUP(TRIM(B802),BirthdateDraft!$A$1:$M$9865,3,FALSE)</f>
        <v>19/4</v>
      </c>
      <c r="F802" s="209"/>
      <c r="G802" s="34" t="str">
        <f>IF(ISERROR(VLOOKUP(TRIM(B802),ALL!$B$1:$U$2738,2,FALSE)),"",IF(ISERROR(VLOOKUP(TRIM(B802),ALL!$B$1:$U$2738,2,FALSE))," ",VLOOKUP(TRIM(B802),ALL!$B$1:$U$2738,2,FALSE)))</f>
        <v>TNA</v>
      </c>
      <c r="H802" s="124" t="str">
        <f>IF(ISBLANK(VLOOKUP(TRIM(B802),ALL!$B$1:$V$2738,4,FALSE)),"",IF(ISERROR(VLOOKUP(TRIM(B802),ALL!$B$1:$V$2738,4,FALSE))," ",VLOOKUP(TRIM(B802),ALL!$B$1:$V$2738,4,FALSE)))</f>
        <v>4-4</v>
      </c>
      <c r="I802" s="34" t="str">
        <f>IF(ISBLANK(VLOOKUP(TRIM(B802),ALL!$B$1:$V$2738,5,FALSE)),"",IF(ISERROR(VLOOKUP(TRIM(B802),ALL!$B$1:$V$2738,5,FALSE))," ",VLOOKUP(TRIM(B802),ALL!$B$1:$V$2738,5,FALSE)))</f>
        <v/>
      </c>
      <c r="J802" s="34" t="str">
        <f>IF(ISBLANK(VLOOKUP(TRIM(B802),ALL!$B$1:$V$2738,6,FALSE)),"",IF(ISERROR(VLOOKUP(TRIM(B802),ALL!$B$1:$V$2738,6,FALSE))," ", VLOOKUP(TRIM(B802),ALL!$B$1:$V$2738,6,FALSE)))</f>
        <v/>
      </c>
      <c r="K802" s="34"/>
      <c r="L802" s="34" t="str">
        <f>IF(ISBLANK(VLOOKUP(TRIM(B802),ALL!$B$1:$V$2738,8,FALSE)),"",IF(ISERROR(VLOOKUP(TRIM(B802),ALL!$B$1:$V$2738,8,FALSE))," ",VLOOKUP(TRIM(B802),ALL!$B$1:$V$2738,8,FALSE)))</f>
        <v/>
      </c>
      <c r="M802" s="34" t="str">
        <f>IF(ISBLANK(VLOOKUP(TRIM(B802),ALL!$B$1:$V$2738,9,FALSE)),"",IF(ISERROR(VLOOKUP(TRIM(B802),ALL!$B$1:$V$2738,9,FALSE))," ",VLOOKUP(TRIM(B802),ALL!$B$1:$V$2738,9,FALSE)))</f>
        <v/>
      </c>
      <c r="N802" s="34" t="str">
        <f>IF(ISBLANK(VLOOKUP(TRIM(B802),ALL!$B$1:$V$2738,10,FALSE)),"",IF(ISERROR(VLOOKUP(TRIM(B802),ALL!$B$1:$V$2738,10,FALSE))," ",VLOOKUP(TRIM(B802),ALL!$B$1:$V$2738,10,FALSE)))</f>
        <v/>
      </c>
      <c r="O802"/>
      <c r="P802"/>
      <c r="Q802"/>
      <c r="R802"/>
      <c r="S802"/>
      <c r="T802"/>
      <c r="AB802"/>
      <c r="AC802"/>
    </row>
    <row r="803" spans="1:29">
      <c r="A803" s="34" t="str">
        <f>IF(ISERROR(VLOOKUP(TRIM(B803),ALL!$B$1:$U$2738,3,FALSE)),"(unc)",VLOOKUP(TRIM(B803),ALL!$B$1:$U$2738,3,FALSE))</f>
        <v>DB ^</v>
      </c>
      <c r="B803" s="228" t="s">
        <v>8978</v>
      </c>
      <c r="C803" s="10" t="s">
        <v>8248</v>
      </c>
      <c r="D803" s="224">
        <f>VLOOKUP(TRIM(B803),BirthdateDraft!$A$1:$M$9000,2,FALSE)</f>
        <v>35674</v>
      </c>
      <c r="E803" s="203" t="str">
        <f>VLOOKUP(TRIM(B803),BirthdateDraft!$A$1:$M$9865,3,FALSE)</f>
        <v>21/4</v>
      </c>
      <c r="F803" s="209" t="s">
        <v>12042</v>
      </c>
      <c r="G803" s="34" t="str">
        <f>IF(ISERROR(VLOOKUP(TRIM(B803),ALL!$B$1:$U$2738,2,FALSE)),"",IF(ISERROR(VLOOKUP(TRIM(B803),ALL!$B$1:$U$2738,2,FALSE))," ",VLOOKUP(TRIM(B803),ALL!$B$1:$U$2738,2,FALSE)))</f>
        <v>SEN</v>
      </c>
      <c r="H803" s="124" t="str">
        <f>IF(ISBLANK(VLOOKUP(TRIM(B803),ALL!$B$1:$V$2738,4,FALSE)),"",IF(ISERROR(VLOOKUP(TRIM(B803),ALL!$B$1:$V$2738,4,FALSE))," ",VLOOKUP(TRIM(B803),ALL!$B$1:$V$2738,4,FALSE)))</f>
        <v>0-0</v>
      </c>
      <c r="I803" s="34"/>
      <c r="J803" s="34"/>
      <c r="K803" s="34"/>
      <c r="L803" s="34"/>
      <c r="M803" s="34"/>
      <c r="N803" s="34"/>
      <c r="O803"/>
      <c r="P803"/>
      <c r="Q803"/>
      <c r="R803"/>
      <c r="S803"/>
      <c r="T803"/>
      <c r="AB803"/>
      <c r="AC803"/>
    </row>
    <row r="804" spans="1:29">
      <c r="A804" s="34" t="str">
        <f>IF(ISERROR(VLOOKUP(TRIM(B804),ALL!$B$1:$U$2738,3,FALSE)),"(unc)",VLOOKUP(TRIM(B804),ALL!$B$1:$U$2738,3,FALSE))</f>
        <v>PR</v>
      </c>
      <c r="B804" s="99" t="s">
        <v>11148</v>
      </c>
      <c r="C804" s="10" t="s">
        <v>8248</v>
      </c>
      <c r="D804" s="224">
        <f>VLOOKUP(TRIM(B804),BirthdateDraft!$A$1:$M$9000,2,FALSE)</f>
        <v>36097</v>
      </c>
      <c r="E804" s="203">
        <f>VLOOKUP(TRIM(B804),BirthdateDraft!$A$1:$M$9865,3,FALSE)</f>
        <v>23.4</v>
      </c>
      <c r="F804" s="209" t="s">
        <v>12033</v>
      </c>
      <c r="G804" s="34" t="str">
        <f>IF(ISERROR(VLOOKUP(TRIM(B804),ALL!$B$1:$U$2738,2,FALSE)),"",IF(ISERROR(VLOOKUP(TRIM(B804),ALL!$B$1:$U$2738,2,FALSE))," ",VLOOKUP(TRIM(B804),ALL!$B$1:$U$2738,2,FALSE)))</f>
        <v>CNA</v>
      </c>
      <c r="H804" s="124" t="str">
        <f>IF(ISBLANK(VLOOKUP(TRIM(B804),ALL!$B$1:$V$2738,4,FALSE)),"",IF(ISERROR(VLOOKUP(TRIM(B804),ALL!$B$1:$V$2738,4,FALSE))," ",VLOOKUP(TRIM(B804),ALL!$B$1:$V$2738,4,FALSE)))</f>
        <v/>
      </c>
    </row>
    <row r="805" spans="1:29">
      <c r="A805" s="34"/>
    </row>
    <row r="806" spans="1:29">
      <c r="A806" s="34" t="str">
        <f>IF(ISERROR(VLOOKUP(TRIM(B806),ALL!$B$1:$U$2738,3,FALSE)),"(unc)",VLOOKUP(TRIM(B806),ALL!$B$1:$U$2738,3,FALSE))</f>
        <v>KOR PR</v>
      </c>
      <c r="B806" s="99" t="s">
        <v>6756</v>
      </c>
      <c r="C806" s="10" t="s">
        <v>8248</v>
      </c>
      <c r="D806" s="224">
        <f>VLOOKUP(TRIM(B806),BirthdateDraft!$A$1:$M$9000,2,FALSE)</f>
        <v>34947</v>
      </c>
      <c r="E806" s="203" t="str">
        <f>VLOOKUP(TRIM(B806),BirthdateDraft!$A$1:$M$9865,3,FALSE)</f>
        <v>18/7</v>
      </c>
      <c r="F806" s="209"/>
      <c r="G806" s="34" t="str">
        <f>IF(ISERROR(VLOOKUP(TRIM(B806),ALL!$B$1:$U$2738,2,FALSE)),"",IF(ISERROR(VLOOKUP(TRIM(B806),ALL!$B$1:$U$2738,2,FALSE))," ",VLOOKUP(TRIM(B806),ALL!$B$1:$U$2738,2,FALSE)))</f>
        <v>KCA</v>
      </c>
      <c r="H806" s="124" t="str">
        <f>IF(ISBLANK(VLOOKUP(TRIM(B806),ALL!$B$1:$V$2738,11,FALSE)),"",IF(ISERROR(VLOOKUP(TRIM(B806),ALL!$B$1:$V$2738,11,FALSE))," ",VLOOKUP(TRIM(B806),ALL!$B$1:$V$2738,11,FALSE)))</f>
        <v/>
      </c>
      <c r="I806" s="34"/>
      <c r="J806" s="34"/>
      <c r="K806" s="34"/>
      <c r="L806" s="34" t="str">
        <f>IF(ISBLANK(VLOOKUP(TRIM(B806),ALL!$B$1:$V$2738,8,FALSE)),"",IF(ISERROR(VLOOKUP(TRIM(B806),ALL!$B$1:$V$2738,8,FALSE))," ",VLOOKUP(TRIM(B806),ALL!$B$1:$V$2738,8,FALSE)))</f>
        <v/>
      </c>
      <c r="M806" s="34" t="str">
        <f>IF(ISBLANK(VLOOKUP(TRIM(B806),ALL!$B$1:$V$2738,9,FALSE)),"",IF(ISERROR(VLOOKUP(TRIM(B806),ALL!$B$1:$V$2738,9,FALSE))," ",VLOOKUP(TRIM(B806),ALL!$B$1:$V$2738,9,FALSE)))</f>
        <v/>
      </c>
      <c r="N806" s="34" t="str">
        <f>IF(ISBLANK(VLOOKUP(TRIM(B806),ALL!$B$1:$V$2738,10,FALSE)),"",IF(ISERROR(VLOOKUP(TRIM(B806),ALL!$B$1:$V$2738,10,FALSE))," ",VLOOKUP(TRIM(B806),ALL!$B$1:$V$2738,10,FALSE)))</f>
        <v/>
      </c>
      <c r="P806"/>
      <c r="Q806"/>
      <c r="R806"/>
      <c r="S806"/>
      <c r="T806"/>
      <c r="AB806"/>
      <c r="AC806"/>
    </row>
    <row r="807" spans="1:29">
      <c r="A807" s="34" t="str">
        <f>IF(ISERROR(VLOOKUP(TRIM(B807),ALL!$B$1:$U$2738,3,FALSE)),"(unc)",VLOOKUP(TRIM(B807),ALL!$B$1:$U$2738,3,FALSE))</f>
        <v>Punt</v>
      </c>
      <c r="B807" s="99" t="s">
        <v>4035</v>
      </c>
      <c r="C807" s="10" t="s">
        <v>8248</v>
      </c>
      <c r="D807" s="224">
        <f>VLOOKUP(TRIM(B807),BirthdateDraft!$A$1:$M$9819,2,FALSE)</f>
        <v>32931</v>
      </c>
      <c r="E807" s="203" t="str">
        <f>VLOOKUP(TRIM(B807),BirthdateDraft!$A$1:$M$9819,3,FALSE)</f>
        <v>13/5</v>
      </c>
      <c r="F807" s="209"/>
      <c r="G807" s="34" t="str">
        <f>IF(ISERROR(VLOOKUP(TRIM(B807),ALL!$B$1:$U$2738,2,FALSE)),"",IF(ISERROR(VLOOKUP(TRIM(B807),ALL!$B$1:$U$2738,2,FALSE))," ",VLOOKUP(TRIM(B807),ALL!$B$1:$U$2738,2,FALSE)))</f>
        <v>BFA</v>
      </c>
      <c r="H807" s="124"/>
      <c r="I807" s="34"/>
      <c r="J807" s="34"/>
      <c r="K807" s="34"/>
      <c r="L807" s="34"/>
      <c r="M807" s="34"/>
      <c r="N807" s="34"/>
      <c r="O807"/>
      <c r="P807"/>
      <c r="Q807"/>
      <c r="R807"/>
      <c r="S807"/>
      <c r="T807"/>
      <c r="AB807"/>
      <c r="AC807"/>
    </row>
    <row r="808" spans="1:29">
      <c r="A808" s="34" t="str">
        <f>IF(ISERROR(VLOOKUP(TRIM(B808),ALL!$B$1:$U$2738,3,FALSE)),"(unc)",VLOOKUP(TRIM(B808),ALL!$B$1:$U$2738,3,FALSE))</f>
        <v>PK</v>
      </c>
      <c r="B808" s="99" t="s">
        <v>3659</v>
      </c>
      <c r="C808" s="10" t="s">
        <v>8248</v>
      </c>
      <c r="D808" s="224">
        <f>VLOOKUP(TRIM(B808),BirthdateDraft!$A$1:$M$9000,2,FALSE)</f>
        <v>30991</v>
      </c>
      <c r="E808" s="203" t="str">
        <f>VLOOKUP(TRIM(B808),BirthdateDraft!$A$1:$M$9865,3,FALSE)</f>
        <v>07/6</v>
      </c>
      <c r="F808" s="209" t="s">
        <v>8523</v>
      </c>
      <c r="G808" s="34" t="str">
        <f>IF(ISERROR(VLOOKUP(TRIM(B808),ALL!$B$1:$U$2738,2,FALSE)),"",IF(ISERROR(VLOOKUP(TRIM(B808),ALL!$B$1:$U$2738,2,FALSE))," ",VLOOKUP(TRIM(B808),ALL!$B$1:$U$2738,2,FALSE)))</f>
        <v>TNA</v>
      </c>
      <c r="H808" s="124"/>
      <c r="I808" s="34"/>
      <c r="J808" s="34"/>
      <c r="K808" s="34"/>
      <c r="L808" s="34" t="str">
        <f>IF(ISBLANK(VLOOKUP(TRIM(B808),ALL!$B$1:$V$2738,8,FALSE)),"",IF(ISERROR(VLOOKUP(TRIM(B808),ALL!$B$1:$V$2738,8,FALSE))," ",VLOOKUP(TRIM(B808),ALL!$B$1:$V$2738,8,FALSE)))</f>
        <v/>
      </c>
      <c r="M808" s="34" t="str">
        <f>IF(ISBLANK(VLOOKUP(TRIM(B808),ALL!$B$1:$V$2738,9,FALSE)),"",IF(ISERROR(VLOOKUP(TRIM(B808),ALL!$B$1:$V$2738,9,FALSE))," ",VLOOKUP(TRIM(B808),ALL!$B$1:$V$2738,9,FALSE)))</f>
        <v/>
      </c>
      <c r="N808" s="34" t="str">
        <f>IF(ISBLANK(VLOOKUP(TRIM(B808),ALL!$B$1:$V$2738,10,FALSE)),"",IF(ISERROR(VLOOKUP(TRIM(B808),ALL!$B$1:$V$2738,10,FALSE))," ",VLOOKUP(TRIM(B808),ALL!$B$1:$V$2738,10,FALSE)))</f>
        <v/>
      </c>
      <c r="O808"/>
      <c r="P808"/>
      <c r="Q808"/>
      <c r="R808"/>
      <c r="S808"/>
      <c r="T808"/>
      <c r="AB808"/>
      <c r="AC808"/>
    </row>
    <row r="809" spans="1:29" ht="15.75">
      <c r="A809" s="490" t="s">
        <v>12184</v>
      </c>
      <c r="B809" s="490"/>
      <c r="C809" s="490"/>
      <c r="D809" s="491"/>
      <c r="E809" s="490"/>
      <c r="F809" s="490"/>
      <c r="G809" s="490"/>
      <c r="H809" s="492"/>
      <c r="I809" s="490"/>
      <c r="J809" s="490"/>
      <c r="K809" s="296"/>
      <c r="L809" s="34" t="str">
        <f>IF(ISBLANK(VLOOKUP(TRIM(B809),ALL!$B$1:$V$2738,8,FALSE)),"",IF(ISERROR(VLOOKUP(TRIM(B809),ALL!$B$1:$V$2738,8,FALSE))," ",VLOOKUP(TRIM(B809),ALL!$B$1:$V$2738,8,FALSE)))</f>
        <v xml:space="preserve"> </v>
      </c>
      <c r="M809" s="34" t="str">
        <f>IF(ISBLANK(VLOOKUP(TRIM(B809),ALL!$B$1:$V$2738,9,FALSE)),"",IF(ISERROR(VLOOKUP(TRIM(B809),ALL!$B$1:$V$2738,9,FALSE))," ",VLOOKUP(TRIM(B809),ALL!$B$1:$V$2738,9,FALSE)))</f>
        <v xml:space="preserve"> </v>
      </c>
      <c r="N809" s="34" t="str">
        <f>IF(ISBLANK(VLOOKUP(TRIM(B809),ALL!$B$1:$V$2738,10,FALSE)),"",IF(ISERROR(VLOOKUP(TRIM(B809),ALL!$B$1:$V$2738,10,FALSE))," ",VLOOKUP(TRIM(B809),ALL!$B$1:$V$2738,10,FALSE)))</f>
        <v xml:space="preserve"> </v>
      </c>
      <c r="O809"/>
      <c r="P809"/>
      <c r="Q809"/>
      <c r="R809"/>
      <c r="S809"/>
      <c r="T809"/>
      <c r="AB809"/>
      <c r="AC809"/>
    </row>
    <row r="810" spans="1:29" ht="15.75">
      <c r="A810" s="490" t="s">
        <v>12185</v>
      </c>
      <c r="B810" s="490"/>
      <c r="C810" s="490"/>
      <c r="D810" s="491"/>
      <c r="E810" s="490"/>
      <c r="F810" s="490"/>
      <c r="G810" s="490"/>
      <c r="H810" s="492"/>
      <c r="I810" s="490"/>
      <c r="J810" s="490"/>
      <c r="K810" s="296"/>
      <c r="L810" s="34" t="str">
        <f>IF(ISBLANK(VLOOKUP(TRIM(B810),ALL!$B$1:$V$2738,8,FALSE)),"",IF(ISERROR(VLOOKUP(TRIM(B810),ALL!$B$1:$V$2738,8,FALSE))," ",VLOOKUP(TRIM(B810),ALL!$B$1:$V$2738,8,FALSE)))</f>
        <v xml:space="preserve"> </v>
      </c>
      <c r="M810" s="34" t="str">
        <f>IF(ISBLANK(VLOOKUP(TRIM(B810),ALL!$B$1:$V$2738,9,FALSE)),"",IF(ISERROR(VLOOKUP(TRIM(B810),ALL!$B$1:$V$2738,9,FALSE))," ",VLOOKUP(TRIM(B810),ALL!$B$1:$V$2738,9,FALSE)))</f>
        <v xml:space="preserve"> </v>
      </c>
      <c r="N810" s="34" t="str">
        <f>IF(ISBLANK(VLOOKUP(TRIM(B810),ALL!$B$1:$V$2738,10,FALSE)),"",IF(ISERROR(VLOOKUP(TRIM(B810),ALL!$B$1:$V$2738,10,FALSE))," ",VLOOKUP(TRIM(B810),ALL!$B$1:$V$2738,10,FALSE)))</f>
        <v xml:space="preserve"> </v>
      </c>
      <c r="O810"/>
      <c r="P810"/>
      <c r="Q810"/>
      <c r="R810"/>
      <c r="S810"/>
      <c r="T810"/>
      <c r="AB810"/>
      <c r="AC810"/>
    </row>
    <row r="811" spans="1:29">
      <c r="A811" s="297"/>
      <c r="B811" s="297"/>
      <c r="C811" s="297"/>
      <c r="D811" s="298"/>
      <c r="E811" s="299"/>
      <c r="F811" s="300"/>
      <c r="G811" s="297"/>
      <c r="H811" s="301"/>
      <c r="I811" s="297"/>
      <c r="J811" s="297"/>
      <c r="K811" s="297"/>
      <c r="L811" s="34" t="str">
        <f>IF(ISBLANK(VLOOKUP(TRIM(B811),ALL!$B$1:$V$2738,8,FALSE)),"",IF(ISERROR(VLOOKUP(TRIM(B811),ALL!$B$1:$V$2738,8,FALSE))," ",VLOOKUP(TRIM(B811),ALL!$B$1:$V$2738,8,FALSE)))</f>
        <v xml:space="preserve"> </v>
      </c>
      <c r="M811" s="34" t="str">
        <f>IF(ISBLANK(VLOOKUP(TRIM(B811),ALL!$B$1:$V$2738,9,FALSE)),"",IF(ISERROR(VLOOKUP(TRIM(B811),ALL!$B$1:$V$2738,9,FALSE))," ",VLOOKUP(TRIM(B811),ALL!$B$1:$V$2738,9,FALSE)))</f>
        <v xml:space="preserve"> </v>
      </c>
      <c r="N811" s="34" t="str">
        <f>IF(ISBLANK(VLOOKUP(TRIM(B811),ALL!$B$1:$V$2738,10,FALSE)),"",IF(ISERROR(VLOOKUP(TRIM(B811),ALL!$B$1:$V$2738,10,FALSE))," ",VLOOKUP(TRIM(B811),ALL!$B$1:$V$2738,10,FALSE)))</f>
        <v xml:space="preserve"> </v>
      </c>
      <c r="O811"/>
      <c r="P811"/>
      <c r="Q811"/>
      <c r="R811"/>
      <c r="S811"/>
      <c r="T811"/>
      <c r="AB811"/>
      <c r="AC811"/>
    </row>
    <row r="812" spans="1:29" ht="20.25">
      <c r="A812" s="4" t="s">
        <v>5942</v>
      </c>
      <c r="I812" s="31">
        <f>COUNTA(B813:B875)</f>
        <v>54</v>
      </c>
      <c r="J812" s="31"/>
      <c r="L812" s="34" t="str">
        <f>IF(ISBLANK(VLOOKUP(TRIM(B812),ALL!$B$1:$V$2738,8,FALSE)),"",IF(ISERROR(VLOOKUP(TRIM(B812),ALL!$B$1:$V$2738,8,FALSE))," ",VLOOKUP(TRIM(B812),ALL!$B$1:$V$2738,8,FALSE)))</f>
        <v xml:space="preserve"> </v>
      </c>
      <c r="M812" s="34" t="str">
        <f>IF(ISBLANK(VLOOKUP(TRIM(B812),ALL!$B$1:$V$2738,9,FALSE)),"",IF(ISERROR(VLOOKUP(TRIM(B812),ALL!$B$1:$V$2738,9,FALSE))," ",VLOOKUP(TRIM(B812),ALL!$B$1:$V$2738,9,FALSE)))</f>
        <v xml:space="preserve"> </v>
      </c>
      <c r="N812" s="34" t="str">
        <f>IF(ISBLANK(VLOOKUP(TRIM(B812),ALL!$B$1:$V$2738,10,FALSE)),"",IF(ISERROR(VLOOKUP(TRIM(B812),ALL!$B$1:$V$2738,10,FALSE))," ",VLOOKUP(TRIM(B812),ALL!$B$1:$V$2738,10,FALSE)))</f>
        <v xml:space="preserve"> </v>
      </c>
      <c r="O812"/>
      <c r="P812"/>
      <c r="Q812"/>
      <c r="R812"/>
      <c r="S812"/>
      <c r="T812"/>
      <c r="AB812"/>
      <c r="AC812"/>
    </row>
    <row r="813" spans="1:29">
      <c r="L813" s="34" t="str">
        <f>IF(ISBLANK(VLOOKUP(TRIM(B813),ALL!$B$1:$V$2738,8,FALSE)),"",IF(ISERROR(VLOOKUP(TRIM(B813),ALL!$B$1:$V$2738,8,FALSE))," ",VLOOKUP(TRIM(B813),ALL!$B$1:$V$2738,8,FALSE)))</f>
        <v xml:space="preserve"> </v>
      </c>
      <c r="M813" s="34" t="str">
        <f>IF(ISBLANK(VLOOKUP(TRIM(B813),ALL!$B$1:$V$2738,9,FALSE)),"",IF(ISERROR(VLOOKUP(TRIM(B813),ALL!$B$1:$V$2738,9,FALSE))," ",VLOOKUP(TRIM(B813),ALL!$B$1:$V$2738,9,FALSE)))</f>
        <v xml:space="preserve"> </v>
      </c>
      <c r="N813" s="34" t="str">
        <f>IF(ISBLANK(VLOOKUP(TRIM(B813),ALL!$B$1:$V$2738,10,FALSE)),"",IF(ISERROR(VLOOKUP(TRIM(B813),ALL!$B$1:$V$2738,10,FALSE))," ",VLOOKUP(TRIM(B813),ALL!$B$1:$V$2738,10,FALSE)))</f>
        <v xml:space="preserve"> </v>
      </c>
      <c r="O813"/>
      <c r="P813"/>
      <c r="Q813"/>
      <c r="R813"/>
      <c r="S813"/>
      <c r="T813"/>
      <c r="AB813"/>
      <c r="AC813"/>
    </row>
    <row r="814" spans="1:29">
      <c r="A814" s="34" t="str">
        <f>IF(ISERROR(VLOOKUP(TRIM(B814),ALL!$B$1:$U$2738,3,FALSE)),"(unc)",VLOOKUP(TRIM(B814),ALL!$B$1:$U$2738,3,FALSE))</f>
        <v>QB</v>
      </c>
      <c r="B814" s="494" t="s">
        <v>10970</v>
      </c>
      <c r="C814" s="10" t="s">
        <v>4840</v>
      </c>
      <c r="D814" s="224">
        <f>VLOOKUP(TRIM(B814),BirthdateDraft!$A$1:$M$9000,2,FALSE)</f>
        <v>36685</v>
      </c>
      <c r="E814" s="203" t="str">
        <f>VLOOKUP(TRIM(B814),BirthdateDraft!$A$1:$M$9865,3,FALSE)</f>
        <v>23.FA</v>
      </c>
      <c r="F814" s="209" t="s">
        <v>12237</v>
      </c>
      <c r="G814" s="34" t="str">
        <f>IF(ISERROR(VLOOKUP(TRIM(B814),ALL!$B$1:$U$2738,2,FALSE)),"",IF(ISERROR(VLOOKUP(TRIM(B814),ALL!$B$1:$U$2738,2,FALSE))," ",VLOOKUP(TRIM(B814),ALL!$B$1:$U$2738,2,FALSE)))</f>
        <v>CHN</v>
      </c>
    </row>
    <row r="815" spans="1:29" ht="15">
      <c r="A815" s="34" t="str">
        <f>IF(ISERROR(VLOOKUP(TRIM(B815),ALL!$B$1:$U$2738,3,FALSE)),"(unc)",VLOOKUP(TRIM(B815),ALL!$B$1:$U$2738,3,FALSE))</f>
        <v>QB</v>
      </c>
      <c r="B815" s="433" t="s">
        <v>11010</v>
      </c>
      <c r="C815" s="10" t="s">
        <v>4840</v>
      </c>
      <c r="D815" s="224">
        <f>VLOOKUP(TRIM(B815),BirthdateDraft!$A$1:$M$9000,2,FALSE)</f>
        <v>35166</v>
      </c>
      <c r="E815" s="203" t="str">
        <f>VLOOKUP(TRIM(B815),BirthdateDraft!$A$1:$M$9865,3,FALSE)</f>
        <v>23.FA</v>
      </c>
      <c r="F815" s="209" t="s">
        <v>11723</v>
      </c>
      <c r="G815" s="34" t="str">
        <f>IF(ISERROR(VLOOKUP(TRIM(B815),ALL!$B$1:$U$2738,2,FALSE)),"",IF(ISERROR(VLOOKUP(TRIM(B815),ALL!$B$1:$U$2738,2,FALSE))," ",VLOOKUP(TRIM(B815),ALL!$B$1:$U$2738,2,FALSE)))</f>
        <v>CNA</v>
      </c>
      <c r="H815" s="124"/>
      <c r="I815" s="34"/>
      <c r="J815" s="34"/>
      <c r="K815" s="34"/>
      <c r="L815" s="34"/>
      <c r="M815" s="34"/>
      <c r="N815" s="34"/>
      <c r="P815"/>
      <c r="Q815"/>
      <c r="R815"/>
      <c r="S815"/>
      <c r="T815"/>
      <c r="AB815"/>
      <c r="AC815"/>
    </row>
    <row r="816" spans="1:29" ht="15">
      <c r="A816" s="34" t="str">
        <f>IF(ISERROR(VLOOKUP(TRIM(B816),ALL!$B$1:$U$2738,3,FALSE)),"(unc)",VLOOKUP(TRIM(B816),ALL!$B$1:$U$2738,3,FALSE))</f>
        <v>QB</v>
      </c>
      <c r="B816" s="442" t="s">
        <v>695</v>
      </c>
      <c r="C816" s="10" t="s">
        <v>4840</v>
      </c>
      <c r="D816" s="224">
        <f>VLOOKUP(TRIM(B816),BirthdateDraft!$A$1:$M$9000,2,FALSE)</f>
        <v>32723</v>
      </c>
      <c r="E816" s="203" t="str">
        <f>VLOOKUP(TRIM(B816),BirthdateDraft!$A$1:$M$9865,3,FALSE)</f>
        <v>11/6</v>
      </c>
      <c r="F816" s="209" t="s">
        <v>11864</v>
      </c>
      <c r="G816" s="34" t="str">
        <f>IF(ISERROR(VLOOKUP(TRIM(B816),ALL!$B$1:$U$2738,2,FALSE)),"",IF(ISERROR(VLOOKUP(TRIM(B816),ALL!$B$1:$U$2738,2,FALSE))," ",VLOOKUP(TRIM(B816),ALL!$B$1:$U$2738,2,FALSE)))</f>
        <v>NYN</v>
      </c>
      <c r="H816" s="124"/>
      <c r="I816" s="34"/>
      <c r="J816" s="34"/>
      <c r="K816" s="34"/>
      <c r="L816" s="34"/>
      <c r="M816" s="34"/>
      <c r="N816" s="34"/>
      <c r="P816"/>
      <c r="Q816"/>
      <c r="R816"/>
      <c r="S816"/>
      <c r="T816"/>
      <c r="AB816"/>
      <c r="AC816"/>
    </row>
    <row r="817" spans="1:29" ht="15">
      <c r="A817" s="34"/>
      <c r="B817" s="213"/>
      <c r="C817" s="10"/>
      <c r="D817" s="224"/>
      <c r="E817" s="203"/>
      <c r="F817" s="209"/>
      <c r="G817" s="34"/>
      <c r="H817" s="124"/>
      <c r="I817" s="34" t="str">
        <f>IF(ISBLANK(VLOOKUP(TRIM(B817),ALL!$B$1:$V$2738,5,FALSE)),"",IF(ISERROR(VLOOKUP(TRIM(B817),ALL!$B$1:$V$2738,5,FALSE))," ",VLOOKUP(TRIM(B817),ALL!$B$1:$V$2738,5,FALSE)))</f>
        <v xml:space="preserve"> </v>
      </c>
      <c r="J817" s="34" t="str">
        <f>IF(ISBLANK(VLOOKUP(TRIM(B817),ALL!$B$1:$V$2738,6,FALSE)),"",IF(ISERROR(VLOOKUP(TRIM(B817),ALL!$B$1:$V$2738,6,FALSE))," ", VLOOKUP(TRIM(B817),ALL!$B$1:$V$2738,6,FALSE)))</f>
        <v xml:space="preserve"> </v>
      </c>
      <c r="K817" s="34" t="str">
        <f>IF(ISBLANK(VLOOKUP(TRIM(B817),ALL!$B$1:$V$2738,7,FALSE)),"",IF(ISERROR(VLOOKUP(TRIM(B817),ALL!$B$1:$V$2738,7,FALSE))," ",VLOOKUP(TRIM(B817),ALL!$B$1:$V$2738,7,FALSE)))</f>
        <v xml:space="preserve"> </v>
      </c>
      <c r="L817" s="34" t="str">
        <f>IF(ISBLANK(VLOOKUP(TRIM(B817),ALL!$B$1:$V$2738,8,FALSE)),"",IF(ISERROR(VLOOKUP(TRIM(B817),ALL!$B$1:$V$2738,8,FALSE))," ",VLOOKUP(TRIM(B817),ALL!$B$1:$V$2738,8,FALSE)))</f>
        <v xml:space="preserve"> </v>
      </c>
      <c r="M817" s="34" t="str">
        <f>IF(ISBLANK(VLOOKUP(TRIM(B817),ALL!$B$1:$V$2738,9,FALSE)),"",IF(ISERROR(VLOOKUP(TRIM(B817),ALL!$B$1:$V$2738,9,FALSE))," ",VLOOKUP(TRIM(B817),ALL!$B$1:$V$2738,9,FALSE)))</f>
        <v xml:space="preserve"> </v>
      </c>
      <c r="N817" s="34" t="str">
        <f>IF(ISBLANK(VLOOKUP(TRIM(B817),ALL!$B$1:$V$2738,10,FALSE)),"",IF(ISERROR(VLOOKUP(TRIM(B817),ALL!$B$1:$V$2738,10,FALSE))," ",VLOOKUP(TRIM(B817),ALL!$B$1:$V$2738,10,FALSE)))</f>
        <v xml:space="preserve"> </v>
      </c>
      <c r="P817"/>
      <c r="Q817"/>
      <c r="R817"/>
      <c r="S817"/>
      <c r="T817"/>
      <c r="AB817"/>
      <c r="AC817"/>
    </row>
    <row r="818" spans="1:29" ht="15">
      <c r="A818" s="34" t="str">
        <f>IF(ISERROR(VLOOKUP(TRIM(B818),ALL!$B$1:$U$2738,3,FALSE)),"(unc)",VLOOKUP(TRIM(B818),ALL!$B$1:$U$2738,3,FALSE))</f>
        <v>HB</v>
      </c>
      <c r="B818" s="213" t="s">
        <v>6203</v>
      </c>
      <c r="C818" s="10" t="s">
        <v>4840</v>
      </c>
      <c r="D818" s="224">
        <f>VLOOKUP(TRIM(B818),BirthdateDraft!$A$1:$M$9000,2,FALSE)</f>
        <v>34836</v>
      </c>
      <c r="E818" s="203" t="str">
        <f>VLOOKUP(TRIM(B818),BirthdateDraft!$A$1:$M$9865,3,FALSE)</f>
        <v>17/FA</v>
      </c>
      <c r="F818" s="209" t="s">
        <v>10476</v>
      </c>
      <c r="G818" s="34" t="str">
        <f>IF(ISERROR(VLOOKUP(TRIM(B818),ALL!$B$1:$U$2738,2,FALSE)),"",IF(ISERROR(VLOOKUP(TRIM(B818),ALL!$B$1:$U$2738,2,FALSE))," ",VLOOKUP(TRIM(B818),ALL!$B$1:$U$2738,2,FALSE)))</f>
        <v>LAA</v>
      </c>
      <c r="H818" s="124" t="str">
        <f>IF(ISBLANK(VLOOKUP(TRIM(B818),ALL!$B$1:$V$2738,11,FALSE)),"",IF(ISERROR(VLOOKUP(TRIM(B818),ALL!$B$1:$V$2738,11,FALSE))," ",VLOOKUP(TRIM(B818),ALL!$B$1:$V$2738,11,FALSE)))</f>
        <v>A</v>
      </c>
      <c r="I818" s="34" t="str">
        <f>IF(ISBLANK(VLOOKUP(TRIM(B818),ALL!$B$1:$V$2738,5,FALSE)),"",IF(ISERROR(VLOOKUP(TRIM(B818),ALL!$B$1:$V$2738,5,FALSE))," ",VLOOKUP(TRIM(B818),ALL!$B$1:$V$2738,5,FALSE)))</f>
        <v/>
      </c>
      <c r="J818" s="34" t="str">
        <f>IF(ISBLANK(VLOOKUP(TRIM(B818),ALL!$B$1:$V$2738,6,FALSE)),"",IF(ISERROR(VLOOKUP(TRIM(B818),ALL!$B$1:$V$2738,6,FALSE))," ", VLOOKUP(TRIM(B818),ALL!$B$1:$V$2738,6,FALSE)))</f>
        <v/>
      </c>
      <c r="K818" s="34" t="str">
        <f>IF(ISBLANK(VLOOKUP(TRIM(B818),ALL!$B$1:$V$2738,7,FALSE)),"",IF(ISERROR(VLOOKUP(TRIM(B818),ALL!$B$1:$V$2738,7,FALSE))," ",VLOOKUP(TRIM(B818),ALL!$B$1:$V$2738,7,FALSE)))</f>
        <v/>
      </c>
      <c r="L818" s="34">
        <f>IF(ISBLANK(VLOOKUP(TRIM(B818),ALL!$B$1:$V$2738,8,FALSE)),"",IF(ISERROR(VLOOKUP(TRIM(B818),ALL!$B$1:$V$2738,8,FALSE))," ",VLOOKUP(TRIM(B818),ALL!$B$1:$V$2738,8,FALSE)))</f>
        <v>0</v>
      </c>
      <c r="M818" s="34" t="str">
        <f>IF(ISBLANK(VLOOKUP(TRIM(B818),ALL!$B$1:$V$2738,9,FALSE)),"",IF(ISERROR(VLOOKUP(TRIM(B818),ALL!$B$1:$V$2738,9,FALSE))," ",VLOOKUP(TRIM(B818),ALL!$B$1:$V$2738,9,FALSE)))</f>
        <v/>
      </c>
      <c r="N818" s="34">
        <f>IF(ISBLANK(VLOOKUP(TRIM(B818),ALL!$B$1:$V$2738,10,FALSE)),"",IF(ISERROR(VLOOKUP(TRIM(B818),ALL!$B$1:$V$2738,10,FALSE))," ",VLOOKUP(TRIM(B818),ALL!$B$1:$V$2738,10,FALSE)))</f>
        <v>4</v>
      </c>
      <c r="P818"/>
      <c r="Q818"/>
      <c r="R818"/>
      <c r="S818"/>
      <c r="T818"/>
      <c r="AB818"/>
      <c r="AC818"/>
    </row>
    <row r="819" spans="1:29" ht="15">
      <c r="A819" s="34" t="str">
        <f>IF(ISERROR(VLOOKUP(TRIM(B819),ALL!$B$1:$U$2738,3,FALSE)),"(unc)",VLOOKUP(TRIM(B819),ALL!$B$1:$U$2738,3,FALSE))</f>
        <v>HB</v>
      </c>
      <c r="B819" s="429" t="s">
        <v>11076</v>
      </c>
      <c r="C819" s="10" t="s">
        <v>4840</v>
      </c>
      <c r="D819" s="224">
        <f>VLOOKUP(TRIM(B819),BirthdateDraft!$A$1:$M$9000,2,FALSE)</f>
        <v>37335</v>
      </c>
      <c r="E819" s="203">
        <f>VLOOKUP(TRIM(B819),BirthdateDraft!$A$1:$M$9865,3,FALSE)</f>
        <v>23.1</v>
      </c>
      <c r="F819" s="209" t="s">
        <v>11717</v>
      </c>
      <c r="G819" s="34" t="str">
        <f>IF(ISERROR(VLOOKUP(TRIM(B819),ALL!$B$1:$U$2738,2,FALSE)),"",IF(ISERROR(VLOOKUP(TRIM(B819),ALL!$B$1:$U$2738,2,FALSE))," ",VLOOKUP(TRIM(B819),ALL!$B$1:$U$2738,2,FALSE)))</f>
        <v>DEN</v>
      </c>
      <c r="H819" s="124" t="str">
        <f>IF(ISBLANK(VLOOKUP(TRIM(B819),ALL!$B$1:$V$2738,11,FALSE)),"",IF(ISERROR(VLOOKUP(TRIM(B819),ALL!$B$1:$V$2738,11,FALSE))," ",VLOOKUP(TRIM(B819),ALL!$B$1:$V$2738,11,FALSE)))</f>
        <v>C</v>
      </c>
      <c r="I819" s="34" t="str">
        <f>IF(ISBLANK(VLOOKUP(TRIM(B819),ALL!$B$1:$V$2738,5,FALSE)),"",IF(ISERROR(VLOOKUP(TRIM(B819),ALL!$B$1:$V$2738,5,FALSE))," ",VLOOKUP(TRIM(B819),ALL!$B$1:$V$2738,5,FALSE)))</f>
        <v/>
      </c>
      <c r="J819" s="34" t="str">
        <f>IF(ISBLANK(VLOOKUP(TRIM(B819),ALL!$B$1:$V$2738,6,FALSE)),"",IF(ISERROR(VLOOKUP(TRIM(B819),ALL!$B$1:$V$2738,6,FALSE))," ", VLOOKUP(TRIM(B819),ALL!$B$1:$V$2738,6,FALSE)))</f>
        <v/>
      </c>
      <c r="K819" s="34" t="str">
        <f>IF(ISBLANK(VLOOKUP(TRIM(B819),ALL!$B$1:$V$2738,7,FALSE)),"",IF(ISERROR(VLOOKUP(TRIM(B819),ALL!$B$1:$V$2738,7,FALSE))," ",VLOOKUP(TRIM(B819),ALL!$B$1:$V$2738,7,FALSE)))</f>
        <v/>
      </c>
      <c r="L819" s="34">
        <f>IF(ISBLANK(VLOOKUP(TRIM(B819),ALL!$B$1:$V$2738,8,FALSE)),"",IF(ISERROR(VLOOKUP(TRIM(B819),ALL!$B$1:$V$2738,8,FALSE))," ",VLOOKUP(TRIM(B819),ALL!$B$1:$V$2738,8,FALSE)))</f>
        <v>0</v>
      </c>
      <c r="M819" s="34" t="str">
        <f>IF(ISBLANK(VLOOKUP(TRIM(B819),ALL!$B$1:$V$2738,9,FALSE)),"",IF(ISERROR(VLOOKUP(TRIM(B819),ALL!$B$1:$V$2738,9,FALSE))," ",VLOOKUP(TRIM(B819),ALL!$B$1:$V$2738,9,FALSE)))</f>
        <v/>
      </c>
      <c r="N819" s="34">
        <f>IF(ISBLANK(VLOOKUP(TRIM(B819),ALL!$B$1:$V$2738,10,FALSE)),"",IF(ISERROR(VLOOKUP(TRIM(B819),ALL!$B$1:$V$2738,10,FALSE))," ",VLOOKUP(TRIM(B819),ALL!$B$1:$V$2738,10,FALSE)))</f>
        <v>0</v>
      </c>
      <c r="P819"/>
      <c r="Q819"/>
      <c r="R819"/>
      <c r="S819"/>
      <c r="T819"/>
      <c r="AB819"/>
      <c r="AC819"/>
    </row>
    <row r="820" spans="1:29" ht="15">
      <c r="A820" s="34" t="str">
        <f>IF(ISERROR(VLOOKUP(TRIM(B820),ALL!$B$1:$U$2738,3,FALSE)),"(unc)",VLOOKUP(TRIM(B820),ALL!$B$1:$U$2738,3,FALSE))</f>
        <v>HB</v>
      </c>
      <c r="B820" s="279" t="s">
        <v>9916</v>
      </c>
      <c r="C820" s="10" t="s">
        <v>4840</v>
      </c>
      <c r="D820" s="224">
        <f>VLOOKUP(TRIM(B820),BirthdateDraft!$A$1:$M$9000,2,FALSE)</f>
        <v>36428</v>
      </c>
      <c r="E820" s="203" t="str">
        <f>VLOOKUP(TRIM(B820),BirthdateDraft!$A$1:$M$9865,3,FALSE)</f>
        <v>22/2</v>
      </c>
      <c r="F820" s="209" t="s">
        <v>11722</v>
      </c>
      <c r="G820" s="34" t="str">
        <f>IF(ISERROR(VLOOKUP(TRIM(B820),ALL!$B$1:$U$2738,2,FALSE)),"",IF(ISERROR(VLOOKUP(TRIM(B820),ALL!$B$1:$U$2738,2,FALSE))," ",VLOOKUP(TRIM(B820),ALL!$B$1:$U$2738,2,FALSE)))</f>
        <v>BFA</v>
      </c>
      <c r="H820" s="124" t="str">
        <f>IF(ISBLANK(VLOOKUP(TRIM(B820),ALL!$B$1:$V$2738,11,FALSE)),"",IF(ISERROR(VLOOKUP(TRIM(B820),ALL!$B$1:$V$2738,11,FALSE))," ",VLOOKUP(TRIM(B820),ALL!$B$1:$V$2738,11,FALSE)))</f>
        <v>A</v>
      </c>
      <c r="I820" s="34" t="str">
        <f>IF(ISBLANK(VLOOKUP(TRIM(B820),ALL!$B$1:$V$2738,5,FALSE)),"",IF(ISERROR(VLOOKUP(TRIM(B820),ALL!$B$1:$V$2738,5,FALSE))," ",VLOOKUP(TRIM(B820),ALL!$B$1:$V$2738,5,FALSE)))</f>
        <v/>
      </c>
      <c r="J820" s="34" t="str">
        <f>IF(ISBLANK(VLOOKUP(TRIM(B820),ALL!$B$1:$V$2738,6,FALSE)),"",IF(ISERROR(VLOOKUP(TRIM(B820),ALL!$B$1:$V$2738,6,FALSE))," ", VLOOKUP(TRIM(B820),ALL!$B$1:$V$2738,6,FALSE)))</f>
        <v/>
      </c>
      <c r="K820" s="34" t="str">
        <f>IF(ISBLANK(VLOOKUP(TRIM(B820),ALL!$B$1:$V$2738,7,FALSE)),"",IF(ISERROR(VLOOKUP(TRIM(B820),ALL!$B$1:$V$2738,7,FALSE))," ",VLOOKUP(TRIM(B820),ALL!$B$1:$V$2738,7,FALSE)))</f>
        <v/>
      </c>
      <c r="L820" s="34">
        <f>IF(ISBLANK(VLOOKUP(TRIM(B820),ALL!$B$1:$V$2738,8,FALSE)),"",IF(ISERROR(VLOOKUP(TRIM(B820),ALL!$B$1:$V$2738,8,FALSE))," ",VLOOKUP(TRIM(B820),ALL!$B$1:$V$2738,8,FALSE)))</f>
        <v>0</v>
      </c>
      <c r="M820" s="34" t="str">
        <f>IF(ISBLANK(VLOOKUP(TRIM(B820),ALL!$B$1:$V$2738,9,FALSE)),"",IF(ISERROR(VLOOKUP(TRIM(B820),ALL!$B$1:$V$2738,9,FALSE))," ",VLOOKUP(TRIM(B820),ALL!$B$1:$V$2738,9,FALSE)))</f>
        <v/>
      </c>
      <c r="N820" s="34">
        <f>IF(ISBLANK(VLOOKUP(TRIM(B820),ALL!$B$1:$V$2738,10,FALSE)),"",IF(ISERROR(VLOOKUP(TRIM(B820),ALL!$B$1:$V$2738,10,FALSE))," ",VLOOKUP(TRIM(B820),ALL!$B$1:$V$2738,10,FALSE)))</f>
        <v>0</v>
      </c>
      <c r="P820"/>
      <c r="Q820"/>
      <c r="R820"/>
      <c r="S820"/>
      <c r="T820"/>
      <c r="AB820"/>
      <c r="AC820"/>
    </row>
    <row r="821" spans="1:29" ht="15">
      <c r="A821" s="34" t="str">
        <f>IF(ISERROR(VLOOKUP(TRIM(B821),ALL!$B$1:$U$2738,3,FALSE)),"(unc)",VLOOKUP(TRIM(B821),ALL!$B$1:$U$2738,3,FALSE))</f>
        <v>HB</v>
      </c>
      <c r="B821" s="451" t="s">
        <v>9074</v>
      </c>
      <c r="C821" s="10" t="s">
        <v>4840</v>
      </c>
      <c r="D821" s="224">
        <f>VLOOKUP(TRIM(B821),BirthdateDraft!$A$1:$M$9000,2,FALSE)</f>
        <v>36161</v>
      </c>
      <c r="E821" s="203" t="str">
        <f>VLOOKUP(TRIM(B821),BirthdateDraft!$A$1:$M$9865,3,FALSE)</f>
        <v>21/3</v>
      </c>
      <c r="F821" s="209" t="s">
        <v>12131</v>
      </c>
      <c r="G821" s="34" t="str">
        <f>IF(ISERROR(VLOOKUP(TRIM(B821),ALL!$B$1:$U$2738,2,FALSE)),"",IF(ISERROR(VLOOKUP(TRIM(B821),ALL!$B$1:$U$2738,2,FALSE))," ",VLOOKUP(TRIM(B821),ALL!$B$1:$U$2738,2,FALSE)))</f>
        <v>INA</v>
      </c>
      <c r="H821" s="124" t="str">
        <f>IF(ISBLANK(VLOOKUP(TRIM(B821),ALL!$B$1:$V$2738,11,FALSE)),"",IF(ISERROR(VLOOKUP(TRIM(B821),ALL!$B$1:$V$2738,11,FALSE))," ",VLOOKUP(TRIM(B821),ALL!$B$1:$V$2738,11,FALSE)))</f>
        <v>E</v>
      </c>
      <c r="I821" s="34" t="str">
        <f>IF(ISBLANK(VLOOKUP(TRIM(B821),ALL!$B$1:$V$2738,5,FALSE)),"",IF(ISERROR(VLOOKUP(TRIM(B821),ALL!$B$1:$V$2738,5,FALSE))," ",VLOOKUP(TRIM(B821),ALL!$B$1:$V$2738,5,FALSE)))</f>
        <v/>
      </c>
      <c r="J821" s="34" t="str">
        <f>IF(ISBLANK(VLOOKUP(TRIM(B821),ALL!$B$1:$V$2738,6,FALSE)),"",IF(ISERROR(VLOOKUP(TRIM(B821),ALL!$B$1:$V$2738,6,FALSE))," ", VLOOKUP(TRIM(B821),ALL!$B$1:$V$2738,6,FALSE)))</f>
        <v/>
      </c>
      <c r="K821" s="34" t="str">
        <f>IF(ISBLANK(VLOOKUP(TRIM(B821),ALL!$B$1:$V$2738,7,FALSE)),"",IF(ISERROR(VLOOKUP(TRIM(B821),ALL!$B$1:$V$2738,7,FALSE))," ",VLOOKUP(TRIM(B821),ALL!$B$1:$V$2738,7,FALSE)))</f>
        <v/>
      </c>
      <c r="L821" s="34">
        <f>IF(ISBLANK(VLOOKUP(TRIM(B821),ALL!$B$1:$V$2738,8,FALSE)),"",IF(ISERROR(VLOOKUP(TRIM(B821),ALL!$B$1:$V$2738,8,FALSE))," ",VLOOKUP(TRIM(B821),ALL!$B$1:$V$2738,8,FALSE)))</f>
        <v>0</v>
      </c>
      <c r="M821" s="34" t="str">
        <f>IF(ISBLANK(VLOOKUP(TRIM(B821),ALL!$B$1:$V$2738,9,FALSE)),"",IF(ISERROR(VLOOKUP(TRIM(B821),ALL!$B$1:$V$2738,9,FALSE))," ",VLOOKUP(TRIM(B821),ALL!$B$1:$V$2738,9,FALSE)))</f>
        <v/>
      </c>
      <c r="N821" s="34">
        <f>IF(ISBLANK(VLOOKUP(TRIM(B821),ALL!$B$1:$V$2738,10,FALSE)),"",IF(ISERROR(VLOOKUP(TRIM(B821),ALL!$B$1:$V$2738,10,FALSE))," ",VLOOKUP(TRIM(B821),ALL!$B$1:$V$2738,10,FALSE)))</f>
        <v>2</v>
      </c>
      <c r="P821"/>
      <c r="Q821"/>
      <c r="R821"/>
      <c r="S821"/>
      <c r="T821"/>
      <c r="AB821"/>
      <c r="AC821"/>
    </row>
    <row r="822" spans="1:29" ht="15">
      <c r="A822" s="34"/>
      <c r="B822" s="213"/>
      <c r="C822" s="10"/>
      <c r="D822" s="224"/>
      <c r="E822" s="203"/>
      <c r="F822" s="209"/>
      <c r="G822" s="34"/>
      <c r="H822" s="124" t="str">
        <f>IF(ISBLANK(VLOOKUP(TRIM(B822),ALL!$B$1:$V$2738,11,FALSE)),"",IF(ISERROR(VLOOKUP(TRIM(B822),ALL!$B$1:$V$2738,11,FALSE))," ",VLOOKUP(TRIM(B822),ALL!$B$1:$V$2738,11,FALSE)))</f>
        <v xml:space="preserve"> </v>
      </c>
      <c r="I822" s="34"/>
      <c r="J822" s="34"/>
      <c r="K822" s="34"/>
      <c r="L822" s="34" t="str">
        <f>IF(ISBLANK(VLOOKUP(TRIM(B822),ALL!$B$1:$V$2738,8,FALSE)),"",IF(ISERROR(VLOOKUP(TRIM(B822),ALL!$B$1:$V$2738,8,FALSE))," ",VLOOKUP(TRIM(B822),ALL!$B$1:$V$2738,8,FALSE)))</f>
        <v xml:space="preserve"> </v>
      </c>
      <c r="M822" s="34" t="str">
        <f>IF(ISBLANK(VLOOKUP(TRIM(B822),ALL!$B$1:$V$2738,9,FALSE)),"",IF(ISERROR(VLOOKUP(TRIM(B822),ALL!$B$1:$V$2738,9,FALSE))," ",VLOOKUP(TRIM(B822),ALL!$B$1:$V$2738,9,FALSE)))</f>
        <v xml:space="preserve"> </v>
      </c>
      <c r="N822" s="34" t="str">
        <f>IF(ISBLANK(VLOOKUP(TRIM(B822),ALL!$B$1:$V$2738,10,FALSE)),"",IF(ISERROR(VLOOKUP(TRIM(B822),ALL!$B$1:$V$2738,10,FALSE))," ",VLOOKUP(TRIM(B822),ALL!$B$1:$V$2738,10,FALSE)))</f>
        <v xml:space="preserve"> </v>
      </c>
      <c r="P822"/>
      <c r="Q822"/>
      <c r="R822"/>
      <c r="S822"/>
      <c r="T822"/>
      <c r="AB822"/>
      <c r="AC822"/>
    </row>
    <row r="823" spans="1:29" ht="15">
      <c r="A823" s="34" t="str">
        <f>IF(ISERROR(VLOOKUP(TRIM(B823),ALL!$B$1:$U$2738,3,FALSE)),"(unc)",VLOOKUP(TRIM(B823),ALL!$B$1:$U$2738,3,FALSE))</f>
        <v>WR</v>
      </c>
      <c r="B823" s="213" t="s">
        <v>9938</v>
      </c>
      <c r="C823" s="10" t="s">
        <v>4840</v>
      </c>
      <c r="D823" s="224">
        <f>VLOOKUP(TRIM(B823),BirthdateDraft!$A$1:$M$9000,2,FALSE)</f>
        <v>36729</v>
      </c>
      <c r="E823" s="203" t="str">
        <f>VLOOKUP(TRIM(B823),BirthdateDraft!$A$1:$M$9865,3,FALSE)</f>
        <v>22/1</v>
      </c>
      <c r="F823" s="209" t="s">
        <v>10405</v>
      </c>
      <c r="G823" s="34" t="str">
        <f>IF(ISERROR(VLOOKUP(TRIM(B823),ALL!$B$1:$U$2738,2,FALSE)),"",IF(ISERROR(VLOOKUP(TRIM(B823),ALL!$B$1:$U$2738,2,FALSE))," ",VLOOKUP(TRIM(B823),ALL!$B$1:$U$2738,2,FALSE)))</f>
        <v>NYA</v>
      </c>
      <c r="H823" s="124" t="str">
        <f>IF(ISBLANK(VLOOKUP(TRIM(B823),ALL!$B$1:$V$2738,11,FALSE)),"",IF(ISERROR(VLOOKUP(TRIM(B823),ALL!$B$1:$V$2738,11,FALSE))," ",VLOOKUP(TRIM(B823),ALL!$B$1:$V$2738,11,FALSE)))</f>
        <v>D</v>
      </c>
      <c r="I823" s="34"/>
      <c r="J823" s="34"/>
      <c r="K823" s="34"/>
      <c r="L823" s="34"/>
      <c r="M823" s="34"/>
      <c r="N823" s="34"/>
      <c r="O823" s="32"/>
      <c r="P823"/>
      <c r="Q823"/>
      <c r="R823"/>
      <c r="S823"/>
      <c r="T823"/>
      <c r="AB823"/>
      <c r="AC823"/>
    </row>
    <row r="824" spans="1:29" ht="15">
      <c r="A824" s="34" t="str">
        <f>IF(ISERROR(VLOOKUP(TRIM(B824),ALL!$B$1:$U$2738,3,FALSE)),"(unc)",VLOOKUP(TRIM(B824),ALL!$B$1:$U$2738,3,FALSE))</f>
        <v>WR</v>
      </c>
      <c r="B824" s="213" t="s">
        <v>9137</v>
      </c>
      <c r="C824" s="10" t="s">
        <v>4840</v>
      </c>
      <c r="D824" s="224">
        <f>VLOOKUP(TRIM(B824),BirthdateDraft!$A$1:$M$9000,2,FALSE)</f>
        <v>36586</v>
      </c>
      <c r="E824" s="203" t="str">
        <f>VLOOKUP(TRIM(B824),BirthdateDraft!$A$1:$M$9865,3,FALSE)</f>
        <v>21/2</v>
      </c>
      <c r="F824" s="209" t="s">
        <v>11708</v>
      </c>
      <c r="G824" s="34" t="str">
        <f>IF(ISERROR(VLOOKUP(TRIM(B824),ALL!$B$1:$U$2738,2,FALSE)),"",IF(ISERROR(VLOOKUP(TRIM(B824),ALL!$B$1:$U$2738,2,FALSE))," ",VLOOKUP(TRIM(B824),ALL!$B$1:$U$2738,2,FALSE)))</f>
        <v>CLA</v>
      </c>
      <c r="H824" s="124" t="str">
        <f>IF(ISBLANK(VLOOKUP(TRIM(B824),ALL!$B$1:$V$2738,11,FALSE)),"",IF(ISERROR(VLOOKUP(TRIM(B824),ALL!$B$1:$V$2738,11,FALSE))," ",VLOOKUP(TRIM(B824),ALL!$B$1:$V$2738,11,FALSE)))</f>
        <v>E</v>
      </c>
      <c r="I824" s="34" t="str">
        <f>IF(ISBLANK(VLOOKUP(TRIM(B824),ALL!$B$1:$V$2738,5,FALSE)),"",IF(ISERROR(VLOOKUP(TRIM(B824),ALL!$B$1:$V$2738,5,FALSE))," ",VLOOKUP(TRIM(B824),ALL!$B$1:$V$2738,5,FALSE)))</f>
        <v/>
      </c>
      <c r="J824" s="34"/>
      <c r="K824" s="34"/>
      <c r="L824" s="34"/>
      <c r="M824" s="34"/>
      <c r="N824" s="34"/>
      <c r="O824"/>
      <c r="P824"/>
      <c r="Q824"/>
      <c r="R824"/>
      <c r="S824"/>
      <c r="T824"/>
      <c r="AB824"/>
      <c r="AC824"/>
    </row>
    <row r="825" spans="1:29" ht="15">
      <c r="A825" s="34" t="str">
        <f>IF(ISERROR(VLOOKUP(TRIM(B825),ALL!$B$1:$U$2738,3,FALSE)),"(unc)",VLOOKUP(TRIM(B825),ALL!$B$1:$U$2738,3,FALSE))</f>
        <v>WR</v>
      </c>
      <c r="B825" s="213" t="s">
        <v>9114</v>
      </c>
      <c r="C825" s="10" t="s">
        <v>4840</v>
      </c>
      <c r="D825" s="224">
        <f>VLOOKUP(TRIM(B825),BirthdateDraft!$A$1:$M$9000,2,FALSE)</f>
        <v>36220</v>
      </c>
      <c r="E825" s="203" t="str">
        <f>VLOOKUP(TRIM(B825),BirthdateDraft!$A$1:$M$9865,3,FALSE)</f>
        <v>21/3</v>
      </c>
      <c r="F825" s="209" t="s">
        <v>10474</v>
      </c>
      <c r="G825" s="34" t="str">
        <f>IF(ISERROR(VLOOKUP(TRIM(B825),ALL!$B$1:$U$2738,2,FALSE)),"",IF(ISERROR(VLOOKUP(TRIM(B825),ALL!$B$1:$U$2738,2,FALSE))," ",VLOOKUP(TRIM(B825),ALL!$B$1:$U$2738,2,FALSE)))</f>
        <v>HOA</v>
      </c>
      <c r="H825" s="124" t="str">
        <f>IF(ISBLANK(VLOOKUP(TRIM(B825),ALL!$B$1:$V$2738,11,FALSE)),"",IF(ISERROR(VLOOKUP(TRIM(B825),ALL!$B$1:$V$2738,11,FALSE))," ",VLOOKUP(TRIM(B825),ALL!$B$1:$V$2738,11,FALSE)))</f>
        <v>B</v>
      </c>
      <c r="I825" s="34"/>
      <c r="J825" s="34"/>
      <c r="K825" s="34"/>
      <c r="L825" s="34" t="str">
        <f>IF(ISBLANK(VLOOKUP(TRIM(B825),ALL!$B$1:$V$2738,8,FALSE)),"",IF(ISERROR(VLOOKUP(TRIM(B825),ALL!$B$1:$V$2738,8,FALSE))," ",VLOOKUP(TRIM(B825),ALL!$B$1:$V$2738,8,FALSE)))</f>
        <v/>
      </c>
      <c r="M825" s="34" t="str">
        <f>IF(ISBLANK(VLOOKUP(TRIM(B825),ALL!$B$1:$V$2738,9,FALSE)),"",IF(ISERROR(VLOOKUP(TRIM(B825),ALL!$B$1:$V$2738,9,FALSE))," ",VLOOKUP(TRIM(B825),ALL!$B$1:$V$2738,9,FALSE)))</f>
        <v/>
      </c>
      <c r="N825" s="34" t="str">
        <f>IF(ISBLANK(VLOOKUP(TRIM(B825),ALL!$B$1:$V$2738,10,FALSE)),"",IF(ISERROR(VLOOKUP(TRIM(B825),ALL!$B$1:$V$2738,10,FALSE))," ",VLOOKUP(TRIM(B825),ALL!$B$1:$V$2738,10,FALSE)))</f>
        <v/>
      </c>
      <c r="P825"/>
      <c r="Q825"/>
      <c r="R825"/>
      <c r="S825"/>
      <c r="T825"/>
      <c r="AB825"/>
      <c r="AC825"/>
    </row>
    <row r="826" spans="1:29" ht="15">
      <c r="A826" s="34" t="str">
        <f>IF(ISERROR(VLOOKUP(TRIM(B826),ALL!$B$1:$U$2738,3,FALSE)),"(unc)",VLOOKUP(TRIM(B826),ALL!$B$1:$U$2738,3,FALSE))</f>
        <v>WR KOR PR</v>
      </c>
      <c r="B826" s="213" t="s">
        <v>9934</v>
      </c>
      <c r="C826" s="10" t="s">
        <v>4840</v>
      </c>
      <c r="D826" s="224">
        <f>VLOOKUP(TRIM(B826),BirthdateDraft!$A$1:$M$9000,2,FALSE)</f>
        <v>36038</v>
      </c>
      <c r="E826" s="203" t="str">
        <f>VLOOKUP(TRIM(B826),BirthdateDraft!$A$1:$M$9865,3,FALSE)</f>
        <v>22/FA</v>
      </c>
      <c r="F826" s="209" t="s">
        <v>10619</v>
      </c>
      <c r="G826" s="34" t="str">
        <f>IF(ISERROR(VLOOKUP(TRIM(B826),ALL!$B$1:$U$2738,2,FALSE)),"",IF(ISERROR(VLOOKUP(TRIM(B826),ALL!$B$1:$U$2738,2,FALSE))," ",VLOOKUP(TRIM(B826),ALL!$B$1:$U$2738,2,FALSE)))</f>
        <v>NON</v>
      </c>
      <c r="H826" s="124" t="str">
        <f>IF(ISBLANK(VLOOKUP(TRIM(B826),ALL!$B$1:$V$2738,11,FALSE)),"",IF(ISERROR(VLOOKUP(TRIM(B826),ALL!$B$1:$V$2738,11,FALSE))," ",VLOOKUP(TRIM(B826),ALL!$B$1:$V$2738,11,FALSE)))</f>
        <v>D</v>
      </c>
      <c r="I826" s="34"/>
      <c r="J826" s="34"/>
      <c r="K826" s="34"/>
      <c r="L826" s="34"/>
      <c r="M826" s="34"/>
      <c r="N826" s="34"/>
      <c r="P826"/>
      <c r="Q826"/>
      <c r="R826"/>
      <c r="S826"/>
      <c r="T826"/>
      <c r="AB826"/>
      <c r="AC826"/>
    </row>
    <row r="827" spans="1:29" ht="15">
      <c r="A827" s="34" t="str">
        <f>IF(ISERROR(VLOOKUP(TRIM(B827),ALL!$B$1:$U$2738,3,FALSE)),"(unc)",VLOOKUP(TRIM(B827),ALL!$B$1:$U$2738,3,FALSE))</f>
        <v>WR</v>
      </c>
      <c r="B827" s="451" t="s">
        <v>7331</v>
      </c>
      <c r="C827" s="10" t="s">
        <v>4840</v>
      </c>
      <c r="D827" s="224">
        <f>VLOOKUP(TRIM(B827),BirthdateDraft!$A$1:$M$9000,2,FALSE)</f>
        <v>35642</v>
      </c>
      <c r="E827" s="203" t="str">
        <f>VLOOKUP(TRIM(B827),BirthdateDraft!$A$1:$M$9865,3,FALSE)</f>
        <v>19/6</v>
      </c>
      <c r="F827" s="209" t="s">
        <v>10619</v>
      </c>
      <c r="G827" s="34" t="str">
        <f>IF(ISERROR(VLOOKUP(TRIM(B827),ALL!$B$1:$U$2738,2,FALSE)),"",IF(ISERROR(VLOOKUP(TRIM(B827),ALL!$B$1:$U$2738,2,FALSE))," ",VLOOKUP(TRIM(B827),ALL!$B$1:$U$2738,2,FALSE)))</f>
        <v>ATN</v>
      </c>
      <c r="H827" s="124" t="str">
        <f>IF(ISBLANK(VLOOKUP(TRIM(B827),ALL!$B$1:$V$2738,11,FALSE)),"",IF(ISERROR(VLOOKUP(TRIM(B827),ALL!$B$1:$V$2738,11,FALSE))," ",VLOOKUP(TRIM(B827),ALL!$B$1:$V$2738,11,FALSE)))</f>
        <v>B</v>
      </c>
      <c r="I827" s="34"/>
      <c r="J827" s="34"/>
      <c r="K827" s="34"/>
      <c r="L827" s="34"/>
      <c r="M827" s="34"/>
      <c r="N827" s="34"/>
      <c r="P827"/>
      <c r="Q827"/>
      <c r="R827"/>
      <c r="S827"/>
      <c r="T827"/>
      <c r="AB827"/>
      <c r="AC827"/>
    </row>
    <row r="828" spans="1:29" ht="15">
      <c r="A828" s="34" t="str">
        <f>IF(ISERROR(VLOOKUP(TRIM(B828),ALL!$B$1:$U$2738,3,FALSE)),"(unc)",VLOOKUP(TRIM(B828),ALL!$B$1:$U$2738,3,FALSE))</f>
        <v>TE BB</v>
      </c>
      <c r="B828" s="213" t="s">
        <v>6387</v>
      </c>
      <c r="C828" s="10" t="s">
        <v>4840</v>
      </c>
      <c r="D828" s="224">
        <f>VLOOKUP(TRIM(B828),BirthdateDraft!$A$1:$M$9000,2,FALSE)</f>
        <v>34933</v>
      </c>
      <c r="E828" s="203" t="str">
        <f>VLOOKUP(TRIM(B828),BirthdateDraft!$A$1:$M$9865,3,FALSE)</f>
        <v>17/3</v>
      </c>
      <c r="F828" s="209"/>
      <c r="G828" s="34" t="str">
        <f>IF(ISERROR(VLOOKUP(TRIM(B828),ALL!$B$1:$U$2738,2,FALSE)),"",IF(ISERROR(VLOOKUP(TRIM(B828),ALL!$B$1:$U$2738,2,FALSE))," ",VLOOKUP(TRIM(B828),ALL!$B$1:$U$2738,2,FALSE)))</f>
        <v>ATN</v>
      </c>
      <c r="H828" s="124" t="str">
        <f>IF(ISBLANK(VLOOKUP(TRIM(B828),ALL!$B$1:$V$2738,11,FALSE)),"",IF(ISERROR(VLOOKUP(TRIM(B828),ALL!$B$1:$V$2738,11,FALSE))," ",VLOOKUP(TRIM(B828),ALL!$B$1:$V$2738,11,FALSE)))</f>
        <v>A</v>
      </c>
      <c r="I828" s="34" t="str">
        <f>IF(ISBLANK(VLOOKUP(TRIM(B828),ALL!$B$1:$V$2738,5,FALSE)),"",IF(ISERROR(VLOOKUP(TRIM(B828),ALL!$B$1:$V$2738,5,FALSE))," ",VLOOKUP(TRIM(B828),ALL!$B$1:$V$2738,5,FALSE)))</f>
        <v/>
      </c>
      <c r="J828" s="34" t="str">
        <f>IF(ISBLANK(VLOOKUP(TRIM(B828),ALL!$B$1:$V$2738,6,FALSE)),"",IF(ISERROR(VLOOKUP(TRIM(B828),ALL!$B$1:$V$2738,6,FALSE))," ", VLOOKUP(TRIM(B828),ALL!$B$1:$V$2738,6,FALSE)))</f>
        <v/>
      </c>
      <c r="K828" s="34" t="str">
        <f>IF(ISBLANK(VLOOKUP(TRIM(B828),ALL!$B$1:$V$2738,7,FALSE)),"",IF(ISERROR(VLOOKUP(TRIM(B828),ALL!$B$1:$V$2738,7,FALSE))," ",VLOOKUP(TRIM(B828),ALL!$B$1:$V$2738,7,FALSE)))</f>
        <v/>
      </c>
      <c r="L828" s="34">
        <f>IF(ISBLANK(VLOOKUP(TRIM(B828),ALL!$B$1:$V$2738,8,FALSE)),"",IF(ISERROR(VLOOKUP(TRIM(B828),ALL!$B$1:$V$2738,8,FALSE))," ",VLOOKUP(TRIM(B828),ALL!$B$1:$V$2738,8,FALSE)))</f>
        <v>4</v>
      </c>
      <c r="M828" s="34" t="str">
        <f>IF(ISBLANK(VLOOKUP(TRIM(B828),ALL!$B$1:$V$2738,9,FALSE)),"",IF(ISERROR(VLOOKUP(TRIM(B828),ALL!$B$1:$V$2738,9,FALSE))," ",VLOOKUP(TRIM(B828),ALL!$B$1:$V$2738,9,FALSE)))</f>
        <v/>
      </c>
      <c r="N828" s="34">
        <f>IF(ISBLANK(VLOOKUP(TRIM(B828),ALL!$B$1:$V$2738,10,FALSE)),"",IF(ISERROR(VLOOKUP(TRIM(B828),ALL!$B$1:$V$2738,10,FALSE))," ",VLOOKUP(TRIM(B828),ALL!$B$1:$V$2738,10,FALSE)))</f>
        <v>0</v>
      </c>
      <c r="O828" s="32"/>
      <c r="P828"/>
      <c r="Q828"/>
      <c r="R828"/>
      <c r="S828"/>
      <c r="T828"/>
      <c r="AB828"/>
      <c r="AC828"/>
    </row>
    <row r="829" spans="1:29" ht="15">
      <c r="A829" s="34" t="str">
        <f>IF(ISERROR(VLOOKUP(TRIM(B829),ALL!$B$1:$U$2738,3,FALSE)),"(unc)",VLOOKUP(TRIM(B829),ALL!$B$1:$U$2738,3,FALSE))</f>
        <v>TE BB</v>
      </c>
      <c r="B829" s="213" t="s">
        <v>9083</v>
      </c>
      <c r="C829" s="10" t="s">
        <v>4840</v>
      </c>
      <c r="D829" s="224">
        <f>VLOOKUP(TRIM(B829),BirthdateDraft!$A$1:$M$9000,2,FALSE)</f>
        <v>35735</v>
      </c>
      <c r="E829" s="203" t="str">
        <f>VLOOKUP(TRIM(B829),BirthdateDraft!$A$1:$M$9865,3,FALSE)</f>
        <v>21/4</v>
      </c>
      <c r="F829" s="209" t="s">
        <v>10468</v>
      </c>
      <c r="G829" s="34" t="str">
        <f>IF(ISERROR(VLOOKUP(TRIM(B829),ALL!$B$1:$U$2738,2,FALSE)),"",IF(ISERROR(VLOOKUP(TRIM(B829),ALL!$B$1:$U$2738,2,FALSE))," ",VLOOKUP(TRIM(B829),ALL!$B$1:$U$2738,2,FALSE)))</f>
        <v>WAN</v>
      </c>
      <c r="H829" s="124" t="str">
        <f>IF(ISBLANK(VLOOKUP(TRIM(B829),ALL!$B$1:$V$2738,11,FALSE)),"",IF(ISERROR(VLOOKUP(TRIM(B829),ALL!$B$1:$V$2738,11,FALSE))," ",VLOOKUP(TRIM(B829),ALL!$B$1:$V$2738,11,FALSE)))</f>
        <v>E</v>
      </c>
      <c r="I829" s="34" t="str">
        <f>IF(ISBLANK(VLOOKUP(TRIM(B829),ALL!$B$1:$V$2738,5,FALSE)),"",IF(ISERROR(VLOOKUP(TRIM(B829),ALL!$B$1:$V$2738,5,FALSE))," ",VLOOKUP(TRIM(B829),ALL!$B$1:$V$2738,5,FALSE)))</f>
        <v/>
      </c>
      <c r="J829" s="34" t="str">
        <f>IF(ISBLANK(VLOOKUP(TRIM(B829),ALL!$B$1:$V$2738,6,FALSE)),"",IF(ISERROR(VLOOKUP(TRIM(B829),ALL!$B$1:$V$2738,6,FALSE))," ", VLOOKUP(TRIM(B829),ALL!$B$1:$V$2738,6,FALSE)))</f>
        <v/>
      </c>
      <c r="K829" s="34" t="str">
        <f>IF(ISBLANK(VLOOKUP(TRIM(B829),ALL!$B$1:$V$2738,7,FALSE)),"",IF(ISERROR(VLOOKUP(TRIM(B829),ALL!$B$1:$V$2738,7,FALSE))," ",VLOOKUP(TRIM(B829),ALL!$B$1:$V$2738,7,FALSE)))</f>
        <v/>
      </c>
      <c r="L829" s="34">
        <v>5</v>
      </c>
      <c r="M829" s="34" t="str">
        <f>IF(ISBLANK(VLOOKUP(TRIM(B829),ALL!$B$1:$V$2738,9,FALSE)),"",IF(ISERROR(VLOOKUP(TRIM(B829),ALL!$B$1:$V$2738,9,FALSE))," ",VLOOKUP(TRIM(B829),ALL!$B$1:$V$2738,9,FALSE)))</f>
        <v/>
      </c>
      <c r="N829" s="34">
        <f>IF(ISBLANK(VLOOKUP(TRIM(B829),ALL!$B$1:$V$2738,10,FALSE)),"",IF(ISERROR(VLOOKUP(TRIM(B829),ALL!$B$1:$V$2738,10,FALSE))," ",VLOOKUP(TRIM(B829),ALL!$B$1:$V$2738,10,FALSE)))</f>
        <v>0</v>
      </c>
      <c r="P829"/>
      <c r="Q829"/>
      <c r="R829"/>
      <c r="S829"/>
      <c r="T829"/>
      <c r="AB829"/>
      <c r="AC829"/>
    </row>
    <row r="830" spans="1:29" ht="15">
      <c r="A830" s="34" t="str">
        <f>IF(ISERROR(VLOOKUP(TRIM(B830),ALL!$B$1:$U$2738,3,FALSE)),"(unc)",VLOOKUP(TRIM(B830),ALL!$B$1:$U$2738,3,FALSE))</f>
        <v>TE</v>
      </c>
      <c r="B830" s="213" t="s">
        <v>9941</v>
      </c>
      <c r="C830" s="10" t="s">
        <v>4840</v>
      </c>
      <c r="D830" s="224">
        <f>VLOOKUP(TRIM(B830),BirthdateDraft!$A$1:$M$9000,2,FALSE)</f>
        <v>36411</v>
      </c>
      <c r="E830" s="203" t="str">
        <f>VLOOKUP(TRIM(B830),BirthdateDraft!$A$1:$M$9865,3,FALSE)</f>
        <v>22/5</v>
      </c>
      <c r="F830" s="209" t="s">
        <v>10651</v>
      </c>
      <c r="G830" s="34" t="str">
        <f>IF(ISERROR(VLOOKUP(TRIM(B830),ALL!$B$1:$U$2738,2,FALSE)),"",IF(ISERROR(VLOOKUP(TRIM(B830),ALL!$B$1:$U$2738,2,FALSE))," ",VLOOKUP(TRIM(B830),ALL!$B$1:$U$2738,2,FALSE)))</f>
        <v>TNA</v>
      </c>
      <c r="H830" s="124" t="str">
        <f>IF(ISBLANK(VLOOKUP(TRIM(B830),ALL!$B$1:$V$2738,11,FALSE)),"",IF(ISERROR(VLOOKUP(TRIM(B830),ALL!$B$1:$V$2738,11,FALSE))," ",VLOOKUP(TRIM(B830),ALL!$B$1:$V$2738,11,FALSE)))</f>
        <v>C</v>
      </c>
      <c r="I830" s="34" t="str">
        <f>IF(ISBLANK(VLOOKUP(TRIM(B830),ALL!$B$1:$V$2738,5,FALSE)),"",IF(ISERROR(VLOOKUP(TRIM(B830),ALL!$B$1:$V$2738,5,FALSE))," ",VLOOKUP(TRIM(B830),ALL!$B$1:$V$2738,5,FALSE)))</f>
        <v/>
      </c>
      <c r="J830" s="34" t="str">
        <f>IF(ISBLANK(VLOOKUP(TRIM(B830),ALL!$B$1:$V$2738,6,FALSE)),"",IF(ISERROR(VLOOKUP(TRIM(B830),ALL!$B$1:$V$2738,6,FALSE))," ", VLOOKUP(TRIM(B830),ALL!$B$1:$V$2738,6,FALSE)))</f>
        <v/>
      </c>
      <c r="K830" s="34" t="str">
        <f>IF(ISBLANK(VLOOKUP(TRIM(B830),ALL!$B$1:$V$2738,7,FALSE)),"",IF(ISERROR(VLOOKUP(TRIM(B830),ALL!$B$1:$V$2738,7,FALSE))," ",VLOOKUP(TRIM(B830),ALL!$B$1:$V$2738,7,FALSE)))</f>
        <v/>
      </c>
      <c r="L830" s="34">
        <f>IF(ISBLANK(VLOOKUP(TRIM(B830),ALL!$B$1:$V$2738,8,FALSE)),"",IF(ISERROR(VLOOKUP(TRIM(B830),ALL!$B$1:$V$2738,8,FALSE))," ",VLOOKUP(TRIM(B830),ALL!$B$1:$V$2738,8,FALSE)))</f>
        <v>4</v>
      </c>
      <c r="M830" s="34" t="str">
        <f>IF(ISBLANK(VLOOKUP(TRIM(B830),ALL!$B$1:$V$2738,9,FALSE)),"",IF(ISERROR(VLOOKUP(TRIM(B830),ALL!$B$1:$V$2738,9,FALSE))," ",VLOOKUP(TRIM(B830),ALL!$B$1:$V$2738,9,FALSE)))</f>
        <v/>
      </c>
      <c r="N830" s="34">
        <f>IF(ISBLANK(VLOOKUP(TRIM(B830),ALL!$B$1:$V$2738,10,FALSE)),"",IF(ISERROR(VLOOKUP(TRIM(B830),ALL!$B$1:$V$2738,10,FALSE))," ",VLOOKUP(TRIM(B830),ALL!$B$1:$V$2738,10,FALSE)))</f>
        <v>0</v>
      </c>
      <c r="P830"/>
      <c r="Q830"/>
      <c r="R830"/>
      <c r="S830"/>
      <c r="T830"/>
      <c r="AB830"/>
      <c r="AC830"/>
    </row>
    <row r="831" spans="1:29" ht="15">
      <c r="A831" s="34" t="str">
        <f>IF(ISERROR(VLOOKUP(TRIM(B831),ALL!$B$1:$U$2738,3,FALSE)),"(unc)",VLOOKUP(TRIM(B831),ALL!$B$1:$U$2738,3,FALSE))</f>
        <v>BB TE</v>
      </c>
      <c r="B831" s="213" t="s">
        <v>8163</v>
      </c>
      <c r="C831" s="10" t="s">
        <v>4840</v>
      </c>
      <c r="D831" s="224">
        <f>VLOOKUP(TRIM(B831),BirthdateDraft!$A$1:$M$9000,2,FALSE)</f>
        <v>35658</v>
      </c>
      <c r="E831" s="203" t="str">
        <f>VLOOKUP(TRIM(B831),BirthdateDraft!$A$1:$M$9865,3,FALSE)</f>
        <v>20/FA</v>
      </c>
      <c r="F831" s="209" t="s">
        <v>11718</v>
      </c>
      <c r="G831" s="34" t="str">
        <f>IF(ISERROR(VLOOKUP(TRIM(B831),ALL!$B$1:$U$2738,2,FALSE)),"",IF(ISERROR(VLOOKUP(TRIM(B831),ALL!$B$1:$U$2738,2,FALSE))," ",VLOOKUP(TRIM(B831),ALL!$B$1:$U$2738,2,FALSE)))</f>
        <v>LAA</v>
      </c>
      <c r="H831" s="124" t="str">
        <f>IF(ISBLANK(VLOOKUP(TRIM(B831),ALL!$B$1:$V$2738,11,FALSE)),"",IF(ISERROR(VLOOKUP(TRIM(B831),ALL!$B$1:$V$2738,11,FALSE))," ",VLOOKUP(TRIM(B831),ALL!$B$1:$V$2738,11,FALSE)))</f>
        <v>C</v>
      </c>
      <c r="I831" s="34" t="str">
        <f>IF(ISBLANK(VLOOKUP(TRIM(B831),ALL!$B$1:$V$2738,5,FALSE)),"",IF(ISERROR(VLOOKUP(TRIM(B831),ALL!$B$1:$V$2738,5,FALSE))," ",VLOOKUP(TRIM(B831),ALL!$B$1:$V$2738,5,FALSE)))</f>
        <v/>
      </c>
      <c r="J831" s="34" t="str">
        <f>IF(ISBLANK(VLOOKUP(TRIM(B831),ALL!$B$1:$V$2738,6,FALSE)),"",IF(ISERROR(VLOOKUP(TRIM(B831),ALL!$B$1:$V$2738,6,FALSE))," ", VLOOKUP(TRIM(B831),ALL!$B$1:$V$2738,6,FALSE)))</f>
        <v/>
      </c>
      <c r="K831" s="34" t="str">
        <f>IF(ISBLANK(VLOOKUP(TRIM(B831),ALL!$B$1:$V$2738,7,FALSE)),"",IF(ISERROR(VLOOKUP(TRIM(B831),ALL!$B$1:$V$2738,7,FALSE))," ",VLOOKUP(TRIM(B831),ALL!$B$1:$V$2738,7,FALSE)))</f>
        <v/>
      </c>
      <c r="L831" s="34">
        <f>IF(ISBLANK(VLOOKUP(TRIM(B831),ALL!$B$1:$V$2738,8,FALSE)),"",IF(ISERROR(VLOOKUP(TRIM(B831),ALL!$B$1:$V$2738,8,FALSE))," ",VLOOKUP(TRIM(B831),ALL!$B$1:$V$2738,8,FALSE)))</f>
        <v>0</v>
      </c>
      <c r="M831" s="34" t="str">
        <f>IF(ISBLANK(VLOOKUP(TRIM(B831),ALL!$B$1:$V$2738,9,FALSE)),"",IF(ISERROR(VLOOKUP(TRIM(B831),ALL!$B$1:$V$2738,9,FALSE))," ",VLOOKUP(TRIM(B831),ALL!$B$1:$V$2738,9,FALSE)))</f>
        <v/>
      </c>
      <c r="N831" s="34">
        <f>IF(ISBLANK(VLOOKUP(TRIM(B831),ALL!$B$1:$V$2738,10,FALSE)),"",IF(ISERROR(VLOOKUP(TRIM(B831),ALL!$B$1:$V$2738,10,FALSE))," ",VLOOKUP(TRIM(B831),ALL!$B$1:$V$2738,10,FALSE)))</f>
        <v>5</v>
      </c>
      <c r="P831"/>
      <c r="Q831"/>
      <c r="R831"/>
      <c r="S831"/>
      <c r="T831"/>
      <c r="AB831"/>
      <c r="AC831"/>
    </row>
    <row r="832" spans="1:29" ht="15">
      <c r="A832" s="34"/>
      <c r="B832" s="213"/>
      <c r="C832" s="10"/>
      <c r="D832" s="224"/>
      <c r="E832" s="203"/>
      <c r="F832" s="209"/>
      <c r="G832" s="34"/>
      <c r="H832" s="124"/>
      <c r="I832" s="34"/>
      <c r="J832" s="34"/>
      <c r="K832" s="34"/>
      <c r="L832" s="34" t="str">
        <f>IF(ISBLANK(VLOOKUP(TRIM(B832),ALL!$B$1:$V$2738,8,FALSE)),"",IF(ISERROR(VLOOKUP(TRIM(B832),ALL!$B$1:$V$2738,8,FALSE))," ",VLOOKUP(TRIM(B832),ALL!$B$1:$V$2738,8,FALSE)))</f>
        <v xml:space="preserve"> </v>
      </c>
      <c r="M832" s="34" t="str">
        <f>IF(ISBLANK(VLOOKUP(TRIM(B832),ALL!$B$1:$V$2738,9,FALSE)),"",IF(ISERROR(VLOOKUP(TRIM(B832),ALL!$B$1:$V$2738,9,FALSE))," ",VLOOKUP(TRIM(B832),ALL!$B$1:$V$2738,9,FALSE)))</f>
        <v xml:space="preserve"> </v>
      </c>
      <c r="N832" s="34" t="str">
        <f>IF(ISBLANK(VLOOKUP(TRIM(B832),ALL!$B$1:$V$2738,10,FALSE)),"",IF(ISERROR(VLOOKUP(TRIM(B832),ALL!$B$1:$V$2738,10,FALSE))," ",VLOOKUP(TRIM(B832),ALL!$B$1:$V$2738,10,FALSE)))</f>
        <v xml:space="preserve"> </v>
      </c>
      <c r="P832"/>
      <c r="Q832"/>
      <c r="R832"/>
      <c r="S832"/>
      <c r="T832"/>
      <c r="AB832"/>
      <c r="AC832"/>
    </row>
    <row r="833" spans="1:29">
      <c r="A833" s="34" t="str">
        <f>IF(ISERROR(VLOOKUP(TRIM(B833),ALL!$B$1:$U$2738,3,FALSE)),"(unc)",VLOOKUP(TRIM(B833),ALL!$B$1:$U$2738,3,FALSE))</f>
        <v>ROT @</v>
      </c>
      <c r="B833" s="99" t="s">
        <v>9034</v>
      </c>
      <c r="C833" s="10" t="s">
        <v>4840</v>
      </c>
      <c r="D833" s="224">
        <f>VLOOKUP(TRIM(B833),BirthdateDraft!$A$1:$M$9000,2,FALSE)</f>
        <v>36800</v>
      </c>
      <c r="E833" s="203" t="str">
        <f>VLOOKUP(TRIM(B833),BirthdateDraft!$A$1:$M$9865,3,FALSE)</f>
        <v>21/1(7)</v>
      </c>
      <c r="F833" s="209"/>
      <c r="G833" s="34" t="str">
        <f>IF(ISERROR(VLOOKUP(TRIM(B833),ALL!$B$1:$U$2738,2,FALSE)),"",IF(ISERROR(VLOOKUP(TRIM(B833),ALL!$B$1:$U$2738,2,FALSE))," ",VLOOKUP(TRIM(B833),ALL!$B$1:$U$2738,2,FALSE)))</f>
        <v>DEN</v>
      </c>
      <c r="H833" s="124" t="str">
        <f>IF(ISBLANK(VLOOKUP(TRIM(B833),ALL!$B$1:$V$2738,4,FALSE)),"",IF(ISERROR(VLOOKUP(TRIM(B833),ALL!$B$1:$V$2738,4,FALSE))," ",VLOOKUP(TRIM(B833),ALL!$B$1:$V$2738,4,FALSE)))</f>
        <v/>
      </c>
      <c r="I833" s="34" t="str">
        <f>IF(ISBLANK(VLOOKUP(TRIM(B833),ALL!$B$1:$V$2738,5,FALSE)),"",IF(ISERROR(VLOOKUP(TRIM(B833),ALL!$B$1:$V$2738,5,FALSE))," ",VLOOKUP(TRIM(B833),ALL!$B$1:$V$2738,5,FALSE)))</f>
        <v/>
      </c>
      <c r="J833" s="34" t="str">
        <f>IF(ISBLANK(VLOOKUP(TRIM(B833),ALL!$B$1:$V$2738,6,FALSE)),"",IF(ISERROR(VLOOKUP(TRIM(B833),ALL!$B$1:$V$2738,6,FALSE))," ", VLOOKUP(TRIM(B833),ALL!$B$1:$V$2738,6,FALSE)))</f>
        <v/>
      </c>
      <c r="K833" s="34" t="str">
        <f>IF(ISBLANK(VLOOKUP(TRIM(B833),ALL!$B$1:$V$2738,7,FALSE)),"",IF(ISERROR(VLOOKUP(TRIM(B833),ALL!$B$1:$V$2738,7,FALSE))," ",VLOOKUP(TRIM(B833),ALL!$B$1:$V$2738,7,FALSE)))</f>
        <v/>
      </c>
      <c r="L833" s="34">
        <f>IF(ISBLANK(VLOOKUP(TRIM(B833),ALL!$B$1:$V$2738,8,FALSE)),"",IF(ISERROR(VLOOKUP(TRIM(B833),ALL!$B$1:$V$2738,8,FALSE))," ",VLOOKUP(TRIM(B833),ALL!$B$1:$V$2738,8,FALSE)))</f>
        <v>6</v>
      </c>
      <c r="M833" s="34" t="str">
        <f>IF(ISBLANK(VLOOKUP(TRIM(B833),ALL!$B$1:$V$2738,9,FALSE)),"",IF(ISERROR(VLOOKUP(TRIM(B833),ALL!$B$1:$V$2738,9,FALSE))," ",VLOOKUP(TRIM(B833),ALL!$B$1:$V$2738,9,FALSE)))</f>
        <v/>
      </c>
      <c r="N833" s="34">
        <f>IF(ISBLANK(VLOOKUP(TRIM(B833),ALL!$B$1:$V$2738,10,FALSE)),"",IF(ISERROR(VLOOKUP(TRIM(B833),ALL!$B$1:$V$2738,10,FALSE))," ",VLOOKUP(TRIM(B833),ALL!$B$1:$V$2738,10,FALSE)))</f>
        <v>7</v>
      </c>
      <c r="O833"/>
      <c r="P833"/>
      <c r="Q833"/>
      <c r="R833"/>
      <c r="S833"/>
      <c r="T833"/>
      <c r="AB833"/>
      <c r="AC833"/>
    </row>
    <row r="834" spans="1:29" ht="15">
      <c r="A834" s="34" t="str">
        <f>IF(ISERROR(VLOOKUP(TRIM(B834),ALL!$B$1:$U$2738,3,FALSE)),"(unc)",VLOOKUP(TRIM(B834),ALL!$B$1:$U$2738,3,FALSE))</f>
        <v>ROT @</v>
      </c>
      <c r="B834" s="213" t="s">
        <v>3995</v>
      </c>
      <c r="C834" s="10" t="s">
        <v>4840</v>
      </c>
      <c r="D834" s="224">
        <f>VLOOKUP(TRIM(B834),BirthdateDraft!$A$1:$M$9000,2,FALSE)</f>
        <v>33001</v>
      </c>
      <c r="E834" s="203" t="str">
        <f>VLOOKUP(TRIM(B834),BirthdateDraft!$A$1:$M$9865,3,FALSE)</f>
        <v>13/1 (4)</v>
      </c>
      <c r="F834" s="209" t="s">
        <v>4853</v>
      </c>
      <c r="G834" s="34" t="str">
        <f>IF(ISERROR(VLOOKUP(TRIM(B834),ALL!$B$1:$U$2738,2,FALSE)),"",IF(ISERROR(VLOOKUP(TRIM(B834),ALL!$B$1:$U$2738,2,FALSE))," ",VLOOKUP(TRIM(B834),ALL!$B$1:$U$2738,2,FALSE)))</f>
        <v>PHN</v>
      </c>
      <c r="H834" s="124" t="str">
        <f>IF(ISBLANK(VLOOKUP(TRIM(B834),ALL!$B$1:$V$2738,4,FALSE)),"",IF(ISERROR(VLOOKUP(TRIM(B834),ALL!$B$1:$V$2738,4,FALSE))," ",VLOOKUP(TRIM(B834),ALL!$B$1:$V$2738,4,FALSE)))</f>
        <v/>
      </c>
      <c r="I834" s="34" t="str">
        <f>IF(ISBLANK(VLOOKUP(TRIM(B834),ALL!$B$1:$V$2738,5,FALSE)),"",IF(ISERROR(VLOOKUP(TRIM(B834),ALL!$B$1:$V$2738,5,FALSE))," ",VLOOKUP(TRIM(B834),ALL!$B$1:$V$2738,5,FALSE)))</f>
        <v/>
      </c>
      <c r="J834" s="34" t="str">
        <f>IF(ISBLANK(VLOOKUP(TRIM(B834),ALL!$B$1:$V$2738,6,FALSE)),"",IF(ISERROR(VLOOKUP(TRIM(B834),ALL!$B$1:$V$2738,6,FALSE))," ", VLOOKUP(TRIM(B834),ALL!$B$1:$V$2738,6,FALSE)))</f>
        <v/>
      </c>
      <c r="K834" s="34" t="str">
        <f>IF(ISBLANK(VLOOKUP(TRIM(B834),ALL!$B$1:$V$2738,7,FALSE)),"",IF(ISERROR(VLOOKUP(TRIM(B834),ALL!$B$1:$V$2738,7,FALSE))," ",VLOOKUP(TRIM(B834),ALL!$B$1:$V$2738,7,FALSE)))</f>
        <v/>
      </c>
      <c r="L834" s="34">
        <f>IF(ISBLANK(VLOOKUP(TRIM(B834),ALL!$B$1:$V$2738,8,FALSE)),"",IF(ISERROR(VLOOKUP(TRIM(B834),ALL!$B$1:$V$2738,8,FALSE))," ",VLOOKUP(TRIM(B834),ALL!$B$1:$V$2738,8,FALSE)))</f>
        <v>6</v>
      </c>
      <c r="M834" s="34" t="str">
        <f>IF(ISBLANK(VLOOKUP(TRIM(B834),ALL!$B$1:$V$2738,9,FALSE)),"",IF(ISERROR(VLOOKUP(TRIM(B834),ALL!$B$1:$V$2738,9,FALSE))," ",VLOOKUP(TRIM(B834),ALL!$B$1:$V$2738,9,FALSE)))</f>
        <v/>
      </c>
      <c r="N834" s="34">
        <f>IF(ISBLANK(VLOOKUP(TRIM(B834),ALL!$B$1:$V$2738,10,FALSE)),"",IF(ISERROR(VLOOKUP(TRIM(B834),ALL!$B$1:$V$2738,10,FALSE))," ",VLOOKUP(TRIM(B834),ALL!$B$1:$V$2738,10,FALSE)))</f>
        <v>7</v>
      </c>
      <c r="P834"/>
      <c r="Q834"/>
      <c r="R834"/>
      <c r="S834"/>
      <c r="T834"/>
      <c r="AB834"/>
      <c r="AC834"/>
    </row>
    <row r="835" spans="1:29" ht="15">
      <c r="A835" s="34" t="str">
        <f>IF(ISERROR(VLOOKUP(TRIM(B835),ALL!$B$1:$U$2738,3,FALSE)),"(unc)",VLOOKUP(TRIM(B835),ALL!$B$1:$U$2738,3,FALSE))</f>
        <v>RG @</v>
      </c>
      <c r="B835" s="213" t="s">
        <v>7255</v>
      </c>
      <c r="C835" s="10" t="s">
        <v>4840</v>
      </c>
      <c r="D835" s="224">
        <f>VLOOKUP(TRIM(B835),BirthdateDraft!$A$1:$M$9000,2,FALSE)</f>
        <v>35489</v>
      </c>
      <c r="E835" s="203" t="str">
        <f>VLOOKUP(TRIM(B835),BirthdateDraft!$A$1:$M$9865,3,FALSE)</f>
        <v>19/1 (14)</v>
      </c>
      <c r="F835" s="209" t="s">
        <v>10471</v>
      </c>
      <c r="G835" s="34" t="str">
        <f>IF(ISERROR(VLOOKUP(TRIM(B835),ALL!$B$1:$U$2738,2,FALSE)),"",IF(ISERROR(VLOOKUP(TRIM(B835),ALL!$B$1:$U$2738,2,FALSE))," ",VLOOKUP(TRIM(B835),ALL!$B$1:$U$2738,2,FALSE)))</f>
        <v>ATN</v>
      </c>
      <c r="H835" s="124" t="str">
        <f>IF(ISBLANK(VLOOKUP(TRIM(B835),ALL!$B$1:$V$2738,4,FALSE)),"",IF(ISERROR(VLOOKUP(TRIM(B835),ALL!$B$1:$V$2738,4,FALSE))," ",VLOOKUP(TRIM(B835),ALL!$B$1:$V$2738,4,FALSE)))</f>
        <v/>
      </c>
      <c r="I835" s="34" t="str">
        <f>IF(ISBLANK(VLOOKUP(TRIM(B835),ALL!$B$1:$V$2738,5,FALSE)),"",IF(ISERROR(VLOOKUP(TRIM(B835),ALL!$B$1:$V$2738,5,FALSE))," ",VLOOKUP(TRIM(B835),ALL!$B$1:$V$2738,5,FALSE)))</f>
        <v/>
      </c>
      <c r="J835" s="34" t="str">
        <f>IF(ISBLANK(VLOOKUP(TRIM(B835),ALL!$B$1:$V$2738,6,FALSE)),"",IF(ISERROR(VLOOKUP(TRIM(B835),ALL!$B$1:$V$2738,6,FALSE))," ", VLOOKUP(TRIM(B835),ALL!$B$1:$V$2738,6,FALSE)))</f>
        <v/>
      </c>
      <c r="K835" s="34" t="str">
        <f>IF(ISBLANK(VLOOKUP(TRIM(B835),ALL!$B$1:$V$2738,7,FALSE)),"",IF(ISERROR(VLOOKUP(TRIM(B835),ALL!$B$1:$V$2738,7,FALSE))," ",VLOOKUP(TRIM(B835),ALL!$B$1:$V$2738,7,FALSE)))</f>
        <v/>
      </c>
      <c r="L835" s="34">
        <f>IF(ISBLANK(VLOOKUP(TRIM(B835),ALL!$B$1:$V$2738,8,FALSE)),"",IF(ISERROR(VLOOKUP(TRIM(B835),ALL!$B$1:$V$2738,8,FALSE))," ",VLOOKUP(TRIM(B835),ALL!$B$1:$V$2738,8,FALSE)))</f>
        <v>6</v>
      </c>
      <c r="M835" s="34" t="str">
        <f>IF(ISBLANK(VLOOKUP(TRIM(B835),ALL!$B$1:$V$2738,9,FALSE)),"",IF(ISERROR(VLOOKUP(TRIM(B835),ALL!$B$1:$V$2738,9,FALSE))," ",VLOOKUP(TRIM(B835),ALL!$B$1:$V$2738,9,FALSE)))</f>
        <v/>
      </c>
      <c r="N835" s="34">
        <f>IF(ISBLANK(VLOOKUP(TRIM(B835),ALL!$B$1:$V$2738,10,FALSE)),"",IF(ISERROR(VLOOKUP(TRIM(B835),ALL!$B$1:$V$2738,10,FALSE))," ",VLOOKUP(TRIM(B835),ALL!$B$1:$V$2738,10,FALSE)))</f>
        <v>7</v>
      </c>
      <c r="P835"/>
      <c r="Q835"/>
      <c r="R835"/>
      <c r="S835"/>
      <c r="T835"/>
      <c r="AB835"/>
      <c r="AC835"/>
    </row>
    <row r="836" spans="1:29" ht="15">
      <c r="A836" s="34" t="str">
        <f>IF(ISERROR(VLOOKUP(TRIM(B836),ALL!$B$1:$U$2738,3,FALSE)),"(unc)",VLOOKUP(TRIM(B836),ALL!$B$1:$U$2738,3,FALSE))</f>
        <v>OC @</v>
      </c>
      <c r="B836" s="213" t="s">
        <v>9985</v>
      </c>
      <c r="C836" s="10" t="s">
        <v>4840</v>
      </c>
      <c r="D836" s="224">
        <f>VLOOKUP(TRIM(B836),BirthdateDraft!$A$1:$M$9000,2,FALSE)</f>
        <v>36623</v>
      </c>
      <c r="E836" s="203" t="str">
        <f>VLOOKUP(TRIM(B836),BirthdateDraft!$A$1:$M$9865,3,FALSE)</f>
        <v>22/1</v>
      </c>
      <c r="F836" s="209" t="s">
        <v>10650</v>
      </c>
      <c r="G836" s="34" t="str">
        <f>IF(ISERROR(VLOOKUP(TRIM(B836),ALL!$B$1:$U$2738,2,FALSE)),"",IF(ISERROR(VLOOKUP(TRIM(B836),ALL!$B$1:$U$2738,2,FALSE))," ",VLOOKUP(TRIM(B836),ALL!$B$1:$U$2738,2,FALSE)))</f>
        <v>BAA</v>
      </c>
      <c r="H836" s="124" t="str">
        <f>IF(ISBLANK(VLOOKUP(TRIM(B836),ALL!$B$1:$V$2738,4,FALSE)),"",IF(ISERROR(VLOOKUP(TRIM(B836),ALL!$B$1:$V$2738,4,FALSE))," ",VLOOKUP(TRIM(B836),ALL!$B$1:$V$2738,4,FALSE)))</f>
        <v/>
      </c>
      <c r="I836" s="34" t="str">
        <f>IF(ISBLANK(VLOOKUP(TRIM(B836),ALL!$B$1:$V$2738,5,FALSE)),"",IF(ISERROR(VLOOKUP(TRIM(B836),ALL!$B$1:$V$2738,5,FALSE))," ",VLOOKUP(TRIM(B836),ALL!$B$1:$V$2738,5,FALSE)))</f>
        <v/>
      </c>
      <c r="J836" s="34" t="str">
        <f>IF(ISBLANK(VLOOKUP(TRIM(B836),ALL!$B$1:$V$2738,6,FALSE)),"",IF(ISERROR(VLOOKUP(TRIM(B836),ALL!$B$1:$V$2738,6,FALSE))," ", VLOOKUP(TRIM(B836),ALL!$B$1:$V$2738,6,FALSE)))</f>
        <v/>
      </c>
      <c r="K836" s="34" t="str">
        <f>IF(ISBLANK(VLOOKUP(TRIM(B836),ALL!$B$1:$V$2738,7,FALSE)),"",IF(ISERROR(VLOOKUP(TRIM(B836),ALL!$B$1:$V$2738,7,FALSE))," ",VLOOKUP(TRIM(B836),ALL!$B$1:$V$2738,7,FALSE)))</f>
        <v/>
      </c>
      <c r="L836" s="34">
        <f>IF(ISBLANK(VLOOKUP(TRIM(B836),ALL!$B$1:$V$2738,8,FALSE)),"",IF(ISERROR(VLOOKUP(TRIM(B836),ALL!$B$1:$V$2738,8,FALSE))," ",VLOOKUP(TRIM(B836),ALL!$B$1:$V$2738,8,FALSE)))</f>
        <v>6</v>
      </c>
      <c r="M836" s="34" t="str">
        <f>IF(ISBLANK(VLOOKUP(TRIM(B836),ALL!$B$1:$V$2738,9,FALSE)),"",IF(ISERROR(VLOOKUP(TRIM(B836),ALL!$B$1:$V$2738,9,FALSE))," ",VLOOKUP(TRIM(B836),ALL!$B$1:$V$2738,9,FALSE)))</f>
        <v/>
      </c>
      <c r="N836" s="34">
        <f>IF(ISBLANK(VLOOKUP(TRIM(B836),ALL!$B$1:$V$2738,10,FALSE)),"",IF(ISERROR(VLOOKUP(TRIM(B836),ALL!$B$1:$V$2738,10,FALSE))," ",VLOOKUP(TRIM(B836),ALL!$B$1:$V$2738,10,FALSE)))</f>
        <v>5</v>
      </c>
      <c r="P836"/>
      <c r="Q836"/>
      <c r="R836"/>
      <c r="S836"/>
      <c r="T836"/>
      <c r="AB836"/>
      <c r="AC836"/>
    </row>
    <row r="837" spans="1:29" ht="15">
      <c r="A837" s="34" t="str">
        <f>IF(ISERROR(VLOOKUP(TRIM(B837),ALL!$B$1:$U$2738,3,FALSE)),"(unc)",VLOOKUP(TRIM(B837),ALL!$B$1:$U$2738,3,FALSE))</f>
        <v>RG @</v>
      </c>
      <c r="B837" s="213" t="s">
        <v>9106</v>
      </c>
      <c r="C837" s="10" t="s">
        <v>4840</v>
      </c>
      <c r="D837" s="224">
        <f>VLOOKUP(TRIM(B837),BirthdateDraft!$A$1:$M$9000,2,FALSE)</f>
        <v>36100</v>
      </c>
      <c r="E837" s="203" t="str">
        <f>VLOOKUP(TRIM(B837),BirthdateDraft!$A$1:$M$9865,3,FALSE)</f>
        <v>21/3</v>
      </c>
      <c r="F837" s="209" t="s">
        <v>10468</v>
      </c>
      <c r="G837" s="34" t="str">
        <f>IF(ISERROR(VLOOKUP(TRIM(B837),ALL!$B$1:$U$2738,2,FALSE)),"",IF(ISERROR(VLOOKUP(TRIM(B837),ALL!$B$1:$U$2738,2,FALSE))," ",VLOOKUP(TRIM(B837),ALL!$B$1:$U$2738,2,FALSE)))</f>
        <v>DNA</v>
      </c>
      <c r="H837" s="124" t="str">
        <f>IF(ISBLANK(VLOOKUP(TRIM(B837),ALL!$B$1:$V$2738,4,FALSE)),"",IF(ISERROR(VLOOKUP(TRIM(B837),ALL!$B$1:$V$2738,4,FALSE))," ",VLOOKUP(TRIM(B837),ALL!$B$1:$V$2738,4,FALSE)))</f>
        <v/>
      </c>
      <c r="I837" s="34" t="str">
        <f>IF(ISBLANK(VLOOKUP(TRIM(B837),ALL!$B$1:$V$2738,5,FALSE)),"",IF(ISERROR(VLOOKUP(TRIM(B837),ALL!$B$1:$V$2738,5,FALSE))," ",VLOOKUP(TRIM(B837),ALL!$B$1:$V$2738,5,FALSE)))</f>
        <v/>
      </c>
      <c r="J837" s="34" t="str">
        <f>IF(ISBLANK(VLOOKUP(TRIM(B837),ALL!$B$1:$V$2738,6,FALSE)),"",IF(ISERROR(VLOOKUP(TRIM(B837),ALL!$B$1:$V$2738,6,FALSE))," ", VLOOKUP(TRIM(B837),ALL!$B$1:$V$2738,6,FALSE)))</f>
        <v/>
      </c>
      <c r="K837" s="34" t="str">
        <f>IF(ISBLANK(VLOOKUP(TRIM(B837),ALL!$B$1:$V$2738,7,FALSE)),"",IF(ISERROR(VLOOKUP(TRIM(B837),ALL!$B$1:$V$2738,7,FALSE))," ",VLOOKUP(TRIM(B837),ALL!$B$1:$V$2738,7,FALSE)))</f>
        <v/>
      </c>
      <c r="L837" s="34">
        <f>IF(ISBLANK(VLOOKUP(TRIM(B837),ALL!$B$1:$V$2738,8,FALSE)),"",IF(ISERROR(VLOOKUP(TRIM(B837),ALL!$B$1:$V$2738,8,FALSE))," ",VLOOKUP(TRIM(B837),ALL!$B$1:$V$2738,8,FALSE)))</f>
        <v>6</v>
      </c>
      <c r="M837" s="34" t="str">
        <f>IF(ISBLANK(VLOOKUP(TRIM(B837),ALL!$B$1:$V$2738,9,FALSE)),"",IF(ISERROR(VLOOKUP(TRIM(B837),ALL!$B$1:$V$2738,9,FALSE))," ",VLOOKUP(TRIM(B837),ALL!$B$1:$V$2738,9,FALSE)))</f>
        <v/>
      </c>
      <c r="N837" s="34">
        <f>IF(ISBLANK(VLOOKUP(TRIM(B837),ALL!$B$1:$V$2738,10,FALSE)),"",IF(ISERROR(VLOOKUP(TRIM(B837),ALL!$B$1:$V$2738,10,FALSE))," ",VLOOKUP(TRIM(B837),ALL!$B$1:$V$2738,10,FALSE)))</f>
        <v>2</v>
      </c>
      <c r="P837"/>
      <c r="Q837"/>
      <c r="R837"/>
      <c r="S837"/>
      <c r="T837"/>
      <c r="AB837"/>
      <c r="AC837"/>
    </row>
    <row r="838" spans="1:29" ht="15">
      <c r="A838" s="34" t="str">
        <f>IF(ISERROR(VLOOKUP(TRIM(B838),ALL!$B$1:$U$2738,3,FALSE)),"(unc)",VLOOKUP(TRIM(B838),ALL!$B$1:$U$2738,3,FALSE))</f>
        <v>LOT @</v>
      </c>
      <c r="B838" s="213" t="s">
        <v>10053</v>
      </c>
      <c r="C838" s="10" t="s">
        <v>4840</v>
      </c>
      <c r="D838" s="224">
        <f>VLOOKUP(TRIM(B838),BirthdateDraft!$A$1:$M$9000,2,FALSE)</f>
        <v>35696</v>
      </c>
      <c r="E838" s="203" t="str">
        <f>VLOOKUP(TRIM(B838),BirthdateDraft!$A$1:$M$9865,3,FALSE)</f>
        <v>22/3</v>
      </c>
      <c r="F838" s="209" t="s">
        <v>10618</v>
      </c>
      <c r="G838" s="34" t="str">
        <f>IF(ISERROR(VLOOKUP(TRIM(B838),ALL!$B$1:$U$2738,2,FALSE)),"",IF(ISERROR(VLOOKUP(TRIM(B838),ALL!$B$1:$U$2738,2,FALSE))," ",VLOOKUP(TRIM(B838),ALL!$B$1:$U$2738,2,FALSE)))</f>
        <v>INA</v>
      </c>
      <c r="H838" s="124" t="str">
        <f>IF(ISBLANK(VLOOKUP(TRIM(B838),ALL!$B$1:$V$2738,4,FALSE)),"",IF(ISERROR(VLOOKUP(TRIM(B838),ALL!$B$1:$V$2738,4,FALSE))," ",VLOOKUP(TRIM(B838),ALL!$B$1:$V$2738,4,FALSE)))</f>
        <v/>
      </c>
      <c r="I838" s="34" t="str">
        <f>IF(ISBLANK(VLOOKUP(TRIM(B838),ALL!$B$1:$V$2738,5,FALSE)),"",IF(ISERROR(VLOOKUP(TRIM(B838),ALL!$B$1:$V$2738,5,FALSE))," ",VLOOKUP(TRIM(B838),ALL!$B$1:$V$2738,5,FALSE)))</f>
        <v/>
      </c>
      <c r="J838" s="34" t="str">
        <f>IF(ISBLANK(VLOOKUP(TRIM(B838),ALL!$B$1:$V$2738,6,FALSE)),"",IF(ISERROR(VLOOKUP(TRIM(B838),ALL!$B$1:$V$2738,6,FALSE))," ", VLOOKUP(TRIM(B838),ALL!$B$1:$V$2738,6,FALSE)))</f>
        <v/>
      </c>
      <c r="K838" s="34" t="str">
        <f>IF(ISBLANK(VLOOKUP(TRIM(B838),ALL!$B$1:$V$2738,7,FALSE)),"",IF(ISERROR(VLOOKUP(TRIM(B838),ALL!$B$1:$V$2738,7,FALSE))," ",VLOOKUP(TRIM(B838),ALL!$B$1:$V$2738,7,FALSE)))</f>
        <v/>
      </c>
      <c r="L838" s="34">
        <f>IF(ISBLANK(VLOOKUP(TRIM(B838),ALL!$B$1:$V$2738,8,FALSE)),"",IF(ISERROR(VLOOKUP(TRIM(B838),ALL!$B$1:$V$2738,8,FALSE))," ",VLOOKUP(TRIM(B838),ALL!$B$1:$V$2738,8,FALSE)))</f>
        <v>4</v>
      </c>
      <c r="M838" s="34" t="str">
        <f>IF(ISBLANK(VLOOKUP(TRIM(B838),ALL!$B$1:$V$2738,9,FALSE)),"",IF(ISERROR(VLOOKUP(TRIM(B838),ALL!$B$1:$V$2738,9,FALSE))," ",VLOOKUP(TRIM(B838),ALL!$B$1:$V$2738,9,FALSE)))</f>
        <v/>
      </c>
      <c r="N838" s="34">
        <f>IF(ISBLANK(VLOOKUP(TRIM(B838),ALL!$B$1:$V$2738,10,FALSE)),"",IF(ISERROR(VLOOKUP(TRIM(B838),ALL!$B$1:$V$2738,10,FALSE))," ",VLOOKUP(TRIM(B838),ALL!$B$1:$V$2738,10,FALSE)))</f>
        <v>5</v>
      </c>
      <c r="P838"/>
      <c r="Q838"/>
      <c r="R838"/>
      <c r="S838"/>
      <c r="T838"/>
      <c r="AB838"/>
      <c r="AC838"/>
    </row>
    <row r="839" spans="1:29" ht="15">
      <c r="A839" s="34" t="str">
        <f>IF(ISERROR(VLOOKUP(TRIM(B839),ALL!$B$1:$U$2738,3,FALSE)),"(unc)",VLOOKUP(TRIM(B839),ALL!$B$1:$U$2738,3,FALSE))</f>
        <v>G @ OC @</v>
      </c>
      <c r="B839" s="213" t="s">
        <v>5157</v>
      </c>
      <c r="C839" s="10" t="s">
        <v>4840</v>
      </c>
      <c r="D839" s="224">
        <f>VLOOKUP(TRIM(B839),BirthdateDraft!$A$1:$M$9000,2,FALSE)</f>
        <v>33644</v>
      </c>
      <c r="E839" s="203" t="str">
        <f>VLOOKUP(TRIM(B839),BirthdateDraft!$A$1:$M$9865,3,FALSE)</f>
        <v>15/4</v>
      </c>
      <c r="F839" s="209"/>
      <c r="G839" s="34" t="str">
        <f>IF(ISERROR(VLOOKUP(TRIM(B839),ALL!$B$1:$U$2738,2,FALSE)),"",IF(ISERROR(VLOOKUP(TRIM(B839),ALL!$B$1:$U$2738,2,FALSE))," ",VLOOKUP(TRIM(B839),ALL!$B$1:$U$2738,2,FALSE)))</f>
        <v>SFN</v>
      </c>
      <c r="H839" s="124" t="str">
        <f>IF(ISBLANK(VLOOKUP(TRIM(B839),ALL!$B$1:$V$2738,4,FALSE)),"",IF(ISERROR(VLOOKUP(TRIM(B839),ALL!$B$1:$V$2738,4,FALSE))," ",VLOOKUP(TRIM(B839),ALL!$B$1:$V$2738,4,FALSE)))</f>
        <v/>
      </c>
      <c r="I839" s="34" t="str">
        <f>IF(ISBLANK(VLOOKUP(TRIM(B839),ALL!$B$1:$V$2738,5,FALSE)),"",IF(ISERROR(VLOOKUP(TRIM(B839),ALL!$B$1:$V$2738,5,FALSE))," ",VLOOKUP(TRIM(B839),ALL!$B$1:$V$2738,5,FALSE)))</f>
        <v/>
      </c>
      <c r="J839" s="34" t="str">
        <f>IF(ISBLANK(VLOOKUP(TRIM(B839),ALL!$B$1:$V$2738,6,FALSE)),"",IF(ISERROR(VLOOKUP(TRIM(B839),ALL!$B$1:$V$2738,6,FALSE))," ", VLOOKUP(TRIM(B839),ALL!$B$1:$V$2738,6,FALSE)))</f>
        <v/>
      </c>
      <c r="K839" s="34" t="str">
        <f>IF(ISBLANK(VLOOKUP(TRIM(B839),ALL!$B$1:$V$2738,7,FALSE)),"",IF(ISERROR(VLOOKUP(TRIM(B839),ALL!$B$1:$V$2738,7,FALSE))," ",VLOOKUP(TRIM(B839),ALL!$B$1:$V$2738,7,FALSE)))</f>
        <v/>
      </c>
      <c r="L839" s="34">
        <f>IF(ISBLANK(VLOOKUP(TRIM(B839),ALL!$B$1:$V$2738,8,FALSE)),"",IF(ISERROR(VLOOKUP(TRIM(B839),ALL!$B$1:$V$2738,8,FALSE))," ",VLOOKUP(TRIM(B839),ALL!$B$1:$V$2738,8,FALSE)))</f>
        <v>4</v>
      </c>
      <c r="M839" s="34">
        <f>IF(ISBLANK(VLOOKUP(TRIM(B839),ALL!$B$1:$V$2738,9,FALSE)),"",IF(ISERROR(VLOOKUP(TRIM(B839),ALL!$B$1:$V$2738,9,FALSE))," ",VLOOKUP(TRIM(B839),ALL!$B$1:$V$2738,9,FALSE)))</f>
        <v>4</v>
      </c>
      <c r="N839" s="34">
        <f>IF(ISBLANK(VLOOKUP(TRIM(B839),ALL!$B$1:$V$2738,10,FALSE)),"",IF(ISERROR(VLOOKUP(TRIM(B839),ALL!$B$1:$V$2738,10,FALSE))," ",VLOOKUP(TRIM(B839),ALL!$B$1:$V$2738,10,FALSE)))</f>
        <v>0</v>
      </c>
      <c r="O839"/>
      <c r="P839"/>
      <c r="Q839"/>
      <c r="R839"/>
      <c r="S839"/>
      <c r="T839"/>
      <c r="AB839"/>
      <c r="AC839"/>
    </row>
    <row r="840" spans="1:29" ht="15">
      <c r="A840" s="34"/>
      <c r="B840" s="213"/>
      <c r="C840" s="10"/>
      <c r="D840" s="224"/>
      <c r="E840" s="203"/>
      <c r="F840" s="209"/>
      <c r="G840" s="34"/>
      <c r="H840" s="124"/>
      <c r="I840" s="34"/>
      <c r="J840" s="34"/>
      <c r="K840" s="34"/>
      <c r="L840" s="34" t="str">
        <f>IF(ISBLANK(VLOOKUP(TRIM(B840),ALL!$B$1:$V$2738,8,FALSE)),"",IF(ISERROR(VLOOKUP(TRIM(B840),ALL!$B$1:$V$2738,8,FALSE))," ",VLOOKUP(TRIM(B840),ALL!$B$1:$V$2738,8,FALSE)))</f>
        <v xml:space="preserve"> </v>
      </c>
      <c r="M840" s="34" t="str">
        <f>IF(ISBLANK(VLOOKUP(TRIM(B840),ALL!$B$1:$V$2738,9,FALSE)),"",IF(ISERROR(VLOOKUP(TRIM(B840),ALL!$B$1:$V$2738,9,FALSE))," ",VLOOKUP(TRIM(B840),ALL!$B$1:$V$2738,9,FALSE)))</f>
        <v xml:space="preserve"> </v>
      </c>
      <c r="N840" s="34" t="str">
        <f>IF(ISBLANK(VLOOKUP(TRIM(B840),ALL!$B$1:$V$2738,10,FALSE)),"",IF(ISERROR(VLOOKUP(TRIM(B840),ALL!$B$1:$V$2738,10,FALSE))," ",VLOOKUP(TRIM(B840),ALL!$B$1:$V$2738,10,FALSE)))</f>
        <v xml:space="preserve"> </v>
      </c>
      <c r="P840"/>
      <c r="Q840"/>
      <c r="R840"/>
      <c r="S840"/>
      <c r="T840"/>
      <c r="AB840"/>
      <c r="AC840"/>
    </row>
    <row r="841" spans="1:29">
      <c r="A841" s="34" t="str">
        <f>IF(ISERROR(VLOOKUP(TRIM(B841),ALL!$B$1:$U$2738,3,FALSE)),"(unc)",VLOOKUP(TRIM(B841),ALL!$B$1:$U$2738,3,FALSE))</f>
        <v>LE $</v>
      </c>
      <c r="B841" s="99" t="s">
        <v>7209</v>
      </c>
      <c r="C841" s="10" t="s">
        <v>4840</v>
      </c>
      <c r="D841" s="224">
        <f>VLOOKUP(TRIM(B841),BirthdateDraft!$A$1:$M$9000,2,FALSE)</f>
        <v>35664</v>
      </c>
      <c r="E841" s="203" t="str">
        <f>VLOOKUP(TRIM(B841),BirthdateDraft!$A$1:$M$9865,3,FALSE)</f>
        <v>19/4</v>
      </c>
      <c r="F841" s="209" t="s">
        <v>10480</v>
      </c>
      <c r="G841" s="34" t="str">
        <f>IF(ISERROR(VLOOKUP(TRIM(B841),ALL!$B$1:$U$2738,2,FALSE)),"",IF(ISERROR(VLOOKUP(TRIM(B841),ALL!$B$1:$U$2738,2,FALSE))," ",VLOOKUP(TRIM(B841),ALL!$B$1:$U$2738,2,FALSE)))</f>
        <v>LVA</v>
      </c>
      <c r="H841" s="124" t="str">
        <f>IF(ISBLANK(VLOOKUP(TRIM(B841),ALL!$B$1:$V$2738,4,FALSE)),"",IF(ISERROR(VLOOKUP(TRIM(B841),ALL!$B$1:$V$2738,4,FALSE))," ",VLOOKUP(TRIM(B841),ALL!$B$1:$V$2738,4,FALSE)))</f>
        <v>6</v>
      </c>
      <c r="I841" s="34" t="str">
        <f>IF(ISBLANK(VLOOKUP(TRIM(B841),ALL!$B$1:$V$2738,5,FALSE)),"",IF(ISERROR(VLOOKUP(TRIM(B841),ALL!$B$1:$V$2738,5,FALSE))," ",VLOOKUP(TRIM(B841),ALL!$B$1:$V$2738,5,FALSE)))</f>
        <v/>
      </c>
      <c r="J841" s="34">
        <f>IF(ISBLANK(VLOOKUP(TRIM(B841),ALL!$B$1:$V$2738,6,FALSE)),"",IF(ISERROR(VLOOKUP(TRIM(B841),ALL!$B$1:$V$2738,6,FALSE))," ", VLOOKUP(TRIM(B841),ALL!$B$1:$V$2738,6,FALSE)))</f>
        <v>12</v>
      </c>
      <c r="K841" s="34"/>
      <c r="L841" s="34"/>
      <c r="M841" s="34" t="str">
        <f>IF(ISBLANK(VLOOKUP(TRIM(B841),ALL!$B$1:$V$2738,9,FALSE)),"",IF(ISERROR(VLOOKUP(TRIM(B841),ALL!$B$1:$V$2738,9,FALSE))," ",VLOOKUP(TRIM(B841),ALL!$B$1:$V$2738,9,FALSE)))</f>
        <v/>
      </c>
      <c r="N841" s="34" t="str">
        <f>IF(ISBLANK(VLOOKUP(TRIM(B841),ALL!$B$1:$V$2738,10,FALSE)),"",IF(ISERROR(VLOOKUP(TRIM(B841),ALL!$B$1:$V$2738,10,FALSE))," ",VLOOKUP(TRIM(B841),ALL!$B$1:$V$2738,10,FALSE)))</f>
        <v/>
      </c>
      <c r="O841"/>
      <c r="P841"/>
      <c r="Q841"/>
      <c r="R841"/>
      <c r="S841"/>
      <c r="T841"/>
      <c r="AB841"/>
      <c r="AC841"/>
    </row>
    <row r="842" spans="1:29">
      <c r="A842" s="34" t="str">
        <f>IF(ISERROR(VLOOKUP(TRIM(B842),ALL!$B$1:$U$2738,3,FALSE)),"(unc)",VLOOKUP(TRIM(B842),ALL!$B$1:$U$2738,3,FALSE))</f>
        <v>NDT $</v>
      </c>
      <c r="B842" s="99" t="s">
        <v>5556</v>
      </c>
      <c r="C842" s="10" t="s">
        <v>4840</v>
      </c>
      <c r="D842" s="224">
        <f>VLOOKUP(TRIM(B842),BirthdateDraft!$A$1:$M$9000,2,FALSE)</f>
        <v>33914</v>
      </c>
      <c r="E842" s="203" t="str">
        <f>VLOOKUP(TRIM(B842),BirthdateDraft!$A$1:$M$9865,3,FALSE)</f>
        <v>16/FA</v>
      </c>
      <c r="F842" s="209" t="s">
        <v>11721</v>
      </c>
      <c r="G842" s="34" t="str">
        <f>IF(ISERROR(VLOOKUP(TRIM(B842),ALL!$B$1:$U$2738,2,FALSE)),"",IF(ISERROR(VLOOKUP(TRIM(B842),ALL!$B$1:$U$2738,2,FALSE))," ",VLOOKUP(TRIM(B842),ALL!$B$1:$U$2738,2,FALSE)))</f>
        <v>BAA</v>
      </c>
      <c r="H842" s="124" t="str">
        <f>IF(ISBLANK(VLOOKUP(TRIM(B842),ALL!$B$1:$V$2738,4,FALSE)),"",IF(ISERROR(VLOOKUP(TRIM(B842),ALL!$B$1:$V$2738,4,FALSE))," ",VLOOKUP(TRIM(B842),ALL!$B$1:$V$2738,4,FALSE)))</f>
        <v>6</v>
      </c>
      <c r="I842" s="34" t="str">
        <f>IF(ISBLANK(VLOOKUP(TRIM(B842),ALL!$B$1:$V$2738,5,FALSE)),"",IF(ISERROR(VLOOKUP(TRIM(B842),ALL!$B$1:$V$2738,5,FALSE))," ",VLOOKUP(TRIM(B842),ALL!$B$1:$V$2738,5,FALSE)))</f>
        <v/>
      </c>
      <c r="J842" s="34">
        <f>IF(ISBLANK(VLOOKUP(TRIM(B842),ALL!$B$1:$V$2738,6,FALSE)),"",IF(ISERROR(VLOOKUP(TRIM(B842),ALL!$B$1:$V$2738,6,FALSE))," ", VLOOKUP(TRIM(B842),ALL!$B$1:$V$2738,6,FALSE)))</f>
        <v>1</v>
      </c>
      <c r="K842" s="34"/>
      <c r="L842" s="34"/>
      <c r="M842" s="34"/>
      <c r="N842" s="34"/>
      <c r="O842"/>
      <c r="P842"/>
      <c r="Q842"/>
      <c r="R842"/>
      <c r="S842"/>
      <c r="T842"/>
      <c r="AB842"/>
      <c r="AC842"/>
    </row>
    <row r="843" spans="1:29">
      <c r="A843" s="34" t="str">
        <f>IF(ISERROR(VLOOKUP(TRIM(B843),ALL!$B$1:$U$2738,3,FALSE)),"(unc)",VLOOKUP(TRIM(B843),ALL!$B$1:$U$2738,3,FALSE))</f>
        <v>RE $</v>
      </c>
      <c r="B843" s="99" t="s">
        <v>944</v>
      </c>
      <c r="C843" s="10" t="s">
        <v>4840</v>
      </c>
      <c r="D843" s="224">
        <f>VLOOKUP(TRIM(B843),BirthdateDraft!$A$1:$M$9000,2,FALSE)</f>
        <v>32634</v>
      </c>
      <c r="E843" s="203" t="str">
        <f>VLOOKUP(TRIM(B843),BirthdateDraft!$A$1:$M$9865,3,FALSE)</f>
        <v>11/1 (31)</v>
      </c>
      <c r="F843" s="209"/>
      <c r="G843" s="34" t="str">
        <f>IF(ISERROR(VLOOKUP(TRIM(B843),ALL!$B$1:$U$2738,2,FALSE)),"",IF(ISERROR(VLOOKUP(TRIM(B843),ALL!$B$1:$U$2738,2,FALSE))," ",VLOOKUP(TRIM(B843),ALL!$B$1:$U$2738,2,FALSE)))</f>
        <v>PIA</v>
      </c>
      <c r="H843" s="124" t="str">
        <f>IF(ISBLANK(VLOOKUP(TRIM(B843),ALL!$B$1:$V$2738,4,FALSE)),"",IF(ISERROR(VLOOKUP(TRIM(B843),ALL!$B$1:$V$2738,4,FALSE))," ",VLOOKUP(TRIM(B843),ALL!$B$1:$V$2738,4,FALSE)))</f>
        <v>5</v>
      </c>
      <c r="I843" s="34" t="str">
        <f>IF(ISBLANK(VLOOKUP(TRIM(B843),ALL!$B$1:$V$2738,5,FALSE)),"",IF(ISERROR(VLOOKUP(TRIM(B843),ALL!$B$1:$V$2738,5,FALSE))," ",VLOOKUP(TRIM(B843),ALL!$B$1:$V$2738,5,FALSE)))</f>
        <v/>
      </c>
      <c r="J843" s="34">
        <f>IF(ISBLANK(VLOOKUP(TRIM(B843),ALL!$B$1:$V$2738,6,FALSE)),"",IF(ISERROR(VLOOKUP(TRIM(B843),ALL!$B$1:$V$2738,6,FALSE))," ", VLOOKUP(TRIM(B843),ALL!$B$1:$V$2738,6,FALSE)))</f>
        <v>2</v>
      </c>
      <c r="K843" s="34" t="str">
        <f>IF(ISBLANK(VLOOKUP(TRIM(B843),ALL!$B$1:$V$2738,7,FALSE)),"",IF(ISERROR(VLOOKUP(TRIM(B843),ALL!$B$1:$V$2738,7,FALSE))," ",VLOOKUP(TRIM(B843),ALL!$B$1:$V$2738,7,FALSE)))</f>
        <v/>
      </c>
      <c r="L843" s="34" t="str">
        <f>IF(ISBLANK(VLOOKUP(TRIM(B843),ALL!$B$1:$V$2738,8,FALSE)),"",IF(ISERROR(VLOOKUP(TRIM(B843),ALL!$B$1:$V$2738,8,FALSE))," ",VLOOKUP(TRIM(B843),ALL!$B$1:$V$2738,8,FALSE)))</f>
        <v/>
      </c>
      <c r="M843" s="34" t="str">
        <f>IF(ISBLANK(VLOOKUP(TRIM(B843),ALL!$B$1:$V$2738,9,FALSE)),"",IF(ISERROR(VLOOKUP(TRIM(B843),ALL!$B$1:$V$2738,9,FALSE))," ",VLOOKUP(TRIM(B843),ALL!$B$1:$V$2738,9,FALSE)))</f>
        <v/>
      </c>
      <c r="N843" s="34" t="str">
        <f>IF(ISBLANK(VLOOKUP(TRIM(B843),ALL!$B$1:$V$2738,10,FALSE)),"",IF(ISERROR(VLOOKUP(TRIM(B843),ALL!$B$1:$V$2738,10,FALSE))," ",VLOOKUP(TRIM(B843),ALL!$B$1:$V$2738,10,FALSE)))</f>
        <v/>
      </c>
      <c r="O843" s="32"/>
      <c r="P843"/>
      <c r="Q843"/>
      <c r="R843"/>
      <c r="S843"/>
      <c r="T843"/>
      <c r="AB843"/>
      <c r="AC843"/>
    </row>
    <row r="844" spans="1:29" ht="15">
      <c r="A844" s="34" t="str">
        <f>IF(ISERROR(VLOOKUP(TRIM(B844),ALL!$B$1:$U$2738,3,FALSE)),"(unc)",VLOOKUP(TRIM(B844),ALL!$B$1:$U$2738,3,FALSE))</f>
        <v>LE $ OLB</v>
      </c>
      <c r="B844" s="213" t="s">
        <v>5040</v>
      </c>
      <c r="C844" s="10" t="s">
        <v>4840</v>
      </c>
      <c r="D844" s="224">
        <f>VLOOKUP(TRIM(B844),BirthdateDraft!$A$1:$M$9000,2,FALSE)</f>
        <v>34636</v>
      </c>
      <c r="E844" s="203" t="str">
        <f>VLOOKUP(TRIM(B844),BirthdateDraft!$A$1:$M$9865,3,FALSE)</f>
        <v>15/3</v>
      </c>
      <c r="F844" s="209" t="s">
        <v>10479</v>
      </c>
      <c r="G844" s="34" t="str">
        <f>IF(ISERROR(VLOOKUP(TRIM(B844),ALL!$B$1:$U$2738,2,FALSE)),"",IF(ISERROR(VLOOKUP(TRIM(B844),ALL!$B$1:$U$2738,2,FALSE))," ",VLOOKUP(TRIM(B844),ALL!$B$1:$U$2738,2,FALSE)))</f>
        <v>MIN</v>
      </c>
      <c r="H844" s="124" t="str">
        <f>IF(ISBLANK(VLOOKUP(TRIM(B844),ALL!$B$1:$V$2738,4,FALSE)),"",IF(ISERROR(VLOOKUP(TRIM(B844),ALL!$B$1:$V$2738,4,FALSE))," ",VLOOKUP(TRIM(B844),ALL!$B$1:$V$2738,4,FALSE)))</f>
        <v>5</v>
      </c>
      <c r="I844" s="34" t="str">
        <f>IF(ISBLANK(VLOOKUP(TRIM(B844),ALL!$B$1:$V$2738,5,FALSE)),"",IF(ISERROR(VLOOKUP(TRIM(B844),ALL!$B$1:$V$2738,5,FALSE))," ",VLOOKUP(TRIM(B844),ALL!$B$1:$V$2738,5,FALSE)))</f>
        <v>0-5</v>
      </c>
      <c r="J844" s="34">
        <f>IF(ISBLANK(VLOOKUP(TRIM(B844),ALL!$B$1:$V$2738,6,FALSE)),"",IF(ISERROR(VLOOKUP(TRIM(B844),ALL!$B$1:$V$2738,6,FALSE))," ", VLOOKUP(TRIM(B844),ALL!$B$1:$V$2738,6,FALSE)))</f>
        <v>12</v>
      </c>
      <c r="K844" s="34">
        <f>IF(ISBLANK(VLOOKUP(TRIM(B844),ALL!$B$1:$V$2738,7,FALSE)),"",IF(ISERROR(VLOOKUP(TRIM(B844),ALL!$B$1:$V$2738,7,FALSE))," ",VLOOKUP(TRIM(B844),ALL!$B$1:$V$2738,7,FALSE)))</f>
        <v>4</v>
      </c>
      <c r="L844" s="34" t="str">
        <f>IF(ISBLANK(VLOOKUP(TRIM(B844),ALL!$B$1:$V$2738,8,FALSE)),"",IF(ISERROR(VLOOKUP(TRIM(B844),ALL!$B$1:$V$2738,8,FALSE))," ",VLOOKUP(TRIM(B844),ALL!$B$1:$V$2738,8,FALSE)))</f>
        <v/>
      </c>
      <c r="M844" s="34" t="str">
        <f>IF(ISBLANK(VLOOKUP(TRIM(B844),ALL!$B$1:$V$2738,9,FALSE)),"",IF(ISERROR(VLOOKUP(TRIM(B844),ALL!$B$1:$V$2738,9,FALSE))," ",VLOOKUP(TRIM(B844),ALL!$B$1:$V$2738,9,FALSE)))</f>
        <v/>
      </c>
      <c r="N844" s="34" t="str">
        <f>IF(ISBLANK(VLOOKUP(TRIM(B844),ALL!$B$1:$V$2738,10,FALSE)),"",IF(ISERROR(VLOOKUP(TRIM(B844),ALL!$B$1:$V$2738,10,FALSE))," ",VLOOKUP(TRIM(B844),ALL!$B$1:$V$2738,10,FALSE)))</f>
        <v/>
      </c>
      <c r="P844"/>
      <c r="Q844"/>
      <c r="R844"/>
      <c r="S844"/>
      <c r="T844"/>
      <c r="AB844"/>
      <c r="AC844"/>
    </row>
    <row r="845" spans="1:29" ht="15">
      <c r="A845" s="34" t="str">
        <f>IF(ISERROR(VLOOKUP(TRIM(B845),ALL!$B$1:$U$2738,3,FALSE)),"(unc)",VLOOKUP(TRIM(B845),ALL!$B$1:$U$2738,3,FALSE))</f>
        <v>NDT $</v>
      </c>
      <c r="B845" s="213" t="s">
        <v>4360</v>
      </c>
      <c r="C845" s="10" t="s">
        <v>4840</v>
      </c>
      <c r="D845" s="224">
        <f>VLOOKUP(TRIM(B845),BirthdateDraft!$A$1:$M$9000,2,FALSE)</f>
        <v>33348</v>
      </c>
      <c r="E845" s="203" t="str">
        <f>VLOOKUP(TRIM(B845),BirthdateDraft!$A$1:$M$9865,3,FALSE)</f>
        <v>13/FA</v>
      </c>
      <c r="F845" s="209" t="s">
        <v>11725</v>
      </c>
      <c r="G845" s="34" t="str">
        <f>IF(ISERROR(VLOOKUP(TRIM(B845),ALL!$B$1:$U$2738,2,FALSE)),"",IF(ISERROR(VLOOKUP(TRIM(B845),ALL!$B$1:$U$2738,2,FALSE))," ",VLOOKUP(TRIM(B845),ALL!$B$1:$U$2738,2,FALSE)))</f>
        <v>DNA</v>
      </c>
      <c r="H845" s="124" t="str">
        <f>IF(ISBLANK(VLOOKUP(TRIM(B845),ALL!$B$1:$V$2738,4,FALSE)),"",IF(ISERROR(VLOOKUP(TRIM(B845),ALL!$B$1:$V$2738,4,FALSE))," ",VLOOKUP(TRIM(B845),ALL!$B$1:$V$2738,4,FALSE)))</f>
        <v>4</v>
      </c>
      <c r="I845" s="34" t="str">
        <f>IF(ISBLANK(VLOOKUP(TRIM(B845),ALL!$B$1:$V$2738,5,FALSE)),"",IF(ISERROR(VLOOKUP(TRIM(B845),ALL!$B$1:$V$2738,5,FALSE))," ",VLOOKUP(TRIM(B845),ALL!$B$1:$V$2738,5,FALSE)))</f>
        <v/>
      </c>
      <c r="J845" s="34">
        <f>IF(ISBLANK(VLOOKUP(TRIM(B845),ALL!$B$1:$V$2738,6,FALSE)),"",IF(ISERROR(VLOOKUP(TRIM(B845),ALL!$B$1:$V$2738,6,FALSE))," ", VLOOKUP(TRIM(B845),ALL!$B$1:$V$2738,6,FALSE)))</f>
        <v>0</v>
      </c>
      <c r="K845" s="34"/>
      <c r="L845" s="34"/>
      <c r="M845" s="34"/>
      <c r="N845" s="34"/>
      <c r="P845"/>
      <c r="Q845"/>
      <c r="R845"/>
      <c r="S845"/>
      <c r="T845"/>
      <c r="AB845"/>
      <c r="AC845"/>
    </row>
    <row r="846" spans="1:29">
      <c r="A846" s="34" t="str">
        <f>IF(ISERROR(VLOOKUP(TRIM(B846),ALL!$B$1:$U$2738,3,FALSE)),"(unc)",VLOOKUP(TRIM(B846),ALL!$B$1:$U$2738,3,FALSE))</f>
        <v>DT $</v>
      </c>
      <c r="B846" s="493" t="s">
        <v>11234</v>
      </c>
      <c r="C846" s="10" t="s">
        <v>4840</v>
      </c>
      <c r="D846" s="224">
        <f>VLOOKUP(TRIM(B846),BirthdateDraft!$A$1:$M$9000,2,FALSE)</f>
        <v>36591</v>
      </c>
      <c r="E846" s="203">
        <f>VLOOKUP(TRIM(B846),BirthdateDraft!$A$1:$M$9865,3,FALSE)</f>
        <v>23.3</v>
      </c>
      <c r="F846" s="209" t="s">
        <v>12218</v>
      </c>
      <c r="G846" s="34" t="str">
        <f>IF(ISERROR(VLOOKUP(TRIM(B846),ALL!$B$1:$U$2738,2,FALSE)),"",IF(ISERROR(VLOOKUP(TRIM(B846),ALL!$B$1:$U$2738,2,FALSE))," ",VLOOKUP(TRIM(B846),ALL!$B$1:$U$2738,2,FALSE)))</f>
        <v>CHN</v>
      </c>
      <c r="H846" s="124" t="str">
        <f>IF(ISBLANK(VLOOKUP(TRIM(B846),ALL!$B$1:$V$2738,4,FALSE)),"",IF(ISERROR(VLOOKUP(TRIM(B846),ALL!$B$1:$V$2738,4,FALSE))," ",VLOOKUP(TRIM(B846),ALL!$B$1:$V$2738,4,FALSE)))</f>
        <v>0</v>
      </c>
      <c r="I846" s="34" t="str">
        <f>IF(ISBLANK(VLOOKUP(TRIM(B846),ALL!$B$1:$V$2738,5,FALSE)),"",IF(ISERROR(VLOOKUP(TRIM(B846),ALL!$B$1:$V$2738,5,FALSE))," ",VLOOKUP(TRIM(B846),ALL!$B$1:$V$2738,5,FALSE)))</f>
        <v/>
      </c>
      <c r="J846" s="34">
        <f>IF(ISBLANK(VLOOKUP(TRIM(B846),ALL!$B$1:$V$2738,6,FALSE)),"",IF(ISERROR(VLOOKUP(TRIM(B846),ALL!$B$1:$V$2738,6,FALSE))," ", VLOOKUP(TRIM(B846),ALL!$B$1:$V$2738,6,FALSE)))</f>
        <v>1</v>
      </c>
      <c r="K846" s="34"/>
      <c r="L846" s="34"/>
      <c r="M846" s="34"/>
      <c r="N846" s="34"/>
      <c r="P846"/>
      <c r="Q846"/>
      <c r="R846"/>
      <c r="S846"/>
      <c r="T846"/>
      <c r="AB846"/>
      <c r="AC846"/>
    </row>
    <row r="847" spans="1:29" ht="15">
      <c r="A847" s="34" t="str">
        <f>IF(ISERROR(VLOOKUP(TRIM(B847),ALL!$B$1:$U$2738,3,FALSE)),"(unc)",VLOOKUP(TRIM(B847),ALL!$B$1:$U$2738,3,FALSE))</f>
        <v>End $ OLB</v>
      </c>
      <c r="B847" s="433" t="s">
        <v>11327</v>
      </c>
      <c r="C847" s="10" t="s">
        <v>4840</v>
      </c>
      <c r="D847" s="224">
        <f>VLOOKUP(TRIM(B847),BirthdateDraft!$A$1:$M$9000,2,FALSE)</f>
        <v>37078</v>
      </c>
      <c r="E847" s="203">
        <f>VLOOKUP(TRIM(B847),BirthdateDraft!$A$1:$M$9865,3,FALSE)</f>
        <v>23.1</v>
      </c>
      <c r="F847" s="209" t="s">
        <v>11719</v>
      </c>
      <c r="G847" s="34" t="str">
        <f>IF(ISERROR(VLOOKUP(TRIM(B847),ALL!$B$1:$U$2738,2,FALSE)),"",IF(ISERROR(VLOOKUP(TRIM(B847),ALL!$B$1:$U$2738,2,FALSE))," ",VLOOKUP(TRIM(B847),ALL!$B$1:$U$2738,2,FALSE)))</f>
        <v>GBN</v>
      </c>
      <c r="H847" s="124" t="str">
        <f>IF(ISBLANK(VLOOKUP(TRIM(B847),ALL!$B$1:$V$2738,4,FALSE)),"",IF(ISERROR(VLOOKUP(TRIM(B847),ALL!$B$1:$V$2738,4,FALSE))," ",VLOOKUP(TRIM(B847),ALL!$B$1:$V$2738,4,FALSE)))</f>
        <v>0</v>
      </c>
      <c r="I847" s="34" t="str">
        <f>IF(ISBLANK(VLOOKUP(TRIM(B847),ALL!$B$1:$V$2738,5,FALSE)),"",IF(ISERROR(VLOOKUP(TRIM(B847),ALL!$B$1:$V$2738,5,FALSE))," ",VLOOKUP(TRIM(B847),ALL!$B$1:$V$2738,5,FALSE)))</f>
        <v>0-0</v>
      </c>
      <c r="J847" s="34">
        <f>IF(ISBLANK(VLOOKUP(TRIM(B847),ALL!$B$1:$V$2738,6,FALSE)),"",IF(ISERROR(VLOOKUP(TRIM(B847),ALL!$B$1:$V$2738,6,FALSE))," ", VLOOKUP(TRIM(B847),ALL!$B$1:$V$2738,6,FALSE)))</f>
        <v>4</v>
      </c>
      <c r="K847" s="34"/>
      <c r="L847" s="34"/>
      <c r="M847" s="34"/>
      <c r="N847" s="34"/>
      <c r="P847"/>
      <c r="Q847"/>
      <c r="R847"/>
      <c r="S847"/>
      <c r="T847"/>
      <c r="AB847"/>
      <c r="AC847"/>
    </row>
    <row r="848" spans="1:29">
      <c r="A848" s="34" t="str">
        <f>IF(ISERROR(VLOOKUP(TRIM(B848),ALL!$B$1:$U$2738,3,FALSE)),"(unc)",VLOOKUP(TRIM(B848),ALL!$B$1:$U$2738,3,FALSE))</f>
        <v>End $ DT $</v>
      </c>
      <c r="B848" s="494" t="s">
        <v>10951</v>
      </c>
      <c r="C848" s="10" t="s">
        <v>4840</v>
      </c>
      <c r="D848" s="224">
        <f>VLOOKUP(TRIM(B848),BirthdateDraft!$A$1:$M$9000,2,FALSE)</f>
        <v>36954</v>
      </c>
      <c r="E848" s="203">
        <f>VLOOKUP(TRIM(B848),BirthdateDraft!$A$1:$M$9865,3,FALSE)</f>
        <v>23.4</v>
      </c>
      <c r="F848" s="209" t="s">
        <v>11719</v>
      </c>
      <c r="G848" s="34" t="str">
        <f>IF(ISERROR(VLOOKUP(TRIM(B848),ALL!$B$1:$U$2738,2,FALSE)),"",IF(ISERROR(VLOOKUP(TRIM(B848),ALL!$B$1:$U$2738,2,FALSE))," ",VLOOKUP(TRIM(B848),ALL!$B$1:$U$2738,2,FALSE)))</f>
        <v>INA</v>
      </c>
      <c r="H848" s="124" t="str">
        <f>IF(ISBLANK(VLOOKUP(TRIM(B848),ALL!$B$1:$V$2738,4,FALSE)),"",IF(ISERROR(VLOOKUP(TRIM(B848),ALL!$B$1:$V$2738,4,FALSE))," ",VLOOKUP(TRIM(B848),ALL!$B$1:$V$2738,4,FALSE)))</f>
        <v>0</v>
      </c>
      <c r="I848" s="34" t="str">
        <f>IF(ISBLANK(VLOOKUP(TRIM(B848),ALL!$B$1:$V$2738,5,FALSE)),"",IF(ISERROR(VLOOKUP(TRIM(B848),ALL!$B$1:$V$2738,5,FALSE))," ",VLOOKUP(TRIM(B848),ALL!$B$1:$V$2738,5,FALSE)))</f>
        <v>0</v>
      </c>
      <c r="J848" s="34">
        <f>IF(ISBLANK(VLOOKUP(TRIM(B848),ALL!$B$1:$V$2738,6,FALSE)),"",IF(ISERROR(VLOOKUP(TRIM(B848),ALL!$B$1:$V$2738,6,FALSE))," ", VLOOKUP(TRIM(B848),ALL!$B$1:$V$2738,6,FALSE)))</f>
        <v>3</v>
      </c>
      <c r="K848" s="34"/>
      <c r="L848" s="34"/>
      <c r="M848" s="34"/>
      <c r="N848" s="34"/>
      <c r="P848"/>
      <c r="Q848"/>
      <c r="R848"/>
      <c r="S848"/>
      <c r="T848"/>
      <c r="AB848"/>
      <c r="AC848"/>
    </row>
    <row r="850" spans="1:29" ht="15">
      <c r="A850" s="34"/>
      <c r="B850" s="213"/>
      <c r="C850" s="10"/>
      <c r="D850" s="224"/>
      <c r="E850" s="203"/>
      <c r="F850" s="209"/>
      <c r="G850" s="34"/>
      <c r="H850" s="124"/>
      <c r="I850" s="34"/>
      <c r="J850" s="34"/>
      <c r="K850" s="34"/>
      <c r="L850" s="34"/>
      <c r="M850" s="34"/>
      <c r="N850" s="34"/>
      <c r="P850"/>
      <c r="Q850"/>
      <c r="R850"/>
      <c r="S850"/>
      <c r="T850"/>
      <c r="AB850"/>
      <c r="AC850"/>
    </row>
    <row r="851" spans="1:29" ht="15">
      <c r="A851" s="34" t="str">
        <f>IF(ISERROR(VLOOKUP(TRIM(B851),ALL!$B$1:$U$2738,3,FALSE)),"(unc)",VLOOKUP(TRIM(B851),ALL!$B$1:$U$2738,3,FALSE))</f>
        <v>MLB</v>
      </c>
      <c r="B851" s="213" t="s">
        <v>10024</v>
      </c>
      <c r="C851" s="10" t="s">
        <v>4840</v>
      </c>
      <c r="D851" s="224">
        <f>VLOOKUP(TRIM(B851),BirthdateDraft!$A$1:$M$9000,2,FALSE)</f>
        <v>36705</v>
      </c>
      <c r="E851" s="203" t="str">
        <f>VLOOKUP(TRIM(B851),BirthdateDraft!$A$1:$M$9865,3,FALSE)</f>
        <v>22/5</v>
      </c>
      <c r="F851" s="209" t="s">
        <v>10618</v>
      </c>
      <c r="G851" s="34" t="str">
        <f>IF(ISERROR(VLOOKUP(TRIM(B851),ALL!$B$1:$U$2738,2,FALSE)),"",IF(ISERROR(VLOOKUP(TRIM(B851),ALL!$B$1:$U$2738,2,FALSE))," ",VLOOKUP(TRIM(B851),ALL!$B$1:$U$2738,2,FALSE)))</f>
        <v>DAN</v>
      </c>
      <c r="H851" s="124" t="str">
        <f>IF(ISBLANK(VLOOKUP(TRIM(B851),ALL!$B$1:$V$2738,4,FALSE)),"",IF(ISERROR(VLOOKUP(TRIM(B851),ALL!$B$1:$V$2738,4,FALSE))," ",VLOOKUP(TRIM(B851),ALL!$B$1:$V$2738,4,FALSE)))</f>
        <v>4-0</v>
      </c>
      <c r="I851" s="34" t="str">
        <f>IF(ISBLANK(VLOOKUP(TRIM(B851),ALL!$B$1:$V$2738,5,FALSE)),"",IF(ISERROR(VLOOKUP(TRIM(B851),ALL!$B$1:$V$2738,5,FALSE))," ",VLOOKUP(TRIM(B851),ALL!$B$1:$V$2738,5,FALSE)))</f>
        <v/>
      </c>
      <c r="J851" s="34">
        <f>IF(ISBLANK(VLOOKUP(TRIM(B851),ALL!$B$1:$V$2738,6,FALSE)),"",IF(ISERROR(VLOOKUP(TRIM(B851),ALL!$B$1:$V$2738,6,FALSE))," ", VLOOKUP(TRIM(B851),ALL!$B$1:$V$2738,6,FALSE)))</f>
        <v>0</v>
      </c>
      <c r="K851" s="34"/>
      <c r="L851" s="34"/>
      <c r="M851" s="34"/>
      <c r="N851" s="34"/>
      <c r="O851"/>
      <c r="P851"/>
      <c r="Q851"/>
      <c r="R851"/>
      <c r="S851"/>
      <c r="T851"/>
      <c r="AB851"/>
      <c r="AC851"/>
    </row>
    <row r="852" spans="1:29">
      <c r="A852" s="34" t="str">
        <f>IF(ISERROR(VLOOKUP(TRIM(B852),ALL!$B$1:$U$2738,3,FALSE)),"(unc)",VLOOKUP(TRIM(B852),ALL!$B$1:$U$2738,3,FALSE))</f>
        <v>MLB</v>
      </c>
      <c r="B852" s="99" t="s">
        <v>7220</v>
      </c>
      <c r="C852" s="10" t="s">
        <v>4840</v>
      </c>
      <c r="D852" s="224">
        <f>VLOOKUP(TRIM(B852),BirthdateDraft!$A$1:$M$9000,2,FALSE)</f>
        <v>35047</v>
      </c>
      <c r="E852" s="203" t="str">
        <f>VLOOKUP(TRIM(B852),BirthdateDraft!$A$1:$M$9865,3,FALSE)</f>
        <v>18/FA</v>
      </c>
      <c r="F852" s="209"/>
      <c r="G852" s="34" t="str">
        <f>IF(ISERROR(VLOOKUP(TRIM(B852),ALL!$B$1:$U$2738,2,FALSE)),"",IF(ISERROR(VLOOKUP(TRIM(B852),ALL!$B$1:$U$2738,2,FALSE))," ",VLOOKUP(TRIM(B852),ALL!$B$1:$U$2738,2,FALSE)))</f>
        <v>LVA</v>
      </c>
      <c r="H852" s="124" t="str">
        <f>IF(ISBLANK(VLOOKUP(TRIM(B852),ALL!$B$1:$V$2738,4,FALSE)),"",IF(ISERROR(VLOOKUP(TRIM(B852),ALL!$B$1:$V$2738,4,FALSE))," ",VLOOKUP(TRIM(B852),ALL!$B$1:$V$2738,4,FALSE)))</f>
        <v>4-6</v>
      </c>
      <c r="I852" s="34" t="str">
        <f>IF(ISBLANK(VLOOKUP(TRIM(B852),ALL!$B$1:$V$2738,5,FALSE)),"",IF(ISERROR(VLOOKUP(TRIM(B852),ALL!$B$1:$V$2738,5,FALSE))," ",VLOOKUP(TRIM(B852),ALL!$B$1:$V$2738,5,FALSE)))</f>
        <v/>
      </c>
      <c r="J852" s="34">
        <f>IF(ISBLANK(VLOOKUP(TRIM(B852),ALL!$B$1:$V$2738,6,FALSE)),"",IF(ISERROR(VLOOKUP(TRIM(B852),ALL!$B$1:$V$2738,6,FALSE))," ", VLOOKUP(TRIM(B852),ALL!$B$1:$V$2738,6,FALSE)))</f>
        <v>6</v>
      </c>
      <c r="K852" s="34"/>
      <c r="L852" s="34" t="str">
        <f>IF(ISBLANK(VLOOKUP(TRIM(B852),ALL!$B$1:$V$2738,8,FALSE)),"",IF(ISERROR(VLOOKUP(TRIM(B852),ALL!$B$1:$V$2738,8,FALSE))," ",VLOOKUP(TRIM(B852),ALL!$B$1:$V$2738,8,FALSE)))</f>
        <v/>
      </c>
      <c r="M852" s="34" t="str">
        <f>IF(ISBLANK(VLOOKUP(TRIM(B852),ALL!$B$1:$V$2738,9,FALSE)),"",IF(ISERROR(VLOOKUP(TRIM(B852),ALL!$B$1:$V$2738,9,FALSE))," ",VLOOKUP(TRIM(B852),ALL!$B$1:$V$2738,9,FALSE)))</f>
        <v/>
      </c>
      <c r="N852" s="34" t="str">
        <f>IF(ISBLANK(VLOOKUP(TRIM(B852),ALL!$B$1:$V$2738,10,FALSE)),"",IF(ISERROR(VLOOKUP(TRIM(B852),ALL!$B$1:$V$2738,10,FALSE))," ",VLOOKUP(TRIM(B852),ALL!$B$1:$V$2738,10,FALSE)))</f>
        <v/>
      </c>
      <c r="O852" s="32"/>
      <c r="P852"/>
      <c r="Q852"/>
      <c r="R852"/>
      <c r="S852"/>
      <c r="T852"/>
      <c r="AB852"/>
      <c r="AC852"/>
    </row>
    <row r="853" spans="1:29">
      <c r="A853" s="34" t="str">
        <f>IF(ISERROR(VLOOKUP(TRIM(B853),ALL!$B$1:$U$2738,3,FALSE)),"(unc)",VLOOKUP(TRIM(B853),ALL!$B$1:$U$2738,3,FALSE))</f>
        <v>LILB</v>
      </c>
      <c r="B853" s="99" t="s">
        <v>7188</v>
      </c>
      <c r="C853" s="10" t="s">
        <v>4840</v>
      </c>
      <c r="D853" s="224">
        <f>VLOOKUP(TRIM(B853),BirthdateDraft!$A$1:$M$9000,2,FALSE)</f>
        <v>35301</v>
      </c>
      <c r="E853" s="203" t="str">
        <f>VLOOKUP(TRIM(B853),BirthdateDraft!$A$1:$M$9865,3,FALSE)</f>
        <v>18/5</v>
      </c>
      <c r="F853" s="209"/>
      <c r="G853" s="34" t="str">
        <f>IF(ISERROR(VLOOKUP(TRIM(B853),ALL!$B$1:$U$2738,2,FALSE)),"",IF(ISERROR(VLOOKUP(TRIM(B853),ALL!$B$1:$U$2738,2,FALSE))," ",VLOOKUP(TRIM(B853),ALL!$B$1:$U$2738,2,FALSE)))</f>
        <v>NEA</v>
      </c>
      <c r="H853" s="124" t="str">
        <f>IF(ISBLANK(VLOOKUP(TRIM(B853),ALL!$B$1:$V$2738,4,FALSE)),"",IF(ISERROR(VLOOKUP(TRIM(B853),ALL!$B$1:$V$2738,4,FALSE))," ",VLOOKUP(TRIM(B853),ALL!$B$1:$V$2738,4,FALSE)))</f>
        <v>4-5</v>
      </c>
      <c r="I853" s="34" t="str">
        <f>IF(ISBLANK(VLOOKUP(TRIM(B853),ALL!$B$1:$V$2738,5,FALSE)),"",IF(ISERROR(VLOOKUP(TRIM(B853),ALL!$B$1:$V$2738,5,FALSE))," ",VLOOKUP(TRIM(B853),ALL!$B$1:$V$2738,5,FALSE)))</f>
        <v/>
      </c>
      <c r="J853" s="34">
        <f>IF(ISBLANK(VLOOKUP(TRIM(B853),ALL!$B$1:$V$2738,6,FALSE)),"",IF(ISERROR(VLOOKUP(TRIM(B853),ALL!$B$1:$V$2738,6,FALSE))," ", VLOOKUP(TRIM(B853),ALL!$B$1:$V$2738,6,FALSE)))</f>
        <v>7</v>
      </c>
      <c r="K853" s="34"/>
      <c r="L853" s="34" t="str">
        <f>IF(ISBLANK(VLOOKUP(TRIM(B853),ALL!$B$1:$V$2738,8,FALSE)),"",IF(ISERROR(VLOOKUP(TRIM(B853),ALL!$B$1:$V$2738,8,FALSE))," ",VLOOKUP(TRIM(B853),ALL!$B$1:$V$2738,8,FALSE)))</f>
        <v/>
      </c>
      <c r="M853" s="34" t="str">
        <f>IF(ISBLANK(VLOOKUP(TRIM(B853),ALL!$B$1:$V$2738,9,FALSE)),"",IF(ISERROR(VLOOKUP(TRIM(B853),ALL!$B$1:$V$2738,9,FALSE))," ",VLOOKUP(TRIM(B853),ALL!$B$1:$V$2738,9,FALSE)))</f>
        <v/>
      </c>
      <c r="N853" s="34" t="str">
        <f>IF(ISBLANK(VLOOKUP(TRIM(B853),ALL!$B$1:$V$2738,10,FALSE)),"",IF(ISERROR(VLOOKUP(TRIM(B853),ALL!$B$1:$V$2738,10,FALSE))," ",VLOOKUP(TRIM(B853),ALL!$B$1:$V$2738,10,FALSE)))</f>
        <v/>
      </c>
      <c r="O853" s="32"/>
      <c r="P853"/>
      <c r="Q853"/>
      <c r="R853"/>
      <c r="S853"/>
      <c r="T853"/>
      <c r="AB853"/>
      <c r="AC853"/>
    </row>
    <row r="854" spans="1:29">
      <c r="A854" s="34" t="str">
        <f>IF(ISERROR(VLOOKUP(TRIM(B854),ALL!$B$1:$U$2738,3,FALSE)),"(unc)",VLOOKUP(TRIM(B854),ALL!$B$1:$U$2738,3,FALSE))</f>
        <v>ROLB</v>
      </c>
      <c r="B854" s="99" t="s">
        <v>8066</v>
      </c>
      <c r="C854" s="10" t="s">
        <v>4840</v>
      </c>
      <c r="D854" s="224">
        <f>VLOOKUP(TRIM(B854),BirthdateDraft!$A$1:$M$9000,2,FALSE)</f>
        <v>35649</v>
      </c>
      <c r="E854" s="203" t="str">
        <f>VLOOKUP(TRIM(B854),BirthdateDraft!$A$1:$M$9865,3,FALSE)</f>
        <v>20/3</v>
      </c>
      <c r="F854" s="209" t="s">
        <v>8393</v>
      </c>
      <c r="G854" s="34" t="str">
        <f>IF(ISERROR(VLOOKUP(TRIM(B854),ALL!$B$1:$U$2738,2,FALSE)),"",IF(ISERROR(VLOOKUP(TRIM(B854),ALL!$B$1:$U$2738,2,FALSE))," ",VLOOKUP(TRIM(B854),ALL!$B$1:$U$2738,2,FALSE)))</f>
        <v>PIA</v>
      </c>
      <c r="H854" s="124" t="str">
        <f>IF(ISBLANK(VLOOKUP(TRIM(B854),ALL!$B$1:$V$2738,4,FALSE)),"",IF(ISERROR(VLOOKUP(TRIM(B854),ALL!$B$1:$V$2738,4,FALSE))," ",VLOOKUP(TRIM(B854),ALL!$B$1:$V$2738,4,FALSE)))</f>
        <v>4-5</v>
      </c>
      <c r="I854" s="34" t="str">
        <f>IF(ISBLANK(VLOOKUP(TRIM(B854),ALL!$B$1:$V$2738,5,FALSE)),"",IF(ISERROR(VLOOKUP(TRIM(B854),ALL!$B$1:$V$2738,5,FALSE))," ",VLOOKUP(TRIM(B854),ALL!$B$1:$V$2738,5,FALSE)))</f>
        <v/>
      </c>
      <c r="J854" s="34">
        <f>IF(ISBLANK(VLOOKUP(TRIM(B854),ALL!$B$1:$V$2738,6,FALSE)),"",IF(ISERROR(VLOOKUP(TRIM(B854),ALL!$B$1:$V$2738,6,FALSE))," ", VLOOKUP(TRIM(B854),ALL!$B$1:$V$2738,6,FALSE)))</f>
        <v>9</v>
      </c>
      <c r="K854" s="34"/>
      <c r="L854" s="34"/>
      <c r="M854" s="34"/>
      <c r="N854" s="34"/>
      <c r="O854"/>
      <c r="P854"/>
      <c r="Q854"/>
      <c r="R854"/>
      <c r="S854"/>
      <c r="T854"/>
      <c r="AB854"/>
      <c r="AC854"/>
    </row>
    <row r="855" spans="1:29" ht="15">
      <c r="A855" s="34" t="str">
        <f>IF(ISERROR(VLOOKUP(TRIM(B855),ALL!$B$1:$U$2738,3,FALSE)),"(unc)",VLOOKUP(TRIM(B855),ALL!$B$1:$U$2738,3,FALSE))</f>
        <v>RLB</v>
      </c>
      <c r="B855" s="213" t="s">
        <v>10307</v>
      </c>
      <c r="C855" s="10" t="s">
        <v>4840</v>
      </c>
      <c r="D855" s="224">
        <f>VLOOKUP(TRIM(B855),BirthdateDraft!$A$1:$M$9000,2,FALSE)</f>
        <v>36465</v>
      </c>
      <c r="E855" s="203" t="str">
        <f>VLOOKUP(TRIM(B855),BirthdateDraft!$A$1:$M$9865,3,FALSE)</f>
        <v>21/2</v>
      </c>
      <c r="F855" s="209" t="s">
        <v>10652</v>
      </c>
      <c r="G855" s="34" t="str">
        <f>IF(ISERROR(VLOOKUP(TRIM(B855),ALL!$B$1:$U$2738,2,FALSE)),"",IF(ISERROR(VLOOKUP(TRIM(B855),ALL!$B$1:$U$2738,2,FALSE))," ",VLOOKUP(TRIM(B855),ALL!$B$1:$U$2738,2,FALSE)))</f>
        <v>CLA</v>
      </c>
      <c r="H855" s="124" t="str">
        <f>IF(ISBLANK(VLOOKUP(TRIM(B855),ALL!$B$1:$V$2738,4,FALSE)),"",IF(ISERROR(VLOOKUP(TRIM(B855),ALL!$B$1:$V$2738,4,FALSE))," ",VLOOKUP(TRIM(B855),ALL!$B$1:$V$2738,4,FALSE)))</f>
        <v>4-5</v>
      </c>
      <c r="I855" s="34" t="str">
        <f>IF(ISBLANK(VLOOKUP(TRIM(B855),ALL!$B$1:$V$2738,5,FALSE)),"",IF(ISERROR(VLOOKUP(TRIM(B855),ALL!$B$1:$V$2738,5,FALSE))," ",VLOOKUP(TRIM(B855),ALL!$B$1:$V$2738,5,FALSE)))</f>
        <v/>
      </c>
      <c r="J855" s="34">
        <f>IF(ISBLANK(VLOOKUP(TRIM(B855),ALL!$B$1:$V$2738,6,FALSE)),"",IF(ISERROR(VLOOKUP(TRIM(B855),ALL!$B$1:$V$2738,6,FALSE))," ", VLOOKUP(TRIM(B855),ALL!$B$1:$V$2738,6,FALSE)))</f>
        <v>6</v>
      </c>
      <c r="K855" s="34"/>
      <c r="L855" s="34" t="str">
        <f>IF(ISBLANK(VLOOKUP(TRIM(B855),ALL!$B$1:$V$2738,8,FALSE)),"",IF(ISERROR(VLOOKUP(TRIM(B855),ALL!$B$1:$V$2738,8,FALSE))," ",VLOOKUP(TRIM(B855),ALL!$B$1:$V$2738,8,FALSE)))</f>
        <v/>
      </c>
      <c r="M855" s="34" t="str">
        <f>IF(ISBLANK(VLOOKUP(TRIM(B855),ALL!$B$1:$V$2738,9,FALSE)),"",IF(ISERROR(VLOOKUP(TRIM(B855),ALL!$B$1:$V$2738,9,FALSE))," ",VLOOKUP(TRIM(B855),ALL!$B$1:$V$2738,9,FALSE)))</f>
        <v/>
      </c>
      <c r="N855" s="34" t="str">
        <f>IF(ISBLANK(VLOOKUP(TRIM(B855),ALL!$B$1:$V$2738,10,FALSE)),"",IF(ISERROR(VLOOKUP(TRIM(B855),ALL!$B$1:$V$2738,10,FALSE))," ",VLOOKUP(TRIM(B855),ALL!$B$1:$V$2738,10,FALSE)))</f>
        <v/>
      </c>
      <c r="P855"/>
      <c r="Q855"/>
      <c r="R855"/>
      <c r="S855"/>
      <c r="T855"/>
      <c r="AB855"/>
      <c r="AC855"/>
    </row>
    <row r="856" spans="1:29" ht="15">
      <c r="A856" s="34" t="str">
        <f>IF(ISERROR(VLOOKUP(TRIM(B856),ALL!$B$1:$U$2738,3,FALSE)),"(unc)",VLOOKUP(TRIM(B856),ALL!$B$1:$U$2738,3,FALSE))</f>
        <v>ROLB</v>
      </c>
      <c r="B856" s="213" t="s">
        <v>8055</v>
      </c>
      <c r="C856" s="10" t="s">
        <v>4840</v>
      </c>
      <c r="D856" s="224">
        <f>VLOOKUP(TRIM(B856),BirthdateDraft!$A$1:$M$9000,2,FALSE)</f>
        <v>35551</v>
      </c>
      <c r="E856" s="203" t="str">
        <f>VLOOKUP(TRIM(B856),BirthdateDraft!$A$1:$M$9865,3,FALSE)</f>
        <v>20/3</v>
      </c>
      <c r="F856" s="209" t="s">
        <v>11720</v>
      </c>
      <c r="G856" s="34" t="str">
        <f>IF(ISERROR(VLOOKUP(TRIM(B856),ALL!$B$1:$U$2738,2,FALSE)),"",IF(ISERROR(VLOOKUP(TRIM(B856),ALL!$B$1:$U$2738,2,FALSE))," ",VLOOKUP(TRIM(B856),ALL!$B$1:$U$2738,2,FALSE)))</f>
        <v>NEA</v>
      </c>
      <c r="H856" s="124" t="str">
        <f>IF(ISBLANK(VLOOKUP(TRIM(B856),ALL!$B$1:$V$2738,4,FALSE)),"",IF(ISERROR(VLOOKUP(TRIM(B856),ALL!$B$1:$V$2738,4,FALSE))," ",VLOOKUP(TRIM(B856),ALL!$B$1:$V$2738,4,FALSE)))</f>
        <v>0-6</v>
      </c>
      <c r="I856" s="34" t="str">
        <f>IF(ISBLANK(VLOOKUP(TRIM(B856),ALL!$B$1:$V$2738,5,FALSE)),"",IF(ISERROR(VLOOKUP(TRIM(B856),ALL!$B$1:$V$2738,5,FALSE))," ",VLOOKUP(TRIM(B856),ALL!$B$1:$V$2738,5,FALSE)))</f>
        <v/>
      </c>
      <c r="J856" s="34">
        <f>IF(ISBLANK(VLOOKUP(TRIM(B856),ALL!$B$1:$V$2738,6,FALSE)),"",IF(ISERROR(VLOOKUP(TRIM(B856),ALL!$B$1:$V$2738,6,FALSE))," ", VLOOKUP(TRIM(B856),ALL!$B$1:$V$2738,6,FALSE)))</f>
        <v>4</v>
      </c>
      <c r="K856" s="34"/>
      <c r="L856" s="34"/>
      <c r="M856" s="34"/>
      <c r="N856" s="34"/>
      <c r="O856" s="32"/>
      <c r="P856"/>
      <c r="Q856"/>
      <c r="R856"/>
      <c r="S856"/>
      <c r="T856"/>
      <c r="AB856"/>
      <c r="AC856"/>
    </row>
    <row r="857" spans="1:29" ht="15">
      <c r="A857" s="34" t="str">
        <f>IF(ISERROR(VLOOKUP(TRIM(B857),ALL!$B$1:$U$2738,3,FALSE)),"(unc)",VLOOKUP(TRIM(B857),ALL!$B$1:$U$2738,3,FALSE))</f>
        <v>LOLB</v>
      </c>
      <c r="B857" s="213" t="s">
        <v>6654</v>
      </c>
      <c r="C857" s="10" t="s">
        <v>4840</v>
      </c>
      <c r="D857" s="224">
        <f>VLOOKUP(TRIM(B857),BirthdateDraft!$A$1:$M$9000,2,FALSE)</f>
        <v>35221</v>
      </c>
      <c r="E857" s="203" t="str">
        <f>VLOOKUP(TRIM(B857),BirthdateDraft!$A$1:$M$9865,3,FALSE)</f>
        <v>18/2</v>
      </c>
      <c r="F857" s="209"/>
      <c r="G857" s="34" t="str">
        <f>IF(ISERROR(VLOOKUP(TRIM(B857),ALL!$B$1:$U$2738,2,FALSE)),"",IF(ISERROR(VLOOKUP(TRIM(B857),ALL!$B$1:$U$2738,2,FALSE))," ",VLOOKUP(TRIM(B857),ALL!$B$1:$U$2738,2,FALSE)))</f>
        <v>TNA</v>
      </c>
      <c r="H857" s="124" t="str">
        <f>IF(ISBLANK(VLOOKUP(TRIM(B857),ALL!$B$1:$V$2738,4,FALSE)),"",IF(ISERROR(VLOOKUP(TRIM(B857),ALL!$B$1:$V$2738,4,FALSE))," ",VLOOKUP(TRIM(B857),ALL!$B$1:$V$2738,4,FALSE)))</f>
        <v>0-4</v>
      </c>
      <c r="I857" s="34" t="str">
        <f>IF(ISBLANK(VLOOKUP(TRIM(B857),ALL!$B$1:$V$2738,5,FALSE)),"",IF(ISERROR(VLOOKUP(TRIM(B857),ALL!$B$1:$V$2738,5,FALSE))," ",VLOOKUP(TRIM(B857),ALL!$B$1:$V$2738,5,FALSE)))</f>
        <v/>
      </c>
      <c r="J857" s="34">
        <f>IF(ISBLANK(VLOOKUP(TRIM(B857),ALL!$B$1:$V$2738,6,FALSE)),"",IF(ISERROR(VLOOKUP(TRIM(B857),ALL!$B$1:$V$2738,6,FALSE))," ", VLOOKUP(TRIM(B857),ALL!$B$1:$V$2738,6,FALSE)))</f>
        <v>12</v>
      </c>
      <c r="K857" s="34">
        <f>IF(ISBLANK(VLOOKUP(TRIM(B857),ALL!$B$1:$V$2738,7,FALSE)),"",IF(ISERROR(VLOOKUP(TRIM(B857),ALL!$B$1:$V$2738,7,FALSE))," ",VLOOKUP(TRIM(B857),ALL!$B$1:$V$2738,7,FALSE)))</f>
        <v>3</v>
      </c>
      <c r="L857" s="34" t="str">
        <f>IF(ISBLANK(VLOOKUP(TRIM(B857),ALL!$B$1:$V$2738,8,FALSE)),"",IF(ISERROR(VLOOKUP(TRIM(B857),ALL!$B$1:$V$2738,8,FALSE))," ",VLOOKUP(TRIM(B857),ALL!$B$1:$V$2738,8,FALSE)))</f>
        <v/>
      </c>
      <c r="M857" s="34" t="str">
        <f>IF(ISBLANK(VLOOKUP(TRIM(B857),ALL!$B$1:$V$2738,9,FALSE)),"",IF(ISERROR(VLOOKUP(TRIM(B857),ALL!$B$1:$V$2738,9,FALSE))," ",VLOOKUP(TRIM(B857),ALL!$B$1:$V$2738,9,FALSE)))</f>
        <v/>
      </c>
      <c r="N857" s="34" t="str">
        <f>IF(ISBLANK(VLOOKUP(TRIM(B857),ALL!$B$1:$V$2738,10,FALSE)),"",IF(ISERROR(VLOOKUP(TRIM(B857),ALL!$B$1:$V$2738,10,FALSE))," ",VLOOKUP(TRIM(B857),ALL!$B$1:$V$2738,10,FALSE)))</f>
        <v/>
      </c>
      <c r="O857" s="32"/>
      <c r="P857"/>
      <c r="Q857"/>
      <c r="R857"/>
      <c r="S857"/>
      <c r="T857"/>
      <c r="AB857"/>
      <c r="AC857"/>
    </row>
    <row r="858" spans="1:29" ht="15">
      <c r="A858" s="34" t="str">
        <f>IF(ISERROR(VLOOKUP(TRIM(B858),ALL!$B$1:$U$2738,3,FALSE)),"(unc)",VLOOKUP(TRIM(B858),ALL!$B$1:$U$2738,3,FALSE))</f>
        <v>LB</v>
      </c>
      <c r="B858" s="433" t="s">
        <v>11275</v>
      </c>
      <c r="C858" s="10" t="s">
        <v>4840</v>
      </c>
      <c r="D858" s="224">
        <f>VLOOKUP(TRIM(B858),BirthdateDraft!$A$1:$M$9000,2,FALSE)</f>
        <v>37056</v>
      </c>
      <c r="E858" s="203">
        <f>VLOOKUP(TRIM(B858),BirthdateDraft!$A$1:$M$9865,3,FALSE)</f>
        <v>23.3</v>
      </c>
      <c r="F858" s="209" t="s">
        <v>11721</v>
      </c>
      <c r="G858" s="34" t="str">
        <f>IF(ISERROR(VLOOKUP(TRIM(B858),ALL!$B$1:$U$2738,2,FALSE)),"",IF(ISERROR(VLOOKUP(TRIM(B858),ALL!$B$1:$U$2738,2,FALSE))," ",VLOOKUP(TRIM(B858),ALL!$B$1:$U$2738,2,FALSE)))</f>
        <v>BAA</v>
      </c>
      <c r="H858" s="124" t="str">
        <f>IF(ISBLANK(VLOOKUP(TRIM(B858),ALL!$B$1:$V$2738,4,FALSE)),"",IF(ISERROR(VLOOKUP(TRIM(B858),ALL!$B$1:$V$2738,4,FALSE))," ",VLOOKUP(TRIM(B858),ALL!$B$1:$V$2738,4,FALSE)))</f>
        <v>0-0</v>
      </c>
      <c r="I858" s="34" t="str">
        <f>IF(ISBLANK(VLOOKUP(TRIM(B858),ALL!$B$1:$V$2738,5,FALSE)),"",IF(ISERROR(VLOOKUP(TRIM(B858),ALL!$B$1:$V$2738,5,FALSE))," ",VLOOKUP(TRIM(B858),ALL!$B$1:$V$2738,5,FALSE)))</f>
        <v/>
      </c>
      <c r="J858" s="34">
        <f>IF(ISBLANK(VLOOKUP(TRIM(B858),ALL!$B$1:$V$2738,6,FALSE)),"",IF(ISERROR(VLOOKUP(TRIM(B858),ALL!$B$1:$V$2738,6,FALSE))," ", VLOOKUP(TRIM(B858),ALL!$B$1:$V$2738,6,FALSE)))</f>
        <v>2</v>
      </c>
      <c r="K858" s="34" t="str">
        <f>IF(ISBLANK(VLOOKUP(TRIM(B858),ALL!$B$1:$V$2738,7,FALSE)),"",IF(ISERROR(VLOOKUP(TRIM(B858),ALL!$B$1:$V$2738,7,FALSE))," ",VLOOKUP(TRIM(B858),ALL!$B$1:$V$2738,7,FALSE)))</f>
        <v/>
      </c>
      <c r="L858" s="34"/>
      <c r="M858" s="34"/>
      <c r="N858" s="34"/>
      <c r="O858" s="32"/>
      <c r="P858"/>
      <c r="Q858"/>
      <c r="R858"/>
      <c r="S858"/>
      <c r="T858"/>
      <c r="AB858"/>
      <c r="AC858"/>
    </row>
    <row r="859" spans="1:29">
      <c r="A859" s="34" t="str">
        <f>IF(ISERROR(VLOOKUP(TRIM(B859),ALL!$B$1:$U$2738,3,FALSE)),"(unc)",VLOOKUP(TRIM(B859),ALL!$B$1:$U$2738,3,FALSE))</f>
        <v>OLB</v>
      </c>
      <c r="B859" s="440" t="s">
        <v>11219</v>
      </c>
      <c r="C859" s="10" t="s">
        <v>4840</v>
      </c>
      <c r="D859" s="224">
        <f>VLOOKUP(TRIM(B859),BirthdateDraft!$A$1:$M$9000,2,FALSE)</f>
        <v>37351</v>
      </c>
      <c r="E859" s="203">
        <f>VLOOKUP(TRIM(B859),BirthdateDraft!$A$1:$M$9865,3,FALSE)</f>
        <v>23.2</v>
      </c>
      <c r="F859" s="209" t="s">
        <v>11864</v>
      </c>
      <c r="G859" s="34" t="str">
        <f>IF(ISERROR(VLOOKUP(TRIM(B859),ALL!$B$1:$U$2738,2,FALSE)),"",IF(ISERROR(VLOOKUP(TRIM(B859),ALL!$B$1:$U$2738,2,FALSE))," ",VLOOKUP(TRIM(B859),ALL!$B$1:$U$2738,2,FALSE)))</f>
        <v>ARN</v>
      </c>
      <c r="H859" s="124" t="str">
        <f>IF(ISBLANK(VLOOKUP(TRIM(B859),ALL!$B$1:$V$2738,4,FALSE)),"",IF(ISERROR(VLOOKUP(TRIM(B859),ALL!$B$1:$V$2738,4,FALSE))," ",VLOOKUP(TRIM(B859),ALL!$B$1:$V$2738,4,FALSE)))</f>
        <v>0-0</v>
      </c>
      <c r="I859" s="34" t="str">
        <f>IF(ISBLANK(VLOOKUP(TRIM(B859),ALL!$B$1:$V$2738,5,FALSE)),"",IF(ISERROR(VLOOKUP(TRIM(B859),ALL!$B$1:$V$2738,5,FALSE))," ",VLOOKUP(TRIM(B859),ALL!$B$1:$V$2738,5,FALSE)))</f>
        <v/>
      </c>
      <c r="J859" s="34">
        <f>IF(ISBLANK(VLOOKUP(TRIM(B859),ALL!$B$1:$V$2738,6,FALSE)),"",IF(ISERROR(VLOOKUP(TRIM(B859),ALL!$B$1:$V$2738,6,FALSE))," ", VLOOKUP(TRIM(B859),ALL!$B$1:$V$2738,6,FALSE)))</f>
        <v>8</v>
      </c>
      <c r="K859" s="34"/>
      <c r="L859" s="34"/>
      <c r="M859" s="34"/>
      <c r="N859" s="34"/>
      <c r="O859" s="32"/>
      <c r="P859"/>
      <c r="Q859"/>
      <c r="R859"/>
      <c r="S859"/>
      <c r="T859"/>
      <c r="AB859"/>
      <c r="AC859"/>
    </row>
    <row r="860" spans="1:29" ht="15">
      <c r="A860" s="34" t="str">
        <f>IF(ISERROR(VLOOKUP(TRIM(B860),ALL!$B$1:$U$2738,3,FALSE)),"(unc)",VLOOKUP(TRIM(B860),ALL!$B$1:$U$2738,3,FALSE))</f>
        <v>OLB</v>
      </c>
      <c r="B860" s="213" t="s">
        <v>6604</v>
      </c>
      <c r="C860" s="10" t="s">
        <v>4840</v>
      </c>
      <c r="D860" s="224">
        <f>VLOOKUP(TRIM(B860),BirthdateDraft!$A$1:$M$9000,2,FALSE)</f>
        <v>35043</v>
      </c>
      <c r="E860" s="203" t="str">
        <f>VLOOKUP(TRIM(B860),BirthdateDraft!$A$1:$M$9865,3,FALSE)</f>
        <v>18/3</v>
      </c>
      <c r="F860" s="209" t="s">
        <v>10478</v>
      </c>
      <c r="G860" s="34" t="str">
        <f>IF(ISERROR(VLOOKUP(TRIM(B860),ALL!$B$1:$U$2738,2,FALSE)),"",IF(ISERROR(VLOOKUP(TRIM(B860),ALL!$B$1:$U$2738,2,FALSE))," ",VLOOKUP(TRIM(B860),ALL!$B$1:$U$2738,2,FALSE)))</f>
        <v>ATN</v>
      </c>
      <c r="H860" s="124" t="str">
        <f>IF(ISBLANK(VLOOKUP(TRIM(B860),ALL!$B$1:$V$2738,4,FALSE)),"",IF(ISERROR(VLOOKUP(TRIM(B860),ALL!$B$1:$V$2738,4,FALSE))," ",VLOOKUP(TRIM(B860),ALL!$B$1:$V$2738,4,FALSE)))</f>
        <v>0-0</v>
      </c>
      <c r="I860" s="34" t="str">
        <f>IF(ISBLANK(VLOOKUP(TRIM(B860),ALL!$B$1:$V$2738,5,FALSE)),"",IF(ISERROR(VLOOKUP(TRIM(B860),ALL!$B$1:$V$2738,5,FALSE))," ",VLOOKUP(TRIM(B860),ALL!$B$1:$V$2738,5,FALSE)))</f>
        <v/>
      </c>
      <c r="J860" s="34">
        <f>IF(ISBLANK(VLOOKUP(TRIM(B860),ALL!$B$1:$V$2738,6,FALSE)),"",IF(ISERROR(VLOOKUP(TRIM(B860),ALL!$B$1:$V$2738,6,FALSE))," ", VLOOKUP(TRIM(B860),ALL!$B$1:$V$2738,6,FALSE)))</f>
        <v>7</v>
      </c>
      <c r="K860" s="34"/>
      <c r="L860" s="34" t="str">
        <f>IF(ISBLANK(VLOOKUP(TRIM(B860),ALL!$B$1:$V$2738,8,FALSE)),"",IF(ISERROR(VLOOKUP(TRIM(B860),ALL!$B$1:$V$2738,8,FALSE))," ",VLOOKUP(TRIM(B860),ALL!$B$1:$V$2738,8,FALSE)))</f>
        <v/>
      </c>
      <c r="M860" s="34" t="str">
        <f>IF(ISBLANK(VLOOKUP(TRIM(B860),ALL!$B$1:$V$2738,9,FALSE)),"",IF(ISERROR(VLOOKUP(TRIM(B860),ALL!$B$1:$V$2738,9,FALSE))," ",VLOOKUP(TRIM(B860),ALL!$B$1:$V$2738,9,FALSE)))</f>
        <v/>
      </c>
      <c r="N860" s="34" t="str">
        <f>IF(ISBLANK(VLOOKUP(TRIM(B860),ALL!$B$1:$V$2738,10,FALSE)),"",IF(ISERROR(VLOOKUP(TRIM(B860),ALL!$B$1:$V$2738,10,FALSE))," ",VLOOKUP(TRIM(B860),ALL!$B$1:$V$2738,10,FALSE)))</f>
        <v/>
      </c>
      <c r="P860"/>
      <c r="Q860"/>
      <c r="R860"/>
      <c r="S860"/>
      <c r="T860"/>
      <c r="AB860"/>
      <c r="AC860"/>
    </row>
    <row r="861" spans="1:29" ht="15">
      <c r="A861" s="34" t="str">
        <f>IF(ISERROR(VLOOKUP(TRIM(B861),ALL!$B$1:$U$2738,3,FALSE)),"(unc)",VLOOKUP(TRIM(B861),ALL!$B$1:$U$2738,3,FALSE))</f>
        <v>(unc)</v>
      </c>
      <c r="B861" s="213" t="s">
        <v>5022</v>
      </c>
      <c r="C861" s="10" t="s">
        <v>4840</v>
      </c>
      <c r="D861" s="224">
        <f>VLOOKUP(TRIM(B861),BirthdateDraft!$A$1:$M$9000,2,FALSE)</f>
        <v>34445</v>
      </c>
      <c r="E861" s="203" t="str">
        <f>VLOOKUP(TRIM(B861),BirthdateDraft!$A$1:$M$9865,3,FALSE)</f>
        <v>15/1 (25)</v>
      </c>
      <c r="F861" s="209"/>
      <c r="G861" s="34" t="str">
        <f>IF(ISERROR(VLOOKUP(TRIM(B861),ALL!$B$1:$U$2738,2,FALSE)),"",IF(ISERROR(VLOOKUP(TRIM(B861),ALL!$B$1:$U$2738,2,FALSE))," ",VLOOKUP(TRIM(B861),ALL!$B$1:$U$2738,2,FALSE)))</f>
        <v/>
      </c>
      <c r="H861" s="124" t="str">
        <f>IF(ISBLANK(VLOOKUP(TRIM(B861),ALL!$B$1:$V$2738,4,FALSE)),"",IF(ISERROR(VLOOKUP(TRIM(B861),ALL!$B$1:$V$2738,4,FALSE))," ",VLOOKUP(TRIM(B861),ALL!$B$1:$V$2738,4,FALSE)))</f>
        <v xml:space="preserve"> </v>
      </c>
      <c r="I861" s="34" t="str">
        <f>IF(ISBLANK(VLOOKUP(TRIM(B861),ALL!$B$1:$V$2738,5,FALSE)),"",IF(ISERROR(VLOOKUP(TRIM(B861),ALL!$B$1:$V$2738,5,FALSE))," ",VLOOKUP(TRIM(B861),ALL!$B$1:$V$2738,5,FALSE)))</f>
        <v xml:space="preserve"> </v>
      </c>
      <c r="J861" s="34" t="str">
        <f>IF(ISBLANK(VLOOKUP(TRIM(B861),ALL!$B$1:$V$2738,6,FALSE)),"",IF(ISERROR(VLOOKUP(TRIM(B861),ALL!$B$1:$V$2738,6,FALSE))," ", VLOOKUP(TRIM(B861),ALL!$B$1:$V$2738,6,FALSE)))</f>
        <v xml:space="preserve"> </v>
      </c>
      <c r="K861" s="34" t="str">
        <f>IF(ISBLANK(VLOOKUP(TRIM(B861),ALL!$B$1:$V$2738,7,FALSE)),"",IF(ISERROR(VLOOKUP(TRIM(B861),ALL!$B$1:$V$2738,7,FALSE))," ",VLOOKUP(TRIM(B861),ALL!$B$1:$V$2738,7,FALSE)))</f>
        <v xml:space="preserve"> </v>
      </c>
      <c r="L861" s="34" t="str">
        <f>IF(ISBLANK(VLOOKUP(TRIM(B861),ALL!$B$1:$V$2738,8,FALSE)),"",IF(ISERROR(VLOOKUP(TRIM(B861),ALL!$B$1:$V$2738,8,FALSE))," ",VLOOKUP(TRIM(B861),ALL!$B$1:$V$2738,8,FALSE)))</f>
        <v xml:space="preserve"> </v>
      </c>
      <c r="M861" s="34" t="str">
        <f>IF(ISBLANK(VLOOKUP(TRIM(B861),ALL!$B$1:$V$2738,9,FALSE)),"",IF(ISERROR(VLOOKUP(TRIM(B861),ALL!$B$1:$V$2738,9,FALSE))," ",VLOOKUP(TRIM(B861),ALL!$B$1:$V$2738,9,FALSE)))</f>
        <v xml:space="preserve"> </v>
      </c>
      <c r="N861" s="34" t="str">
        <f>IF(ISBLANK(VLOOKUP(TRIM(B861),ALL!$B$1:$V$2738,10,FALSE)),"",IF(ISERROR(VLOOKUP(TRIM(B861),ALL!$B$1:$V$2738,10,FALSE))," ",VLOOKUP(TRIM(B861),ALL!$B$1:$V$2738,10,FALSE)))</f>
        <v xml:space="preserve"> </v>
      </c>
      <c r="O861"/>
      <c r="P861"/>
      <c r="Q861"/>
      <c r="R861"/>
      <c r="S861"/>
      <c r="T861"/>
      <c r="AB861"/>
      <c r="AC861"/>
    </row>
    <row r="862" spans="1:29" ht="15">
      <c r="A862" s="34"/>
      <c r="B862" s="213"/>
      <c r="C862" s="10"/>
      <c r="D862" s="224"/>
      <c r="E862" s="203"/>
      <c r="F862" s="209"/>
      <c r="G862" s="34"/>
      <c r="H862" s="124"/>
      <c r="I862" s="34"/>
      <c r="J862" s="34"/>
      <c r="K862" s="34"/>
      <c r="L862" s="34" t="str">
        <f>IF(ISBLANK(VLOOKUP(TRIM(B862),ALL!$B$1:$V$2738,8,FALSE)),"",IF(ISERROR(VLOOKUP(TRIM(B862),ALL!$B$1:$V$2738,8,FALSE))," ",VLOOKUP(TRIM(B862),ALL!$B$1:$V$2738,8,FALSE)))</f>
        <v xml:space="preserve"> </v>
      </c>
      <c r="M862" s="34" t="str">
        <f>IF(ISBLANK(VLOOKUP(TRIM(B862),ALL!$B$1:$V$2738,9,FALSE)),"",IF(ISERROR(VLOOKUP(TRIM(B862),ALL!$B$1:$V$2738,9,FALSE))," ",VLOOKUP(TRIM(B862),ALL!$B$1:$V$2738,9,FALSE)))</f>
        <v xml:space="preserve"> </v>
      </c>
      <c r="N862" s="34" t="str">
        <f>IF(ISBLANK(VLOOKUP(TRIM(B862),ALL!$B$1:$V$2738,10,FALSE)),"",IF(ISERROR(VLOOKUP(TRIM(B862),ALL!$B$1:$V$2738,10,FALSE))," ",VLOOKUP(TRIM(B862),ALL!$B$1:$V$2738,10,FALSE)))</f>
        <v xml:space="preserve"> </v>
      </c>
      <c r="P862"/>
      <c r="Q862"/>
      <c r="R862"/>
      <c r="S862"/>
      <c r="T862"/>
      <c r="AB862"/>
      <c r="AC862"/>
    </row>
    <row r="863" spans="1:29" ht="15">
      <c r="A863" s="34" t="str">
        <f>IF(ISERROR(VLOOKUP(TRIM(B863),ALL!$B$1:$U$2738,3,FALSE)),"(unc)",VLOOKUP(TRIM(B863),ALL!$B$1:$U$2738,3,FALSE))</f>
        <v>RCB ^</v>
      </c>
      <c r="B863" s="213" t="s">
        <v>7234</v>
      </c>
      <c r="C863" s="10" t="s">
        <v>4840</v>
      </c>
      <c r="D863" s="224">
        <f>VLOOKUP(TRIM(B863),BirthdateDraft!$A$1:$M$9000,2,FALSE)</f>
        <v>35353</v>
      </c>
      <c r="E863" s="203" t="str">
        <f>VLOOKUP(TRIM(B863),BirthdateDraft!$A$1:$M$9865,3,FALSE)</f>
        <v>19/3</v>
      </c>
      <c r="F863" s="209" t="s">
        <v>10480</v>
      </c>
      <c r="G863" s="34" t="str">
        <f>IF(ISERROR(VLOOKUP(TRIM(B863),ALL!$B$1:$U$2738,2,FALSE)),"",IF(ISERROR(VLOOKUP(TRIM(B863),ALL!$B$1:$U$2738,2,FALSE))," ",VLOOKUP(TRIM(B863),ALL!$B$1:$U$2738,2,FALSE)))</f>
        <v>TBN</v>
      </c>
      <c r="H863" s="124" t="str">
        <f>IF(ISBLANK(VLOOKUP(TRIM(B863),ALL!$B$1:$V$2738,4,FALSE)),"",IF(ISERROR(VLOOKUP(TRIM(B863),ALL!$B$1:$V$2738,4,FALSE))," ",VLOOKUP(TRIM(B863),ALL!$B$1:$V$2738,4,FALSE)))</f>
        <v>4</v>
      </c>
      <c r="I863" s="34" t="str">
        <f>IF(ISBLANK(VLOOKUP(TRIM(B863),ALL!$B$1:$V$2738,5,FALSE)),"",IF(ISERROR(VLOOKUP(TRIM(B863),ALL!$B$1:$V$2738,5,FALSE))," ",VLOOKUP(TRIM(B863),ALL!$B$1:$V$2738,5,FALSE)))</f>
        <v/>
      </c>
      <c r="J863" s="34" t="str">
        <f>IF(ISBLANK(VLOOKUP(TRIM(B863),ALL!$B$1:$V$2738,6,FALSE)),"",IF(ISERROR(VLOOKUP(TRIM(B863),ALL!$B$1:$V$2738,6,FALSE))," ", VLOOKUP(TRIM(B863),ALL!$B$1:$V$2738,6,FALSE)))</f>
        <v/>
      </c>
      <c r="K863" s="34" t="str">
        <f>IF(ISBLANK(VLOOKUP(TRIM(B863),ALL!$B$1:$V$2738,7,FALSE)),"",IF(ISERROR(VLOOKUP(TRIM(B863),ALL!$B$1:$V$2738,7,FALSE))," ",VLOOKUP(TRIM(B863),ALL!$B$1:$V$2738,7,FALSE)))</f>
        <v/>
      </c>
      <c r="L863" s="34" t="str">
        <f>IF(ISBLANK(VLOOKUP(TRIM(B863),ALL!$B$1:$V$2738,8,FALSE)),"",IF(ISERROR(VLOOKUP(TRIM(B863),ALL!$B$1:$V$2738,8,FALSE))," ",VLOOKUP(TRIM(B863),ALL!$B$1:$V$2738,8,FALSE)))</f>
        <v/>
      </c>
      <c r="M863" s="34" t="str">
        <f>IF(ISBLANK(VLOOKUP(TRIM(B863),ALL!$B$1:$V$2738,9,FALSE)),"",IF(ISERROR(VLOOKUP(TRIM(B863),ALL!$B$1:$V$2738,9,FALSE))," ",VLOOKUP(TRIM(B863),ALL!$B$1:$V$2738,9,FALSE)))</f>
        <v/>
      </c>
      <c r="N863" s="34" t="str">
        <f>IF(ISBLANK(VLOOKUP(TRIM(B863),ALL!$B$1:$V$2738,10,FALSE)),"",IF(ISERROR(VLOOKUP(TRIM(B863),ALL!$B$1:$V$2738,10,FALSE))," ",VLOOKUP(TRIM(B863),ALL!$B$1:$V$2738,10,FALSE)))</f>
        <v/>
      </c>
      <c r="O863" s="32"/>
      <c r="P863"/>
      <c r="Q863"/>
      <c r="R863"/>
      <c r="S863"/>
      <c r="T863"/>
      <c r="AB863"/>
      <c r="AC863"/>
    </row>
    <row r="864" spans="1:29">
      <c r="A864" s="34" t="str">
        <f>IF(ISERROR(VLOOKUP(TRIM(B864),ALL!$B$1:$U$2738,3,FALSE)),"(unc)",VLOOKUP(TRIM(B864),ALL!$B$1:$U$2738,3,FALSE))</f>
        <v>LCB ^</v>
      </c>
      <c r="B864" s="99" t="s">
        <v>6575</v>
      </c>
      <c r="C864" s="10" t="s">
        <v>4840</v>
      </c>
      <c r="D864" s="224">
        <f>VLOOKUP(TRIM(B864),BirthdateDraft!$A$1:$M$9000,2,FALSE)</f>
        <v>35201</v>
      </c>
      <c r="E864" s="203" t="str">
        <f>VLOOKUP(TRIM(B864),BirthdateDraft!$A$1:$M$9865,3,FALSE)</f>
        <v>18/FA</v>
      </c>
      <c r="F864" s="209"/>
      <c r="G864" s="34" t="str">
        <f>IF(ISERROR(VLOOKUP(TRIM(B864),ALL!$B$1:$U$2738,2,FALSE)),"",IF(ISERROR(VLOOKUP(TRIM(B864),ALL!$B$1:$U$2738,2,FALSE))," ",VLOOKUP(TRIM(B864),ALL!$B$1:$U$2738,2,FALSE)))</f>
        <v>SFN</v>
      </c>
      <c r="H864" s="124" t="str">
        <f>IF(ISBLANK(VLOOKUP(TRIM(B864),ALL!$B$1:$V$2738,4,FALSE)),"",IF(ISERROR(VLOOKUP(TRIM(B864),ALL!$B$1:$V$2738,4,FALSE))," ",VLOOKUP(TRIM(B864),ALL!$B$1:$V$2738,4,FALSE)))</f>
        <v>6</v>
      </c>
      <c r="I864" s="34"/>
      <c r="J864" s="34"/>
      <c r="K864" s="34" t="str">
        <f>IF(ISBLANK(VLOOKUP(TRIM(B864),ALL!$B$1:$V$2738,7,FALSE)),"",IF(ISERROR(VLOOKUP(TRIM(B864),ALL!$B$1:$V$2738,7,FALSE))," ",VLOOKUP(TRIM(B864),ALL!$B$1:$V$2738,7,FALSE)))</f>
        <v/>
      </c>
      <c r="L864" s="34" t="str">
        <f>IF(ISBLANK(VLOOKUP(TRIM(B864),ALL!$B$1:$V$2738,8,FALSE)),"",IF(ISERROR(VLOOKUP(TRIM(B864),ALL!$B$1:$V$2738,8,FALSE))," ",VLOOKUP(TRIM(B864),ALL!$B$1:$V$2738,8,FALSE)))</f>
        <v/>
      </c>
      <c r="M864" s="34" t="str">
        <f>IF(ISBLANK(VLOOKUP(TRIM(B864),ALL!$B$1:$V$2738,9,FALSE)),"",IF(ISERROR(VLOOKUP(TRIM(B864),ALL!$B$1:$V$2738,9,FALSE))," ",VLOOKUP(TRIM(B864),ALL!$B$1:$V$2738,9,FALSE)))</f>
        <v/>
      </c>
      <c r="N864" s="34" t="str">
        <f>IF(ISBLANK(VLOOKUP(TRIM(B864),ALL!$B$1:$V$2738,10,FALSE)),"",IF(ISERROR(VLOOKUP(TRIM(B864),ALL!$B$1:$V$2738,10,FALSE))," ",VLOOKUP(TRIM(B864),ALL!$B$1:$V$2738,10,FALSE)))</f>
        <v/>
      </c>
      <c r="O864" s="32"/>
      <c r="P864"/>
      <c r="Q864"/>
      <c r="R864"/>
      <c r="S864"/>
      <c r="T864"/>
      <c r="AB864"/>
      <c r="AC864"/>
    </row>
    <row r="865" spans="1:29" ht="15">
      <c r="A865" s="34" t="str">
        <f>IF(ISERROR(VLOOKUP(TRIM(B865),ALL!$B$1:$U$2738,3,FALSE)),"(unc)",VLOOKUP(TRIM(B865),ALL!$B$1:$U$2738,3,FALSE))</f>
        <v>SS ^ CB</v>
      </c>
      <c r="B865" s="213" t="s">
        <v>9984</v>
      </c>
      <c r="C865" s="10" t="s">
        <v>4840</v>
      </c>
      <c r="D865" s="224">
        <f>VLOOKUP(TRIM(B865),BirthdateDraft!$A$1:$M$9000,2,FALSE)</f>
        <v>36966</v>
      </c>
      <c r="E865" s="203" t="str">
        <f>VLOOKUP(TRIM(B865),BirthdateDraft!$A$1:$M$9865,3,FALSE)</f>
        <v>22/1</v>
      </c>
      <c r="F865" s="209" t="s">
        <v>10651</v>
      </c>
      <c r="G865" s="34" t="str">
        <f>IF(ISERROR(VLOOKUP(TRIM(B865),ALL!$B$1:$U$2738,2,FALSE)),"",IF(ISERROR(VLOOKUP(TRIM(B865),ALL!$B$1:$U$2738,2,FALSE))," ",VLOOKUP(TRIM(B865),ALL!$B$1:$U$2738,2,FALSE)))</f>
        <v>BAA</v>
      </c>
      <c r="H865" s="124" t="str">
        <f>IF(ISBLANK(VLOOKUP(TRIM(B865),ALL!$B$1:$V$2738,4,FALSE)),"",IF(ISERROR(VLOOKUP(TRIM(B865),ALL!$B$1:$V$2738,4,FALSE))," ",VLOOKUP(TRIM(B865),ALL!$B$1:$V$2738,4,FALSE)))</f>
        <v>6-0</v>
      </c>
      <c r="I865" s="34"/>
      <c r="J865" s="34"/>
      <c r="K865" s="34"/>
      <c r="L865" s="34"/>
      <c r="M865" s="34"/>
      <c r="N865" s="34"/>
      <c r="P865"/>
      <c r="Q865"/>
      <c r="R865"/>
      <c r="S865"/>
      <c r="T865"/>
      <c r="AB865"/>
      <c r="AC865"/>
    </row>
    <row r="866" spans="1:29" ht="15">
      <c r="A866" s="34" t="str">
        <f>IF(ISERROR(VLOOKUP(TRIM(B866),ALL!$B$1:$U$2738,3,FALSE)),"(unc)",VLOOKUP(TRIM(B866),ALL!$B$1:$U$2738,3,FALSE))</f>
        <v>FS ^</v>
      </c>
      <c r="B866" s="213" t="s">
        <v>6140</v>
      </c>
      <c r="C866" s="10" t="s">
        <v>4840</v>
      </c>
      <c r="D866" s="224">
        <f>VLOOKUP(TRIM(B866),BirthdateDraft!$A$1:$M$9000,2,FALSE)</f>
        <v>35316</v>
      </c>
      <c r="E866" s="203" t="str">
        <f>VLOOKUP(TRIM(B866),BirthdateDraft!$A$1:$M$9865,3,FALSE)</f>
        <v>17/2</v>
      </c>
      <c r="F866" s="209" t="s">
        <v>11726</v>
      </c>
      <c r="G866" s="34" t="str">
        <f>IF(ISERROR(VLOOKUP(TRIM(B866),ALL!$B$1:$U$2738,2,FALSE)),"",IF(ISERROR(VLOOKUP(TRIM(B866),ALL!$B$1:$U$2738,2,FALSE))," ",VLOOKUP(TRIM(B866),ALL!$B$1:$U$2738,2,FALSE)))</f>
        <v>BAA</v>
      </c>
      <c r="H866" s="124" t="str">
        <f>IF(ISBLANK(VLOOKUP(TRIM(B866),ALL!$B$1:$V$2738,4,FALSE)),"",IF(ISERROR(VLOOKUP(TRIM(B866),ALL!$B$1:$V$2738,4,FALSE))," ",VLOOKUP(TRIM(B866),ALL!$B$1:$V$2738,4,FALSE)))</f>
        <v>5-0</v>
      </c>
      <c r="I866" s="34" t="str">
        <f>IF(ISBLANK(VLOOKUP(TRIM(B866),ALL!$B$1:$V$2738,5,FALSE)),"",IF(ISERROR(VLOOKUP(TRIM(B866),ALL!$B$1:$V$2738,5,FALSE))," ",VLOOKUP(TRIM(B866),ALL!$B$1:$V$2738,5,FALSE)))</f>
        <v/>
      </c>
      <c r="J866" s="34" t="str">
        <f>IF(ISBLANK(VLOOKUP(TRIM(B866),ALL!$B$1:$V$2738,6,FALSE)),"",IF(ISERROR(VLOOKUP(TRIM(B866),ALL!$B$1:$V$2738,6,FALSE))," ", VLOOKUP(TRIM(B866),ALL!$B$1:$V$2738,6,FALSE)))</f>
        <v/>
      </c>
      <c r="K866" s="34" t="str">
        <f>IF(ISBLANK(VLOOKUP(TRIM(B866),ALL!$B$1:$V$2738,7,FALSE)),"",IF(ISERROR(VLOOKUP(TRIM(B866),ALL!$B$1:$V$2738,7,FALSE))," ",VLOOKUP(TRIM(B866),ALL!$B$1:$V$2738,7,FALSE)))</f>
        <v/>
      </c>
      <c r="L866" s="34" t="str">
        <f>IF(ISBLANK(VLOOKUP(TRIM(B866),ALL!$B$1:$V$2738,8,FALSE)),"",IF(ISERROR(VLOOKUP(TRIM(B866),ALL!$B$1:$V$2738,8,FALSE))," ",VLOOKUP(TRIM(B866),ALL!$B$1:$V$2738,8,FALSE)))</f>
        <v/>
      </c>
      <c r="M866" s="34" t="str">
        <f>IF(ISBLANK(VLOOKUP(TRIM(B866),ALL!$B$1:$V$2738,9,FALSE)),"",IF(ISERROR(VLOOKUP(TRIM(B866),ALL!$B$1:$V$2738,9,FALSE))," ",VLOOKUP(TRIM(B866),ALL!$B$1:$V$2738,9,FALSE)))</f>
        <v/>
      </c>
      <c r="N866" s="34" t="str">
        <f>IF(ISBLANK(VLOOKUP(TRIM(B866),ALL!$B$1:$V$2738,10,FALSE)),"",IF(ISERROR(VLOOKUP(TRIM(B866),ALL!$B$1:$V$2738,10,FALSE))," ",VLOOKUP(TRIM(B866),ALL!$B$1:$V$2738,10,FALSE)))</f>
        <v/>
      </c>
      <c r="P866"/>
      <c r="Q866"/>
      <c r="R866"/>
      <c r="S866"/>
      <c r="T866"/>
      <c r="AB866"/>
      <c r="AC866"/>
    </row>
    <row r="867" spans="1:29" ht="15">
      <c r="A867" s="34" t="str">
        <f>IF(ISERROR(VLOOKUP(TRIM(B867),ALL!$B$1:$U$2738,3,FALSE)),"(unc)",VLOOKUP(TRIM(B867),ALL!$B$1:$U$2738,3,FALSE))</f>
        <v>FS ^</v>
      </c>
      <c r="B867" s="213" t="s">
        <v>6524</v>
      </c>
      <c r="C867" s="10" t="s">
        <v>4840</v>
      </c>
      <c r="D867" s="224">
        <f>VLOOKUP(TRIM(B867),BirthdateDraft!$A$1:$M$9000,2,FALSE)</f>
        <v>35487</v>
      </c>
      <c r="E867" s="203" t="str">
        <f>VLOOKUP(TRIM(B867),BirthdateDraft!$A$1:$M$9865,3,FALSE)</f>
        <v>18/2</v>
      </c>
      <c r="F867" s="209"/>
      <c r="G867" s="34" t="str">
        <f>IF(ISERROR(VLOOKUP(TRIM(B867),ALL!$B$1:$U$2738,2,FALSE)),"",IF(ISERROR(VLOOKUP(TRIM(B867),ALL!$B$1:$U$2738,2,FALSE))," ",VLOOKUP(TRIM(B867),ALL!$B$1:$U$2738,2,FALSE)))</f>
        <v>ATN</v>
      </c>
      <c r="H867" s="124" t="str">
        <f>IF(ISBLANK(VLOOKUP(TRIM(B867),ALL!$B$1:$V$2738,4,FALSE)),"",IF(ISERROR(VLOOKUP(TRIM(B867),ALL!$B$1:$V$2738,4,FALSE))," ",VLOOKUP(TRIM(B867),ALL!$B$1:$V$2738,4,FALSE)))</f>
        <v>6-6</v>
      </c>
      <c r="I867" s="34" t="str">
        <f>IF(ISBLANK(VLOOKUP(TRIM(B867),ALL!$B$1:$V$2738,5,FALSE)),"",IF(ISERROR(VLOOKUP(TRIM(B867),ALL!$B$1:$V$2738,5,FALSE))," ",VLOOKUP(TRIM(B867),ALL!$B$1:$V$2738,5,FALSE)))</f>
        <v/>
      </c>
      <c r="J867" s="34" t="str">
        <f>IF(ISBLANK(VLOOKUP(TRIM(B867),ALL!$B$1:$V$2738,6,FALSE)),"",IF(ISERROR(VLOOKUP(TRIM(B867),ALL!$B$1:$V$2738,6,FALSE))," ", VLOOKUP(TRIM(B867),ALL!$B$1:$V$2738,6,FALSE)))</f>
        <v/>
      </c>
      <c r="K867" s="34"/>
      <c r="L867" s="34" t="str">
        <f>IF(ISBLANK(VLOOKUP(TRIM(B867),ALL!$B$1:$V$2738,8,FALSE)),"",IF(ISERROR(VLOOKUP(TRIM(B867),ALL!$B$1:$V$2738,8,FALSE))," ",VLOOKUP(TRIM(B867),ALL!$B$1:$V$2738,8,FALSE)))</f>
        <v/>
      </c>
      <c r="M867" s="34" t="str">
        <f>IF(ISBLANK(VLOOKUP(TRIM(B867),ALL!$B$1:$V$2738,9,FALSE)),"",IF(ISERROR(VLOOKUP(TRIM(B867),ALL!$B$1:$V$2738,9,FALSE))," ",VLOOKUP(TRIM(B867),ALL!$B$1:$V$2738,9,FALSE)))</f>
        <v/>
      </c>
      <c r="N867" s="34" t="str">
        <f>IF(ISBLANK(VLOOKUP(TRIM(B867),ALL!$B$1:$V$2738,10,FALSE)),"",IF(ISERROR(VLOOKUP(TRIM(B867),ALL!$B$1:$V$2738,10,FALSE))," ",VLOOKUP(TRIM(B867),ALL!$B$1:$V$2738,10,FALSE)))</f>
        <v/>
      </c>
      <c r="P867"/>
      <c r="Q867"/>
      <c r="R867"/>
      <c r="S867"/>
      <c r="T867"/>
      <c r="AB867"/>
      <c r="AC867"/>
    </row>
    <row r="868" spans="1:29" ht="15">
      <c r="A868" s="34" t="str">
        <f>IF(ISERROR(VLOOKUP(TRIM(B868),ALL!$B$1:$U$2738,3,FALSE)),"(unc)",VLOOKUP(TRIM(B868),ALL!$B$1:$U$2738,3,FALSE))</f>
        <v>LCB ^</v>
      </c>
      <c r="B868" s="213" t="s">
        <v>6150</v>
      </c>
      <c r="C868" s="10" t="s">
        <v>4840</v>
      </c>
      <c r="D868" s="224">
        <f>VLOOKUP(TRIM(B868),BirthdateDraft!$A$1:$M$9000,2,FALSE)</f>
        <v>33993</v>
      </c>
      <c r="E868" s="203" t="str">
        <f>VLOOKUP(TRIM(B868),BirthdateDraft!$A$1:$M$9865,3,FALSE)</f>
        <v>16/FA</v>
      </c>
      <c r="F868" s="209" t="s">
        <v>8295</v>
      </c>
      <c r="G868" s="34" t="str">
        <f>IF(ISERROR(VLOOKUP(TRIM(B868),ALL!$B$1:$U$2738,2,FALSE)),"",IF(ISERROR(VLOOKUP(TRIM(B868),ALL!$B$1:$U$2738,2,FALSE))," ",VLOOKUP(TRIM(B868),ALL!$B$1:$U$2738,2,FALSE)))</f>
        <v>ARN</v>
      </c>
      <c r="H868" s="124" t="str">
        <f>IF(ISBLANK(VLOOKUP(TRIM(B868),ALL!$B$1:$V$2738,4,FALSE)),"",IF(ISERROR(VLOOKUP(TRIM(B868),ALL!$B$1:$V$2738,4,FALSE))," ",VLOOKUP(TRIM(B868),ALL!$B$1:$V$2738,4,FALSE)))</f>
        <v>4</v>
      </c>
      <c r="I868" s="34"/>
      <c r="J868" s="34"/>
      <c r="K868" s="34"/>
      <c r="L868" s="34"/>
      <c r="M868" s="34"/>
      <c r="N868" s="34"/>
      <c r="P868"/>
      <c r="Q868"/>
      <c r="R868"/>
      <c r="S868"/>
      <c r="T868"/>
      <c r="AB868"/>
      <c r="AC868"/>
    </row>
    <row r="869" spans="1:29">
      <c r="A869" s="34" t="str">
        <f>IF(ISERROR(VLOOKUP(TRIM(B869),ALL!$B$1:$U$2738,3,FALSE)),"(unc)",VLOOKUP(TRIM(B869),ALL!$B$1:$U$2738,3,FALSE))</f>
        <v>CB ^</v>
      </c>
      <c r="B869" s="440" t="s">
        <v>7198</v>
      </c>
      <c r="C869" s="10" t="s">
        <v>4840</v>
      </c>
      <c r="D869" s="224">
        <f>VLOOKUP(TRIM(B869),BirthdateDraft!$A$1:$M$9000,2,FALSE)</f>
        <v>34163</v>
      </c>
      <c r="E869" s="203" t="str">
        <f>VLOOKUP(TRIM(B869),BirthdateDraft!$A$1:$M$9865,3,FALSE)</f>
        <v>17/FA</v>
      </c>
      <c r="F869" s="209" t="s">
        <v>12131</v>
      </c>
      <c r="G869" s="34" t="str">
        <f>IF(ISERROR(VLOOKUP(TRIM(B869),ALL!$B$1:$U$2738,2,FALSE)),"",IF(ISERROR(VLOOKUP(TRIM(B869),ALL!$B$1:$U$2738,2,FALSE))," ",VLOOKUP(TRIM(B869),ALL!$B$1:$U$2738,2,FALSE)))</f>
        <v>BAA</v>
      </c>
      <c r="H869" s="124" t="str">
        <f>IF(ISBLANK(VLOOKUP(TRIM(B869),ALL!$B$1:$V$2738,4,FALSE)),"",IF(ISERROR(VLOOKUP(TRIM(B869),ALL!$B$1:$V$2738,4,FALSE))," ",VLOOKUP(TRIM(B869),ALL!$B$1:$V$2738,4,FALSE)))</f>
        <v>4</v>
      </c>
      <c r="I869" s="34"/>
      <c r="J869" s="34"/>
      <c r="K869" s="34"/>
      <c r="L869" s="34"/>
      <c r="M869" s="34"/>
      <c r="N869" s="34"/>
      <c r="P869"/>
      <c r="Q869"/>
      <c r="R869"/>
      <c r="S869"/>
      <c r="T869"/>
      <c r="AB869"/>
      <c r="AC869"/>
    </row>
    <row r="870" spans="1:29" ht="15">
      <c r="A870" s="34" t="str">
        <f>IF(ISERROR(VLOOKUP(TRIM(B870),ALL!$B$1:$U$2738,3,FALSE)),"(unc)",VLOOKUP(TRIM(B870),ALL!$B$1:$U$2738,3,FALSE))</f>
        <v>RCB ^</v>
      </c>
      <c r="B870" s="213" t="s">
        <v>8898</v>
      </c>
      <c r="C870" s="10" t="s">
        <v>4840</v>
      </c>
      <c r="D870" s="224">
        <f>VLOOKUP(TRIM(B870),BirthdateDraft!$A$1:$M$9000,2,FALSE)</f>
        <v>36586</v>
      </c>
      <c r="E870" s="203" t="str">
        <f>VLOOKUP(TRIM(B870),BirthdateDraft!$A$1:$M$9865,3,FALSE)</f>
        <v>21/2</v>
      </c>
      <c r="F870" s="209" t="s">
        <v>10467</v>
      </c>
      <c r="G870" s="34" t="str">
        <f>IF(ISERROR(VLOOKUP(TRIM(B870),ALL!$B$1:$U$2738,2,FALSE)),"",IF(ISERROR(VLOOKUP(TRIM(B870),ALL!$B$1:$U$2738,2,FALSE))," ",VLOOKUP(TRIM(B870),ALL!$B$1:$U$2738,2,FALSE)))</f>
        <v>JXA</v>
      </c>
      <c r="H870" s="124" t="str">
        <f>IF(ISBLANK(VLOOKUP(TRIM(B870),ALL!$B$1:$V$2738,4,FALSE)),"",IF(ISERROR(VLOOKUP(TRIM(B870),ALL!$B$1:$V$2738,4,FALSE))," ",VLOOKUP(TRIM(B870),ALL!$B$1:$V$2738,4,FALSE)))</f>
        <v>0</v>
      </c>
      <c r="I870" s="34"/>
      <c r="J870" s="34"/>
      <c r="K870" s="34"/>
      <c r="L870" s="34" t="str">
        <f>IF(ISBLANK(VLOOKUP(TRIM(B870),ALL!$B$1:$V$2738,8,FALSE)),"",IF(ISERROR(VLOOKUP(TRIM(B870),ALL!$B$1:$V$2738,8,FALSE))," ",VLOOKUP(TRIM(B870),ALL!$B$1:$V$2738,8,FALSE)))</f>
        <v/>
      </c>
      <c r="M870" s="34" t="str">
        <f>IF(ISBLANK(VLOOKUP(TRIM(B870),ALL!$B$1:$V$2738,9,FALSE)),"",IF(ISERROR(VLOOKUP(TRIM(B870),ALL!$B$1:$V$2738,9,FALSE))," ",VLOOKUP(TRIM(B870),ALL!$B$1:$V$2738,9,FALSE)))</f>
        <v/>
      </c>
      <c r="N870" s="34" t="str">
        <f>IF(ISBLANK(VLOOKUP(TRIM(B870),ALL!$B$1:$V$2738,10,FALSE)),"",IF(ISERROR(VLOOKUP(TRIM(B870),ALL!$B$1:$V$2738,10,FALSE))," ",VLOOKUP(TRIM(B870),ALL!$B$1:$V$2738,10,FALSE)))</f>
        <v/>
      </c>
      <c r="P870"/>
      <c r="Q870"/>
      <c r="R870"/>
      <c r="S870"/>
      <c r="T870"/>
      <c r="AB870"/>
      <c r="AC870"/>
    </row>
    <row r="871" spans="1:29">
      <c r="A871" s="34" t="str">
        <f>IF(ISERROR(VLOOKUP(TRIM(B871),ALL!$B$1:$U$2738,3,FALSE)),"(unc)",VLOOKUP(TRIM(B871),ALL!$B$1:$U$2738,3,FALSE))</f>
        <v>DB ^</v>
      </c>
      <c r="B871" s="493" t="s">
        <v>11233</v>
      </c>
      <c r="C871" s="10" t="s">
        <v>4840</v>
      </c>
      <c r="D871" s="224">
        <f>VLOOKUP(TRIM(B871),BirthdateDraft!$A$1:$M$9000,2,FALSE)</f>
        <v>37244</v>
      </c>
      <c r="E871" s="203">
        <f>VLOOKUP(TRIM(B871),BirthdateDraft!$A$1:$M$9865,3,FALSE)</f>
        <v>23.4</v>
      </c>
      <c r="F871" s="209" t="s">
        <v>12218</v>
      </c>
      <c r="G871" s="34" t="str">
        <f>IF(ISERROR(VLOOKUP(TRIM(B871),ALL!$B$1:$U$2738,2,FALSE)),"",IF(ISERROR(VLOOKUP(TRIM(B871),ALL!$B$1:$U$2738,2,FALSE))," ",VLOOKUP(TRIM(B871),ALL!$B$1:$U$2738,2,FALSE)))</f>
        <v>ATN</v>
      </c>
      <c r="H871" s="124" t="str">
        <f>IF(ISBLANK(VLOOKUP(TRIM(B871),ALL!$B$1:$V$2738,4,FALSE)),"",IF(ISERROR(VLOOKUP(TRIM(B871),ALL!$B$1:$V$2738,4,FALSE))," ",VLOOKUP(TRIM(B871),ALL!$B$1:$V$2738,4,FALSE)))</f>
        <v>0-0</v>
      </c>
      <c r="I871" s="34"/>
      <c r="J871" s="34"/>
      <c r="K871" s="34"/>
      <c r="L871" s="34"/>
      <c r="M871" s="34"/>
      <c r="N871" s="34"/>
      <c r="P871"/>
      <c r="Q871"/>
      <c r="R871"/>
      <c r="S871"/>
      <c r="T871"/>
      <c r="AB871"/>
      <c r="AC871"/>
    </row>
    <row r="872" spans="1:29" ht="15">
      <c r="A872" s="34" t="str">
        <f>IF(ISERROR(VLOOKUP(TRIM(B872),ALL!$B$1:$U$2738,3,FALSE)),"(unc)",VLOOKUP(TRIM(B872),ALL!$B$1:$U$2738,3,FALSE))</f>
        <v>DB ^</v>
      </c>
      <c r="B872" s="213" t="s">
        <v>6595</v>
      </c>
      <c r="C872" s="10" t="s">
        <v>4840</v>
      </c>
      <c r="D872" s="224">
        <f>VLOOKUP(TRIM(B872),BirthdateDraft!$A$1:$M$9000,2,FALSE)</f>
        <v>35020</v>
      </c>
      <c r="E872" s="203" t="str">
        <f>VLOOKUP(TRIM(B872),BirthdateDraft!$A$1:$M$9865,3,FALSE)</f>
        <v>18/FA</v>
      </c>
      <c r="F872" s="209"/>
      <c r="G872" s="34" t="str">
        <f>IF(ISERROR(VLOOKUP(TRIM(B872),ALL!$B$1:$U$2738,2,FALSE)),"",IF(ISERROR(VLOOKUP(TRIM(B872),ALL!$B$1:$U$2738,2,FALSE))," ",VLOOKUP(TRIM(B872),ALL!$B$1:$U$2738,2,FALSE)))</f>
        <v>NEA</v>
      </c>
      <c r="H872" s="124" t="str">
        <f>IF(ISBLANK(VLOOKUP(TRIM(B872),ALL!$B$1:$V$2738,4,FALSE)),"",IF(ISERROR(VLOOKUP(TRIM(B872),ALL!$B$1:$V$2738,4,FALSE))," ",VLOOKUP(TRIM(B872),ALL!$B$1:$V$2738,4,FALSE)))</f>
        <v>0-0</v>
      </c>
      <c r="I872" s="34" t="str">
        <f>IF(ISBLANK(VLOOKUP(TRIM(B872),ALL!$B$1:$V$2738,5,FALSE)),"",IF(ISERROR(VLOOKUP(TRIM(B872),ALL!$B$1:$V$2738,5,FALSE))," ",VLOOKUP(TRIM(B872),ALL!$B$1:$V$2738,5,FALSE)))</f>
        <v/>
      </c>
      <c r="J872" s="34" t="str">
        <f>IF(ISBLANK(VLOOKUP(TRIM(B872),ALL!$B$1:$V$2738,6,FALSE)),"",IF(ISERROR(VLOOKUP(TRIM(B872),ALL!$B$1:$V$2738,6,FALSE))," ", VLOOKUP(TRIM(B872),ALL!$B$1:$V$2738,6,FALSE)))</f>
        <v/>
      </c>
      <c r="K872" s="34" t="str">
        <f>IF(ISBLANK(VLOOKUP(TRIM(B872),ALL!$B$1:$V$2738,7,FALSE)),"",IF(ISERROR(VLOOKUP(TRIM(B872),ALL!$B$1:$V$2738,7,FALSE))," ",VLOOKUP(TRIM(B872),ALL!$B$1:$V$2738,7,FALSE)))</f>
        <v/>
      </c>
      <c r="L872" s="34" t="str">
        <f>IF(ISBLANK(VLOOKUP(TRIM(B872),ALL!$B$1:$V$2738,8,FALSE)),"",IF(ISERROR(VLOOKUP(TRIM(B872),ALL!$B$1:$V$2738,8,FALSE))," ",VLOOKUP(TRIM(B872),ALL!$B$1:$V$2738,8,FALSE)))</f>
        <v/>
      </c>
      <c r="M872" s="34" t="str">
        <f>IF(ISBLANK(VLOOKUP(TRIM(B872),ALL!$B$1:$V$2738,9,FALSE)),"",IF(ISERROR(VLOOKUP(TRIM(B872),ALL!$B$1:$V$2738,9,FALSE))," ",VLOOKUP(TRIM(B872),ALL!$B$1:$V$2738,9,FALSE)))</f>
        <v/>
      </c>
      <c r="N872" s="34" t="str">
        <f>IF(ISBLANK(VLOOKUP(TRIM(B872),ALL!$B$1:$V$2738,10,FALSE)),"",IF(ISERROR(VLOOKUP(TRIM(B872),ALL!$B$1:$V$2738,10,FALSE))," ",VLOOKUP(TRIM(B872),ALL!$B$1:$V$2738,10,FALSE)))</f>
        <v/>
      </c>
      <c r="P872"/>
      <c r="Q872"/>
      <c r="R872"/>
      <c r="S872"/>
      <c r="T872"/>
      <c r="AB872"/>
      <c r="AC872"/>
    </row>
    <row r="873" spans="1:29" ht="15">
      <c r="A873" s="34"/>
      <c r="B873" s="213"/>
      <c r="C873" s="10"/>
      <c r="D873" s="224"/>
      <c r="E873" s="203"/>
      <c r="F873" s="209"/>
      <c r="G873" s="34"/>
      <c r="H873" s="124"/>
      <c r="I873" s="34"/>
      <c r="J873" s="34"/>
      <c r="K873" s="34"/>
      <c r="L873" s="34" t="str">
        <f>IF(ISBLANK(VLOOKUP(TRIM(B873),ALL!$B$1:$V$2738,8,FALSE)),"",IF(ISERROR(VLOOKUP(TRIM(B873),ALL!$B$1:$V$2738,8,FALSE))," ",VLOOKUP(TRIM(B873),ALL!$B$1:$V$2738,8,FALSE)))</f>
        <v xml:space="preserve"> </v>
      </c>
      <c r="M873" s="34" t="str">
        <f>IF(ISBLANK(VLOOKUP(TRIM(B873),ALL!$B$1:$V$2738,9,FALSE)),"",IF(ISERROR(VLOOKUP(TRIM(B873),ALL!$B$1:$V$2738,9,FALSE))," ",VLOOKUP(TRIM(B873),ALL!$B$1:$V$2738,9,FALSE)))</f>
        <v xml:space="preserve"> </v>
      </c>
      <c r="N873" s="34" t="str">
        <f>IF(ISBLANK(VLOOKUP(TRIM(B873),ALL!$B$1:$V$2738,10,FALSE)),"",IF(ISERROR(VLOOKUP(TRIM(B873),ALL!$B$1:$V$2738,10,FALSE))," ",VLOOKUP(TRIM(B873),ALL!$B$1:$V$2738,10,FALSE)))</f>
        <v xml:space="preserve"> </v>
      </c>
      <c r="P873"/>
      <c r="Q873"/>
      <c r="R873"/>
      <c r="S873"/>
      <c r="T873"/>
      <c r="AB873"/>
      <c r="AC873"/>
    </row>
    <row r="874" spans="1:29" ht="15">
      <c r="A874" s="34" t="str">
        <f>IF(ISERROR(VLOOKUP(TRIM(B874),ALL!$B$1:$U$2738,3,FALSE)),"(unc)",VLOOKUP(TRIM(B874),ALL!$B$1:$U$2738,3,FALSE))</f>
        <v>Punt</v>
      </c>
      <c r="B874" s="451" t="s">
        <v>7413</v>
      </c>
      <c r="C874" s="10" t="s">
        <v>4840</v>
      </c>
      <c r="D874" s="224">
        <f>VLOOKUP(TRIM(B874),BirthdateDraft!$A$1:$M$9000,2,FALSE)</f>
        <v>35615</v>
      </c>
      <c r="E874" s="203" t="str">
        <f>VLOOKUP(TRIM(B874),BirthdateDraft!$A$1:$M$9865,3,FALSE)</f>
        <v>19/FA</v>
      </c>
      <c r="F874" s="209" t="s">
        <v>11727</v>
      </c>
      <c r="G874" s="34" t="str">
        <f>IF(ISERROR(VLOOKUP(TRIM(B874),ALL!$B$1:$U$2738,2,FALSE)),"",IF(ISERROR(VLOOKUP(TRIM(B874),ALL!$B$1:$U$2738,2,FALSE))," ",VLOOKUP(TRIM(B874),ALL!$B$1:$U$2738,2,FALSE)))</f>
        <v>NYN</v>
      </c>
      <c r="H874" s="124"/>
      <c r="I874" s="34"/>
      <c r="J874" s="34"/>
      <c r="K874" s="34"/>
      <c r="L874" s="34"/>
      <c r="M874" s="34"/>
      <c r="N874" s="34"/>
      <c r="P874"/>
      <c r="Q874"/>
      <c r="R874"/>
      <c r="S874"/>
      <c r="T874"/>
      <c r="AB874"/>
      <c r="AC874"/>
    </row>
    <row r="875" spans="1:29" ht="15">
      <c r="A875" s="34" t="str">
        <f>IF(ISERROR(VLOOKUP(TRIM(B875),ALL!$B$1:$U$2738,3,FALSE)),"(unc)",VLOOKUP(TRIM(B875),ALL!$B$1:$U$2738,3,FALSE))</f>
        <v>PK</v>
      </c>
      <c r="B875" s="442" t="s">
        <v>2607</v>
      </c>
      <c r="C875" s="10" t="s">
        <v>4840</v>
      </c>
      <c r="D875" s="224">
        <f>VLOOKUP(TRIM(B875),BirthdateDraft!$A$1:$M$9000,2,FALSE)</f>
        <v>30904</v>
      </c>
      <c r="E875" s="203" t="str">
        <f>VLOOKUP(TRIM(B875),BirthdateDraft!$A$1:$M$9865,3,FALSE)</f>
        <v>06/FA</v>
      </c>
      <c r="F875" s="209" t="s">
        <v>11728</v>
      </c>
      <c r="G875" s="34" t="str">
        <f>IF(ISERROR(VLOOKUP(TRIM(B875),ALL!$B$1:$U$2738,2,FALSE)),"",IF(ISERROR(VLOOKUP(TRIM(B875),ALL!$B$1:$U$2738,2,FALSE))," ",VLOOKUP(TRIM(B875),ALL!$B$1:$U$2738,2,FALSE)))</f>
        <v>ARN</v>
      </c>
      <c r="H875" s="124"/>
      <c r="I875" s="34"/>
      <c r="J875" s="34"/>
      <c r="K875" s="34"/>
      <c r="L875" s="34" t="str">
        <f>IF(ISBLANK(VLOOKUP(TRIM(B875),ALL!$B$1:$V$2738,8,FALSE)),"",IF(ISERROR(VLOOKUP(TRIM(B875),ALL!$B$1:$V$2738,8,FALSE))," ",VLOOKUP(TRIM(B875),ALL!$B$1:$V$2738,8,FALSE)))</f>
        <v/>
      </c>
      <c r="M875" s="34" t="str">
        <f>IF(ISBLANK(VLOOKUP(TRIM(B875),ALL!$B$1:$V$2738,9,FALSE)),"",IF(ISERROR(VLOOKUP(TRIM(B875),ALL!$B$1:$V$2738,9,FALSE))," ",VLOOKUP(TRIM(B875),ALL!$B$1:$V$2738,9,FALSE)))</f>
        <v/>
      </c>
      <c r="N875" s="34" t="str">
        <f>IF(ISBLANK(VLOOKUP(TRIM(B875),ALL!$B$1:$V$2738,10,FALSE)),"",IF(ISERROR(VLOOKUP(TRIM(B875),ALL!$B$1:$V$2738,10,FALSE))," ",VLOOKUP(TRIM(B875),ALL!$B$1:$V$2738,10,FALSE)))</f>
        <v/>
      </c>
      <c r="P875"/>
      <c r="Q875"/>
      <c r="R875"/>
      <c r="S875"/>
      <c r="T875"/>
      <c r="AB875"/>
      <c r="AC875"/>
    </row>
    <row r="876" spans="1:29" ht="15.75">
      <c r="A876" s="490" t="s">
        <v>12179</v>
      </c>
      <c r="B876" s="490"/>
      <c r="C876" s="490"/>
      <c r="D876" s="491"/>
      <c r="E876" s="490"/>
      <c r="F876" s="490"/>
      <c r="G876" s="490"/>
      <c r="H876" s="492"/>
      <c r="I876" s="490"/>
      <c r="J876" s="490"/>
      <c r="K876" s="490"/>
      <c r="L876" s="34" t="str">
        <f>IF(ISBLANK(VLOOKUP(TRIM(B876),ALL!$B$1:$V$2738,8,FALSE)),"",IF(ISERROR(VLOOKUP(TRIM(B876),ALL!$B$1:$V$2738,8,FALSE))," ",VLOOKUP(TRIM(B876),ALL!$B$1:$V$2738,8,FALSE)))</f>
        <v xml:space="preserve"> </v>
      </c>
      <c r="M876" s="34" t="str">
        <f>IF(ISBLANK(VLOOKUP(TRIM(B876),ALL!$B$1:$V$2738,9,FALSE)),"",IF(ISERROR(VLOOKUP(TRIM(B876),ALL!$B$1:$V$2738,9,FALSE))," ",VLOOKUP(TRIM(B876),ALL!$B$1:$V$2738,9,FALSE)))</f>
        <v xml:space="preserve"> </v>
      </c>
      <c r="N876" s="34" t="str">
        <f>IF(ISBLANK(VLOOKUP(TRIM(B876),ALL!$B$1:$V$2738,10,FALSE)),"",IF(ISERROR(VLOOKUP(TRIM(B876),ALL!$B$1:$V$2738,10,FALSE))," ",VLOOKUP(TRIM(B876),ALL!$B$1:$V$2738,10,FALSE)))</f>
        <v xml:space="preserve"> </v>
      </c>
      <c r="O876"/>
      <c r="P876"/>
      <c r="Q876"/>
      <c r="R876"/>
      <c r="S876"/>
      <c r="T876"/>
      <c r="AB876"/>
      <c r="AC876"/>
    </row>
    <row r="877" spans="1:29" ht="15.75">
      <c r="A877" s="490" t="s">
        <v>12262</v>
      </c>
      <c r="B877" s="490"/>
      <c r="C877" s="490"/>
      <c r="D877" s="491"/>
      <c r="E877" s="490"/>
      <c r="F877" s="490"/>
      <c r="G877" s="490"/>
      <c r="H877" s="492"/>
      <c r="I877" s="490"/>
      <c r="J877" s="490"/>
      <c r="K877" s="490"/>
      <c r="L877" s="34" t="str">
        <f>IF(ISBLANK(VLOOKUP(TRIM(B877),ALL!$B$1:$V$2738,8,FALSE)),"",IF(ISERROR(VLOOKUP(TRIM(B877),ALL!$B$1:$V$2738,8,FALSE))," ",VLOOKUP(TRIM(B877),ALL!$B$1:$V$2738,8,FALSE)))</f>
        <v xml:space="preserve"> </v>
      </c>
      <c r="M877" s="34" t="str">
        <f>IF(ISBLANK(VLOOKUP(TRIM(B877),ALL!$B$1:$V$2738,9,FALSE)),"",IF(ISERROR(VLOOKUP(TRIM(B877),ALL!$B$1:$V$2738,9,FALSE))," ",VLOOKUP(TRIM(B877),ALL!$B$1:$V$2738,9,FALSE)))</f>
        <v xml:space="preserve"> </v>
      </c>
      <c r="N877" s="34" t="str">
        <f>IF(ISBLANK(VLOOKUP(TRIM(B877),ALL!$B$1:$V$2738,10,FALSE)),"",IF(ISERROR(VLOOKUP(TRIM(B877),ALL!$B$1:$V$2738,10,FALSE))," ",VLOOKUP(TRIM(B877),ALL!$B$1:$V$2738,10,FALSE)))</f>
        <v xml:space="preserve"> </v>
      </c>
      <c r="P877"/>
      <c r="Q877"/>
      <c r="R877"/>
      <c r="S877"/>
      <c r="T877"/>
      <c r="AB877"/>
      <c r="AC877"/>
    </row>
    <row r="878" spans="1:29">
      <c r="L878" s="34" t="str">
        <f>IF(ISBLANK(VLOOKUP(TRIM(B878),ALL!$B$1:$V$2738,8,FALSE)),"",IF(ISERROR(VLOOKUP(TRIM(B878),ALL!$B$1:$V$2738,8,FALSE))," ",VLOOKUP(TRIM(B878),ALL!$B$1:$V$2738,8,FALSE)))</f>
        <v xml:space="preserve"> </v>
      </c>
      <c r="M878" s="34" t="str">
        <f>IF(ISBLANK(VLOOKUP(TRIM(B878),ALL!$B$1:$V$2738,9,FALSE)),"",IF(ISERROR(VLOOKUP(TRIM(B878),ALL!$B$1:$V$2738,9,FALSE))," ",VLOOKUP(TRIM(B878),ALL!$B$1:$V$2738,9,FALSE)))</f>
        <v xml:space="preserve"> </v>
      </c>
      <c r="N878" s="34" t="str">
        <f>IF(ISBLANK(VLOOKUP(TRIM(B878),ALL!$B$1:$V$2738,10,FALSE)),"",IF(ISERROR(VLOOKUP(TRIM(B878),ALL!$B$1:$V$2738,10,FALSE))," ",VLOOKUP(TRIM(B878),ALL!$B$1:$V$2738,10,FALSE)))</f>
        <v xml:space="preserve"> </v>
      </c>
      <c r="O878"/>
      <c r="P878"/>
      <c r="Q878"/>
      <c r="R878"/>
      <c r="S878"/>
      <c r="T878"/>
      <c r="AB878"/>
      <c r="AC878"/>
    </row>
    <row r="879" spans="1:29">
      <c r="L879" s="34" t="str">
        <f>IF(ISBLANK(VLOOKUP(TRIM(B879),ALL!$B$1:$V$2738,8,FALSE)),"",IF(ISERROR(VLOOKUP(TRIM(B879),ALL!$B$1:$V$2738,8,FALSE))," ",VLOOKUP(TRIM(B879),ALL!$B$1:$V$2738,8,FALSE)))</f>
        <v xml:space="preserve"> </v>
      </c>
      <c r="M879" s="34" t="str">
        <f>IF(ISBLANK(VLOOKUP(TRIM(B879),ALL!$B$1:$V$2738,9,FALSE)),"",IF(ISERROR(VLOOKUP(TRIM(B879),ALL!$B$1:$V$2738,9,FALSE))," ",VLOOKUP(TRIM(B879),ALL!$B$1:$V$2738,9,FALSE)))</f>
        <v xml:space="preserve"> </v>
      </c>
      <c r="N879" s="34" t="str">
        <f>IF(ISBLANK(VLOOKUP(TRIM(B879),ALL!$B$1:$V$2738,10,FALSE)),"",IF(ISERROR(VLOOKUP(TRIM(B879),ALL!$B$1:$V$2738,10,FALSE))," ",VLOOKUP(TRIM(B879),ALL!$B$1:$V$2738,10,FALSE)))</f>
        <v xml:space="preserve"> </v>
      </c>
      <c r="O879"/>
      <c r="P879"/>
      <c r="Q879"/>
      <c r="R879"/>
      <c r="S879"/>
      <c r="T879"/>
      <c r="AB879"/>
      <c r="AC879"/>
    </row>
    <row r="880" spans="1:29" ht="20.25">
      <c r="A880" s="4" t="s">
        <v>5939</v>
      </c>
      <c r="I880" s="31">
        <f>COUNTA(B881:B943)</f>
        <v>54</v>
      </c>
      <c r="J880" s="31"/>
      <c r="L880" s="34" t="str">
        <f>IF(ISBLANK(VLOOKUP(TRIM(B880),ALL!$B$1:$V$2738,8,FALSE)),"",IF(ISERROR(VLOOKUP(TRIM(B880),ALL!$B$1:$V$2738,8,FALSE))," ",VLOOKUP(TRIM(B880),ALL!$B$1:$V$2738,8,FALSE)))</f>
        <v xml:space="preserve"> </v>
      </c>
      <c r="M880" s="34" t="str">
        <f>IF(ISBLANK(VLOOKUP(TRIM(B880),ALL!$B$1:$V$2738,9,FALSE)),"",IF(ISERROR(VLOOKUP(TRIM(B880),ALL!$B$1:$V$2738,9,FALSE))," ",VLOOKUP(TRIM(B880),ALL!$B$1:$V$2738,9,FALSE)))</f>
        <v xml:space="preserve"> </v>
      </c>
      <c r="N880" s="34" t="str">
        <f>IF(ISBLANK(VLOOKUP(TRIM(B880),ALL!$B$1:$V$2738,10,FALSE)),"",IF(ISERROR(VLOOKUP(TRIM(B880),ALL!$B$1:$V$2738,10,FALSE))," ",VLOOKUP(TRIM(B880),ALL!$B$1:$V$2738,10,FALSE)))</f>
        <v xml:space="preserve"> </v>
      </c>
      <c r="P880"/>
      <c r="Q880"/>
      <c r="R880"/>
      <c r="S880"/>
      <c r="T880"/>
      <c r="AB880"/>
      <c r="AC880"/>
    </row>
    <row r="881" spans="1:29">
      <c r="L881" s="34" t="str">
        <f>IF(ISBLANK(VLOOKUP(TRIM(B881),ALL!$B$1:$V$2738,8,FALSE)),"",IF(ISERROR(VLOOKUP(TRIM(B881),ALL!$B$1:$V$2738,8,FALSE))," ",VLOOKUP(TRIM(B881),ALL!$B$1:$V$2738,8,FALSE)))</f>
        <v xml:space="preserve"> </v>
      </c>
      <c r="M881" s="34" t="str">
        <f>IF(ISBLANK(VLOOKUP(TRIM(B881),ALL!$B$1:$V$2738,9,FALSE)),"",IF(ISERROR(VLOOKUP(TRIM(B881),ALL!$B$1:$V$2738,9,FALSE))," ",VLOOKUP(TRIM(B881),ALL!$B$1:$V$2738,9,FALSE)))</f>
        <v xml:space="preserve"> </v>
      </c>
      <c r="N881" s="34" t="str">
        <f>IF(ISBLANK(VLOOKUP(TRIM(B881),ALL!$B$1:$V$2738,10,FALSE)),"",IF(ISERROR(VLOOKUP(TRIM(B881),ALL!$B$1:$V$2738,10,FALSE))," ",VLOOKUP(TRIM(B881),ALL!$B$1:$V$2738,10,FALSE)))</f>
        <v xml:space="preserve"> </v>
      </c>
      <c r="O881"/>
      <c r="P881"/>
      <c r="Q881"/>
      <c r="R881"/>
      <c r="S881"/>
      <c r="T881"/>
      <c r="AB881"/>
      <c r="AC881"/>
    </row>
    <row r="882" spans="1:29">
      <c r="A882" s="34" t="str">
        <f>IF(ISERROR(VLOOKUP(TRIM(B882),ALL!$B$1:$U$2738,3,FALSE)),"(unc)",VLOOKUP(TRIM(B882),ALL!$B$1:$U$2738,3,FALSE))</f>
        <v>QB</v>
      </c>
      <c r="B882" s="99" t="s">
        <v>6662</v>
      </c>
      <c r="C882" s="10" t="s">
        <v>4264</v>
      </c>
      <c r="D882" s="224">
        <f>VLOOKUP(TRIM(B882),BirthdateDraft!$A$1:$M$9000,2,FALSE)</f>
        <v>34803</v>
      </c>
      <c r="E882" s="203" t="str">
        <f>VLOOKUP(TRIM(B882),BirthdateDraft!$A$1:$M$9865,3,FALSE)</f>
        <v>18/1 (1)</v>
      </c>
      <c r="F882" s="209" t="s">
        <v>11729</v>
      </c>
      <c r="G882" s="34" t="str">
        <f>IF(ISERROR(VLOOKUP(TRIM(B882),ALL!$B$1:$U$2738,2,FALSE)),"",IF(ISERROR(VLOOKUP(TRIM(B882),ALL!$B$1:$U$2738,2,FALSE))," ",VLOOKUP(TRIM(B882),ALL!$B$1:$U$2738,2,FALSE)))</f>
        <v>TBN</v>
      </c>
      <c r="H882" s="124" t="str">
        <f>IF(ISBLANK(VLOOKUP(TRIM(B882),ALL!$B$1:$V$2738,4,FALSE)),"",IF(ISERROR(VLOOKUP(TRIM(B882),ALL!$B$1:$V$2738,4,FALSE))," ",VLOOKUP(TRIM(B882),ALL!$B$1:$V$2738,4,FALSE)))</f>
        <v/>
      </c>
      <c r="I882" s="34" t="str">
        <f>IF(ISBLANK(VLOOKUP(TRIM(B882),ALL!$B$1:$V$2738,5,FALSE)),"",IF(ISERROR(VLOOKUP(TRIM(B882),ALL!$B$1:$V$2738,5,FALSE))," ",VLOOKUP(TRIM(B882),ALL!$B$1:$V$2738,5,FALSE)))</f>
        <v/>
      </c>
      <c r="J882" s="34" t="str">
        <f>IF(ISBLANK(VLOOKUP(TRIM(B882),ALL!$B$1:$V$2738,6,FALSE)),"",IF(ISERROR(VLOOKUP(TRIM(B882),ALL!$B$1:$V$2738,6,FALSE))," ", VLOOKUP(TRIM(B882),ALL!$B$1:$V$2738,6,FALSE)))</f>
        <v/>
      </c>
      <c r="K882" s="34" t="str">
        <f>IF(ISBLANK(VLOOKUP(TRIM(B882),ALL!$B$1:$V$2738,7,FALSE)),"",IF(ISERROR(VLOOKUP(TRIM(B882),ALL!$B$1:$V$2738,7,FALSE))," ",VLOOKUP(TRIM(B882),ALL!$B$1:$V$2738,7,FALSE)))</f>
        <v/>
      </c>
      <c r="L882" s="34" t="str">
        <f>IF(ISBLANK(VLOOKUP(TRIM(B882),ALL!$B$1:$V$2738,8,FALSE)),"",IF(ISERROR(VLOOKUP(TRIM(B882),ALL!$B$1:$V$2738,8,FALSE))," ",VLOOKUP(TRIM(B882),ALL!$B$1:$V$2738,8,FALSE)))</f>
        <v/>
      </c>
      <c r="M882" s="34" t="str">
        <f>IF(ISBLANK(VLOOKUP(TRIM(B882),ALL!$B$1:$V$2738,9,FALSE)),"",IF(ISERROR(VLOOKUP(TRIM(B882),ALL!$B$1:$V$2738,9,FALSE))," ",VLOOKUP(TRIM(B882),ALL!$B$1:$V$2738,9,FALSE)))</f>
        <v/>
      </c>
      <c r="N882" s="34" t="str">
        <f>IF(ISBLANK(VLOOKUP(TRIM(B882),ALL!$B$1:$V$2738,10,FALSE)),"",IF(ISERROR(VLOOKUP(TRIM(B882),ALL!$B$1:$V$2738,10,FALSE))," ",VLOOKUP(TRIM(B882),ALL!$B$1:$V$2738,10,FALSE)))</f>
        <v/>
      </c>
      <c r="P882"/>
      <c r="Q882"/>
      <c r="R882"/>
      <c r="S882"/>
      <c r="T882"/>
      <c r="AB882"/>
      <c r="AC882"/>
    </row>
    <row r="883" spans="1:29">
      <c r="A883" s="34" t="str">
        <f>IF(ISERROR(VLOOKUP(TRIM(B883),ALL!$B$1:$U$2738,3,FALSE)),"(unc)",VLOOKUP(TRIM(B883),ALL!$B$1:$U$2738,3,FALSE))</f>
        <v>QB</v>
      </c>
      <c r="B883" s="99" t="s">
        <v>8203</v>
      </c>
      <c r="C883" s="10" t="s">
        <v>4264</v>
      </c>
      <c r="D883" s="224">
        <f>VLOOKUP(TRIM(B883),BirthdateDraft!$A$1:$M$9000,2,FALSE)</f>
        <v>35409</v>
      </c>
      <c r="E883" s="203" t="str">
        <f>VLOOKUP(TRIM(B883),BirthdateDraft!$A$1:$M$5865,3,FALSE)</f>
        <v>20/1</v>
      </c>
      <c r="F883" s="209" t="s">
        <v>11730</v>
      </c>
      <c r="G883" s="34" t="s">
        <v>81</v>
      </c>
      <c r="H883" s="124" t="str">
        <f>IF(ISBLANK(VLOOKUP(TRIM(B883),ALL!$B$1:$V$2738,4,FALSE)),"",IF(ISERROR(VLOOKUP(TRIM(B883),ALL!$B$1:$V$2738,4,FALSE))," ",VLOOKUP(TRIM(B883),ALL!$B$1:$V$2738,4,FALSE)))</f>
        <v/>
      </c>
      <c r="I883" s="34" t="str">
        <f>IF(ISBLANK(VLOOKUP(TRIM(B883),ALL!$B$1:$V$2738,5,FALSE)),"",IF(ISERROR(VLOOKUP(TRIM(B883),ALL!$B$1:$V$2738,5,FALSE))," ",VLOOKUP(TRIM(B883),ALL!$B$1:$V$2738,5,FALSE)))</f>
        <v/>
      </c>
      <c r="J883" s="34" t="str">
        <f>IF(ISBLANK(VLOOKUP(TRIM(B883),ALL!$B$1:$V$2738,6,FALSE)),"",IF(ISERROR(VLOOKUP(TRIM(B883),ALL!$B$1:$V$2738,6,FALSE))," ", VLOOKUP(TRIM(B883),ALL!$B$1:$V$2738,6,FALSE)))</f>
        <v/>
      </c>
      <c r="K883" s="34" t="str">
        <f>IF(ISBLANK(VLOOKUP(TRIM(B883),ALL!$B$1:$V$2738,7,FALSE)),"",IF(ISERROR(VLOOKUP(TRIM(B883),ALL!$B$1:$V$2738,7,FALSE))," ",VLOOKUP(TRIM(B883),ALL!$B$1:$V$2738,7,FALSE)))</f>
        <v/>
      </c>
      <c r="L883" s="34" t="str">
        <f>IF(ISBLANK(VLOOKUP(TRIM(B883),ALL!$B$1:$V$2738,8,FALSE)),"",IF(ISERROR(VLOOKUP(TRIM(B883),ALL!$B$1:$V$2738,8,FALSE))," ",VLOOKUP(TRIM(B883),ALL!$B$1:$V$2738,8,FALSE)))</f>
        <v/>
      </c>
      <c r="M883" s="34" t="str">
        <f>IF(ISBLANK(VLOOKUP(TRIM(B883),ALL!$B$1:$V$2738,9,FALSE)),"",IF(ISERROR(VLOOKUP(TRIM(B883),ALL!$B$1:$V$2738,9,FALSE))," ",VLOOKUP(TRIM(B883),ALL!$B$1:$V$2738,9,FALSE)))</f>
        <v/>
      </c>
      <c r="N883" s="34" t="str">
        <f>IF(ISBLANK(VLOOKUP(TRIM(B883),ALL!$B$1:$V$2738,10,FALSE)),"",IF(ISERROR(VLOOKUP(TRIM(B883),ALL!$B$1:$V$2738,10,FALSE))," ",VLOOKUP(TRIM(B883),ALL!$B$1:$V$2738,10,FALSE)))</f>
        <v/>
      </c>
      <c r="P883"/>
      <c r="Q883"/>
      <c r="R883"/>
      <c r="S883"/>
      <c r="T883"/>
      <c r="AB883"/>
      <c r="AC883"/>
    </row>
    <row r="884" spans="1:29">
      <c r="A884" s="34"/>
      <c r="B884" s="99"/>
      <c r="C884" s="10"/>
      <c r="D884" s="224"/>
      <c r="E884" s="203"/>
      <c r="F884" s="209"/>
      <c r="G884" s="34"/>
      <c r="H884" s="124" t="str">
        <f>IF(ISBLANK(VLOOKUP(TRIM(B884),ALL!$B$1:$V$2738,4,FALSE)),"",IF(ISERROR(VLOOKUP(TRIM(B884),ALL!$B$1:$V$2738,4,FALSE))," ",VLOOKUP(TRIM(B884),ALL!$B$1:$V$2738,4,FALSE)))</f>
        <v xml:space="preserve"> </v>
      </c>
      <c r="I884" s="34" t="str">
        <f>IF(ISBLANK(VLOOKUP(TRIM(B884),ALL!$B$1:$V$2738,5,FALSE)),"",IF(ISERROR(VLOOKUP(TRIM(B884),ALL!$B$1:$V$2738,5,FALSE))," ",VLOOKUP(TRIM(B884),ALL!$B$1:$V$2738,5,FALSE)))</f>
        <v xml:space="preserve"> </v>
      </c>
      <c r="J884" s="34" t="str">
        <f>IF(ISBLANK(VLOOKUP(TRIM(B884),ALL!$B$1:$V$2738,6,FALSE)),"",IF(ISERROR(VLOOKUP(TRIM(B884),ALL!$B$1:$V$2738,6,FALSE))," ", VLOOKUP(TRIM(B884),ALL!$B$1:$V$2738,6,FALSE)))</f>
        <v xml:space="preserve"> </v>
      </c>
      <c r="K884" s="34" t="str">
        <f>IF(ISBLANK(VLOOKUP(TRIM(B884),ALL!$B$1:$V$2738,7,FALSE)),"",IF(ISERROR(VLOOKUP(TRIM(B884),ALL!$B$1:$V$2738,7,FALSE))," ",VLOOKUP(TRIM(B884),ALL!$B$1:$V$2738,7,FALSE)))</f>
        <v xml:space="preserve"> </v>
      </c>
      <c r="L884" s="34" t="str">
        <f>IF(ISBLANK(VLOOKUP(TRIM(B884),ALL!$B$1:$V$2738,8,FALSE)),"",IF(ISERROR(VLOOKUP(TRIM(B884),ALL!$B$1:$V$2738,8,FALSE))," ",VLOOKUP(TRIM(B884),ALL!$B$1:$V$2738,8,FALSE)))</f>
        <v xml:space="preserve"> </v>
      </c>
      <c r="M884" s="34" t="str">
        <f>IF(ISBLANK(VLOOKUP(TRIM(B884),ALL!$B$1:$V$2738,9,FALSE)),"",IF(ISERROR(VLOOKUP(TRIM(B884),ALL!$B$1:$V$2738,9,FALSE))," ",VLOOKUP(TRIM(B884),ALL!$B$1:$V$2738,9,FALSE)))</f>
        <v xml:space="preserve"> </v>
      </c>
      <c r="N884" s="34" t="str">
        <f>IF(ISBLANK(VLOOKUP(TRIM(B884),ALL!$B$1:$V$2738,10,FALSE)),"",IF(ISERROR(VLOOKUP(TRIM(B884),ALL!$B$1:$V$2738,10,FALSE))," ",VLOOKUP(TRIM(B884),ALL!$B$1:$V$2738,10,FALSE)))</f>
        <v xml:space="preserve"> </v>
      </c>
      <c r="P884"/>
      <c r="Q884"/>
      <c r="R884"/>
      <c r="S884"/>
      <c r="T884"/>
      <c r="AB884"/>
      <c r="AC884"/>
    </row>
    <row r="885" spans="1:29">
      <c r="A885" s="34" t="str">
        <f>IF(ISERROR(VLOOKUP(TRIM(B885),ALL!$B$1:$U$2738,3,FALSE)),"(unc)",VLOOKUP(TRIM(B885),ALL!$B$1:$U$2738,3,FALSE))</f>
        <v>HB</v>
      </c>
      <c r="B885" s="99" t="s">
        <v>9110</v>
      </c>
      <c r="C885" s="10" t="s">
        <v>4264</v>
      </c>
      <c r="D885" s="224">
        <f>VLOOKUP(TRIM(B885),BirthdateDraft!$A$1:$M$9000,2,FALSE)</f>
        <v>36617</v>
      </c>
      <c r="E885" s="203" t="str">
        <f>VLOOKUP(TRIM(B885),BirthdateDraft!$A$1:$M$9865,3,FALSE)</f>
        <v>21/2</v>
      </c>
      <c r="F885" s="209" t="s">
        <v>11731</v>
      </c>
      <c r="G885" s="34" t="str">
        <f>IF(ISERROR(VLOOKUP(TRIM(B885),ALL!$B$1:$U$2738,2,FALSE)),"",IF(ISERROR(VLOOKUP(TRIM(B885),ALL!$B$1:$U$2738,2,FALSE))," ",VLOOKUP(TRIM(B885),ALL!$B$1:$U$2738,2,FALSE)))</f>
        <v>DNA</v>
      </c>
      <c r="H885" s="124" t="str">
        <f>IF(ISBLANK(VLOOKUP(TRIM(B885),ALL!$B$1:$V$2738,11,FALSE)),"",IF(ISERROR(VLOOKUP(TRIM(B885),ALL!$B$1:$V$2738,11,FALSE))," ",VLOOKUP(TRIM(B885),ALL!$B$1:$V$2738,11,FALSE)))</f>
        <v>C</v>
      </c>
      <c r="I885" s="34" t="str">
        <f>IF(ISBLANK(VLOOKUP(TRIM(B885),ALL!$B$1:$V$2738,5,FALSE)),"",IF(ISERROR(VLOOKUP(TRIM(B885),ALL!$B$1:$V$2738,5,FALSE))," ",VLOOKUP(TRIM(B885),ALL!$B$1:$V$2738,5,FALSE)))</f>
        <v/>
      </c>
      <c r="J885" s="34"/>
      <c r="K885" s="34"/>
      <c r="L885" s="34">
        <f>IF(ISBLANK(VLOOKUP(TRIM(B885),ALL!$B$1:$V$2738,8,FALSE)),"",IF(ISERROR(VLOOKUP(TRIM(B885),ALL!$B$1:$V$2738,8,FALSE))," ",VLOOKUP(TRIM(B885),ALL!$B$1:$V$2738,8,FALSE)))</f>
        <v>0</v>
      </c>
      <c r="M885" s="34" t="str">
        <f>IF(ISBLANK(VLOOKUP(TRIM(B885),ALL!$B$1:$V$2738,9,FALSE)),"",IF(ISERROR(VLOOKUP(TRIM(B885),ALL!$B$1:$V$2738,9,FALSE))," ",VLOOKUP(TRIM(B885),ALL!$B$1:$V$2738,9,FALSE)))</f>
        <v/>
      </c>
      <c r="N885" s="34">
        <f>IF(ISBLANK(VLOOKUP(TRIM(B885),ALL!$B$1:$V$2738,10,FALSE)),"",IF(ISERROR(VLOOKUP(TRIM(B885),ALL!$B$1:$V$2738,10,FALSE))," ",VLOOKUP(TRIM(B885),ALL!$B$1:$V$2738,10,FALSE)))</f>
        <v>0</v>
      </c>
      <c r="P885"/>
      <c r="Q885"/>
      <c r="R885"/>
      <c r="S885"/>
      <c r="T885"/>
      <c r="AB885"/>
      <c r="AC885"/>
    </row>
    <row r="886" spans="1:29">
      <c r="A886" s="34" t="str">
        <f>IF(ISERROR(VLOOKUP(TRIM(B886),ALL!$B$1:$U$2738,3,FALSE)),"(unc)",VLOOKUP(TRIM(B886),ALL!$B$1:$U$2738,3,FALSE))</f>
        <v>HB</v>
      </c>
      <c r="B886" s="99" t="s">
        <v>9905</v>
      </c>
      <c r="C886" s="10" t="s">
        <v>4264</v>
      </c>
      <c r="D886" s="224">
        <f>VLOOKUP(TRIM(B886),BirthdateDraft!$A$1:$M$9000,2,FALSE)</f>
        <v>36764</v>
      </c>
      <c r="E886" s="203" t="str">
        <f>VLOOKUP(TRIM(B886),BirthdateDraft!$A$1:$M$9865,3,FALSE)</f>
        <v>ww/5</v>
      </c>
      <c r="F886" s="209" t="s">
        <v>11732</v>
      </c>
      <c r="G886" s="34" t="str">
        <f>IF(ISERROR(VLOOKUP(TRIM(B886),ALL!$B$1:$U$2738,2,FALSE)),"",IF(ISERROR(VLOOKUP(TRIM(B886),ALL!$B$1:$U$2738,2,FALSE))," ",VLOOKUP(TRIM(B886),ALL!$B$1:$U$2738,2,FALSE)))</f>
        <v>LAN</v>
      </c>
      <c r="H886" s="124" t="str">
        <f>IF(ISBLANK(VLOOKUP(TRIM(B886),ALL!$B$1:$V$2738,11,FALSE)),"",IF(ISERROR(VLOOKUP(TRIM(B886),ALL!$B$1:$V$2738,11,FALSE))," ",VLOOKUP(TRIM(B886),ALL!$B$1:$V$2738,11,FALSE)))</f>
        <v>B</v>
      </c>
      <c r="I886" s="34" t="str">
        <f>IF(ISBLANK(VLOOKUP(TRIM(B886),ALL!$B$1:$V$2738,5,FALSE)),"",IF(ISERROR(VLOOKUP(TRIM(B886),ALL!$B$1:$V$2738,5,FALSE))," ",VLOOKUP(TRIM(B886),ALL!$B$1:$V$2738,5,FALSE)))</f>
        <v/>
      </c>
      <c r="J886" s="34" t="str">
        <f>IF(ISBLANK(VLOOKUP(TRIM(B886),ALL!$B$1:$V$2738,6,FALSE)),"",IF(ISERROR(VLOOKUP(TRIM(B886),ALL!$B$1:$V$2738,6,FALSE))," ", VLOOKUP(TRIM(B886),ALL!$B$1:$V$2738,6,FALSE)))</f>
        <v/>
      </c>
      <c r="K886" s="34" t="str">
        <f>IF(ISBLANK(VLOOKUP(TRIM(B886),ALL!$B$1:$V$2738,7,FALSE)),"",IF(ISERROR(VLOOKUP(TRIM(B886),ALL!$B$1:$V$2738,7,FALSE))," ",VLOOKUP(TRIM(B886),ALL!$B$1:$V$2738,7,FALSE)))</f>
        <v/>
      </c>
      <c r="L886" s="34">
        <f>IF(ISBLANK(VLOOKUP(TRIM(B886),ALL!$B$1:$V$2738,8,FALSE)),"",IF(ISERROR(VLOOKUP(TRIM(B886),ALL!$B$1:$V$2738,8,FALSE))," ",VLOOKUP(TRIM(B886),ALL!$B$1:$V$2738,8,FALSE)))</f>
        <v>0</v>
      </c>
      <c r="M886" s="34" t="str">
        <f>IF(ISBLANK(VLOOKUP(TRIM(B886),ALL!$B$1:$V$2738,9,FALSE)),"",IF(ISERROR(VLOOKUP(TRIM(B886),ALL!$B$1:$V$2738,9,FALSE))," ",VLOOKUP(TRIM(B886),ALL!$B$1:$V$2738,9,FALSE)))</f>
        <v/>
      </c>
      <c r="N886" s="34">
        <f>IF(ISBLANK(VLOOKUP(TRIM(B886),ALL!$B$1:$V$2738,10,FALSE)),"",IF(ISERROR(VLOOKUP(TRIM(B886),ALL!$B$1:$V$2738,10,FALSE))," ",VLOOKUP(TRIM(B886),ALL!$B$1:$V$2738,10,FALSE)))</f>
        <v>2</v>
      </c>
      <c r="P886"/>
      <c r="Q886"/>
      <c r="R886"/>
      <c r="S886"/>
      <c r="T886"/>
      <c r="AB886"/>
      <c r="AC886"/>
    </row>
    <row r="887" spans="1:29">
      <c r="A887" s="34" t="str">
        <f>IF(ISERROR(VLOOKUP(TRIM(B887),ALL!$B$1:$U$2738,3,FALSE)),"(unc)",VLOOKUP(TRIM(B887),ALL!$B$1:$U$2738,3,FALSE))</f>
        <v>HB</v>
      </c>
      <c r="B887" s="493" t="s">
        <v>10946</v>
      </c>
      <c r="C887" s="10" t="s">
        <v>4264</v>
      </c>
      <c r="D887" s="224">
        <f>VLOOKUP(TRIM(B887),BirthdateDraft!$A$1:$M$9000,2,FALSE)</f>
        <v>37534</v>
      </c>
      <c r="E887" s="203">
        <f>VLOOKUP(TRIM(B887),BirthdateDraft!$A$1:$M$9865,3,FALSE)</f>
        <v>23.5</v>
      </c>
      <c r="F887" s="209" t="s">
        <v>12226</v>
      </c>
      <c r="G887" s="34" t="str">
        <f>IF(ISERROR(VLOOKUP(TRIM(B887),ALL!$B$1:$U$2738,2,FALSE)),"",IF(ISERROR(VLOOKUP(TRIM(B887),ALL!$B$1:$U$2738,2,FALSE))," ",VLOOKUP(TRIM(B887),ALL!$B$1:$U$2738,2,FALSE)))</f>
        <v>NYA</v>
      </c>
      <c r="H887" s="124" t="str">
        <f>IF(ISBLANK(VLOOKUP(TRIM(B887),ALL!$B$1:$V$2738,11,FALSE)),"",IF(ISERROR(VLOOKUP(TRIM(B887),ALL!$B$1:$V$2738,11,FALSE))," ",VLOOKUP(TRIM(B887),ALL!$B$1:$V$2738,11,FALSE)))</f>
        <v>D</v>
      </c>
      <c r="I887" s="34" t="str">
        <f>IF(ISBLANK(VLOOKUP(TRIM(B887),ALL!$B$1:$V$2738,5,FALSE)),"",IF(ISERROR(VLOOKUP(TRIM(B887),ALL!$B$1:$V$2738,5,FALSE))," ",VLOOKUP(TRIM(B887),ALL!$B$1:$V$2738,5,FALSE)))</f>
        <v/>
      </c>
      <c r="J887" s="34" t="str">
        <f>IF(ISBLANK(VLOOKUP(TRIM(B887),ALL!$B$1:$V$2738,6,FALSE)),"",IF(ISERROR(VLOOKUP(TRIM(B887),ALL!$B$1:$V$2738,6,FALSE))," ", VLOOKUP(TRIM(B887),ALL!$B$1:$V$2738,6,FALSE)))</f>
        <v/>
      </c>
      <c r="K887" s="34" t="str">
        <f>IF(ISBLANK(VLOOKUP(TRIM(B887),ALL!$B$1:$V$2738,7,FALSE)),"",IF(ISERROR(VLOOKUP(TRIM(B887),ALL!$B$1:$V$2738,7,FALSE))," ",VLOOKUP(TRIM(B887),ALL!$B$1:$V$2738,7,FALSE)))</f>
        <v/>
      </c>
      <c r="L887" s="34">
        <f>IF(ISBLANK(VLOOKUP(TRIM(B887),ALL!$B$1:$V$2738,8,FALSE)),"",IF(ISERROR(VLOOKUP(TRIM(B887),ALL!$B$1:$V$2738,8,FALSE))," ",VLOOKUP(TRIM(B887),ALL!$B$1:$V$2738,8,FALSE)))</f>
        <v>0</v>
      </c>
      <c r="M887" s="34" t="str">
        <f>IF(ISBLANK(VLOOKUP(TRIM(B887),ALL!$B$1:$V$2738,9,FALSE)),"",IF(ISERROR(VLOOKUP(TRIM(B887),ALL!$B$1:$V$2738,9,FALSE))," ",VLOOKUP(TRIM(B887),ALL!$B$1:$V$2738,9,FALSE)))</f>
        <v/>
      </c>
      <c r="N887" s="34">
        <f>IF(ISBLANK(VLOOKUP(TRIM(B887),ALL!$B$1:$V$2738,10,FALSE)),"",IF(ISERROR(VLOOKUP(TRIM(B887),ALL!$B$1:$V$2738,10,FALSE))," ",VLOOKUP(TRIM(B887),ALL!$B$1:$V$2738,10,FALSE)))</f>
        <v>0</v>
      </c>
      <c r="P887"/>
      <c r="Q887"/>
      <c r="R887"/>
      <c r="S887"/>
      <c r="T887"/>
      <c r="AB887"/>
      <c r="AC887"/>
    </row>
    <row r="888" spans="1:29">
      <c r="A888" s="34"/>
      <c r="B888" s="99"/>
      <c r="C888" s="10"/>
      <c r="D888" s="224"/>
      <c r="E888" s="203"/>
      <c r="F888" s="209"/>
      <c r="G888" s="34"/>
      <c r="H888" s="124" t="str">
        <f>IF(ISBLANK(VLOOKUP(TRIM(B888),ALL!$B$1:$V$2738,11,FALSE)),"",IF(ISERROR(VLOOKUP(TRIM(B888),ALL!$B$1:$V$2738,11,FALSE))," ",VLOOKUP(TRIM(B888),ALL!$B$1:$V$2738,11,FALSE)))</f>
        <v xml:space="preserve"> </v>
      </c>
      <c r="I888" s="34"/>
      <c r="J888" s="34"/>
      <c r="K888" s="34"/>
      <c r="L888" s="34" t="str">
        <f>IF(ISBLANK(VLOOKUP(TRIM(B888),ALL!$B$1:$V$2738,8,FALSE)),"",IF(ISERROR(VLOOKUP(TRIM(B888),ALL!$B$1:$V$2738,8,FALSE))," ",VLOOKUP(TRIM(B888),ALL!$B$1:$V$2738,8,FALSE)))</f>
        <v xml:space="preserve"> </v>
      </c>
      <c r="M888" s="34" t="str">
        <f>IF(ISBLANK(VLOOKUP(TRIM(B888),ALL!$B$1:$V$2738,9,FALSE)),"",IF(ISERROR(VLOOKUP(TRIM(B888),ALL!$B$1:$V$2738,9,FALSE))," ",VLOOKUP(TRIM(B888),ALL!$B$1:$V$2738,9,FALSE)))</f>
        <v xml:space="preserve"> </v>
      </c>
      <c r="N888" s="34" t="str">
        <f>IF(ISBLANK(VLOOKUP(TRIM(B888),ALL!$B$1:$V$2738,10,FALSE)),"",IF(ISERROR(VLOOKUP(TRIM(B888),ALL!$B$1:$V$2738,10,FALSE))," ",VLOOKUP(TRIM(B888),ALL!$B$1:$V$2738,10,FALSE)))</f>
        <v xml:space="preserve"> </v>
      </c>
      <c r="P888"/>
      <c r="Q888"/>
      <c r="R888"/>
      <c r="S888"/>
      <c r="T888"/>
      <c r="AB888"/>
      <c r="AC888"/>
    </row>
    <row r="889" spans="1:29">
      <c r="A889" s="34" t="str">
        <f>IF(ISERROR(VLOOKUP(TRIM(B889),ALL!$B$1:$U$2738,3,FALSE)),"(unc)",VLOOKUP(TRIM(B889),ALL!$B$1:$U$2738,3,FALSE))</f>
        <v>WR</v>
      </c>
      <c r="B889" s="99" t="s">
        <v>4549</v>
      </c>
      <c r="C889" s="10" t="s">
        <v>4264</v>
      </c>
      <c r="D889" s="224">
        <f>VLOOKUP(TRIM(B889),BirthdateDraft!$A$1:$M$9000,2,FALSE)</f>
        <v>33962</v>
      </c>
      <c r="E889" s="203" t="str">
        <f>VLOOKUP(TRIM(B889),BirthdateDraft!$A$1:$M$9865,3,FALSE)</f>
        <v>14/2</v>
      </c>
      <c r="F889" s="209" t="s">
        <v>5318</v>
      </c>
      <c r="G889" s="34" t="str">
        <f>IF(ISERROR(VLOOKUP(TRIM(B889),ALL!$B$1:$U$2738,2,FALSE)),"",IF(ISERROR(VLOOKUP(TRIM(B889),ALL!$B$1:$U$2738,2,FALSE))," ",VLOOKUP(TRIM(B889),ALL!$B$1:$U$2738,2,FALSE)))</f>
        <v>LVA</v>
      </c>
      <c r="H889" s="124" t="str">
        <f>IF(ISBLANK(VLOOKUP(TRIM(B889),ALL!$B$1:$V$2738,11,FALSE)),"",IF(ISERROR(VLOOKUP(TRIM(B889),ALL!$B$1:$V$2738,11,FALSE))," ",VLOOKUP(TRIM(B889),ALL!$B$1:$V$2738,11,FALSE)))</f>
        <v>C</v>
      </c>
      <c r="I889" s="34" t="str">
        <f>IF(ISBLANK(VLOOKUP(TRIM(B889),ALL!$B$1:$V$2738,5,FALSE)),"",IF(ISERROR(VLOOKUP(TRIM(B889),ALL!$B$1:$V$2738,5,FALSE))," ",VLOOKUP(TRIM(B889),ALL!$B$1:$V$2738,5,FALSE)))</f>
        <v/>
      </c>
      <c r="J889" s="34" t="str">
        <f>IF(ISBLANK(VLOOKUP(TRIM(B889),ALL!$B$1:$V$2738,6,FALSE)),"",IF(ISERROR(VLOOKUP(TRIM(B889),ALL!$B$1:$V$2738,6,FALSE))," ", VLOOKUP(TRIM(B889),ALL!$B$1:$V$2738,6,FALSE)))</f>
        <v/>
      </c>
      <c r="K889" s="34" t="str">
        <f>IF(ISBLANK(VLOOKUP(TRIM(B889),ALL!$B$1:$V$2738,7,FALSE)),"",IF(ISERROR(VLOOKUP(TRIM(B889),ALL!$B$1:$V$2738,7,FALSE))," ",VLOOKUP(TRIM(B889),ALL!$B$1:$V$2738,7,FALSE)))</f>
        <v/>
      </c>
      <c r="L889" s="34" t="str">
        <f>IF(ISBLANK(VLOOKUP(TRIM(B889),ALL!$B$1:$V$2738,8,FALSE)),"",IF(ISERROR(VLOOKUP(TRIM(B889),ALL!$B$1:$V$2738,8,FALSE))," ",VLOOKUP(TRIM(B889),ALL!$B$1:$V$2738,8,FALSE)))</f>
        <v/>
      </c>
      <c r="M889" s="34" t="str">
        <f>IF(ISBLANK(VLOOKUP(TRIM(B889),ALL!$B$1:$V$2738,9,FALSE)),"",IF(ISERROR(VLOOKUP(TRIM(B889),ALL!$B$1:$V$2738,9,FALSE))," ",VLOOKUP(TRIM(B889),ALL!$B$1:$V$2738,9,FALSE)))</f>
        <v/>
      </c>
      <c r="N889" s="34" t="str">
        <f>IF(ISBLANK(VLOOKUP(TRIM(B889),ALL!$B$1:$V$2738,10,FALSE)),"",IF(ISERROR(VLOOKUP(TRIM(B889),ALL!$B$1:$V$2738,10,FALSE))," ",VLOOKUP(TRIM(B889),ALL!$B$1:$V$2738,10,FALSE)))</f>
        <v/>
      </c>
      <c r="P889"/>
      <c r="Q889"/>
      <c r="R889"/>
      <c r="S889"/>
      <c r="T889"/>
      <c r="AB889"/>
      <c r="AC889"/>
    </row>
    <row r="890" spans="1:29">
      <c r="A890" s="34" t="str">
        <f>IF(ISERROR(VLOOKUP(TRIM(B890),ALL!$B$1:$U$2738,3,FALSE)),"(unc)",VLOOKUP(TRIM(B890),ALL!$B$1:$U$2738,3,FALSE))</f>
        <v>WR</v>
      </c>
      <c r="B890" s="99" t="s">
        <v>6432</v>
      </c>
      <c r="C890" s="10" t="s">
        <v>4264</v>
      </c>
      <c r="D890" s="224">
        <f>VLOOKUP(TRIM(B890),BirthdateDraft!$A$1:$M$9000,2,FALSE)</f>
        <v>34611</v>
      </c>
      <c r="E890" s="203" t="str">
        <f>VLOOKUP(TRIM(B890),BirthdateDraft!$A$1:$M$9865,3,FALSE)</f>
        <v>17/1 (7)</v>
      </c>
      <c r="F890" s="209"/>
      <c r="G890" s="34" t="str">
        <f>IF(ISERROR(VLOOKUP(TRIM(B890),ALL!$B$1:$U$2738,2,FALSE)),"",IF(ISERROR(VLOOKUP(TRIM(B890),ALL!$B$1:$U$2738,2,FALSE))," ",VLOOKUP(TRIM(B890),ALL!$B$1:$U$2738,2,FALSE)))</f>
        <v>LAA</v>
      </c>
      <c r="H890" s="124" t="str">
        <f>IF(ISBLANK(VLOOKUP(TRIM(B890),ALL!$B$1:$V$2738,11,FALSE)),"",IF(ISERROR(VLOOKUP(TRIM(B890),ALL!$B$1:$V$2738,11,FALSE))," ",VLOOKUP(TRIM(B890),ALL!$B$1:$V$2738,11,FALSE)))</f>
        <v>D</v>
      </c>
      <c r="I890" s="34" t="str">
        <f>IF(ISBLANK(VLOOKUP(TRIM(B890),ALL!$B$1:$V$2738,5,FALSE)),"",IF(ISERROR(VLOOKUP(TRIM(B890),ALL!$B$1:$V$2738,5,FALSE))," ",VLOOKUP(TRIM(B890),ALL!$B$1:$V$2738,5,FALSE)))</f>
        <v/>
      </c>
      <c r="J890" s="34" t="str">
        <f>IF(ISBLANK(VLOOKUP(TRIM(B890),ALL!$B$1:$V$2738,6,FALSE)),"",IF(ISERROR(VLOOKUP(TRIM(B890),ALL!$B$1:$V$2738,6,FALSE))," ", VLOOKUP(TRIM(B890),ALL!$B$1:$V$2738,6,FALSE)))</f>
        <v/>
      </c>
      <c r="K890" s="34" t="str">
        <f>IF(ISBLANK(VLOOKUP(TRIM(B890),ALL!$B$1:$V$2738,7,FALSE)),"",IF(ISERROR(VLOOKUP(TRIM(B890),ALL!$B$1:$V$2738,7,FALSE))," ",VLOOKUP(TRIM(B890),ALL!$B$1:$V$2738,7,FALSE)))</f>
        <v/>
      </c>
      <c r="L890" s="34" t="str">
        <f>IF(ISBLANK(VLOOKUP(TRIM(B890),ALL!$B$1:$V$2738,8,FALSE)),"",IF(ISERROR(VLOOKUP(TRIM(B890),ALL!$B$1:$V$2738,8,FALSE))," ",VLOOKUP(TRIM(B890),ALL!$B$1:$V$2738,8,FALSE)))</f>
        <v/>
      </c>
      <c r="M890" s="34" t="str">
        <f>IF(ISBLANK(VLOOKUP(TRIM(B890),ALL!$B$1:$V$2738,9,FALSE)),"",IF(ISERROR(VLOOKUP(TRIM(B890),ALL!$B$1:$V$2738,9,FALSE))," ",VLOOKUP(TRIM(B890),ALL!$B$1:$V$2738,9,FALSE)))</f>
        <v/>
      </c>
      <c r="N890" s="34" t="str">
        <f>IF(ISBLANK(VLOOKUP(TRIM(B890),ALL!$B$1:$V$2738,10,FALSE)),"",IF(ISERROR(VLOOKUP(TRIM(B890),ALL!$B$1:$V$2738,10,FALSE))," ",VLOOKUP(TRIM(B890),ALL!$B$1:$V$2738,10,FALSE)))</f>
        <v/>
      </c>
      <c r="P890"/>
      <c r="Q890"/>
      <c r="R890"/>
      <c r="S890"/>
      <c r="T890"/>
      <c r="AB890"/>
      <c r="AC890"/>
    </row>
    <row r="891" spans="1:29">
      <c r="A891" s="34" t="str">
        <f>IF(ISERROR(VLOOKUP(TRIM(B891),ALL!$B$1:$U$2738,3,FALSE)),"(unc)",VLOOKUP(TRIM(B891),ALL!$B$1:$U$2738,3,FALSE))</f>
        <v>WR</v>
      </c>
      <c r="B891" s="99" t="s">
        <v>10035</v>
      </c>
      <c r="C891" s="10" t="s">
        <v>4264</v>
      </c>
      <c r="D891" s="224">
        <f>VLOOKUP(TRIM(B891),BirthdateDraft!$A$1:$M$9000,2,FALSE)</f>
        <v>36976</v>
      </c>
      <c r="E891" s="203" t="str">
        <f>VLOOKUP(TRIM(B891),BirthdateDraft!$A$1:$M$9865,3,FALSE)</f>
        <v>22/1</v>
      </c>
      <c r="F891" s="209" t="s">
        <v>11733</v>
      </c>
      <c r="G891" s="34" t="str">
        <f>IF(ISERROR(VLOOKUP(TRIM(B891),ALL!$B$1:$U$2738,2,FALSE)),"",IF(ISERROR(VLOOKUP(TRIM(B891),ALL!$B$1:$U$2738,2,FALSE))," ",VLOOKUP(TRIM(B891),ALL!$B$1:$U$2738,2,FALSE)))</f>
        <v>DEN</v>
      </c>
      <c r="H891" s="124" t="str">
        <f>IF(ISBLANK(VLOOKUP(TRIM(B891),ALL!$B$1:$V$2738,11,FALSE)),"",IF(ISERROR(VLOOKUP(TRIM(B891),ALL!$B$1:$V$2738,11,FALSE))," ",VLOOKUP(TRIM(B891),ALL!$B$1:$V$2738,11,FALSE)))</f>
        <v>D</v>
      </c>
      <c r="I891" s="34"/>
      <c r="J891" s="34"/>
      <c r="K891" s="34"/>
      <c r="L891" s="34"/>
      <c r="M891" s="34"/>
      <c r="N891" s="34"/>
      <c r="P891"/>
      <c r="Q891"/>
      <c r="R891"/>
      <c r="S891"/>
      <c r="T891"/>
      <c r="AB891"/>
      <c r="AC891"/>
    </row>
    <row r="892" spans="1:29">
      <c r="A892" s="34" t="str">
        <f>IF(ISERROR(VLOOKUP(TRIM(B892),ALL!$B$1:$U$2738,3,FALSE)),"(unc)",VLOOKUP(TRIM(B892),ALL!$B$1:$U$2738,3,FALSE))</f>
        <v>WR PR</v>
      </c>
      <c r="B892" s="99" t="s">
        <v>8222</v>
      </c>
      <c r="C892" s="10" t="s">
        <v>4264</v>
      </c>
      <c r="D892" s="224">
        <f>VLOOKUP(TRIM(B892),BirthdateDraft!$A$1:$M$9000,2,FALSE)</f>
        <v>34954</v>
      </c>
      <c r="E892" s="203" t="str">
        <f>VLOOKUP(TRIM(B892),BirthdateDraft!$A$1:$M$9865,3,FALSE)</f>
        <v>18/FA</v>
      </c>
      <c r="F892" s="209"/>
      <c r="G892" s="34" t="str">
        <f>IF(ISERROR(VLOOKUP(TRIM(B892),ALL!$B$1:$U$2738,2,FALSE)),"",IF(ISERROR(VLOOKUP(TRIM(B892),ALL!$B$1:$U$2738,2,FALSE))," ",VLOOKUP(TRIM(B892),ALL!$B$1:$U$2738,2,FALSE)))</f>
        <v>MIN</v>
      </c>
      <c r="H892" s="124" t="str">
        <f>IF(ISBLANK(VLOOKUP(TRIM(B892),ALL!$B$1:$V$2738,4,FALSE)),"",IF(ISERROR(VLOOKUP(TRIM(B892),ALL!$B$1:$V$2738,4,FALSE))," ",VLOOKUP(TRIM(B892),ALL!$B$1:$V$2738,4,FALSE)))</f>
        <v/>
      </c>
      <c r="I892" s="34"/>
      <c r="J892" s="34"/>
      <c r="K892" s="34"/>
      <c r="L892" s="34" t="str">
        <f>IF(ISBLANK(VLOOKUP(TRIM(B892),ALL!$B$1:$V$2738,8,FALSE)),"",IF(ISERROR(VLOOKUP(TRIM(B892),ALL!$B$1:$V$2738,8,FALSE))," ",VLOOKUP(TRIM(B892),ALL!$B$1:$V$2738,8,FALSE)))</f>
        <v/>
      </c>
      <c r="M892" s="34" t="str">
        <f>IF(ISBLANK(VLOOKUP(TRIM(B892),ALL!$B$1:$V$2738,9,FALSE)),"",IF(ISERROR(VLOOKUP(TRIM(B892),ALL!$B$1:$V$2738,9,FALSE))," ",VLOOKUP(TRIM(B892),ALL!$B$1:$V$2738,9,FALSE)))</f>
        <v/>
      </c>
      <c r="N892" s="34" t="str">
        <f>IF(ISBLANK(VLOOKUP(TRIM(B892),ALL!$B$1:$V$2738,10,FALSE)),"",IF(ISERROR(VLOOKUP(TRIM(B892),ALL!$B$1:$V$2738,10,FALSE))," ",VLOOKUP(TRIM(B892),ALL!$B$1:$V$2738,10,FALSE)))</f>
        <v/>
      </c>
      <c r="P892"/>
      <c r="Q892"/>
      <c r="R892"/>
      <c r="S892"/>
      <c r="T892"/>
      <c r="AB892"/>
      <c r="AC892"/>
    </row>
    <row r="893" spans="1:29">
      <c r="A893" s="34" t="str">
        <f>IF(ISERROR(VLOOKUP(TRIM(B893),ALL!$B$1:$U$2738,3,FALSE)),"(unc)",VLOOKUP(TRIM(B893),ALL!$B$1:$U$2738,3,FALSE))</f>
        <v>WR KOR</v>
      </c>
      <c r="B893" s="99" t="s">
        <v>9921</v>
      </c>
      <c r="C893" s="10" t="s">
        <v>4264</v>
      </c>
      <c r="D893" s="224">
        <f>VLOOKUP(TRIM(B893),BirthdateDraft!$A$1:$M$9000,2,FALSE)</f>
        <v>36559</v>
      </c>
      <c r="E893" s="203" t="str">
        <f>VLOOKUP(TRIM(B893),BirthdateDraft!$A$1:$M$9865,3,FALSE)</f>
        <v>22/5</v>
      </c>
      <c r="F893" s="209" t="s">
        <v>11734</v>
      </c>
      <c r="G893" s="34" t="str">
        <f>IF(ISERROR(VLOOKUP(TRIM(B893),ALL!$B$1:$U$2738,2,FALSE)),"",IF(ISERROR(VLOOKUP(TRIM(B893),ALL!$B$1:$U$2738,2,FALSE))," ",VLOOKUP(TRIM(B893),ALL!$B$1:$U$2738,2,FALSE)))</f>
        <v>BFA</v>
      </c>
      <c r="H893" s="124" t="str">
        <f>IF(ISBLANK(VLOOKUP(TRIM(B893),ALL!$B$1:$V$2738,11,FALSE)),"",IF(ISERROR(VLOOKUP(TRIM(B893),ALL!$B$1:$V$2738,11,FALSE))," ",VLOOKUP(TRIM(B893),ALL!$B$1:$V$2738,11,FALSE)))</f>
        <v>B</v>
      </c>
      <c r="I893" s="34" t="str">
        <f>IF(ISBLANK(VLOOKUP(TRIM('ALL CUTS'!B59),ALL!$B$1:$V$2738,5,FALSE)),"",IF(ISERROR(VLOOKUP(TRIM('ALL CUTS'!B59),ALL!$B$1:$V$2738,5,FALSE))," ",VLOOKUP(TRIM('ALL CUTS'!B59),ALL!$B$1:$V$2738,5,FALSE)))</f>
        <v xml:space="preserve"> </v>
      </c>
      <c r="J893" s="34" t="str">
        <f>IF(ISBLANK(VLOOKUP(TRIM('ALL CUTS'!B59),ALL!$B$1:$V$2738,6,FALSE)),"",IF(ISERROR(VLOOKUP(TRIM('ALL CUTS'!B59),ALL!$B$1:$V$2738,6,FALSE))," ", VLOOKUP(TRIM('ALL CUTS'!B59),ALL!$B$1:$V$2738,6,FALSE)))</f>
        <v xml:space="preserve"> </v>
      </c>
      <c r="K893" s="34" t="str">
        <f>IF(ISBLANK(VLOOKUP(TRIM('ALL CUTS'!B59),ALL!$B$1:$V$2738,7,FALSE)),"",IF(ISERROR(VLOOKUP(TRIM('ALL CUTS'!B59),ALL!$B$1:$V$2738,7,FALSE))," ",VLOOKUP(TRIM('ALL CUTS'!B59),ALL!$B$1:$V$2738,7,FALSE)))</f>
        <v xml:space="preserve"> </v>
      </c>
      <c r="L893" s="34" t="str">
        <f>IF(ISBLANK(VLOOKUP(TRIM('ALL CUTS'!B59),ALL!$B$1:$V$2738,8,FALSE)),"",IF(ISERROR(VLOOKUP(TRIM('ALL CUTS'!B59),ALL!$B$1:$V$2738,8,FALSE))," ",VLOOKUP(TRIM('ALL CUTS'!B59),ALL!$B$1:$V$2738,8,FALSE)))</f>
        <v xml:space="preserve"> </v>
      </c>
      <c r="M893" s="34" t="str">
        <f>IF(ISBLANK(VLOOKUP(TRIM('ALL CUTS'!B59),ALL!$B$1:$V$2738,9,FALSE)),"",IF(ISERROR(VLOOKUP(TRIM('ALL CUTS'!B59),ALL!$B$1:$V$2738,9,FALSE))," ",VLOOKUP(TRIM('ALL CUTS'!B59),ALL!$B$1:$V$2738,9,FALSE)))</f>
        <v xml:space="preserve"> </v>
      </c>
      <c r="N893" s="34" t="str">
        <f>IF(ISBLANK(VLOOKUP(TRIM('ALL CUTS'!B59),ALL!$B$1:$V$2738,10,FALSE)),"",IF(ISERROR(VLOOKUP(TRIM('ALL CUTS'!B59),ALL!$B$1:$V$2738,10,FALSE))," ",VLOOKUP(TRIM('ALL CUTS'!B59),ALL!$B$1:$V$2738,10,FALSE)))</f>
        <v xml:space="preserve"> </v>
      </c>
      <c r="P893"/>
      <c r="Q893"/>
      <c r="R893"/>
      <c r="S893"/>
      <c r="T893"/>
      <c r="AB893"/>
      <c r="AC893"/>
    </row>
    <row r="894" spans="1:29">
      <c r="A894" s="34" t="str">
        <f>IF(ISERROR(VLOOKUP(TRIM(B894),ALL!$B$1:$U$2738,3,FALSE)),"(unc)",VLOOKUP(TRIM(B894),ALL!$B$1:$U$2738,3,FALSE))</f>
        <v>WR</v>
      </c>
      <c r="B894" s="207" t="s">
        <v>10021</v>
      </c>
      <c r="C894" s="10" t="s">
        <v>4264</v>
      </c>
      <c r="D894" s="224">
        <f>VLOOKUP(TRIM(B894),BirthdateDraft!$A$1:$M$9000,2,FALSE)</f>
        <v>36218</v>
      </c>
      <c r="E894" s="203" t="str">
        <f>VLOOKUP(TRIM(B894),BirthdateDraft!$A$1:$M$9865,3,FALSE)</f>
        <v>22/3</v>
      </c>
      <c r="F894" s="209" t="s">
        <v>12025</v>
      </c>
      <c r="G894" s="34" t="str">
        <f>IF(ISERROR(VLOOKUP(TRIM(B894),ALL!$B$1:$U$2738,2,FALSE)),"",IF(ISERROR(VLOOKUP(TRIM(B894),ALL!$B$1:$U$2738,2,FALSE))," ",VLOOKUP(TRIM(B894),ALL!$B$1:$U$2738,2,FALSE)))</f>
        <v>DAN</v>
      </c>
      <c r="H894" s="124" t="str">
        <f>IF(ISBLANK(VLOOKUP(TRIM(B894),ALL!$B$1:$V$2738,11,FALSE)),"",IF(ISERROR(VLOOKUP(TRIM(B894),ALL!$B$1:$V$2738,11,FALSE))," ",VLOOKUP(TRIM(B894),ALL!$B$1:$V$2738,11,FALSE)))</f>
        <v>E</v>
      </c>
      <c r="I894" s="34"/>
      <c r="J894" s="34"/>
      <c r="K894" s="34"/>
      <c r="L894" s="34"/>
      <c r="M894" s="34"/>
      <c r="N894" s="34"/>
      <c r="P894"/>
      <c r="Q894"/>
      <c r="R894"/>
      <c r="S894"/>
      <c r="T894"/>
      <c r="AB894"/>
      <c r="AC894"/>
    </row>
    <row r="895" spans="1:29">
      <c r="A895" s="34" t="str">
        <f>IF(ISERROR(VLOOKUP(TRIM(B895),ALL!$B$1:$U$2738,3,FALSE)),"(unc)",VLOOKUP(TRIM(B895),ALL!$B$1:$U$2738,3,FALSE))</f>
        <v>WR</v>
      </c>
      <c r="B895" s="207" t="s">
        <v>11363</v>
      </c>
      <c r="C895" s="10" t="s">
        <v>4264</v>
      </c>
      <c r="D895" s="224">
        <f>VLOOKUP(TRIM(B895),BirthdateDraft!$A$1:$M$9000,2,FALSE)</f>
        <v>36579</v>
      </c>
      <c r="E895" s="203">
        <f>VLOOKUP(TRIM(B895),BirthdateDraft!$A$1:$M$9865,3,FALSE)</f>
        <v>23.3</v>
      </c>
      <c r="F895" s="209" t="s">
        <v>11734</v>
      </c>
      <c r="G895" s="34" t="str">
        <f>IF(ISERROR(VLOOKUP(TRIM(B895),ALL!$B$1:$U$2738,2,FALSE)),"",IF(ISERROR(VLOOKUP(TRIM(B895),ALL!$B$1:$U$2738,2,FALSE))," ",VLOOKUP(TRIM(B895),ALL!$B$1:$U$2738,2,FALSE)))</f>
        <v>ARN</v>
      </c>
      <c r="H895" s="124" t="str">
        <f>IF(ISBLANK(VLOOKUP(TRIM(B895),ALL!$B$1:$V$2738,11,FALSE)),"",IF(ISERROR(VLOOKUP(TRIM(B895),ALL!$B$1:$V$2738,11,FALSE))," ",VLOOKUP(TRIM(B895),ALL!$B$1:$V$2738,11,FALSE)))</f>
        <v>D</v>
      </c>
      <c r="I895" s="34"/>
      <c r="J895" s="34"/>
      <c r="K895" s="34"/>
      <c r="L895" s="34"/>
      <c r="M895" s="34"/>
      <c r="N895" s="34"/>
      <c r="P895"/>
      <c r="Q895"/>
      <c r="R895"/>
      <c r="S895"/>
      <c r="T895"/>
      <c r="AB895"/>
      <c r="AC895"/>
    </row>
    <row r="896" spans="1:29">
      <c r="A896" s="34" t="str">
        <f>IF(ISERROR(VLOOKUP(TRIM(B896),ALL!$B$1:$U$2738,3,FALSE)),"(unc)",VLOOKUP(TRIM(B896),ALL!$B$1:$U$2738,3,FALSE))</f>
        <v>TE</v>
      </c>
      <c r="B896" s="99" t="s">
        <v>8105</v>
      </c>
      <c r="C896" s="10" t="s">
        <v>4264</v>
      </c>
      <c r="D896" s="224">
        <f>VLOOKUP(TRIM(B896),BirthdateDraft!$A$1:$M$9000,2,FALSE)</f>
        <v>35466</v>
      </c>
      <c r="E896" s="203" t="str">
        <f>VLOOKUP(TRIM(B896),BirthdateDraft!$A$1:$M$9865,3,FALSE)</f>
        <v>20/3</v>
      </c>
      <c r="F896" s="209" t="s">
        <v>8466</v>
      </c>
      <c r="G896" s="34" t="str">
        <f>IF(ISERROR(VLOOKUP(TRIM(B896),ALL!$B$1:$U$2738,2,FALSE)),"",IF(ISERROR(VLOOKUP(TRIM(B896),ALL!$B$1:$U$2738,2,FALSE))," ",VLOOKUP(TRIM(B896),ALL!$B$1:$U$2738,2,FALSE)))</f>
        <v>DNA</v>
      </c>
      <c r="H896" s="124" t="str">
        <f>IF(ISBLANK(VLOOKUP(TRIM(B896),ALL!$B$1:$V$2738,11,FALSE)),"",IF(ISERROR(VLOOKUP(TRIM(B896),ALL!$B$1:$V$2738,11,FALSE))," ",VLOOKUP(TRIM(B896),ALL!$B$1:$V$2738,11,FALSE)))</f>
        <v>C</v>
      </c>
      <c r="I896" s="34"/>
      <c r="J896" s="34"/>
      <c r="K896" s="34"/>
      <c r="L896" s="34"/>
      <c r="M896" s="34"/>
      <c r="N896" s="34"/>
      <c r="P896"/>
      <c r="Q896"/>
      <c r="R896"/>
      <c r="S896"/>
      <c r="T896"/>
      <c r="AB896"/>
      <c r="AC896"/>
    </row>
    <row r="897" spans="1:29">
      <c r="A897" s="34" t="str">
        <f>IF(ISERROR(VLOOKUP(TRIM(B897),ALL!$B$1:$U$2738,3,FALSE)),"(unc)",VLOOKUP(TRIM(B897),ALL!$B$1:$U$2738,3,FALSE))</f>
        <v>TE</v>
      </c>
      <c r="B897" s="99" t="s">
        <v>5678</v>
      </c>
      <c r="C897" s="10" t="s">
        <v>4264</v>
      </c>
      <c r="D897" s="224">
        <f>VLOOKUP(TRIM(B897),BirthdateDraft!$A$1:$M$9000,2,FALSE)</f>
        <v>34675</v>
      </c>
      <c r="E897" s="203" t="str">
        <f>VLOOKUP(TRIM(B897),BirthdateDraft!$A$1:$M$9865,3,FALSE)</f>
        <v>16/2</v>
      </c>
      <c r="F897" s="209"/>
      <c r="G897" s="34" t="str">
        <f>IF(ISERROR(VLOOKUP(TRIM(B897),ALL!$B$1:$U$2738,2,FALSE)),"",IF(ISERROR(VLOOKUP(TRIM(B897),ALL!$B$1:$U$2738,2,FALSE))," ",VLOOKUP(TRIM(B897),ALL!$B$1:$U$2738,2,FALSE)))</f>
        <v>NEA</v>
      </c>
      <c r="H897" s="124" t="str">
        <f>IF(ISBLANK(VLOOKUP(TRIM(B897),ALL!$B$1:$V$2738,11,FALSE)),"",IF(ISERROR(VLOOKUP(TRIM(B897),ALL!$B$1:$V$2738,11,FALSE))," ",VLOOKUP(TRIM(B897),ALL!$B$1:$V$2738,11,FALSE)))</f>
        <v>E</v>
      </c>
      <c r="I897" s="34" t="str">
        <f>IF(ISBLANK(VLOOKUP(TRIM(B897),ALL!$B$1:$V$2738,5,FALSE)),"",IF(ISERROR(VLOOKUP(TRIM(B897),ALL!$B$1:$V$2738,5,FALSE))," ",VLOOKUP(TRIM(B897),ALL!$B$1:$V$2738,5,FALSE)))</f>
        <v/>
      </c>
      <c r="J897" s="34" t="str">
        <f>IF(ISBLANK(VLOOKUP(TRIM(B897),ALL!$B$1:$V$2738,6,FALSE)),"",IF(ISERROR(VLOOKUP(TRIM(B897),ALL!$B$1:$V$2738,6,FALSE))," ", VLOOKUP(TRIM(B897),ALL!$B$1:$V$2738,6,FALSE)))</f>
        <v/>
      </c>
      <c r="K897" s="34" t="str">
        <f>IF(ISBLANK(VLOOKUP(TRIM(B897),ALL!$B$1:$V$2738,7,FALSE)),"",IF(ISERROR(VLOOKUP(TRIM(B897),ALL!$B$1:$V$2738,7,FALSE))," ",VLOOKUP(TRIM(B897),ALL!$B$1:$V$2738,7,FALSE)))</f>
        <v/>
      </c>
      <c r="L897" s="34">
        <f>IF(ISBLANK(VLOOKUP(TRIM(B897),ALL!$B$1:$V$2738,8,FALSE)),"",IF(ISERROR(VLOOKUP(TRIM(B897),ALL!$B$1:$V$2738,8,FALSE))," ",VLOOKUP(TRIM(B897),ALL!$B$1:$V$2738,8,FALSE)))</f>
        <v>4</v>
      </c>
      <c r="M897" s="34" t="str">
        <f>IF(ISBLANK(VLOOKUP(TRIM(B897),ALL!$B$1:$V$2738,9,FALSE)),"",IF(ISERROR(VLOOKUP(TRIM(B897),ALL!$B$1:$V$2738,9,FALSE))," ",VLOOKUP(TRIM(B897),ALL!$B$1:$V$2738,9,FALSE)))</f>
        <v/>
      </c>
      <c r="N897" s="34">
        <f>IF(ISBLANK(VLOOKUP(TRIM(B897),ALL!$B$1:$V$2738,10,FALSE)),"",IF(ISERROR(VLOOKUP(TRIM(B897),ALL!$B$1:$V$2738,10,FALSE))," ",VLOOKUP(TRIM(B897),ALL!$B$1:$V$2738,10,FALSE)))</f>
        <v>0</v>
      </c>
      <c r="P897"/>
      <c r="Q897"/>
      <c r="R897"/>
      <c r="S897"/>
      <c r="T897"/>
      <c r="AB897"/>
      <c r="AC897"/>
    </row>
    <row r="898" spans="1:29">
      <c r="A898" s="34" t="str">
        <f>IF(ISERROR(VLOOKUP(TRIM(B898),ALL!$B$1:$U$2738,3,FALSE)),"(unc)",VLOOKUP(TRIM(B898),ALL!$B$1:$U$2738,3,FALSE))</f>
        <v>TE</v>
      </c>
      <c r="B898" s="99" t="s">
        <v>6741</v>
      </c>
      <c r="C898" s="10" t="s">
        <v>4264</v>
      </c>
      <c r="D898" s="224">
        <f>VLOOKUP(TRIM(B898),BirthdateDraft!$A$1:$M$9000,2,FALSE)</f>
        <v>34910</v>
      </c>
      <c r="E898" s="203" t="str">
        <f>VLOOKUP(TRIM(B898),BirthdateDraft!$A$1:$M$9865,3,FALSE)</f>
        <v>18/5</v>
      </c>
      <c r="F898" s="209"/>
      <c r="G898" s="34" t="str">
        <f>IF(ISERROR(VLOOKUP(TRIM(B898),ALL!$B$1:$U$2738,2,FALSE)),"",IF(ISERROR(VLOOKUP(TRIM(B898),ALL!$B$1:$U$2738,2,FALSE))," ",VLOOKUP(TRIM(B898),ALL!$B$1:$U$2738,2,FALSE)))</f>
        <v>NYA</v>
      </c>
      <c r="H898" s="124" t="str">
        <f>IF(ISBLANK(VLOOKUP(TRIM(B898),ALL!$B$1:$V$2738,11,FALSE)),"",IF(ISERROR(VLOOKUP(TRIM(B898),ALL!$B$1:$V$2738,11,FALSE))," ",VLOOKUP(TRIM(B898),ALL!$B$1:$V$2738,11,FALSE)))</f>
        <v>D</v>
      </c>
      <c r="I898" s="34" t="str">
        <f>IF(ISBLANK(VLOOKUP(TRIM(B898),ALL!$B$1:$V$2738,5,FALSE)),"",IF(ISERROR(VLOOKUP(TRIM(B898),ALL!$B$1:$V$2738,5,FALSE))," ",VLOOKUP(TRIM(B898),ALL!$B$1:$V$2738,5,FALSE)))</f>
        <v/>
      </c>
      <c r="J898" s="34" t="str">
        <f>IF(ISBLANK(VLOOKUP(TRIM(B898),ALL!$B$1:$V$2738,6,FALSE)),"",IF(ISERROR(VLOOKUP(TRIM(B898),ALL!$B$1:$V$2738,6,FALSE))," ", VLOOKUP(TRIM(B898),ALL!$B$1:$V$2738,6,FALSE)))</f>
        <v/>
      </c>
      <c r="K898" s="34" t="str">
        <f>IF(ISBLANK(VLOOKUP(TRIM(B898),ALL!$B$1:$V$2738,7,FALSE)),"",IF(ISERROR(VLOOKUP(TRIM(B898),ALL!$B$1:$V$2738,7,FALSE))," ",VLOOKUP(TRIM(B898),ALL!$B$1:$V$2738,7,FALSE)))</f>
        <v/>
      </c>
      <c r="L898" s="34">
        <f>IF(ISBLANK(VLOOKUP(TRIM(B898),ALL!$B$1:$V$2738,8,FALSE)),"",IF(ISERROR(VLOOKUP(TRIM(B898),ALL!$B$1:$V$2738,8,FALSE))," ",VLOOKUP(TRIM(B898),ALL!$B$1:$V$2738,8,FALSE)))</f>
        <v>4</v>
      </c>
      <c r="M898" s="34" t="str">
        <f>IF(ISBLANK(VLOOKUP(TRIM(B898),ALL!$B$1:$V$2738,9,FALSE)),"",IF(ISERROR(VLOOKUP(TRIM(B898),ALL!$B$1:$V$2738,9,FALSE))," ",VLOOKUP(TRIM(B898),ALL!$B$1:$V$2738,9,FALSE)))</f>
        <v/>
      </c>
      <c r="N898" s="34">
        <f>IF(ISBLANK(VLOOKUP(TRIM(B898),ALL!$B$1:$V$2738,10,FALSE)),"",IF(ISERROR(VLOOKUP(TRIM(B898),ALL!$B$1:$V$2738,10,FALSE))," ",VLOOKUP(TRIM(B898),ALL!$B$1:$V$2738,10,FALSE)))</f>
        <v>0</v>
      </c>
      <c r="P898"/>
      <c r="Q898"/>
      <c r="R898"/>
      <c r="S898"/>
      <c r="T898"/>
      <c r="AB898"/>
      <c r="AC898"/>
    </row>
    <row r="899" spans="1:29">
      <c r="A899" s="34" t="str">
        <f>IF(ISERROR(VLOOKUP(TRIM(B899),ALL!$B$1:$U$2738,3,FALSE)),"(unc)",VLOOKUP(TRIM(B899),ALL!$B$1:$U$2738,3,FALSE))</f>
        <v>TE BB</v>
      </c>
      <c r="B899" s="99" t="s">
        <v>9958</v>
      </c>
      <c r="C899" s="10" t="s">
        <v>4264</v>
      </c>
      <c r="D899" s="224">
        <f>VLOOKUP(TRIM(B899),BirthdateDraft!$A$1:$M$9000,2,FALSE)</f>
        <v>36133</v>
      </c>
      <c r="E899" s="203" t="str">
        <f>VLOOKUP(TRIM(B899),BirthdateDraft!$A$1:$M$9865,3,FALSE)</f>
        <v>22/6</v>
      </c>
      <c r="F899" s="209" t="s">
        <v>8295</v>
      </c>
      <c r="G899" s="34" t="str">
        <f>IF(ISERROR(VLOOKUP(TRIM(B899),ALL!$B$1:$U$2738,2,FALSE)),"",IF(ISERROR(VLOOKUP(TRIM(B899),ALL!$B$1:$U$2738,2,FALSE))," ",VLOOKUP(TRIM(B899),ALL!$B$1:$U$2738,2,FALSE)))</f>
        <v>PHN</v>
      </c>
      <c r="H899" s="124" t="str">
        <f>IF(ISBLANK(VLOOKUP(TRIM(B899),ALL!$B$1:$V$2738,11,FALSE)),"",IF(ISERROR(VLOOKUP(TRIM(B899),ALL!$B$1:$V$2738,11,FALSE))," ",VLOOKUP(TRIM(B899),ALL!$B$1:$V$2738,11,FALSE)))</f>
        <v>C</v>
      </c>
      <c r="I899" s="34" t="str">
        <f>IF(ISBLANK(VLOOKUP(TRIM(B899),ALL!$B$1:$V$2738,5,FALSE)),"",IF(ISERROR(VLOOKUP(TRIM(B899),ALL!$B$1:$V$2738,5,FALSE))," ",VLOOKUP(TRIM(B899),ALL!$B$1:$V$2738,5,FALSE)))</f>
        <v/>
      </c>
      <c r="J899" s="34" t="str">
        <f>IF(ISBLANK(VLOOKUP(TRIM(B899),ALL!$B$1:$V$2738,6,FALSE)),"",IF(ISERROR(VLOOKUP(TRIM(B899),ALL!$B$1:$V$2738,6,FALSE))," ", VLOOKUP(TRIM(B899),ALL!$B$1:$V$2738,6,FALSE)))</f>
        <v/>
      </c>
      <c r="K899" s="34" t="str">
        <f>IF(ISBLANK(VLOOKUP(TRIM(B899),ALL!$B$1:$V$2738,7,FALSE)),"",IF(ISERROR(VLOOKUP(TRIM(B899),ALL!$B$1:$V$2738,7,FALSE))," ",VLOOKUP(TRIM(B899),ALL!$B$1:$V$2738,7,FALSE)))</f>
        <v/>
      </c>
      <c r="L899" s="34">
        <f>IF(ISBLANK(VLOOKUP(TRIM(B899),ALL!$B$1:$V$2738,8,FALSE)),"",IF(ISERROR(VLOOKUP(TRIM(B899),ALL!$B$1:$V$2738,8,FALSE))," ",VLOOKUP(TRIM(B899),ALL!$B$1:$V$2738,8,FALSE)))</f>
        <v>4</v>
      </c>
      <c r="M899" s="34" t="str">
        <f>IF(ISBLANK(VLOOKUP(TRIM(B899),ALL!$B$1:$V$2738,9,FALSE)),"",IF(ISERROR(VLOOKUP(TRIM(B899),ALL!$B$1:$V$2738,9,FALSE))," ",VLOOKUP(TRIM(B899),ALL!$B$1:$V$2738,9,FALSE)))</f>
        <v/>
      </c>
      <c r="N899" s="34">
        <f>IF(ISBLANK(VLOOKUP(TRIM(B899),ALL!$B$1:$V$2738,10,FALSE)),"",IF(ISERROR(VLOOKUP(TRIM(B899),ALL!$B$1:$V$2738,10,FALSE))," ",VLOOKUP(TRIM(B899),ALL!$B$1:$V$2738,10,FALSE)))</f>
        <v>0</v>
      </c>
      <c r="P899"/>
      <c r="Q899"/>
      <c r="R899"/>
      <c r="S899"/>
      <c r="T899"/>
      <c r="AB899"/>
      <c r="AC899"/>
    </row>
    <row r="900" spans="1:29">
      <c r="A900" s="34" t="str">
        <f>IF(ISERROR(VLOOKUP(TRIM(B900),ALL!$B$1:$U$2738,3,FALSE)),"(unc)",VLOOKUP(TRIM(B900),ALL!$B$1:$U$2738,3,FALSE))</f>
        <v>TE BB</v>
      </c>
      <c r="B900" s="99" t="s">
        <v>9112</v>
      </c>
      <c r="C900" s="10" t="s">
        <v>4264</v>
      </c>
      <c r="D900" s="224">
        <f>VLOOKUP(TRIM(B900),BirthdateDraft!$A$1:$M$9000,2,FALSE)</f>
        <v>36708</v>
      </c>
      <c r="E900" s="203" t="str">
        <f>VLOOKUP(TRIM(B900),BirthdateDraft!$A$1:$M$9865,3,FALSE)</f>
        <v>21/5</v>
      </c>
      <c r="F900" s="209" t="s">
        <v>9612</v>
      </c>
      <c r="G900" s="34" t="str">
        <f>IF(ISERROR(VLOOKUP(TRIM(B900),ALL!$B$1:$U$2738,2,FALSE)),"",IF(ISERROR(VLOOKUP(TRIM(B900),ALL!$B$1:$U$2738,2,FALSE))," ",VLOOKUP(TRIM(B900),ALL!$B$1:$U$2738,2,FALSE)))</f>
        <v>HOA</v>
      </c>
      <c r="H900" s="124" t="str">
        <f>IF(ISBLANK(VLOOKUP(TRIM(B900),ALL!$B$1:$V$2738,11,FALSE)),"",IF(ISERROR(VLOOKUP(TRIM(B900),ALL!$B$1:$V$2738,11,FALSE))," ",VLOOKUP(TRIM(B900),ALL!$B$1:$V$2738,11,FALSE)))</f>
        <v>B</v>
      </c>
      <c r="I900" s="34" t="str">
        <f>IF(ISBLANK(VLOOKUP(TRIM(B900),ALL!$B$1:$V$2738,5,FALSE)),"",IF(ISERROR(VLOOKUP(TRIM(B900),ALL!$B$1:$V$2738,5,FALSE))," ",VLOOKUP(TRIM(B900),ALL!$B$1:$V$2738,5,FALSE)))</f>
        <v/>
      </c>
      <c r="J900" s="34" t="str">
        <f>IF(ISBLANK(VLOOKUP(TRIM(B900),ALL!$B$1:$V$2738,6,FALSE)),"",IF(ISERROR(VLOOKUP(TRIM(B900),ALL!$B$1:$V$2738,6,FALSE))," ", VLOOKUP(TRIM(B900),ALL!$B$1:$V$2738,6,FALSE)))</f>
        <v/>
      </c>
      <c r="K900" s="34" t="str">
        <f>IF(ISBLANK(VLOOKUP(TRIM(B900),ALL!$B$1:$V$2738,7,FALSE)),"",IF(ISERROR(VLOOKUP(TRIM(B900),ALL!$B$1:$V$2738,7,FALSE))," ",VLOOKUP(TRIM(B900),ALL!$B$1:$V$2738,7,FALSE)))</f>
        <v/>
      </c>
      <c r="L900" s="34">
        <f>IF(ISBLANK(VLOOKUP(TRIM(B900),ALL!$B$1:$V$2738,8,FALSE)),"",IF(ISERROR(VLOOKUP(TRIM(B900),ALL!$B$1:$V$2738,8,FALSE))," ",VLOOKUP(TRIM(B900),ALL!$B$1:$V$2738,8,FALSE)))</f>
        <v>4</v>
      </c>
      <c r="M900" s="34" t="str">
        <f>IF(ISBLANK(VLOOKUP(TRIM(B900),ALL!$B$1:$V$2738,9,FALSE)),"",IF(ISERROR(VLOOKUP(TRIM(B900),ALL!$B$1:$V$2738,9,FALSE))," ",VLOOKUP(TRIM(B900),ALL!$B$1:$V$2738,9,FALSE)))</f>
        <v/>
      </c>
      <c r="N900" s="34">
        <f>IF(ISBLANK(VLOOKUP(TRIM(B900),ALL!$B$1:$V$2738,10,FALSE)),"",IF(ISERROR(VLOOKUP(TRIM(B900),ALL!$B$1:$V$2738,10,FALSE))," ",VLOOKUP(TRIM(B900),ALL!$B$1:$V$2738,10,FALSE)))</f>
        <v>0</v>
      </c>
      <c r="P900"/>
      <c r="Q900"/>
      <c r="R900"/>
      <c r="S900"/>
      <c r="T900"/>
      <c r="AB900"/>
      <c r="AC900"/>
    </row>
    <row r="901" spans="1:29">
      <c r="A901" s="34"/>
      <c r="B901" s="99"/>
      <c r="C901" s="10"/>
      <c r="D901" s="224"/>
      <c r="E901" s="203"/>
      <c r="F901" s="209"/>
      <c r="G901" s="34"/>
      <c r="H901" s="124"/>
      <c r="I901" s="34"/>
      <c r="J901" s="34"/>
      <c r="K901" s="34"/>
      <c r="L901" s="34" t="str">
        <f>IF(ISBLANK(VLOOKUP(TRIM(B901),ALL!$B$1:$V$2738,8,FALSE)),"",IF(ISERROR(VLOOKUP(TRIM(B901),ALL!$B$1:$V$2738,8,FALSE))," ",VLOOKUP(TRIM(B901),ALL!$B$1:$V$2738,8,FALSE)))</f>
        <v xml:space="preserve"> </v>
      </c>
      <c r="M901" s="34" t="str">
        <f>IF(ISBLANK(VLOOKUP(TRIM(B901),ALL!$B$1:$V$2738,9,FALSE)),"",IF(ISERROR(VLOOKUP(TRIM(B901),ALL!$B$1:$V$2738,9,FALSE))," ",VLOOKUP(TRIM(B901),ALL!$B$1:$V$2738,9,FALSE)))</f>
        <v xml:space="preserve"> </v>
      </c>
      <c r="N901" s="34" t="str">
        <f>IF(ISBLANK(VLOOKUP(TRIM(B901),ALL!$B$1:$V$2738,10,FALSE)),"",IF(ISERROR(VLOOKUP(TRIM(B901),ALL!$B$1:$V$2738,10,FALSE))," ",VLOOKUP(TRIM(B901),ALL!$B$1:$V$2738,10,FALSE)))</f>
        <v xml:space="preserve"> </v>
      </c>
      <c r="P901"/>
      <c r="Q901"/>
      <c r="R901"/>
      <c r="S901"/>
      <c r="T901"/>
      <c r="AB901"/>
      <c r="AC901"/>
    </row>
    <row r="902" spans="1:29">
      <c r="A902" s="34" t="str">
        <f>IF(ISERROR(VLOOKUP(TRIM(B902),ALL!$B$1:$U$2738,3,FALSE)),"(unc)",VLOOKUP(TRIM(B902),ALL!$B$1:$U$2738,3,FALSE))</f>
        <v>LOT @</v>
      </c>
      <c r="B902" s="99" t="s">
        <v>3850</v>
      </c>
      <c r="C902" s="10" t="s">
        <v>4264</v>
      </c>
      <c r="D902" s="224">
        <f>VLOOKUP(TRIM(B902),BirthdateDraft!$A$1:$M$9000,2,FALSE)</f>
        <v>33442</v>
      </c>
      <c r="E902" s="203" t="str">
        <f>VLOOKUP(TRIM(B902),BirthdateDraft!$A$1:$M$9865,3,FALSE)</f>
        <v>13/3</v>
      </c>
      <c r="F902" s="209"/>
      <c r="G902" s="34" t="str">
        <f>IF(ISERROR(VLOOKUP(TRIM(B902),ALL!$B$1:$U$2738,2,FALSE)),"",IF(ISERROR(VLOOKUP(TRIM(B902),ALL!$B$1:$U$2738,2,FALSE))," ",VLOOKUP(TRIM(B902),ALL!$B$1:$U$2738,2,FALSE)))</f>
        <v>MIA</v>
      </c>
      <c r="H902" s="124" t="str">
        <f>IF(ISBLANK(VLOOKUP(TRIM(B902),ALL!$B$1:$V$2738,4,FALSE)),"",IF(ISERROR(VLOOKUP(TRIM(B902),ALL!$B$1:$V$2738,4,FALSE))," ",VLOOKUP(TRIM(B902),ALL!$B$1:$V$2738,4,FALSE)))</f>
        <v/>
      </c>
      <c r="I902" s="34" t="str">
        <f>IF(ISBLANK(VLOOKUP(TRIM(B902),ALL!$B$1:$V$2738,5,FALSE)),"",IF(ISERROR(VLOOKUP(TRIM(B902),ALL!$B$1:$V$2738,5,FALSE))," ",VLOOKUP(TRIM(B902),ALL!$B$1:$V$2738,5,FALSE)))</f>
        <v/>
      </c>
      <c r="J902" s="34" t="str">
        <f>IF(ISBLANK(VLOOKUP(TRIM(B902),ALL!$B$1:$V$2738,6,FALSE)),"",IF(ISERROR(VLOOKUP(TRIM(B902),ALL!$B$1:$V$2738,6,FALSE))," ", VLOOKUP(TRIM(B902),ALL!$B$1:$V$2738,6,FALSE)))</f>
        <v/>
      </c>
      <c r="K902" s="34" t="str">
        <f>IF(ISBLANK(VLOOKUP(TRIM(B902),ALL!$B$1:$V$2738,7,FALSE)),"",IF(ISERROR(VLOOKUP(TRIM(B902),ALL!$B$1:$V$2738,7,FALSE))," ",VLOOKUP(TRIM(B902),ALL!$B$1:$V$2738,7,FALSE)))</f>
        <v/>
      </c>
      <c r="L902" s="34">
        <f>IF(ISBLANK(VLOOKUP(TRIM(B902),ALL!$B$1:$V$2738,8,FALSE)),"",IF(ISERROR(VLOOKUP(TRIM(B902),ALL!$B$1:$V$2738,8,FALSE))," ",VLOOKUP(TRIM(B902),ALL!$B$1:$V$2738,8,FALSE)))</f>
        <v>6</v>
      </c>
      <c r="M902" s="34" t="str">
        <f>IF(ISBLANK(VLOOKUP(TRIM(B902),ALL!$B$1:$V$2738,9,FALSE)),"",IF(ISERROR(VLOOKUP(TRIM(B902),ALL!$B$1:$V$2738,9,FALSE))," ",VLOOKUP(TRIM(B902),ALL!$B$1:$V$2738,9,FALSE)))</f>
        <v/>
      </c>
      <c r="N902" s="34">
        <f>IF(ISBLANK(VLOOKUP(TRIM(B902),ALL!$B$1:$V$2738,10,FALSE)),"",IF(ISERROR(VLOOKUP(TRIM(B902),ALL!$B$1:$V$2738,10,FALSE))," ",VLOOKUP(TRIM(B902),ALL!$B$1:$V$2738,10,FALSE)))</f>
        <v>7</v>
      </c>
      <c r="P902"/>
      <c r="Q902"/>
      <c r="R902"/>
      <c r="S902"/>
      <c r="T902"/>
      <c r="AB902"/>
      <c r="AC902"/>
    </row>
    <row r="903" spans="1:29">
      <c r="A903" s="34" t="str">
        <f>IF(ISERROR(VLOOKUP(TRIM(B903),ALL!$B$1:$U$2738,3,FALSE)),"(unc)",VLOOKUP(TRIM(B903),ALL!$B$1:$U$2738,3,FALSE))</f>
        <v>OC @</v>
      </c>
      <c r="B903" s="99" t="s">
        <v>5636</v>
      </c>
      <c r="C903" s="10" t="s">
        <v>4264</v>
      </c>
      <c r="D903" s="224">
        <f>VLOOKUP(TRIM(B903),BirthdateDraft!$A$1:$M$9000,2,FALSE)</f>
        <v>34043</v>
      </c>
      <c r="E903" s="203" t="str">
        <f>VLOOKUP(TRIM(B903),BirthdateDraft!$A$1:$M$9865,3,FALSE)</f>
        <v>16/6</v>
      </c>
      <c r="F903" s="209"/>
      <c r="G903" s="34" t="str">
        <f>IF(ISERROR(VLOOKUP(TRIM(B903),ALL!$B$1:$U$2738,2,FALSE)),"",IF(ISERROR(VLOOKUP(TRIM(B903),ALL!$B$1:$U$2738,2,FALSE))," ",VLOOKUP(TRIM(B903),ALL!$B$1:$U$2738,2,FALSE)))</f>
        <v>CNA</v>
      </c>
      <c r="H903" s="124" t="str">
        <f>IF(ISBLANK(VLOOKUP(TRIM(B903),ALL!$B$1:$V$2738,4,FALSE)),"",IF(ISERROR(VLOOKUP(TRIM(B903),ALL!$B$1:$V$2738,4,FALSE))," ",VLOOKUP(TRIM(B903),ALL!$B$1:$V$2738,4,FALSE)))</f>
        <v/>
      </c>
      <c r="I903" s="34" t="str">
        <f>IF(ISBLANK(VLOOKUP(TRIM(B903),ALL!$B$1:$V$2738,5,FALSE)),"",IF(ISERROR(VLOOKUP(TRIM(B903),ALL!$B$1:$V$2738,5,FALSE))," ",VLOOKUP(TRIM(B903),ALL!$B$1:$V$2738,5,FALSE)))</f>
        <v/>
      </c>
      <c r="J903" s="34" t="str">
        <f>IF(ISBLANK(VLOOKUP(TRIM(B903),ALL!$B$1:$V$2738,6,FALSE)),"",IF(ISERROR(VLOOKUP(TRIM(B903),ALL!$B$1:$V$2738,6,FALSE))," ", VLOOKUP(TRIM(B903),ALL!$B$1:$V$2738,6,FALSE)))</f>
        <v/>
      </c>
      <c r="K903" s="34" t="str">
        <f>IF(ISBLANK(VLOOKUP(TRIM(B903),ALL!$B$1:$V$2738,7,FALSE)),"",IF(ISERROR(VLOOKUP(TRIM(B903),ALL!$B$1:$V$2738,7,FALSE))," ",VLOOKUP(TRIM(B903),ALL!$B$1:$V$2738,7,FALSE)))</f>
        <v/>
      </c>
      <c r="L903" s="34">
        <f>IF(ISBLANK(VLOOKUP(TRIM(B903),ALL!$B$1:$V$2738,8,FALSE)),"",IF(ISERROR(VLOOKUP(TRIM(B903),ALL!$B$1:$V$2738,8,FALSE))," ",VLOOKUP(TRIM(B903),ALL!$B$1:$V$2738,8,FALSE)))</f>
        <v>5</v>
      </c>
      <c r="M903" s="34" t="str">
        <f>IF(ISBLANK(VLOOKUP(TRIM(B903),ALL!$B$1:$V$2738,9,FALSE)),"",IF(ISERROR(VLOOKUP(TRIM(B903),ALL!$B$1:$V$2738,9,FALSE))," ",VLOOKUP(TRIM(B903),ALL!$B$1:$V$2738,9,FALSE)))</f>
        <v/>
      </c>
      <c r="N903" s="34">
        <f>IF(ISBLANK(VLOOKUP(TRIM(B903),ALL!$B$1:$V$2738,10,FALSE)),"",IF(ISERROR(VLOOKUP(TRIM(B903),ALL!$B$1:$V$2738,10,FALSE))," ",VLOOKUP(TRIM(B903),ALL!$B$1:$V$2738,10,FALSE)))</f>
        <v>7</v>
      </c>
      <c r="P903"/>
      <c r="Q903"/>
      <c r="R903"/>
      <c r="S903"/>
      <c r="T903"/>
      <c r="AB903"/>
      <c r="AC903"/>
    </row>
    <row r="904" spans="1:29">
      <c r="A904" s="34" t="str">
        <f>IF(ISERROR(VLOOKUP(TRIM(B904),ALL!$B$1:$U$2738,3,FALSE)),"(unc)",VLOOKUP(TRIM(B904),ALL!$B$1:$U$2738,3,FALSE))</f>
        <v>ROT @</v>
      </c>
      <c r="B904" s="99" t="s">
        <v>11145</v>
      </c>
      <c r="C904" s="10" t="s">
        <v>4264</v>
      </c>
      <c r="D904" s="224">
        <f>VLOOKUP(TRIM(B904),BirthdateDraft!$A$1:$M$9000,2,FALSE)</f>
        <v>37027</v>
      </c>
      <c r="E904" s="203">
        <f>VLOOKUP(TRIM(B904),BirthdateDraft!$A$1:$M$9865,3,FALSE)</f>
        <v>23.1</v>
      </c>
      <c r="F904" s="209" t="s">
        <v>11735</v>
      </c>
      <c r="G904" s="34" t="str">
        <f>IF(ISERROR(VLOOKUP(TRIM(B904),ALL!$B$1:$U$2738,2,FALSE)),"",IF(ISERROR(VLOOKUP(TRIM(B904),ALL!$B$1:$U$2738,2,FALSE))," ",VLOOKUP(TRIM(B904),ALL!$B$1:$U$2738,2,FALSE)))</f>
        <v>PIA</v>
      </c>
      <c r="H904" s="124" t="str">
        <f>IF(ISBLANK(VLOOKUP(TRIM(B904),ALL!$B$1:$V$2738,4,FALSE)),"",IF(ISERROR(VLOOKUP(TRIM(B904),ALL!$B$1:$V$2738,4,FALSE))," ",VLOOKUP(TRIM(B904),ALL!$B$1:$V$2738,4,FALSE)))</f>
        <v/>
      </c>
      <c r="I904" s="34" t="str">
        <f>IF(ISBLANK(VLOOKUP(TRIM(B904),ALL!$B$1:$V$2738,5,FALSE)),"",IF(ISERROR(VLOOKUP(TRIM(B904),ALL!$B$1:$V$2738,5,FALSE))," ",VLOOKUP(TRIM(B904),ALL!$B$1:$V$2738,5,FALSE)))</f>
        <v/>
      </c>
      <c r="J904" s="34" t="str">
        <f>IF(ISBLANK(VLOOKUP(TRIM(B904),ALL!$B$1:$V$2738,6,FALSE)),"",IF(ISERROR(VLOOKUP(TRIM(B904),ALL!$B$1:$V$2738,6,FALSE))," ", VLOOKUP(TRIM(B904),ALL!$B$1:$V$2738,6,FALSE)))</f>
        <v/>
      </c>
      <c r="K904" s="34" t="str">
        <f>IF(ISBLANK(VLOOKUP(TRIM(B904),ALL!$B$1:$V$2738,7,FALSE)),"",IF(ISERROR(VLOOKUP(TRIM(B904),ALL!$B$1:$V$2738,7,FALSE))," ",VLOOKUP(TRIM(B904),ALL!$B$1:$V$2738,7,FALSE)))</f>
        <v/>
      </c>
      <c r="L904" s="34">
        <f>IF(ISBLANK(VLOOKUP(TRIM(B904),ALL!$B$1:$V$2738,8,FALSE)),"",IF(ISERROR(VLOOKUP(TRIM(B904),ALL!$B$1:$V$2738,8,FALSE))," ",VLOOKUP(TRIM(B904),ALL!$B$1:$V$2738,8,FALSE)))</f>
        <v>4</v>
      </c>
      <c r="M904" s="34" t="str">
        <f>IF(ISBLANK(VLOOKUP(TRIM(B904),ALL!$B$1:$V$2738,9,FALSE)),"",IF(ISERROR(VLOOKUP(TRIM(B904),ALL!$B$1:$V$2738,9,FALSE))," ",VLOOKUP(TRIM(B904),ALL!$B$1:$V$2738,9,FALSE)))</f>
        <v/>
      </c>
      <c r="N904" s="34">
        <f>IF(ISBLANK(VLOOKUP(TRIM(B904),ALL!$B$1:$V$2738,10,FALSE)),"",IF(ISERROR(VLOOKUP(TRIM(B904),ALL!$B$1:$V$2738,10,FALSE))," ",VLOOKUP(TRIM(B904),ALL!$B$1:$V$2738,10,FALSE)))</f>
        <v>4</v>
      </c>
      <c r="P904"/>
      <c r="Q904"/>
      <c r="R904"/>
      <c r="S904"/>
      <c r="T904"/>
      <c r="AB904"/>
      <c r="AC904"/>
    </row>
    <row r="905" spans="1:29">
      <c r="A905" s="34" t="str">
        <f>IF(ISERROR(VLOOKUP(TRIM(B905),ALL!$B$1:$U$2738,3,FALSE)),"(unc)",VLOOKUP(TRIM(B905),ALL!$B$1:$U$2738,3,FALSE))</f>
        <v>ROT @</v>
      </c>
      <c r="B905" s="99" t="s">
        <v>9148</v>
      </c>
      <c r="C905" s="10" t="s">
        <v>4264</v>
      </c>
      <c r="D905" s="224">
        <f>VLOOKUP(TRIM(B905),BirthdateDraft!$A$1:$M$9000,2,FALSE)</f>
        <v>35751</v>
      </c>
      <c r="E905" s="203" t="str">
        <f>VLOOKUP(TRIM(B905),BirthdateDraft!$A$1:$M$9865,3,FALSE)</f>
        <v>19/1</v>
      </c>
      <c r="F905" s="209" t="s">
        <v>8459</v>
      </c>
      <c r="G905" s="34" t="str">
        <f>IF(ISERROR(VLOOKUP(TRIM(B905),ALL!$B$1:$U$2738,2,FALSE)),"",IF(ISERROR(VLOOKUP(TRIM(B905),ALL!$B$1:$U$2738,2,FALSE))," ",VLOOKUP(TRIM(B905),ALL!$B$1:$U$2738,2,FALSE)))</f>
        <v>CNA</v>
      </c>
      <c r="H905" s="124" t="str">
        <f>IF(ISBLANK(VLOOKUP(TRIM(B905),ALL!$B$1:$V$2738,4,FALSE)),"",IF(ISERROR(VLOOKUP(TRIM(B905),ALL!$B$1:$V$2738,4,FALSE))," ",VLOOKUP(TRIM(B905),ALL!$B$1:$V$2738,4,FALSE)))</f>
        <v/>
      </c>
      <c r="I905" s="34" t="str">
        <f>IF(ISBLANK(VLOOKUP(TRIM(B905),ALL!$B$1:$V$2738,5,FALSE)),"",IF(ISERROR(VLOOKUP(TRIM(B905),ALL!$B$1:$V$2738,5,FALSE))," ",VLOOKUP(TRIM(B905),ALL!$B$1:$V$2738,5,FALSE)))</f>
        <v/>
      </c>
      <c r="J905" s="34" t="str">
        <f>IF(ISBLANK(VLOOKUP(TRIM(B905),ALL!$B$1:$V$2738,6,FALSE)),"",IF(ISERROR(VLOOKUP(TRIM(B905),ALL!$B$1:$V$2738,6,FALSE))," ", VLOOKUP(TRIM(B905),ALL!$B$1:$V$2738,6,FALSE)))</f>
        <v/>
      </c>
      <c r="K905" s="34" t="str">
        <f>IF(ISBLANK(VLOOKUP(TRIM(B905),ALL!$B$1:$V$2738,7,FALSE)),"",IF(ISERROR(VLOOKUP(TRIM(B905),ALL!$B$1:$V$2738,7,FALSE))," ",VLOOKUP(TRIM(B905),ALL!$B$1:$V$2738,7,FALSE)))</f>
        <v/>
      </c>
      <c r="L905" s="34">
        <f>IF(ISBLANK(VLOOKUP(TRIM(B905),ALL!$B$1:$V$2738,8,FALSE)),"",IF(ISERROR(VLOOKUP(TRIM(B905),ALL!$B$1:$V$2738,8,FALSE))," ",VLOOKUP(TRIM(B905),ALL!$B$1:$V$2738,8,FALSE)))</f>
        <v>4</v>
      </c>
      <c r="M905" s="34" t="str">
        <f>IF(ISBLANK(VLOOKUP(TRIM(B905),ALL!$B$1:$V$2738,9,FALSE)),"",IF(ISERROR(VLOOKUP(TRIM(B905),ALL!$B$1:$V$2738,9,FALSE))," ",VLOOKUP(TRIM(B905),ALL!$B$1:$V$2738,9,FALSE)))</f>
        <v/>
      </c>
      <c r="N905" s="34">
        <f>IF(ISBLANK(VLOOKUP(TRIM(B905),ALL!$B$1:$V$2738,10,FALSE)),"",IF(ISERROR(VLOOKUP(TRIM(B905),ALL!$B$1:$V$2738,10,FALSE))," ",VLOOKUP(TRIM(B905),ALL!$B$1:$V$2738,10,FALSE)))</f>
        <v>3</v>
      </c>
      <c r="P905"/>
      <c r="Q905"/>
      <c r="R905"/>
      <c r="S905"/>
      <c r="T905"/>
      <c r="AB905"/>
      <c r="AC905"/>
    </row>
    <row r="906" spans="1:29">
      <c r="A906" s="34" t="str">
        <f>IF(ISERROR(VLOOKUP(TRIM(B906),ALL!$B$1:$U$2738,3,FALSE)),"(unc)",VLOOKUP(TRIM(B906),ALL!$B$1:$U$2738,3,FALSE))</f>
        <v>RG @</v>
      </c>
      <c r="B906" s="99" t="s">
        <v>7300</v>
      </c>
      <c r="C906" s="10" t="s">
        <v>4264</v>
      </c>
      <c r="D906" s="224">
        <f>VLOOKUP(TRIM(B906),BirthdateDraft!$A$1:$M$9000,2,FALSE)</f>
        <v>34361</v>
      </c>
      <c r="E906" s="203" t="str">
        <f>VLOOKUP(TRIM(B906),BirthdateDraft!$A$1:$M$9865,3,FALSE)</f>
        <v>17/FA</v>
      </c>
      <c r="F906" s="209"/>
      <c r="G906" s="34" t="str">
        <f>IF(ISERROR(VLOOKUP(TRIM(B906),ALL!$B$1:$U$2738,2,FALSE)),"",IF(ISERROR(VLOOKUP(TRIM(B906),ALL!$B$1:$U$2738,2,FALSE))," ",VLOOKUP(TRIM(B906),ALL!$B$1:$U$2738,2,FALSE)))</f>
        <v>TNA</v>
      </c>
      <c r="H906" s="124" t="str">
        <f>IF(ISBLANK(VLOOKUP(TRIM(B906),ALL!$B$1:$V$2738,4,FALSE)),"",IF(ISERROR(VLOOKUP(TRIM(B906),ALL!$B$1:$V$2738,4,FALSE))," ",VLOOKUP(TRIM(B906),ALL!$B$1:$V$2738,4,FALSE)))</f>
        <v/>
      </c>
      <c r="I906" s="34" t="str">
        <f>IF(ISBLANK(VLOOKUP(TRIM(B906),ALL!$B$1:$V$2738,5,FALSE)),"",IF(ISERROR(VLOOKUP(TRIM(B906),ALL!$B$1:$V$2738,5,FALSE))," ",VLOOKUP(TRIM(B906),ALL!$B$1:$V$2738,5,FALSE)))</f>
        <v/>
      </c>
      <c r="J906" s="34" t="str">
        <f>IF(ISBLANK(VLOOKUP(TRIM(B906),ALL!$B$1:$V$2738,6,FALSE)),"",IF(ISERROR(VLOOKUP(TRIM(B906),ALL!$B$1:$V$2738,6,FALSE))," ", VLOOKUP(TRIM(B906),ALL!$B$1:$V$2738,6,FALSE)))</f>
        <v/>
      </c>
      <c r="K906" s="34" t="str">
        <f>IF(ISBLANK(VLOOKUP(TRIM(B906),ALL!$B$1:$V$2738,7,FALSE)),"",IF(ISERROR(VLOOKUP(TRIM(B906),ALL!$B$1:$V$2738,7,FALSE))," ",VLOOKUP(TRIM(B906),ALL!$B$1:$V$2738,7,FALSE)))</f>
        <v/>
      </c>
      <c r="L906" s="34">
        <f>IF(ISBLANK(VLOOKUP(TRIM(B906),ALL!$B$1:$V$2738,8,FALSE)),"",IF(ISERROR(VLOOKUP(TRIM(B906),ALL!$B$1:$V$2738,8,FALSE))," ",VLOOKUP(TRIM(B906),ALL!$B$1:$V$2738,8,FALSE)))</f>
        <v>4</v>
      </c>
      <c r="M906" s="34" t="str">
        <f>IF(ISBLANK(VLOOKUP(TRIM(B906),ALL!$B$1:$V$2738,9,FALSE)),"",IF(ISERROR(VLOOKUP(TRIM(B906),ALL!$B$1:$V$2738,9,FALSE))," ",VLOOKUP(TRIM(B906),ALL!$B$1:$V$2738,9,FALSE)))</f>
        <v/>
      </c>
      <c r="N906" s="34">
        <f>IF(ISBLANK(VLOOKUP(TRIM(B906),ALL!$B$1:$V$2738,10,FALSE)),"",IF(ISERROR(VLOOKUP(TRIM(B906),ALL!$B$1:$V$2738,10,FALSE))," ",VLOOKUP(TRIM(B906),ALL!$B$1:$V$2738,10,FALSE)))</f>
        <v>4</v>
      </c>
      <c r="P906"/>
      <c r="Q906"/>
      <c r="R906"/>
      <c r="S906"/>
      <c r="T906"/>
      <c r="AB906"/>
      <c r="AC906"/>
    </row>
    <row r="907" spans="1:29">
      <c r="A907" s="34" t="str">
        <f>IF(ISERROR(VLOOKUP(TRIM(B907),ALL!$B$1:$U$2738,3,FALSE)),"(unc)",VLOOKUP(TRIM(B907),ALL!$B$1:$U$2738,3,FALSE))</f>
        <v>RG @ OC @</v>
      </c>
      <c r="B907" s="99" t="s">
        <v>9963</v>
      </c>
      <c r="C907" s="10" t="s">
        <v>4264</v>
      </c>
      <c r="D907" s="224">
        <f>VLOOKUP(TRIM(B907),BirthdateDraft!$A$1:$M$9000,2,FALSE)</f>
        <v>36393</v>
      </c>
      <c r="E907" s="203" t="str">
        <f>VLOOKUP(TRIM(B907),BirthdateDraft!$A$1:$M$9865,3,FALSE)</f>
        <v>22/2</v>
      </c>
      <c r="F907" s="209" t="s">
        <v>10660</v>
      </c>
      <c r="G907" s="34" t="str">
        <f>IF(ISERROR(VLOOKUP(TRIM(B907),ALL!$B$1:$U$2738,2,FALSE)),"",IF(ISERROR(VLOOKUP(TRIM(B907),ALL!$B$1:$U$2738,2,FALSE))," ",VLOOKUP(TRIM(B907),ALL!$B$1:$U$2738,2,FALSE)))</f>
        <v>PHN</v>
      </c>
      <c r="H907" s="124" t="str">
        <f>IF(ISBLANK(VLOOKUP(TRIM(B907),ALL!$B$1:$V$2738,4,FALSE)),"",IF(ISERROR(VLOOKUP(TRIM(B907),ALL!$B$1:$V$2738,4,FALSE))," ",VLOOKUP(TRIM(B907),ALL!$B$1:$V$2738,4,FALSE)))</f>
        <v/>
      </c>
      <c r="I907" s="34" t="str">
        <f>IF(ISBLANK(VLOOKUP(TRIM(B907),ALL!$B$1:$V$2738,5,FALSE)),"",IF(ISERROR(VLOOKUP(TRIM(B907),ALL!$B$1:$V$2738,5,FALSE))," ",VLOOKUP(TRIM(B907),ALL!$B$1:$V$2738,5,FALSE)))</f>
        <v/>
      </c>
      <c r="J907" s="34" t="str">
        <f>IF(ISBLANK(VLOOKUP(TRIM(B907),ALL!$B$1:$V$2738,6,FALSE)),"",IF(ISERROR(VLOOKUP(TRIM(B907),ALL!$B$1:$V$2738,6,FALSE))," ", VLOOKUP(TRIM(B907),ALL!$B$1:$V$2738,6,FALSE)))</f>
        <v/>
      </c>
      <c r="K907" s="34" t="str">
        <f>IF(ISBLANK(VLOOKUP(TRIM(B907),ALL!$B$1:$V$2738,7,FALSE)),"",IF(ISERROR(VLOOKUP(TRIM(B907),ALL!$B$1:$V$2738,7,FALSE))," ",VLOOKUP(TRIM(B907),ALL!$B$1:$V$2738,7,FALSE)))</f>
        <v/>
      </c>
      <c r="L907" s="34">
        <f>IF(ISBLANK(VLOOKUP(TRIM(B907),ALL!$B$1:$V$2738,8,FALSE)),"",IF(ISERROR(VLOOKUP(TRIM(B907),ALL!$B$1:$V$2738,8,FALSE))," ",VLOOKUP(TRIM(B907),ALL!$B$1:$V$2738,8,FALSE)))</f>
        <v>4</v>
      </c>
      <c r="M907" s="34">
        <f>IF(ISBLANK(VLOOKUP(TRIM(B907),ALL!$B$1:$V$2738,9,FALSE)),"",IF(ISERROR(VLOOKUP(TRIM(B907),ALL!$B$1:$V$2738,9,FALSE))," ",VLOOKUP(TRIM(B907),ALL!$B$1:$V$2738,9,FALSE)))</f>
        <v>0</v>
      </c>
      <c r="N907" s="34">
        <f>IF(ISBLANK(VLOOKUP(TRIM(B907),ALL!$B$1:$V$2738,10,FALSE)),"",IF(ISERROR(VLOOKUP(TRIM(B907),ALL!$B$1:$V$2738,10,FALSE))," ",VLOOKUP(TRIM(B907),ALL!$B$1:$V$2738,10,FALSE)))</f>
        <v>0</v>
      </c>
      <c r="P907"/>
      <c r="Q907"/>
      <c r="R907"/>
      <c r="S907"/>
      <c r="T907"/>
      <c r="AB907"/>
      <c r="AC907"/>
    </row>
    <row r="908" spans="1:29">
      <c r="A908" s="34" t="str">
        <f>IF(ISERROR(VLOOKUP(TRIM(B908),ALL!$B$1:$U$2738,3,FALSE)),"(unc)",VLOOKUP(TRIM(B908),ALL!$B$1:$U$2738,3,FALSE))</f>
        <v>RG @ OT</v>
      </c>
      <c r="B908" s="99" t="s">
        <v>8104</v>
      </c>
      <c r="C908" s="10" t="s">
        <v>4264</v>
      </c>
      <c r="D908" s="224">
        <f>VLOOKUP(TRIM(B908),BirthdateDraft!$A$1:$M$9000,2,FALSE)</f>
        <v>36325</v>
      </c>
      <c r="E908" s="203" t="str">
        <f>VLOOKUP(TRIM(B908),BirthdateDraft!$A$1:$M$9865,3,FALSE)</f>
        <v>20/1</v>
      </c>
      <c r="F908" s="209" t="s">
        <v>8459</v>
      </c>
      <c r="G908" s="34" t="str">
        <f>IF(ISERROR(VLOOKUP(TRIM(B908),ALL!$B$1:$U$2738,2,FALSE)),"",IF(ISERROR(VLOOKUP(TRIM(B908),ALL!$B$1:$U$2738,2,FALSE))," ",VLOOKUP(TRIM(B908),ALL!$B$1:$U$2738,2,FALSE)))</f>
        <v>NON</v>
      </c>
      <c r="H908" s="124" t="str">
        <f>IF(ISBLANK(VLOOKUP(TRIM(B908),ALL!$B$1:$V$2738,4,FALSE)),"",IF(ISERROR(VLOOKUP(TRIM(B908),ALL!$B$1:$V$2738,4,FALSE))," ",VLOOKUP(TRIM(B908),ALL!$B$1:$V$2738,4,FALSE)))</f>
        <v/>
      </c>
      <c r="I908" s="34" t="str">
        <f>IF(ISBLANK(VLOOKUP(TRIM(B908),ALL!$B$1:$V$2738,5,FALSE)),"",IF(ISERROR(VLOOKUP(TRIM(B908),ALL!$B$1:$V$2738,5,FALSE))," ",VLOOKUP(TRIM(B908),ALL!$B$1:$V$2738,5,FALSE)))</f>
        <v/>
      </c>
      <c r="J908" s="34" t="str">
        <f>IF(ISBLANK(VLOOKUP(TRIM(B908),ALL!$B$1:$V$2738,6,FALSE)),"",IF(ISERROR(VLOOKUP(TRIM(B908),ALL!$B$1:$V$2738,6,FALSE))," ", VLOOKUP(TRIM(B908),ALL!$B$1:$V$2738,6,FALSE)))</f>
        <v/>
      </c>
      <c r="K908" s="34" t="str">
        <f>IF(ISBLANK(VLOOKUP(TRIM(B908),ALL!$B$1:$V$2738,7,FALSE)),"",IF(ISERROR(VLOOKUP(TRIM(B908),ALL!$B$1:$V$2738,7,FALSE))," ",VLOOKUP(TRIM(B908),ALL!$B$1:$V$2738,7,FALSE)))</f>
        <v/>
      </c>
      <c r="L908" s="34">
        <f>IF(ISBLANK(VLOOKUP(TRIM(B908),ALL!$B$1:$V$2738,8,FALSE)),"",IF(ISERROR(VLOOKUP(TRIM(B908),ALL!$B$1:$V$2738,8,FALSE))," ",VLOOKUP(TRIM(B908),ALL!$B$1:$V$2738,8,FALSE)))</f>
        <v>0</v>
      </c>
      <c r="M908" s="34">
        <f>IF(ISBLANK(VLOOKUP(TRIM(B908),ALL!$B$1:$V$2738,9,FALSE)),"",IF(ISERROR(VLOOKUP(TRIM(B908),ALL!$B$1:$V$2738,9,FALSE))," ",VLOOKUP(TRIM(B908),ALL!$B$1:$V$2738,9,FALSE)))</f>
        <v>0</v>
      </c>
      <c r="N908" s="34">
        <f>IF(ISBLANK(VLOOKUP(TRIM(B908),ALL!$B$1:$V$2738,10,FALSE)),"",IF(ISERROR(VLOOKUP(TRIM(B908),ALL!$B$1:$V$2738,10,FALSE))," ",VLOOKUP(TRIM(B908),ALL!$B$1:$V$2738,10,FALSE)))</f>
        <v>4</v>
      </c>
      <c r="P908"/>
      <c r="Q908"/>
      <c r="R908"/>
      <c r="S908"/>
      <c r="T908"/>
      <c r="AB908"/>
      <c r="AC908"/>
    </row>
    <row r="909" spans="1:29">
      <c r="A909" s="34" t="str">
        <f>IF(ISERROR(VLOOKUP(TRIM(B909),ALL!$B$1:$U$2738,3,FALSE)),"(unc)",VLOOKUP(TRIM(B909),ALL!$B$1:$U$2738,3,FALSE))</f>
        <v>OT @</v>
      </c>
      <c r="B909" s="99" t="s">
        <v>10142</v>
      </c>
      <c r="C909" s="10" t="s">
        <v>4264</v>
      </c>
      <c r="D909" s="224">
        <f>VLOOKUP(TRIM(B909),BirthdateDraft!$A$1:$M$9000,2,FALSE)</f>
        <v>36418</v>
      </c>
      <c r="E909" s="203" t="str">
        <f>VLOOKUP(TRIM(B909),BirthdateDraft!$A$1:$M$9865,3,FALSE)</f>
        <v>22/3</v>
      </c>
      <c r="F909" s="209" t="s">
        <v>10694</v>
      </c>
      <c r="G909" s="34" t="str">
        <f>IF(ISERROR(VLOOKUP(TRIM(B909),ALL!$B$1:$U$2738,2,FALSE)),"",IF(ISERROR(VLOOKUP(TRIM(B909),ALL!$B$1:$U$2738,2,FALSE))," ",VLOOKUP(TRIM(B909),ALL!$B$1:$U$2738,2,FALSE)))</f>
        <v>TNA</v>
      </c>
      <c r="H909" s="124" t="str">
        <f>IF(ISBLANK(VLOOKUP(TRIM(B909),ALL!$B$1:$V$2738,4,FALSE)),"",IF(ISERROR(VLOOKUP(TRIM(B909),ALL!$B$1:$V$2738,4,FALSE))," ",VLOOKUP(TRIM(B909),ALL!$B$1:$V$2738,4,FALSE)))</f>
        <v/>
      </c>
      <c r="I909" s="34" t="str">
        <f>IF(ISBLANK(VLOOKUP(TRIM(B909),ALL!$B$1:$V$2738,5,FALSE)),"",IF(ISERROR(VLOOKUP(TRIM(B909),ALL!$B$1:$V$2738,5,FALSE))," ",VLOOKUP(TRIM(B909),ALL!$B$1:$V$2738,5,FALSE)))</f>
        <v/>
      </c>
      <c r="J909" s="34" t="str">
        <f>IF(ISBLANK(VLOOKUP(TRIM(B909),ALL!$B$1:$V$2738,6,FALSE)),"",IF(ISERROR(VLOOKUP(TRIM(B909),ALL!$B$1:$V$2738,6,FALSE))," ", VLOOKUP(TRIM(B909),ALL!$B$1:$V$2738,6,FALSE)))</f>
        <v/>
      </c>
      <c r="K909" s="34" t="str">
        <f>IF(ISBLANK(VLOOKUP(TRIM(B909),ALL!$B$1:$V$2738,7,FALSE)),"",IF(ISERROR(VLOOKUP(TRIM(B909),ALL!$B$1:$V$2738,7,FALSE))," ",VLOOKUP(TRIM(B909),ALL!$B$1:$V$2738,7,FALSE)))</f>
        <v/>
      </c>
      <c r="L909" s="34">
        <f>IF(ISBLANK(VLOOKUP(TRIM(B909),ALL!$B$1:$V$2738,8,FALSE)),"",IF(ISERROR(VLOOKUP(TRIM(B909),ALL!$B$1:$V$2738,8,FALSE))," ",VLOOKUP(TRIM(B909),ALL!$B$1:$V$2738,8,FALSE)))</f>
        <v>0</v>
      </c>
      <c r="M909" s="34" t="str">
        <f>IF(ISBLANK(VLOOKUP(TRIM(B909),ALL!$B$1:$V$2738,9,FALSE)),"",IF(ISERROR(VLOOKUP(TRIM(B909),ALL!$B$1:$V$2738,9,FALSE))," ",VLOOKUP(TRIM(B909),ALL!$B$1:$V$2738,9,FALSE)))</f>
        <v/>
      </c>
      <c r="N909" s="34">
        <f>IF(ISBLANK(VLOOKUP(TRIM(B909),ALL!$B$1:$V$2738,10,FALSE)),"",IF(ISERROR(VLOOKUP(TRIM(B909),ALL!$B$1:$V$2738,10,FALSE))," ",VLOOKUP(TRIM(B909),ALL!$B$1:$V$2738,10,FALSE)))</f>
        <v>0</v>
      </c>
      <c r="P909"/>
      <c r="Q909"/>
      <c r="R909"/>
      <c r="S909"/>
      <c r="T909"/>
      <c r="AB909"/>
      <c r="AC909"/>
    </row>
    <row r="910" spans="1:29">
      <c r="A910" s="34" t="str">
        <f>IF(ISERROR(VLOOKUP(TRIM(B910),ALL!$B$1:$U$2738,3,FALSE)),"(unc)",VLOOKUP(TRIM(B910),ALL!$B$1:$U$2738,3,FALSE))</f>
        <v>LG @</v>
      </c>
      <c r="B910" s="99" t="s">
        <v>11278</v>
      </c>
      <c r="C910" s="10" t="s">
        <v>4264</v>
      </c>
      <c r="D910" s="224">
        <f>VLOOKUP(TRIM(B910),BirthdateDraft!$A$1:$M$9000,2,FALSE)</f>
        <v>37103</v>
      </c>
      <c r="E910" s="203">
        <f>VLOOKUP(TRIM(B910),BirthdateDraft!$A$1:$M$9865,3,FALSE)</f>
        <v>23.1</v>
      </c>
      <c r="F910" s="209" t="s">
        <v>11733</v>
      </c>
      <c r="G910" s="34" t="str">
        <f>IF(ISERROR(VLOOKUP(TRIM(B910),ALL!$B$1:$U$2738,2,FALSE)),"",IF(ISERROR(VLOOKUP(TRIM(B910),ALL!$B$1:$U$2738,2,FALSE))," ",VLOOKUP(TRIM(B910),ALL!$B$1:$U$2738,2,FALSE)))</f>
        <v>TNA</v>
      </c>
      <c r="H910" s="124" t="str">
        <f>IF(ISBLANK(VLOOKUP(TRIM(B910),ALL!$B$1:$V$2738,4,FALSE)),"",IF(ISERROR(VLOOKUP(TRIM(B910),ALL!$B$1:$V$2738,4,FALSE))," ",VLOOKUP(TRIM(B910),ALL!$B$1:$V$2738,4,FALSE)))</f>
        <v/>
      </c>
      <c r="I910" s="34" t="str">
        <f>IF(ISBLANK(VLOOKUP(TRIM(B910),ALL!$B$1:$V$2738,5,FALSE)),"",IF(ISERROR(VLOOKUP(TRIM(B910),ALL!$B$1:$V$2738,5,FALSE))," ",VLOOKUP(TRIM(B910),ALL!$B$1:$V$2738,5,FALSE)))</f>
        <v/>
      </c>
      <c r="J910" s="34" t="str">
        <f>IF(ISBLANK(VLOOKUP(TRIM(B910),ALL!$B$1:$V$2738,6,FALSE)),"",IF(ISERROR(VLOOKUP(TRIM(B910),ALL!$B$1:$V$2738,6,FALSE))," ", VLOOKUP(TRIM(B910),ALL!$B$1:$V$2738,6,FALSE)))</f>
        <v/>
      </c>
      <c r="K910" s="34" t="str">
        <f>IF(ISBLANK(VLOOKUP(TRIM(B910),ALL!$B$1:$V$2738,7,FALSE)),"",IF(ISERROR(VLOOKUP(TRIM(B910),ALL!$B$1:$V$2738,7,FALSE))," ",VLOOKUP(TRIM(B910),ALL!$B$1:$V$2738,7,FALSE)))</f>
        <v/>
      </c>
      <c r="L910" s="34">
        <f>IF(ISBLANK(VLOOKUP(TRIM(B910),ALL!$B$1:$V$2738,8,FALSE)),"",IF(ISERROR(VLOOKUP(TRIM(B910),ALL!$B$1:$V$2738,8,FALSE))," ",VLOOKUP(TRIM(B910),ALL!$B$1:$V$2738,8,FALSE)))</f>
        <v>0</v>
      </c>
      <c r="M910" s="34" t="str">
        <f>IF(ISBLANK(VLOOKUP(TRIM(B910),ALL!$B$1:$V$2738,9,FALSE)),"",IF(ISERROR(VLOOKUP(TRIM(B910),ALL!$B$1:$V$2738,9,FALSE))," ",VLOOKUP(TRIM(B910),ALL!$B$1:$V$2738,9,FALSE)))</f>
        <v/>
      </c>
      <c r="N910" s="34">
        <f>IF(ISBLANK(VLOOKUP(TRIM(B910),ALL!$B$1:$V$2738,10,FALSE)),"",IF(ISERROR(VLOOKUP(TRIM(B910),ALL!$B$1:$V$2738,10,FALSE))," ",VLOOKUP(TRIM(B910),ALL!$B$1:$V$2738,10,FALSE)))</f>
        <v>3</v>
      </c>
      <c r="P910"/>
      <c r="Q910"/>
      <c r="R910"/>
      <c r="S910"/>
      <c r="T910"/>
      <c r="AB910"/>
      <c r="AC910"/>
    </row>
    <row r="911" spans="1:29">
      <c r="A911" s="34" t="str">
        <f>IF(ISERROR(VLOOKUP(TRIM(B911),ALL!$B$1:$U$2738,3,FALSE)),"(unc)",VLOOKUP(TRIM(B911),ALL!$B$1:$U$2738,3,FALSE))</f>
        <v>LOT @</v>
      </c>
      <c r="B911" s="99" t="s">
        <v>8141</v>
      </c>
      <c r="C911" s="10" t="s">
        <v>4264</v>
      </c>
      <c r="D911" s="224">
        <f>VLOOKUP(TRIM(B911),BirthdateDraft!$A$1:$M$9000,2,FALSE)</f>
        <v>36297</v>
      </c>
      <c r="E911" s="203" t="str">
        <f>VLOOKUP(TRIM(B911),BirthdateDraft!$A$1:$M$9865,3,FALSE)</f>
        <v>20/1</v>
      </c>
      <c r="F911" s="209" t="s">
        <v>8401</v>
      </c>
      <c r="G911" s="34" t="str">
        <f>IF(ISERROR(VLOOKUP(TRIM(B911),ALL!$B$1:$U$2738,2,FALSE)),"",IF(ISERROR(VLOOKUP(TRIM(B911),ALL!$B$1:$U$2738,2,FALSE))," ",VLOOKUP(TRIM(B911),ALL!$B$1:$U$2738,2,FALSE)))</f>
        <v>CLA</v>
      </c>
      <c r="H911" s="124" t="str">
        <f>IF(ISBLANK(VLOOKUP(TRIM(B911),ALL!$B$1:$V$2738,4,FALSE)),"",IF(ISERROR(VLOOKUP(TRIM(B911),ALL!$B$1:$V$2738,4,FALSE))," ",VLOOKUP(TRIM(B911),ALL!$B$1:$V$2738,4,FALSE)))</f>
        <v/>
      </c>
      <c r="I911" s="34" t="str">
        <f>IF(ISBLANK(VLOOKUP(TRIM(B911),ALL!$B$1:$V$2738,5,FALSE)),"",IF(ISERROR(VLOOKUP(TRIM(B911),ALL!$B$1:$V$2738,5,FALSE))," ",VLOOKUP(TRIM(B911),ALL!$B$1:$V$2738,5,FALSE)))</f>
        <v/>
      </c>
      <c r="J911" s="34" t="str">
        <f>IF(ISBLANK(VLOOKUP(TRIM(B911),ALL!$B$1:$V$2738,6,FALSE)),"",IF(ISERROR(VLOOKUP(TRIM(B911),ALL!$B$1:$V$2738,6,FALSE))," ", VLOOKUP(TRIM(B911),ALL!$B$1:$V$2738,6,FALSE)))</f>
        <v/>
      </c>
      <c r="K911" s="34" t="str">
        <f>IF(ISBLANK(VLOOKUP(TRIM(B911),ALL!$B$1:$V$2738,7,FALSE)),"",IF(ISERROR(VLOOKUP(TRIM(B911),ALL!$B$1:$V$2738,7,FALSE))," ",VLOOKUP(TRIM(B911),ALL!$B$1:$V$2738,7,FALSE)))</f>
        <v/>
      </c>
      <c r="L911" s="34">
        <f>IF(ISBLANK(VLOOKUP(TRIM(B911),ALL!$B$1:$V$2738,8,FALSE)),"",IF(ISERROR(VLOOKUP(TRIM(B911),ALL!$B$1:$V$2738,8,FALSE))," ",VLOOKUP(TRIM(B911),ALL!$B$1:$V$2738,8,FALSE)))</f>
        <v>0</v>
      </c>
      <c r="M911" s="34" t="str">
        <f>IF(ISBLANK(VLOOKUP(TRIM(B911),ALL!$B$1:$V$2738,9,FALSE)),"",IF(ISERROR(VLOOKUP(TRIM(B911),ALL!$B$1:$V$2738,9,FALSE))," ",VLOOKUP(TRIM(B911),ALL!$B$1:$V$2738,9,FALSE)))</f>
        <v/>
      </c>
      <c r="N911" s="34">
        <f>IF(ISBLANK(VLOOKUP(TRIM(B911),ALL!$B$1:$V$2738,10,FALSE)),"",IF(ISERROR(VLOOKUP(TRIM(B911),ALL!$B$1:$V$2738,10,FALSE))," ",VLOOKUP(TRIM(B911),ALL!$B$1:$V$2738,10,FALSE)))</f>
        <v>2</v>
      </c>
      <c r="P911"/>
      <c r="Q911"/>
      <c r="R911"/>
      <c r="S911"/>
      <c r="T911"/>
      <c r="AB911"/>
      <c r="AC911"/>
    </row>
    <row r="912" spans="1:29">
      <c r="A912" s="34"/>
      <c r="B912" s="99"/>
    </row>
    <row r="913" spans="1:29">
      <c r="A913" s="34" t="str">
        <f>IF(ISERROR(VLOOKUP(TRIM(B913),ALL!$B$1:$U$2738,3,FALSE)),"(unc)",VLOOKUP(TRIM(B913),ALL!$B$1:$U$2738,3,FALSE))</f>
        <v>LE $</v>
      </c>
      <c r="B913" s="99" t="s">
        <v>7251</v>
      </c>
      <c r="C913" s="10" t="s">
        <v>4264</v>
      </c>
      <c r="D913" s="224">
        <f>VLOOKUP(TRIM(B913),BirthdateDraft!$A$1:$M$9000,2,FALSE)</f>
        <v>35312</v>
      </c>
      <c r="E913" s="203" t="str">
        <f>VLOOKUP(TRIM(B913),BirthdateDraft!$A$1:$M$9865,3,FALSE)</f>
        <v>19/1 (26)</v>
      </c>
      <c r="F913" s="209" t="s">
        <v>8288</v>
      </c>
      <c r="G913" s="34" t="str">
        <f>IF(ISERROR(VLOOKUP(TRIM(B913),ALL!$B$1:$U$2738,2,FALSE)),"",IF(ISERROR(VLOOKUP(TRIM(B913),ALL!$B$1:$U$2738,2,FALSE))," ",VLOOKUP(TRIM(B913),ALL!$B$1:$U$2738,2,FALSE)))</f>
        <v>CHN</v>
      </c>
      <c r="H913" s="124" t="str">
        <f>IF(ISBLANK(VLOOKUP(TRIM(B913),ALL!$B$1:$V$2738,4,FALSE)),"",IF(ISERROR(VLOOKUP(TRIM(B913),ALL!$B$1:$V$2738,4,FALSE))," ",VLOOKUP(TRIM(B913),ALL!$B$1:$V$2738,4,FALSE)))</f>
        <v>5</v>
      </c>
      <c r="I913" s="34" t="str">
        <f>IF(ISBLANK(VLOOKUP(TRIM(B913),ALL!$B$1:$V$2738,5,FALSE)),"",IF(ISERROR(VLOOKUP(TRIM(B913),ALL!$B$1:$V$2738,5,FALSE))," ",VLOOKUP(TRIM(B913),ALL!$B$1:$V$2738,5,FALSE)))</f>
        <v/>
      </c>
      <c r="J913" s="34">
        <f>IF(ISBLANK(VLOOKUP(TRIM(B913),ALL!$B$1:$V$2738,6,FALSE)),"",IF(ISERROR(VLOOKUP(TRIM(B913),ALL!$B$1:$V$2738,6,FALSE))," ", VLOOKUP(TRIM(B913),ALL!$B$1:$V$2738,6,FALSE)))</f>
        <v>12</v>
      </c>
      <c r="K913" s="34">
        <f>IF(ISBLANK(VLOOKUP(TRIM(B913),ALL!$B$1:$V$2738,7,FALSE)),"",IF(ISERROR(VLOOKUP(TRIM(B913),ALL!$B$1:$V$2738,7,FALSE))," ",VLOOKUP(TRIM(B913),ALL!$B$1:$V$2738,7,FALSE)))</f>
        <v>2</v>
      </c>
      <c r="L913" s="34" t="str">
        <f>IF(ISBLANK(VLOOKUP(TRIM(B913),ALL!$B$1:$V$2738,8,FALSE)),"",IF(ISERROR(VLOOKUP(TRIM(B913),ALL!$B$1:$V$2738,8,FALSE))," ",VLOOKUP(TRIM(B913),ALL!$B$1:$V$2738,8,FALSE)))</f>
        <v/>
      </c>
      <c r="M913" s="34" t="str">
        <f>IF(ISBLANK(VLOOKUP(TRIM(B913),ALL!$B$1:$V$2738,9,FALSE)),"",IF(ISERROR(VLOOKUP(TRIM(B913),ALL!$B$1:$V$2738,9,FALSE))," ",VLOOKUP(TRIM(B913),ALL!$B$1:$V$2738,9,FALSE)))</f>
        <v/>
      </c>
      <c r="N913" s="34" t="str">
        <f>IF(ISBLANK(VLOOKUP(TRIM(B913),ALL!$B$1:$V$2738,10,FALSE)),"",IF(ISERROR(VLOOKUP(TRIM(B913),ALL!$B$1:$V$2738,10,FALSE))," ",VLOOKUP(TRIM(B913),ALL!$B$1:$V$2738,10,FALSE)))</f>
        <v/>
      </c>
      <c r="P913"/>
      <c r="Q913"/>
      <c r="R913"/>
      <c r="S913"/>
      <c r="T913"/>
      <c r="AB913"/>
      <c r="AC913"/>
    </row>
    <row r="914" spans="1:29">
      <c r="A914" s="34" t="str">
        <f>IF(ISERROR(VLOOKUP(TRIM(B914),ALL!$B$1:$U$2738,3,FALSE)),"(unc)",VLOOKUP(TRIM(B914),ALL!$B$1:$U$2738,3,FALSE))</f>
        <v>NDT $</v>
      </c>
      <c r="B914" s="99" t="s">
        <v>8045</v>
      </c>
      <c r="C914" s="10" t="s">
        <v>4264</v>
      </c>
      <c r="D914" s="224">
        <f>VLOOKUP(TRIM(B914),BirthdateDraft!$A$1:$M$9000,2,FALSE)</f>
        <v>35591</v>
      </c>
      <c r="E914" s="203" t="str">
        <f>VLOOKUP(TRIM(B914),BirthdateDraft!$A$1:$M$9865,3,FALSE)</f>
        <v>20/2</v>
      </c>
      <c r="F914" s="209" t="s">
        <v>8344</v>
      </c>
      <c r="G914" s="34" t="str">
        <f>IF(ISERROR(VLOOKUP(TRIM(B914),ALL!$B$1:$U$2738,2,FALSE)),"",IF(ISERROR(VLOOKUP(TRIM(B914),ALL!$B$1:$U$2738,2,FALSE))," ",VLOOKUP(TRIM(B914),ALL!$B$1:$U$2738,2,FALSE)))</f>
        <v>MIA</v>
      </c>
      <c r="H914" s="124" t="str">
        <f>IF(ISBLANK(VLOOKUP(TRIM(B914),ALL!$B$1:$V$2738,4,FALSE)),"",IF(ISERROR(VLOOKUP(TRIM(B914),ALL!$B$1:$V$2738,4,FALSE))," ",VLOOKUP(TRIM(B914),ALL!$B$1:$V$2738,4,FALSE)))</f>
        <v>5</v>
      </c>
      <c r="I914" s="34" t="str">
        <f>IF(ISBLANK(VLOOKUP(TRIM(B914),ALL!$B$1:$V$2738,5,FALSE)),"",IF(ISERROR(VLOOKUP(TRIM(B914),ALL!$B$1:$V$2738,5,FALSE))," ",VLOOKUP(TRIM(B914),ALL!$B$1:$V$2738,5,FALSE)))</f>
        <v/>
      </c>
      <c r="J914" s="34">
        <f>IF(ISBLANK(VLOOKUP(TRIM(B914),ALL!$B$1:$V$2738,6,FALSE)),"",IF(ISERROR(VLOOKUP(TRIM(B914),ALL!$B$1:$V$2738,6,FALSE))," ", VLOOKUP(TRIM(B914),ALL!$B$1:$V$2738,6,FALSE)))</f>
        <v>1</v>
      </c>
      <c r="K914" s="34" t="str">
        <f>IF(ISBLANK(VLOOKUP(TRIM(B914),ALL!$B$1:$V$2738,7,FALSE)),"",IF(ISERROR(VLOOKUP(TRIM(B914),ALL!$B$1:$V$2738,7,FALSE))," ",VLOOKUP(TRIM(B914),ALL!$B$1:$V$2738,7,FALSE)))</f>
        <v/>
      </c>
      <c r="L914" s="34" t="str">
        <f>IF(ISBLANK(VLOOKUP(TRIM(B914),ALL!$B$1:$V$2738,8,FALSE)),"",IF(ISERROR(VLOOKUP(TRIM(B914),ALL!$B$1:$V$2738,8,FALSE))," ",VLOOKUP(TRIM(B914),ALL!$B$1:$V$2738,8,FALSE)))</f>
        <v/>
      </c>
      <c r="M914" s="34" t="str">
        <f>IF(ISBLANK(VLOOKUP(TRIM(B914),ALL!$B$1:$V$2738,9,FALSE)),"",IF(ISERROR(VLOOKUP(TRIM(B914),ALL!$B$1:$V$2738,9,FALSE))," ",VLOOKUP(TRIM(B914),ALL!$B$1:$V$2738,9,FALSE)))</f>
        <v/>
      </c>
      <c r="N914" s="34" t="str">
        <f>IF(ISBLANK(VLOOKUP(TRIM(B914),ALL!$B$1:$V$2738,10,FALSE)),"",IF(ISERROR(VLOOKUP(TRIM(B914),ALL!$B$1:$V$2738,10,FALSE))," ",VLOOKUP(TRIM(B914),ALL!$B$1:$V$2738,10,FALSE)))</f>
        <v/>
      </c>
      <c r="P914"/>
      <c r="Q914"/>
      <c r="R914"/>
      <c r="S914"/>
      <c r="T914"/>
      <c r="AB914"/>
      <c r="AC914"/>
    </row>
    <row r="915" spans="1:29">
      <c r="A915" s="34" t="str">
        <f>IF(ISERROR(VLOOKUP(TRIM(B915),ALL!$B$1:$U$2738,3,FALSE)),"(unc)",VLOOKUP(TRIM(B915),ALL!$B$1:$U$2738,3,FALSE))</f>
        <v>DT $</v>
      </c>
      <c r="B915" s="99" t="s">
        <v>8657</v>
      </c>
      <c r="C915" s="10" t="s">
        <v>4264</v>
      </c>
      <c r="D915" s="224">
        <f>VLOOKUP(TRIM(B915),BirthdateDraft!$A$1:$M$9000,2,FALSE)</f>
        <v>35462</v>
      </c>
      <c r="E915" s="203" t="str">
        <f>VLOOKUP(TRIM(B915),BirthdateDraft!$A$1:$M$9865,3,FALSE)</f>
        <v>20/3</v>
      </c>
      <c r="F915" s="209" t="s">
        <v>8523</v>
      </c>
      <c r="G915" s="34" t="str">
        <f>IF(ISERROR(VLOOKUP(TRIM(B915),ALL!$B$1:$U$2738,2,FALSE)),"",IF(ISERROR(VLOOKUP(TRIM(B915),ALL!$B$1:$U$2738,2,FALSE))," ",VLOOKUP(TRIM(B915),ALL!$B$1:$U$2738,2,FALSE)))</f>
        <v>JXA</v>
      </c>
      <c r="H915" s="124" t="str">
        <f>IF(ISBLANK(VLOOKUP(TRIM(B915),ALL!$B$1:$V$2738,4,FALSE)),"",IF(ISERROR(VLOOKUP(TRIM(B915),ALL!$B$1:$V$2738,4,FALSE))," ",VLOOKUP(TRIM(B915),ALL!$B$1:$V$2738,4,FALSE)))</f>
        <v>0</v>
      </c>
      <c r="I915" s="34" t="str">
        <f>IF(ISBLANK(VLOOKUP(TRIM(B915),ALL!$B$1:$V$2738,5,FALSE)),"",IF(ISERROR(VLOOKUP(TRIM(B915),ALL!$B$1:$V$2738,5,FALSE))," ",VLOOKUP(TRIM(B915),ALL!$B$1:$V$2738,5,FALSE)))</f>
        <v/>
      </c>
      <c r="J915" s="34">
        <f>IF(ISBLANK(VLOOKUP(TRIM(B915),ALL!$B$1:$V$2738,6,FALSE)),"",IF(ISERROR(VLOOKUP(TRIM(B915),ALL!$B$1:$V$2738,6,FALSE))," ", VLOOKUP(TRIM(B915),ALL!$B$1:$V$2738,6,FALSE)))</f>
        <v>0</v>
      </c>
      <c r="K915" s="34"/>
      <c r="L915" s="34" t="str">
        <f>IF(ISBLANK(VLOOKUP(TRIM(B915),ALL!$B$1:$V$2738,8,FALSE)),"",IF(ISERROR(VLOOKUP(TRIM(B915),ALL!$B$1:$V$2738,8,FALSE))," ",VLOOKUP(TRIM(B915),ALL!$B$1:$V$2738,8,FALSE)))</f>
        <v/>
      </c>
      <c r="M915" s="34" t="str">
        <f>IF(ISBLANK(VLOOKUP(TRIM(B915),ALL!$B$1:$V$2738,9,FALSE)),"",IF(ISERROR(VLOOKUP(TRIM(B915),ALL!$B$1:$V$2738,9,FALSE))," ",VLOOKUP(TRIM(B915),ALL!$B$1:$V$2738,9,FALSE)))</f>
        <v/>
      </c>
      <c r="N915" s="34" t="str">
        <f>IF(ISBLANK(VLOOKUP(TRIM(B915),ALL!$B$1:$V$2738,10,FALSE)),"",IF(ISERROR(VLOOKUP(TRIM(B915),ALL!$B$1:$V$2738,10,FALSE))," ",VLOOKUP(TRIM(B915),ALL!$B$1:$V$2738,10,FALSE)))</f>
        <v/>
      </c>
      <c r="O915" s="32"/>
      <c r="P915"/>
      <c r="Q915"/>
      <c r="R915"/>
      <c r="S915"/>
      <c r="T915"/>
      <c r="AB915"/>
      <c r="AC915"/>
    </row>
    <row r="916" spans="1:29">
      <c r="A916" s="34" t="str">
        <f>IF(ISERROR(VLOOKUP(TRIM(B916),ALL!$B$1:$U$2738,3,FALSE)),"(unc)",VLOOKUP(TRIM(B916),ALL!$B$1:$U$2738,3,FALSE))</f>
        <v>End $</v>
      </c>
      <c r="B916" s="99" t="s">
        <v>7987</v>
      </c>
      <c r="C916" s="10" t="s">
        <v>4264</v>
      </c>
      <c r="D916" s="224">
        <f>VLOOKUP(TRIM(B916),BirthdateDraft!$A$1:$M$9000,2,FALSE)</f>
        <v>36264</v>
      </c>
      <c r="E916" s="203" t="str">
        <f>VLOOKUP(TRIM(B916),BirthdateDraft!$A$1:$M$9865,3,FALSE)</f>
        <v>20/1</v>
      </c>
      <c r="F916" s="209" t="s">
        <v>8343</v>
      </c>
      <c r="G916" s="34" t="str">
        <f>IF(ISERROR(VLOOKUP(TRIM(B916),ALL!$B$1:$U$2738,2,FALSE)),"",IF(ISERROR(VLOOKUP(TRIM(B916),ALL!$B$1:$U$2738,2,FALSE))," ",VLOOKUP(TRIM(B916),ALL!$B$1:$U$2738,2,FALSE)))</f>
        <v>SFN</v>
      </c>
      <c r="H916" s="124" t="str">
        <f>IF(ISBLANK(VLOOKUP(TRIM(B916),ALL!$B$1:$V$2738,4,FALSE)),"",IF(ISERROR(VLOOKUP(TRIM(B916),ALL!$B$1:$V$2738,4,FALSE))," ",VLOOKUP(TRIM(B916),ALL!$B$1:$V$2738,4,FALSE)))</f>
        <v>0</v>
      </c>
      <c r="I916" s="34" t="str">
        <f>IF(ISBLANK(VLOOKUP(TRIM(B916),ALL!$B$1:$V$2738,5,FALSE)),"",IF(ISERROR(VLOOKUP(TRIM(B916),ALL!$B$1:$V$2738,5,FALSE))," ",VLOOKUP(TRIM(B916),ALL!$B$1:$V$2738,5,FALSE)))</f>
        <v/>
      </c>
      <c r="J916" s="34">
        <f>IF(ISBLANK(VLOOKUP(TRIM(B916),ALL!$B$1:$V$2738,6,FALSE)),"",IF(ISERROR(VLOOKUP(TRIM(B916),ALL!$B$1:$V$2738,6,FALSE))," ", VLOOKUP(TRIM(B916),ALL!$B$1:$V$2738,6,FALSE)))</f>
        <v>9</v>
      </c>
      <c r="K916" s="34"/>
      <c r="L916" s="34" t="str">
        <f>IF(ISBLANK(VLOOKUP(TRIM(B916),ALL!$B$1:$V$2738,8,FALSE)),"",IF(ISERROR(VLOOKUP(TRIM(B916),ALL!$B$1:$V$2738,8,FALSE))," ",VLOOKUP(TRIM(B916),ALL!$B$1:$V$2738,8,FALSE)))</f>
        <v/>
      </c>
      <c r="M916" s="34" t="str">
        <f>IF(ISBLANK(VLOOKUP(TRIM(B916),ALL!$B$1:$V$2738,9,FALSE)),"",IF(ISERROR(VLOOKUP(TRIM(B916),ALL!$B$1:$V$2738,9,FALSE))," ",VLOOKUP(TRIM(B916),ALL!$B$1:$V$2738,9,FALSE)))</f>
        <v/>
      </c>
      <c r="N916" s="34" t="str">
        <f>IF(ISBLANK(VLOOKUP(TRIM(B916),ALL!$B$1:$V$2738,10,FALSE)),"",IF(ISERROR(VLOOKUP(TRIM(B916),ALL!$B$1:$V$2738,10,FALSE))," ",VLOOKUP(TRIM(B916),ALL!$B$1:$V$2738,10,FALSE)))</f>
        <v/>
      </c>
      <c r="P916"/>
      <c r="Q916"/>
      <c r="R916"/>
      <c r="S916"/>
      <c r="T916"/>
      <c r="AB916"/>
      <c r="AC916"/>
    </row>
    <row r="917" spans="1:29">
      <c r="A917" s="34" t="str">
        <f>IF(ISERROR(VLOOKUP(TRIM(B917),ALL!$B$1:$U$2738,3,FALSE)),"(unc)",VLOOKUP(TRIM(B917),ALL!$B$1:$U$2738,3,FALSE))</f>
        <v>RE $</v>
      </c>
      <c r="B917" s="99" t="s">
        <v>7130</v>
      </c>
      <c r="C917" s="10" t="s">
        <v>4264</v>
      </c>
      <c r="D917" s="224">
        <f>VLOOKUP(TRIM(B917),BirthdateDraft!$A$1:$M$9000,2,FALSE)</f>
        <v>35435</v>
      </c>
      <c r="E917" s="203" t="str">
        <f>VLOOKUP(TRIM(B917),BirthdateDraft!$A$1:$M$9865,3,FALSE)</f>
        <v>19/3</v>
      </c>
      <c r="F917" s="209"/>
      <c r="G917" s="34" t="str">
        <f>IF(ISERROR(VLOOKUP(TRIM(B917),ALL!$B$1:$U$2738,2,FALSE)),"",IF(ISERROR(VLOOKUP(TRIM(B917),ALL!$B$1:$U$2738,2,FALSE))," ",VLOOKUP(TRIM(B917),ALL!$B$1:$U$2738,2,FALSE)))</f>
        <v>SEN</v>
      </c>
      <c r="H917" s="124" t="str">
        <f>IF(ISBLANK(VLOOKUP(TRIM(B917),ALL!$B$1:$V$2738,4,FALSE)),"",IF(ISERROR(VLOOKUP(TRIM(B917),ALL!$B$1:$V$2738,4,FALSE))," ",VLOOKUP(TRIM(B917),ALL!$B$1:$V$2738,4,FALSE)))</f>
        <v>0</v>
      </c>
      <c r="I917" s="34" t="str">
        <f>IF(ISBLANK(VLOOKUP(TRIM(B917),ALL!$B$1:$V$2738,5,FALSE)),"",IF(ISERROR(VLOOKUP(TRIM(B917),ALL!$B$1:$V$2738,5,FALSE))," ",VLOOKUP(TRIM(B917),ALL!$B$1:$V$2738,5,FALSE)))</f>
        <v/>
      </c>
      <c r="J917" s="34">
        <f>IF(ISBLANK(VLOOKUP(TRIM(B917),ALL!$B$1:$V$2738,6,FALSE)),"",IF(ISERROR(VLOOKUP(TRIM(B917),ALL!$B$1:$V$2738,6,FALSE))," ", VLOOKUP(TRIM(B917),ALL!$B$1:$V$2738,6,FALSE)))</f>
        <v>5</v>
      </c>
      <c r="K917" s="34"/>
      <c r="L917" s="34" t="str">
        <f>IF(ISBLANK(VLOOKUP(TRIM(B917),ALL!$B$1:$V$2738,8,FALSE)),"",IF(ISERROR(VLOOKUP(TRIM(B917),ALL!$B$1:$V$2738,8,FALSE))," ",VLOOKUP(TRIM(B917),ALL!$B$1:$V$2738,8,FALSE)))</f>
        <v/>
      </c>
      <c r="M917" s="34" t="str">
        <f>IF(ISBLANK(VLOOKUP(TRIM(B917),ALL!$B$1:$V$2738,9,FALSE)),"",IF(ISERROR(VLOOKUP(TRIM(B917),ALL!$B$1:$V$2738,9,FALSE))," ",VLOOKUP(TRIM(B917),ALL!$B$1:$V$2738,9,FALSE)))</f>
        <v/>
      </c>
      <c r="N917" s="34" t="str">
        <f>IF(ISBLANK(VLOOKUP(TRIM(B917),ALL!$B$1:$V$2738,10,FALSE)),"",IF(ISERROR(VLOOKUP(TRIM(B917),ALL!$B$1:$V$2738,10,FALSE))," ",VLOOKUP(TRIM(B917),ALL!$B$1:$V$2738,10,FALSE)))</f>
        <v/>
      </c>
      <c r="P917"/>
      <c r="Q917"/>
      <c r="R917"/>
      <c r="S917"/>
      <c r="T917"/>
      <c r="AB917"/>
      <c r="AC917"/>
    </row>
    <row r="918" spans="1:29">
      <c r="A918" s="34" t="str">
        <f>IF(ISERROR(VLOOKUP(TRIM(B918),ALL!$B$1:$U$2738,3,FALSE)),"(unc)",VLOOKUP(TRIM(B918),ALL!$B$1:$U$2738,3,FALSE))</f>
        <v>DT $</v>
      </c>
      <c r="B918" s="99" t="s">
        <v>9987</v>
      </c>
      <c r="C918" s="10" t="s">
        <v>4264</v>
      </c>
      <c r="D918" s="224">
        <f>VLOOKUP(TRIM(B918),BirthdateDraft!$A$1:$M$9000,2,FALSE)</f>
        <v>36448</v>
      </c>
      <c r="E918" s="203" t="str">
        <f>VLOOKUP(TRIM(B918),BirthdateDraft!$A$1:$M$9865,3,FALSE)</f>
        <v>22/3</v>
      </c>
      <c r="F918" s="209" t="s">
        <v>10754</v>
      </c>
      <c r="G918" s="34" t="str">
        <f>IF(ISERROR(VLOOKUP(TRIM(B918),ALL!$B$1:$U$2738,2,FALSE)),"",IF(ISERROR(VLOOKUP(TRIM(B918),ALL!$B$1:$U$2738,2,FALSE))," ",VLOOKUP(TRIM(B918),ALL!$B$1:$U$2738,2,FALSE)))</f>
        <v>BAA</v>
      </c>
      <c r="H918" s="124" t="str">
        <f>IF(ISBLANK(VLOOKUP(TRIM(B918),ALL!$B$1:$V$2738,4,FALSE)),"",IF(ISERROR(VLOOKUP(TRIM(B918),ALL!$B$1:$V$2738,4,FALSE))," ",VLOOKUP(TRIM(B918),ALL!$B$1:$V$2738,4,FALSE)))</f>
        <v>4</v>
      </c>
      <c r="I918" s="34" t="str">
        <f>IF(ISBLANK(VLOOKUP(TRIM(B918),ALL!$B$1:$V$2738,5,FALSE)),"",IF(ISERROR(VLOOKUP(TRIM(B918),ALL!$B$1:$V$2738,5,FALSE))," ",VLOOKUP(TRIM(B918),ALL!$B$1:$V$2738,5,FALSE)))</f>
        <v/>
      </c>
      <c r="J918" s="34">
        <f>IF(ISBLANK(VLOOKUP(TRIM(B918),ALL!$B$1:$V$2738,6,FALSE)),"",IF(ISERROR(VLOOKUP(TRIM(B918),ALL!$B$1:$V$2738,6,FALSE))," ", VLOOKUP(TRIM(B918),ALL!$B$1:$V$2738,6,FALSE)))</f>
        <v>2</v>
      </c>
      <c r="K918" s="34" t="str">
        <f>IF(ISBLANK(VLOOKUP(TRIM(B918),ALL!$B$1:$V$2738,7,FALSE)),"",IF(ISERROR(VLOOKUP(TRIM(B918),ALL!$B$1:$V$2738,7,FALSE))," ",VLOOKUP(TRIM(B918),ALL!$B$1:$V$2738,7,FALSE)))</f>
        <v/>
      </c>
      <c r="L918" s="34" t="str">
        <f>IF(ISBLANK(VLOOKUP(TRIM(B918),ALL!$B$1:$V$2738,8,FALSE)),"",IF(ISERROR(VLOOKUP(TRIM(B918),ALL!$B$1:$V$2738,8,FALSE))," ",VLOOKUP(TRIM(B918),ALL!$B$1:$V$2738,8,FALSE)))</f>
        <v/>
      </c>
      <c r="M918" s="34" t="str">
        <f>IF(ISBLANK(VLOOKUP(TRIM(B918),ALL!$B$1:$V$2738,9,FALSE)),"",IF(ISERROR(VLOOKUP(TRIM(B918),ALL!$B$1:$V$2738,9,FALSE))," ",VLOOKUP(TRIM(B918),ALL!$B$1:$V$2738,9,FALSE)))</f>
        <v/>
      </c>
      <c r="N918" s="34" t="str">
        <f>IF(ISBLANK(VLOOKUP(TRIM(B918),ALL!$B$1:$V$2738,10,FALSE)),"",IF(ISERROR(VLOOKUP(TRIM(B918),ALL!$B$1:$V$2738,10,FALSE))," ",VLOOKUP(TRIM(B918),ALL!$B$1:$V$2738,10,FALSE)))</f>
        <v/>
      </c>
      <c r="P918"/>
      <c r="Q918"/>
      <c r="R918"/>
      <c r="S918"/>
      <c r="T918"/>
      <c r="AB918"/>
      <c r="AC918"/>
    </row>
    <row r="919" spans="1:29">
      <c r="A919" s="34" t="str">
        <f>IF(ISERROR(VLOOKUP(TRIM(B919),ALL!$B$1:$U$2738,3,FALSE)),"(unc)",VLOOKUP(TRIM(B919),ALL!$B$1:$U$2738,3,FALSE))</f>
        <v>End $ DT $</v>
      </c>
      <c r="B919" s="99" t="s">
        <v>8903</v>
      </c>
      <c r="C919" s="10" t="s">
        <v>4264</v>
      </c>
      <c r="D919" s="224">
        <f>VLOOKUP(TRIM(B919),BirthdateDraft!$A$1:$M$9000,2,FALSE)</f>
        <v>36404</v>
      </c>
      <c r="E919" s="203" t="str">
        <f>VLOOKUP(TRIM(B919),BirthdateDraft!$A$1:$M$9865,3,FALSE)</f>
        <v>21/2</v>
      </c>
      <c r="F919" s="209" t="s">
        <v>9339</v>
      </c>
      <c r="G919" s="34" t="str">
        <f>IF(ISERROR(VLOOKUP(TRIM(B919),ALL!$B$1:$U$2738,2,FALSE)),"",IF(ISERROR(VLOOKUP(TRIM(B919),ALL!$B$1:$U$2738,2,FALSE))," ",VLOOKUP(TRIM(B919),ALL!$B$1:$U$2738,2,FALSE)))</f>
        <v>INA</v>
      </c>
      <c r="H919" s="124" t="str">
        <f>IF(ISBLANK(VLOOKUP(TRIM(B919),ALL!$B$1:$V$2738,4,FALSE)),"",IF(ISERROR(VLOOKUP(TRIM(B919),ALL!$B$1:$V$2738,4,FALSE))," ",VLOOKUP(TRIM(B919),ALL!$B$1:$V$2738,4,FALSE)))</f>
        <v>0</v>
      </c>
      <c r="I919" s="34"/>
      <c r="J919" s="34">
        <f>IF(ISBLANK(VLOOKUP(TRIM(B919),ALL!$B$1:$V$2738,6,FALSE)),"",IF(ISERROR(VLOOKUP(TRIM(B919),ALL!$B$1:$V$2738,6,FALSE))," ", VLOOKUP(TRIM(B919),ALL!$B$1:$V$2738,6,FALSE)))</f>
        <v>11</v>
      </c>
      <c r="K919" s="34"/>
      <c r="L919" s="34" t="str">
        <f>IF(ISBLANK(VLOOKUP(TRIM(B919),ALL!$B$1:$V$2738,8,FALSE)),"",IF(ISERROR(VLOOKUP(TRIM(B919),ALL!$B$1:$V$2738,8,FALSE))," ",VLOOKUP(TRIM(B919),ALL!$B$1:$V$2738,8,FALSE)))</f>
        <v/>
      </c>
      <c r="M919" s="34" t="str">
        <f>IF(ISBLANK(VLOOKUP(TRIM(B919),ALL!$B$1:$V$2738,9,FALSE)),"",IF(ISERROR(VLOOKUP(TRIM(B919),ALL!$B$1:$V$2738,9,FALSE))," ",VLOOKUP(TRIM(B919),ALL!$B$1:$V$2738,9,FALSE)))</f>
        <v/>
      </c>
      <c r="N919" s="34" t="str">
        <f>IF(ISBLANK(VLOOKUP(TRIM(B919),ALL!$B$1:$V$2738,10,FALSE)),"",IF(ISERROR(VLOOKUP(TRIM(B919),ALL!$B$1:$V$2738,10,FALSE))," ",VLOOKUP(TRIM(B919),ALL!$B$1:$V$2738,10,FALSE)))</f>
        <v/>
      </c>
      <c r="P919"/>
      <c r="Q919"/>
      <c r="R919"/>
      <c r="S919"/>
      <c r="T919"/>
      <c r="AB919"/>
      <c r="AC919"/>
    </row>
    <row r="920" spans="1:29">
      <c r="A920" s="34"/>
      <c r="B920" s="99"/>
      <c r="C920" s="10"/>
      <c r="D920" s="224"/>
      <c r="E920" s="203"/>
      <c r="F920" s="209"/>
      <c r="G920" s="34"/>
      <c r="H920" s="124"/>
      <c r="I920" s="34"/>
      <c r="J920" s="34"/>
      <c r="K920" s="34"/>
      <c r="L920" s="34" t="str">
        <f>IF(ISBLANK(VLOOKUP(TRIM(B920),ALL!$B$1:$V$2738,8,FALSE)),"",IF(ISERROR(VLOOKUP(TRIM(B920),ALL!$B$1:$V$2738,8,FALSE))," ",VLOOKUP(TRIM(B920),ALL!$B$1:$V$2738,8,FALSE)))</f>
        <v xml:space="preserve"> </v>
      </c>
      <c r="M920" s="34" t="str">
        <f>IF(ISBLANK(VLOOKUP(TRIM(B920),ALL!$B$1:$V$2738,9,FALSE)),"",IF(ISERROR(VLOOKUP(TRIM(B920),ALL!$B$1:$V$2738,9,FALSE))," ",VLOOKUP(TRIM(B920),ALL!$B$1:$V$2738,9,FALSE)))</f>
        <v xml:space="preserve"> </v>
      </c>
      <c r="N920" s="34" t="str">
        <f>IF(ISBLANK(VLOOKUP(TRIM(B920),ALL!$B$1:$V$2738,10,FALSE)),"",IF(ISERROR(VLOOKUP(TRIM(B920),ALL!$B$1:$V$2738,10,FALSE))," ",VLOOKUP(TRIM(B920),ALL!$B$1:$V$2738,10,FALSE)))</f>
        <v xml:space="preserve"> </v>
      </c>
      <c r="P920"/>
      <c r="Q920"/>
      <c r="R920"/>
      <c r="S920"/>
      <c r="T920"/>
      <c r="AB920"/>
      <c r="AC920"/>
    </row>
    <row r="921" spans="1:29">
      <c r="A921" s="34" t="str">
        <f>IF(ISERROR(VLOOKUP(TRIM(B921),ALL!$B$1:$U$2738,3,FALSE)),"(unc)",VLOOKUP(TRIM(B921),ALL!$B$1:$U$2738,3,FALSE))</f>
        <v>RILB</v>
      </c>
      <c r="B921" s="99" t="s">
        <v>8911</v>
      </c>
      <c r="C921" s="10" t="s">
        <v>4264</v>
      </c>
      <c r="D921" s="224">
        <f>VLOOKUP(TRIM(B921),BirthdateDraft!$A$1:$M$9000,2,FALSE)</f>
        <v>34913</v>
      </c>
      <c r="E921" s="203" t="str">
        <f>VLOOKUP(TRIM(B921),BirthdateDraft!$A$1:$M$9865,3,FALSE)</f>
        <v>18/6</v>
      </c>
      <c r="F921" s="209"/>
      <c r="G921" s="34" t="str">
        <f>IF(ISERROR(VLOOKUP(TRIM(B921),ALL!$B$1:$U$2738,2,FALSE)),"",IF(ISERROR(VLOOKUP(TRIM(B921),ALL!$B$1:$U$2738,2,FALSE))," ",VLOOKUP(TRIM(B921),ALL!$B$1:$U$2738,2,FALSE)))</f>
        <v>JXA</v>
      </c>
      <c r="H921" s="124" t="str">
        <f>IF(ISBLANK(VLOOKUP(TRIM(B921),ALL!$B$1:$V$2738,4,FALSE)),"",IF(ISERROR(VLOOKUP(TRIM(B921),ALL!$B$1:$V$2738,4,FALSE))," ",VLOOKUP(TRIM(B921),ALL!$B$1:$V$2738,4,FALSE)))</f>
        <v>4-6</v>
      </c>
      <c r="I921" s="34" t="str">
        <f>IF(ISBLANK(VLOOKUP(TRIM(B921),ALL!$B$1:$V$2738,5,FALSE)),"",IF(ISERROR(VLOOKUP(TRIM(B921),ALL!$B$1:$V$2738,5,FALSE))," ",VLOOKUP(TRIM(B921),ALL!$B$1:$V$2738,5,FALSE)))</f>
        <v/>
      </c>
      <c r="J921" s="34">
        <f>IF(ISBLANK(VLOOKUP(TRIM(B921),ALL!$B$1:$V$2738,6,FALSE)),"",IF(ISERROR(VLOOKUP(TRIM(B921),ALL!$B$1:$V$2738,6,FALSE))," ", VLOOKUP(TRIM(B921),ALL!$B$1:$V$2738,6,FALSE)))</f>
        <v>5</v>
      </c>
      <c r="K921" s="34" t="str">
        <f>IF(ISBLANK(VLOOKUP(TRIM(B921),ALL!$B$1:$V$2738,7,FALSE)),"",IF(ISERROR(VLOOKUP(TRIM(B921),ALL!$B$1:$V$2738,7,FALSE))," ",VLOOKUP(TRIM(B921),ALL!$B$1:$V$2738,7,FALSE)))</f>
        <v/>
      </c>
      <c r="L921" s="34" t="str">
        <f>IF(ISBLANK(VLOOKUP(TRIM(B921),ALL!$B$1:$V$2738,8,FALSE)),"",IF(ISERROR(VLOOKUP(TRIM(B921),ALL!$B$1:$V$2738,8,FALSE))," ",VLOOKUP(TRIM(B921),ALL!$B$1:$V$2738,8,FALSE)))</f>
        <v/>
      </c>
      <c r="M921" s="34" t="str">
        <f>IF(ISBLANK(VLOOKUP(TRIM(B921),ALL!$B$1:$V$2738,9,FALSE)),"",IF(ISERROR(VLOOKUP(TRIM(B921),ALL!$B$1:$V$2738,9,FALSE))," ",VLOOKUP(TRIM(B921),ALL!$B$1:$V$2738,9,FALSE)))</f>
        <v/>
      </c>
      <c r="N921" s="34" t="str">
        <f>IF(ISBLANK(VLOOKUP(TRIM(B921),ALL!$B$1:$V$2738,10,FALSE)),"",IF(ISERROR(VLOOKUP(TRIM(B921),ALL!$B$1:$V$2738,10,FALSE))," ",VLOOKUP(TRIM(B921),ALL!$B$1:$V$2738,10,FALSE)))</f>
        <v/>
      </c>
      <c r="P921"/>
      <c r="Q921"/>
      <c r="R921"/>
      <c r="S921"/>
      <c r="T921"/>
      <c r="AB921"/>
      <c r="AC921"/>
    </row>
    <row r="922" spans="1:29">
      <c r="A922" s="34" t="str">
        <f>IF(ISERROR(VLOOKUP(TRIM(B922),ALL!$B$1:$U$2738,3,FALSE)),"(unc)",VLOOKUP(TRIM(B922),ALL!$B$1:$U$2738,3,FALSE))</f>
        <v>RLB</v>
      </c>
      <c r="B922" s="99" t="s">
        <v>6092</v>
      </c>
      <c r="C922" s="10" t="s">
        <v>4264</v>
      </c>
      <c r="D922" s="224">
        <f>VLOOKUP(TRIM(B922),BirthdateDraft!$A$1:$M$9000,2,FALSE)</f>
        <v>34680</v>
      </c>
      <c r="E922" s="203" t="str">
        <f>VLOOKUP(TRIM(B922),BirthdateDraft!$A$1:$M$9865,3,FALSE)</f>
        <v>17/2</v>
      </c>
      <c r="F922" s="209"/>
      <c r="G922" s="34" t="str">
        <f>IF(ISERROR(VLOOKUP(TRIM(B922),ALL!$B$1:$U$2738,2,FALSE)),"",IF(ISERROR(VLOOKUP(TRIM(B922),ALL!$B$1:$U$2738,2,FALSE))," ",VLOOKUP(TRIM(B922),ALL!$B$1:$U$2738,2,FALSE)))</f>
        <v>PHN</v>
      </c>
      <c r="H922" s="124" t="str">
        <f>IF(ISBLANK(VLOOKUP(TRIM(B922),ALL!$B$1:$V$2738,4,FALSE)),"",IF(ISERROR(VLOOKUP(TRIM(B922),ALL!$B$1:$V$2738,4,FALSE))," ",VLOOKUP(TRIM(B922),ALL!$B$1:$V$2738,4,FALSE)))</f>
        <v>4-5</v>
      </c>
      <c r="I922" s="34" t="str">
        <f>IF(ISBLANK(VLOOKUP(TRIM(B922),ALL!$B$1:$V$2738,5,FALSE)),"",IF(ISERROR(VLOOKUP(TRIM(B922),ALL!$B$1:$V$2738,5,FALSE))," ",VLOOKUP(TRIM(B922),ALL!$B$1:$V$2738,5,FALSE)))</f>
        <v/>
      </c>
      <c r="J922" s="34">
        <f>IF(ISBLANK(VLOOKUP(TRIM(B922),ALL!$B$1:$V$2738,6,FALSE)),"",IF(ISERROR(VLOOKUP(TRIM(B922),ALL!$B$1:$V$2738,6,FALSE))," ", VLOOKUP(TRIM(B922),ALL!$B$1:$V$2738,6,FALSE)))</f>
        <v>0</v>
      </c>
      <c r="K922" s="34" t="str">
        <f>IF(ISBLANK(VLOOKUP(TRIM(B922),ALL!$B$1:$V$2738,7,FALSE)),"",IF(ISERROR(VLOOKUP(TRIM(B922),ALL!$B$1:$V$2738,7,FALSE))," ",VLOOKUP(TRIM(B922),ALL!$B$1:$V$2738,7,FALSE)))</f>
        <v/>
      </c>
      <c r="L922" s="34" t="str">
        <f>IF(ISBLANK(VLOOKUP(TRIM(B922),ALL!$B$1:$V$2738,8,FALSE)),"",IF(ISERROR(VLOOKUP(TRIM(B922),ALL!$B$1:$V$2738,8,FALSE))," ",VLOOKUP(TRIM(B922),ALL!$B$1:$V$2738,8,FALSE)))</f>
        <v/>
      </c>
      <c r="M922" s="34" t="str">
        <f>IF(ISBLANK(VLOOKUP(TRIM(B922),ALL!$B$1:$V$2738,9,FALSE)),"",IF(ISERROR(VLOOKUP(TRIM(B922),ALL!$B$1:$V$2738,9,FALSE))," ",VLOOKUP(TRIM(B922),ALL!$B$1:$V$2738,9,FALSE)))</f>
        <v/>
      </c>
      <c r="N922" s="34" t="str">
        <f>IF(ISBLANK(VLOOKUP(TRIM(B922),ALL!$B$1:$V$2738,10,FALSE)),"",IF(ISERROR(VLOOKUP(TRIM(B922),ALL!$B$1:$V$2738,10,FALSE))," ",VLOOKUP(TRIM(B922),ALL!$B$1:$V$2738,10,FALSE)))</f>
        <v/>
      </c>
      <c r="P922"/>
      <c r="Q922"/>
      <c r="R922"/>
      <c r="S922"/>
      <c r="T922"/>
      <c r="AB922"/>
      <c r="AC922"/>
    </row>
    <row r="923" spans="1:29">
      <c r="A923" s="34" t="str">
        <f>IF(ISERROR(VLOOKUP(TRIM(B923),ALL!$B$1:$U$2738,3,FALSE)),"(unc)",VLOOKUP(TRIM(B923),ALL!$B$1:$U$2738,3,FALSE))</f>
        <v>RILB</v>
      </c>
      <c r="B923" s="99" t="s">
        <v>6585</v>
      </c>
      <c r="C923" s="10" t="s">
        <v>4264</v>
      </c>
      <c r="D923" s="224">
        <f>VLOOKUP(TRIM(B923),BirthdateDraft!$A$1:$M$9000,2,FALSE)</f>
        <v>35424</v>
      </c>
      <c r="E923" s="203" t="str">
        <f>VLOOKUP(TRIM(B923),BirthdateDraft!$A$1:$M$9865,3,FALSE)</f>
        <v>18/3</v>
      </c>
      <c r="F923" s="209"/>
      <c r="G923" s="34" t="str">
        <f>IF(ISERROR(VLOOKUP(TRIM(B923),ALL!$B$1:$U$2738,2,FALSE)),"",IF(ISERROR(VLOOKUP(TRIM(B923),ALL!$B$1:$U$2738,2,FALSE))," ",VLOOKUP(TRIM(B923),ALL!$B$1:$U$2738,2,FALSE)))</f>
        <v>MIA</v>
      </c>
      <c r="H923" s="124" t="str">
        <f>IF(ISBLANK(VLOOKUP(TRIM(B923),ALL!$B$1:$V$2738,4,FALSE)),"",IF(ISERROR(VLOOKUP(TRIM(B923),ALL!$B$1:$V$2738,4,FALSE))," ",VLOOKUP(TRIM(B923),ALL!$B$1:$V$2738,4,FALSE)))</f>
        <v>4-0</v>
      </c>
      <c r="I923" s="34" t="str">
        <f>IF(ISBLANK(VLOOKUP(TRIM(B923),ALL!$B$1:$V$2738,5,FALSE)),"",IF(ISERROR(VLOOKUP(TRIM(B923),ALL!$B$1:$V$2738,5,FALSE))," ",VLOOKUP(TRIM(B923),ALL!$B$1:$V$2738,5,FALSE)))</f>
        <v/>
      </c>
      <c r="J923" s="34">
        <f>IF(ISBLANK(VLOOKUP(TRIM(B923),ALL!$B$1:$V$2738,6,FALSE)),"",IF(ISERROR(VLOOKUP(TRIM(B923),ALL!$B$1:$V$2738,6,FALSE))," ", VLOOKUP(TRIM(B923),ALL!$B$1:$V$2738,6,FALSE)))</f>
        <v>3</v>
      </c>
      <c r="K923" s="34" t="str">
        <f>IF(ISBLANK(VLOOKUP(TRIM(B923),ALL!$B$1:$V$2738,7,FALSE)),"",IF(ISERROR(VLOOKUP(TRIM(B923),ALL!$B$1:$V$2738,7,FALSE))," ",VLOOKUP(TRIM(B923),ALL!$B$1:$V$2738,7,FALSE)))</f>
        <v/>
      </c>
      <c r="L923" s="34" t="str">
        <f>IF(ISBLANK(VLOOKUP(TRIM(B923),ALL!$B$1:$V$2738,8,FALSE)),"",IF(ISERROR(VLOOKUP(TRIM(B923),ALL!$B$1:$V$2738,8,FALSE))," ",VLOOKUP(TRIM(B923),ALL!$B$1:$V$2738,8,FALSE)))</f>
        <v/>
      </c>
      <c r="M923" s="34" t="str">
        <f>IF(ISBLANK(VLOOKUP(TRIM(B923),ALL!$B$1:$V$2738,9,FALSE)),"",IF(ISERROR(VLOOKUP(TRIM(B923),ALL!$B$1:$V$2738,9,FALSE))," ",VLOOKUP(TRIM(B923),ALL!$B$1:$V$2738,9,FALSE)))</f>
        <v/>
      </c>
      <c r="N923" s="34" t="str">
        <f>IF(ISBLANK(VLOOKUP(TRIM(B923),ALL!$B$1:$V$2738,10,FALSE)),"",IF(ISERROR(VLOOKUP(TRIM(B923),ALL!$B$1:$V$2738,10,FALSE))," ",VLOOKUP(TRIM(B923),ALL!$B$1:$V$2738,10,FALSE)))</f>
        <v/>
      </c>
      <c r="P923"/>
      <c r="Q923"/>
      <c r="R923"/>
      <c r="S923"/>
      <c r="T923"/>
      <c r="AB923"/>
      <c r="AC923"/>
    </row>
    <row r="924" spans="1:29">
      <c r="A924" s="34" t="str">
        <f>IF(ISERROR(VLOOKUP(TRIM(B924),ALL!$B$1:$U$2738,3,FALSE)),"(unc)",VLOOKUP(TRIM(B924),ALL!$B$1:$U$2738,3,FALSE))</f>
        <v>ROLB</v>
      </c>
      <c r="B924" s="99" t="s">
        <v>7921</v>
      </c>
      <c r="C924" s="10" t="s">
        <v>4264</v>
      </c>
      <c r="D924" s="224">
        <f>VLOOKUP(TRIM(B924),BirthdateDraft!$A$1:$M$9000,2,FALSE)</f>
        <v>35852</v>
      </c>
      <c r="E924" s="203" t="str">
        <f>VLOOKUP(TRIM(B924),BirthdateDraft!$A$1:$M$9865,3,FALSE)</f>
        <v>20/2</v>
      </c>
      <c r="F924" s="209" t="s">
        <v>8522</v>
      </c>
      <c r="G924" s="34" t="str">
        <f>IF(ISERROR(VLOOKUP(TRIM(B924),ALL!$B$1:$U$2738,2,FALSE)),"",IF(ISERROR(VLOOKUP(TRIM(B924),ALL!$B$1:$U$2738,2,FALSE))," ",VLOOKUP(TRIM(B924),ALL!$B$1:$U$2738,2,FALSE)))</f>
        <v>CAN</v>
      </c>
      <c r="H924" s="124" t="str">
        <f>IF(ISBLANK(VLOOKUP(TRIM(B924),ALL!$B$1:$V$2738,4,FALSE)),"",IF(ISERROR(VLOOKUP(TRIM(B924),ALL!$B$1:$V$2738,4,FALSE))," ",VLOOKUP(TRIM(B924),ALL!$B$1:$V$2738,4,FALSE)))</f>
        <v>0-4</v>
      </c>
      <c r="I924" s="34" t="str">
        <f>IF(ISBLANK(VLOOKUP(TRIM(B924),ALL!$B$1:$V$2738,5,FALSE)),"",IF(ISERROR(VLOOKUP(TRIM(B924),ALL!$B$1:$V$2738,5,FALSE))," ",VLOOKUP(TRIM(B924),ALL!$B$1:$V$2738,5,FALSE)))</f>
        <v/>
      </c>
      <c r="J924" s="34">
        <f>IF(ISBLANK(VLOOKUP(TRIM(B924),ALL!$B$1:$V$2738,6,FALSE)),"",IF(ISERROR(VLOOKUP(TRIM(B924),ALL!$B$1:$V$2738,6,FALSE))," ", VLOOKUP(TRIM(B924),ALL!$B$1:$V$2738,6,FALSE)))</f>
        <v>9</v>
      </c>
      <c r="K924" s="34" t="str">
        <f>IF(ISBLANK(VLOOKUP(TRIM(B924),ALL!$B$1:$V$2738,7,FALSE)),"",IF(ISERROR(VLOOKUP(TRIM(B924),ALL!$B$1:$V$2738,7,FALSE))," ",VLOOKUP(TRIM(B924),ALL!$B$1:$V$2738,7,FALSE)))</f>
        <v/>
      </c>
      <c r="L924" s="34" t="str">
        <f>IF(ISBLANK(VLOOKUP(TRIM(B924),ALL!$B$1:$V$2738,8,FALSE)),"",IF(ISERROR(VLOOKUP(TRIM(B924),ALL!$B$1:$V$2738,8,FALSE))," ",VLOOKUP(TRIM(B924),ALL!$B$1:$V$2738,8,FALSE)))</f>
        <v/>
      </c>
      <c r="M924" s="34" t="str">
        <f>IF(ISBLANK(VLOOKUP(TRIM(B924),ALL!$B$1:$V$2738,9,FALSE)),"",IF(ISERROR(VLOOKUP(TRIM(B924),ALL!$B$1:$V$2738,9,FALSE))," ",VLOOKUP(TRIM(B924),ALL!$B$1:$V$2738,9,FALSE)))</f>
        <v/>
      </c>
      <c r="N924" s="34" t="str">
        <f>IF(ISBLANK(VLOOKUP(TRIM(B924),ALL!$B$1:$V$2738,10,FALSE)),"",IF(ISERROR(VLOOKUP(TRIM(B924),ALL!$B$1:$V$2738,10,FALSE))," ",VLOOKUP(TRIM(B924),ALL!$B$1:$V$2738,10,FALSE)))</f>
        <v/>
      </c>
      <c r="P924"/>
      <c r="Q924"/>
      <c r="R924"/>
      <c r="S924"/>
      <c r="T924"/>
      <c r="AB924"/>
      <c r="AC924"/>
    </row>
    <row r="925" spans="1:29">
      <c r="A925" s="34" t="str">
        <f>IF(ISERROR(VLOOKUP(TRIM(B925),ALL!$B$1:$U$2738,3,FALSE)),"(unc)",VLOOKUP(TRIM(B925),ALL!$B$1:$U$2738,3,FALSE))</f>
        <v>LLB</v>
      </c>
      <c r="B925" s="99" t="s">
        <v>10239</v>
      </c>
      <c r="C925" s="10" t="s">
        <v>4264</v>
      </c>
      <c r="D925" s="224">
        <f>VLOOKUP(TRIM(B925),BirthdateDraft!$A$1:$M$9000,2,FALSE)</f>
        <v>35802</v>
      </c>
      <c r="E925" s="203" t="str">
        <f>VLOOKUP(TRIM(B925),BirthdateDraft!$A$1:$M$9865,3,FALSE)</f>
        <v>22/FA</v>
      </c>
      <c r="F925" s="209" t="s">
        <v>10834</v>
      </c>
      <c r="G925" s="34" t="str">
        <f>IF(ISERROR(VLOOKUP(TRIM(B925),ALL!$B$1:$U$2738,2,FALSE)),"",IF(ISERROR(VLOOKUP(TRIM(B925),ALL!$B$1:$U$2738,2,FALSE))," ",VLOOKUP(TRIM(B925),ALL!$B$1:$U$2738,2,FALSE)))</f>
        <v>LVA</v>
      </c>
      <c r="H925" s="124" t="str">
        <f>IF(ISBLANK(VLOOKUP(TRIM(B925),ALL!$B$1:$V$2738,4,FALSE)),"",IF(ISERROR(VLOOKUP(TRIM(B925),ALL!$B$1:$V$2738,4,FALSE))," ",VLOOKUP(TRIM(B925),ALL!$B$1:$V$2738,4,FALSE)))</f>
        <v>4-4</v>
      </c>
      <c r="I925" s="34" t="str">
        <f>IF(ISBLANK(VLOOKUP(TRIM(B925),ALL!$B$1:$V$2738,5,FALSE)),"",IF(ISERROR(VLOOKUP(TRIM(B925),ALL!$B$1:$V$2738,5,FALSE))," ",VLOOKUP(TRIM(B925),ALL!$B$1:$V$2738,5,FALSE)))</f>
        <v/>
      </c>
      <c r="J925" s="34">
        <f>IF(ISBLANK(VLOOKUP(TRIM(B925),ALL!$B$1:$V$2738,6,FALSE)),"",IF(ISERROR(VLOOKUP(TRIM(B925),ALL!$B$1:$V$2738,6,FALSE))," ", VLOOKUP(TRIM(B925),ALL!$B$1:$V$2738,6,FALSE)))</f>
        <v>0</v>
      </c>
      <c r="K925" s="34"/>
      <c r="L925" s="34"/>
      <c r="M925" s="34"/>
      <c r="N925" s="34"/>
      <c r="P925"/>
      <c r="Q925"/>
      <c r="R925"/>
      <c r="S925"/>
      <c r="T925"/>
      <c r="AB925"/>
      <c r="AC925"/>
    </row>
    <row r="926" spans="1:29">
      <c r="A926" s="34" t="str">
        <f>IF(ISERROR(VLOOKUP(TRIM(B926),ALL!$B$1:$U$2738,3,FALSE)),"(unc)",VLOOKUP(TRIM(B926),ALL!$B$1:$U$2738,3,FALSE))</f>
        <v>LLB</v>
      </c>
      <c r="B926" s="99" t="s">
        <v>11356</v>
      </c>
      <c r="C926" s="10" t="s">
        <v>4264</v>
      </c>
      <c r="D926" s="224">
        <f>VLOOKUP(TRIM(B926),BirthdateDraft!$A$1:$M$9000,2,FALSE)</f>
        <v>37070</v>
      </c>
      <c r="E926" s="203">
        <f>VLOOKUP(TRIM(B926),BirthdateDraft!$A$1:$M$9865,3,FALSE)</f>
        <v>23.3</v>
      </c>
      <c r="F926" s="209" t="s">
        <v>11853</v>
      </c>
      <c r="G926" s="34" t="str">
        <f>IF(ISERROR(VLOOKUP(TRIM(B926),ALL!$B$1:$U$2738,2,FALSE)),"",IF(ISERROR(VLOOKUP(TRIM(B926),ALL!$B$1:$U$2738,2,FALSE))," ",VLOOKUP(TRIM(B926),ALL!$B$1:$U$2738,2,FALSE)))</f>
        <v>BFA</v>
      </c>
      <c r="H926" s="124" t="str">
        <f>IF(ISBLANK(VLOOKUP(TRIM(B926),ALL!$B$1:$V$2738,4,FALSE)),"",IF(ISERROR(VLOOKUP(TRIM(B926),ALL!$B$1:$V$2738,4,FALSE))," ",VLOOKUP(TRIM(B926),ALL!$B$1:$V$2738,4,FALSE)))</f>
        <v>0-4</v>
      </c>
      <c r="I926" s="34" t="str">
        <f>IF(ISBLANK(VLOOKUP(TRIM(B926),ALL!$B$1:$V$2738,5,FALSE)),"",IF(ISERROR(VLOOKUP(TRIM(B926),ALL!$B$1:$V$2738,5,FALSE))," ",VLOOKUP(TRIM(B926),ALL!$B$1:$V$2738,5,FALSE)))</f>
        <v/>
      </c>
      <c r="J926" s="34">
        <f>IF(ISBLANK(VLOOKUP(TRIM(B926),ALL!$B$1:$V$2738,6,FALSE)),"",IF(ISERROR(VLOOKUP(TRIM(B926),ALL!$B$1:$V$2738,6,FALSE))," ", VLOOKUP(TRIM(B926),ALL!$B$1:$V$2738,6,FALSE)))</f>
        <v>0</v>
      </c>
      <c r="K926" s="34"/>
      <c r="L926" s="34"/>
      <c r="M926" s="34"/>
      <c r="N926" s="34"/>
      <c r="P926"/>
      <c r="Q926"/>
      <c r="R926"/>
      <c r="S926"/>
      <c r="T926"/>
      <c r="AB926"/>
      <c r="AC926"/>
    </row>
    <row r="927" spans="1:29">
      <c r="A927" s="34" t="str">
        <f>IF(ISERROR(VLOOKUP(TRIM(B927),ALL!$B$1:$U$2738,3,FALSE)),"(unc)",VLOOKUP(TRIM(B927),ALL!$B$1:$U$2738,3,FALSE))</f>
        <v>LB</v>
      </c>
      <c r="B927" s="435" t="s">
        <v>10255</v>
      </c>
      <c r="C927" s="10" t="s">
        <v>4264</v>
      </c>
      <c r="D927" s="224">
        <f>VLOOKUP(TRIM(B927),BirthdateDraft!$A$1:$M$9000,2,FALSE)</f>
        <v>36465</v>
      </c>
      <c r="E927" s="203" t="str">
        <f>VLOOKUP(TRIM(B927),BirthdateDraft!$A$1:$M$9865,3,FALSE)</f>
        <v>22/FA</v>
      </c>
      <c r="F927" s="209" t="s">
        <v>12126</v>
      </c>
      <c r="G927" s="34" t="str">
        <f>IF(ISERROR(VLOOKUP(TRIM(B927),ALL!$B$1:$U$2738,2,FALSE)),"",IF(ISERROR(VLOOKUP(TRIM(B927),ALL!$B$1:$U$2738,2,FALSE))," ",VLOOKUP(TRIM(B927),ALL!$B$1:$U$2738,2,FALSE)))</f>
        <v>INA</v>
      </c>
      <c r="H927" s="124" t="str">
        <f>IF(ISBLANK(VLOOKUP(TRIM(B927),ALL!$B$1:$V$2738,4,FALSE)),"",IF(ISERROR(VLOOKUP(TRIM(B927),ALL!$B$1:$V$2738,4,FALSE))," ",VLOOKUP(TRIM(B927),ALL!$B$1:$V$2738,4,FALSE)))</f>
        <v>0-0</v>
      </c>
      <c r="I927" s="34" t="str">
        <f>IF(ISBLANK(VLOOKUP(TRIM(B927),ALL!$B$1:$V$2738,5,FALSE)),"",IF(ISERROR(VLOOKUP(TRIM(B927),ALL!$B$1:$V$2738,5,FALSE))," ",VLOOKUP(TRIM(B927),ALL!$B$1:$V$2738,5,FALSE)))</f>
        <v/>
      </c>
      <c r="J927" s="34">
        <f>IF(ISBLANK(VLOOKUP(TRIM(B927),ALL!$B$1:$V$2738,6,FALSE)),"",IF(ISERROR(VLOOKUP(TRIM(B927),ALL!$B$1:$V$2738,6,FALSE))," ", VLOOKUP(TRIM(B927),ALL!$B$1:$V$2738,6,FALSE)))</f>
        <v>0</v>
      </c>
      <c r="K927" s="34"/>
      <c r="L927" s="34"/>
      <c r="M927" s="34"/>
      <c r="N927" s="34"/>
      <c r="P927"/>
      <c r="Q927"/>
      <c r="R927"/>
      <c r="S927"/>
      <c r="T927"/>
      <c r="AB927"/>
      <c r="AC927"/>
    </row>
    <row r="929" spans="1:29">
      <c r="A929" s="34"/>
      <c r="B929" s="99"/>
      <c r="C929" s="10"/>
      <c r="D929" s="224"/>
      <c r="E929" s="203"/>
      <c r="F929" s="209"/>
      <c r="G929" s="34"/>
      <c r="H929" s="124"/>
      <c r="I929" s="34"/>
      <c r="J929" s="34"/>
      <c r="K929" s="34"/>
      <c r="L929" s="34" t="str">
        <f>IF(ISBLANK(VLOOKUP(TRIM(B929),ALL!$B$1:$V$2738,8,FALSE)),"",IF(ISERROR(VLOOKUP(TRIM(B929),ALL!$B$1:$V$2738,8,FALSE))," ",VLOOKUP(TRIM(B929),ALL!$B$1:$V$2738,8,FALSE)))</f>
        <v xml:space="preserve"> </v>
      </c>
      <c r="M929" s="34" t="str">
        <f>IF(ISBLANK(VLOOKUP(TRIM(B929),ALL!$B$1:$V$2738,9,FALSE)),"",IF(ISERROR(VLOOKUP(TRIM(B929),ALL!$B$1:$V$2738,9,FALSE))," ",VLOOKUP(TRIM(B929),ALL!$B$1:$V$2738,9,FALSE)))</f>
        <v xml:space="preserve"> </v>
      </c>
      <c r="N929" s="34" t="str">
        <f>IF(ISBLANK(VLOOKUP(TRIM(B929),ALL!$B$1:$V$2738,10,FALSE)),"",IF(ISERROR(VLOOKUP(TRIM(B929),ALL!$B$1:$V$2738,10,FALSE))," ",VLOOKUP(TRIM(B929),ALL!$B$1:$V$2738,10,FALSE)))</f>
        <v xml:space="preserve"> </v>
      </c>
      <c r="P929"/>
      <c r="Q929"/>
      <c r="R929"/>
      <c r="S929"/>
      <c r="T929"/>
      <c r="AB929"/>
      <c r="AC929"/>
    </row>
    <row r="930" spans="1:29">
      <c r="A930" s="34" t="str">
        <f>IF(ISERROR(VLOOKUP(TRIM(B930),ALL!$B$1:$U$2738,3,FALSE)),"(unc)",VLOOKUP(TRIM(B930),ALL!$B$1:$U$2738,3,FALSE))</f>
        <v>FS ^</v>
      </c>
      <c r="B930" s="99" t="s">
        <v>6014</v>
      </c>
      <c r="C930" s="10" t="s">
        <v>4264</v>
      </c>
      <c r="D930" s="224">
        <f>VLOOKUP(TRIM(B930),BirthdateDraft!$A$1:$M$9000,2,FALSE)</f>
        <v>35074</v>
      </c>
      <c r="E930" s="203" t="str">
        <f>VLOOKUP(TRIM(B930),BirthdateDraft!$A$1:$M$9865,3,FALSE)</f>
        <v>17/2</v>
      </c>
      <c r="F930" s="209"/>
      <c r="G930" s="34" t="str">
        <f>IF(ISERROR(VLOOKUP(TRIM(B930),ALL!$B$1:$U$2738,2,FALSE)),"",IF(ISERROR(VLOOKUP(TRIM(B930),ALL!$B$1:$U$2738,2,FALSE))," ",VLOOKUP(TRIM(B930),ALL!$B$1:$U$2738,2,FALSE)))</f>
        <v>ARN</v>
      </c>
      <c r="H930" s="124" t="str">
        <f>IF(ISBLANK(VLOOKUP(TRIM(B930),ALL!$B$1:$V$2738,4,FALSE)),"",IF(ISERROR(VLOOKUP(TRIM(B930),ALL!$B$1:$V$2738,4,FALSE))," ",VLOOKUP(TRIM(B930),ALL!$B$1:$V$2738,4,FALSE)))</f>
        <v>5-6</v>
      </c>
      <c r="I930" s="34" t="str">
        <f>IF(ISBLANK(VLOOKUP(TRIM(B930),ALL!$B$1:$V$2738,5,FALSE)),"",IF(ISERROR(VLOOKUP(TRIM(B930),ALL!$B$1:$V$2738,5,FALSE))," ",VLOOKUP(TRIM(B930),ALL!$B$1:$V$2738,5,FALSE)))</f>
        <v/>
      </c>
      <c r="J930" s="34" t="str">
        <f>IF(ISBLANK(VLOOKUP(TRIM(B930),ALL!$B$1:$V$2738,6,FALSE)),"",IF(ISERROR(VLOOKUP(TRIM(B930),ALL!$B$1:$V$2738,6,FALSE))," ", VLOOKUP(TRIM(B930),ALL!$B$1:$V$2738,6,FALSE)))</f>
        <v/>
      </c>
      <c r="K930" s="34" t="str">
        <f>IF(ISBLANK(VLOOKUP(TRIM(B930),ALL!$B$1:$V$2738,7,FALSE)),"",IF(ISERROR(VLOOKUP(TRIM(B930),ALL!$B$1:$V$2738,7,FALSE))," ",VLOOKUP(TRIM(B930),ALL!$B$1:$V$2738,7,FALSE)))</f>
        <v/>
      </c>
      <c r="L930" s="34" t="str">
        <f>IF(ISBLANK(VLOOKUP(TRIM(B930),ALL!$B$1:$V$2738,8,FALSE)),"",IF(ISERROR(VLOOKUP(TRIM(B930),ALL!$B$1:$V$2738,8,FALSE))," ",VLOOKUP(TRIM(B930),ALL!$B$1:$V$2738,8,FALSE)))</f>
        <v/>
      </c>
      <c r="M930" s="34" t="str">
        <f>IF(ISBLANK(VLOOKUP(TRIM(B930),ALL!$B$1:$V$2738,9,FALSE)),"",IF(ISERROR(VLOOKUP(TRIM(B930),ALL!$B$1:$V$2738,9,FALSE))," ",VLOOKUP(TRIM(B930),ALL!$B$1:$V$2738,9,FALSE)))</f>
        <v/>
      </c>
      <c r="N930" s="34" t="str">
        <f>IF(ISBLANK(VLOOKUP(TRIM(B930),ALL!$B$1:$V$2738,10,FALSE)),"",IF(ISERROR(VLOOKUP(TRIM(B930),ALL!$B$1:$V$2738,10,FALSE))," ",VLOOKUP(TRIM(B930),ALL!$B$1:$V$2738,10,FALSE)))</f>
        <v/>
      </c>
      <c r="O930"/>
      <c r="P930"/>
      <c r="Q930"/>
      <c r="R930"/>
      <c r="S930"/>
      <c r="T930"/>
      <c r="AB930"/>
      <c r="AC930"/>
    </row>
    <row r="931" spans="1:29">
      <c r="A931" s="34" t="str">
        <f>IF(ISERROR(VLOOKUP(TRIM(B931),ALL!$B$1:$U$2738,3,FALSE)),"(unc)",VLOOKUP(TRIM(B931),ALL!$B$1:$U$2738,3,FALSE))</f>
        <v>LCB ^</v>
      </c>
      <c r="B931" s="99" t="s">
        <v>5412</v>
      </c>
      <c r="C931" s="10" t="s">
        <v>4264</v>
      </c>
      <c r="D931" s="224">
        <f>VLOOKUP(TRIM(B931),BirthdateDraft!$A$1:$M$9000,2,FALSE)</f>
        <v>33991</v>
      </c>
      <c r="E931" s="203" t="str">
        <f>VLOOKUP(TRIM(B931),BirthdateDraft!$A$1:$M$9865,3,FALSE)</f>
        <v>15/3</v>
      </c>
      <c r="F931" s="209"/>
      <c r="G931" s="34" t="str">
        <f>IF(ISERROR(VLOOKUP(TRIM(B931),ALL!$B$1:$U$2738,2,FALSE)),"",IF(ISERROR(VLOOKUP(TRIM(B931),ALL!$B$1:$U$2738,2,FALSE))," ",VLOOKUP(TRIM(B931),ALL!$B$1:$U$2738,2,FALSE)))</f>
        <v>HOA</v>
      </c>
      <c r="H931" s="124" t="str">
        <f>IF(ISBLANK(VLOOKUP(TRIM(B931),ALL!$B$1:$V$2738,4,FALSE)),"",IF(ISERROR(VLOOKUP(TRIM(B931),ALL!$B$1:$V$2738,4,FALSE))," ",VLOOKUP(TRIM(B931),ALL!$B$1:$V$2738,4,FALSE)))</f>
        <v>5</v>
      </c>
      <c r="I931" s="34"/>
      <c r="J931" s="34"/>
      <c r="K931" s="34"/>
      <c r="L931" s="34" t="str">
        <f>IF(ISBLANK(VLOOKUP(TRIM(B931),ALL!$B$1:$V$2738,8,FALSE)),"",IF(ISERROR(VLOOKUP(TRIM(B931),ALL!$B$1:$V$2738,8,FALSE))," ",VLOOKUP(TRIM(B931),ALL!$B$1:$V$2738,8,FALSE)))</f>
        <v/>
      </c>
      <c r="M931" s="34" t="str">
        <f>IF(ISBLANK(VLOOKUP(TRIM(B931),ALL!$B$1:$V$2738,9,FALSE)),"",IF(ISERROR(VLOOKUP(TRIM(B931),ALL!$B$1:$V$2738,9,FALSE))," ",VLOOKUP(TRIM(B931),ALL!$B$1:$V$2738,9,FALSE)))</f>
        <v/>
      </c>
      <c r="N931" s="34" t="str">
        <f>IF(ISBLANK(VLOOKUP(TRIM(B931),ALL!$B$1:$V$2738,10,FALSE)),"",IF(ISERROR(VLOOKUP(TRIM(B931),ALL!$B$1:$V$2738,10,FALSE))," ",VLOOKUP(TRIM(B931),ALL!$B$1:$V$2738,10,FALSE)))</f>
        <v/>
      </c>
      <c r="P931"/>
      <c r="Q931"/>
      <c r="R931"/>
      <c r="S931"/>
      <c r="T931"/>
      <c r="AB931"/>
      <c r="AC931"/>
    </row>
    <row r="932" spans="1:29">
      <c r="A932" s="34" t="str">
        <f>IF(ISERROR(VLOOKUP(TRIM(B932),ALL!$B$1:$U$2738,3,FALSE)),"(unc)",VLOOKUP(TRIM(B932),ALL!$B$1:$U$2738,3,FALSE))</f>
        <v>S ^</v>
      </c>
      <c r="B932" s="99" t="s">
        <v>11667</v>
      </c>
      <c r="C932" s="10" t="s">
        <v>4264</v>
      </c>
      <c r="D932" s="224">
        <f>VLOOKUP(TRIM(B932),BirthdateDraft!$A$1:$M$9000,2,FALSE)</f>
        <v>36550</v>
      </c>
      <c r="E932" s="203">
        <f>VLOOKUP(TRIM(B932),BirthdateDraft!$A$1:$M$9865,3,FALSE)</f>
        <v>23.3</v>
      </c>
      <c r="F932" s="209" t="s">
        <v>11733</v>
      </c>
      <c r="G932" s="34" t="str">
        <f>IF(ISERROR(VLOOKUP(TRIM(B932),ALL!$B$1:$U$2738,2,FALSE)),"",IF(ISERROR(VLOOKUP(TRIM(B932),ALL!$B$1:$U$2738,2,FALSE))," ",VLOOKUP(TRIM(B932),ALL!$B$1:$U$2738,2,FALSE)))</f>
        <v>SFN</v>
      </c>
      <c r="H932" s="124" t="str">
        <f>IF(ISBLANK(VLOOKUP(TRIM(B932),ALL!$B$1:$V$2738,4,FALSE)),"",IF(ISERROR(VLOOKUP(TRIM(B932),ALL!$B$1:$V$2738,4,FALSE))," ",VLOOKUP(TRIM(B932),ALL!$B$1:$V$2738,4,FALSE)))</f>
        <v>4-4</v>
      </c>
      <c r="I932" s="34"/>
      <c r="J932" s="34"/>
      <c r="K932" s="34"/>
      <c r="L932" s="34"/>
      <c r="M932" s="34"/>
      <c r="N932" s="34"/>
      <c r="P932"/>
      <c r="Q932"/>
      <c r="R932"/>
      <c r="S932"/>
      <c r="T932"/>
      <c r="AB932"/>
      <c r="AC932"/>
    </row>
    <row r="933" spans="1:29">
      <c r="A933" s="34" t="str">
        <f>IF(ISERROR(VLOOKUP(TRIM(B933),ALL!$B$1:$U$2738,3,FALSE)),"(unc)",VLOOKUP(TRIM(B933),ALL!$B$1:$U$2738,3,FALSE))</f>
        <v>RCB ^</v>
      </c>
      <c r="B933" s="99" t="s">
        <v>11293</v>
      </c>
      <c r="C933" s="10" t="s">
        <v>4264</v>
      </c>
      <c r="D933" s="224">
        <f>VLOOKUP(TRIM(B933),BirthdateDraft!$A$1:$M$9000,2,FALSE)</f>
        <v>36672</v>
      </c>
      <c r="E933" s="203">
        <f>VLOOKUP(TRIM(B933),BirthdateDraft!$A$1:$M$9865,3,FALSE)</f>
        <v>23.2</v>
      </c>
      <c r="F933" s="209" t="s">
        <v>11735</v>
      </c>
      <c r="G933" s="34" t="str">
        <f>IF(ISERROR(VLOOKUP(TRIM(B933),ALL!$B$1:$U$2738,2,FALSE)),"",IF(ISERROR(VLOOKUP(TRIM(B933),ALL!$B$1:$U$2738,2,FALSE))," ",VLOOKUP(TRIM(B933),ALL!$B$1:$U$2738,2,FALSE)))</f>
        <v>CHN</v>
      </c>
      <c r="H933" s="124" t="str">
        <f>IF(ISBLANK(VLOOKUP(TRIM(B933),ALL!$B$1:$V$2738,4,FALSE)),"",IF(ISERROR(VLOOKUP(TRIM(B933),ALL!$B$1:$V$2738,4,FALSE))," ",VLOOKUP(TRIM(B933),ALL!$B$1:$V$2738,4,FALSE)))</f>
        <v>0</v>
      </c>
      <c r="I933" s="34"/>
      <c r="J933" s="34"/>
      <c r="K933" s="34"/>
      <c r="L933" s="34"/>
      <c r="M933" s="34"/>
      <c r="N933" s="34"/>
      <c r="P933"/>
      <c r="Q933"/>
      <c r="R933"/>
      <c r="S933"/>
      <c r="T933"/>
      <c r="AB933"/>
      <c r="AC933"/>
    </row>
    <row r="934" spans="1:29">
      <c r="A934" s="34" t="str">
        <f>IF(ISERROR(VLOOKUP(TRIM(B934),ALL!$B$1:$U$2738,3,FALSE)),"(unc)",VLOOKUP(TRIM(B934),ALL!$B$1:$U$2738,3,FALSE))</f>
        <v>SS ^</v>
      </c>
      <c r="B934" s="99" t="s">
        <v>7090</v>
      </c>
      <c r="C934" s="10" t="s">
        <v>4264</v>
      </c>
      <c r="D934" s="224">
        <f>VLOOKUP(TRIM(B934),BirthdateDraft!$A$1:$M$9000,2,FALSE)</f>
        <v>35994</v>
      </c>
      <c r="E934" s="203" t="str">
        <f>VLOOKUP(TRIM(B934),BirthdateDraft!$A$1:$M$9865,3,FALSE)</f>
        <v>19/5supp</v>
      </c>
      <c r="F934" s="209"/>
      <c r="G934" s="34" t="str">
        <f>IF(ISERROR(VLOOKUP(TRIM(B934),ALL!$B$1:$U$2738,2,FALSE)),"",IF(ISERROR(VLOOKUP(TRIM(B934),ALL!$B$1:$U$2738,2,FALSE))," ",VLOOKUP(TRIM(B934),ALL!$B$1:$U$2738,2,FALSE)))</f>
        <v>ARN</v>
      </c>
      <c r="H934" s="124" t="str">
        <f>IF(ISBLANK(VLOOKUP(TRIM(B934),ALL!$B$1:$V$2738,4,FALSE)),"",IF(ISERROR(VLOOKUP(TRIM(B934),ALL!$B$1:$V$2738,4,FALSE))," ",VLOOKUP(TRIM(B934),ALL!$B$1:$V$2738,4,FALSE)))</f>
        <v>5-0</v>
      </c>
      <c r="I934" s="34" t="str">
        <f>IF(ISBLANK(VLOOKUP(TRIM(B934),ALL!$B$1:$V$2738,5,FALSE)),"",IF(ISERROR(VLOOKUP(TRIM(B934),ALL!$B$1:$V$2738,5,FALSE))," ",VLOOKUP(TRIM(B934),ALL!$B$1:$V$2738,5,FALSE)))</f>
        <v/>
      </c>
      <c r="J934" s="34" t="str">
        <f>IF(ISBLANK(VLOOKUP(TRIM(B934),ALL!$B$1:$V$2738,6,FALSE)),"",IF(ISERROR(VLOOKUP(TRIM(B934),ALL!$B$1:$V$2738,6,FALSE))," ", VLOOKUP(TRIM(B934),ALL!$B$1:$V$2738,6,FALSE)))</f>
        <v/>
      </c>
      <c r="K934" s="34" t="str">
        <f>IF(ISBLANK(VLOOKUP(TRIM(B934),ALL!$B$1:$V$2738,7,FALSE)),"",IF(ISERROR(VLOOKUP(TRIM(B934),ALL!$B$1:$V$2738,7,FALSE))," ",VLOOKUP(TRIM(B934),ALL!$B$1:$V$2738,7,FALSE)))</f>
        <v/>
      </c>
      <c r="L934" s="34" t="str">
        <f>IF(ISBLANK(VLOOKUP(TRIM(B934),ALL!$B$1:$V$2738,8,FALSE)),"",IF(ISERROR(VLOOKUP(TRIM(B934),ALL!$B$1:$V$2738,8,FALSE))," ",VLOOKUP(TRIM(B934),ALL!$B$1:$V$2738,8,FALSE)))</f>
        <v/>
      </c>
      <c r="M934" s="34" t="str">
        <f>IF(ISBLANK(VLOOKUP(TRIM(B934),ALL!$B$1:$V$2738,9,FALSE)),"",IF(ISERROR(VLOOKUP(TRIM(B934),ALL!$B$1:$V$2738,9,FALSE))," ",VLOOKUP(TRIM(B934),ALL!$B$1:$V$2738,9,FALSE)))</f>
        <v/>
      </c>
      <c r="N934" s="34" t="str">
        <f>IF(ISBLANK(VLOOKUP(TRIM(B934),ALL!$B$1:$V$2738,10,FALSE)),"",IF(ISERROR(VLOOKUP(TRIM(B934),ALL!$B$1:$V$2738,10,FALSE))," ",VLOOKUP(TRIM(B934),ALL!$B$1:$V$2738,10,FALSE)))</f>
        <v/>
      </c>
      <c r="P934"/>
      <c r="Q934"/>
      <c r="R934"/>
      <c r="S934"/>
      <c r="T934"/>
      <c r="AB934"/>
      <c r="AC934"/>
    </row>
    <row r="935" spans="1:29">
      <c r="A935" s="34" t="str">
        <f>IF(ISERROR(VLOOKUP(TRIM(B935),ALL!$B$1:$U$2738,3,FALSE)),"(unc)",VLOOKUP(TRIM(B935),ALL!$B$1:$U$2738,3,FALSE))</f>
        <v>LCB ^</v>
      </c>
      <c r="B935" s="99" t="s">
        <v>6180</v>
      </c>
      <c r="C935" s="10" t="s">
        <v>4264</v>
      </c>
      <c r="D935" s="224">
        <f>VLOOKUP(TRIM(B935),BirthdateDraft!$A$1:$M$9000,2,FALSE)</f>
        <v>34960</v>
      </c>
      <c r="E935" s="203" t="str">
        <f>VLOOKUP(TRIM(B935),BirthdateDraft!$A$1:$M$9865,3,FALSE)</f>
        <v>17/1 (18)</v>
      </c>
      <c r="F935" s="209"/>
      <c r="G935" s="34" t="str">
        <f>IF(ISERROR(VLOOKUP(TRIM(B935),ALL!$B$1:$U$2738,2,FALSE)),"",IF(ISERROR(VLOOKUP(TRIM(B935),ALL!$B$1:$U$2738,2,FALSE))," ",VLOOKUP(TRIM(B935),ALL!$B$1:$U$2738,2,FALSE)))</f>
        <v>NYN</v>
      </c>
      <c r="H935" s="124" t="str">
        <f>IF(ISBLANK(VLOOKUP(TRIM(B935),ALL!$B$1:$V$2738,4,FALSE)),"",IF(ISERROR(VLOOKUP(TRIM(B935),ALL!$B$1:$V$2738,4,FALSE))," ",VLOOKUP(TRIM(B935),ALL!$B$1:$V$2738,4,FALSE)))</f>
        <v>4</v>
      </c>
      <c r="I935" s="34" t="str">
        <f>IF(ISBLANK(VLOOKUP(TRIM(B935),ALL!$B$1:$V$2738,5,FALSE)),"",IF(ISERROR(VLOOKUP(TRIM(B935),ALL!$B$1:$V$2738,5,FALSE))," ",VLOOKUP(TRIM(B935),ALL!$B$1:$V$2738,5,FALSE)))</f>
        <v/>
      </c>
      <c r="J935" s="34" t="str">
        <f>IF(ISBLANK(VLOOKUP(TRIM(B935),ALL!$B$1:$V$2738,6,FALSE)),"",IF(ISERROR(VLOOKUP(TRIM(B935),ALL!$B$1:$V$2738,6,FALSE))," ", VLOOKUP(TRIM(B935),ALL!$B$1:$V$2738,6,FALSE)))</f>
        <v/>
      </c>
      <c r="K935" s="34" t="str">
        <f>IF(ISBLANK(VLOOKUP(TRIM(B935),ALL!$B$1:$V$2738,7,FALSE)),"",IF(ISERROR(VLOOKUP(TRIM(B935),ALL!$B$1:$V$2738,7,FALSE))," ",VLOOKUP(TRIM(B935),ALL!$B$1:$V$2738,7,FALSE)))</f>
        <v/>
      </c>
      <c r="L935" s="34" t="str">
        <f>IF(ISBLANK(VLOOKUP(TRIM(B935),ALL!$B$1:$V$2738,8,FALSE)),"",IF(ISERROR(VLOOKUP(TRIM(B935),ALL!$B$1:$V$2738,8,FALSE))," ",VLOOKUP(TRIM(B935),ALL!$B$1:$V$2738,8,FALSE)))</f>
        <v/>
      </c>
      <c r="M935" s="34" t="str">
        <f>IF(ISBLANK(VLOOKUP(TRIM(B935),ALL!$B$1:$V$2738,9,FALSE)),"",IF(ISERROR(VLOOKUP(TRIM(B935),ALL!$B$1:$V$2738,9,FALSE))," ",VLOOKUP(TRIM(B935),ALL!$B$1:$V$2738,9,FALSE)))</f>
        <v/>
      </c>
      <c r="N935" s="34" t="str">
        <f>IF(ISBLANK(VLOOKUP(TRIM(B935),ALL!$B$1:$V$2738,10,FALSE)),"",IF(ISERROR(VLOOKUP(TRIM(B935),ALL!$B$1:$V$2738,10,FALSE))," ",VLOOKUP(TRIM(B935),ALL!$B$1:$V$2738,10,FALSE)))</f>
        <v/>
      </c>
      <c r="P935"/>
      <c r="Q935"/>
      <c r="R935"/>
      <c r="S935"/>
      <c r="T935"/>
      <c r="AB935"/>
      <c r="AC935"/>
    </row>
    <row r="936" spans="1:29">
      <c r="A936" s="34" t="str">
        <f>IF(ISERROR(VLOOKUP(TRIM(B936),ALL!$B$1:$U$2738,3,FALSE)),"(unc)",VLOOKUP(TRIM(B936),ALL!$B$1:$U$2738,3,FALSE))</f>
        <v>FS ^</v>
      </c>
      <c r="B936" s="99" t="s">
        <v>10049</v>
      </c>
      <c r="C936" s="10" t="s">
        <v>4264</v>
      </c>
      <c r="D936" s="224">
        <f>VLOOKUP(TRIM(B936),BirthdateDraft!$A$1:$M$9000,2,FALSE)</f>
        <v>36314</v>
      </c>
      <c r="E936" s="203" t="str">
        <f>VLOOKUP(TRIM(B936),BirthdateDraft!$A$1:$M$9865,3,FALSE)</f>
        <v>22/2</v>
      </c>
      <c r="F936" s="209"/>
      <c r="G936" s="34" t="str">
        <f>IF(ISERROR(VLOOKUP(TRIM(B936),ALL!$B$1:$U$2738,2,FALSE)),"",IF(ISERROR(VLOOKUP(TRIM(B936),ALL!$B$1:$U$2738,2,FALSE))," ",VLOOKUP(TRIM(B936),ALL!$B$1:$U$2738,2,FALSE)))</f>
        <v>HOA</v>
      </c>
      <c r="H936" s="124" t="str">
        <f>IF(ISBLANK(VLOOKUP(TRIM(B936),ALL!$B$1:$V$2738,4,FALSE)),"",IF(ISERROR(VLOOKUP(TRIM(B936),ALL!$B$1:$V$2738,4,FALSE))," ",VLOOKUP(TRIM(B936),ALL!$B$1:$V$2738,4,FALSE)))</f>
        <v>4-0</v>
      </c>
      <c r="I936" s="34"/>
      <c r="J936" s="34"/>
      <c r="K936" s="34"/>
      <c r="L936" s="34"/>
      <c r="M936" s="34"/>
      <c r="N936" s="34"/>
      <c r="P936"/>
      <c r="Q936"/>
      <c r="R936"/>
      <c r="S936"/>
      <c r="T936"/>
      <c r="AB936"/>
      <c r="AC936"/>
    </row>
    <row r="937" spans="1:29">
      <c r="A937" s="34" t="str">
        <f>IF(ISERROR(VLOOKUP(TRIM(B937),ALL!$B$1:$U$2738,3,FALSE)),"(unc)",VLOOKUP(TRIM(B937),ALL!$B$1:$U$2738,3,FALSE))</f>
        <v>CB ^</v>
      </c>
      <c r="B937" s="99" t="s">
        <v>10002</v>
      </c>
      <c r="C937" s="10" t="s">
        <v>4264</v>
      </c>
      <c r="D937" s="224">
        <f>VLOOKUP(TRIM(B937),BirthdateDraft!$A$1:$M$9000,2,FALSE)</f>
        <v>36511</v>
      </c>
      <c r="E937" s="203" t="str">
        <f>VLOOKUP(TRIM(B937),BirthdateDraft!$A$1:$M$9865,3,FALSE)</f>
        <v>22/2</v>
      </c>
      <c r="F937" s="209" t="s">
        <v>10628</v>
      </c>
      <c r="G937" s="34" t="str">
        <f>IF(ISERROR(VLOOKUP(TRIM(B937),ALL!$B$1:$U$2738,2,FALSE)),"",IF(ISERROR(VLOOKUP(TRIM(B937),ALL!$B$1:$U$2738,2,FALSE))," ",VLOOKUP(TRIM(B937),ALL!$B$1:$U$2738,2,FALSE)))</f>
        <v>CHN</v>
      </c>
      <c r="H937" s="124" t="str">
        <f>IF(ISBLANK(VLOOKUP(TRIM(B937),ALL!$B$1:$V$2738,4,FALSE)),"",IF(ISERROR(VLOOKUP(TRIM(B937),ALL!$B$1:$V$2738,4,FALSE))," ",VLOOKUP(TRIM(B937),ALL!$B$1:$V$2738,4,FALSE)))</f>
        <v>4</v>
      </c>
      <c r="I937" s="34"/>
      <c r="J937" s="34"/>
      <c r="K937" s="34"/>
      <c r="L937" s="34"/>
      <c r="M937" s="34"/>
      <c r="N937" s="34"/>
      <c r="P937"/>
      <c r="Q937"/>
      <c r="R937"/>
      <c r="S937"/>
      <c r="T937"/>
      <c r="AB937"/>
      <c r="AC937"/>
    </row>
    <row r="938" spans="1:29">
      <c r="A938" s="34" t="str">
        <f>IF(ISERROR(VLOOKUP(TRIM(B938),ALL!$B$1:$U$2738,3,FALSE)),"(unc)",VLOOKUP(TRIM(B938),ALL!$B$1:$U$2738,3,FALSE))</f>
        <v>DB ^</v>
      </c>
      <c r="B938" s="440" t="s">
        <v>11250</v>
      </c>
      <c r="C938" s="10" t="s">
        <v>4264</v>
      </c>
      <c r="D938" s="224">
        <f>VLOOKUP(TRIM(B938),BirthdateDraft!$A$1:$M$9000,2,FALSE)</f>
        <v>37434</v>
      </c>
      <c r="E938" s="203">
        <f>VLOOKUP(TRIM(B938),BirthdateDraft!$A$1:$M$9865,3,FALSE)</f>
        <v>23.4</v>
      </c>
      <c r="F938" s="209" t="s">
        <v>11881</v>
      </c>
      <c r="G938" s="34" t="str">
        <f>IF(ISERROR(VLOOKUP(TRIM(B938),ALL!$B$1:$U$2738,2,FALSE)),"",IF(ISERROR(VLOOKUP(TRIM(B938),ALL!$B$1:$U$2738,2,FALSE))," ",VLOOKUP(TRIM(B938),ALL!$B$1:$U$2738,2,FALSE)))</f>
        <v>PHN</v>
      </c>
      <c r="H938" s="124" t="str">
        <f>IF(ISBLANK(VLOOKUP(TRIM(B938),ALL!$B$1:$V$2738,4,FALSE)),"",IF(ISERROR(VLOOKUP(TRIM(B938),ALL!$B$1:$V$2738,4,FALSE))," ",VLOOKUP(TRIM(B938),ALL!$B$1:$V$2738,4,FALSE)))</f>
        <v>0-0</v>
      </c>
      <c r="I938" s="34"/>
      <c r="J938" s="34"/>
      <c r="K938" s="34"/>
      <c r="L938" s="34"/>
      <c r="M938" s="34"/>
      <c r="N938" s="34"/>
      <c r="P938"/>
      <c r="Q938"/>
      <c r="R938"/>
      <c r="S938"/>
      <c r="T938"/>
      <c r="AB938"/>
      <c r="AC938"/>
    </row>
    <row r="939" spans="1:29">
      <c r="A939" s="34" t="str">
        <f>IF(ISERROR(VLOOKUP(TRIM(B939),ALL!$B$1:$U$2738,3,FALSE)),"(unc)",VLOOKUP(TRIM(B939),ALL!$B$1:$U$2738,3,FALSE))</f>
        <v>(unc)</v>
      </c>
      <c r="B939" s="99" t="s">
        <v>7933</v>
      </c>
      <c r="C939" s="10" t="s">
        <v>4264</v>
      </c>
      <c r="D939" s="224">
        <f>VLOOKUP(TRIM(B939),BirthdateDraft!$A$1:$M$9000,2,FALSE)</f>
        <v>36058</v>
      </c>
      <c r="E939" s="203" t="str">
        <f>VLOOKUP(TRIM(B939),BirthdateDraft!$A$1:$M$9865,3,FALSE)</f>
        <v>20/2</v>
      </c>
      <c r="F939" s="209" t="s">
        <v>11736</v>
      </c>
      <c r="G939" s="34" t="str">
        <f>IF(ISERROR(VLOOKUP(TRIM(B939),ALL!$B$1:$U$2738,2,FALSE)),"",IF(ISERROR(VLOOKUP(TRIM(B939),ALL!$B$1:$U$2738,2,FALSE))," ",VLOOKUP(TRIM(B939),ALL!$B$1:$U$2738,2,FALSE)))</f>
        <v/>
      </c>
      <c r="H939" s="124" t="str">
        <f>IF(ISBLANK(VLOOKUP(TRIM(B939),ALL!$B$1:$V$2738,4,FALSE)),"",IF(ISERROR(VLOOKUP(TRIM(B939),ALL!$B$1:$V$2738,4,FALSE))," ",VLOOKUP(TRIM(B939),ALL!$B$1:$V$2738,4,FALSE)))</f>
        <v xml:space="preserve"> </v>
      </c>
      <c r="I939" s="34"/>
      <c r="J939" s="34"/>
      <c r="K939" s="34"/>
      <c r="L939" s="34" t="str">
        <f>IF(ISBLANK(VLOOKUP(TRIM(B939),ALL!$B$1:$V$2738,8,FALSE)),"",IF(ISERROR(VLOOKUP(TRIM(B939),ALL!$B$1:$V$2738,8,FALSE))," ",VLOOKUP(TRIM(B939),ALL!$B$1:$V$2738,8,FALSE)))</f>
        <v xml:space="preserve"> </v>
      </c>
      <c r="M939" s="34" t="str">
        <f>IF(ISBLANK(VLOOKUP(TRIM(B939),ALL!$B$1:$V$2738,9,FALSE)),"",IF(ISERROR(VLOOKUP(TRIM(B939),ALL!$B$1:$V$2738,9,FALSE))," ",VLOOKUP(TRIM(B939),ALL!$B$1:$V$2738,9,FALSE)))</f>
        <v xml:space="preserve"> </v>
      </c>
      <c r="N939" s="34" t="str">
        <f>IF(ISBLANK(VLOOKUP(TRIM(B939),ALL!$B$1:$V$2738,10,FALSE)),"",IF(ISERROR(VLOOKUP(TRIM(B939),ALL!$B$1:$V$2738,10,FALSE))," ",VLOOKUP(TRIM(B939),ALL!$B$1:$V$2738,10,FALSE)))</f>
        <v xml:space="preserve"> </v>
      </c>
      <c r="P939"/>
      <c r="Q939"/>
      <c r="R939"/>
      <c r="S939"/>
      <c r="T939"/>
      <c r="AB939"/>
      <c r="AC939"/>
    </row>
    <row r="940" spans="1:29">
      <c r="A940" s="34"/>
      <c r="B940" s="99"/>
    </row>
    <row r="941" spans="1:29">
      <c r="A941" s="34" t="str">
        <f>IF(ISERROR(VLOOKUP(TRIM(B941),ALL!$B$1:$U$2738,3,FALSE)),"(unc)",VLOOKUP(TRIM(B941),ALL!$B$1:$U$2738,3,FALSE))</f>
        <v>KOR</v>
      </c>
      <c r="B941" s="99" t="s">
        <v>8193</v>
      </c>
      <c r="C941" s="10" t="s">
        <v>4264</v>
      </c>
      <c r="D941" s="224">
        <f>VLOOKUP(TRIM(B941),BirthdateDraft!$A$1:$M$9000,2,FALSE)</f>
        <v>36162</v>
      </c>
      <c r="E941" s="203" t="str">
        <f>VLOOKUP(TRIM(B941),BirthdateDraft!$A$1:$M$9865,3,FALSE)</f>
        <v>20/1</v>
      </c>
      <c r="F941" s="209" t="s">
        <v>8466</v>
      </c>
      <c r="G941" s="34" t="str">
        <f>IF(ISERROR(VLOOKUP(TRIM(B941),ALL!$B$1:$U$2738,2,FALSE)),"",IF(ISERROR(VLOOKUP(TRIM(B941),ALL!$B$1:$U$2738,2,FALSE))," ",VLOOKUP(TRIM(B941),ALL!$B$1:$U$2738,2,FALSE)))</f>
        <v>NEA</v>
      </c>
      <c r="H941" s="124" t="str">
        <f>IF(ISBLANK(VLOOKUP(TRIM(B941),ALL!$B$1:$V$2738,11,FALSE)),"",IF(ISERROR(VLOOKUP(TRIM(B941),ALL!$B$1:$V$2738,11,FALSE))," ",VLOOKUP(TRIM(B941),ALL!$B$1:$V$2738,11,FALSE)))</f>
        <v/>
      </c>
      <c r="I941" s="34"/>
      <c r="J941" s="34"/>
      <c r="K941" s="34"/>
      <c r="L941" s="34" t="str">
        <f>IF(ISBLANK(VLOOKUP(TRIM(B941),ALL!$B$1:$V$2738,8,FALSE)),"",IF(ISERROR(VLOOKUP(TRIM(B941),ALL!$B$1:$V$2738,8,FALSE))," ",VLOOKUP(TRIM(B941),ALL!$B$1:$V$2738,8,FALSE)))</f>
        <v/>
      </c>
      <c r="M941" s="34" t="str">
        <f>IF(ISBLANK(VLOOKUP(TRIM(B941),ALL!$B$1:$V$2738,9,FALSE)),"",IF(ISERROR(VLOOKUP(TRIM(B941),ALL!$B$1:$V$2738,9,FALSE))," ",VLOOKUP(TRIM(B941),ALL!$B$1:$V$2738,9,FALSE)))</f>
        <v/>
      </c>
      <c r="N941" s="34" t="str">
        <f>IF(ISBLANK(VLOOKUP(TRIM(B941),ALL!$B$1:$V$2738,10,FALSE)),"",IF(ISERROR(VLOOKUP(TRIM(B941),ALL!$B$1:$V$2738,10,FALSE))," ",VLOOKUP(TRIM(B941),ALL!$B$1:$V$2738,10,FALSE)))</f>
        <v/>
      </c>
      <c r="P941"/>
      <c r="Q941"/>
      <c r="R941"/>
      <c r="S941"/>
      <c r="T941"/>
      <c r="AB941"/>
      <c r="AC941"/>
    </row>
    <row r="942" spans="1:29">
      <c r="A942" s="34" t="str">
        <f>IF(ISERROR(VLOOKUP(TRIM(B942),ALL!$B$1:$U$2738,3,FALSE)),"(unc)",VLOOKUP(TRIM(B942),ALL!$B$1:$U$2738,3,FALSE))</f>
        <v>Punt</v>
      </c>
      <c r="B942" s="99" t="s">
        <v>9971</v>
      </c>
      <c r="C942" s="10" t="s">
        <v>4264</v>
      </c>
      <c r="D942" s="224">
        <f>VLOOKUP(TRIM(B942),BirthdateDraft!$A$1:$M$9000,2,FALSE)</f>
        <v>36270</v>
      </c>
      <c r="E942" s="203" t="str">
        <f>VLOOKUP(TRIM(B942),BirthdateDraft!$A$1:$M$9865,3,FALSE)</f>
        <v>22/4</v>
      </c>
      <c r="F942" s="209" t="s">
        <v>10757</v>
      </c>
      <c r="G942" s="34" t="str">
        <f>IF(ISERROR(VLOOKUP(TRIM(B942),ALL!$B$1:$U$2738,2,FALSE)),"",IF(ISERROR(VLOOKUP(TRIM(B942),ALL!$B$1:$U$2738,2,FALSE))," ",VLOOKUP(TRIM(B942),ALL!$B$1:$U$2738,2,FALSE)))</f>
        <v>TBN</v>
      </c>
      <c r="H942" s="124"/>
      <c r="I942" s="34"/>
      <c r="J942" s="34"/>
      <c r="K942" s="34"/>
      <c r="L942" s="34"/>
      <c r="M942" s="34"/>
      <c r="N942" s="34"/>
      <c r="P942"/>
      <c r="Q942"/>
      <c r="R942"/>
      <c r="S942"/>
      <c r="T942"/>
      <c r="AB942"/>
      <c r="AC942"/>
    </row>
    <row r="943" spans="1:29">
      <c r="A943" s="34" t="str">
        <f>IF(ISERROR(VLOOKUP(TRIM(B943),ALL!$B$1:$U$2738,3,FALSE)),"(unc)",VLOOKUP(TRIM(B943),ALL!$B$1:$U$2738,3,FALSE))</f>
        <v>PK</v>
      </c>
      <c r="B943" s="99" t="s">
        <v>5237</v>
      </c>
      <c r="C943" s="10" t="s">
        <v>4264</v>
      </c>
      <c r="D943" s="224">
        <f>VLOOKUP(TRIM(B943),BirthdateDraft!$A$1:$M$9000,2,FALSE)</f>
        <v>33444</v>
      </c>
      <c r="E943" s="203" t="str">
        <f>VLOOKUP(TRIM(B943),BirthdateDraft!$A$1:$M$9865,3,FALSE)</f>
        <v>13/FA</v>
      </c>
      <c r="F943" s="209"/>
      <c r="G943" s="34" t="str">
        <f>IF(ISERROR(VLOOKUP(TRIM(B943),ALL!$B$1:$U$2738,2,FALSE)),"",IF(ISERROR(VLOOKUP(TRIM(B943),ALL!$B$1:$U$2738,2,FALSE))," ",VLOOKUP(TRIM(B943),ALL!$B$1:$U$2738,2,FALSE)))</f>
        <v>JXA</v>
      </c>
      <c r="H943" s="124" t="s">
        <v>4302</v>
      </c>
      <c r="I943" s="34" t="s">
        <v>4302</v>
      </c>
      <c r="J943" s="34"/>
      <c r="K943" s="34"/>
      <c r="L943" s="34" t="str">
        <f>IF(ISBLANK(VLOOKUP(TRIM(B943),ALL!$B$1:$V$2738,8,FALSE)),"",IF(ISERROR(VLOOKUP(TRIM(B943),ALL!$B$1:$V$2738,8,FALSE))," ",VLOOKUP(TRIM(B943),ALL!$B$1:$V$2738,8,FALSE)))</f>
        <v/>
      </c>
      <c r="M943" s="34" t="str">
        <f>IF(ISBLANK(VLOOKUP(TRIM(B943),ALL!$B$1:$V$2738,9,FALSE)),"",IF(ISERROR(VLOOKUP(TRIM(B943),ALL!$B$1:$V$2738,9,FALSE))," ",VLOOKUP(TRIM(B943),ALL!$B$1:$V$2738,9,FALSE)))</f>
        <v/>
      </c>
      <c r="N943" s="34" t="str">
        <f>IF(ISBLANK(VLOOKUP(TRIM(B943),ALL!$B$1:$V$2738,10,FALSE)),"",IF(ISERROR(VLOOKUP(TRIM(B943),ALL!$B$1:$V$2738,10,FALSE))," ",VLOOKUP(TRIM(B943),ALL!$B$1:$V$2738,10,FALSE)))</f>
        <v/>
      </c>
      <c r="P943"/>
      <c r="Q943"/>
      <c r="R943"/>
      <c r="S943"/>
      <c r="T943"/>
      <c r="AB943"/>
      <c r="AC943"/>
    </row>
    <row r="944" spans="1:29" ht="15.75">
      <c r="A944" s="490" t="s">
        <v>12274</v>
      </c>
      <c r="B944" s="490"/>
      <c r="C944" s="490"/>
      <c r="D944" s="491"/>
      <c r="E944" s="490"/>
      <c r="F944" s="490"/>
      <c r="G944" s="490"/>
      <c r="H944" s="492"/>
      <c r="I944" s="490"/>
      <c r="J944" s="490"/>
      <c r="K944" s="490"/>
      <c r="L944" s="34" t="str">
        <f>IF(ISBLANK(VLOOKUP(TRIM(B944),ALL!$B$1:$V$2738,8,FALSE)),"",IF(ISERROR(VLOOKUP(TRIM(B944),ALL!$B$1:$V$2738,8,FALSE))," ",VLOOKUP(TRIM(B944),ALL!$B$1:$V$2738,8,FALSE)))</f>
        <v xml:space="preserve"> </v>
      </c>
      <c r="M944" s="34" t="str">
        <f>IF(ISBLANK(VLOOKUP(TRIM(B944),ALL!$B$1:$V$2738,9,FALSE)),"",IF(ISERROR(VLOOKUP(TRIM(B944),ALL!$B$1:$V$2738,9,FALSE))," ",VLOOKUP(TRIM(B944),ALL!$B$1:$V$2738,9,FALSE)))</f>
        <v xml:space="preserve"> </v>
      </c>
      <c r="N944" s="34" t="str">
        <f>IF(ISBLANK(VLOOKUP(TRIM(B944),ALL!$B$1:$V$2738,10,FALSE)),"",IF(ISERROR(VLOOKUP(TRIM(B944),ALL!$B$1:$V$2738,10,FALSE))," ",VLOOKUP(TRIM(B944),ALL!$B$1:$V$2738,10,FALSE)))</f>
        <v xml:space="preserve"> </v>
      </c>
      <c r="O944"/>
      <c r="P944"/>
      <c r="Q944"/>
      <c r="R944"/>
      <c r="S944"/>
      <c r="T944"/>
      <c r="AB944"/>
      <c r="AC944"/>
    </row>
    <row r="945" spans="1:29" ht="15.75">
      <c r="A945" s="490" t="s">
        <v>12275</v>
      </c>
      <c r="B945" s="490"/>
      <c r="C945" s="490"/>
      <c r="D945" s="491"/>
      <c r="E945" s="490"/>
      <c r="F945" s="490"/>
      <c r="G945" s="490"/>
      <c r="H945" s="492"/>
      <c r="I945" s="490"/>
      <c r="J945" s="490"/>
      <c r="K945" s="490"/>
      <c r="L945" s="34" t="str">
        <f>IF(ISBLANK(VLOOKUP(TRIM(B945),ALL!$B$1:$V$2738,8,FALSE)),"",IF(ISERROR(VLOOKUP(TRIM(B945),ALL!$B$1:$V$2738,8,FALSE))," ",VLOOKUP(TRIM(B945),ALL!$B$1:$V$2738,8,FALSE)))</f>
        <v xml:space="preserve"> </v>
      </c>
      <c r="M945" s="34" t="str">
        <f>IF(ISBLANK(VLOOKUP(TRIM(B945),ALL!$B$1:$V$2738,9,FALSE)),"",IF(ISERROR(VLOOKUP(TRIM(B945),ALL!$B$1:$V$2738,9,FALSE))," ",VLOOKUP(TRIM(B945),ALL!$B$1:$V$2738,9,FALSE)))</f>
        <v xml:space="preserve"> </v>
      </c>
      <c r="N945" s="34" t="str">
        <f>IF(ISBLANK(VLOOKUP(TRIM(B945),ALL!$B$1:$V$2738,10,FALSE)),"",IF(ISERROR(VLOOKUP(TRIM(B945),ALL!$B$1:$V$2738,10,FALSE))," ",VLOOKUP(TRIM(B945),ALL!$B$1:$V$2738,10,FALSE)))</f>
        <v xml:space="preserve"> </v>
      </c>
      <c r="O945"/>
      <c r="P945"/>
      <c r="Q945"/>
      <c r="R945"/>
      <c r="S945"/>
      <c r="T945"/>
      <c r="AB945"/>
      <c r="AC945"/>
    </row>
    <row r="946" spans="1:29">
      <c r="L946" s="34" t="str">
        <f>IF(ISBLANK(VLOOKUP(TRIM(B946),ALL!$B$1:$V$2738,8,FALSE)),"",IF(ISERROR(VLOOKUP(TRIM(B946),ALL!$B$1:$V$2738,8,FALSE))," ",VLOOKUP(TRIM(B946),ALL!$B$1:$V$2738,8,FALSE)))</f>
        <v xml:space="preserve"> </v>
      </c>
      <c r="M946" s="34" t="str">
        <f>IF(ISBLANK(VLOOKUP(TRIM(B946),ALL!$B$1:$V$2738,9,FALSE)),"",IF(ISERROR(VLOOKUP(TRIM(B946),ALL!$B$1:$V$2738,9,FALSE))," ",VLOOKUP(TRIM(B946),ALL!$B$1:$V$2738,9,FALSE)))</f>
        <v xml:space="preserve"> </v>
      </c>
      <c r="N946" s="34" t="str">
        <f>IF(ISBLANK(VLOOKUP(TRIM(B946),ALL!$B$1:$V$2738,10,FALSE)),"",IF(ISERROR(VLOOKUP(TRIM(B946),ALL!$B$1:$V$2738,10,FALSE))," ",VLOOKUP(TRIM(B946),ALL!$B$1:$V$2738,10,FALSE)))</f>
        <v xml:space="preserve"> </v>
      </c>
      <c r="O946"/>
      <c r="P946"/>
      <c r="Q946"/>
      <c r="R946"/>
      <c r="S946"/>
      <c r="T946"/>
      <c r="AB946"/>
      <c r="AC946"/>
    </row>
    <row r="947" spans="1:29" ht="20.25">
      <c r="A947" s="4" t="s">
        <v>5940</v>
      </c>
      <c r="I947" s="31">
        <f>COUNTA(B948:B1011)</f>
        <v>54</v>
      </c>
      <c r="J947" s="31"/>
      <c r="L947" s="34" t="str">
        <f>IF(ISBLANK(VLOOKUP(TRIM(B947),ALL!$B$1:$V$2738,8,FALSE)),"",IF(ISERROR(VLOOKUP(TRIM(B947),ALL!$B$1:$V$2738,8,FALSE))," ",VLOOKUP(TRIM(B947),ALL!$B$1:$V$2738,8,FALSE)))</f>
        <v xml:space="preserve"> </v>
      </c>
      <c r="M947" s="34" t="str">
        <f>IF(ISBLANK(VLOOKUP(TRIM(B947),ALL!$B$1:$V$2738,9,FALSE)),"",IF(ISERROR(VLOOKUP(TRIM(B947),ALL!$B$1:$V$2738,9,FALSE))," ",VLOOKUP(TRIM(B947),ALL!$B$1:$V$2738,9,FALSE)))</f>
        <v xml:space="preserve"> </v>
      </c>
      <c r="N947" s="34" t="str">
        <f>IF(ISBLANK(VLOOKUP(TRIM(B947),ALL!$B$1:$V$2738,10,FALSE)),"",IF(ISERROR(VLOOKUP(TRIM(B947),ALL!$B$1:$V$2738,10,FALSE))," ",VLOOKUP(TRIM(B947),ALL!$B$1:$V$2738,10,FALSE)))</f>
        <v xml:space="preserve"> </v>
      </c>
      <c r="O947"/>
      <c r="P947"/>
      <c r="Q947"/>
      <c r="R947"/>
      <c r="S947"/>
      <c r="T947"/>
      <c r="AB947"/>
      <c r="AC947"/>
    </row>
    <row r="948" spans="1:29">
      <c r="A948" s="10"/>
      <c r="L948" s="34" t="str">
        <f>IF(ISBLANK(VLOOKUP(TRIM(B948),ALL!$B$1:$V$2738,8,FALSE)),"",IF(ISERROR(VLOOKUP(TRIM(B948),ALL!$B$1:$V$2738,8,FALSE))," ",VLOOKUP(TRIM(B948),ALL!$B$1:$V$2738,8,FALSE)))</f>
        <v xml:space="preserve"> </v>
      </c>
      <c r="M948" s="34" t="str">
        <f>IF(ISBLANK(VLOOKUP(TRIM(B948),ALL!$B$1:$V$2738,9,FALSE)),"",IF(ISERROR(VLOOKUP(TRIM(B948),ALL!$B$1:$V$2738,9,FALSE))," ",VLOOKUP(TRIM(B948),ALL!$B$1:$V$2738,9,FALSE)))</f>
        <v xml:space="preserve"> </v>
      </c>
      <c r="N948" s="34" t="str">
        <f>IF(ISBLANK(VLOOKUP(TRIM(B948),ALL!$B$1:$V$2738,10,FALSE)),"",IF(ISERROR(VLOOKUP(TRIM(B948),ALL!$B$1:$V$2738,10,FALSE))," ",VLOOKUP(TRIM(B948),ALL!$B$1:$V$2738,10,FALSE)))</f>
        <v xml:space="preserve"> </v>
      </c>
      <c r="P948"/>
      <c r="Q948"/>
      <c r="R948"/>
      <c r="S948"/>
      <c r="T948"/>
      <c r="AB948"/>
      <c r="AC948"/>
    </row>
    <row r="950" spans="1:29">
      <c r="A950" s="34" t="str">
        <f>IF(ISERROR(VLOOKUP(TRIM(B950),ALL!$B$1:$U$2738,3,FALSE)),"(unc)",VLOOKUP(TRIM(B950),ALL!$B$1:$U$2738,3,FALSE))</f>
        <v>QB</v>
      </c>
      <c r="B950" s="99" t="s">
        <v>11298</v>
      </c>
      <c r="C950" s="10" t="s">
        <v>3411</v>
      </c>
      <c r="D950" s="224">
        <f>VLOOKUP(TRIM(B950),BirthdateDraft!$A$1:$M$9000,2,FALSE)</f>
        <v>37167</v>
      </c>
      <c r="E950" s="203">
        <f>VLOOKUP(TRIM(B950),BirthdateDraft!$A$1:$M$9865,3,FALSE)</f>
        <v>23.1</v>
      </c>
      <c r="F950" s="209" t="s">
        <v>11737</v>
      </c>
      <c r="G950" s="34" t="str">
        <f>IF(ISERROR(VLOOKUP(TRIM(B950),ALL!$B$1:$U$2738,2,FALSE)),"",IF(ISERROR(VLOOKUP(TRIM(B950),ALL!$B$1:$U$2738,2,FALSE))," ",VLOOKUP(TRIM(B950),ALL!$B$1:$U$2738,2,FALSE)))</f>
        <v>HOA</v>
      </c>
      <c r="H950" s="124"/>
      <c r="I950" s="34"/>
      <c r="J950" s="34"/>
      <c r="K950" s="34"/>
      <c r="L950" s="34"/>
      <c r="M950" s="34"/>
      <c r="N950" s="34"/>
      <c r="O950" s="32"/>
      <c r="P950"/>
      <c r="Q950"/>
      <c r="R950"/>
      <c r="S950"/>
      <c r="T950"/>
      <c r="AB950"/>
      <c r="AC950"/>
    </row>
    <row r="951" spans="1:29">
      <c r="A951" s="34" t="str">
        <f>IF(ISERROR(VLOOKUP(TRIM(B951),ALL!$B$1:$U$2738,3,FALSE)),"(unc)",VLOOKUP(TRIM(B951),ALL!$B$1:$U$2738,3,FALSE))</f>
        <v>QB</v>
      </c>
      <c r="B951" s="99" t="s">
        <v>8205</v>
      </c>
      <c r="C951" s="10" t="s">
        <v>3411</v>
      </c>
      <c r="D951" s="224">
        <f>VLOOKUP(TRIM(B951),BirthdateDraft!$A$1:$M$9000,2,FALSE)</f>
        <v>34756</v>
      </c>
      <c r="E951" s="203" t="str">
        <f>VLOOKUP(TRIM(B951),BirthdateDraft!$A$1:$M$9865,3,FALSE)</f>
        <v>17/FA</v>
      </c>
      <c r="F951" s="209" t="s">
        <v>8295</v>
      </c>
      <c r="G951" s="34" t="str">
        <f>IF(ISERROR(VLOOKUP(TRIM(B951),ALL!$B$1:$U$2738,2,FALSE)),"",IF(ISERROR(VLOOKUP(TRIM(B951),ALL!$B$1:$U$2738,2,FALSE))," ",VLOOKUP(TRIM(B951),ALL!$B$1:$U$2738,2,FALSE)))</f>
        <v>CLA</v>
      </c>
      <c r="H951" s="124"/>
      <c r="I951" s="34"/>
      <c r="J951" s="34"/>
      <c r="K951" s="34"/>
      <c r="L951" s="34"/>
      <c r="M951" s="34"/>
      <c r="N951" s="34"/>
      <c r="O951" s="32"/>
      <c r="P951"/>
      <c r="Q951"/>
      <c r="R951"/>
      <c r="S951"/>
      <c r="T951"/>
      <c r="AB951"/>
      <c r="AC951"/>
    </row>
    <row r="952" spans="1:29">
      <c r="A952" s="34"/>
      <c r="B952" s="99"/>
      <c r="C952" s="10"/>
      <c r="D952" s="224"/>
      <c r="E952" s="203"/>
      <c r="F952" s="209"/>
      <c r="G952" s="34"/>
      <c r="H952" s="124"/>
      <c r="I952" s="34"/>
      <c r="J952" s="34"/>
      <c r="K952" s="34"/>
      <c r="L952" s="34"/>
      <c r="M952" s="34"/>
      <c r="N952" s="34"/>
      <c r="O952" s="32"/>
      <c r="P952"/>
      <c r="Q952"/>
      <c r="R952"/>
      <c r="S952"/>
      <c r="T952"/>
      <c r="AB952"/>
      <c r="AC952"/>
    </row>
    <row r="953" spans="1:29" ht="15">
      <c r="A953" s="34" t="str">
        <f>IF(ISERROR(VLOOKUP(TRIM(B953),ALL!$B$1:$U$2738,3,FALSE)),"(unc)",VLOOKUP(TRIM(B953),ALL!$B$1:$U$2738,3,FALSE))</f>
        <v>HB</v>
      </c>
      <c r="B953" s="213" t="s">
        <v>7361</v>
      </c>
      <c r="C953" s="10" t="s">
        <v>3411</v>
      </c>
      <c r="D953" s="224">
        <f>VLOOKUP(TRIM(B953),BirthdateDraft!$A$1:$M$9000,2,FALSE)</f>
        <v>35550</v>
      </c>
      <c r="E953" s="203" t="str">
        <f>VLOOKUP(TRIM(B953),BirthdateDraft!$A$1:$M$9865,3,FALSE)</f>
        <v>19/4</v>
      </c>
      <c r="F953" s="209" t="s">
        <v>10475</v>
      </c>
      <c r="G953" s="34" t="str">
        <f>IF(ISERROR(VLOOKUP(TRIM(B953),ALL!$B$1:$U$2738,2,FALSE)),"",IF(ISERROR(VLOOKUP(TRIM(B953),ALL!$B$1:$U$2738,2,FALSE))," ",VLOOKUP(TRIM(B953),ALL!$B$1:$U$2738,2,FALSE)))</f>
        <v>DAN</v>
      </c>
      <c r="H953" s="124" t="str">
        <f>IF(ISBLANK(VLOOKUP(TRIM(B953),ALL!$B$1:$V$2738,11,FALSE)),"",IF(ISERROR(VLOOKUP(TRIM(B953),ALL!$B$1:$V$2738,11,FALSE))," ",VLOOKUP(TRIM(B953),ALL!$B$1:$V$2738,11,FALSE)))</f>
        <v>C</v>
      </c>
      <c r="I953" s="34" t="str">
        <f>IF(ISBLANK(VLOOKUP(TRIM(B953),ALL!$B$1:$V$2738,5,FALSE)),"",IF(ISERROR(VLOOKUP(TRIM(B953),ALL!$B$1:$V$2738,5,FALSE))," ",VLOOKUP(TRIM(B953),ALL!$B$1:$V$2738,5,FALSE)))</f>
        <v/>
      </c>
      <c r="J953" s="34" t="str">
        <f>IF(ISBLANK(VLOOKUP(TRIM(B953),ALL!$B$1:$V$2738,6,FALSE)),"",IF(ISERROR(VLOOKUP(TRIM(B953),ALL!$B$1:$V$2738,6,FALSE))," ", VLOOKUP(TRIM(B953),ALL!$B$1:$V$2738,6,FALSE)))</f>
        <v/>
      </c>
      <c r="K953" s="34" t="str">
        <f>IF(ISBLANK(VLOOKUP(TRIM(B953),ALL!$B$1:$V$2738,7,FALSE)),"",IF(ISERROR(VLOOKUP(TRIM(B953),ALL!$B$1:$V$2738,7,FALSE))," ",VLOOKUP(TRIM(B953),ALL!$B$1:$V$2738,7,FALSE)))</f>
        <v/>
      </c>
      <c r="L953" s="34">
        <f>IF(ISBLANK(VLOOKUP(TRIM(B953),ALL!$B$1:$V$2738,8,FALSE)),"",IF(ISERROR(VLOOKUP(TRIM(B953),ALL!$B$1:$V$2738,8,FALSE))," ",VLOOKUP(TRIM(B953),ALL!$B$1:$V$2738,8,FALSE)))</f>
        <v>0</v>
      </c>
      <c r="M953" s="34" t="str">
        <f>IF(ISBLANK(VLOOKUP(TRIM(B953),ALL!$B$1:$V$2738,9,FALSE)),"",IF(ISERROR(VLOOKUP(TRIM(B953),ALL!$B$1:$V$2738,9,FALSE))," ",VLOOKUP(TRIM(B953),ALL!$B$1:$V$2738,9,FALSE)))</f>
        <v/>
      </c>
      <c r="N953" s="34">
        <f>IF(ISBLANK(VLOOKUP(TRIM(B953),ALL!$B$1:$V$2738,10,FALSE)),"",IF(ISERROR(VLOOKUP(TRIM(B953),ALL!$B$1:$V$2738,10,FALSE))," ",VLOOKUP(TRIM(B953),ALL!$B$1:$V$2738,10,FALSE)))</f>
        <v>5</v>
      </c>
      <c r="P953"/>
      <c r="Q953"/>
      <c r="R953"/>
      <c r="S953"/>
      <c r="T953"/>
      <c r="AB953"/>
      <c r="AC953"/>
    </row>
    <row r="954" spans="1:29">
      <c r="A954" s="34" t="str">
        <f>IF(ISERROR(VLOOKUP(TRIM(B954),ALL!$B$1:$U$2738,3,FALSE)),"(unc)",VLOOKUP(TRIM(B954),ALL!$B$1:$U$2738,3,FALSE))</f>
        <v>HB KOR</v>
      </c>
      <c r="B954" s="228" t="s">
        <v>11085</v>
      </c>
      <c r="C954" s="10" t="s">
        <v>3411</v>
      </c>
      <c r="D954" s="224">
        <f>VLOOKUP(TRIM(B954),BirthdateDraft!$A$1:$M$9000,2,FALSE)</f>
        <v>36468</v>
      </c>
      <c r="E954" s="203">
        <f>VLOOKUP(TRIM(B954),BirthdateDraft!$A$1:$M$9865,3,FALSE)</f>
        <v>23.5</v>
      </c>
      <c r="F954" s="209" t="s">
        <v>8295</v>
      </c>
      <c r="G954" s="34" t="str">
        <f>IF(ISERROR(VLOOKUP(TRIM(B954),ALL!$B$1:$U$2738,2,FALSE)),"",IF(ISERROR(VLOOKUP(TRIM(B954),ALL!$B$1:$U$2738,2,FALSE))," ",VLOOKUP(TRIM(B954),ALL!$B$1:$U$2738,2,FALSE)))</f>
        <v>NYN</v>
      </c>
      <c r="H954" s="124"/>
      <c r="I954" s="34"/>
      <c r="J954" s="34"/>
      <c r="K954" s="34"/>
      <c r="L954" s="34"/>
      <c r="M954" s="34"/>
      <c r="N954" s="34"/>
    </row>
    <row r="955" spans="1:29">
      <c r="A955" s="34" t="str">
        <f>IF(ISERROR(VLOOKUP(TRIM(B955),ALL!$B$1:$U$2738,3,FALSE)),"(unc)",VLOOKUP(TRIM(B955),ALL!$B$1:$U$2738,3,FALSE))</f>
        <v>HB</v>
      </c>
      <c r="B955" s="99" t="s">
        <v>6198</v>
      </c>
      <c r="C955" s="10" t="s">
        <v>3411</v>
      </c>
      <c r="D955" s="224">
        <f>VLOOKUP(TRIM(B955),BirthdateDraft!$A$1:$M$9000,2,FALSE)</f>
        <v>34905</v>
      </c>
      <c r="E955" s="203" t="str">
        <f>VLOOKUP(TRIM(B955),BirthdateDraft!$A$1:$M$9865,3,FALSE)</f>
        <v>17/3</v>
      </c>
      <c r="F955" s="209" t="s">
        <v>8640</v>
      </c>
      <c r="G955" s="34" t="str">
        <f>IF(ISERROR(VLOOKUP(TRIM(B955),ALL!$B$1:$U$2738,2,FALSE)),"",IF(ISERROR(VLOOKUP(TRIM(B955),ALL!$B$1:$U$2738,2,FALSE))," ",VLOOKUP(TRIM(B955),ALL!$B$1:$U$2738,2,FALSE)))</f>
        <v>NON</v>
      </c>
      <c r="H955" s="124" t="str">
        <f>IF(ISBLANK(VLOOKUP(TRIM(B955),ALL!$B$1:$V$2738,11,FALSE)),"",IF(ISERROR(VLOOKUP(TRIM(B955),ALL!$B$1:$V$2738,11,FALSE))," ",VLOOKUP(TRIM(B955),ALL!$B$1:$V$2738,11,FALSE)))</f>
        <v>A</v>
      </c>
      <c r="I955" s="34" t="str">
        <f>IF(ISBLANK(VLOOKUP(TRIM(B955),ALL!$B$1:$V$2738,5,FALSE)),"",IF(ISERROR(VLOOKUP(TRIM(B955),ALL!$B$1:$V$2738,5,FALSE))," ",VLOOKUP(TRIM(B955),ALL!$B$1:$V$2738,5,FALSE)))</f>
        <v/>
      </c>
      <c r="J955" s="34" t="str">
        <f>IF(ISBLANK(VLOOKUP(TRIM(B955),ALL!$B$1:$V$2738,6,FALSE)),"",IF(ISERROR(VLOOKUP(TRIM(B955),ALL!$B$1:$V$2738,6,FALSE))," ", VLOOKUP(TRIM(B955),ALL!$B$1:$V$2738,6,FALSE)))</f>
        <v/>
      </c>
      <c r="K955" s="34" t="str">
        <f>IF(ISBLANK(VLOOKUP(TRIM(B955),ALL!$B$1:$V$2738,7,FALSE)),"",IF(ISERROR(VLOOKUP(TRIM(B955),ALL!$B$1:$V$2738,7,FALSE))," ",VLOOKUP(TRIM(B955),ALL!$B$1:$V$2738,7,FALSE)))</f>
        <v/>
      </c>
      <c r="L955" s="34">
        <f>IF(ISBLANK(VLOOKUP(TRIM(B955),ALL!$B$1:$V$2738,8,FALSE)),"",IF(ISERROR(VLOOKUP(TRIM(B955),ALL!$B$1:$V$2738,8,FALSE))," ",VLOOKUP(TRIM(B955),ALL!$B$1:$V$2738,8,FALSE)))</f>
        <v>0</v>
      </c>
      <c r="M955" s="34" t="str">
        <f>IF(ISBLANK(VLOOKUP(TRIM(B955),ALL!$B$1:$V$2738,9,FALSE)),"",IF(ISERROR(VLOOKUP(TRIM(B955),ALL!$B$1:$V$2738,9,FALSE))," ",VLOOKUP(TRIM(B955),ALL!$B$1:$V$2738,9,FALSE)))</f>
        <v/>
      </c>
      <c r="N955" s="34">
        <f>IF(ISBLANK(VLOOKUP(TRIM(B955),ALL!$B$1:$V$2738,10,FALSE)),"",IF(ISERROR(VLOOKUP(TRIM(B955),ALL!$B$1:$V$2738,10,FALSE))," ",VLOOKUP(TRIM(B955),ALL!$B$1:$V$2738,10,FALSE)))</f>
        <v>3</v>
      </c>
      <c r="O955" s="32"/>
      <c r="P955"/>
      <c r="Q955"/>
      <c r="R955"/>
      <c r="S955"/>
      <c r="T955"/>
      <c r="AB955"/>
      <c r="AC955"/>
    </row>
    <row r="956" spans="1:29">
      <c r="A956" s="34" t="str">
        <f>IF(ISERROR(VLOOKUP(TRIM(B956),ALL!$B$1:$U$2738,3,FALSE)),"(unc)",VLOOKUP(TRIM(B956),ALL!$B$1:$U$2738,3,FALSE))</f>
        <v>HB</v>
      </c>
      <c r="B956" s="99" t="s">
        <v>9069</v>
      </c>
      <c r="C956" s="10" t="s">
        <v>3411</v>
      </c>
      <c r="D956" s="224">
        <f>VLOOKUP(TRIM(B956),BirthdateDraft!$A$1:$M$9000,2,FALSE)</f>
        <v>35916</v>
      </c>
      <c r="E956" s="203" t="str">
        <f>VLOOKUP(TRIM(B956),BirthdateDraft!$A$1:$M$9865,3,FALSE)</f>
        <v>21/6</v>
      </c>
      <c r="F956" s="209" t="s">
        <v>8388</v>
      </c>
      <c r="G956" s="34" t="str">
        <f>IF(ISERROR(VLOOKUP(TRIM(B956),ALL!$B$1:$U$2738,2,FALSE)),"",IF(ISERROR(VLOOKUP(TRIM(B956),ALL!$B$1:$U$2738,2,FALSE))," ",VLOOKUP(TRIM(B956),ALL!$B$1:$U$2738,2,FALSE)))</f>
        <v>SFN</v>
      </c>
      <c r="H956" s="124" t="str">
        <f>IF(ISBLANK(VLOOKUP(TRIM(B956),ALL!$B$1:$V$2738,11,FALSE)),"",IF(ISERROR(VLOOKUP(TRIM(B956),ALL!$B$1:$V$2738,11,FALSE))," ",VLOOKUP(TRIM(B956),ALL!$B$1:$V$2738,11,FALSE)))</f>
        <v>E</v>
      </c>
      <c r="I956" s="34"/>
      <c r="J956" s="34"/>
      <c r="K956" s="34"/>
      <c r="L956" s="34">
        <f>IF(ISBLANK(VLOOKUP(TRIM(B956),ALL!$B$1:$V$2738,8,FALSE)),"",IF(ISERROR(VLOOKUP(TRIM(B956),ALL!$B$1:$V$2738,8,FALSE))," ",VLOOKUP(TRIM(B956),ALL!$B$1:$V$2738,8,FALSE)))</f>
        <v>4</v>
      </c>
      <c r="M956" s="34" t="str">
        <f>IF(ISBLANK(VLOOKUP(TRIM(B956),ALL!$B$1:$V$2738,9,FALSE)),"",IF(ISERROR(VLOOKUP(TRIM(B956),ALL!$B$1:$V$2738,9,FALSE))," ",VLOOKUP(TRIM(B956),ALL!$B$1:$V$2738,9,FALSE)))</f>
        <v/>
      </c>
      <c r="N956" s="34">
        <f>IF(ISBLANK(VLOOKUP(TRIM(B956),ALL!$B$1:$V$2738,10,FALSE)),"",IF(ISERROR(VLOOKUP(TRIM(B956),ALL!$B$1:$V$2738,10,FALSE))," ",VLOOKUP(TRIM(B956),ALL!$B$1:$V$2738,10,FALSE)))</f>
        <v>0</v>
      </c>
      <c r="O956" s="32"/>
      <c r="P956"/>
      <c r="Q956"/>
      <c r="R956"/>
      <c r="S956"/>
      <c r="T956"/>
      <c r="AB956"/>
      <c r="AC956"/>
    </row>
    <row r="957" spans="1:29">
      <c r="A957" s="34"/>
      <c r="B957" s="99"/>
      <c r="C957" s="10"/>
      <c r="D957" s="224"/>
      <c r="E957" s="203"/>
      <c r="F957" s="209"/>
      <c r="G957" s="34"/>
      <c r="H957" s="124"/>
      <c r="I957" s="34"/>
      <c r="J957" s="34"/>
      <c r="K957" s="34"/>
      <c r="L957" s="34"/>
      <c r="M957" s="34"/>
      <c r="N957" s="34"/>
      <c r="O957" s="32"/>
      <c r="P957"/>
      <c r="Q957"/>
      <c r="R957"/>
      <c r="S957"/>
      <c r="T957"/>
      <c r="AB957"/>
      <c r="AC957"/>
    </row>
    <row r="958" spans="1:29">
      <c r="A958" s="34" t="str">
        <f>IF(ISERROR(VLOOKUP(TRIM(B958),ALL!$B$1:$U$2738,3,FALSE)),"(unc)",VLOOKUP(TRIM(B958),ALL!$B$1:$U$2738,3,FALSE))</f>
        <v>FB</v>
      </c>
      <c r="B958" s="99" t="s">
        <v>8175</v>
      </c>
      <c r="C958" s="10" t="s">
        <v>3411</v>
      </c>
      <c r="D958" s="224">
        <f>VLOOKUP(TRIM(B958),BirthdateDraft!$A$1:$M$9000,2,FALSE)</f>
        <v>34683</v>
      </c>
      <c r="E958" s="203" t="str">
        <f>VLOOKUP(TRIM(B958),BirthdateDraft!$A$1:$M$9865,3,FALSE)</f>
        <v>19/FA</v>
      </c>
      <c r="F958" s="209" t="s">
        <v>8782</v>
      </c>
      <c r="G958" s="34" t="str">
        <f>IF(ISERROR(VLOOKUP(TRIM(B958),ALL!$B$1:$U$2738,2,FALSE)),"",IF(ISERROR(VLOOKUP(TRIM(B958),ALL!$B$1:$U$2738,2,FALSE))," ",VLOOKUP(TRIM(B958),ALL!$B$1:$U$2738,2,FALSE)))</f>
        <v>LVA</v>
      </c>
      <c r="H958" s="124" t="str">
        <f>IF(ISBLANK(VLOOKUP(TRIM(B958),ALL!$B$1:$V$2738,11,FALSE)),"",IF(ISERROR(VLOOKUP(TRIM(B958),ALL!$B$1:$V$2738,11,FALSE))," ",VLOOKUP(TRIM(B958),ALL!$B$1:$V$2738,11,FALSE)))</f>
        <v>C</v>
      </c>
      <c r="I958" s="34" t="str">
        <f>IF(ISBLANK(VLOOKUP(TRIM(B958),ALL!$B$1:$V$2738,5,FALSE)),"",IF(ISERROR(VLOOKUP(TRIM(B958),ALL!$B$1:$V$2738,5,FALSE))," ",VLOOKUP(TRIM(B958),ALL!$B$1:$V$2738,5,FALSE)))</f>
        <v/>
      </c>
      <c r="J958" s="34" t="str">
        <f>IF(ISBLANK(VLOOKUP(TRIM(B958),ALL!$B$1:$V$2738,6,FALSE)),"",IF(ISERROR(VLOOKUP(TRIM(B958),ALL!$B$1:$V$2738,6,FALSE))," ", VLOOKUP(TRIM(B958),ALL!$B$1:$V$2738,6,FALSE)))</f>
        <v/>
      </c>
      <c r="K958" s="34" t="str">
        <f>IF(ISBLANK(VLOOKUP(TRIM(B958),ALL!$B$1:$V$2738,7,FALSE)),"",IF(ISERROR(VLOOKUP(TRIM(B958),ALL!$B$1:$V$2738,7,FALSE))," ",VLOOKUP(TRIM(B958),ALL!$B$1:$V$2738,7,FALSE)))</f>
        <v/>
      </c>
      <c r="L958" s="34">
        <f>IF(ISBLANK(VLOOKUP(TRIM(B958),ALL!$B$1:$V$2738,8,FALSE)),"",IF(ISERROR(VLOOKUP(TRIM(B958),ALL!$B$1:$V$2738,8,FALSE))," ",VLOOKUP(TRIM(B958),ALL!$B$1:$V$2738,8,FALSE)))</f>
        <v>0</v>
      </c>
      <c r="M958" s="34" t="str">
        <f>IF(ISBLANK(VLOOKUP(TRIM(B958),ALL!$B$1:$V$2738,9,FALSE)),"",IF(ISERROR(VLOOKUP(TRIM(B958),ALL!$B$1:$V$2738,9,FALSE))," ",VLOOKUP(TRIM(B958),ALL!$B$1:$V$2738,9,FALSE)))</f>
        <v/>
      </c>
      <c r="N958" s="34">
        <f>IF(ISBLANK(VLOOKUP(TRIM(B958),ALL!$B$1:$V$2738,10,FALSE)),"",IF(ISERROR(VLOOKUP(TRIM(B958),ALL!$B$1:$V$2738,10,FALSE))," ",VLOOKUP(TRIM(B958),ALL!$B$1:$V$2738,10,FALSE)))</f>
        <v>7</v>
      </c>
      <c r="O958" s="32"/>
      <c r="P958"/>
      <c r="Q958"/>
      <c r="R958"/>
      <c r="S958"/>
      <c r="T958"/>
      <c r="AB958"/>
      <c r="AC958"/>
    </row>
    <row r="959" spans="1:29">
      <c r="A959" s="34" t="str">
        <f>IF(ISERROR(VLOOKUP(TRIM(B959),ALL!$B$1:$U$2738,3,FALSE)),"(unc)",VLOOKUP(TRIM(B959),ALL!$B$1:$U$2738,3,FALSE))</f>
        <v>WR</v>
      </c>
      <c r="B959" s="99" t="s">
        <v>9937</v>
      </c>
      <c r="C959" s="10" t="s">
        <v>3411</v>
      </c>
      <c r="D959" s="224">
        <f>VLOOKUP(TRIM(B959),BirthdateDraft!$A$1:$M$9000,2,FALSE)</f>
        <v>36951</v>
      </c>
      <c r="E959" s="203" t="str">
        <f>VLOOKUP(TRIM(B959),BirthdateDraft!$A$1:$M$9865,3,FALSE)</f>
        <v>22/2</v>
      </c>
      <c r="F959" s="209" t="s">
        <v>11738</v>
      </c>
      <c r="G959" s="34" t="str">
        <f>IF(ISERROR(VLOOKUP(TRIM(B959),ALL!$B$1:$U$2738,2,FALSE)),"",IF(ISERROR(VLOOKUP(TRIM(B959),ALL!$B$1:$U$2738,2,FALSE))," ",VLOOKUP(TRIM(B959),ALL!$B$1:$U$2738,2,FALSE)))</f>
        <v>PIA</v>
      </c>
      <c r="H959" s="124" t="str">
        <f>IF(ISBLANK(VLOOKUP(TRIM(B959),ALL!$B$1:$V$2738,11,FALSE)),"",IF(ISERROR(VLOOKUP(TRIM(B959),ALL!$B$1:$V$2738,11,FALSE))," ",VLOOKUP(TRIM(B959),ALL!$B$1:$V$2738,11,FALSE)))</f>
        <v>C</v>
      </c>
      <c r="I959" s="34"/>
      <c r="J959" s="34"/>
      <c r="K959" s="34"/>
      <c r="L959" s="34"/>
      <c r="M959" s="34"/>
      <c r="N959" s="34"/>
      <c r="O959" s="32"/>
      <c r="P959"/>
      <c r="Q959"/>
      <c r="R959"/>
      <c r="S959"/>
      <c r="T959"/>
      <c r="AB959"/>
      <c r="AC959"/>
    </row>
    <row r="960" spans="1:29" ht="15">
      <c r="A960" s="34" t="str">
        <f>IF(ISERROR(VLOOKUP(TRIM(B960),ALL!$B$1:$U$2738,3,FALSE)),"(unc)",VLOOKUP(TRIM(B960),ALL!$B$1:$U$2738,3,FALSE))</f>
        <v>WR</v>
      </c>
      <c r="B960" s="213" t="s">
        <v>8136</v>
      </c>
      <c r="C960" s="10" t="s">
        <v>3411</v>
      </c>
      <c r="D960" s="224">
        <f>VLOOKUP(TRIM(B960),BirthdateDraft!$A$1:$M$9000,2,FALSE)</f>
        <v>36251</v>
      </c>
      <c r="E960" s="203" t="str">
        <f>VLOOKUP(TRIM(B960),BirthdateDraft!$A$1:$M$9865,3,FALSE)</f>
        <v>20/4</v>
      </c>
      <c r="F960" s="209"/>
      <c r="G960" s="34" t="str">
        <f>IF(ISERROR(VLOOKUP(TRIM(B960),ALL!$B$1:$U$2738,2,FALSE)),"",IF(ISERROR(VLOOKUP(TRIM(B960),ALL!$B$1:$U$2738,2,FALSE))," ",VLOOKUP(TRIM(B960),ALL!$B$1:$U$2738,2,FALSE)))</f>
        <v>BFA</v>
      </c>
      <c r="H960" s="124" t="str">
        <f>IF(ISBLANK(VLOOKUP(TRIM(B960),ALL!$B$1:$V$2738,11,FALSE)),"",IF(ISERROR(VLOOKUP(TRIM(B960),ALL!$B$1:$V$2738,11,FALSE))," ",VLOOKUP(TRIM(B960),ALL!$B$1:$V$2738,11,FALSE)))</f>
        <v>D</v>
      </c>
      <c r="I960" s="34"/>
      <c r="J960" s="34"/>
      <c r="K960" s="34"/>
      <c r="L960" s="34" t="str">
        <f>IF(ISBLANK(VLOOKUP(TRIM(B960),ALL!$B$1:$V$2738,8,FALSE)),"",IF(ISERROR(VLOOKUP(TRIM(B960),ALL!$B$1:$V$2738,8,FALSE))," ",VLOOKUP(TRIM(B960),ALL!$B$1:$V$2738,8,FALSE)))</f>
        <v/>
      </c>
      <c r="M960" s="34" t="str">
        <f>IF(ISBLANK(VLOOKUP(TRIM(B960),ALL!$B$1:$V$2738,9,FALSE)),"",IF(ISERROR(VLOOKUP(TRIM(B960),ALL!$B$1:$V$2738,9,FALSE))," ",VLOOKUP(TRIM(B960),ALL!$B$1:$V$2738,9,FALSE)))</f>
        <v/>
      </c>
      <c r="N960" s="34" t="str">
        <f>IF(ISBLANK(VLOOKUP(TRIM(B960),ALL!$B$1:$V$2738,10,FALSE)),"",IF(ISERROR(VLOOKUP(TRIM(B960),ALL!$B$1:$V$2738,10,FALSE))," ",VLOOKUP(TRIM(B960),ALL!$B$1:$V$2738,10,FALSE)))</f>
        <v/>
      </c>
      <c r="O960" s="32"/>
      <c r="P960"/>
      <c r="Q960"/>
      <c r="R960"/>
      <c r="S960"/>
      <c r="T960"/>
      <c r="AB960"/>
      <c r="AC960"/>
    </row>
    <row r="961" spans="1:29" ht="15">
      <c r="A961" s="34" t="str">
        <f>IF(ISERROR(VLOOKUP(TRIM(B961),ALL!$B$1:$U$2738,3,FALSE)),"(unc)",VLOOKUP(TRIM(B961),ALL!$B$1:$U$2738,3,FALSE))</f>
        <v>WR</v>
      </c>
      <c r="B961" s="442" t="s">
        <v>11227</v>
      </c>
      <c r="C961" s="10" t="s">
        <v>3411</v>
      </c>
      <c r="D961" s="224">
        <f>VLOOKUP(TRIM(B961),BirthdateDraft!$A$1:$M$9000,2,FALSE)</f>
        <v>36983</v>
      </c>
      <c r="E961" s="203">
        <f>VLOOKUP(TRIM(B961),BirthdateDraft!$A$1:$M$9865,3,FALSE)</f>
        <v>23.6</v>
      </c>
      <c r="F961" s="209" t="s">
        <v>12030</v>
      </c>
      <c r="G961" s="34" t="str">
        <f>IF(ISERROR(VLOOKUP(TRIM(B961),ALL!$B$1:$U$2738,2,FALSE)),"",IF(ISERROR(VLOOKUP(TRIM(B961),ALL!$B$1:$U$2738,2,FALSE))," ",VLOOKUP(TRIM(B961),ALL!$B$1:$U$2738,2,FALSE)))</f>
        <v>TBN</v>
      </c>
      <c r="H961" s="124" t="str">
        <f>IF(ISBLANK(VLOOKUP(TRIM(B961),ALL!$B$1:$V$2738,11,FALSE)),"",IF(ISERROR(VLOOKUP(TRIM(B961),ALL!$B$1:$V$2738,11,FALSE))," ",VLOOKUP(TRIM(B961),ALL!$B$1:$V$2738,11,FALSE)))</f>
        <v>E</v>
      </c>
      <c r="I961" s="34"/>
      <c r="J961" s="34"/>
      <c r="K961" s="34"/>
      <c r="L961" s="34"/>
      <c r="M961" s="34"/>
      <c r="N961" s="34"/>
      <c r="O961" s="32"/>
      <c r="P961"/>
      <c r="Q961"/>
      <c r="R961"/>
      <c r="S961"/>
      <c r="T961"/>
      <c r="AB961"/>
      <c r="AC961"/>
    </row>
    <row r="962" spans="1:29" ht="15">
      <c r="A962" s="34" t="str">
        <f>IF(ISERROR(VLOOKUP(TRIM(B962),ALL!$B$1:$U$2738,3,FALSE)),"(unc)",VLOOKUP(TRIM(B962),ALL!$B$1:$U$2738,3,FALSE))</f>
        <v>WR</v>
      </c>
      <c r="B962" s="502" t="s">
        <v>11271</v>
      </c>
      <c r="C962" s="10" t="s">
        <v>3411</v>
      </c>
      <c r="D962" s="224">
        <f>VLOOKUP(TRIM(B962),BirthdateDraft!$A$1:$M$9000,2,FALSE)</f>
        <v>37176</v>
      </c>
      <c r="E962" s="203">
        <f>VLOOKUP(TRIM(B962),BirthdateDraft!$A$1:$M$9865,3,FALSE)</f>
        <v>23.4</v>
      </c>
      <c r="F962" s="209" t="s">
        <v>12030</v>
      </c>
      <c r="G962" s="34" t="str">
        <f>IF(ISERROR(VLOOKUP(TRIM(B962),ALL!$B$1:$U$2738,2,FALSE)),"",IF(ISERROR(VLOOKUP(TRIM(B962),ALL!$B$1:$U$2738,2,FALSE))," ",VLOOKUP(TRIM(B962),ALL!$B$1:$U$2738,2,FALSE)))</f>
        <v>CHN</v>
      </c>
      <c r="H962" s="124" t="str">
        <f>IF(ISBLANK(VLOOKUP(TRIM(B962),ALL!$B$1:$V$2738,11,FALSE)),"",IF(ISERROR(VLOOKUP(TRIM(B962),ALL!$B$1:$V$2738,11,FALSE))," ",VLOOKUP(TRIM(B962),ALL!$B$1:$V$2738,11,FALSE)))</f>
        <v>E</v>
      </c>
      <c r="I962" s="34"/>
      <c r="J962" s="34"/>
      <c r="K962" s="34"/>
      <c r="L962" s="34"/>
      <c r="M962" s="34"/>
      <c r="N962" s="34"/>
      <c r="O962" s="32"/>
      <c r="P962"/>
      <c r="Q962"/>
      <c r="R962"/>
      <c r="S962"/>
      <c r="T962"/>
      <c r="AB962"/>
      <c r="AC962"/>
    </row>
    <row r="963" spans="1:29">
      <c r="A963" s="34" t="str">
        <f>IF(ISERROR(VLOOKUP(TRIM(B963),ALL!$B$1:$U$2738,3,FALSE)),"(unc)",VLOOKUP(TRIM(B963),ALL!$B$1:$U$2738,3,FALSE))</f>
        <v>WR</v>
      </c>
      <c r="B963" s="500" t="s">
        <v>10143</v>
      </c>
      <c r="C963" s="10" t="s">
        <v>3411</v>
      </c>
      <c r="D963" s="224">
        <f>VLOOKUP(TRIM(B963),BirthdateDraft!$A$1:$M$9000,2,FALSE)</f>
        <v>36328</v>
      </c>
      <c r="E963" s="203" t="str">
        <f>VLOOKUP(TRIM(B963),BirthdateDraft!$A$1:$M$9865,3,FALSE)</f>
        <v>22/5</v>
      </c>
      <c r="F963" s="209" t="s">
        <v>12233</v>
      </c>
      <c r="G963" s="34" t="str">
        <f>IF(ISERROR(VLOOKUP(TRIM(B963),ALL!$B$1:$U$2738,2,FALSE)),"",IF(ISERROR(VLOOKUP(TRIM(B963),ALL!$B$1:$U$2738,2,FALSE))," ",VLOOKUP(TRIM(B963),ALL!$B$1:$U$2738,2,FALSE)))</f>
        <v>TNA</v>
      </c>
      <c r="H963" s="124" t="str">
        <f>IF(ISBLANK(VLOOKUP(TRIM(B963),ALL!$B$1:$V$2738,11,FALSE)),"",IF(ISERROR(VLOOKUP(TRIM(B963),ALL!$B$1:$V$2738,11,FALSE))," ",VLOOKUP(TRIM(B963),ALL!$B$1:$V$2738,11,FALSE)))</f>
        <v>D</v>
      </c>
      <c r="I963" s="34"/>
      <c r="J963" s="34"/>
      <c r="K963" s="34"/>
      <c r="L963" s="34"/>
      <c r="M963" s="34"/>
      <c r="N963" s="34"/>
      <c r="O963" s="32"/>
      <c r="P963"/>
      <c r="Q963"/>
      <c r="R963"/>
      <c r="S963"/>
      <c r="T963"/>
      <c r="AB963"/>
      <c r="AC963"/>
    </row>
    <row r="964" spans="1:29">
      <c r="A964" s="34" t="str">
        <f>IF(ISERROR(VLOOKUP(TRIM(B964),ALL!$B$1:$U$2738,3,FALSE)),"(unc)",VLOOKUP(TRIM(B964),ALL!$B$1:$U$2738,3,FALSE))</f>
        <v>TE</v>
      </c>
      <c r="B964" s="440" t="s">
        <v>11184</v>
      </c>
      <c r="C964" s="10" t="s">
        <v>3411</v>
      </c>
      <c r="D964" s="224">
        <f>VLOOKUP(TRIM(B964),BirthdateDraft!$A$1:$M$9000,2,FALSE)</f>
        <v>37078</v>
      </c>
      <c r="E964" s="203">
        <f>VLOOKUP(TRIM(B964),BirthdateDraft!$A$1:$M$9865,3,FALSE)</f>
        <v>23.2</v>
      </c>
      <c r="F964" s="209" t="s">
        <v>11888</v>
      </c>
      <c r="G964" s="34" t="str">
        <f>IF(ISERROR(VLOOKUP(TRIM(B964),ALL!$B$1:$U$2738,2,FALSE)),"",IF(ISERROR(VLOOKUP(TRIM(B964),ALL!$B$1:$U$2738,2,FALSE))," ",VLOOKUP(TRIM(B964),ALL!$B$1:$U$2738,2,FALSE)))</f>
        <v>LVA</v>
      </c>
      <c r="H964" s="124" t="str">
        <f>IF(ISBLANK(VLOOKUP(TRIM(B964),ALL!$B$1:$V$2738,11,FALSE)),"",IF(ISERROR(VLOOKUP(TRIM(B964),ALL!$B$1:$V$2738,11,FALSE))," ",VLOOKUP(TRIM(B964),ALL!$B$1:$V$2738,11,FALSE)))</f>
        <v>C</v>
      </c>
      <c r="I964" s="34"/>
      <c r="J964" s="34"/>
      <c r="K964" s="34"/>
      <c r="L964" s="34"/>
      <c r="M964" s="34"/>
      <c r="N964" s="34"/>
      <c r="O964" s="32"/>
      <c r="P964"/>
      <c r="Q964"/>
      <c r="R964"/>
      <c r="S964"/>
      <c r="T964"/>
      <c r="AB964"/>
      <c r="AC964"/>
    </row>
    <row r="965" spans="1:29">
      <c r="A965" s="34" t="str">
        <f>IF(ISERROR(VLOOKUP(TRIM(B965),ALL!$B$1:$U$2738,3,FALSE)),"(unc)",VLOOKUP(TRIM(B965),ALL!$B$1:$U$2738,3,FALSE))</f>
        <v>TE BB</v>
      </c>
      <c r="B965" s="99" t="s">
        <v>7394</v>
      </c>
      <c r="C965" s="10" t="s">
        <v>3411</v>
      </c>
      <c r="D965" s="224">
        <f>VLOOKUP(TRIM(B965),BirthdateDraft!$A$1:$M$9000,2,FALSE)</f>
        <v>34231</v>
      </c>
      <c r="E965" s="203" t="str">
        <f>VLOOKUP(TRIM(B965),BirthdateDraft!$A$1:$M$9865,3,FALSE)</f>
        <v>17/FA</v>
      </c>
      <c r="F965" s="209"/>
      <c r="G965" s="34" t="str">
        <f>IF(ISERROR(VLOOKUP(TRIM(B965),ALL!$B$1:$U$2738,2,FALSE)),"",IF(ISERROR(VLOOKUP(TRIM(B965),ALL!$B$1:$U$2738,2,FALSE))," ",VLOOKUP(TRIM(B965),ALL!$B$1:$U$2738,2,FALSE)))</f>
        <v>INA</v>
      </c>
      <c r="H965" s="124" t="str">
        <f>IF(ISBLANK(VLOOKUP(TRIM(B965),ALL!$B$1:$V$2738,11,FALSE)),"",IF(ISERROR(VLOOKUP(TRIM(B965),ALL!$B$1:$V$2738,11,FALSE))," ",VLOOKUP(TRIM(B965),ALL!$B$1:$V$2738,11,FALSE)))</f>
        <v>D</v>
      </c>
      <c r="I965" s="34" t="str">
        <f>IF(ISBLANK(VLOOKUP(TRIM(B965),ALL!$B$1:$V$2738,5,FALSE)),"",IF(ISERROR(VLOOKUP(TRIM(B965),ALL!$B$1:$V$2738,5,FALSE))," ",VLOOKUP(TRIM(B965),ALL!$B$1:$V$2738,5,FALSE)))</f>
        <v/>
      </c>
      <c r="J965" s="34"/>
      <c r="K965" s="34"/>
      <c r="L965" s="34">
        <f>IF(ISBLANK(VLOOKUP(TRIM(B965),ALL!$B$1:$V$2738,8,FALSE)),"",IF(ISERROR(VLOOKUP(TRIM(B965),ALL!$B$1:$V$2738,8,FALSE))," ",VLOOKUP(TRIM(B965),ALL!$B$1:$V$2738,8,FALSE)))</f>
        <v>5</v>
      </c>
      <c r="M965" s="34" t="str">
        <f>IF(ISBLANK(VLOOKUP(TRIM(B965),ALL!$B$1:$V$2738,9,FALSE)),"",IF(ISERROR(VLOOKUP(TRIM(B965),ALL!$B$1:$V$2738,9,FALSE))," ",VLOOKUP(TRIM(B965),ALL!$B$1:$V$2738,9,FALSE)))</f>
        <v/>
      </c>
      <c r="N965" s="34">
        <f>IF(ISBLANK(VLOOKUP(TRIM(B965),ALL!$B$1:$V$2738,10,FALSE)),"",IF(ISERROR(VLOOKUP(TRIM(B965),ALL!$B$1:$V$2738,10,FALSE))," ",VLOOKUP(TRIM(B965),ALL!$B$1:$V$2738,10,FALSE)))</f>
        <v>0</v>
      </c>
      <c r="O965" s="32"/>
      <c r="P965"/>
      <c r="Q965"/>
      <c r="R965"/>
      <c r="S965"/>
      <c r="T965"/>
      <c r="AB965"/>
      <c r="AC965"/>
    </row>
    <row r="966" spans="1:29">
      <c r="A966" s="34"/>
      <c r="B966" s="99"/>
      <c r="C966" s="10"/>
      <c r="D966" s="224"/>
      <c r="E966" s="203"/>
      <c r="F966" s="209"/>
      <c r="G966" s="34"/>
      <c r="H966" s="124"/>
      <c r="I966" s="34"/>
      <c r="J966" s="34"/>
      <c r="K966" s="34"/>
      <c r="L966" s="34"/>
      <c r="M966" s="34"/>
      <c r="N966" s="34"/>
      <c r="O966" s="32"/>
      <c r="P966"/>
      <c r="Q966"/>
      <c r="R966"/>
      <c r="S966"/>
      <c r="T966"/>
      <c r="AB966"/>
      <c r="AC966"/>
    </row>
    <row r="967" spans="1:29">
      <c r="A967" s="34" t="str">
        <f>IF(ISERROR(VLOOKUP(TRIM(B967),ALL!$B$1:$U$2738,3,FALSE)),"(unc)",VLOOKUP(TRIM(B967),ALL!$B$1:$U$2738,3,FALSE))</f>
        <v>LG @</v>
      </c>
      <c r="B967" s="99" t="s">
        <v>10019</v>
      </c>
      <c r="C967" s="10" t="s">
        <v>3411</v>
      </c>
      <c r="D967" s="224">
        <f>VLOOKUP(TRIM(B967),BirthdateDraft!$A$1:$M$9000,2,FALSE)</f>
        <v>36984</v>
      </c>
      <c r="E967" s="203" t="str">
        <f>VLOOKUP(TRIM(B967),BirthdateDraft!$A$1:$M$9865,3,FALSE)</f>
        <v>22/1</v>
      </c>
      <c r="F967" s="209" t="s">
        <v>10491</v>
      </c>
      <c r="G967" s="34" t="str">
        <f>IF(ISERROR(VLOOKUP(TRIM(B967),ALL!$B$1:$U$2738,2,FALSE)),"",IF(ISERROR(VLOOKUP(TRIM(B967),ALL!$B$1:$U$2738,2,FALSE))," ",VLOOKUP(TRIM(B967),ALL!$B$1:$U$2738,2,FALSE)))</f>
        <v>DAN</v>
      </c>
      <c r="H967" s="124" t="str">
        <f>IF(ISBLANK(VLOOKUP(TRIM(B967),ALL!$B$1:$V$2738,4,FALSE)),"",IF(ISERROR(VLOOKUP(TRIM(B967),ALL!$B$1:$V$2738,4,FALSE))," ",VLOOKUP(TRIM(B967),ALL!$B$1:$V$2738,4,FALSE)))</f>
        <v/>
      </c>
      <c r="I967" s="34" t="str">
        <f>IF(ISBLANK(VLOOKUP(TRIM(B967),ALL!$B$1:$V$2738,5,FALSE)),"",IF(ISERROR(VLOOKUP(TRIM(B967),ALL!$B$1:$V$2738,5,FALSE))," ",VLOOKUP(TRIM(B967),ALL!$B$1:$V$2738,5,FALSE)))</f>
        <v/>
      </c>
      <c r="J967" s="34" t="str">
        <f>IF(ISBLANK(VLOOKUP(TRIM(B967),ALL!$B$1:$V$2738,6,FALSE)),"",IF(ISERROR(VLOOKUP(TRIM(B967),ALL!$B$1:$V$2738,6,FALSE))," ", VLOOKUP(TRIM(B967),ALL!$B$1:$V$2738,6,FALSE)))</f>
        <v/>
      </c>
      <c r="K967" s="34" t="str">
        <f>IF(ISBLANK(VLOOKUP(TRIM(B967),ALL!$B$1:$V$2738,7,FALSE)),"",IF(ISERROR(VLOOKUP(TRIM(B967),ALL!$B$1:$V$2738,7,FALSE))," ",VLOOKUP(TRIM(B967),ALL!$B$1:$V$2738,7,FALSE)))</f>
        <v/>
      </c>
      <c r="L967" s="34">
        <f>IF(ISBLANK(VLOOKUP(TRIM(B967),ALL!$B$1:$V$2738,8,FALSE)),"",IF(ISERROR(VLOOKUP(TRIM(B967),ALL!$B$1:$V$2738,8,FALSE))," ",VLOOKUP(TRIM(B967),ALL!$B$1:$V$2738,8,FALSE)))</f>
        <v>6</v>
      </c>
      <c r="M967" s="34" t="str">
        <f>IF(ISBLANK(VLOOKUP(TRIM(B967),ALL!$B$1:$V$2738,9,FALSE)),"",IF(ISERROR(VLOOKUP(TRIM(B967),ALL!$B$1:$V$2738,9,FALSE))," ",VLOOKUP(TRIM(B967),ALL!$B$1:$V$2738,9,FALSE)))</f>
        <v/>
      </c>
      <c r="N967" s="34">
        <f>IF(ISBLANK(VLOOKUP(TRIM(B967),ALL!$B$1:$V$2738,10,FALSE)),"",IF(ISERROR(VLOOKUP(TRIM(B967),ALL!$B$1:$V$2738,10,FALSE))," ",VLOOKUP(TRIM(B967),ALL!$B$1:$V$2738,10,FALSE)))</f>
        <v>5</v>
      </c>
      <c r="O967" s="32"/>
      <c r="P967"/>
      <c r="Q967"/>
      <c r="R967"/>
      <c r="S967"/>
      <c r="T967"/>
      <c r="AB967"/>
      <c r="AC967"/>
    </row>
    <row r="968" spans="1:29">
      <c r="A968" s="34" t="str">
        <f>IF(ISERROR(VLOOKUP(TRIM(B968),ALL!$B$1:$U$2738,3,FALSE)),"(unc)",VLOOKUP(TRIM(B968),ALL!$B$1:$U$2738,3,FALSE))</f>
        <v>ROT @ G</v>
      </c>
      <c r="B968" s="99" t="s">
        <v>8174</v>
      </c>
      <c r="C968" s="10" t="s">
        <v>3411</v>
      </c>
      <c r="D968" s="224">
        <f>VLOOKUP(TRIM(B968),BirthdateDraft!$A$1:$M$9000,2,FALSE)</f>
        <v>35774</v>
      </c>
      <c r="E968" s="203" t="str">
        <f>VLOOKUP(TRIM(B968),BirthdateDraft!$A$1:$M$9865,3,FALSE)</f>
        <v>20/6</v>
      </c>
      <c r="F968" s="209" t="s">
        <v>10490</v>
      </c>
      <c r="G968" s="34" t="str">
        <f>IF(ISERROR(VLOOKUP(TRIM(B968),ALL!$B$1:$U$2738,2,FALSE)),"",IF(ISERROR(VLOOKUP(TRIM(B968),ALL!$B$1:$U$2738,2,FALSE))," ",VLOOKUP(TRIM(B968),ALL!$B$1:$U$2738,2,FALSE)))</f>
        <v>NEA</v>
      </c>
      <c r="H968" s="124" t="str">
        <f>IF(ISBLANK(VLOOKUP(TRIM(B968),ALL!$B$1:$V$2738,4,FALSE)),"",IF(ISERROR(VLOOKUP(TRIM(B968),ALL!$B$1:$V$2738,4,FALSE))," ",VLOOKUP(TRIM(B968),ALL!$B$1:$V$2738,4,FALSE)))</f>
        <v/>
      </c>
      <c r="I968" s="34" t="str">
        <f>IF(ISBLANK(VLOOKUP(TRIM(B968),ALL!$B$1:$V$2738,5,FALSE)),"",IF(ISERROR(VLOOKUP(TRIM(B968),ALL!$B$1:$V$2738,5,FALSE))," ",VLOOKUP(TRIM(B968),ALL!$B$1:$V$2738,5,FALSE)))</f>
        <v/>
      </c>
      <c r="J968" s="34" t="str">
        <f>IF(ISBLANK(VLOOKUP(TRIM(B968),ALL!$B$1:$V$2738,6,FALSE)),"",IF(ISERROR(VLOOKUP(TRIM(B968),ALL!$B$1:$V$2738,6,FALSE))," ", VLOOKUP(TRIM(B968),ALL!$B$1:$V$2738,6,FALSE)))</f>
        <v/>
      </c>
      <c r="K968" s="34" t="str">
        <f>IF(ISBLANK(VLOOKUP(TRIM(B968),ALL!$B$1:$V$2738,7,FALSE)),"",IF(ISERROR(VLOOKUP(TRIM(B968),ALL!$B$1:$V$2738,7,FALSE))," ",VLOOKUP(TRIM(B968),ALL!$B$1:$V$2738,7,FALSE)))</f>
        <v/>
      </c>
      <c r="L968" s="34">
        <f>IF(ISBLANK(VLOOKUP(TRIM(B968),ALL!$B$1:$V$2738,8,FALSE)),"",IF(ISERROR(VLOOKUP(TRIM(B968),ALL!$B$1:$V$2738,8,FALSE))," ",VLOOKUP(TRIM(B968),ALL!$B$1:$V$2738,8,FALSE)))</f>
        <v>5</v>
      </c>
      <c r="M968" s="34">
        <f>IF(ISBLANK(VLOOKUP(TRIM(B968),ALL!$B$1:$V$2738,9,FALSE)),"",IF(ISERROR(VLOOKUP(TRIM(B968),ALL!$B$1:$V$2738,9,FALSE))," ",VLOOKUP(TRIM(B968),ALL!$B$1:$V$2738,9,FALSE)))</f>
        <v>0</v>
      </c>
      <c r="N968" s="34">
        <f>IF(ISBLANK(VLOOKUP(TRIM(B968),ALL!$B$1:$V$2738,10,FALSE)),"",IF(ISERROR(VLOOKUP(TRIM(B968),ALL!$B$1:$V$2738,10,FALSE))," ",VLOOKUP(TRIM(B968),ALL!$B$1:$V$2738,10,FALSE)))</f>
        <v>5</v>
      </c>
      <c r="O968" s="32"/>
      <c r="P968"/>
      <c r="Q968"/>
      <c r="R968"/>
      <c r="S968"/>
      <c r="T968"/>
      <c r="AB968"/>
      <c r="AC968"/>
    </row>
    <row r="969" spans="1:29">
      <c r="A969" s="34" t="str">
        <f>IF(ISERROR(VLOOKUP(TRIM(B969),ALL!$B$1:$U$2738,3,FALSE)),"(unc)",VLOOKUP(TRIM(B969),ALL!$B$1:$U$2738,3,FALSE))</f>
        <v>RG @</v>
      </c>
      <c r="B969" s="99" t="s">
        <v>9120</v>
      </c>
      <c r="C969" s="10" t="s">
        <v>3411</v>
      </c>
      <c r="D969" s="224">
        <f>VLOOKUP(TRIM(B969),BirthdateDraft!$A$1:$M$9000,2,FALSE)</f>
        <v>36312</v>
      </c>
      <c r="E969" s="203" t="str">
        <f>VLOOKUP(TRIM(B969),BirthdateDraft!$A$1:$M$9865,3,FALSE)</f>
        <v>21/6</v>
      </c>
      <c r="F969" s="209" t="s">
        <v>8395</v>
      </c>
      <c r="G969" s="34" t="str">
        <f>IF(ISERROR(VLOOKUP(TRIM(B969),ALL!$B$1:$U$2738,2,FALSE)),"",IF(ISERROR(VLOOKUP(TRIM(B969),ALL!$B$1:$U$2738,2,FALSE))," ",VLOOKUP(TRIM(B969),ALL!$B$1:$U$2738,2,FALSE)))</f>
        <v>KCA</v>
      </c>
      <c r="H969" s="124" t="str">
        <f>IF(ISBLANK(VLOOKUP(TRIM(B969),ALL!$B$1:$V$2738,4,FALSE)),"",IF(ISERROR(VLOOKUP(TRIM(B969),ALL!$B$1:$V$2738,4,FALSE))," ",VLOOKUP(TRIM(B969),ALL!$B$1:$V$2738,4,FALSE)))</f>
        <v/>
      </c>
      <c r="I969" s="34" t="str">
        <f>IF(ISBLANK(VLOOKUP(TRIM(B969),ALL!$B$1:$V$2738,5,FALSE)),"",IF(ISERROR(VLOOKUP(TRIM(B969),ALL!$B$1:$V$2738,5,FALSE))," ",VLOOKUP(TRIM(B969),ALL!$B$1:$V$2738,5,FALSE)))</f>
        <v/>
      </c>
      <c r="J969" s="34" t="str">
        <f>IF(ISBLANK(VLOOKUP(TRIM(B969),ALL!$B$1:$V$2738,6,FALSE)),"",IF(ISERROR(VLOOKUP(TRIM(B969),ALL!$B$1:$V$2738,6,FALSE))," ", VLOOKUP(TRIM(B969),ALL!$B$1:$V$2738,6,FALSE)))</f>
        <v/>
      </c>
      <c r="K969" s="34" t="str">
        <f>IF(ISBLANK(VLOOKUP(TRIM(B969),ALL!$B$1:$V$2738,7,FALSE)),"",IF(ISERROR(VLOOKUP(TRIM(B969),ALL!$B$1:$V$2738,7,FALSE))," ",VLOOKUP(TRIM(B969),ALL!$B$1:$V$2738,7,FALSE)))</f>
        <v/>
      </c>
      <c r="L969" s="34">
        <f>IF(ISBLANK(VLOOKUP(TRIM(B969),ALL!$B$1:$V$2738,8,FALSE)),"",IF(ISERROR(VLOOKUP(TRIM(B969),ALL!$B$1:$V$2738,8,FALSE))," ",VLOOKUP(TRIM(B969),ALL!$B$1:$V$2738,8,FALSE)))</f>
        <v>5</v>
      </c>
      <c r="M969" s="34" t="str">
        <f>IF(ISBLANK(VLOOKUP(TRIM(B969),ALL!$B$1:$V$2738,9,FALSE)),"",IF(ISERROR(VLOOKUP(TRIM(B969),ALL!$B$1:$V$2738,9,FALSE))," ",VLOOKUP(TRIM(B969),ALL!$B$1:$V$2738,9,FALSE)))</f>
        <v/>
      </c>
      <c r="N969" s="34">
        <f>IF(ISBLANK(VLOOKUP(TRIM(B969),ALL!$B$1:$V$2738,10,FALSE)),"",IF(ISERROR(VLOOKUP(TRIM(B969),ALL!$B$1:$V$2738,10,FALSE))," ",VLOOKUP(TRIM(B969),ALL!$B$1:$V$2738,10,FALSE)))</f>
        <v>7</v>
      </c>
      <c r="O969" s="32"/>
      <c r="P969"/>
      <c r="Q969"/>
      <c r="R969"/>
      <c r="S969"/>
      <c r="T969"/>
      <c r="AB969"/>
      <c r="AC969"/>
    </row>
    <row r="970" spans="1:29">
      <c r="A970" s="34" t="str">
        <f>IF(ISERROR(VLOOKUP(TRIM(B970),ALL!$B$1:$U$2738,3,FALSE)),"(unc)",VLOOKUP(TRIM(B970),ALL!$B$1:$U$2738,3,FALSE))</f>
        <v>ROT @</v>
      </c>
      <c r="B970" s="99" t="s">
        <v>11369</v>
      </c>
      <c r="C970" s="10" t="s">
        <v>3411</v>
      </c>
      <c r="D970" s="224">
        <f>VLOOKUP(TRIM(B970),BirthdateDraft!$A$1:$M$9000,2,FALSE)</f>
        <v>37113</v>
      </c>
      <c r="E970" s="203">
        <f>VLOOKUP(TRIM(B970),BirthdateDraft!$A$1:$M$9865,3,FALSE)</f>
        <v>23.1</v>
      </c>
      <c r="F970" s="209">
        <v>24.3</v>
      </c>
      <c r="G970" s="34" t="str">
        <f>IF(ISERROR(VLOOKUP(TRIM(B970),ALL!$B$1:$U$2738,2,FALSE)),"",IF(ISERROR(VLOOKUP(TRIM(B970),ALL!$B$1:$U$2738,2,FALSE))," ",VLOOKUP(TRIM(B970),ALL!$B$1:$U$2738,2,FALSE)))</f>
        <v>CHN</v>
      </c>
      <c r="H970" s="124" t="str">
        <f>IF(ISBLANK(VLOOKUP(TRIM(B970),ALL!$B$1:$V$2738,4,FALSE)),"",IF(ISERROR(VLOOKUP(TRIM(B970),ALL!$B$1:$V$2738,4,FALSE))," ",VLOOKUP(TRIM(B970),ALL!$B$1:$V$2738,4,FALSE)))</f>
        <v/>
      </c>
      <c r="I970" s="34" t="str">
        <f>IF(ISBLANK(VLOOKUP(TRIM(B970),ALL!$B$1:$V$2738,5,FALSE)),"",IF(ISERROR(VLOOKUP(TRIM(B970),ALL!$B$1:$V$2738,5,FALSE))," ",VLOOKUP(TRIM(B970),ALL!$B$1:$V$2738,5,FALSE)))</f>
        <v/>
      </c>
      <c r="J970" s="34" t="str">
        <f>IF(ISBLANK(VLOOKUP(TRIM(B970),ALL!$B$1:$V$2738,6,FALSE)),"",IF(ISERROR(VLOOKUP(TRIM(B970),ALL!$B$1:$V$2738,6,FALSE))," ", VLOOKUP(TRIM(B970),ALL!$B$1:$V$2738,6,FALSE)))</f>
        <v/>
      </c>
      <c r="K970" s="34" t="str">
        <f>IF(ISBLANK(VLOOKUP(TRIM(B970),ALL!$B$1:$V$2738,7,FALSE)),"",IF(ISERROR(VLOOKUP(TRIM(B970),ALL!$B$1:$V$2738,7,FALSE))," ",VLOOKUP(TRIM(B970),ALL!$B$1:$V$2738,7,FALSE)))</f>
        <v/>
      </c>
      <c r="L970" s="34">
        <f>IF(ISBLANK(VLOOKUP(TRIM(B970),ALL!$B$1:$V$2738,8,FALSE)),"",IF(ISERROR(VLOOKUP(TRIM(B970),ALL!$B$1:$V$2738,8,FALSE))," ",VLOOKUP(TRIM(B970),ALL!$B$1:$V$2738,8,FALSE)))</f>
        <v>4</v>
      </c>
      <c r="M970" s="34" t="str">
        <f>IF(ISBLANK(VLOOKUP(TRIM(B970),ALL!$B$1:$V$2738,9,FALSE)),"",IF(ISERROR(VLOOKUP(TRIM(B970),ALL!$B$1:$V$2738,9,FALSE))," ",VLOOKUP(TRIM(B970),ALL!$B$1:$V$2738,9,FALSE)))</f>
        <v/>
      </c>
      <c r="N970" s="34">
        <f>IF(ISBLANK(VLOOKUP(TRIM(B970),ALL!$B$1:$V$2738,10,FALSE)),"",IF(ISERROR(VLOOKUP(TRIM(B970),ALL!$B$1:$V$2738,10,FALSE))," ",VLOOKUP(TRIM(B970),ALL!$B$1:$V$2738,10,FALSE)))</f>
        <v>3</v>
      </c>
      <c r="O970" s="32"/>
      <c r="P970"/>
      <c r="Q970"/>
      <c r="R970"/>
      <c r="S970"/>
      <c r="T970"/>
      <c r="AB970"/>
      <c r="AC970"/>
    </row>
    <row r="971" spans="1:29">
      <c r="A971" s="34" t="str">
        <f>IF(ISERROR(VLOOKUP(TRIM(B971),ALL!$B$1:$U$2738,3,FALSE)),"(unc)",VLOOKUP(TRIM(B971),ALL!$B$1:$U$2738,3,FALSE))</f>
        <v>LG @</v>
      </c>
      <c r="B971" s="99" t="s">
        <v>7272</v>
      </c>
      <c r="C971" s="10" t="s">
        <v>3411</v>
      </c>
      <c r="D971" s="224">
        <f>VLOOKUP(TRIM(B971),BirthdateDraft!$A$1:$M$9000,2,FALSE)</f>
        <v>35059</v>
      </c>
      <c r="E971" s="203" t="str">
        <f>VLOOKUP(TRIM(B971),BirthdateDraft!$A$1:$M$9865,3,FALSE)</f>
        <v>19/2</v>
      </c>
      <c r="F971" s="209"/>
      <c r="G971" s="34" t="str">
        <f>IF(ISERROR(VLOOKUP(TRIM(B971),ALL!$B$1:$U$2738,2,FALSE)),"",IF(ISERROR(VLOOKUP(TRIM(B971),ALL!$B$1:$U$2738,2,FALSE))," ",VLOOKUP(TRIM(B971),ALL!$B$1:$U$2738,2,FALSE)))</f>
        <v>GBN</v>
      </c>
      <c r="H971" s="124" t="str">
        <f>IF(ISBLANK(VLOOKUP(TRIM(B971),ALL!$B$1:$V$2738,4,FALSE)),"",IF(ISERROR(VLOOKUP(TRIM(B971),ALL!$B$1:$V$2738,4,FALSE))," ",VLOOKUP(TRIM(B971),ALL!$B$1:$V$2738,4,FALSE)))</f>
        <v/>
      </c>
      <c r="I971" s="34" t="str">
        <f>IF(ISBLANK(VLOOKUP(TRIM(B971),ALL!$B$1:$V$2738,5,FALSE)),"",IF(ISERROR(VLOOKUP(TRIM(B971),ALL!$B$1:$V$2738,5,FALSE))," ",VLOOKUP(TRIM(B971),ALL!$B$1:$V$2738,5,FALSE)))</f>
        <v/>
      </c>
      <c r="J971" s="34" t="str">
        <f>IF(ISBLANK(VLOOKUP(TRIM(B971),ALL!$B$1:$V$2738,6,FALSE)),"",IF(ISERROR(VLOOKUP(TRIM(B971),ALL!$B$1:$V$2738,6,FALSE))," ", VLOOKUP(TRIM(B971),ALL!$B$1:$V$2738,6,FALSE)))</f>
        <v/>
      </c>
      <c r="K971" s="34" t="str">
        <f>IF(ISBLANK(VLOOKUP(TRIM(B971),ALL!$B$1:$V$2738,7,FALSE)),"",IF(ISERROR(VLOOKUP(TRIM(B971),ALL!$B$1:$V$2738,7,FALSE))," ",VLOOKUP(TRIM(B971),ALL!$B$1:$V$2738,7,FALSE)))</f>
        <v/>
      </c>
      <c r="L971" s="34">
        <f>IF(ISBLANK(VLOOKUP(TRIM(B971),ALL!$B$1:$V$2738,8,FALSE)),"",IF(ISERROR(VLOOKUP(TRIM(B971),ALL!$B$1:$V$2738,8,FALSE))," ",VLOOKUP(TRIM(B971),ALL!$B$1:$V$2738,8,FALSE)))</f>
        <v>4</v>
      </c>
      <c r="M971" s="34" t="str">
        <f>IF(ISBLANK(VLOOKUP(TRIM(B971),ALL!$B$1:$V$2738,9,FALSE)),"",IF(ISERROR(VLOOKUP(TRIM(B971),ALL!$B$1:$V$2738,9,FALSE))," ",VLOOKUP(TRIM(B971),ALL!$B$1:$V$2738,9,FALSE)))</f>
        <v/>
      </c>
      <c r="N971" s="34">
        <f>IF(ISBLANK(VLOOKUP(TRIM(B971),ALL!$B$1:$V$2738,10,FALSE)),"",IF(ISERROR(VLOOKUP(TRIM(B971),ALL!$B$1:$V$2738,10,FALSE))," ",VLOOKUP(TRIM(B971),ALL!$B$1:$V$2738,10,FALSE)))</f>
        <v>7</v>
      </c>
      <c r="O971" s="32"/>
      <c r="P971"/>
      <c r="Q971"/>
      <c r="R971"/>
      <c r="S971"/>
      <c r="T971"/>
      <c r="AB971"/>
      <c r="AC971"/>
    </row>
    <row r="972" spans="1:29">
      <c r="A972" s="34" t="str">
        <f>IF(ISERROR(VLOOKUP(TRIM(B972),ALL!$B$1:$U$2738,3,FALSE)),"(unc)",VLOOKUP(TRIM(B972),ALL!$B$1:$U$2738,3,FALSE))</f>
        <v>G @ OC @</v>
      </c>
      <c r="B972" s="99" t="s">
        <v>7278</v>
      </c>
      <c r="C972" s="10" t="s">
        <v>3411</v>
      </c>
      <c r="D972" s="224">
        <f>VLOOKUP(TRIM(B972),BirthdateDraft!$A$1:$M$9000,2,FALSE)</f>
        <v>35176</v>
      </c>
      <c r="E972" s="203" t="str">
        <f>VLOOKUP(TRIM(B972),BirthdateDraft!$A$1:$M$9865,3,FALSE)</f>
        <v>19/7</v>
      </c>
      <c r="F972" s="209"/>
      <c r="G972" s="34" t="str">
        <f>IF(ISERROR(VLOOKUP(TRIM(B972),ALL!$B$1:$U$2738,2,FALSE)),"",IF(ISERROR(VLOOKUP(TRIM(B972),ALL!$B$1:$U$2738,2,FALSE))," ",VLOOKUP(TRIM(B972),ALL!$B$1:$U$2738,2,FALSE)))</f>
        <v>KCA</v>
      </c>
      <c r="H972" s="124" t="str">
        <f>IF(ISBLANK(VLOOKUP(TRIM(B972),ALL!$B$1:$V$2738,4,FALSE)),"",IF(ISERROR(VLOOKUP(TRIM(B972),ALL!$B$1:$V$2738,4,FALSE))," ",VLOOKUP(TRIM(B972),ALL!$B$1:$V$2738,4,FALSE)))</f>
        <v/>
      </c>
      <c r="I972" s="34" t="str">
        <f>IF(ISBLANK(VLOOKUP(TRIM(B972),ALL!$B$1:$V$2738,5,FALSE)),"",IF(ISERROR(VLOOKUP(TRIM(B972),ALL!$B$1:$V$2738,5,FALSE))," ",VLOOKUP(TRIM(B972),ALL!$B$1:$V$2738,5,FALSE)))</f>
        <v/>
      </c>
      <c r="J972" s="34" t="str">
        <f>IF(ISBLANK(VLOOKUP(TRIM(B972),ALL!$B$1:$V$2738,6,FALSE)),"",IF(ISERROR(VLOOKUP(TRIM(B972),ALL!$B$1:$V$2738,6,FALSE))," ", VLOOKUP(TRIM(B972),ALL!$B$1:$V$2738,6,FALSE)))</f>
        <v/>
      </c>
      <c r="K972" s="34" t="str">
        <f>IF(ISBLANK(VLOOKUP(TRIM(B972),ALL!$B$1:$V$2738,7,FALSE)),"",IF(ISERROR(VLOOKUP(TRIM(B972),ALL!$B$1:$V$2738,7,FALSE))," ",VLOOKUP(TRIM(B972),ALL!$B$1:$V$2738,7,FALSE)))</f>
        <v/>
      </c>
      <c r="L972" s="34">
        <f>IF(ISBLANK(VLOOKUP(TRIM(B972),ALL!$B$1:$V$2738,8,FALSE)),"",IF(ISERROR(VLOOKUP(TRIM(B972),ALL!$B$1:$V$2738,8,FALSE))," ",VLOOKUP(TRIM(B972),ALL!$B$1:$V$2738,8,FALSE)))</f>
        <v>4</v>
      </c>
      <c r="M972" s="34">
        <f>IF(ISBLANK(VLOOKUP(TRIM(B972),ALL!$B$1:$V$2738,9,FALSE)),"",IF(ISERROR(VLOOKUP(TRIM(B972),ALL!$B$1:$V$2738,9,FALSE))," ",VLOOKUP(TRIM(B972),ALL!$B$1:$V$2738,9,FALSE)))</f>
        <v>0</v>
      </c>
      <c r="N972" s="34">
        <f>IF(ISBLANK(VLOOKUP(TRIM(B972),ALL!$B$1:$V$2738,10,FALSE)),"",IF(ISERROR(VLOOKUP(TRIM(B972),ALL!$B$1:$V$2738,10,FALSE))," ",VLOOKUP(TRIM(B972),ALL!$B$1:$V$2738,10,FALSE)))</f>
        <v>4</v>
      </c>
      <c r="O972" s="32"/>
      <c r="P972"/>
      <c r="Q972"/>
      <c r="R972"/>
      <c r="S972"/>
      <c r="T972"/>
      <c r="AB972"/>
      <c r="AC972"/>
    </row>
    <row r="973" spans="1:29">
      <c r="A973" s="34" t="str">
        <f>IF(ISERROR(VLOOKUP(TRIM(B973),ALL!$B$1:$U$2738,3,FALSE)),"(unc)",VLOOKUP(TRIM(B973),ALL!$B$1:$U$2738,3,FALSE))</f>
        <v>LOT @</v>
      </c>
      <c r="B973" s="99" t="s">
        <v>9668</v>
      </c>
      <c r="C973" s="10" t="s">
        <v>3411</v>
      </c>
      <c r="D973" s="224">
        <f>VLOOKUP(TRIM(B973),BirthdateDraft!$A$1:$M$9000,2,FALSE)</f>
        <v>0</v>
      </c>
      <c r="E973" s="203" t="str">
        <f>VLOOKUP(TRIM(B973),BirthdateDraft!$A$1:$M$9865,3,FALSE)</f>
        <v>FA</v>
      </c>
      <c r="F973" s="209" t="s">
        <v>9644</v>
      </c>
      <c r="G973" s="34" t="str">
        <f>IF(ISERROR(VLOOKUP(TRIM(B973),ALL!$B$1:$U$2738,2,FALSE)),"",IF(ISERROR(VLOOKUP(TRIM(B973),ALL!$B$1:$U$2738,2,FALSE))," ",VLOOKUP(TRIM(B973),ALL!$B$1:$U$2738,2,FALSE)))</f>
        <v>PIA</v>
      </c>
      <c r="H973" s="124" t="str">
        <f>IF(ISBLANK(VLOOKUP(TRIM(B973),ALL!$B$1:$V$2738,4,FALSE)),"",IF(ISERROR(VLOOKUP(TRIM(B973),ALL!$B$1:$V$2738,4,FALSE))," ",VLOOKUP(TRIM(B973),ALL!$B$1:$V$2738,4,FALSE)))</f>
        <v/>
      </c>
      <c r="I973" s="34" t="str">
        <f>IF(ISBLANK(VLOOKUP(TRIM(B973),ALL!$B$1:$V$2738,5,FALSE)),"",IF(ISERROR(VLOOKUP(TRIM(B973),ALL!$B$1:$V$2738,5,FALSE))," ",VLOOKUP(TRIM(B973),ALL!$B$1:$V$2738,5,FALSE)))</f>
        <v/>
      </c>
      <c r="J973" s="34" t="str">
        <f>IF(ISBLANK(VLOOKUP(TRIM(B973),ALL!$B$1:$V$2738,6,FALSE)),"",IF(ISERROR(VLOOKUP(TRIM(B973),ALL!$B$1:$V$2738,6,FALSE))," ", VLOOKUP(TRIM(B973),ALL!$B$1:$V$2738,6,FALSE)))</f>
        <v/>
      </c>
      <c r="K973" s="34" t="str">
        <f>IF(ISBLANK(VLOOKUP(TRIM(B973),ALL!$B$1:$V$2738,7,FALSE)),"",IF(ISERROR(VLOOKUP(TRIM(B973),ALL!$B$1:$V$2738,7,FALSE))," ",VLOOKUP(TRIM(B973),ALL!$B$1:$V$2738,7,FALSE)))</f>
        <v/>
      </c>
      <c r="L973" s="34">
        <f>IF(ISBLANK(VLOOKUP(TRIM(B973),ALL!$B$1:$V$2738,8,FALSE)),"",IF(ISERROR(VLOOKUP(TRIM(B973),ALL!$B$1:$V$2738,8,FALSE))," ",VLOOKUP(TRIM(B973),ALL!$B$1:$V$2738,8,FALSE)))</f>
        <v>4</v>
      </c>
      <c r="M973" s="34" t="str">
        <f>IF(ISBLANK(VLOOKUP(TRIM(B973),ALL!$B$1:$V$2738,9,FALSE)),"",IF(ISERROR(VLOOKUP(TRIM(B973),ALL!$B$1:$V$2738,9,FALSE))," ",VLOOKUP(TRIM(B973),ALL!$B$1:$V$2738,9,FALSE)))</f>
        <v/>
      </c>
      <c r="N973" s="34">
        <f>IF(ISBLANK(VLOOKUP(TRIM(B973),ALL!$B$1:$V$2738,10,FALSE)),"",IF(ISERROR(VLOOKUP(TRIM(B973),ALL!$B$1:$V$2738,10,FALSE))," ",VLOOKUP(TRIM(B973),ALL!$B$1:$V$2738,10,FALSE)))</f>
        <v>5</v>
      </c>
      <c r="O973" s="32"/>
      <c r="P973"/>
      <c r="Q973"/>
      <c r="R973"/>
      <c r="S973"/>
      <c r="T973"/>
      <c r="AB973"/>
      <c r="AC973"/>
    </row>
    <row r="974" spans="1:29">
      <c r="A974" s="34" t="str">
        <f>IF(ISERROR(VLOOKUP(TRIM(B974),ALL!$B$1:$U$2738,3,FALSE)),"(unc)",VLOOKUP(TRIM(B974),ALL!$B$1:$U$2738,3,FALSE))</f>
        <v>G @ OC @</v>
      </c>
      <c r="B974" s="207" t="s">
        <v>10032</v>
      </c>
      <c r="C974" s="10" t="s">
        <v>3411</v>
      </c>
      <c r="D974" s="224">
        <f>VLOOKUP(TRIM(B974),BirthdateDraft!$A$1:$M$9000,2,FALSE)</f>
        <v>35683</v>
      </c>
      <c r="E974" s="203" t="str">
        <f>VLOOKUP(TRIM(B974),BirthdateDraft!$A$1:$M$9865,3,FALSE)</f>
        <v>22/5</v>
      </c>
      <c r="F974" s="209" t="s">
        <v>11989</v>
      </c>
      <c r="G974" s="34" t="str">
        <f>IF(ISERROR(VLOOKUP(TRIM(B974),ALL!$B$1:$U$2738,2,FALSE)),"",IF(ISERROR(VLOOKUP(TRIM(B974),ALL!$B$1:$U$2738,2,FALSE))," ",VLOOKUP(TRIM(B974),ALL!$B$1:$U$2738,2,FALSE)))</f>
        <v>DNA</v>
      </c>
      <c r="H974" s="124" t="str">
        <f>IF(ISBLANK(VLOOKUP(TRIM(B974),ALL!$B$1:$V$2738,4,FALSE)),"",IF(ISERROR(VLOOKUP(TRIM(B974),ALL!$B$1:$V$2738,4,FALSE))," ",VLOOKUP(TRIM(B974),ALL!$B$1:$V$2738,4,FALSE)))</f>
        <v/>
      </c>
      <c r="I974" s="34" t="str">
        <f>IF(ISBLANK(VLOOKUP(TRIM(B974),ALL!$B$1:$V$2738,5,FALSE)),"",IF(ISERROR(VLOOKUP(TRIM(B974),ALL!$B$1:$V$2738,5,FALSE))," ",VLOOKUP(TRIM(B974),ALL!$B$1:$V$2738,5,FALSE)))</f>
        <v/>
      </c>
      <c r="J974" s="34" t="str">
        <f>IF(ISBLANK(VLOOKUP(TRIM(B974),ALL!$B$1:$V$2738,6,FALSE)),"",IF(ISERROR(VLOOKUP(TRIM(B974),ALL!$B$1:$V$2738,6,FALSE))," ", VLOOKUP(TRIM(B974),ALL!$B$1:$V$2738,6,FALSE)))</f>
        <v/>
      </c>
      <c r="K974" s="34" t="str">
        <f>IF(ISBLANK(VLOOKUP(TRIM(B974),ALL!$B$1:$V$2738,7,FALSE)),"",IF(ISERROR(VLOOKUP(TRIM(B974),ALL!$B$1:$V$2738,7,FALSE))," ",VLOOKUP(TRIM(B974),ALL!$B$1:$V$2738,7,FALSE)))</f>
        <v/>
      </c>
      <c r="L974" s="34">
        <f>IF(ISBLANK(VLOOKUP(TRIM(B974),ALL!$B$1:$V$2738,8,FALSE)),"",IF(ISERROR(VLOOKUP(TRIM(B974),ALL!$B$1:$V$2738,8,FALSE))," ",VLOOKUP(TRIM(B974),ALL!$B$1:$V$2738,8,FALSE)))</f>
        <v>0</v>
      </c>
      <c r="M974" s="34">
        <f>IF(ISBLANK(VLOOKUP(TRIM(B974),ALL!$B$1:$V$2738,9,FALSE)),"",IF(ISERROR(VLOOKUP(TRIM(B974),ALL!$B$1:$V$2738,9,FALSE))," ",VLOOKUP(TRIM(B974),ALL!$B$1:$V$2738,9,FALSE)))</f>
        <v>0</v>
      </c>
      <c r="N974" s="34">
        <f>IF(ISBLANK(VLOOKUP(TRIM(B974),ALL!$B$1:$V$2738,10,FALSE)),"",IF(ISERROR(VLOOKUP(TRIM(B974),ALL!$B$1:$V$2738,10,FALSE))," ",VLOOKUP(TRIM(B974),ALL!$B$1:$V$2738,10,FALSE)))</f>
        <v>0</v>
      </c>
      <c r="O974" s="32"/>
      <c r="P974"/>
      <c r="Q974"/>
      <c r="R974"/>
      <c r="S974"/>
      <c r="T974"/>
      <c r="AB974"/>
      <c r="AC974"/>
    </row>
    <row r="975" spans="1:29">
      <c r="A975" s="34" t="str">
        <f>IF(ISERROR(VLOOKUP(TRIM(B975),ALL!$B$1:$U$2738,3,FALSE)),"(unc)",VLOOKUP(TRIM(B975),ALL!$B$1:$U$2738,3,FALSE))</f>
        <v>G @</v>
      </c>
      <c r="B975" s="208" t="s">
        <v>11291</v>
      </c>
      <c r="C975" s="10" t="s">
        <v>3411</v>
      </c>
      <c r="D975" s="224">
        <f>VLOOKUP(TRIM(B975),BirthdateDraft!$A$1:$M$9000,2,FALSE)</f>
        <v>36701</v>
      </c>
      <c r="E975" s="203">
        <f>VLOOKUP(TRIM(B975),BirthdateDraft!$A$1:$M$9865,3,FALSE)</f>
        <v>23.3</v>
      </c>
      <c r="F975" s="209" t="s">
        <v>12030</v>
      </c>
      <c r="G975" s="34" t="str">
        <f>IF(ISERROR(VLOOKUP(TRIM(B975),ALL!$B$1:$U$2738,2,FALSE)),"",IF(ISERROR(VLOOKUP(TRIM(B975),ALL!$B$1:$U$2738,2,FALSE))," ",VLOOKUP(TRIM(B975),ALL!$B$1:$U$2738,2,FALSE)))</f>
        <v>PHN</v>
      </c>
      <c r="H975" s="124" t="str">
        <f>IF(ISBLANK(VLOOKUP(TRIM(B975),ALL!$B$1:$V$2738,4,FALSE)),"",IF(ISERROR(VLOOKUP(TRIM(B975),ALL!$B$1:$V$2738,4,FALSE))," ",VLOOKUP(TRIM(B975),ALL!$B$1:$V$2738,4,FALSE)))</f>
        <v/>
      </c>
      <c r="I975" s="34" t="str">
        <f>IF(ISBLANK(VLOOKUP(TRIM(B975),ALL!$B$1:$V$2738,5,FALSE)),"",IF(ISERROR(VLOOKUP(TRIM(B975),ALL!$B$1:$V$2738,5,FALSE))," ",VLOOKUP(TRIM(B975),ALL!$B$1:$V$2738,5,FALSE)))</f>
        <v/>
      </c>
      <c r="J975" s="34" t="str">
        <f>IF(ISBLANK(VLOOKUP(TRIM(B975),ALL!$B$1:$V$2738,6,FALSE)),"",IF(ISERROR(VLOOKUP(TRIM(B975),ALL!$B$1:$V$2738,6,FALSE))," ", VLOOKUP(TRIM(B975),ALL!$B$1:$V$2738,6,FALSE)))</f>
        <v/>
      </c>
      <c r="K975" s="34" t="str">
        <f>IF(ISBLANK(VLOOKUP(TRIM(B975),ALL!$B$1:$V$2738,7,FALSE)),"",IF(ISERROR(VLOOKUP(TRIM(B975),ALL!$B$1:$V$2738,7,FALSE))," ",VLOOKUP(TRIM(B975),ALL!$B$1:$V$2738,7,FALSE)))</f>
        <v/>
      </c>
      <c r="L975" s="34">
        <f>IF(ISBLANK(VLOOKUP(TRIM(B975),ALL!$B$1:$V$2738,8,FALSE)),"",IF(ISERROR(VLOOKUP(TRIM(B975),ALL!$B$1:$V$2738,8,FALSE))," ",VLOOKUP(TRIM(B975),ALL!$B$1:$V$2738,8,FALSE)))</f>
        <v>0</v>
      </c>
      <c r="M975" s="34" t="str">
        <f>IF(ISBLANK(VLOOKUP(TRIM(B975),ALL!$B$1:$V$2738,9,FALSE)),"",IF(ISERROR(VLOOKUP(TRIM(B975),ALL!$B$1:$V$2738,9,FALSE))," ",VLOOKUP(TRIM(B975),ALL!$B$1:$V$2738,9,FALSE)))</f>
        <v/>
      </c>
      <c r="N975" s="34">
        <f>IF(ISBLANK(VLOOKUP(TRIM(B975),ALL!$B$1:$V$2738,10,FALSE)),"",IF(ISERROR(VLOOKUP(TRIM(B975),ALL!$B$1:$V$2738,10,FALSE))," ",VLOOKUP(TRIM(B975),ALL!$B$1:$V$2738,10,FALSE)))</f>
        <v>0</v>
      </c>
      <c r="O975" s="32"/>
      <c r="P975"/>
      <c r="Q975"/>
      <c r="R975"/>
      <c r="S975"/>
      <c r="T975"/>
      <c r="AB975"/>
      <c r="AC975"/>
    </row>
    <row r="976" spans="1:29">
      <c r="A976" s="34" t="str">
        <f>IF(ISERROR(VLOOKUP(TRIM(B976),ALL!$B$1:$U$2738,3,FALSE)),"(unc)",VLOOKUP(TRIM(B976),ALL!$B$1:$U$2738,3,FALSE))</f>
        <v>G @</v>
      </c>
      <c r="B976" s="99" t="s">
        <v>10148</v>
      </c>
      <c r="C976" s="10" t="s">
        <v>3411</v>
      </c>
      <c r="D976" s="224">
        <f>VLOOKUP(TRIM(B976),BirthdateDraft!$A$1:$M$9000,2,FALSE)</f>
        <v>36118</v>
      </c>
      <c r="E976" s="203" t="str">
        <f>VLOOKUP(TRIM(B976),BirthdateDraft!$A$1:$M$9865,3,FALSE)</f>
        <v>22/7</v>
      </c>
      <c r="F976" s="209" t="s">
        <v>9339</v>
      </c>
      <c r="G976" s="34" t="str">
        <f>IF(ISERROR(VLOOKUP(TRIM(B976),ALL!$B$1:$U$2738,2,FALSE)),"",IF(ISERROR(VLOOKUP(TRIM(B976),ALL!$B$1:$U$2738,2,FALSE))," ",VLOOKUP(TRIM(B976),ALL!$B$1:$U$2738,2,FALSE)))</f>
        <v>WAN</v>
      </c>
      <c r="H976" s="124" t="str">
        <f>IF(ISBLANK(VLOOKUP(TRIM(B976),ALL!$B$1:$V$2738,4,FALSE)),"",IF(ISERROR(VLOOKUP(TRIM(B976),ALL!$B$1:$V$2738,4,FALSE))," ",VLOOKUP(TRIM(B976),ALL!$B$1:$V$2738,4,FALSE)))</f>
        <v/>
      </c>
      <c r="I976" s="34" t="str">
        <f>IF(ISBLANK(VLOOKUP(TRIM(B976),ALL!$B$1:$V$2738,5,FALSE)),"",IF(ISERROR(VLOOKUP(TRIM(B976),ALL!$B$1:$V$2738,5,FALSE))," ",VLOOKUP(TRIM(B976),ALL!$B$1:$V$2738,5,FALSE)))</f>
        <v/>
      </c>
      <c r="J976" s="34" t="str">
        <f>IF(ISBLANK(VLOOKUP(TRIM(B976),ALL!$B$1:$V$2738,6,FALSE)),"",IF(ISERROR(VLOOKUP(TRIM(B976),ALL!$B$1:$V$2738,6,FALSE))," ", VLOOKUP(TRIM(B976),ALL!$B$1:$V$2738,6,FALSE)))</f>
        <v/>
      </c>
      <c r="K976" s="34" t="str">
        <f>IF(ISBLANK(VLOOKUP(TRIM(B976),ALL!$B$1:$V$2738,7,FALSE)),"",IF(ISERROR(VLOOKUP(TRIM(B976),ALL!$B$1:$V$2738,7,FALSE))," ",VLOOKUP(TRIM(B976),ALL!$B$1:$V$2738,7,FALSE)))</f>
        <v/>
      </c>
      <c r="L976" s="34">
        <f>IF(ISBLANK(VLOOKUP(TRIM(B976),ALL!$B$1:$V$2738,8,FALSE)),"",IF(ISERROR(VLOOKUP(TRIM(B976),ALL!$B$1:$V$2738,8,FALSE))," ",VLOOKUP(TRIM(B976),ALL!$B$1:$V$2738,8,FALSE)))</f>
        <v>0</v>
      </c>
      <c r="M976" s="34" t="str">
        <f>IF(ISBLANK(VLOOKUP(TRIM(B976),ALL!$B$1:$V$2738,9,FALSE)),"",IF(ISERROR(VLOOKUP(TRIM(B976),ALL!$B$1:$V$2738,9,FALSE))," ",VLOOKUP(TRIM(B976),ALL!$B$1:$V$2738,9,FALSE)))</f>
        <v/>
      </c>
      <c r="N976" s="34">
        <f>IF(ISBLANK(VLOOKUP(TRIM(B976),ALL!$B$1:$V$2738,10,FALSE)),"",IF(ISERROR(VLOOKUP(TRIM(B976),ALL!$B$1:$V$2738,10,FALSE))," ",VLOOKUP(TRIM(B976),ALL!$B$1:$V$2738,10,FALSE)))</f>
        <v>0</v>
      </c>
      <c r="O976" s="32"/>
      <c r="P976"/>
      <c r="Q976"/>
      <c r="R976"/>
      <c r="S976"/>
      <c r="T976"/>
      <c r="AB976"/>
      <c r="AC976"/>
    </row>
    <row r="977" spans="1:29">
      <c r="A977" s="34"/>
      <c r="B977" s="99"/>
      <c r="C977" s="10"/>
      <c r="D977" s="224"/>
      <c r="E977" s="203"/>
      <c r="F977" s="209"/>
      <c r="G977" s="34"/>
      <c r="H977" s="124"/>
      <c r="I977" s="34"/>
      <c r="J977" s="34"/>
      <c r="K977" s="34"/>
      <c r="L977" s="34" t="str">
        <f>IF(ISBLANK(VLOOKUP(TRIM(B977),ALL!$B$1:$V$2738,8,FALSE)),"",IF(ISERROR(VLOOKUP(TRIM(B977),ALL!$B$1:$V$2738,8,FALSE))," ",VLOOKUP(TRIM(B977),ALL!$B$1:$V$2738,8,FALSE)))</f>
        <v xml:space="preserve"> </v>
      </c>
      <c r="M977" s="34" t="str">
        <f>IF(ISBLANK(VLOOKUP(TRIM(B977),ALL!$B$1:$V$2738,9,FALSE)),"",IF(ISERROR(VLOOKUP(TRIM(B977),ALL!$B$1:$V$2738,9,FALSE))," ",VLOOKUP(TRIM(B977),ALL!$B$1:$V$2738,9,FALSE)))</f>
        <v xml:space="preserve"> </v>
      </c>
      <c r="N977" s="34" t="str">
        <f>IF(ISBLANK(VLOOKUP(TRIM(B977),ALL!$B$1:$V$2738,10,FALSE)),"",IF(ISERROR(VLOOKUP(TRIM(B977),ALL!$B$1:$V$2738,10,FALSE))," ",VLOOKUP(TRIM(B977),ALL!$B$1:$V$2738,10,FALSE)))</f>
        <v xml:space="preserve"> </v>
      </c>
      <c r="O977" s="32"/>
      <c r="P977"/>
      <c r="Q977"/>
      <c r="R977"/>
      <c r="S977"/>
      <c r="T977"/>
      <c r="AB977"/>
      <c r="AC977"/>
    </row>
    <row r="978" spans="1:29">
      <c r="A978" s="34" t="str">
        <f>IF(ISERROR(VLOOKUP(TRIM(B978),ALL!$B$1:$U$2738,3,FALSE)),"(unc)",VLOOKUP(TRIM(B978),ALL!$B$1:$U$2738,3,FALSE))</f>
        <v>LDT $</v>
      </c>
      <c r="B978" s="99" t="s">
        <v>6608</v>
      </c>
      <c r="C978" s="10" t="s">
        <v>3411</v>
      </c>
      <c r="D978" s="224">
        <f>VLOOKUP(TRIM(B978),BirthdateDraft!$A$1:$M$9000,2,FALSE)</f>
        <v>35175</v>
      </c>
      <c r="E978" s="203" t="str">
        <f>VLOOKUP(TRIM(B978),BirthdateDraft!$A$1:$M$9865,3,FALSE)</f>
        <v>18/3</v>
      </c>
      <c r="F978" s="209"/>
      <c r="G978" s="34" t="str">
        <f>IF(ISERROR(VLOOKUP(TRIM(B978),ALL!$B$1:$U$2738,2,FALSE)),"",IF(ISERROR(VLOOKUP(TRIM(B978),ALL!$B$1:$U$2738,2,FALSE))," ",VLOOKUP(TRIM(B978),ALL!$B$1:$U$2738,2,FALSE)))</f>
        <v>CNA</v>
      </c>
      <c r="H978" s="124" t="str">
        <f>IF(ISBLANK(VLOOKUP(TRIM(B978),ALL!$B$1:$V$2738,4,FALSE)),"",IF(ISERROR(VLOOKUP(TRIM(B978),ALL!$B$1:$V$2738,4,FALSE))," ",VLOOKUP(TRIM(B978),ALL!$B$1:$V$2738,4,FALSE)))</f>
        <v>4</v>
      </c>
      <c r="I978" s="34" t="str">
        <f>IF(ISBLANK(VLOOKUP(TRIM(B978),ALL!$B$1:$V$2738,5,FALSE)),"",IF(ISERROR(VLOOKUP(TRIM(B978),ALL!$B$1:$V$2738,5,FALSE))," ",VLOOKUP(TRIM(B978),ALL!$B$1:$V$2738,5,FALSE)))</f>
        <v/>
      </c>
      <c r="J978" s="34">
        <f>IF(ISBLANK(VLOOKUP(TRIM(B978),ALL!$B$1:$V$2738,6,FALSE)),"",IF(ISERROR(VLOOKUP(TRIM(B978),ALL!$B$1:$V$2738,6,FALSE))," ", VLOOKUP(TRIM(B978),ALL!$B$1:$V$2738,6,FALSE)))</f>
        <v>5</v>
      </c>
      <c r="K978" s="34" t="str">
        <f>IF(ISBLANK(VLOOKUP(TRIM(B978),ALL!$B$1:$V$2738,7,FALSE)),"",IF(ISERROR(VLOOKUP(TRIM(B978),ALL!$B$1:$V$2738,7,FALSE))," ",VLOOKUP(TRIM(B978),ALL!$B$1:$V$2738,7,FALSE)))</f>
        <v/>
      </c>
      <c r="L978" s="34" t="str">
        <f>IF(ISBLANK(VLOOKUP(TRIM(B978),ALL!$B$1:$V$2738,8,FALSE)),"",IF(ISERROR(VLOOKUP(TRIM(B978),ALL!$B$1:$V$2738,8,FALSE))," ",VLOOKUP(TRIM(B978),ALL!$B$1:$V$2738,8,FALSE)))</f>
        <v/>
      </c>
      <c r="M978" s="34" t="str">
        <f>IF(ISBLANK(VLOOKUP(TRIM(B978),ALL!$B$1:$V$2738,9,FALSE)),"",IF(ISERROR(VLOOKUP(TRIM(B978),ALL!$B$1:$V$2738,9,FALSE))," ",VLOOKUP(TRIM(B978),ALL!$B$1:$V$2738,9,FALSE)))</f>
        <v/>
      </c>
      <c r="N978" s="34" t="str">
        <f>IF(ISBLANK(VLOOKUP(TRIM(B978),ALL!$B$1:$V$2738,10,FALSE)),"",IF(ISERROR(VLOOKUP(TRIM(B978),ALL!$B$1:$V$2738,10,FALSE))," ",VLOOKUP(TRIM(B978),ALL!$B$1:$V$2738,10,FALSE)))</f>
        <v/>
      </c>
      <c r="O978" s="32"/>
      <c r="P978"/>
      <c r="Q978"/>
      <c r="R978"/>
      <c r="S978"/>
      <c r="T978"/>
      <c r="AB978"/>
      <c r="AC978"/>
    </row>
    <row r="979" spans="1:29">
      <c r="A979" s="34" t="str">
        <f>IF(ISERROR(VLOOKUP(TRIM(B979),ALL!$B$1:$U$2738,3,FALSE)),"(unc)",VLOOKUP(TRIM(B979),ALL!$B$1:$U$2738,3,FALSE))</f>
        <v>End $</v>
      </c>
      <c r="B979" s="99" t="s">
        <v>7997</v>
      </c>
      <c r="C979" s="10" t="s">
        <v>3411</v>
      </c>
      <c r="D979" s="224">
        <f>VLOOKUP(TRIM(B979),BirthdateDraft!$A$1:$M$9000,2,FALSE)</f>
        <v>36053</v>
      </c>
      <c r="E979" s="203" t="str">
        <f>VLOOKUP(TRIM(B979),BirthdateDraft!$A$1:$M$9865,3,FALSE)</f>
        <v>20/2</v>
      </c>
      <c r="F979" s="209" t="s">
        <v>8466</v>
      </c>
      <c r="G979" s="34" t="str">
        <f>IF(ISERROR(VLOOKUP(TRIM(B979),ALL!$B$1:$U$2738,2,FALSE)),"",IF(ISERROR(VLOOKUP(TRIM(B979),ALL!$B$1:$U$2738,2,FALSE))," ",VLOOKUP(TRIM(B979),ALL!$B$1:$U$2738,2,FALSE)))</f>
        <v>BFA</v>
      </c>
      <c r="H979" s="124" t="str">
        <f>IF(ISBLANK(VLOOKUP(TRIM(B979),ALL!$B$1:$V$2738,4,FALSE)),"",IF(ISERROR(VLOOKUP(TRIM(B979),ALL!$B$1:$V$2738,4,FALSE))," ",VLOOKUP(TRIM(B979),ALL!$B$1:$V$2738,4,FALSE)))</f>
        <v>4</v>
      </c>
      <c r="I979" s="34" t="str">
        <f>IF(ISBLANK(VLOOKUP(TRIM(B979),ALL!$B$1:$V$2738,5,FALSE)),"",IF(ISERROR(VLOOKUP(TRIM(B979),ALL!$B$1:$V$2738,5,FALSE))," ",VLOOKUP(TRIM(B979),ALL!$B$1:$V$2738,5,FALSE)))</f>
        <v/>
      </c>
      <c r="J979" s="34">
        <f>IF(ISBLANK(VLOOKUP(TRIM(B979),ALL!$B$1:$V$2738,6,FALSE)),"",IF(ISERROR(VLOOKUP(TRIM(B979),ALL!$B$1:$V$2738,6,FALSE))," ", VLOOKUP(TRIM(B979),ALL!$B$1:$V$2738,6,FALSE)))</f>
        <v>8</v>
      </c>
      <c r="K979" s="34"/>
      <c r="L979" s="34" t="str">
        <f>IF(ISBLANK(VLOOKUP(TRIM(B979),ALL!$B$1:$V$2738,8,FALSE)),"",IF(ISERROR(VLOOKUP(TRIM(B979),ALL!$B$1:$V$2738,8,FALSE))," ",VLOOKUP(TRIM(B979),ALL!$B$1:$V$2738,8,FALSE)))</f>
        <v/>
      </c>
      <c r="M979" s="34" t="str">
        <f>IF(ISBLANK(VLOOKUP(TRIM(B979),ALL!$B$1:$V$2738,9,FALSE)),"",IF(ISERROR(VLOOKUP(TRIM(B979),ALL!$B$1:$V$2738,9,FALSE))," ",VLOOKUP(TRIM(B979),ALL!$B$1:$V$2738,9,FALSE)))</f>
        <v/>
      </c>
      <c r="N979" s="34" t="str">
        <f>IF(ISBLANK(VLOOKUP(TRIM(B979),ALL!$B$1:$V$2738,10,FALSE)),"",IF(ISERROR(VLOOKUP(TRIM(B979),ALL!$B$1:$V$2738,10,FALSE))," ",VLOOKUP(TRIM(B979),ALL!$B$1:$V$2738,10,FALSE)))</f>
        <v/>
      </c>
      <c r="O979" s="32"/>
      <c r="P979"/>
      <c r="Q979"/>
      <c r="R979"/>
      <c r="S979"/>
      <c r="T979"/>
      <c r="AB979"/>
      <c r="AC979"/>
    </row>
    <row r="980" spans="1:29">
      <c r="A980" s="34" t="str">
        <f>IF(ISERROR(VLOOKUP(TRIM(B980),ALL!$B$1:$U$2738,3,FALSE)),"(unc)",VLOOKUP(TRIM(B980),ALL!$B$1:$U$2738,3,FALSE))</f>
        <v>LE $ DT $</v>
      </c>
      <c r="B980" s="99" t="s">
        <v>8883</v>
      </c>
      <c r="C980" s="10" t="s">
        <v>3411</v>
      </c>
      <c r="D980" s="224">
        <f>VLOOKUP(TRIM(B980),BirthdateDraft!$A$1:$M$9000,2,FALSE)</f>
        <v>36342</v>
      </c>
      <c r="E980" s="203" t="str">
        <f>VLOOKUP(TRIM(B980),BirthdateDraft!$A$1:$M$9865,3,FALSE)</f>
        <v>21/2</v>
      </c>
      <c r="F980" s="209" t="s">
        <v>10489</v>
      </c>
      <c r="G980" s="34" t="str">
        <f>IF(ISERROR(VLOOKUP(TRIM(B980),ALL!$B$1:$U$2738,2,FALSE)),"",IF(ISERROR(VLOOKUP(TRIM(B980),ALL!$B$1:$U$2738,2,FALSE))," ",VLOOKUP(TRIM(B980),ALL!$B$1:$U$2738,2,FALSE)))</f>
        <v>NEA</v>
      </c>
      <c r="H980" s="124" t="str">
        <f>IF(ISBLANK(VLOOKUP(TRIM(B980),ALL!$B$1:$V$2738,4,FALSE)),"",IF(ISERROR(VLOOKUP(TRIM(B980),ALL!$B$1:$V$2738,4,FALSE))," ",VLOOKUP(TRIM(B980),ALL!$B$1:$V$2738,4,FALSE)))</f>
        <v>4</v>
      </c>
      <c r="I980" s="34" t="str">
        <f>IF(ISBLANK(VLOOKUP(TRIM(B980),ALL!$B$1:$V$2738,5,FALSE)),"",IF(ISERROR(VLOOKUP(TRIM(B980),ALL!$B$1:$V$2738,5,FALSE))," ",VLOOKUP(TRIM(B980),ALL!$B$1:$V$2738,5,FALSE)))</f>
        <v>4</v>
      </c>
      <c r="J980" s="34">
        <f>IF(ISBLANK(VLOOKUP(TRIM(B980),ALL!$B$1:$V$2738,6,FALSE)),"",IF(ISERROR(VLOOKUP(TRIM(B980),ALL!$B$1:$V$2738,6,FALSE))," ", VLOOKUP(TRIM(B980),ALL!$B$1:$V$2738,6,FALSE)))</f>
        <v>8</v>
      </c>
      <c r="K980" s="34"/>
      <c r="L980" s="34" t="str">
        <f>IF(ISBLANK(VLOOKUP(TRIM(B980),ALL!$B$1:$V$2738,8,FALSE)),"",IF(ISERROR(VLOOKUP(TRIM(B980),ALL!$B$1:$V$2738,8,FALSE))," ",VLOOKUP(TRIM(B980),ALL!$B$1:$V$2738,8,FALSE)))</f>
        <v/>
      </c>
      <c r="M980" s="34" t="str">
        <f>IF(ISBLANK(VLOOKUP(TRIM(B980),ALL!$B$1:$V$2738,9,FALSE)),"",IF(ISERROR(VLOOKUP(TRIM(B980),ALL!$B$1:$V$2738,9,FALSE))," ",VLOOKUP(TRIM(B980),ALL!$B$1:$V$2738,9,FALSE)))</f>
        <v/>
      </c>
      <c r="N980" s="34" t="str">
        <f>IF(ISBLANK(VLOOKUP(TRIM(B980),ALL!$B$1:$V$2738,10,FALSE)),"",IF(ISERROR(VLOOKUP(TRIM(B980),ALL!$B$1:$V$2738,10,FALSE))," ",VLOOKUP(TRIM(B980),ALL!$B$1:$V$2738,10,FALSE)))</f>
        <v/>
      </c>
      <c r="O980" s="32"/>
      <c r="P980"/>
      <c r="Q980"/>
      <c r="R980"/>
      <c r="S980"/>
      <c r="T980"/>
      <c r="AB980"/>
      <c r="AC980"/>
    </row>
    <row r="981" spans="1:29">
      <c r="A981" s="34" t="str">
        <f>IF(ISERROR(VLOOKUP(TRIM(B981),ALL!$B$1:$U$2738,3,FALSE)),"(unc)",VLOOKUP(TRIM(B981),ALL!$B$1:$U$2738,3,FALSE))</f>
        <v>RDT $</v>
      </c>
      <c r="B981" s="99" t="s">
        <v>8922</v>
      </c>
      <c r="C981" s="10" t="s">
        <v>3411</v>
      </c>
      <c r="D981" s="224">
        <f>VLOOKUP(TRIM(B981),BirthdateDraft!$A$1:$M$9000,2,FALSE)</f>
        <v>36008</v>
      </c>
      <c r="E981" s="203" t="str">
        <f>VLOOKUP(TRIM(B981),BirthdateDraft!$A$1:$M$9865,3,FALSE)</f>
        <v>21/3</v>
      </c>
      <c r="F981" s="209" t="s">
        <v>9644</v>
      </c>
      <c r="G981" s="34" t="str">
        <f>IF(ISERROR(VLOOKUP(TRIM(B981),ALL!$B$1:$U$2738,2,FALSE)),"",IF(ISERROR(VLOOKUP(TRIM(B981),ALL!$B$1:$U$2738,2,FALSE))," ",VLOOKUP(TRIM(B981),ALL!$B$1:$U$2738,2,FALSE)))</f>
        <v>DAN</v>
      </c>
      <c r="H981" s="124" t="str">
        <f>IF(ISBLANK(VLOOKUP(TRIM(B981),ALL!$B$1:$V$2738,4,FALSE)),"",IF(ISERROR(VLOOKUP(TRIM(B981),ALL!$B$1:$V$2738,4,FALSE))," ",VLOOKUP(TRIM(B981),ALL!$B$1:$V$2738,4,FALSE)))</f>
        <v>4</v>
      </c>
      <c r="I981" s="34" t="str">
        <f>IF(ISBLANK(VLOOKUP(TRIM(B981),ALL!$B$1:$V$2738,5,FALSE)),"",IF(ISERROR(VLOOKUP(TRIM(B981),ALL!$B$1:$V$2738,5,FALSE))," ",VLOOKUP(TRIM(B981),ALL!$B$1:$V$2738,5,FALSE)))</f>
        <v/>
      </c>
      <c r="J981" s="34">
        <f>IF(ISBLANK(VLOOKUP(TRIM(B981),ALL!$B$1:$V$2738,6,FALSE)),"",IF(ISERROR(VLOOKUP(TRIM(B981),ALL!$B$1:$V$2738,6,FALSE))," ", VLOOKUP(TRIM(B981),ALL!$B$1:$V$2738,6,FALSE)))</f>
        <v>5</v>
      </c>
      <c r="K981" s="34" t="str">
        <f>IF(ISBLANK(VLOOKUP(TRIM(B981),ALL!$B$1:$V$2738,7,FALSE)),"",IF(ISERROR(VLOOKUP(TRIM(B981),ALL!$B$1:$V$2738,7,FALSE))," ",VLOOKUP(TRIM(B981),ALL!$B$1:$V$2738,7,FALSE)))</f>
        <v/>
      </c>
      <c r="L981" s="34" t="str">
        <f>IF(ISBLANK(VLOOKUP(TRIM(B981),ALL!$B$1:$V$2738,8,FALSE)),"",IF(ISERROR(VLOOKUP(TRIM(B981),ALL!$B$1:$V$2738,8,FALSE))," ",VLOOKUP(TRIM(B981),ALL!$B$1:$V$2738,8,FALSE)))</f>
        <v/>
      </c>
      <c r="M981" s="34" t="str">
        <f>IF(ISBLANK(VLOOKUP(TRIM(B981),ALL!$B$1:$V$2738,9,FALSE)),"",IF(ISERROR(VLOOKUP(TRIM(B981),ALL!$B$1:$V$2738,9,FALSE))," ",VLOOKUP(TRIM(B981),ALL!$B$1:$V$2738,9,FALSE)))</f>
        <v/>
      </c>
      <c r="N981" s="34" t="str">
        <f>IF(ISBLANK(VLOOKUP(TRIM(B981),ALL!$B$1:$V$2738,10,FALSE)),"",IF(ISERROR(VLOOKUP(TRIM(B981),ALL!$B$1:$V$2738,10,FALSE))," ",VLOOKUP(TRIM(B981),ALL!$B$1:$V$2738,10,FALSE)))</f>
        <v/>
      </c>
      <c r="O981" s="32"/>
      <c r="P981"/>
      <c r="Q981"/>
      <c r="R981"/>
      <c r="S981"/>
      <c r="T981"/>
      <c r="AB981"/>
      <c r="AC981"/>
    </row>
    <row r="982" spans="1:29">
      <c r="A982" s="34" t="str">
        <f>IF(ISERROR(VLOOKUP(TRIM(B982),ALL!$B$1:$U$2738,3,FALSE)),"(unc)",VLOOKUP(TRIM(B982),ALL!$B$1:$U$2738,3,FALSE))</f>
        <v>End $</v>
      </c>
      <c r="B982" s="99" t="s">
        <v>6057</v>
      </c>
      <c r="C982" s="10" t="s">
        <v>3411</v>
      </c>
      <c r="D982" s="224">
        <f>VLOOKUP(TRIM(B982),BirthdateDraft!$A$1:$M$9000,2,FALSE)</f>
        <v>34514</v>
      </c>
      <c r="E982" s="203" t="str">
        <f>VLOOKUP(TRIM(B982),BirthdateDraft!$A$1:$M$9865,3,FALSE)</f>
        <v>17/4</v>
      </c>
      <c r="F982" s="209"/>
      <c r="G982" s="34" t="str">
        <f>IF(ISERROR(VLOOKUP(TRIM(B982),ALL!$B$1:$U$2738,2,FALSE)),"",IF(ISERROR(VLOOKUP(TRIM(B982),ALL!$B$1:$U$2738,2,FALSE))," ",VLOOKUP(TRIM(B982),ALL!$B$1:$U$2738,2,FALSE)))</f>
        <v>NYA</v>
      </c>
      <c r="H982" s="124" t="str">
        <f>IF(ISBLANK(VLOOKUP(TRIM(B982),ALL!$B$1:$V$2738,4,FALSE)),"",IF(ISERROR(VLOOKUP(TRIM(B982),ALL!$B$1:$V$2738,4,FALSE))," ",VLOOKUP(TRIM(B982),ALL!$B$1:$V$2738,4,FALSE)))</f>
        <v>0</v>
      </c>
      <c r="I982" s="34"/>
      <c r="J982" s="34">
        <f>IF(ISBLANK(VLOOKUP(TRIM(B982),ALL!$B$1:$V$2738,6,FALSE)),"",IF(ISERROR(VLOOKUP(TRIM(B982),ALL!$B$1:$V$2738,6,FALSE))," ", VLOOKUP(TRIM(B982),ALL!$B$1:$V$2738,6,FALSE)))</f>
        <v>0</v>
      </c>
      <c r="K982" s="34"/>
      <c r="L982" s="34"/>
      <c r="M982" s="34"/>
      <c r="N982" s="34"/>
      <c r="O982" s="32"/>
      <c r="P982"/>
      <c r="Q982"/>
      <c r="R982"/>
      <c r="S982"/>
      <c r="T982"/>
      <c r="AB982"/>
      <c r="AC982"/>
    </row>
    <row r="983" spans="1:29">
      <c r="A983" s="34" t="str">
        <f>IF(ISERROR(VLOOKUP(TRIM(B983),ALL!$B$1:$U$2738,3,FALSE)),"(unc)",VLOOKUP(TRIM(B983),ALL!$B$1:$U$2738,3,FALSE))</f>
        <v>DT $</v>
      </c>
      <c r="B983" s="99" t="s">
        <v>11045</v>
      </c>
      <c r="C983" s="10" t="s">
        <v>3411</v>
      </c>
      <c r="D983" s="224">
        <f>VLOOKUP(TRIM(B983),BirthdateDraft!$A$1:$M$9000,2,FALSE)</f>
        <v>37169</v>
      </c>
      <c r="E983" s="203">
        <f>VLOOKUP(TRIM(B983),BirthdateDraft!$A$1:$M$9865,3,FALSE)</f>
        <v>23.2</v>
      </c>
      <c r="F983" s="209" t="s">
        <v>11888</v>
      </c>
      <c r="G983" s="34" t="str">
        <f>IF(ISERROR(VLOOKUP(TRIM(B983),ALL!$B$1:$U$2738,2,FALSE)),"",IF(ISERROR(VLOOKUP(TRIM(B983),ALL!$B$1:$U$2738,2,FALSE))," ",VLOOKUP(TRIM(B983),ALL!$B$1:$U$2738,2,FALSE)))</f>
        <v>CHN</v>
      </c>
      <c r="H983" s="124" t="str">
        <f>IF(ISBLANK(VLOOKUP(TRIM(B983),ALL!$B$1:$V$2738,4,FALSE)),"",IF(ISERROR(VLOOKUP(TRIM(B983),ALL!$B$1:$V$2738,4,FALSE))," ",VLOOKUP(TRIM(B983),ALL!$B$1:$V$2738,4,FALSE)))</f>
        <v>0</v>
      </c>
      <c r="J983" s="34">
        <f>IF(ISBLANK(VLOOKUP(TRIM(B983),ALL!$B$1:$V$2738,6,FALSE)),"",IF(ISERROR(VLOOKUP(TRIM(B983),ALL!$B$1:$V$2738,6,FALSE))," ", VLOOKUP(TRIM(B983),ALL!$B$1:$V$2738,6,FALSE)))</f>
        <v>4</v>
      </c>
    </row>
    <row r="984" spans="1:29">
      <c r="A984" s="34"/>
      <c r="B984" s="99"/>
      <c r="C984" s="10"/>
      <c r="D984" s="224"/>
      <c r="E984" s="203"/>
      <c r="F984" s="209"/>
      <c r="G984" s="34"/>
      <c r="H984" s="124"/>
      <c r="I984" s="34"/>
      <c r="J984" s="34"/>
      <c r="K984" s="34"/>
      <c r="L984" s="34" t="str">
        <f>IF(ISBLANK(VLOOKUP(TRIM(B984),ALL!$B$1:$V$2738,8,FALSE)),"",IF(ISERROR(VLOOKUP(TRIM(B984),ALL!$B$1:$V$2738,8,FALSE))," ",VLOOKUP(TRIM(B984),ALL!$B$1:$V$2738,8,FALSE)))</f>
        <v xml:space="preserve"> </v>
      </c>
      <c r="M984" s="34" t="str">
        <f>IF(ISBLANK(VLOOKUP(TRIM(B984),ALL!$B$1:$V$2738,9,FALSE)),"",IF(ISERROR(VLOOKUP(TRIM(B984),ALL!$B$1:$V$2738,9,FALSE))," ",VLOOKUP(TRIM(B984),ALL!$B$1:$V$2738,9,FALSE)))</f>
        <v xml:space="preserve"> </v>
      </c>
      <c r="N984" s="34" t="str">
        <f>IF(ISBLANK(VLOOKUP(TRIM(B984),ALL!$B$1:$V$2738,10,FALSE)),"",IF(ISERROR(VLOOKUP(TRIM(B984),ALL!$B$1:$V$2738,10,FALSE))," ",VLOOKUP(TRIM(B984),ALL!$B$1:$V$2738,10,FALSE)))</f>
        <v xml:space="preserve"> </v>
      </c>
      <c r="O984" s="32"/>
      <c r="P984"/>
      <c r="Q984"/>
      <c r="R984"/>
      <c r="S984"/>
      <c r="T984"/>
      <c r="AB984"/>
      <c r="AC984"/>
    </row>
    <row r="985" spans="1:29">
      <c r="A985" s="34" t="str">
        <f>IF(ISERROR(VLOOKUP(TRIM(B985),ALL!$B$1:$U$2738,3,FALSE)),"(unc)",VLOOKUP(TRIM(B985),ALL!$B$1:$U$2738,3,FALSE))</f>
        <v>RILB</v>
      </c>
      <c r="B985" s="99" t="s">
        <v>7968</v>
      </c>
      <c r="C985" s="10" t="s">
        <v>3411</v>
      </c>
      <c r="D985" s="224">
        <f>VLOOKUP(TRIM(B985),BirthdateDraft!$A$1:$M$9000,2,FALSE)</f>
        <v>34310</v>
      </c>
      <c r="E985" s="203" t="str">
        <f>VLOOKUP(TRIM(B985),BirthdateDraft!$A$1:$M$9865,3,FALSE)</f>
        <v>19/FA</v>
      </c>
      <c r="F985" s="209"/>
      <c r="G985" s="34" t="str">
        <f>IF(ISERROR(VLOOKUP(TRIM(B985),ALL!$B$1:$U$2738,2,FALSE)),"",IF(ISERROR(VLOOKUP(TRIM(B985),ALL!$B$1:$U$2738,2,FALSE))," ",VLOOKUP(TRIM(B985),ALL!$B$1:$U$2738,2,FALSE)))</f>
        <v>DNA</v>
      </c>
      <c r="H985" s="124" t="str">
        <f>IF(ISBLANK(VLOOKUP(TRIM(B985),ALL!$B$1:$V$2738,4,FALSE)),"",IF(ISERROR(VLOOKUP(TRIM(B985),ALL!$B$1:$V$2738,4,FALSE))," ",VLOOKUP(TRIM(B985),ALL!$B$1:$V$2738,4,FALSE)))</f>
        <v>0-6</v>
      </c>
      <c r="I985" s="34"/>
      <c r="J985" s="34"/>
      <c r="K985" s="34"/>
      <c r="L985" s="34" t="str">
        <f>IF(ISBLANK(VLOOKUP(TRIM(B985),ALL!$B$1:$V$2738,8,FALSE)),"",IF(ISERROR(VLOOKUP(TRIM(B985),ALL!$B$1:$V$2738,8,FALSE))," ",VLOOKUP(TRIM(B985),ALL!$B$1:$V$2738,8,FALSE)))</f>
        <v/>
      </c>
      <c r="M985" s="34" t="str">
        <f>IF(ISBLANK(VLOOKUP(TRIM(B985),ALL!$B$1:$V$2738,9,FALSE)),"",IF(ISERROR(VLOOKUP(TRIM(B985),ALL!$B$1:$V$2738,9,FALSE))," ",VLOOKUP(TRIM(B985),ALL!$B$1:$V$2738,9,FALSE)))</f>
        <v/>
      </c>
      <c r="N985" s="34" t="str">
        <f>IF(ISBLANK(VLOOKUP(TRIM(B985),ALL!$B$1:$V$2738,10,FALSE)),"",IF(ISERROR(VLOOKUP(TRIM(B985),ALL!$B$1:$V$2738,10,FALSE))," ",VLOOKUP(TRIM(B985),ALL!$B$1:$V$2738,10,FALSE)))</f>
        <v/>
      </c>
      <c r="O985" s="32"/>
      <c r="P985"/>
      <c r="Q985"/>
      <c r="R985"/>
      <c r="S985"/>
      <c r="T985"/>
      <c r="AB985"/>
      <c r="AC985"/>
    </row>
    <row r="986" spans="1:29">
      <c r="A986" s="34" t="str">
        <f>IF(ISERROR(VLOOKUP(TRIM(B986),ALL!$B$1:$U$2738,3,FALSE)),"(unc)",VLOOKUP(TRIM(B986),ALL!$B$1:$U$2738,3,FALSE))</f>
        <v>RE $ OLB</v>
      </c>
      <c r="B986" s="99" t="s">
        <v>8959</v>
      </c>
      <c r="C986" s="10" t="s">
        <v>3411</v>
      </c>
      <c r="D986" s="224">
        <f>VLOOKUP(TRIM(B986),BirthdateDraft!$A$1:$M$9000,2,FALSE)</f>
        <v>36678</v>
      </c>
      <c r="E986" s="203" t="str">
        <f>VLOOKUP(TRIM(B986),BirthdateDraft!$A$1:$M$9865,3,FALSE)</f>
        <v>21/2</v>
      </c>
      <c r="F986" s="209" t="s">
        <v>8401</v>
      </c>
      <c r="G986" s="34" t="str">
        <f>IF(ISERROR(VLOOKUP(TRIM(B986),ALL!$B$1:$U$2738,2,FALSE)),"",IF(ISERROR(VLOOKUP(TRIM(B986),ALL!$B$1:$U$2738,2,FALSE))," ",VLOOKUP(TRIM(B986),ALL!$B$1:$U$2738,2,FALSE)))</f>
        <v>NYN</v>
      </c>
      <c r="H986" s="124" t="str">
        <f>IF(ISBLANK(VLOOKUP(TRIM(B986),ALL!$B$1:$V$2738,4,FALSE)),"",IF(ISERROR(VLOOKUP(TRIM(B986),ALL!$B$1:$V$2738,4,FALSE))," ",VLOOKUP(TRIM(B986),ALL!$B$1:$V$2738,4,FALSE)))</f>
        <v>0</v>
      </c>
      <c r="I986" s="34" t="str">
        <f>IF(ISBLANK(VLOOKUP(TRIM(B986),ALL!$B$1:$V$2738,5,FALSE)),"",IF(ISERROR(VLOOKUP(TRIM(B986),ALL!$B$1:$V$2738,5,FALSE))," ",VLOOKUP(TRIM(B986),ALL!$B$1:$V$2738,5,FALSE)))</f>
        <v>0-0</v>
      </c>
      <c r="J986" s="34">
        <f>IF(ISBLANK(VLOOKUP(TRIM(B986),ALL!$B$1:$V$2738,6,FALSE)),"",IF(ISERROR(VLOOKUP(TRIM(B986),ALL!$B$1:$V$2738,6,FALSE))," ", VLOOKUP(TRIM(B986),ALL!$B$1:$V$2738,6,FALSE)))</f>
        <v>3</v>
      </c>
      <c r="K986" s="34"/>
      <c r="L986" s="34" t="str">
        <f>IF(ISBLANK(VLOOKUP(TRIM(B986),ALL!$B$1:$V$2738,8,FALSE)),"",IF(ISERROR(VLOOKUP(TRIM(B986),ALL!$B$1:$V$2738,8,FALSE))," ",VLOOKUP(TRIM(B986),ALL!$B$1:$V$2738,8,FALSE)))</f>
        <v/>
      </c>
      <c r="M986" s="34" t="str">
        <f>IF(ISBLANK(VLOOKUP(TRIM(B986),ALL!$B$1:$V$2738,9,FALSE)),"",IF(ISERROR(VLOOKUP(TRIM(B986),ALL!$B$1:$V$2738,9,FALSE))," ",VLOOKUP(TRIM(B986),ALL!$B$1:$V$2738,9,FALSE)))</f>
        <v/>
      </c>
      <c r="N986" s="34" t="str">
        <f>IF(ISBLANK(VLOOKUP(TRIM(B986),ALL!$B$1:$V$2738,10,FALSE)),"",IF(ISERROR(VLOOKUP(TRIM(B986),ALL!$B$1:$V$2738,10,FALSE))," ",VLOOKUP(TRIM(B986),ALL!$B$1:$V$2738,10,FALSE)))</f>
        <v/>
      </c>
      <c r="O986" s="32"/>
      <c r="P986"/>
      <c r="Q986"/>
      <c r="R986"/>
      <c r="S986"/>
      <c r="T986"/>
      <c r="AB986"/>
      <c r="AC986"/>
    </row>
    <row r="987" spans="1:29">
      <c r="A987" s="34" t="str">
        <f>IF(ISERROR(VLOOKUP(TRIM(B987),ALL!$B$1:$U$2738,3,FALSE)),"(unc)",VLOOKUP(TRIM(B987),ALL!$B$1:$U$2738,3,FALSE))</f>
        <v>OLB</v>
      </c>
      <c r="B987" s="99" t="s">
        <v>8025</v>
      </c>
      <c r="C987" s="10" t="s">
        <v>3411</v>
      </c>
      <c r="D987" s="224">
        <f>VLOOKUP(TRIM(B987),BirthdateDraft!$A$1:$M$9000,2,FALSE)</f>
        <v>36366</v>
      </c>
      <c r="E987" s="203" t="str">
        <f>VLOOKUP(TRIM(B987),BirthdateDraft!$A$1:$M$9865,3,FALSE)</f>
        <v>20/1</v>
      </c>
      <c r="F987" s="209" t="s">
        <v>8459</v>
      </c>
      <c r="G987" s="34" t="str">
        <f>IF(ISERROR(VLOOKUP(TRIM(B987),ALL!$B$1:$U$2738,2,FALSE)),"",IF(ISERROR(VLOOKUP(TRIM(B987),ALL!$B$1:$U$2738,2,FALSE))," ",VLOOKUP(TRIM(B987),ALL!$B$1:$U$2738,2,FALSE)))</f>
        <v>JXA</v>
      </c>
      <c r="H987" s="124" t="str">
        <f>IF(ISBLANK(VLOOKUP(TRIM(B987),ALL!$B$1:$V$2738,4,FALSE)),"",IF(ISERROR(VLOOKUP(TRIM(B987),ALL!$B$1:$V$2738,4,FALSE))," ",VLOOKUP(TRIM(B987),ALL!$B$1:$V$2738,4,FALSE)))</f>
        <v>0-0</v>
      </c>
      <c r="I987" s="34" t="str">
        <f>IF(ISBLANK(VLOOKUP(TRIM(B987),ALL!$B$1:$V$2738,5,FALSE)),"",IF(ISERROR(VLOOKUP(TRIM(B987),ALL!$B$1:$V$2738,5,FALSE))," ",VLOOKUP(TRIM(B987),ALL!$B$1:$V$2738,5,FALSE)))</f>
        <v/>
      </c>
      <c r="J987" s="34">
        <f>IF(ISBLANK(VLOOKUP(TRIM(B987),ALL!$B$1:$V$2738,6,FALSE)),"",IF(ISERROR(VLOOKUP(TRIM(B987),ALL!$B$1:$V$2738,6,FALSE))," ", VLOOKUP(TRIM(B987),ALL!$B$1:$V$2738,6,FALSE)))</f>
        <v>4</v>
      </c>
      <c r="K987" s="34"/>
      <c r="L987" s="34" t="str">
        <f>IF(ISBLANK(VLOOKUP(TRIM(B987),ALL!$B$1:$V$2738,8,FALSE)),"",IF(ISERROR(VLOOKUP(TRIM(B987),ALL!$B$1:$V$2738,8,FALSE))," ",VLOOKUP(TRIM(B987),ALL!$B$1:$V$2738,8,FALSE)))</f>
        <v/>
      </c>
      <c r="M987" s="34" t="str">
        <f>IF(ISBLANK(VLOOKUP(TRIM(B987),ALL!$B$1:$V$2738,9,FALSE)),"",IF(ISERROR(VLOOKUP(TRIM(B987),ALL!$B$1:$V$2738,9,FALSE))," ",VLOOKUP(TRIM(B987),ALL!$B$1:$V$2738,9,FALSE)))</f>
        <v/>
      </c>
      <c r="N987" s="34" t="str">
        <f>IF(ISBLANK(VLOOKUP(TRIM(B987),ALL!$B$1:$V$2738,10,FALSE)),"",IF(ISERROR(VLOOKUP(TRIM(B987),ALL!$B$1:$V$2738,10,FALSE))," ",VLOOKUP(TRIM(B987),ALL!$B$1:$V$2738,10,FALSE)))</f>
        <v/>
      </c>
      <c r="O987" s="32"/>
      <c r="P987"/>
      <c r="Q987"/>
      <c r="R987"/>
      <c r="S987"/>
      <c r="T987"/>
      <c r="AB987"/>
      <c r="AC987"/>
    </row>
    <row r="988" spans="1:29">
      <c r="A988" s="34" t="str">
        <f>IF(ISERROR(VLOOKUP(TRIM(B988),ALL!$B$1:$U$2738,3,FALSE)),"(unc)",VLOOKUP(TRIM(B988),ALL!$B$1:$U$2738,3,FALSE))</f>
        <v>LILB</v>
      </c>
      <c r="B988" s="99" t="s">
        <v>5524</v>
      </c>
      <c r="C988" s="10" t="s">
        <v>3411</v>
      </c>
      <c r="D988" s="224">
        <f>VLOOKUP(TRIM(B988),BirthdateDraft!$A$1:$M$9000,2,FALSE)</f>
        <v>34446</v>
      </c>
      <c r="E988" s="203" t="str">
        <f>VLOOKUP(TRIM(B988),BirthdateDraft!$A$1:$M$9865,3,FALSE)</f>
        <v>16/6</v>
      </c>
      <c r="F988" s="209"/>
      <c r="G988" s="34" t="str">
        <f>IF(ISERROR(VLOOKUP(TRIM(B988),ALL!$B$1:$U$2738,2,FALSE)),"",IF(ISERROR(VLOOKUP(TRIM(B988),ALL!$B$1:$U$2738,2,FALSE))," ",VLOOKUP(TRIM(B988),ALL!$B$1:$U$2738,2,FALSE)))</f>
        <v>PIA</v>
      </c>
      <c r="H988" s="124" t="str">
        <f>IF(ISBLANK(VLOOKUP(TRIM(B988),ALL!$B$1:$V$2738,4,FALSE)),"",IF(ISERROR(VLOOKUP(TRIM(B988),ALL!$B$1:$V$2738,4,FALSE))," ",VLOOKUP(TRIM(B988),ALL!$B$1:$V$2738,4,FALSE)))</f>
        <v>4-5</v>
      </c>
      <c r="I988" s="34" t="str">
        <f>IF(ISBLANK(VLOOKUP(TRIM(B988),ALL!$B$1:$V$2738,5,FALSE)),"",IF(ISERROR(VLOOKUP(TRIM(B988),ALL!$B$1:$V$2738,5,FALSE))," ",VLOOKUP(TRIM(B988),ALL!$B$1:$V$2738,5,FALSE)))</f>
        <v/>
      </c>
      <c r="J988" s="34">
        <f>IF(ISBLANK(VLOOKUP(TRIM(B988),ALL!$B$1:$V$2738,6,FALSE)),"",IF(ISERROR(VLOOKUP(TRIM(B988),ALL!$B$1:$V$2738,6,FALSE))," ", VLOOKUP(TRIM(B988),ALL!$B$1:$V$2738,6,FALSE)))</f>
        <v>5</v>
      </c>
      <c r="K988" s="34" t="str">
        <f>IF(ISBLANK(VLOOKUP(TRIM(B988),ALL!$B$1:$V$2738,7,FALSE)),"",IF(ISERROR(VLOOKUP(TRIM(B988),ALL!$B$1:$V$2738,7,FALSE))," ",VLOOKUP(TRIM(B988),ALL!$B$1:$V$2738,7,FALSE)))</f>
        <v/>
      </c>
      <c r="L988" s="34" t="str">
        <f>IF(ISBLANK(VLOOKUP(TRIM(B988),ALL!$B$1:$V$2738,8,FALSE)),"",IF(ISERROR(VLOOKUP(TRIM(B988),ALL!$B$1:$V$2738,8,FALSE))," ",VLOOKUP(TRIM(B988),ALL!$B$1:$V$2738,8,FALSE)))</f>
        <v/>
      </c>
      <c r="M988" s="34" t="str">
        <f>IF(ISBLANK(VLOOKUP(TRIM(B988),ALL!$B$1:$V$2738,9,FALSE)),"",IF(ISERROR(VLOOKUP(TRIM(B988),ALL!$B$1:$V$2738,9,FALSE))," ",VLOOKUP(TRIM(B988),ALL!$B$1:$V$2738,9,FALSE)))</f>
        <v/>
      </c>
      <c r="N988" s="34" t="str">
        <f>IF(ISBLANK(VLOOKUP(TRIM(B988),ALL!$B$1:$V$2738,10,FALSE)),"",IF(ISERROR(VLOOKUP(TRIM(B988),ALL!$B$1:$V$2738,10,FALSE))," ",VLOOKUP(TRIM(B988),ALL!$B$1:$V$2738,10,FALSE)))</f>
        <v/>
      </c>
      <c r="O988" s="32"/>
      <c r="P988"/>
      <c r="Q988"/>
      <c r="R988"/>
      <c r="S988"/>
      <c r="T988"/>
      <c r="AB988"/>
      <c r="AC988"/>
    </row>
    <row r="989" spans="1:29">
      <c r="A989" s="34" t="str">
        <f>IF(ISERROR(VLOOKUP(TRIM(B989),ALL!$B$1:$U$2738,3,FALSE)),"(unc)",VLOOKUP(TRIM(B989),ALL!$B$1:$U$2738,3,FALSE))</f>
        <v>OLB</v>
      </c>
      <c r="B989" s="99" t="s">
        <v>7929</v>
      </c>
      <c r="C989" s="10" t="s">
        <v>3411</v>
      </c>
      <c r="D989" s="224">
        <f>VLOOKUP(TRIM(B989),BirthdateDraft!$A$1:$M$9000,2,FALSE)</f>
        <v>35594</v>
      </c>
      <c r="E989" s="203" t="str">
        <f>VLOOKUP(TRIM(B989),BirthdateDraft!$A$1:$M$9865,3,FALSE)</f>
        <v>20/5</v>
      </c>
      <c r="F989" s="209" t="s">
        <v>8295</v>
      </c>
      <c r="G989" s="34" t="str">
        <f>IF(ISERROR(VLOOKUP(TRIM(B989),ALL!$B$1:$U$2738,2,FALSE)),"",IF(ISERROR(VLOOKUP(TRIM(B989),ALL!$B$1:$U$2738,2,FALSE))," ",VLOOKUP(TRIM(B989),ALL!$B$1:$U$2738,2,FALSE)))</f>
        <v>TNA</v>
      </c>
      <c r="H989" s="124" t="str">
        <f>IF(ISBLANK(VLOOKUP(TRIM(B989),ALL!$B$1:$V$2738,4,FALSE)),"",IF(ISERROR(VLOOKUP(TRIM(B989),ALL!$B$1:$V$2738,4,FALSE))," ",VLOOKUP(TRIM(B989),ALL!$B$1:$V$2738,4,FALSE)))</f>
        <v>0-0</v>
      </c>
      <c r="I989" s="34" t="str">
        <f>IF(ISBLANK(VLOOKUP(TRIM(B989),ALL!$B$1:$V$2738,5,FALSE)),"",IF(ISERROR(VLOOKUP(TRIM(B989),ALL!$B$1:$V$2738,5,FALSE))," ",VLOOKUP(TRIM(B989),ALL!$B$1:$V$2738,5,FALSE)))</f>
        <v/>
      </c>
      <c r="J989" s="34">
        <f>IF(ISBLANK(VLOOKUP(TRIM(B989),ALL!$B$1:$V$2738,6,FALSE)),"",IF(ISERROR(VLOOKUP(TRIM(B989),ALL!$B$1:$V$2738,6,FALSE))," ", VLOOKUP(TRIM(B989),ALL!$B$1:$V$2738,6,FALSE)))</f>
        <v>3</v>
      </c>
      <c r="K989" s="34"/>
      <c r="L989" s="34" t="str">
        <f>IF(ISBLANK(VLOOKUP(TRIM(B989),ALL!$B$1:$V$2738,8,FALSE)),"",IF(ISERROR(VLOOKUP(TRIM(B989),ALL!$B$1:$V$2738,8,FALSE))," ",VLOOKUP(TRIM(B989),ALL!$B$1:$V$2738,8,FALSE)))</f>
        <v/>
      </c>
      <c r="M989" s="34" t="str">
        <f>IF(ISBLANK(VLOOKUP(TRIM(B989),ALL!$B$1:$V$2738,9,FALSE)),"",IF(ISERROR(VLOOKUP(TRIM(B989),ALL!$B$1:$V$2738,9,FALSE))," ",VLOOKUP(TRIM(B989),ALL!$B$1:$V$2738,9,FALSE)))</f>
        <v/>
      </c>
      <c r="N989" s="34" t="str">
        <f>IF(ISBLANK(VLOOKUP(TRIM(B989),ALL!$B$1:$V$2738,10,FALSE)),"",IF(ISERROR(VLOOKUP(TRIM(B989),ALL!$B$1:$V$2738,10,FALSE))," ",VLOOKUP(TRIM(B989),ALL!$B$1:$V$2738,10,FALSE)))</f>
        <v/>
      </c>
      <c r="O989" s="32"/>
      <c r="P989"/>
      <c r="Q989"/>
      <c r="R989"/>
      <c r="S989"/>
      <c r="T989"/>
      <c r="AB989"/>
      <c r="AC989"/>
    </row>
    <row r="990" spans="1:29">
      <c r="A990" s="34" t="str">
        <f>IF(ISERROR(VLOOKUP(TRIM(B990),ALL!$B$1:$U$2738,3,FALSE)),"(unc)",VLOOKUP(TRIM(B990),ALL!$B$1:$U$2738,3,FALSE))</f>
        <v>OLB</v>
      </c>
      <c r="B990" s="99" t="s">
        <v>11283</v>
      </c>
      <c r="C990" s="10" t="s">
        <v>3411</v>
      </c>
      <c r="D990" s="224">
        <f>VLOOKUP(TRIM(B990),BirthdateDraft!$A$1:$M$9000,2,FALSE)</f>
        <v>36909</v>
      </c>
      <c r="E990" s="203">
        <f>VLOOKUP(TRIM(B990),BirthdateDraft!$A$1:$M$9865,3,FALSE)</f>
        <v>23.1</v>
      </c>
      <c r="F990" s="209" t="s">
        <v>12118</v>
      </c>
      <c r="G990" s="34" t="str">
        <f>IF(ISERROR(VLOOKUP(TRIM(B990),ALL!$B$1:$U$2738,2,FALSE)),"",IF(ISERROR(VLOOKUP(TRIM(B990),ALL!$B$1:$U$2738,2,FALSE))," ",VLOOKUP(TRIM(B990),ALL!$B$1:$U$2738,2,FALSE)))</f>
        <v>PHN</v>
      </c>
      <c r="H990" s="124" t="str">
        <f>IF(ISBLANK(VLOOKUP(TRIM(B990),ALL!$B$1:$V$2738,4,FALSE)),"",IF(ISERROR(VLOOKUP(TRIM(B990),ALL!$B$1:$V$2738,4,FALSE))," ",VLOOKUP(TRIM(B990),ALL!$B$1:$V$2738,4,FALSE)))</f>
        <v>0-0</v>
      </c>
      <c r="I990" s="34" t="str">
        <f>IF(ISBLANK(VLOOKUP(TRIM(B990),ALL!$B$1:$V$2738,5,FALSE)),"",IF(ISERROR(VLOOKUP(TRIM(B990),ALL!$B$1:$V$2738,5,FALSE))," ",VLOOKUP(TRIM(B990),ALL!$B$1:$V$2738,5,FALSE)))</f>
        <v/>
      </c>
      <c r="J990" s="34">
        <f>IF(ISBLANK(VLOOKUP(TRIM(B990),ALL!$B$1:$V$2738,6,FALSE)),"",IF(ISERROR(VLOOKUP(TRIM(B990),ALL!$B$1:$V$2738,6,FALSE))," ", VLOOKUP(TRIM(B990),ALL!$B$1:$V$2738,6,FALSE)))</f>
        <v>3</v>
      </c>
      <c r="K990" s="34"/>
      <c r="L990" s="34"/>
      <c r="M990" s="34"/>
      <c r="N990" s="34"/>
      <c r="O990" s="32"/>
      <c r="P990"/>
      <c r="Q990"/>
      <c r="R990"/>
      <c r="S990"/>
      <c r="T990"/>
      <c r="AB990"/>
      <c r="AC990"/>
    </row>
    <row r="991" spans="1:29">
      <c r="A991" s="34" t="str">
        <f>IF(ISERROR(VLOOKUP(TRIM(B991),ALL!$B$1:$U$2738,3,FALSE)),"(unc)",VLOOKUP(TRIM(B991),ALL!$B$1:$U$2738,3,FALSE))</f>
        <v>LB</v>
      </c>
      <c r="B991" s="228" t="s">
        <v>11107</v>
      </c>
      <c r="C991" s="10" t="s">
        <v>3411</v>
      </c>
      <c r="D991" s="224">
        <f>VLOOKUP(TRIM(B991),BirthdateDraft!$A$1:$M$9000,2,FALSE)</f>
        <v>36482</v>
      </c>
      <c r="E991" s="203">
        <f>VLOOKUP(TRIM(B991),BirthdateDraft!$A$1:$M$9865,3,FALSE)</f>
        <v>23.3</v>
      </c>
      <c r="F991" s="209" t="s">
        <v>11888</v>
      </c>
      <c r="G991" s="34" t="str">
        <f>IF(ISERROR(VLOOKUP(TRIM(B991),ALL!$B$1:$U$2738,2,FALSE)),"",IF(ISERROR(VLOOKUP(TRIM(B991),ALL!$B$1:$U$2738,2,FALSE))," ",VLOOKUP(TRIM(B991),ALL!$B$1:$U$2738,2,FALSE)))</f>
        <v>LAA</v>
      </c>
      <c r="H991" s="124" t="str">
        <f>IF(ISBLANK(VLOOKUP(TRIM(B991),ALL!$B$1:$V$2738,4,FALSE)),"",IF(ISERROR(VLOOKUP(TRIM(B991),ALL!$B$1:$V$2738,4,FALSE))," ",VLOOKUP(TRIM(B991),ALL!$B$1:$V$2738,4,FALSE)))</f>
        <v>0-0</v>
      </c>
      <c r="I991" s="34" t="str">
        <f>IF(ISBLANK(VLOOKUP(TRIM(B991),ALL!$B$1:$V$2738,5,FALSE)),"",IF(ISERROR(VLOOKUP(TRIM(B991),ALL!$B$1:$V$2738,5,FALSE))," ",VLOOKUP(TRIM(B991),ALL!$B$1:$V$2738,5,FALSE)))</f>
        <v/>
      </c>
      <c r="J991" s="34">
        <f>IF(ISBLANK(VLOOKUP(TRIM(B991),ALL!$B$1:$V$2738,6,FALSE)),"",IF(ISERROR(VLOOKUP(TRIM(B991),ALL!$B$1:$V$2738,6,FALSE))," ", VLOOKUP(TRIM(B991),ALL!$B$1:$V$2738,6,FALSE)))</f>
        <v>0</v>
      </c>
      <c r="K991" s="34"/>
      <c r="L991" s="34"/>
      <c r="M991" s="34"/>
      <c r="N991" s="34"/>
      <c r="O991" s="32"/>
      <c r="P991"/>
      <c r="Q991"/>
      <c r="R991"/>
      <c r="S991"/>
      <c r="T991"/>
      <c r="AB991"/>
      <c r="AC991"/>
    </row>
    <row r="992" spans="1:29">
      <c r="A992" s="34" t="str">
        <f>IF(ISERROR(VLOOKUP(TRIM(B992),ALL!$B$1:$U$2738,3,FALSE)),"(unc)",VLOOKUP(TRIM(B992),ALL!$B$1:$U$2738,3,FALSE))</f>
        <v>OLB</v>
      </c>
      <c r="B992" s="219" t="s">
        <v>10947</v>
      </c>
      <c r="C992" s="10" t="s">
        <v>3411</v>
      </c>
      <c r="D992" s="224">
        <f>VLOOKUP(TRIM(B992),BirthdateDraft!$A$1:$M$9000,2,FALSE)</f>
        <v>36628</v>
      </c>
      <c r="E992" s="203">
        <f>VLOOKUP(TRIM(B992),BirthdateDraft!$A$1:$M$9865,3,FALSE)</f>
        <v>23.5</v>
      </c>
      <c r="F992" s="209" t="s">
        <v>12117</v>
      </c>
      <c r="G992" s="34" t="str">
        <f>IF(ISERROR(VLOOKUP(TRIM(B992),ALL!$B$1:$U$2738,2,FALSE)),"",IF(ISERROR(VLOOKUP(TRIM(B992),ALL!$B$1:$U$2738,2,FALSE))," ",VLOOKUP(TRIM(B992),ALL!$B$1:$U$2738,2,FALSE)))</f>
        <v>JXA</v>
      </c>
      <c r="H992" s="124" t="str">
        <f>IF(ISBLANK(VLOOKUP(TRIM(B992),ALL!$B$1:$V$2738,4,FALSE)),"",IF(ISERROR(VLOOKUP(TRIM(B992),ALL!$B$1:$V$2738,4,FALSE))," ",VLOOKUP(TRIM(B992),ALL!$B$1:$V$2738,4,FALSE)))</f>
        <v>0-0</v>
      </c>
      <c r="I992" s="34" t="str">
        <f>IF(ISBLANK(VLOOKUP(TRIM(B992),ALL!$B$1:$V$2738,5,FALSE)),"",IF(ISERROR(VLOOKUP(TRIM(B992),ALL!$B$1:$V$2738,5,FALSE))," ",VLOOKUP(TRIM(B992),ALL!$B$1:$V$2738,5,FALSE)))</f>
        <v/>
      </c>
      <c r="J992" s="34">
        <f>IF(ISBLANK(VLOOKUP(TRIM(B992),ALL!$B$1:$V$2738,6,FALSE)),"",IF(ISERROR(VLOOKUP(TRIM(B992),ALL!$B$1:$V$2738,6,FALSE))," ", VLOOKUP(TRIM(B992),ALL!$B$1:$V$2738,6,FALSE)))</f>
        <v>0</v>
      </c>
      <c r="K992" s="34"/>
      <c r="L992" s="34"/>
      <c r="M992" s="34"/>
      <c r="N992" s="34"/>
      <c r="O992" s="32"/>
      <c r="P992"/>
      <c r="Q992"/>
      <c r="R992"/>
      <c r="S992"/>
      <c r="T992"/>
      <c r="AB992"/>
      <c r="AC992"/>
    </row>
    <row r="993" spans="1:29">
      <c r="A993" s="34" t="str">
        <f>IF(ISERROR(VLOOKUP(TRIM(B993),ALL!$B$1:$U$2738,3,FALSE)),"(unc)",VLOOKUP(TRIM(B993),ALL!$B$1:$U$2738,3,FALSE))</f>
        <v>(unc)</v>
      </c>
      <c r="B993" s="99" t="s">
        <v>10308</v>
      </c>
      <c r="C993" s="10" t="s">
        <v>3411</v>
      </c>
      <c r="D993" s="224">
        <f>VLOOKUP(TRIM(B993),BirthdateDraft!$A$1:$M$9000,2,FALSE)</f>
        <v>36115</v>
      </c>
      <c r="E993" s="203" t="str">
        <f>VLOOKUP(TRIM(B993),BirthdateDraft!$A$1:$M$9865,3,FALSE)</f>
        <v>22/6</v>
      </c>
      <c r="F993" s="209" t="s">
        <v>12119</v>
      </c>
      <c r="G993" s="34" t="str">
        <f>IF(ISERROR(VLOOKUP(TRIM(B993),ALL!$B$1:$U$2738,2,FALSE)),"",IF(ISERROR(VLOOKUP(TRIM(B993),ALL!$B$1:$U$2738,2,FALSE))," ",VLOOKUP(TRIM(B993),ALL!$B$1:$U$2738,2,FALSE)))</f>
        <v/>
      </c>
      <c r="H993" s="124" t="str">
        <f>IF(ISBLANK(VLOOKUP(TRIM(B993),ALL!$B$1:$V$2738,4,FALSE)),"",IF(ISERROR(VLOOKUP(TRIM(B993),ALL!$B$1:$V$2738,4,FALSE))," ",VLOOKUP(TRIM(B993),ALL!$B$1:$V$2738,4,FALSE)))</f>
        <v xml:space="preserve"> </v>
      </c>
      <c r="I993" s="34" t="str">
        <f>IF(ISBLANK(VLOOKUP(TRIM(B993),ALL!$B$1:$V$2738,5,FALSE)),"",IF(ISERROR(VLOOKUP(TRIM(B993),ALL!$B$1:$V$2738,5,FALSE))," ",VLOOKUP(TRIM(B993),ALL!$B$1:$V$2738,5,FALSE)))</f>
        <v xml:space="preserve"> </v>
      </c>
      <c r="J993" s="34" t="str">
        <f>IF(ISBLANK(VLOOKUP(TRIM(B993),ALL!$B$1:$V$2738,6,FALSE)),"",IF(ISERROR(VLOOKUP(TRIM(B993),ALL!$B$1:$V$2738,6,FALSE))," ", VLOOKUP(TRIM(B993),ALL!$B$1:$V$2738,6,FALSE)))</f>
        <v xml:space="preserve"> </v>
      </c>
      <c r="K993" s="34"/>
      <c r="L993" s="34"/>
      <c r="M993" s="34"/>
      <c r="N993" s="34"/>
      <c r="O993" s="32"/>
      <c r="P993"/>
      <c r="Q993"/>
      <c r="R993"/>
      <c r="S993"/>
      <c r="T993"/>
      <c r="AB993"/>
      <c r="AC993"/>
    </row>
    <row r="994" spans="1:29">
      <c r="A994" s="34"/>
      <c r="B994" s="99"/>
      <c r="C994" s="10"/>
      <c r="D994" s="224"/>
      <c r="E994" s="203"/>
      <c r="F994" s="209"/>
      <c r="G994" s="34"/>
      <c r="H994" s="124"/>
      <c r="I994" s="34"/>
      <c r="J994" s="34"/>
      <c r="K994" s="34"/>
      <c r="L994" s="34" t="str">
        <f>IF(ISBLANK(VLOOKUP(TRIM(B994),ALL!$B$1:$V$2738,8,FALSE)),"",IF(ISERROR(VLOOKUP(TRIM(B994),ALL!$B$1:$V$2738,8,FALSE))," ",VLOOKUP(TRIM(B994),ALL!$B$1:$V$2738,8,FALSE)))</f>
        <v xml:space="preserve"> </v>
      </c>
      <c r="M994" s="34" t="str">
        <f>IF(ISBLANK(VLOOKUP(TRIM(B994),ALL!$B$1:$V$2738,9,FALSE)),"",IF(ISERROR(VLOOKUP(TRIM(B994),ALL!$B$1:$V$2738,9,FALSE))," ",VLOOKUP(TRIM(B994),ALL!$B$1:$V$2738,9,FALSE)))</f>
        <v xml:space="preserve"> </v>
      </c>
      <c r="N994" s="34" t="str">
        <f>IF(ISBLANK(VLOOKUP(TRIM(B994),ALL!$B$1:$V$2738,10,FALSE)),"",IF(ISERROR(VLOOKUP(TRIM(B994),ALL!$B$1:$V$2738,10,FALSE))," ",VLOOKUP(TRIM(B994),ALL!$B$1:$V$2738,10,FALSE)))</f>
        <v xml:space="preserve"> </v>
      </c>
      <c r="O994" s="32"/>
      <c r="P994"/>
      <c r="Q994"/>
      <c r="R994"/>
      <c r="S994"/>
      <c r="T994"/>
      <c r="AB994"/>
      <c r="AC994"/>
    </row>
    <row r="995" spans="1:29">
      <c r="A995" s="34" t="str">
        <f>IF(ISERROR(VLOOKUP(TRIM(B995),ALL!$B$1:$U$2738,3,FALSE)),"(unc)",VLOOKUP(TRIM(B995),ALL!$B$1:$U$2738,3,FALSE))</f>
        <v>CB ^ PR</v>
      </c>
      <c r="B995" s="99" t="s">
        <v>9009</v>
      </c>
      <c r="C995" s="10" t="s">
        <v>3411</v>
      </c>
      <c r="D995" s="224">
        <f>VLOOKUP(TRIM(B995),BirthdateDraft!$A$1:$M$9000,2,FALSE)</f>
        <v>34682</v>
      </c>
      <c r="E995" s="203" t="str">
        <f>VLOOKUP(TRIM(B995),BirthdateDraft!$A$1:$M$9865,3,FALSE)</f>
        <v>17/5</v>
      </c>
      <c r="F995" s="209"/>
      <c r="G995" s="34" t="str">
        <f>IF(ISERROR(VLOOKUP(TRIM(B995),ALL!$B$1:$U$2738,2,FALSE)),"",IF(ISERROR(VLOOKUP(TRIM(B995),ALL!$B$1:$U$2738,2,FALSE))," ",VLOOKUP(TRIM(B995),ALL!$B$1:$U$2738,2,FALSE)))</f>
        <v>HOA</v>
      </c>
      <c r="H995" s="124" t="str">
        <f>IF(ISBLANK(VLOOKUP(TRIM(B995),ALL!$B$1:$V$2738,4,FALSE)),"",IF(ISERROR(VLOOKUP(TRIM(B995),ALL!$B$1:$V$2738,4,FALSE))," ",VLOOKUP(TRIM(B995),ALL!$B$1:$V$2738,4,FALSE)))</f>
        <v>4</v>
      </c>
      <c r="I995" s="34"/>
      <c r="J995" s="34"/>
      <c r="K995" s="34"/>
      <c r="L995" s="34" t="str">
        <f>IF(ISBLANK(VLOOKUP(TRIM('ALL CUTS'!B304),ALL!$B$1:$V$2738,8,FALSE)),"",IF(ISERROR(VLOOKUP(TRIM('ALL CUTS'!B304),ALL!$B$1:$V$2738,8,FALSE))," ",VLOOKUP(TRIM('ALL CUTS'!B304),ALL!$B$1:$V$2738,8,FALSE)))</f>
        <v/>
      </c>
      <c r="M995" s="34" t="str">
        <f>IF(ISBLANK(VLOOKUP(TRIM('ALL CUTS'!B304),ALL!$B$1:$V$2738,9,FALSE)),"",IF(ISERROR(VLOOKUP(TRIM('ALL CUTS'!B304),ALL!$B$1:$V$2738,9,FALSE))," ",VLOOKUP(TRIM('ALL CUTS'!B304),ALL!$B$1:$V$2738,9,FALSE)))</f>
        <v/>
      </c>
      <c r="N995" s="34" t="str">
        <f>IF(ISBLANK(VLOOKUP(TRIM('ALL CUTS'!B304),ALL!$B$1:$V$2738,10,FALSE)),"",IF(ISERROR(VLOOKUP(TRIM('ALL CUTS'!B304),ALL!$B$1:$V$2738,10,FALSE))," ",VLOOKUP(TRIM('ALL CUTS'!B304),ALL!$B$1:$V$2738,10,FALSE)))</f>
        <v/>
      </c>
      <c r="O995" s="32"/>
      <c r="P995"/>
      <c r="Q995"/>
      <c r="R995"/>
      <c r="S995"/>
      <c r="T995"/>
      <c r="AB995"/>
      <c r="AC995"/>
    </row>
    <row r="996" spans="1:29">
      <c r="A996" s="34" t="str">
        <f>IF(ISERROR(VLOOKUP(TRIM(B996),ALL!$B$1:$U$2738,3,FALSE)),"(unc)",VLOOKUP(TRIM(B996),ALL!$B$1:$U$2738,3,FALSE))</f>
        <v>FS ^</v>
      </c>
      <c r="B996" s="99" t="s">
        <v>11407</v>
      </c>
      <c r="C996" s="10" t="s">
        <v>3411</v>
      </c>
      <c r="D996" s="224">
        <f>VLOOKUP(TRIM(B996),BirthdateDraft!$A$1:$M$9000,2,FALSE)</f>
        <v>36023</v>
      </c>
      <c r="E996" s="203" t="str">
        <f>VLOOKUP(TRIM(B996),BirthdateDraft!$A$1:$M$9865,3,FALSE)</f>
        <v>20/2</v>
      </c>
      <c r="F996" s="209" t="s">
        <v>8396</v>
      </c>
      <c r="G996" s="34" t="str">
        <f>IF(ISERROR(VLOOKUP(TRIM(B996),ALL!$B$1:$U$2738,2,FALSE)),"",IF(ISERROR(VLOOKUP(TRIM(B996),ALL!$B$1:$U$2738,2,FALSE))," ",VLOOKUP(TRIM(B996),ALL!$B$1:$U$2738,2,FALSE)))</f>
        <v>TBN</v>
      </c>
      <c r="H996" s="124" t="str">
        <f>IF(ISBLANK(VLOOKUP(TRIM(B996),ALL!$B$1:$V$2738,4,FALSE)),"",IF(ISERROR(VLOOKUP(TRIM(B996),ALL!$B$1:$V$2738,4,FALSE))," ",VLOOKUP(TRIM(B996),ALL!$B$1:$V$2738,4,FALSE)))</f>
        <v>6-6</v>
      </c>
      <c r="I996" s="34" t="str">
        <f>IF(ISBLANK(VLOOKUP(TRIM(B996),ALL!$B$1:$V$2738,5,FALSE)),"",IF(ISERROR(VLOOKUP(TRIM(B996),ALL!$B$1:$V$2738,5,FALSE))," ",VLOOKUP(TRIM(B996),ALL!$B$1:$V$2738,5,FALSE)))</f>
        <v/>
      </c>
      <c r="J996" s="34" t="str">
        <f>IF(ISBLANK(VLOOKUP(TRIM(B996),ALL!$B$1:$V$2738,6,FALSE)),"",IF(ISERROR(VLOOKUP(TRIM(B996),ALL!$B$1:$V$2738,6,FALSE))," ", VLOOKUP(TRIM(B996),ALL!$B$1:$V$2738,6,FALSE)))</f>
        <v/>
      </c>
      <c r="K996" s="34"/>
      <c r="L996" s="34" t="str">
        <f>IF(ISBLANK(VLOOKUP(TRIM(B996),ALL!$B$1:$V$2738,8,FALSE)),"",IF(ISERROR(VLOOKUP(TRIM(B996),ALL!$B$1:$V$2738,8,FALSE))," ",VLOOKUP(TRIM(B996),ALL!$B$1:$V$2738,8,FALSE)))</f>
        <v/>
      </c>
      <c r="M996" s="34" t="str">
        <f>IF(ISBLANK(VLOOKUP(TRIM(B996),ALL!$B$1:$V$2738,9,FALSE)),"",IF(ISERROR(VLOOKUP(TRIM(B996),ALL!$B$1:$V$2738,9,FALSE))," ",VLOOKUP(TRIM(B996),ALL!$B$1:$V$2738,9,FALSE)))</f>
        <v/>
      </c>
      <c r="N996" s="34" t="str">
        <f>IF(ISBLANK(VLOOKUP(TRIM(B996),ALL!$B$1:$V$2738,10,FALSE)),"",IF(ISERROR(VLOOKUP(TRIM(B996),ALL!$B$1:$V$2738,10,FALSE))," ",VLOOKUP(TRIM(B996),ALL!$B$1:$V$2738,10,FALSE)))</f>
        <v/>
      </c>
      <c r="O996" s="32"/>
      <c r="P996"/>
      <c r="Q996"/>
      <c r="R996"/>
      <c r="S996"/>
      <c r="T996"/>
      <c r="AB996"/>
      <c r="AC996"/>
    </row>
    <row r="997" spans="1:29">
      <c r="A997" s="34" t="str">
        <f>IF(ISERROR(VLOOKUP(TRIM(B997),ALL!$B$1:$U$2738,3,FALSE)),"(unc)",VLOOKUP(TRIM(B997),ALL!$B$1:$U$2738,3,FALSE))</f>
        <v>DB ^</v>
      </c>
      <c r="B997" s="228" t="s">
        <v>11395</v>
      </c>
      <c r="C997" s="10" t="s">
        <v>3411</v>
      </c>
      <c r="D997" s="224" t="e">
        <f>VLOOKUP(TRIM(B997),BirthdateDraft!$A$1:$M$9000,2,FALSE)</f>
        <v>#N/A</v>
      </c>
      <c r="E997" s="203" t="e">
        <f>VLOOKUP(TRIM(B997),BirthdateDraft!$A$1:$M$9865,3,FALSE)</f>
        <v>#N/A</v>
      </c>
      <c r="F997" s="209">
        <v>24.4</v>
      </c>
      <c r="G997" s="34" t="str">
        <f>IF(ISERROR(VLOOKUP(TRIM(B997),ALL!$B$1:$U$2738,2,FALSE)),"",IF(ISERROR(VLOOKUP(TRIM(B997),ALL!$B$1:$U$2738,2,FALSE))," ",VLOOKUP(TRIM(B997),ALL!$B$1:$U$2738,2,FALSE)))</f>
        <v>WAN</v>
      </c>
      <c r="H997" s="124" t="str">
        <f>IF(ISBLANK(VLOOKUP(TRIM(B997),ALL!$B$1:$V$2738,4,FALSE)),"",IF(ISERROR(VLOOKUP(TRIM(B997),ALL!$B$1:$V$2738,4,FALSE))," ",VLOOKUP(TRIM(B997),ALL!$B$1:$V$2738,4,FALSE)))</f>
        <v>0-0</v>
      </c>
      <c r="I997" s="34"/>
      <c r="J997" s="34"/>
      <c r="K997" s="34"/>
      <c r="L997" s="34"/>
      <c r="M997" s="34"/>
      <c r="N997" s="34"/>
      <c r="O997" s="32"/>
      <c r="P997"/>
      <c r="Q997"/>
      <c r="R997"/>
      <c r="S997"/>
      <c r="T997"/>
      <c r="AB997"/>
      <c r="AC997"/>
    </row>
    <row r="998" spans="1:29">
      <c r="A998" s="34" t="str">
        <f>IF(ISERROR(VLOOKUP(TRIM(B998),ALL!$B$1:$U$2738,3,FALSE)),"(unc)",VLOOKUP(TRIM(B998),ALL!$B$1:$U$2738,3,FALSE))</f>
        <v>FS ^</v>
      </c>
      <c r="B998" s="99" t="s">
        <v>10009</v>
      </c>
      <c r="C998" s="10" t="s">
        <v>3411</v>
      </c>
      <c r="D998" s="224">
        <f>VLOOKUP(TRIM(B998),BirthdateDraft!$A$1:$M$9000,2,FALSE)</f>
        <v>36798</v>
      </c>
      <c r="E998" s="203" t="str">
        <f>VLOOKUP(TRIM(B998),BirthdateDraft!$A$1:$M$9865,3,FALSE)</f>
        <v>22/1</v>
      </c>
      <c r="F998" s="209" t="s">
        <v>12119</v>
      </c>
      <c r="G998" s="34" t="str">
        <f>IF(ISERROR(VLOOKUP(TRIM(B998),ALL!$B$1:$U$2738,2,FALSE)),"",IF(ISERROR(VLOOKUP(TRIM(B998),ALL!$B$1:$U$2738,2,FALSE))," ",VLOOKUP(TRIM(B998),ALL!$B$1:$U$2738,2,FALSE)))</f>
        <v>CNA</v>
      </c>
      <c r="H998" s="124" t="str">
        <f>IF(ISBLANK(VLOOKUP(TRIM(B998),ALL!$B$1:$V$2738,4,FALSE)),"",IF(ISERROR(VLOOKUP(TRIM(B998),ALL!$B$1:$V$2738,4,FALSE))," ",VLOOKUP(TRIM(B998),ALL!$B$1:$V$2738,4,FALSE)))</f>
        <v>0-4</v>
      </c>
      <c r="I998" s="34"/>
      <c r="J998" s="34"/>
      <c r="K998" s="34"/>
      <c r="L998" s="34"/>
      <c r="M998" s="34"/>
      <c r="N998" s="34"/>
      <c r="O998" s="32"/>
      <c r="P998"/>
      <c r="Q998"/>
      <c r="R998"/>
      <c r="S998"/>
      <c r="T998"/>
      <c r="AB998"/>
      <c r="AC998"/>
    </row>
    <row r="999" spans="1:29">
      <c r="A999" s="34" t="str">
        <f>IF(ISERROR(VLOOKUP(TRIM(B999),ALL!$B$1:$U$2738,3,FALSE)),"(unc)",VLOOKUP(TRIM(B999),ALL!$B$1:$U$2738,3,FALSE))</f>
        <v>FS ^</v>
      </c>
      <c r="B999" s="99" t="s">
        <v>10066</v>
      </c>
      <c r="C999" s="10" t="s">
        <v>3411</v>
      </c>
      <c r="D999" s="224">
        <f>VLOOKUP(TRIM(B999),BirthdateDraft!$A$1:$M$9000,2,FALSE)</f>
        <v>36410</v>
      </c>
      <c r="E999" s="203" t="str">
        <f>VLOOKUP(TRIM(B999),BirthdateDraft!$A$1:$M$9865,3,FALSE)</f>
        <v>22/2</v>
      </c>
      <c r="F999" s="209" t="s">
        <v>12120</v>
      </c>
      <c r="G999" s="34" t="str">
        <f>IF(ISERROR(VLOOKUP(TRIM(B999),ALL!$B$1:$U$2738,2,FALSE)),"",IF(ISERROR(VLOOKUP(TRIM(B999),ALL!$B$1:$U$2738,2,FALSE))," ",VLOOKUP(TRIM(B999),ALL!$B$1:$U$2738,2,FALSE)))</f>
        <v>KCA</v>
      </c>
      <c r="H999" s="124" t="str">
        <f>IF(ISBLANK(VLOOKUP(TRIM(B999),ALL!$B$1:$V$2738,4,FALSE)),"",IF(ISERROR(VLOOKUP(TRIM(B999),ALL!$B$1:$V$2738,4,FALSE))," ",VLOOKUP(TRIM(B999),ALL!$B$1:$V$2738,4,FALSE)))</f>
        <v>4-4</v>
      </c>
      <c r="I999" s="34"/>
      <c r="J999" s="34"/>
      <c r="K999" s="34"/>
      <c r="L999" s="34"/>
      <c r="M999" s="34"/>
      <c r="N999" s="34"/>
      <c r="O999" s="32"/>
      <c r="P999"/>
      <c r="Q999"/>
      <c r="R999"/>
      <c r="S999"/>
      <c r="T999"/>
      <c r="AB999"/>
      <c r="AC999"/>
    </row>
    <row r="1000" spans="1:29">
      <c r="A1000" s="34" t="str">
        <f>IF(ISERROR(VLOOKUP(TRIM(B1000),ALL!$B$1:$U$2738,3,FALSE)),"(unc)",VLOOKUP(TRIM(B1000),ALL!$B$1:$U$2738,3,FALSE))</f>
        <v>DB ^</v>
      </c>
      <c r="B1000" s="99" t="s">
        <v>8024</v>
      </c>
      <c r="C1000" s="10" t="s">
        <v>3411</v>
      </c>
      <c r="D1000" s="224">
        <f>VLOOKUP(TRIM(B1000),BirthdateDraft!$A$1:$M$9000,2,FALSE)</f>
        <v>36068</v>
      </c>
      <c r="E1000" s="203" t="str">
        <f>VLOOKUP(TRIM(B1000),BirthdateDraft!$A$1:$M$9865,3,FALSE)</f>
        <v>20/1</v>
      </c>
      <c r="F1000" s="209"/>
      <c r="G1000" s="34" t="str">
        <f>IF(ISERROR(VLOOKUP(TRIM(B1000),ALL!$B$1:$U$2738,2,FALSE)),"",IF(ISERROR(VLOOKUP(TRIM(B1000),ALL!$B$1:$U$2738,2,FALSE))," ",VLOOKUP(TRIM(B1000),ALL!$B$1:$U$2738,2,FALSE)))</f>
        <v>CAN</v>
      </c>
      <c r="H1000" s="124" t="str">
        <f>IF(ISBLANK(VLOOKUP(TRIM(B1000),ALL!$B$1:$V$2738,4,FALSE)),"",IF(ISERROR(VLOOKUP(TRIM(B1000),ALL!$B$1:$V$2738,4,FALSE))," ",VLOOKUP(TRIM(B1000),ALL!$B$1:$V$2738,4,FALSE)))</f>
        <v>0-0</v>
      </c>
      <c r="I1000" s="34"/>
      <c r="J1000" s="34"/>
      <c r="K1000" s="34"/>
      <c r="L1000" s="34" t="str">
        <f>IF(ISBLANK(VLOOKUP(TRIM(B1000),ALL!$B$1:$V$2738,8,FALSE)),"",IF(ISERROR(VLOOKUP(TRIM(B1000),ALL!$B$1:$V$2738,8,FALSE))," ",VLOOKUP(TRIM(B1000),ALL!$B$1:$V$2738,8,FALSE)))</f>
        <v/>
      </c>
      <c r="M1000" s="34" t="str">
        <f>IF(ISBLANK(VLOOKUP(TRIM(B1000),ALL!$B$1:$V$2738,9,FALSE)),"",IF(ISERROR(VLOOKUP(TRIM(B1000),ALL!$B$1:$V$2738,9,FALSE))," ",VLOOKUP(TRIM(B1000),ALL!$B$1:$V$2738,9,FALSE)))</f>
        <v/>
      </c>
      <c r="N1000" s="34" t="str">
        <f>IF(ISBLANK(VLOOKUP(TRIM(B1000),ALL!$B$1:$V$2738,10,FALSE)),"",IF(ISERROR(VLOOKUP(TRIM(B1000),ALL!$B$1:$V$2738,10,FALSE))," ",VLOOKUP(TRIM(B1000),ALL!$B$1:$V$2738,10,FALSE)))</f>
        <v/>
      </c>
      <c r="O1000" s="32"/>
      <c r="P1000"/>
      <c r="Q1000"/>
      <c r="R1000"/>
      <c r="S1000"/>
      <c r="T1000"/>
      <c r="AB1000"/>
      <c r="AC1000"/>
    </row>
    <row r="1001" spans="1:29">
      <c r="A1001" s="34" t="str">
        <f>IF(ISERROR(VLOOKUP(TRIM(B1001),ALL!$B$1:$U$2738,3,FALSE)),"(unc)",VLOOKUP(TRIM(B1001),ALL!$B$1:$U$2738,3,FALSE))</f>
        <v>DB ^</v>
      </c>
      <c r="B1001" s="228" t="s">
        <v>10982</v>
      </c>
      <c r="C1001" s="10" t="s">
        <v>3411</v>
      </c>
      <c r="D1001" s="224">
        <f>VLOOKUP(TRIM(B1001),BirthdateDraft!$A$1:$M$9000,2,FALSE)</f>
        <v>36761</v>
      </c>
      <c r="E1001" s="203">
        <f>VLOOKUP(TRIM(B1001),BirthdateDraft!$A$1:$M$9865,3,FALSE)</f>
        <v>23.4</v>
      </c>
      <c r="F1001" s="209" t="s">
        <v>11888</v>
      </c>
      <c r="G1001" s="34" t="str">
        <f>IF(ISERROR(VLOOKUP(TRIM(B1001),ALL!$B$1:$U$2738,2,FALSE)),"",IF(ISERROR(VLOOKUP(TRIM(B1001),ALL!$B$1:$U$2738,2,FALSE))," ",VLOOKUP(TRIM(B1001),ALL!$B$1:$U$2738,2,FALSE)))</f>
        <v>LVA</v>
      </c>
      <c r="H1001" s="124" t="str">
        <f>IF(ISBLANK(VLOOKUP(TRIM(B1001),ALL!$B$1:$V$2738,4,FALSE)),"",IF(ISERROR(VLOOKUP(TRIM(B1001),ALL!$B$1:$V$2738,4,FALSE))," ",VLOOKUP(TRIM(B1001),ALL!$B$1:$V$2738,4,FALSE)))</f>
        <v>0-0</v>
      </c>
      <c r="I1001" s="34"/>
      <c r="J1001" s="34"/>
      <c r="K1001" s="34"/>
      <c r="L1001" s="34"/>
      <c r="M1001" s="34"/>
      <c r="N1001" s="34"/>
      <c r="O1001" s="32"/>
      <c r="P1001"/>
      <c r="Q1001"/>
      <c r="R1001"/>
      <c r="S1001"/>
      <c r="T1001"/>
      <c r="AB1001"/>
      <c r="AC1001"/>
    </row>
    <row r="1002" spans="1:29">
      <c r="A1002" s="34" t="str">
        <f>IF(ISERROR(VLOOKUP(TRIM(B1002),ALL!$B$1:$U$2738,3,FALSE)),"(unc)",VLOOKUP(TRIM(B1002),ALL!$B$1:$U$2738,3,FALSE))</f>
        <v>CB ^</v>
      </c>
      <c r="B1002" s="99" t="s">
        <v>10324</v>
      </c>
      <c r="C1002" s="10" t="s">
        <v>3411</v>
      </c>
      <c r="D1002" s="224" t="e">
        <f>VLOOKUP(TRIM(B1002),BirthdateDraft!$A$1:$M$9000,2,FALSE)</f>
        <v>#N/A</v>
      </c>
      <c r="E1002" s="203" t="e">
        <f>VLOOKUP(TRIM(B1002),BirthdateDraft!$A$1:$M$9865,3,FALSE)</f>
        <v>#N/A</v>
      </c>
      <c r="F1002" s="209" t="s">
        <v>8295</v>
      </c>
      <c r="G1002" s="34" t="str">
        <f>IF(ISERROR(VLOOKUP(TRIM(B1002),ALL!$B$1:$U$2738,2,FALSE)),"",IF(ISERROR(VLOOKUP(TRIM(B1002),ALL!$B$1:$U$2738,2,FALSE))," ",VLOOKUP(TRIM(B1002),ALL!$B$1:$U$2738,2,FALSE)))</f>
        <v>SEN</v>
      </c>
      <c r="H1002" s="124" t="str">
        <f>IF(ISBLANK(VLOOKUP(TRIM(B1002),ALL!$B$1:$V$2738,4,FALSE)),"",IF(ISERROR(VLOOKUP(TRIM(B1002),ALL!$B$1:$V$2738,4,FALSE))," ",VLOOKUP(TRIM(B1002),ALL!$B$1:$V$2738,4,FALSE)))</f>
        <v>4</v>
      </c>
      <c r="I1002" s="34"/>
      <c r="J1002" s="34"/>
      <c r="K1002" s="34"/>
      <c r="L1002" s="34"/>
      <c r="M1002" s="34"/>
      <c r="N1002" s="34"/>
      <c r="O1002" s="32"/>
      <c r="P1002"/>
      <c r="Q1002"/>
      <c r="R1002"/>
      <c r="S1002"/>
      <c r="T1002"/>
      <c r="AB1002"/>
      <c r="AC1002"/>
    </row>
    <row r="1003" spans="1:29">
      <c r="A1003" s="34" t="str">
        <f>IF(ISERROR(VLOOKUP(TRIM(B1003),ALL!$B$1:$U$2738,3,FALSE)),"(unc)",VLOOKUP(TRIM(B1003),ALL!$B$1:$U$2738,3,FALSE))</f>
        <v>DB ^</v>
      </c>
      <c r="B1003" s="99" t="s">
        <v>11207</v>
      </c>
      <c r="C1003" s="10" t="s">
        <v>3411</v>
      </c>
      <c r="D1003" s="224">
        <f>VLOOKUP(TRIM(B1003),BirthdateDraft!$A$1:$M$9000,2,FALSE)</f>
        <v>36588</v>
      </c>
      <c r="E1003" s="203">
        <f>VLOOKUP(TRIM(B1003),BirthdateDraft!$A$1:$M$9865,3,FALSE)</f>
        <v>23.3</v>
      </c>
      <c r="F1003" s="209" t="s">
        <v>11871</v>
      </c>
      <c r="G1003" s="34" t="str">
        <f>IF(ISERROR(VLOOKUP(TRIM(B1003),ALL!$B$1:$U$2738,2,FALSE)),"",IF(ISERROR(VLOOKUP(TRIM(B1003),ALL!$B$1:$U$2738,2,FALSE))," ",VLOOKUP(TRIM(B1003),ALL!$B$1:$U$2738,2,FALSE)))</f>
        <v>DNA</v>
      </c>
      <c r="H1003" s="124" t="str">
        <f>IF(ISBLANK(VLOOKUP(TRIM(B1003),ALL!$B$1:$V$2738,4,FALSE)),"",IF(ISERROR(VLOOKUP(TRIM(B1003),ALL!$B$1:$V$2738,4,FALSE))," ",VLOOKUP(TRIM(B1003),ALL!$B$1:$V$2738,4,FALSE)))</f>
        <v>0-0</v>
      </c>
      <c r="I1003" s="34"/>
      <c r="J1003" s="34"/>
      <c r="K1003" s="34"/>
      <c r="L1003" s="34"/>
      <c r="M1003" s="34"/>
      <c r="N1003" s="34"/>
      <c r="O1003" s="32"/>
      <c r="P1003"/>
      <c r="Q1003"/>
      <c r="R1003"/>
      <c r="S1003"/>
      <c r="T1003"/>
      <c r="AB1003"/>
      <c r="AC1003"/>
    </row>
    <row r="1004" spans="1:29">
      <c r="A1004" s="34" t="str">
        <f>IF(ISERROR(VLOOKUP(TRIM(B1004),ALL!$B$1:$U$2738,3,FALSE)),"(unc)",VLOOKUP(TRIM(B1004),ALL!$B$1:$U$2738,3,FALSE))</f>
        <v>DB ^</v>
      </c>
      <c r="B1004" s="99" t="s">
        <v>11009</v>
      </c>
      <c r="C1004" s="10" t="s">
        <v>3411</v>
      </c>
      <c r="D1004" s="224">
        <f>VLOOKUP(TRIM(B1004),BirthdateDraft!$A$1:$M$9000,2,FALSE)</f>
        <v>36606</v>
      </c>
      <c r="E1004" s="203">
        <f>VLOOKUP(TRIM(B1004),BirthdateDraft!$A$1:$M$9865,3,FALSE)</f>
        <v>23.3</v>
      </c>
      <c r="F1004" s="209" t="s">
        <v>12030</v>
      </c>
      <c r="G1004" s="34" t="str">
        <f>IF(ISERROR(VLOOKUP(TRIM(B1004),ALL!$B$1:$U$2738,2,FALSE)),"",IF(ISERROR(VLOOKUP(TRIM(B1004),ALL!$B$1:$U$2738,2,FALSE))," ",VLOOKUP(TRIM(B1004),ALL!$B$1:$U$2738,2,FALSE)))</f>
        <v>PHN</v>
      </c>
      <c r="H1004" s="124" t="str">
        <f>IF(ISBLANK(VLOOKUP(TRIM(B1004),ALL!$B$1:$V$2738,4,FALSE)),"",IF(ISERROR(VLOOKUP(TRIM(B1004),ALL!$B$1:$V$2738,4,FALSE))," ",VLOOKUP(TRIM(B1004),ALL!$B$1:$V$2738,4,FALSE)))</f>
        <v>0-0</v>
      </c>
      <c r="I1004" s="34"/>
      <c r="J1004" s="34"/>
      <c r="K1004" s="34"/>
      <c r="L1004" s="34"/>
      <c r="M1004" s="34"/>
      <c r="N1004" s="34"/>
      <c r="O1004" s="32"/>
      <c r="P1004"/>
      <c r="Q1004"/>
      <c r="R1004"/>
      <c r="S1004"/>
      <c r="T1004"/>
      <c r="AB1004"/>
      <c r="AC1004"/>
    </row>
    <row r="1005" spans="1:29">
      <c r="A1005" s="34" t="str">
        <f>IF(ISERROR(VLOOKUP(TRIM(B1005),ALL!$B$1:$U$2738,3,FALSE)),"(unc)",VLOOKUP(TRIM(B1005),ALL!$B$1:$U$2738,3,FALSE))</f>
        <v>(unc)</v>
      </c>
      <c r="B1005" s="99" t="s">
        <v>4973</v>
      </c>
      <c r="C1005" s="10" t="s">
        <v>3411</v>
      </c>
      <c r="D1005" s="224">
        <f>VLOOKUP(TRIM(B1005),BirthdateDraft!$A$1:$M$9000,2,FALSE)</f>
        <v>33691</v>
      </c>
      <c r="E1005" s="203" t="str">
        <f>VLOOKUP(TRIM(B1005),BirthdateDraft!$A$1:$M$9865,3,FALSE)</f>
        <v>14/FA</v>
      </c>
      <c r="F1005" s="209"/>
      <c r="G1005" s="34" t="str">
        <f>IF(ISERROR(VLOOKUP(TRIM(B1005),ALL!$B$1:$U$2738,2,FALSE)),"",IF(ISERROR(VLOOKUP(TRIM(B1005),ALL!$B$1:$U$2738,2,FALSE))," ",VLOOKUP(TRIM(B1005),ALL!$B$1:$U$2738,2,FALSE)))</f>
        <v/>
      </c>
      <c r="H1005" s="124" t="str">
        <f>IF(ISBLANK(VLOOKUP(TRIM(B1005),ALL!$B$1:$V$2738,4,FALSE)),"",IF(ISERROR(VLOOKUP(TRIM(B1005),ALL!$B$1:$V$2738,4,FALSE))," ",VLOOKUP(TRIM(B1005),ALL!$B$1:$V$2738,4,FALSE)))</f>
        <v xml:space="preserve"> </v>
      </c>
      <c r="I1005" s="34" t="str">
        <f>IF(ISBLANK(VLOOKUP(TRIM(B1005),ALL!$B$1:$V$2738,5,FALSE)),"",IF(ISERROR(VLOOKUP(TRIM(B1005),ALL!$B$1:$V$2738,5,FALSE))," ",VLOOKUP(TRIM(B1005),ALL!$B$1:$V$2738,5,FALSE)))</f>
        <v xml:space="preserve"> </v>
      </c>
      <c r="J1005" s="34" t="str">
        <f>IF(ISBLANK(VLOOKUP(TRIM(B1005),ALL!$B$1:$V$2738,6,FALSE)),"",IF(ISERROR(VLOOKUP(TRIM(B1005),ALL!$B$1:$V$2738,6,FALSE))," ", VLOOKUP(TRIM(B1005),ALL!$B$1:$V$2738,6,FALSE)))</f>
        <v xml:space="preserve"> </v>
      </c>
      <c r="K1005" s="34" t="str">
        <f>IF(ISBLANK(VLOOKUP(TRIM(B1005),ALL!$B$1:$V$2738,7,FALSE)),"",IF(ISERROR(VLOOKUP(TRIM(B1005),ALL!$B$1:$V$2738,7,FALSE))," ",VLOOKUP(TRIM(B1005),ALL!$B$1:$V$2738,7,FALSE)))</f>
        <v xml:space="preserve"> </v>
      </c>
      <c r="L1005" s="34" t="str">
        <f>IF(ISBLANK(VLOOKUP(TRIM(B1005),ALL!$B$1:$V$2738,8,FALSE)),"",IF(ISERROR(VLOOKUP(TRIM(B1005),ALL!$B$1:$V$2738,8,FALSE))," ",VLOOKUP(TRIM(B1005),ALL!$B$1:$V$2738,8,FALSE)))</f>
        <v xml:space="preserve"> </v>
      </c>
      <c r="M1005" s="34" t="str">
        <f>IF(ISBLANK(VLOOKUP(TRIM(B1005),ALL!$B$1:$V$2738,9,FALSE)),"",IF(ISERROR(VLOOKUP(TRIM(B1005),ALL!$B$1:$V$2738,9,FALSE))," ",VLOOKUP(TRIM(B1005),ALL!$B$1:$V$2738,9,FALSE)))</f>
        <v xml:space="preserve"> </v>
      </c>
      <c r="N1005" s="34" t="str">
        <f>IF(ISBLANK(VLOOKUP(TRIM(B1005),ALL!$B$1:$V$2738,10,FALSE)),"",IF(ISERROR(VLOOKUP(TRIM(B1005),ALL!$B$1:$V$2738,10,FALSE))," ",VLOOKUP(TRIM(B1005),ALL!$B$1:$V$2738,10,FALSE)))</f>
        <v xml:space="preserve"> </v>
      </c>
      <c r="O1005" s="32"/>
      <c r="P1005"/>
      <c r="Q1005"/>
      <c r="R1005"/>
      <c r="S1005"/>
      <c r="T1005"/>
      <c r="AB1005"/>
      <c r="AC1005"/>
    </row>
    <row r="1006" spans="1:29">
      <c r="A1006" s="34" t="str">
        <f>IF(ISERROR(VLOOKUP(TRIM(B1006),ALL!$B$1:$U$2738,3,FALSE)),"(unc)",VLOOKUP(TRIM(B1006),ALL!$B$1:$U$2738,3,FALSE))</f>
        <v>(unc)</v>
      </c>
      <c r="B1006" s="99" t="s">
        <v>6037</v>
      </c>
      <c r="C1006" s="10" t="s">
        <v>3411</v>
      </c>
      <c r="D1006" s="224">
        <f>VLOOKUP(TRIM(B1006),BirthdateDraft!$A$1:$M$9000,2,FALSE)</f>
        <v>34715</v>
      </c>
      <c r="E1006" s="203" t="str">
        <f>VLOOKUP(TRIM(B1006),BirthdateDraft!$A$1:$M$9865,3,FALSE)</f>
        <v>17/1 (27)</v>
      </c>
      <c r="F1006" s="209"/>
      <c r="G1006" s="34" t="str">
        <f>IF(ISERROR(VLOOKUP(TRIM(B1006),ALL!$B$1:$U$2738,2,FALSE)),"",IF(ISERROR(VLOOKUP(TRIM(B1006),ALL!$B$1:$U$2738,2,FALSE))," ",VLOOKUP(TRIM(B1006),ALL!$B$1:$U$2738,2,FALSE)))</f>
        <v/>
      </c>
      <c r="H1006" s="124" t="str">
        <f>IF(ISBLANK(VLOOKUP(TRIM(B1006),ALL!$B$1:$V$2738,4,FALSE)),"",IF(ISERROR(VLOOKUP(TRIM(B1006),ALL!$B$1:$V$2738,4,FALSE))," ",VLOOKUP(TRIM(B1006),ALL!$B$1:$V$2738,4,FALSE)))</f>
        <v xml:space="preserve"> </v>
      </c>
      <c r="I1006" s="34" t="str">
        <f>IF(ISBLANK(VLOOKUP(TRIM(B1006),ALL!$B$1:$V$2738,5,FALSE)),"",IF(ISERROR(VLOOKUP(TRIM(B1006),ALL!$B$1:$V$2738,5,FALSE))," ",VLOOKUP(TRIM(B1006),ALL!$B$1:$V$2738,5,FALSE)))</f>
        <v xml:space="preserve"> </v>
      </c>
      <c r="J1006" s="34" t="str">
        <f>IF(ISBLANK(VLOOKUP(TRIM(B1006),ALL!$B$1:$V$2738,6,FALSE)),"",IF(ISERROR(VLOOKUP(TRIM(B1006),ALL!$B$1:$V$2738,6,FALSE))," ", VLOOKUP(TRIM(B1006),ALL!$B$1:$V$2738,6,FALSE)))</f>
        <v xml:space="preserve"> </v>
      </c>
      <c r="K1006" s="34" t="str">
        <f>IF(ISBLANK(VLOOKUP(TRIM(B1006),ALL!$B$1:$V$2738,7,FALSE)),"",IF(ISERROR(VLOOKUP(TRIM(B1006),ALL!$B$1:$V$2738,7,FALSE))," ",VLOOKUP(TRIM(B1006),ALL!$B$1:$V$2738,7,FALSE)))</f>
        <v xml:space="preserve"> </v>
      </c>
      <c r="L1006" s="34" t="str">
        <f>IF(ISBLANK(VLOOKUP(TRIM(B1006),ALL!$B$1:$V$2738,8,FALSE)),"",IF(ISERROR(VLOOKUP(TRIM(B1006),ALL!$B$1:$V$2738,8,FALSE))," ",VLOOKUP(TRIM(B1006),ALL!$B$1:$V$2738,8,FALSE)))</f>
        <v xml:space="preserve"> </v>
      </c>
      <c r="M1006" s="34" t="str">
        <f>IF(ISBLANK(VLOOKUP(TRIM(B1006),ALL!$B$1:$V$2738,9,FALSE)),"",IF(ISERROR(VLOOKUP(TRIM(B1006),ALL!$B$1:$V$2738,9,FALSE))," ",VLOOKUP(TRIM(B1006),ALL!$B$1:$V$2738,9,FALSE)))</f>
        <v xml:space="preserve"> </v>
      </c>
      <c r="N1006" s="34" t="str">
        <f>IF(ISBLANK(VLOOKUP(TRIM(B1006),ALL!$B$1:$V$2738,10,FALSE)),"",IF(ISERROR(VLOOKUP(TRIM(B1006),ALL!$B$1:$V$2738,10,FALSE))," ",VLOOKUP(TRIM(B1006),ALL!$B$1:$V$2738,10,FALSE)))</f>
        <v xml:space="preserve"> </v>
      </c>
      <c r="O1006" s="32"/>
      <c r="P1006"/>
      <c r="Q1006"/>
      <c r="R1006"/>
      <c r="S1006"/>
      <c r="T1006"/>
      <c r="AB1006"/>
      <c r="AC1006"/>
    </row>
    <row r="1007" spans="1:29">
      <c r="A1007" s="34"/>
      <c r="B1007" s="99"/>
    </row>
    <row r="1008" spans="1:29">
      <c r="A1008" s="34"/>
      <c r="B1008" s="99"/>
      <c r="C1008" s="10"/>
      <c r="D1008" s="224"/>
      <c r="E1008" s="203"/>
      <c r="F1008" s="209"/>
      <c r="G1008" s="34"/>
      <c r="H1008" s="124"/>
      <c r="I1008" s="34" t="str">
        <f>IF(ISBLANK(VLOOKUP(TRIM(B995),ALL!$B$1:$V$2738,5,FALSE)),"",IF(ISERROR(VLOOKUP(TRIM(B995),ALL!$B$1:$V$2738,5,FALSE))," ",VLOOKUP(TRIM(B995),ALL!$B$1:$V$2738,5,FALSE)))</f>
        <v/>
      </c>
      <c r="J1008" s="34" t="str">
        <f>IF(ISBLANK(VLOOKUP(TRIM(B995),ALL!$B$1:$V$2738,6,FALSE)),"",IF(ISERROR(VLOOKUP(TRIM(B995),ALL!$B$1:$V$2738,6,FALSE))," ", VLOOKUP(TRIM(B995),ALL!$B$1:$V$2738,6,FALSE)))</f>
        <v/>
      </c>
      <c r="K1008" s="34" t="str">
        <f>IF(ISBLANK(VLOOKUP(TRIM(B995),ALL!$B$1:$V$2738,7,FALSE)),"",IF(ISERROR(VLOOKUP(TRIM(B995),ALL!$B$1:$V$2738,7,FALSE))," ",VLOOKUP(TRIM(B995),ALL!$B$1:$V$2738,7,FALSE)))</f>
        <v/>
      </c>
      <c r="L1008" s="34" t="str">
        <f>IF(ISBLANK(VLOOKUP(TRIM(B995),ALL!$B$1:$V$2738,8,FALSE)),"",IF(ISERROR(VLOOKUP(TRIM(B995),ALL!$B$1:$V$2738,8,FALSE))," ",VLOOKUP(TRIM(B995),ALL!$B$1:$V$2738,8,FALSE)))</f>
        <v/>
      </c>
      <c r="M1008" s="34" t="str">
        <f>IF(ISBLANK(VLOOKUP(TRIM(B995),ALL!$B$1:$V$2738,9,FALSE)),"",IF(ISERROR(VLOOKUP(TRIM(B995),ALL!$B$1:$V$2738,9,FALSE))," ",VLOOKUP(TRIM(B995),ALL!$B$1:$V$2738,9,FALSE)))</f>
        <v/>
      </c>
      <c r="N1008" s="34" t="str">
        <f>IF(ISBLANK(VLOOKUP(TRIM(B995),ALL!$B$1:$V$2738,10,FALSE)),"",IF(ISERROR(VLOOKUP(TRIM(B995),ALL!$B$1:$V$2738,10,FALSE))," ",VLOOKUP(TRIM(B995),ALL!$B$1:$V$2738,10,FALSE)))</f>
        <v/>
      </c>
      <c r="O1008" s="32"/>
      <c r="P1008"/>
      <c r="Q1008"/>
      <c r="R1008"/>
      <c r="S1008"/>
      <c r="T1008"/>
      <c r="AB1008"/>
      <c r="AC1008"/>
    </row>
    <row r="1009" spans="1:29">
      <c r="A1009" s="34" t="str">
        <f>IF(ISERROR(VLOOKUP(TRIM(B1009),ALL!$B$1:$U$2738,3,FALSE)),"(unc)",VLOOKUP(TRIM(B1009),ALL!$B$1:$U$2738,3,FALSE))</f>
        <v>PR</v>
      </c>
      <c r="B1009" s="99" t="s">
        <v>10031</v>
      </c>
      <c r="C1009" s="10" t="s">
        <v>3411</v>
      </c>
      <c r="D1009" s="224">
        <f>VLOOKUP(TRIM(B1009),BirthdateDraft!$A$1:$M$9000,2,FALSE)</f>
        <v>36233</v>
      </c>
      <c r="E1009" s="203" t="str">
        <f>VLOOKUP(TRIM(B1009),BirthdateDraft!$A$1:$M$9865,3,FALSE)</f>
        <v>22/5</v>
      </c>
      <c r="F1009" s="209" t="s">
        <v>8295</v>
      </c>
      <c r="G1009" s="34" t="str">
        <f>IF(ISERROR(VLOOKUP(TRIM(B1009),ALL!$B$1:$U$2738,2,FALSE)),"",IF(ISERROR(VLOOKUP(TRIM(B1009),ALL!$B$1:$U$2738,2,FALSE))," ",VLOOKUP(TRIM(B1009),ALL!$B$1:$U$2738,2,FALSE)))</f>
        <v>KCA</v>
      </c>
      <c r="H1009" s="124"/>
      <c r="I1009" s="34"/>
      <c r="J1009" s="34"/>
      <c r="K1009" s="34"/>
      <c r="L1009" s="34"/>
      <c r="M1009" s="34"/>
      <c r="N1009" s="34"/>
      <c r="O1009" s="32"/>
      <c r="P1009"/>
      <c r="Q1009"/>
      <c r="R1009"/>
      <c r="S1009"/>
      <c r="T1009"/>
      <c r="AB1009"/>
      <c r="AC1009"/>
    </row>
    <row r="1010" spans="1:29">
      <c r="A1010" s="34" t="str">
        <f>IF(ISERROR(VLOOKUP(TRIM(B1010),ALL!$B$1:$U$2738,3,FALSE)),"(unc)",VLOOKUP(TRIM(B1010),ALL!$B$1:$U$2738,3,FALSE))</f>
        <v>PK</v>
      </c>
      <c r="B1010" s="99" t="s">
        <v>9584</v>
      </c>
      <c r="C1010" s="10" t="s">
        <v>3411</v>
      </c>
      <c r="D1010" s="224">
        <f>VLOOKUP(TRIM(B1010),BirthdateDraft!$A$1:$M$9000,2,FALSE)</f>
        <v>36342</v>
      </c>
      <c r="E1010" s="203" t="str">
        <f>VLOOKUP(TRIM(B1010),BirthdateDraft!$A$1:$M$9865,3,FALSE)</f>
        <v>21/5</v>
      </c>
      <c r="F1010" s="209" t="s">
        <v>8466</v>
      </c>
      <c r="G1010" s="34" t="str">
        <f>IF(ISERROR(VLOOKUP(TRIM(B1010),ALL!$B$1:$U$2738,2,FALSE)),"",IF(ISERROR(VLOOKUP(TRIM(B1010),ALL!$B$1:$U$2738,2,FALSE))," ",VLOOKUP(TRIM(B1010),ALL!$B$1:$U$2738,2,FALSE)))</f>
        <v>CNA</v>
      </c>
      <c r="H1010" s="124"/>
      <c r="I1010" s="34" t="str">
        <f>IF(ISBLANK(VLOOKUP(TRIM(Availables!#REF!),ALL!$B$1:$V$2738,5,FALSE)),"",IF(ISERROR(VLOOKUP(TRIM(Availables!#REF!),ALL!$B$1:$V$2738,5,FALSE))," ",VLOOKUP(TRIM(Availables!#REF!),ALL!$B$1:$V$2738,5,FALSE)))</f>
        <v xml:space="preserve"> </v>
      </c>
      <c r="J1010" s="34" t="str">
        <f>IF(ISBLANK(VLOOKUP(TRIM(Availables!#REF!),ALL!$B$1:$V$2738,6,FALSE)),"",IF(ISERROR(VLOOKUP(TRIM(Availables!#REF!),ALL!$B$1:$V$2738,6,FALSE))," ", VLOOKUP(TRIM(Availables!#REF!),ALL!$B$1:$V$2738,6,FALSE)))</f>
        <v xml:space="preserve"> </v>
      </c>
      <c r="K1010" s="34" t="str">
        <f>IF(ISBLANK(VLOOKUP(TRIM(Availables!#REF!),ALL!$B$1:$V$2738,7,FALSE)),"",IF(ISERROR(VLOOKUP(TRIM(Availables!#REF!),ALL!$B$1:$V$2738,7,FALSE))," ",VLOOKUP(TRIM(Availables!#REF!),ALL!$B$1:$V$2738,7,FALSE)))</f>
        <v xml:space="preserve"> </v>
      </c>
      <c r="L1010" s="34" t="str">
        <f>IF(ISBLANK(VLOOKUP(TRIM(#REF!),ALL!$B$1:$V$2738,8,FALSE)),"",IF(ISERROR(VLOOKUP(TRIM(#REF!),ALL!$B$1:$V$2738,8,FALSE))," ",VLOOKUP(TRIM(#REF!),ALL!$B$1:$V$2738,8,FALSE)))</f>
        <v xml:space="preserve"> </v>
      </c>
      <c r="M1010" s="34" t="str">
        <f>IF(ISBLANK(VLOOKUP(TRIM(#REF!),ALL!$B$1:$V$2738,9,FALSE)),"",IF(ISERROR(VLOOKUP(TRIM(#REF!),ALL!$B$1:$V$2738,9,FALSE))," ",VLOOKUP(TRIM(#REF!),ALL!$B$1:$V$2738,9,FALSE)))</f>
        <v xml:space="preserve"> </v>
      </c>
      <c r="N1010" s="34" t="str">
        <f>IF(ISBLANK(VLOOKUP(TRIM(#REF!),ALL!$B$1:$V$2738,10,FALSE)),"",IF(ISERROR(VLOOKUP(TRIM(#REF!),ALL!$B$1:$V$2738,10,FALSE))," ",VLOOKUP(TRIM(#REF!),ALL!$B$1:$V$2738,10,FALSE)))</f>
        <v xml:space="preserve"> </v>
      </c>
      <c r="O1010" s="32"/>
      <c r="P1010"/>
      <c r="Q1010"/>
      <c r="R1010"/>
      <c r="S1010"/>
      <c r="T1010"/>
      <c r="AB1010"/>
      <c r="AC1010"/>
    </row>
    <row r="1011" spans="1:29">
      <c r="A1011" s="34" t="str">
        <f>IF(ISERROR(VLOOKUP(TRIM(B1011),ALL!$B$1:$U$2738,3,FALSE)),"(unc)",VLOOKUP(TRIM(B1011),ALL!$B$1:$U$2738,3,FALSE))</f>
        <v>Punt</v>
      </c>
      <c r="B1011" s="99" t="s">
        <v>199</v>
      </c>
      <c r="C1011" s="10" t="s">
        <v>3411</v>
      </c>
      <c r="D1011" s="224">
        <f>VLOOKUP(TRIM(B1011),BirthdateDraft!$A$1:$M$9000,2,FALSE)</f>
        <v>32912</v>
      </c>
      <c r="E1011" s="203" t="str">
        <f>VLOOKUP(TRIM(B1011),BirthdateDraft!$A$1:$M$9865,3,FALSE)</f>
        <v>12/FA</v>
      </c>
      <c r="F1011" s="209"/>
      <c r="G1011" s="34" t="str">
        <f>IF(ISERROR(VLOOKUP(TRIM(B1011),ALL!$B$1:$U$2738,2,FALSE)),"",IF(ISERROR(VLOOKUP(TRIM(B1011),ALL!$B$1:$U$2738,2,FALSE))," ",VLOOKUP(TRIM(B1011),ALL!$B$1:$U$2738,2,FALSE)))</f>
        <v>CAN</v>
      </c>
      <c r="H1011" s="124" t="str">
        <f>IF(ISBLANK(VLOOKUP(TRIM(B1011),ALL!$B$1:$V$2738,4,FALSE)),"",IF(ISERROR(VLOOKUP(TRIM(B1011),ALL!$B$1:$V$2738,4,FALSE))," ",VLOOKUP(TRIM(B1011),ALL!$B$1:$V$2738,4,FALSE)))</f>
        <v/>
      </c>
      <c r="I1011" s="34"/>
      <c r="J1011" s="34"/>
      <c r="K1011" s="34"/>
      <c r="L1011" s="34" t="str">
        <f>IF(ISBLANK(VLOOKUP(TRIM(B1010),ALL!$B$1:$V$2738,8,FALSE)),"",IF(ISERROR(VLOOKUP(TRIM(B1010),ALL!$B$1:$V$2738,8,FALSE))," ",VLOOKUP(TRIM(B1010),ALL!$B$1:$V$2738,8,FALSE)))</f>
        <v/>
      </c>
      <c r="M1011" s="34" t="str">
        <f>IF(ISBLANK(VLOOKUP(TRIM(B1010),ALL!$B$1:$V$2738,9,FALSE)),"",IF(ISERROR(VLOOKUP(TRIM(B1010),ALL!$B$1:$V$2738,9,FALSE))," ",VLOOKUP(TRIM(B1010),ALL!$B$1:$V$2738,9,FALSE)))</f>
        <v/>
      </c>
      <c r="N1011" s="34" t="str">
        <f>IF(ISBLANK(VLOOKUP(TRIM(B1010),ALL!$B$1:$V$2738,10,FALSE)),"",IF(ISERROR(VLOOKUP(TRIM(B1010),ALL!$B$1:$V$2738,10,FALSE))," ",VLOOKUP(TRIM(B1010),ALL!$B$1:$V$2738,10,FALSE)))</f>
        <v/>
      </c>
      <c r="O1011" s="32"/>
      <c r="P1011"/>
      <c r="Q1011"/>
      <c r="R1011"/>
      <c r="S1011"/>
      <c r="T1011"/>
      <c r="AB1011"/>
      <c r="AC1011"/>
    </row>
    <row r="1012" spans="1:29" ht="15.75">
      <c r="A1012" s="490" t="s">
        <v>12273</v>
      </c>
      <c r="B1012" s="490"/>
      <c r="C1012" s="490"/>
      <c r="D1012" s="491"/>
      <c r="E1012" s="490"/>
      <c r="F1012" s="490"/>
      <c r="G1012" s="490"/>
      <c r="H1012" s="492"/>
      <c r="I1012" s="490"/>
      <c r="J1012" s="490"/>
      <c r="K1012" s="490"/>
      <c r="L1012" s="34" t="str">
        <f>IF(ISBLANK(VLOOKUP(TRIM(B1012),ALL!$B$1:$V$2738,8,FALSE)),"",IF(ISERROR(VLOOKUP(TRIM(B1012),ALL!$B$1:$V$2738,8,FALSE))," ",VLOOKUP(TRIM(B1012),ALL!$B$1:$V$2738,8,FALSE)))</f>
        <v xml:space="preserve"> </v>
      </c>
      <c r="M1012" s="34" t="str">
        <f>IF(ISBLANK(VLOOKUP(TRIM(B1012),ALL!$B$1:$V$2738,9,FALSE)),"",IF(ISERROR(VLOOKUP(TRIM(B1012),ALL!$B$1:$V$2738,9,FALSE))," ",VLOOKUP(TRIM(B1012),ALL!$B$1:$V$2738,9,FALSE)))</f>
        <v xml:space="preserve"> </v>
      </c>
      <c r="N1012" s="34" t="str">
        <f>IF(ISBLANK(VLOOKUP(TRIM(B1012),ALL!$B$1:$V$2738,10,FALSE)),"",IF(ISERROR(VLOOKUP(TRIM(B1012),ALL!$B$1:$V$2738,10,FALSE))," ",VLOOKUP(TRIM(B1012),ALL!$B$1:$V$2738,10,FALSE)))</f>
        <v xml:space="preserve"> </v>
      </c>
      <c r="O1012"/>
      <c r="P1012"/>
      <c r="Q1012"/>
      <c r="R1012"/>
      <c r="S1012"/>
      <c r="T1012"/>
      <c r="AB1012"/>
      <c r="AC1012"/>
    </row>
    <row r="1013" spans="1:29" ht="15.75">
      <c r="A1013" s="490" t="s">
        <v>12272</v>
      </c>
      <c r="B1013" s="490"/>
      <c r="C1013" s="490"/>
      <c r="D1013" s="491"/>
      <c r="E1013" s="490"/>
      <c r="F1013" s="490"/>
      <c r="G1013" s="490"/>
      <c r="H1013" s="492"/>
      <c r="I1013" s="490"/>
      <c r="J1013" s="490"/>
      <c r="K1013" s="490"/>
      <c r="L1013" s="34" t="str">
        <f>IF(ISBLANK(VLOOKUP(TRIM(B1013),ALL!$B$1:$V$2738,8,FALSE)),"",IF(ISERROR(VLOOKUP(TRIM(B1013),ALL!$B$1:$V$2738,8,FALSE))," ",VLOOKUP(TRIM(B1013),ALL!$B$1:$V$2738,8,FALSE)))</f>
        <v xml:space="preserve"> </v>
      </c>
      <c r="M1013" s="34" t="str">
        <f>IF(ISBLANK(VLOOKUP(TRIM(B1013),ALL!$B$1:$V$2738,9,FALSE)),"",IF(ISERROR(VLOOKUP(TRIM(B1013),ALL!$B$1:$V$2738,9,FALSE))," ",VLOOKUP(TRIM(B1013),ALL!$B$1:$V$2738,9,FALSE)))</f>
        <v xml:space="preserve"> </v>
      </c>
      <c r="N1013" s="34" t="str">
        <f>IF(ISBLANK(VLOOKUP(TRIM(B1013),ALL!$B$1:$V$2738,10,FALSE)),"",IF(ISERROR(VLOOKUP(TRIM(B1013),ALL!$B$1:$V$2738,10,FALSE))," ",VLOOKUP(TRIM(B1013),ALL!$B$1:$V$2738,10,FALSE)))</f>
        <v xml:space="preserve"> </v>
      </c>
      <c r="O1013"/>
      <c r="P1013"/>
      <c r="Q1013"/>
      <c r="R1013"/>
      <c r="S1013"/>
      <c r="T1013"/>
      <c r="AB1013"/>
      <c r="AC1013"/>
    </row>
    <row r="1014" spans="1:29">
      <c r="L1014" s="34" t="str">
        <f>IF(ISBLANK(VLOOKUP(TRIM(B1014),ALL!$B$1:$V$2738,8,FALSE)),"",IF(ISERROR(VLOOKUP(TRIM(B1014),ALL!$B$1:$V$2738,8,FALSE))," ",VLOOKUP(TRIM(B1014),ALL!$B$1:$V$2738,8,FALSE)))</f>
        <v xml:space="preserve"> </v>
      </c>
      <c r="M1014" s="34" t="str">
        <f>IF(ISBLANK(VLOOKUP(TRIM(B1014),ALL!$B$1:$V$2738,9,FALSE)),"",IF(ISERROR(VLOOKUP(TRIM(B1014),ALL!$B$1:$V$2738,9,FALSE))," ",VLOOKUP(TRIM(B1014),ALL!$B$1:$V$2738,9,FALSE)))</f>
        <v xml:space="preserve"> </v>
      </c>
      <c r="N1014" s="34" t="str">
        <f>IF(ISBLANK(VLOOKUP(TRIM(B1014),ALL!$B$1:$V$2738,10,FALSE)),"",IF(ISERROR(VLOOKUP(TRIM(B1014),ALL!$B$1:$V$2738,10,FALSE))," ",VLOOKUP(TRIM(B1014),ALL!$B$1:$V$2738,10,FALSE)))</f>
        <v xml:space="preserve"> </v>
      </c>
      <c r="O1014"/>
      <c r="P1014"/>
      <c r="Q1014"/>
      <c r="R1014"/>
      <c r="S1014"/>
      <c r="T1014"/>
      <c r="AB1014"/>
      <c r="AC1014"/>
    </row>
    <row r="1015" spans="1:29" ht="20.25">
      <c r="A1015" s="4" t="s">
        <v>7437</v>
      </c>
      <c r="I1015" s="31">
        <f>COUNTA(B1016:B1080)</f>
        <v>54</v>
      </c>
      <c r="J1015" s="31"/>
      <c r="L1015" s="34" t="str">
        <f>IF(ISBLANK(VLOOKUP(TRIM(B1015),ALL!$B$1:$V$2738,8,FALSE)),"",IF(ISERROR(VLOOKUP(TRIM(B1015),ALL!$B$1:$V$2738,8,FALSE))," ",VLOOKUP(TRIM(B1015),ALL!$B$1:$V$2738,8,FALSE)))</f>
        <v xml:space="preserve"> </v>
      </c>
      <c r="M1015" s="34" t="str">
        <f>IF(ISBLANK(VLOOKUP(TRIM(B1015),ALL!$B$1:$V$2738,9,FALSE)),"",IF(ISERROR(VLOOKUP(TRIM(B1015),ALL!$B$1:$V$2738,9,FALSE))," ",VLOOKUP(TRIM(B1015),ALL!$B$1:$V$2738,9,FALSE)))</f>
        <v xml:space="preserve"> </v>
      </c>
      <c r="N1015" s="34" t="str">
        <f>IF(ISBLANK(VLOOKUP(TRIM(B1015),ALL!$B$1:$V$2738,10,FALSE)),"",IF(ISERROR(VLOOKUP(TRIM(B1015),ALL!$B$1:$V$2738,10,FALSE))," ",VLOOKUP(TRIM(B1015),ALL!$B$1:$V$2738,10,FALSE)))</f>
        <v xml:space="preserve"> </v>
      </c>
      <c r="O1015"/>
      <c r="P1015"/>
      <c r="Q1015"/>
      <c r="R1015"/>
      <c r="S1015"/>
      <c r="T1015"/>
      <c r="AB1015"/>
      <c r="AC1015"/>
    </row>
    <row r="1016" spans="1:29">
      <c r="L1016" s="34" t="str">
        <f>IF(ISBLANK(VLOOKUP(TRIM(B1016),ALL!$B$1:$V$2738,8,FALSE)),"",IF(ISERROR(VLOOKUP(TRIM(B1016),ALL!$B$1:$V$2738,8,FALSE))," ",VLOOKUP(TRIM(B1016),ALL!$B$1:$V$2738,8,FALSE)))</f>
        <v xml:space="preserve"> </v>
      </c>
      <c r="M1016" s="34" t="str">
        <f>IF(ISBLANK(VLOOKUP(TRIM(B1016),ALL!$B$1:$V$2738,9,FALSE)),"",IF(ISERROR(VLOOKUP(TRIM(B1016),ALL!$B$1:$V$2738,9,FALSE))," ",VLOOKUP(TRIM(B1016),ALL!$B$1:$V$2738,9,FALSE)))</f>
        <v xml:space="preserve"> </v>
      </c>
      <c r="N1016" s="34" t="str">
        <f>IF(ISBLANK(VLOOKUP(TRIM(B1016),ALL!$B$1:$V$2738,10,FALSE)),"",IF(ISERROR(VLOOKUP(TRIM(B1016),ALL!$B$1:$V$2738,10,FALSE))," ",VLOOKUP(TRIM(B1016),ALL!$B$1:$V$2738,10,FALSE)))</f>
        <v xml:space="preserve"> </v>
      </c>
      <c r="O1016"/>
      <c r="P1016"/>
      <c r="Q1016"/>
      <c r="R1016"/>
      <c r="S1016"/>
      <c r="T1016"/>
      <c r="AB1016"/>
      <c r="AC1016"/>
    </row>
    <row r="1017" spans="1:29">
      <c r="A1017" s="34" t="str">
        <f>IF(ISERROR(VLOOKUP(TRIM(B1017),ALL!$B$1:$U$2738,3,FALSE)),"(unc)",VLOOKUP(TRIM(B1017),ALL!$B$1:$U$2738,3,FALSE))</f>
        <v>QB</v>
      </c>
      <c r="B1017" s="99" t="s">
        <v>219</v>
      </c>
      <c r="C1017" s="10" t="s">
        <v>7456</v>
      </c>
      <c r="D1017" s="224">
        <f>VLOOKUP(TRIM(B1017),BirthdateDraft!$A$1:$M$9000,2,FALSE)</f>
        <v>32374</v>
      </c>
      <c r="E1017" s="203" t="str">
        <f>VLOOKUP(TRIM(B1017),BirthdateDraft!$A$1:$M$9865,3,FALSE)</f>
        <v>12/4</v>
      </c>
      <c r="F1017" s="209"/>
      <c r="G1017" s="34" t="str">
        <f>IF(ISERROR(VLOOKUP(TRIM(B1017),ALL!$B$1:$U$2738,2,FALSE)),"",IF(ISERROR(VLOOKUP(TRIM(B1017),ALL!$B$1:$U$2738,2,FALSE))," ",VLOOKUP(TRIM(B1017),ALL!$B$1:$U$2738,2,FALSE)))</f>
        <v>MIN</v>
      </c>
      <c r="H1017" s="124" t="str">
        <f>IF(ISBLANK(VLOOKUP(TRIM(B1017),ALL!$B$1:$V$2738,4,FALSE)),"",IF(ISERROR(VLOOKUP(TRIM(B1017),ALL!$B$1:$V$2738,4,FALSE))," ",VLOOKUP(TRIM(B1017),ALL!$B$1:$V$2738,4,FALSE)))</f>
        <v/>
      </c>
      <c r="I1017" s="34" t="str">
        <f>IF(ISBLANK(VLOOKUP(TRIM(B1017),ALL!$B$1:$V$2738,5,FALSE)),"",IF(ISERROR(VLOOKUP(TRIM(B1017),ALL!$B$1:$V$2738,5,FALSE))," ",VLOOKUP(TRIM(B1017),ALL!$B$1:$V$2738,5,FALSE)))</f>
        <v/>
      </c>
      <c r="J1017" s="34" t="str">
        <f>IF(ISBLANK(VLOOKUP(TRIM(B1017),ALL!$B$1:$V$2738,6,FALSE)),"",IF(ISERROR(VLOOKUP(TRIM(B1017),ALL!$B$1:$V$2738,6,FALSE))," ", VLOOKUP(TRIM(B1017),ALL!$B$1:$V$2738,6,FALSE)))</f>
        <v/>
      </c>
      <c r="K1017" s="34" t="str">
        <f>IF(ISBLANK(VLOOKUP(TRIM(B1017),ALL!$B$1:$V$2738,7,FALSE)),"",IF(ISERROR(VLOOKUP(TRIM(B1017),ALL!$B$1:$V$2738,7,FALSE))," ",VLOOKUP(TRIM(B1017),ALL!$B$1:$V$2738,7,FALSE)))</f>
        <v/>
      </c>
      <c r="L1017" s="34" t="str">
        <f>IF(ISBLANK(VLOOKUP(TRIM(B1017),ALL!$B$1:$V$2738,8,FALSE)),"",IF(ISERROR(VLOOKUP(TRIM(B1017),ALL!$B$1:$V$2738,8,FALSE))," ",VLOOKUP(TRIM(B1017),ALL!$B$1:$V$2738,8,FALSE)))</f>
        <v/>
      </c>
      <c r="M1017" s="34" t="str">
        <f>IF(ISBLANK(VLOOKUP(TRIM(B1017),ALL!$B$1:$V$2738,9,FALSE)),"",IF(ISERROR(VLOOKUP(TRIM(B1017),ALL!$B$1:$V$2738,9,FALSE))," ",VLOOKUP(TRIM(B1017),ALL!$B$1:$V$2738,9,FALSE)))</f>
        <v/>
      </c>
      <c r="N1017" s="34" t="str">
        <f>IF(ISBLANK(VLOOKUP(TRIM(B1017),ALL!$B$1:$V$2738,10,FALSE)),"",IF(ISERROR(VLOOKUP(TRIM(B1017),ALL!$B$1:$V$2738,10,FALSE))," ",VLOOKUP(TRIM(B1017),ALL!$B$1:$V$2738,10,FALSE)))</f>
        <v/>
      </c>
      <c r="O1017" s="32"/>
      <c r="P1017"/>
      <c r="Q1017"/>
      <c r="R1017"/>
      <c r="S1017"/>
      <c r="T1017"/>
      <c r="AB1017"/>
      <c r="AC1017"/>
    </row>
    <row r="1018" spans="1:29">
      <c r="A1018" s="34" t="str">
        <f>IF(ISERROR(VLOOKUP(TRIM(B1018),ALL!$B$1:$U$2738,3,FALSE)),"(unc)",VLOOKUP(TRIM(B1018),ALL!$B$1:$U$2738,3,FALSE))</f>
        <v>QB</v>
      </c>
      <c r="B1018" s="99" t="s">
        <v>1519</v>
      </c>
      <c r="C1018" s="10" t="s">
        <v>7456</v>
      </c>
      <c r="D1018" s="224">
        <f>VLOOKUP(TRIM(B1018),BirthdateDraft!$A$1:$M$9000,2,FALSE)</f>
        <v>31063</v>
      </c>
      <c r="E1018" s="203" t="str">
        <f>VLOOKUP(TRIM(B1018),BirthdateDraft!$A$1:$M$9865,3,FALSE)</f>
        <v>08/1 (18)</v>
      </c>
      <c r="F1018" s="209"/>
      <c r="G1018" s="34" t="str">
        <f>IF(ISERROR(VLOOKUP(TRIM(B1018),ALL!$B$1:$U$2738,2,FALSE)),"",IF(ISERROR(VLOOKUP(TRIM(B1018),ALL!$B$1:$U$2738,2,FALSE))," ",VLOOKUP(TRIM(B1018),ALL!$B$1:$U$2738,2,FALSE)))</f>
        <v>CLA</v>
      </c>
      <c r="H1018" s="124" t="str">
        <f>IF(ISBLANK(VLOOKUP(TRIM(B1018),ALL!$B$1:$V$2738,4,FALSE)),"",IF(ISERROR(VLOOKUP(TRIM(B1018),ALL!$B$1:$V$2738,4,FALSE))," ",VLOOKUP(TRIM(B1018),ALL!$B$1:$V$2738,4,FALSE)))</f>
        <v/>
      </c>
      <c r="I1018" s="34" t="str">
        <f>IF(ISBLANK(VLOOKUP(TRIM(B1018),ALL!$B$1:$V$2738,5,FALSE)),"",IF(ISERROR(VLOOKUP(TRIM(B1018),ALL!$B$1:$V$2738,5,FALSE))," ",VLOOKUP(TRIM(B1018),ALL!$B$1:$V$2738,5,FALSE)))</f>
        <v/>
      </c>
      <c r="J1018" s="34" t="str">
        <f>IF(ISBLANK(VLOOKUP(TRIM(B1018),ALL!$B$1:$V$2738,6,FALSE)),"",IF(ISERROR(VLOOKUP(TRIM(B1018),ALL!$B$1:$V$2738,6,FALSE))," ", VLOOKUP(TRIM(B1018),ALL!$B$1:$V$2738,6,FALSE)))</f>
        <v/>
      </c>
      <c r="K1018" s="34" t="str">
        <f>IF(ISBLANK(VLOOKUP(TRIM(B1018),ALL!$B$1:$V$2738,7,FALSE)),"",IF(ISERROR(VLOOKUP(TRIM(B1018),ALL!$B$1:$V$2738,7,FALSE))," ",VLOOKUP(TRIM(B1018),ALL!$B$1:$V$2738,7,FALSE)))</f>
        <v/>
      </c>
      <c r="L1018" s="34" t="str">
        <f>IF(ISBLANK(VLOOKUP(TRIM(B1018),ALL!$B$1:$V$2738,8,FALSE)),"",IF(ISERROR(VLOOKUP(TRIM(B1018),ALL!$B$1:$V$2738,8,FALSE))," ",VLOOKUP(TRIM(B1018),ALL!$B$1:$V$2738,8,FALSE)))</f>
        <v/>
      </c>
      <c r="M1018" s="34" t="str">
        <f>IF(ISBLANK(VLOOKUP(TRIM(B1018),ALL!$B$1:$V$2738,9,FALSE)),"",IF(ISERROR(VLOOKUP(TRIM(B1018),ALL!$B$1:$V$2738,9,FALSE))," ",VLOOKUP(TRIM(B1018),ALL!$B$1:$V$2738,9,FALSE)))</f>
        <v/>
      </c>
      <c r="N1018" s="34" t="str">
        <f>IF(ISBLANK(VLOOKUP(TRIM(B1018),ALL!$B$1:$V$2738,10,FALSE)),"",IF(ISERROR(VLOOKUP(TRIM(B1018),ALL!$B$1:$V$2738,10,FALSE))," ",VLOOKUP(TRIM(B1018),ALL!$B$1:$V$2738,10,FALSE)))</f>
        <v/>
      </c>
      <c r="O1018" s="32"/>
      <c r="P1018"/>
      <c r="Q1018"/>
      <c r="R1018"/>
      <c r="S1018"/>
      <c r="T1018"/>
      <c r="AB1018"/>
      <c r="AC1018"/>
    </row>
    <row r="1019" spans="1:29">
      <c r="A1019" s="34"/>
      <c r="B1019" s="99"/>
      <c r="C1019" s="10"/>
      <c r="D1019" s="224"/>
      <c r="E1019" s="203"/>
      <c r="F1019" s="209"/>
      <c r="G1019" s="34"/>
      <c r="H1019" s="124"/>
      <c r="I1019" s="34"/>
      <c r="J1019" s="34"/>
      <c r="K1019" s="34"/>
      <c r="L1019" s="34" t="str">
        <f>IF(ISBLANK(VLOOKUP(TRIM(B1019),ALL!$B$1:$V$2738,8,FALSE)),"",IF(ISERROR(VLOOKUP(TRIM(B1019),ALL!$B$1:$V$2738,8,FALSE))," ",VLOOKUP(TRIM(B1019),ALL!$B$1:$V$2738,8,FALSE)))</f>
        <v xml:space="preserve"> </v>
      </c>
      <c r="M1019" s="34" t="str">
        <f>IF(ISBLANK(VLOOKUP(TRIM(B1019),ALL!$B$1:$V$2738,9,FALSE)),"",IF(ISERROR(VLOOKUP(TRIM(B1019),ALL!$B$1:$V$2738,9,FALSE))," ",VLOOKUP(TRIM(B1019),ALL!$B$1:$V$2738,9,FALSE)))</f>
        <v xml:space="preserve"> </v>
      </c>
      <c r="N1019" s="34" t="str">
        <f>IF(ISBLANK(VLOOKUP(TRIM(B1019),ALL!$B$1:$V$2738,10,FALSE)),"",IF(ISERROR(VLOOKUP(TRIM(B1019),ALL!$B$1:$V$2738,10,FALSE))," ",VLOOKUP(TRIM(B1019),ALL!$B$1:$V$2738,10,FALSE)))</f>
        <v xml:space="preserve"> </v>
      </c>
      <c r="O1019" s="32"/>
      <c r="P1019"/>
      <c r="Q1019"/>
      <c r="R1019"/>
      <c r="S1019"/>
      <c r="T1019"/>
      <c r="AB1019"/>
      <c r="AC1019"/>
    </row>
    <row r="1020" spans="1:29">
      <c r="A1020" s="34" t="str">
        <f>IF(ISERROR(VLOOKUP(TRIM(B1020),ALL!$B$1:$U$2738,3,FALSE)),"(unc)",VLOOKUP(TRIM(B1020),ALL!$B$1:$U$2738,3,FALSE))</f>
        <v>HB</v>
      </c>
      <c r="B1020" s="99" t="s">
        <v>6197</v>
      </c>
      <c r="C1020" s="10" t="s">
        <v>7456</v>
      </c>
      <c r="D1020" s="224">
        <f>VLOOKUP(TRIM(B1020),BirthdateDraft!$A$1:$M$9000,2,FALSE)</f>
        <v>34921</v>
      </c>
      <c r="E1020" s="203" t="str">
        <f>VLOOKUP(TRIM(B1020),BirthdateDraft!$A$1:$M$9865,3,FALSE)</f>
        <v>17/2</v>
      </c>
      <c r="F1020" s="209"/>
      <c r="G1020" s="34" t="str">
        <f>IF(ISERROR(VLOOKUP(TRIM(B1020),ALL!$B$1:$U$2738,2,FALSE)),"",IF(ISERROR(VLOOKUP(TRIM(B1020),ALL!$B$1:$U$2738,2,FALSE))," ",VLOOKUP(TRIM(B1020),ALL!$B$1:$U$2738,2,FALSE)))</f>
        <v>NYA</v>
      </c>
      <c r="H1020" s="124" t="str">
        <f>IF(ISBLANK(VLOOKUP(TRIM(B1020),ALL!$B$1:$V$2738,11,FALSE)),"",IF(ISERROR(VLOOKUP(TRIM(B1020),ALL!$B$1:$V$2738,11,FALSE))," ",VLOOKUP(TRIM(B1020),ALL!$B$1:$V$2738,11,FALSE)))</f>
        <v>B</v>
      </c>
      <c r="I1020" s="34" t="str">
        <f>IF(ISBLANK(VLOOKUP(TRIM(B1020),ALL!$B$1:$V$2738,5,FALSE)),"",IF(ISERROR(VLOOKUP(TRIM(B1020),ALL!$B$1:$V$2738,5,FALSE))," ",VLOOKUP(TRIM(B1020),ALL!$B$1:$V$2738,5,FALSE)))</f>
        <v/>
      </c>
      <c r="J1020" s="34" t="str">
        <f>IF(ISBLANK(VLOOKUP(TRIM(B1020),ALL!$B$1:$V$2738,6,FALSE)),"",IF(ISERROR(VLOOKUP(TRIM(B1020),ALL!$B$1:$V$2738,6,FALSE))," ", VLOOKUP(TRIM(B1020),ALL!$B$1:$V$2738,6,FALSE)))</f>
        <v/>
      </c>
      <c r="K1020" s="34" t="str">
        <f>IF(ISBLANK(VLOOKUP(TRIM(B1020),ALL!$B$1:$V$2738,7,FALSE)),"",IF(ISERROR(VLOOKUP(TRIM(B1020),ALL!$B$1:$V$2738,7,FALSE))," ",VLOOKUP(TRIM(B1020),ALL!$B$1:$V$2738,7,FALSE)))</f>
        <v/>
      </c>
      <c r="L1020" s="34">
        <f>IF(ISBLANK(VLOOKUP(TRIM(B1020),ALL!$B$1:$V$2738,8,FALSE)),"",IF(ISERROR(VLOOKUP(TRIM(B1020),ALL!$B$1:$V$2738,8,FALSE))," ",VLOOKUP(TRIM(B1020),ALL!$B$1:$V$2738,8,FALSE)))</f>
        <v>0</v>
      </c>
      <c r="M1020" s="34" t="str">
        <f>IF(ISBLANK(VLOOKUP(TRIM(B1020),ALL!$B$1:$V$2738,9,FALSE)),"",IF(ISERROR(VLOOKUP(TRIM(B1020),ALL!$B$1:$V$2738,9,FALSE))," ",VLOOKUP(TRIM(B1020),ALL!$B$1:$V$2738,9,FALSE)))</f>
        <v/>
      </c>
      <c r="N1020" s="34">
        <f>IF(ISBLANK(VLOOKUP(TRIM(B1020),ALL!$B$1:$V$2738,10,FALSE)),"",IF(ISERROR(VLOOKUP(TRIM(B1020),ALL!$B$1:$V$2738,10,FALSE))," ",VLOOKUP(TRIM(B1020),ALL!$B$1:$V$2738,10,FALSE)))</f>
        <v>2</v>
      </c>
      <c r="O1020" s="32"/>
      <c r="P1020"/>
      <c r="Q1020"/>
      <c r="R1020"/>
      <c r="S1020"/>
      <c r="T1020"/>
      <c r="AB1020"/>
      <c r="AC1020"/>
    </row>
    <row r="1021" spans="1:29">
      <c r="A1021" s="34" t="str">
        <f>IF(ISERROR(VLOOKUP(TRIM(B1021),ALL!$B$1:$U$2738,3,FALSE)),"(unc)",VLOOKUP(TRIM(B1021),ALL!$B$1:$U$2738,3,FALSE))</f>
        <v>HB</v>
      </c>
      <c r="B1021" s="99" t="s">
        <v>11142</v>
      </c>
      <c r="C1021" s="10" t="s">
        <v>7456</v>
      </c>
      <c r="D1021" s="224">
        <f>VLOOKUP(TRIM(B1021),BirthdateDraft!$A$1:$M$9000,2,FALSE)</f>
        <v>36922</v>
      </c>
      <c r="E1021" s="203">
        <f>VLOOKUP(TRIM(B1021),BirthdateDraft!$A$1:$M$9865,3,FALSE)</f>
        <v>23.4</v>
      </c>
      <c r="F1021" s="209">
        <v>24.2</v>
      </c>
      <c r="G1021" s="34" t="str">
        <f>IF(ISERROR(VLOOKUP(TRIM(B1021),ALL!$B$1:$U$2738,2,FALSE)),"",IF(ISERROR(VLOOKUP(TRIM(B1021),ALL!$B$1:$U$2738,2,FALSE))," ",VLOOKUP(TRIM(B1021),ALL!$B$1:$U$2738,2,FALSE)))</f>
        <v>CHN</v>
      </c>
      <c r="H1021" s="124" t="str">
        <f>IF(ISBLANK(VLOOKUP(TRIM(B1021),ALL!$B$1:$V$2738,11,FALSE)),"",IF(ISERROR(VLOOKUP(TRIM(B1021),ALL!$B$1:$V$2738,11,FALSE))," ",VLOOKUP(TRIM(B1021),ALL!$B$1:$V$2738,11,FALSE)))</f>
        <v>B</v>
      </c>
      <c r="I1021" s="34" t="str">
        <f>IF(ISBLANK(VLOOKUP(TRIM(B1021),ALL!$B$1:$V$2738,5,FALSE)),"",IF(ISERROR(VLOOKUP(TRIM(B1021),ALL!$B$1:$V$2738,5,FALSE))," ",VLOOKUP(TRIM(B1021),ALL!$B$1:$V$2738,5,FALSE)))</f>
        <v/>
      </c>
      <c r="J1021" s="34" t="str">
        <f>IF(ISBLANK(VLOOKUP(TRIM(B1021),ALL!$B$1:$V$2738,6,FALSE)),"",IF(ISERROR(VLOOKUP(TRIM(B1021),ALL!$B$1:$V$2738,6,FALSE))," ", VLOOKUP(TRIM(B1021),ALL!$B$1:$V$2738,6,FALSE)))</f>
        <v/>
      </c>
      <c r="K1021" s="34" t="str">
        <f>IF(ISBLANK(VLOOKUP(TRIM(B1021),ALL!$B$1:$V$2738,7,FALSE)),"",IF(ISERROR(VLOOKUP(TRIM(B1021),ALL!$B$1:$V$2738,7,FALSE))," ",VLOOKUP(TRIM(B1021),ALL!$B$1:$V$2738,7,FALSE)))</f>
        <v/>
      </c>
      <c r="L1021" s="34">
        <f>IF(ISBLANK(VLOOKUP(TRIM(B1021),ALL!$B$1:$V$2738,8,FALSE)),"",IF(ISERROR(VLOOKUP(TRIM(B1021),ALL!$B$1:$V$2738,8,FALSE))," ",VLOOKUP(TRIM(B1021),ALL!$B$1:$V$2738,8,FALSE)))</f>
        <v>0</v>
      </c>
      <c r="M1021" s="34" t="str">
        <f>IF(ISBLANK(VLOOKUP(TRIM(B1021),ALL!$B$1:$V$2738,9,FALSE)),"",IF(ISERROR(VLOOKUP(TRIM(B1021),ALL!$B$1:$V$2738,9,FALSE))," ",VLOOKUP(TRIM(B1021),ALL!$B$1:$V$2738,9,FALSE)))</f>
        <v/>
      </c>
      <c r="N1021" s="34">
        <f>IF(ISBLANK(VLOOKUP(TRIM(B1021),ALL!$B$1:$V$2738,10,FALSE)),"",IF(ISERROR(VLOOKUP(TRIM(B1021),ALL!$B$1:$V$2738,10,FALSE))," ",VLOOKUP(TRIM(B1021),ALL!$B$1:$V$2738,10,FALSE)))</f>
        <v>4</v>
      </c>
      <c r="O1021" s="32"/>
      <c r="P1021"/>
      <c r="Q1021"/>
      <c r="R1021"/>
      <c r="S1021"/>
      <c r="T1021"/>
      <c r="AB1021"/>
      <c r="AC1021"/>
    </row>
    <row r="1022" spans="1:29">
      <c r="A1022" s="34" t="str">
        <f>IF(ISERROR(VLOOKUP(TRIM(B1022),ALL!$B$1:$U$2738,3,FALSE)),"(unc)",VLOOKUP(TRIM(B1022),ALL!$B$1:$U$2738,3,FALSE))</f>
        <v>HB</v>
      </c>
      <c r="B1022" s="99" t="s">
        <v>9917</v>
      </c>
      <c r="C1022" s="10" t="s">
        <v>7456</v>
      </c>
      <c r="D1022" s="224">
        <f>VLOOKUP(TRIM(B1022),BirthdateDraft!$A$1:$M$9000,2,FALSE)</f>
        <v>37042</v>
      </c>
      <c r="E1022" s="203" t="str">
        <f>VLOOKUP(TRIM(B1022),BirthdateDraft!$A$1:$M$9865,3,FALSE)</f>
        <v>22/2</v>
      </c>
      <c r="F1022" s="209" t="s">
        <v>10575</v>
      </c>
      <c r="G1022" s="34" t="str">
        <f>IF(ISERROR(VLOOKUP(TRIM(B1022),ALL!$B$1:$U$2738,2,FALSE)),"",IF(ISERROR(VLOOKUP(TRIM(B1022),ALL!$B$1:$U$2738,2,FALSE))," ",VLOOKUP(TRIM(B1022),ALL!$B$1:$U$2738,2,FALSE)))</f>
        <v>NYA</v>
      </c>
      <c r="H1022" s="124" t="str">
        <f>IF(ISBLANK(VLOOKUP(TRIM(B1022),ALL!$B$1:$V$2738,11,FALSE)),"",IF(ISERROR(VLOOKUP(TRIM(B1022),ALL!$B$1:$V$2738,11,FALSE))," ",VLOOKUP(TRIM(B1022),ALL!$B$1:$V$2738,11,FALSE)))</f>
        <v>A</v>
      </c>
      <c r="I1022" s="34" t="str">
        <f>IF(ISBLANK(VLOOKUP(TRIM(B1022),ALL!$B$1:$V$2738,5,FALSE)),"",IF(ISERROR(VLOOKUP(TRIM(B1022),ALL!$B$1:$V$2738,5,FALSE))," ",VLOOKUP(TRIM(B1022),ALL!$B$1:$V$2738,5,FALSE)))</f>
        <v/>
      </c>
      <c r="J1022" s="34" t="str">
        <f>IF(ISBLANK(VLOOKUP(TRIM(B1022),ALL!$B$1:$V$2738,6,FALSE)),"",IF(ISERROR(VLOOKUP(TRIM(B1022),ALL!$B$1:$V$2738,6,FALSE))," ", VLOOKUP(TRIM(B1022),ALL!$B$1:$V$2738,6,FALSE)))</f>
        <v/>
      </c>
      <c r="K1022" s="34" t="str">
        <f>IF(ISBLANK(VLOOKUP(TRIM(B1022),ALL!$B$1:$V$2738,7,FALSE)),"",IF(ISERROR(VLOOKUP(TRIM(B1022),ALL!$B$1:$V$2738,7,FALSE))," ",VLOOKUP(TRIM(B1022),ALL!$B$1:$V$2738,7,FALSE)))</f>
        <v/>
      </c>
      <c r="L1022" s="34">
        <f>IF(ISBLANK(VLOOKUP(TRIM(B1022),ALL!$B$1:$V$2738,8,FALSE)),"",IF(ISERROR(VLOOKUP(TRIM(B1022),ALL!$B$1:$V$2738,8,FALSE))," ",VLOOKUP(TRIM(B1022),ALL!$B$1:$V$2738,8,FALSE)))</f>
        <v>0</v>
      </c>
      <c r="M1022" s="34" t="str">
        <f>IF(ISBLANK(VLOOKUP(TRIM(B1022),ALL!$B$1:$V$2738,9,FALSE)),"",IF(ISERROR(VLOOKUP(TRIM(B1022),ALL!$B$1:$V$2738,9,FALSE))," ",VLOOKUP(TRIM(B1022),ALL!$B$1:$V$2738,9,FALSE)))</f>
        <v/>
      </c>
      <c r="N1022" s="34">
        <f>IF(ISBLANK(VLOOKUP(TRIM(B1022),ALL!$B$1:$V$2738,10,FALSE)),"",IF(ISERROR(VLOOKUP(TRIM(B1022),ALL!$B$1:$V$2738,10,FALSE))," ",VLOOKUP(TRIM(B1022),ALL!$B$1:$V$2738,10,FALSE)))</f>
        <v>3</v>
      </c>
      <c r="O1022" s="32"/>
      <c r="P1022"/>
      <c r="Q1022"/>
      <c r="R1022"/>
      <c r="S1022"/>
      <c r="T1022"/>
      <c r="AB1022"/>
      <c r="AC1022"/>
    </row>
    <row r="1023" spans="1:29">
      <c r="A1023" s="34" t="str">
        <f>IF(ISERROR(VLOOKUP(TRIM(B1023),ALL!$B$1:$U$2738,3,FALSE)),"(unc)",VLOOKUP(TRIM(B1023),ALL!$B$1:$U$2738,3,FALSE))</f>
        <v>HB</v>
      </c>
      <c r="B1023" s="99" t="s">
        <v>9068</v>
      </c>
      <c r="C1023" s="10" t="s">
        <v>7456</v>
      </c>
      <c r="D1023" s="224">
        <f>VLOOKUP(TRIM(B1023),BirthdateDraft!$A$1:$M$9000,2,FALSE)</f>
        <v>36220</v>
      </c>
      <c r="E1023" s="203" t="str">
        <f>VLOOKUP(TRIM(B1023),BirthdateDraft!$A$1:$M$9865,3,FALSE)</f>
        <v>21/5</v>
      </c>
      <c r="F1023" s="209" t="s">
        <v>8459</v>
      </c>
      <c r="G1023" s="34" t="str">
        <f>IF(ISERROR(VLOOKUP(TRIM(B1023),ALL!$B$1:$U$2738,2,FALSE)),"",IF(ISERROR(VLOOKUP(TRIM(B1023),ALL!$B$1:$U$2738,2,FALSE))," ",VLOOKUP(TRIM(B1023),ALL!$B$1:$U$2738,2,FALSE)))</f>
        <v>PHN</v>
      </c>
      <c r="H1023" s="124" t="str">
        <f>IF(ISBLANK(VLOOKUP(TRIM(B1023),ALL!$B$1:$V$2738,11,FALSE)),"",IF(ISERROR(VLOOKUP(TRIM(B1023),ALL!$B$1:$V$2738,11,FALSE))," ",VLOOKUP(TRIM(B1023),ALL!$B$1:$V$2738,11,FALSE)))</f>
        <v>C</v>
      </c>
      <c r="I1023" s="34" t="str">
        <f>IF(ISBLANK(VLOOKUP(TRIM(B1023),ALL!$B$1:$V$2738,5,FALSE)),"",IF(ISERROR(VLOOKUP(TRIM(B1023),ALL!$B$1:$V$2738,5,FALSE))," ",VLOOKUP(TRIM(B1023),ALL!$B$1:$V$2738,5,FALSE)))</f>
        <v/>
      </c>
      <c r="J1023" s="34"/>
      <c r="K1023" s="34"/>
      <c r="L1023" s="34">
        <f>IF(ISBLANK(VLOOKUP(TRIM(B1023),ALL!$B$1:$V$2738,8,FALSE)),"",IF(ISERROR(VLOOKUP(TRIM(B1023),ALL!$B$1:$V$2738,8,FALSE))," ",VLOOKUP(TRIM(B1023),ALL!$B$1:$V$2738,8,FALSE)))</f>
        <v>0</v>
      </c>
      <c r="M1023" s="34" t="str">
        <f>IF(ISBLANK(VLOOKUP(TRIM(B1023),ALL!$B$1:$V$2738,9,FALSE)),"",IF(ISERROR(VLOOKUP(TRIM(B1023),ALL!$B$1:$V$2738,9,FALSE))," ",VLOOKUP(TRIM(B1023),ALL!$B$1:$V$2738,9,FALSE)))</f>
        <v/>
      </c>
      <c r="N1023" s="34">
        <f>IF(ISBLANK(VLOOKUP(TRIM(B1023),ALL!$B$1:$V$2738,10,FALSE)),"",IF(ISERROR(VLOOKUP(TRIM(B1023),ALL!$B$1:$V$2738,10,FALSE))," ",VLOOKUP(TRIM(B1023),ALL!$B$1:$V$2738,10,FALSE)))</f>
        <v>0</v>
      </c>
      <c r="O1023" s="32"/>
      <c r="P1023"/>
      <c r="Q1023"/>
      <c r="R1023"/>
      <c r="S1023"/>
      <c r="T1023"/>
      <c r="AB1023"/>
      <c r="AC1023"/>
    </row>
    <row r="1024" spans="1:29">
      <c r="A1024" s="34"/>
      <c r="B1024" s="99"/>
      <c r="C1024" s="10"/>
      <c r="D1024" s="224"/>
      <c r="E1024" s="203"/>
      <c r="F1024" s="209"/>
      <c r="G1024" s="34"/>
      <c r="H1024" s="124" t="str">
        <f>IF(ISBLANK(VLOOKUP(TRIM(B1024),ALL!$B$1:$V$2738,11,FALSE)),"",IF(ISERROR(VLOOKUP(TRIM(B1024),ALL!$B$1:$V$2738,11,FALSE))," ",VLOOKUP(TRIM(B1024),ALL!$B$1:$V$2738,11,FALSE)))</f>
        <v xml:space="preserve"> </v>
      </c>
      <c r="I1024" s="34"/>
      <c r="J1024" s="34"/>
      <c r="K1024" s="34"/>
      <c r="L1024" s="34" t="str">
        <f>IF(ISBLANK(VLOOKUP(TRIM(B1024),ALL!$B$1:$V$2738,8,FALSE)),"",IF(ISERROR(VLOOKUP(TRIM(B1024),ALL!$B$1:$V$2738,8,FALSE))," ",VLOOKUP(TRIM(B1024),ALL!$B$1:$V$2738,8,FALSE)))</f>
        <v xml:space="preserve"> </v>
      </c>
      <c r="M1024" s="34" t="str">
        <f>IF(ISBLANK(VLOOKUP(TRIM(B1024),ALL!$B$1:$V$2738,9,FALSE)),"",IF(ISERROR(VLOOKUP(TRIM(B1024),ALL!$B$1:$V$2738,9,FALSE))," ",VLOOKUP(TRIM(B1024),ALL!$B$1:$V$2738,9,FALSE)))</f>
        <v xml:space="preserve"> </v>
      </c>
      <c r="N1024" s="34" t="str">
        <f>IF(ISBLANK(VLOOKUP(TRIM(B1024),ALL!$B$1:$V$2738,10,FALSE)),"",IF(ISERROR(VLOOKUP(TRIM(B1024),ALL!$B$1:$V$2738,10,FALSE))," ",VLOOKUP(TRIM(B1024),ALL!$B$1:$V$2738,10,FALSE)))</f>
        <v xml:space="preserve"> </v>
      </c>
      <c r="O1024" s="32"/>
      <c r="P1024"/>
      <c r="Q1024"/>
      <c r="R1024"/>
      <c r="S1024"/>
      <c r="T1024"/>
      <c r="AB1024"/>
      <c r="AC1024"/>
    </row>
    <row r="1025" spans="1:29">
      <c r="A1025" s="34" t="str">
        <f>IF(ISERROR(VLOOKUP(TRIM(B1025),ALL!$B$1:$U$2738,3,FALSE)),"(unc)",VLOOKUP(TRIM(B1025),ALL!$B$1:$U$2738,3,FALSE))</f>
        <v>WR</v>
      </c>
      <c r="B1025" s="99" t="s">
        <v>5178</v>
      </c>
      <c r="C1025" s="10" t="s">
        <v>7456</v>
      </c>
      <c r="D1025" s="224">
        <f>VLOOKUP(TRIM(B1025),BirthdateDraft!$A$1:$M$9000,2,FALSE)</f>
        <v>33905</v>
      </c>
      <c r="E1025" s="203" t="str">
        <f>VLOOKUP(TRIM(B1025),BirthdateDraft!$A$1:$M$9865,3,FALSE)</f>
        <v>15/3</v>
      </c>
      <c r="F1025" s="209"/>
      <c r="G1025" s="34" t="str">
        <f>IF(ISERROR(VLOOKUP(TRIM(B1025),ALL!$B$1:$U$2738,2,FALSE)),"",IF(ISERROR(VLOOKUP(TRIM(B1025),ALL!$B$1:$U$2738,2,FALSE))," ",VLOOKUP(TRIM(B1025),ALL!$B$1:$U$2738,2,FALSE)))</f>
        <v>SEN</v>
      </c>
      <c r="H1025" s="124" t="str">
        <f>IF(ISBLANK(VLOOKUP(TRIM(B1025),ALL!$B$1:$V$2738,11,FALSE)),"",IF(ISERROR(VLOOKUP(TRIM(B1025),ALL!$B$1:$V$2738,11,FALSE))," ",VLOOKUP(TRIM(B1025),ALL!$B$1:$V$2738,11,FALSE)))</f>
        <v>E</v>
      </c>
      <c r="I1025" s="34" t="str">
        <f>IF(ISBLANK(VLOOKUP(TRIM(B1025),ALL!$B$1:$V$2738,5,FALSE)),"",IF(ISERROR(VLOOKUP(TRIM(B1025),ALL!$B$1:$V$2738,5,FALSE))," ",VLOOKUP(TRIM(B1025),ALL!$B$1:$V$2738,5,FALSE)))</f>
        <v/>
      </c>
      <c r="J1025" s="34" t="str">
        <f>IF(ISBLANK(VLOOKUP(TRIM(B1025),ALL!$B$1:$V$2738,6,FALSE)),"",IF(ISERROR(VLOOKUP(TRIM(B1025),ALL!$B$1:$V$2738,6,FALSE))," ", VLOOKUP(TRIM(B1025),ALL!$B$1:$V$2738,6,FALSE)))</f>
        <v/>
      </c>
      <c r="K1025" s="34" t="str">
        <f>IF(ISBLANK(VLOOKUP(TRIM(B1025),ALL!$B$1:$V$2738,7,FALSE)),"",IF(ISERROR(VLOOKUP(TRIM(B1025),ALL!$B$1:$V$2738,7,FALSE))," ",VLOOKUP(TRIM(B1025),ALL!$B$1:$V$2738,7,FALSE)))</f>
        <v/>
      </c>
      <c r="L1025" s="34" t="str">
        <f>IF(ISBLANK(VLOOKUP(TRIM(B1025),ALL!$B$1:$V$2738,8,FALSE)),"",IF(ISERROR(VLOOKUP(TRIM(B1025),ALL!$B$1:$V$2738,8,FALSE))," ",VLOOKUP(TRIM(B1025),ALL!$B$1:$V$2738,8,FALSE)))</f>
        <v/>
      </c>
      <c r="M1025" s="34" t="str">
        <f>IF(ISBLANK(VLOOKUP(TRIM(B1025),ALL!$B$1:$V$2738,9,FALSE)),"",IF(ISERROR(VLOOKUP(TRIM(B1025),ALL!$B$1:$V$2738,9,FALSE))," ",VLOOKUP(TRIM(B1025),ALL!$B$1:$V$2738,9,FALSE)))</f>
        <v/>
      </c>
      <c r="N1025" s="34" t="str">
        <f>IF(ISBLANK(VLOOKUP(TRIM(B1025),ALL!$B$1:$V$2738,10,FALSE)),"",IF(ISERROR(VLOOKUP(TRIM(B1025),ALL!$B$1:$V$2738,10,FALSE))," ",VLOOKUP(TRIM(B1025),ALL!$B$1:$V$2738,10,FALSE)))</f>
        <v/>
      </c>
      <c r="O1025" s="32"/>
      <c r="P1025"/>
      <c r="Q1025"/>
      <c r="R1025"/>
      <c r="S1025"/>
      <c r="T1025"/>
      <c r="AB1025"/>
      <c r="AC1025"/>
    </row>
    <row r="1026" spans="1:29">
      <c r="A1026" s="34" t="str">
        <f>IF(ISERROR(VLOOKUP(TRIM(B1026),ALL!$B$1:$U$2738,3,FALSE)),"(unc)",VLOOKUP(TRIM(B1026),ALL!$B$1:$U$2738,3,FALSE))</f>
        <v>WR</v>
      </c>
      <c r="B1026" s="99" t="s">
        <v>9311</v>
      </c>
      <c r="C1026" s="10" t="s">
        <v>7456</v>
      </c>
      <c r="D1026" s="224">
        <f>VLOOKUP(TRIM(B1026),BirthdateDraft!$A$1:$M$9000,2,FALSE)</f>
        <v>36434</v>
      </c>
      <c r="E1026" s="203" t="str">
        <f>VLOOKUP(TRIM(B1026),BirthdateDraft!$A$1:$M$9865,3,FALSE)</f>
        <v>21/4</v>
      </c>
      <c r="F1026" s="209" t="s">
        <v>10577</v>
      </c>
      <c r="G1026" s="34" t="str">
        <f>IF(ISERROR(VLOOKUP(TRIM(B1026),ALL!$B$1:$U$2738,2,FALSE)),"",IF(ISERROR(VLOOKUP(TRIM(B1026),ALL!$B$1:$U$2738,2,FALSE))," ",VLOOKUP(TRIM(B1026),ALL!$B$1:$U$2738,2,FALSE)))</f>
        <v>DEN</v>
      </c>
      <c r="H1026" s="124" t="str">
        <f>IF(ISBLANK(VLOOKUP(TRIM(B1026),ALL!$B$1:$V$2738,11,FALSE)),"",IF(ISERROR(VLOOKUP(TRIM(B1026),ALL!$B$1:$V$2738,11,FALSE))," ",VLOOKUP(TRIM(B1026),ALL!$B$1:$V$2738,11,FALSE)))</f>
        <v>B</v>
      </c>
      <c r="I1026" s="34" t="str">
        <f>IF(ISBLANK(VLOOKUP(TRIM(B1026),ALL!$B$1:$V$2738,5,FALSE)),"",IF(ISERROR(VLOOKUP(TRIM(B1026),ALL!$B$1:$V$2738,5,FALSE))," ",VLOOKUP(TRIM(B1026),ALL!$B$1:$V$2738,5,FALSE)))</f>
        <v/>
      </c>
      <c r="J1026" s="34"/>
      <c r="K1026" s="34"/>
      <c r="L1026" s="34" t="str">
        <f>IF(ISBLANK(VLOOKUP(TRIM(B1026),ALL!$B$1:$V$2738,8,FALSE)),"",IF(ISERROR(VLOOKUP(TRIM(B1026),ALL!$B$1:$V$2738,8,FALSE))," ",VLOOKUP(TRIM(B1026),ALL!$B$1:$V$2738,8,FALSE)))</f>
        <v/>
      </c>
      <c r="M1026" s="34" t="str">
        <f>IF(ISBLANK(VLOOKUP(TRIM(B1026),ALL!$B$1:$V$2738,9,FALSE)),"",IF(ISERROR(VLOOKUP(TRIM(B1026),ALL!$B$1:$V$2738,9,FALSE))," ",VLOOKUP(TRIM(B1026),ALL!$B$1:$V$2738,9,FALSE)))</f>
        <v/>
      </c>
      <c r="N1026" s="34" t="str">
        <f>IF(ISBLANK(VLOOKUP(TRIM(B1026),ALL!$B$1:$V$2738,10,FALSE)),"",IF(ISERROR(VLOOKUP(TRIM(B1026),ALL!$B$1:$V$2738,10,FALSE))," ",VLOOKUP(TRIM(B1026),ALL!$B$1:$V$2738,10,FALSE)))</f>
        <v/>
      </c>
      <c r="O1026" s="32"/>
      <c r="P1026"/>
      <c r="Q1026"/>
      <c r="R1026"/>
      <c r="S1026"/>
      <c r="T1026"/>
      <c r="AB1026"/>
      <c r="AC1026"/>
    </row>
    <row r="1027" spans="1:29">
      <c r="A1027" s="34" t="str">
        <f>IF(ISERROR(VLOOKUP(TRIM(B1027),ALL!$B$1:$U$2738,3,FALSE)),"(unc)",VLOOKUP(TRIM(B1027),ALL!$B$1:$U$2738,3,FALSE))</f>
        <v>WR KOR PR</v>
      </c>
      <c r="B1027" s="435" t="s">
        <v>11200</v>
      </c>
      <c r="C1027" s="10" t="s">
        <v>7456</v>
      </c>
      <c r="D1027" s="224">
        <f>VLOOKUP(TRIM(B1027),BirthdateDraft!$A$1:$M$9000,2,FALSE)</f>
        <v>37334</v>
      </c>
      <c r="E1027" s="203">
        <f>VLOOKUP(TRIM(B1027),BirthdateDraft!$A$1:$M$9865,3,FALSE)</f>
        <v>23.2</v>
      </c>
      <c r="F1027" s="209" t="s">
        <v>11743</v>
      </c>
      <c r="G1027" s="34" t="str">
        <f>IF(ISERROR(VLOOKUP(TRIM(B1027),ALL!$B$1:$U$2738,2,FALSE)),"",IF(ISERROR(VLOOKUP(TRIM(B1027),ALL!$B$1:$U$2738,2,FALSE))," ",VLOOKUP(TRIM(B1027),ALL!$B$1:$U$2738,2,FALSE)))</f>
        <v>DNA</v>
      </c>
      <c r="H1027" s="124" t="str">
        <f>IF(ISBLANK(VLOOKUP(TRIM(B1027),ALL!$B$1:$V$2738,11,FALSE)),"",IF(ISERROR(VLOOKUP(TRIM(B1027),ALL!$B$1:$V$2738,11,FALSE))," ",VLOOKUP(TRIM(B1027),ALL!$B$1:$V$2738,11,FALSE)))</f>
        <v>B</v>
      </c>
      <c r="I1027" s="34"/>
      <c r="J1027" s="34"/>
      <c r="K1027" s="34"/>
      <c r="L1027" s="34"/>
      <c r="M1027" s="34"/>
      <c r="N1027" s="34"/>
      <c r="O1027" s="32"/>
      <c r="P1027"/>
      <c r="Q1027"/>
      <c r="R1027"/>
      <c r="S1027"/>
      <c r="T1027"/>
      <c r="AB1027"/>
      <c r="AC1027"/>
    </row>
    <row r="1028" spans="1:29">
      <c r="A1028" s="34" t="str">
        <f>IF(ISERROR(VLOOKUP(TRIM(B1028),ALL!$B$1:$U$2738,3,FALSE)),"(unc)",VLOOKUP(TRIM(B1028),ALL!$B$1:$U$2738,3,FALSE))</f>
        <v>WR</v>
      </c>
      <c r="B1028" s="99" t="s">
        <v>965</v>
      </c>
      <c r="C1028" s="10" t="s">
        <v>7456</v>
      </c>
      <c r="D1028" s="224">
        <f>VLOOKUP(TRIM(B1028),BirthdateDraft!$A$1:$M$9000,2,FALSE)</f>
        <v>32547</v>
      </c>
      <c r="E1028" s="203" t="str">
        <f>VLOOKUP(TRIM(B1028),BirthdateDraft!$A$1:$M$9865,3,FALSE)</f>
        <v>11/1 (6)</v>
      </c>
      <c r="F1028" s="209"/>
      <c r="G1028" s="34" t="str">
        <f>IF(ISERROR(VLOOKUP(TRIM(B1028),ALL!$B$1:$U$2738,2,FALSE)),"",IF(ISERROR(VLOOKUP(TRIM(B1028),ALL!$B$1:$U$2738,2,FALSE))," ",VLOOKUP(TRIM(B1028),ALL!$B$1:$U$2738,2,FALSE)))</f>
        <v>PHN</v>
      </c>
      <c r="H1028" s="124" t="str">
        <f>IF(ISBLANK(VLOOKUP(TRIM(B1028),ALL!$B$1:$V$2738,11,FALSE)),"",IF(ISERROR(VLOOKUP(TRIM(B1028),ALL!$B$1:$V$2738,11,FALSE))," ",VLOOKUP(TRIM(B1028),ALL!$B$1:$V$2738,11,FALSE)))</f>
        <v>E</v>
      </c>
      <c r="I1028" s="34" t="str">
        <f>IF(ISBLANK(VLOOKUP(TRIM(B1028),ALL!$B$1:$V$2738,5,FALSE)),"",IF(ISERROR(VLOOKUP(TRIM(B1028),ALL!$B$1:$V$2738,5,FALSE))," ",VLOOKUP(TRIM(B1028),ALL!$B$1:$V$2738,5,FALSE)))</f>
        <v/>
      </c>
      <c r="J1028" s="34" t="str">
        <f>IF(ISBLANK(VLOOKUP(TRIM(B1028),ALL!$B$1:$V$2738,6,FALSE)),"",IF(ISERROR(VLOOKUP(TRIM(B1028),ALL!$B$1:$V$2738,6,FALSE))," ", VLOOKUP(TRIM(B1028),ALL!$B$1:$V$2738,6,FALSE)))</f>
        <v/>
      </c>
      <c r="K1028" s="34" t="str">
        <f>IF(ISBLANK(VLOOKUP(TRIM(B1028),ALL!$B$1:$V$2738,7,FALSE)),"",IF(ISERROR(VLOOKUP(TRIM(B1028),ALL!$B$1:$V$2738,7,FALSE))," ",VLOOKUP(TRIM(B1028),ALL!$B$1:$V$2738,7,FALSE)))</f>
        <v/>
      </c>
      <c r="L1028" s="34" t="str">
        <f>IF(ISBLANK(VLOOKUP(TRIM(B1028),ALL!$B$1:$V$2738,8,FALSE)),"",IF(ISERROR(VLOOKUP(TRIM(B1028),ALL!$B$1:$V$2738,8,FALSE))," ",VLOOKUP(TRIM(B1028),ALL!$B$1:$V$2738,8,FALSE)))</f>
        <v/>
      </c>
      <c r="M1028" s="34" t="str">
        <f>IF(ISBLANK(VLOOKUP(TRIM(B1028),ALL!$B$1:$V$2738,9,FALSE)),"",IF(ISERROR(VLOOKUP(TRIM(B1028),ALL!$B$1:$V$2738,9,FALSE))," ",VLOOKUP(TRIM(B1028),ALL!$B$1:$V$2738,9,FALSE)))</f>
        <v/>
      </c>
      <c r="N1028" s="34" t="str">
        <f>IF(ISBLANK(VLOOKUP(TRIM(B1028),ALL!$B$1:$V$2738,10,FALSE)),"",IF(ISERROR(VLOOKUP(TRIM(B1028),ALL!$B$1:$V$2738,10,FALSE))," ",VLOOKUP(TRIM(B1028),ALL!$B$1:$V$2738,10,FALSE)))</f>
        <v/>
      </c>
      <c r="O1028" s="32"/>
      <c r="P1028"/>
      <c r="Q1028"/>
      <c r="R1028"/>
      <c r="S1028"/>
      <c r="T1028"/>
      <c r="AB1028"/>
      <c r="AC1028"/>
    </row>
    <row r="1029" spans="1:29">
      <c r="A1029" s="34" t="str">
        <f>IF(ISERROR(VLOOKUP(TRIM(B1029),ALL!$B$1:$U$2738,3,FALSE)),"(unc)",VLOOKUP(TRIM(B1029),ALL!$B$1:$U$2738,3,FALSE))</f>
        <v>WR KOR PR</v>
      </c>
      <c r="B1029" s="99" t="s">
        <v>9929</v>
      </c>
      <c r="C1029" s="10" t="s">
        <v>7456</v>
      </c>
      <c r="D1029" s="224">
        <f>VLOOKUP(TRIM(B1029),BirthdateDraft!$A$1:$M$9000,2,FALSE)</f>
        <v>35916</v>
      </c>
      <c r="E1029" s="203" t="str">
        <f>VLOOKUP(TRIM(B1029),BirthdateDraft!$A$1:$M$9865,3,FALSE)</f>
        <v>FA</v>
      </c>
      <c r="F1029" s="209" t="s">
        <v>10694</v>
      </c>
      <c r="G1029" s="34" t="str">
        <f>IF(ISERROR(VLOOKUP(TRIM(B1029),ALL!$B$1:$U$2738,2,FALSE)),"",IF(ISERROR(VLOOKUP(TRIM(B1029),ALL!$B$1:$U$2738,2,FALSE))," ",VLOOKUP(TRIM(B1029),ALL!$B$1:$U$2738,2,FALSE)))</f>
        <v>ARN</v>
      </c>
      <c r="H1029" s="124" t="str">
        <f>IF(ISBLANK(VLOOKUP(TRIM(B1029),ALL!$B$1:$V$2738,11,FALSE)),"",IF(ISERROR(VLOOKUP(TRIM(B1029),ALL!$B$1:$V$2738,11,FALSE))," ",VLOOKUP(TRIM(B1029),ALL!$B$1:$V$2738,11,FALSE)))</f>
        <v>C</v>
      </c>
      <c r="I1029" s="34"/>
      <c r="J1029" s="34"/>
      <c r="K1029" s="34"/>
      <c r="L1029" s="34"/>
      <c r="M1029" s="34"/>
      <c r="N1029" s="34"/>
      <c r="O1029" s="32"/>
      <c r="P1029"/>
      <c r="Q1029"/>
      <c r="R1029"/>
      <c r="S1029"/>
      <c r="T1029"/>
      <c r="AB1029"/>
      <c r="AC1029"/>
    </row>
    <row r="1030" spans="1:29">
      <c r="A1030" s="34" t="str">
        <f>IF(ISERROR(VLOOKUP(TRIM(B1030),ALL!$B$1:$U$2738,3,FALSE)),"(unc)",VLOOKUP(TRIM(B1030),ALL!$B$1:$U$2738,3,FALSE))</f>
        <v>WR KOR PR</v>
      </c>
      <c r="B1030" s="99" t="s">
        <v>7314</v>
      </c>
      <c r="C1030" s="10" t="s">
        <v>7456</v>
      </c>
      <c r="D1030" s="224">
        <f>VLOOKUP(TRIM(B1030),BirthdateDraft!$A$1:$M$9000,2,FALSE)</f>
        <v>34978</v>
      </c>
      <c r="E1030" s="203" t="str">
        <f>VLOOKUP(TRIM(B1030),BirthdateDraft!$A$1:$M$9865,3,FALSE)</f>
        <v>18/6</v>
      </c>
      <c r="F1030" s="209"/>
      <c r="G1030" s="34" t="str">
        <f>IF(ISERROR(VLOOKUP(TRIM(B1030),ALL!$B$1:$U$2738,2,FALSE)),"",IF(ISERROR(VLOOKUP(TRIM(B1030),ALL!$B$1:$U$2738,2,FALSE))," ",VLOOKUP(TRIM(B1030),ALL!$B$1:$U$2738,2,FALSE)))</f>
        <v>MIA</v>
      </c>
      <c r="H1030" s="124" t="str">
        <f>IF(ISBLANK(VLOOKUP(TRIM(B1030),ALL!$B$1:$V$2738,11,FALSE)),"",IF(ISERROR(VLOOKUP(TRIM(B1030),ALL!$B$1:$V$2738,11,FALSE))," ",VLOOKUP(TRIM(B1030),ALL!$B$1:$V$2738,11,FALSE)))</f>
        <v>E</v>
      </c>
      <c r="I1030" s="34" t="str">
        <f>IF(ISBLANK(VLOOKUP(TRIM(B1030),ALL!$B$1:$V$2738,5,FALSE)),"",IF(ISERROR(VLOOKUP(TRIM(B1030),ALL!$B$1:$V$2738,5,FALSE))," ",VLOOKUP(TRIM(B1030),ALL!$B$1:$V$2738,5,FALSE)))</f>
        <v/>
      </c>
      <c r="J1030" s="34" t="str">
        <f>IF(ISBLANK(VLOOKUP(TRIM(B1030),ALL!$B$1:$V$2738,6,FALSE)),"",IF(ISERROR(VLOOKUP(TRIM(B1030),ALL!$B$1:$V$2738,6,FALSE))," ", VLOOKUP(TRIM(B1030),ALL!$B$1:$V$2738,6,FALSE)))</f>
        <v/>
      </c>
      <c r="K1030" s="34" t="str">
        <f>IF(ISBLANK(VLOOKUP(TRIM(B1030),ALL!$B$1:$V$2738,7,FALSE)),"",IF(ISERROR(VLOOKUP(TRIM(B1030),ALL!$B$1:$V$2738,7,FALSE))," ",VLOOKUP(TRIM(B1030),ALL!$B$1:$V$2738,7,FALSE)))</f>
        <v/>
      </c>
      <c r="L1030" s="34" t="str">
        <f>IF(ISBLANK(VLOOKUP(TRIM(B1030),ALL!$B$1:$V$2738,8,FALSE)),"",IF(ISERROR(VLOOKUP(TRIM(B1030),ALL!$B$1:$V$2738,8,FALSE))," ",VLOOKUP(TRIM(B1030),ALL!$B$1:$V$2738,8,FALSE)))</f>
        <v/>
      </c>
      <c r="M1030" s="34" t="str">
        <f>IF(ISBLANK(VLOOKUP(TRIM(B1030),ALL!$B$1:$V$2738,9,FALSE)),"",IF(ISERROR(VLOOKUP(TRIM(B1030),ALL!$B$1:$V$2738,9,FALSE))," ",VLOOKUP(TRIM(B1030),ALL!$B$1:$V$2738,9,FALSE)))</f>
        <v/>
      </c>
      <c r="N1030" s="34" t="str">
        <f>IF(ISBLANK(VLOOKUP(TRIM(B1030),ALL!$B$1:$V$2738,10,FALSE)),"",IF(ISERROR(VLOOKUP(TRIM(B1030),ALL!$B$1:$V$2738,10,FALSE))," ",VLOOKUP(TRIM(B1030),ALL!$B$1:$V$2738,10,FALSE)))</f>
        <v/>
      </c>
      <c r="O1030" s="32"/>
      <c r="P1030"/>
      <c r="Q1030"/>
      <c r="R1030"/>
      <c r="S1030"/>
      <c r="T1030"/>
      <c r="AB1030"/>
      <c r="AC1030"/>
    </row>
    <row r="1031" spans="1:29">
      <c r="A1031" s="34" t="str">
        <f>IF(ISERROR(VLOOKUP(TRIM(B1031),ALL!$B$1:$U$2738,3,FALSE)),"(unc)",VLOOKUP(TRIM(B1031),ALL!$B$1:$U$2738,3,FALSE))</f>
        <v>WR</v>
      </c>
      <c r="B1031" s="207" t="s">
        <v>11309</v>
      </c>
      <c r="C1031" s="10" t="s">
        <v>7456</v>
      </c>
      <c r="D1031" s="224">
        <f>VLOOKUP(TRIM(B1031),BirthdateDraft!$A$1:$M$9000,2,FALSE)</f>
        <v>36635</v>
      </c>
      <c r="E1031" s="203">
        <f>VLOOKUP(TRIM(B1031),BirthdateDraft!$A$1:$M$9865,3,FALSE)</f>
        <v>23.3</v>
      </c>
      <c r="F1031" s="209" t="s">
        <v>12136</v>
      </c>
      <c r="G1031" s="34" t="str">
        <f>IF(ISERROR(VLOOKUP(TRIM(B1031),ALL!$B$1:$U$2738,2,FALSE)),"",IF(ISERROR(VLOOKUP(TRIM(B1031),ALL!$B$1:$U$2738,2,FALSE))," ",VLOOKUP(TRIM(B1031),ALL!$B$1:$U$2738,2,FALSE)))</f>
        <v>CLA</v>
      </c>
      <c r="H1031" s="124" t="str">
        <f>IF(ISBLANK(VLOOKUP(TRIM(B1031),ALL!$B$1:$V$2738,11,FALSE)),"",IF(ISERROR(VLOOKUP(TRIM(B1031),ALL!$B$1:$V$2738,11,FALSE))," ",VLOOKUP(TRIM(B1031),ALL!$B$1:$V$2738,11,FALSE)))</f>
        <v>D</v>
      </c>
      <c r="I1031" s="34"/>
      <c r="J1031" s="34"/>
      <c r="K1031" s="34"/>
      <c r="L1031" s="34"/>
      <c r="M1031" s="34"/>
      <c r="N1031" s="34"/>
      <c r="O1031" s="32"/>
      <c r="P1031"/>
      <c r="Q1031"/>
      <c r="R1031"/>
      <c r="S1031"/>
      <c r="T1031"/>
      <c r="AB1031"/>
      <c r="AC1031"/>
    </row>
    <row r="1032" spans="1:29">
      <c r="A1032" s="34" t="str">
        <f>IF(ISERROR(VLOOKUP(TRIM(B1032),ALL!$B$1:$U$2738,3,FALSE)),"(unc)",VLOOKUP(TRIM(B1032),ALL!$B$1:$U$2738,3,FALSE))</f>
        <v>TE</v>
      </c>
      <c r="B1032" s="99" t="s">
        <v>6744</v>
      </c>
      <c r="C1032" s="10" t="s">
        <v>7456</v>
      </c>
      <c r="D1032" s="224">
        <f>VLOOKUP(TRIM(B1032),BirthdateDraft!$A$1:$M$9000,2,FALSE)</f>
        <v>35257</v>
      </c>
      <c r="E1032" s="203" t="str">
        <f>VLOOKUP(TRIM(B1032),BirthdateDraft!$A$1:$M$9865,3,FALSE)</f>
        <v>18/4</v>
      </c>
      <c r="F1032" s="209"/>
      <c r="G1032" s="34" t="str">
        <f>IF(ISERROR(VLOOKUP(TRIM(B1032),ALL!$B$1:$U$2738,2,FALSE)),"",IF(ISERROR(VLOOKUP(TRIM(B1032),ALL!$B$1:$U$2738,2,FALSE))," ",VLOOKUP(TRIM(B1032),ALL!$B$1:$U$2738,2,FALSE)))</f>
        <v>HOA</v>
      </c>
      <c r="H1032" s="124" t="str">
        <f>IF(ISBLANK(VLOOKUP(TRIM(B1032),ALL!$B$1:$V$2738,11,FALSE)),"",IF(ISERROR(VLOOKUP(TRIM(B1032),ALL!$B$1:$V$2738,11,FALSE))," ",VLOOKUP(TRIM(B1032),ALL!$B$1:$V$2738,11,FALSE)))</f>
        <v>D</v>
      </c>
      <c r="I1032" s="34" t="str">
        <f>IF(ISBLANK(VLOOKUP(TRIM(B1032),ALL!$B$1:$V$2738,5,FALSE)),"",IF(ISERROR(VLOOKUP(TRIM(B1032),ALL!$B$1:$V$2738,5,FALSE))," ",VLOOKUP(TRIM(B1032),ALL!$B$1:$V$2738,5,FALSE)))</f>
        <v/>
      </c>
      <c r="J1032" s="34" t="str">
        <f>IF(ISBLANK(VLOOKUP(TRIM(B1032),ALL!$B$1:$V$2738,6,FALSE)),"",IF(ISERROR(VLOOKUP(TRIM(B1032),ALL!$B$1:$V$2738,6,FALSE))," ", VLOOKUP(TRIM(B1032),ALL!$B$1:$V$2738,6,FALSE)))</f>
        <v/>
      </c>
      <c r="K1032" s="34" t="str">
        <f>IF(ISBLANK(VLOOKUP(TRIM(B1032),ALL!$B$1:$V$2738,7,FALSE)),"",IF(ISERROR(VLOOKUP(TRIM(B1032),ALL!$B$1:$V$2738,7,FALSE))," ",VLOOKUP(TRIM(B1032),ALL!$B$1:$V$2738,7,FALSE)))</f>
        <v/>
      </c>
      <c r="L1032" s="34">
        <f>IF(ISBLANK(VLOOKUP(TRIM(B1032),ALL!$B$1:$V$2738,8,FALSE)),"",IF(ISERROR(VLOOKUP(TRIM(B1032),ALL!$B$1:$V$2738,8,FALSE))," ",VLOOKUP(TRIM(B1032),ALL!$B$1:$V$2738,8,FALSE)))</f>
        <v>5</v>
      </c>
      <c r="M1032" s="34" t="str">
        <f>IF(ISBLANK(VLOOKUP(TRIM(B1032),ALL!$B$1:$V$2738,9,FALSE)),"",IF(ISERROR(VLOOKUP(TRIM(B1032),ALL!$B$1:$V$2738,9,FALSE))," ",VLOOKUP(TRIM(B1032),ALL!$B$1:$V$2738,9,FALSE)))</f>
        <v/>
      </c>
      <c r="N1032" s="34">
        <f>IF(ISBLANK(VLOOKUP(TRIM(B1032),ALL!$B$1:$V$2738,10,FALSE)),"",IF(ISERROR(VLOOKUP(TRIM(B1032),ALL!$B$1:$V$2738,10,FALSE))," ",VLOOKUP(TRIM(B1032),ALL!$B$1:$V$2738,10,FALSE)))</f>
        <v>0</v>
      </c>
      <c r="O1032" s="32"/>
      <c r="P1032"/>
      <c r="Q1032"/>
      <c r="R1032"/>
      <c r="S1032"/>
      <c r="T1032"/>
      <c r="AB1032"/>
      <c r="AC1032"/>
    </row>
    <row r="1033" spans="1:29">
      <c r="A1033" s="34" t="str">
        <f>IF(ISERROR(VLOOKUP(TRIM(B1033),ALL!$B$1:$U$2738,3,FALSE)),"(unc)",VLOOKUP(TRIM(B1033),ALL!$B$1:$U$2738,3,FALSE))</f>
        <v>TE BB</v>
      </c>
      <c r="B1033" s="99" t="s">
        <v>9942</v>
      </c>
      <c r="C1033" s="10" t="s">
        <v>7456</v>
      </c>
      <c r="D1033" s="224">
        <f>VLOOKUP(TRIM(B1033),BirthdateDraft!$A$1:$M$9000,2,FALSE)</f>
        <v>36634</v>
      </c>
      <c r="E1033" s="203" t="str">
        <f>VLOOKUP(TRIM(B1033),BirthdateDraft!$A$1:$M$9865,3,FALSE)</f>
        <v>22/4</v>
      </c>
      <c r="F1033" s="209" t="s">
        <v>10576</v>
      </c>
      <c r="G1033" s="34" t="str">
        <f>IF(ISERROR(VLOOKUP(TRIM(B1033),ALL!$B$1:$U$2738,2,FALSE)),"",IF(ISERROR(VLOOKUP(TRIM(B1033),ALL!$B$1:$U$2738,2,FALSE))," ",VLOOKUP(TRIM(B1033),ALL!$B$1:$U$2738,2,FALSE)))</f>
        <v>BAA</v>
      </c>
      <c r="H1033" s="124" t="str">
        <f>IF(ISBLANK(VLOOKUP(TRIM(B1033),ALL!$B$1:$V$2738,11,FALSE)),"",IF(ISERROR(VLOOKUP(TRIM(B1033),ALL!$B$1:$V$2738,11,FALSE))," ",VLOOKUP(TRIM(B1033),ALL!$B$1:$V$2738,11,FALSE)))</f>
        <v>B</v>
      </c>
      <c r="I1033" s="34" t="str">
        <f>IF(ISBLANK(VLOOKUP(TRIM(B1033),ALL!$B$1:$V$2738,5,FALSE)),"",IF(ISERROR(VLOOKUP(TRIM(B1033),ALL!$B$1:$V$2738,5,FALSE))," ",VLOOKUP(TRIM(B1033),ALL!$B$1:$V$2738,5,FALSE)))</f>
        <v/>
      </c>
      <c r="J1033" s="34" t="str">
        <f>IF(ISBLANK(VLOOKUP(TRIM(B1033),ALL!$B$1:$V$2738,6,FALSE)),"",IF(ISERROR(VLOOKUP(TRIM(B1033),ALL!$B$1:$V$2738,6,FALSE))," ", VLOOKUP(TRIM(B1033),ALL!$B$1:$V$2738,6,FALSE)))</f>
        <v/>
      </c>
      <c r="K1033" s="34" t="str">
        <f>IF(ISBLANK(VLOOKUP(TRIM(B1033),ALL!$B$1:$V$2738,7,FALSE)),"",IF(ISERROR(VLOOKUP(TRIM(B1033),ALL!$B$1:$V$2738,7,FALSE))," ",VLOOKUP(TRIM(B1033),ALL!$B$1:$V$2738,7,FALSE)))</f>
        <v/>
      </c>
      <c r="L1033" s="34">
        <f>IF(ISBLANK(VLOOKUP(TRIM(B1033),ALL!$B$1:$V$2738,8,FALSE)),"",IF(ISERROR(VLOOKUP(TRIM(B1033),ALL!$B$1:$V$2738,8,FALSE))," ",VLOOKUP(TRIM(B1033),ALL!$B$1:$V$2738,8,FALSE)))</f>
        <v>4</v>
      </c>
      <c r="M1033" s="34" t="str">
        <f>IF(ISBLANK(VLOOKUP(TRIM(B1033),ALL!$B$1:$V$2738,9,FALSE)),"",IF(ISERROR(VLOOKUP(TRIM(B1033),ALL!$B$1:$V$2738,9,FALSE))," ",VLOOKUP(TRIM(B1033),ALL!$B$1:$V$2738,9,FALSE)))</f>
        <v/>
      </c>
      <c r="N1033" s="34">
        <f>IF(ISBLANK(VLOOKUP(TRIM(B1033),ALL!$B$1:$V$2738,10,FALSE)),"",IF(ISERROR(VLOOKUP(TRIM(B1033),ALL!$B$1:$V$2738,10,FALSE))," ",VLOOKUP(TRIM(B1033),ALL!$B$1:$V$2738,10,FALSE)))</f>
        <v>0</v>
      </c>
      <c r="O1033" s="32"/>
      <c r="P1033"/>
      <c r="Q1033"/>
      <c r="R1033"/>
      <c r="S1033"/>
      <c r="T1033"/>
      <c r="AB1033"/>
      <c r="AC1033"/>
    </row>
    <row r="1034" spans="1:29">
      <c r="A1034" s="34" t="str">
        <f>IF(ISERROR(VLOOKUP(TRIM(B1034),ALL!$B$1:$U$2738,3,FALSE)),"(unc)",VLOOKUP(TRIM(B1034),ALL!$B$1:$U$2738,3,FALSE))</f>
        <v>BB TE</v>
      </c>
      <c r="B1034" s="99" t="s">
        <v>9088</v>
      </c>
      <c r="C1034" s="10" t="s">
        <v>7456</v>
      </c>
      <c r="D1034" s="224">
        <f>VLOOKUP(TRIM(B1034),BirthdateDraft!$A$1:$M$9000,2,FALSE)</f>
        <v>35490</v>
      </c>
      <c r="E1034" s="203" t="str">
        <f>VLOOKUP(TRIM(B1034),BirthdateDraft!$A$1:$M$9865,3,FALSE)</f>
        <v>FA</v>
      </c>
      <c r="F1034" s="209" t="s">
        <v>10754</v>
      </c>
      <c r="G1034" s="34" t="str">
        <f>IF(ISERROR(VLOOKUP(TRIM(B1034),ALL!$B$1:$U$2738,2,FALSE)),"",IF(ISERROR(VLOOKUP(TRIM(B1034),ALL!$B$1:$U$2738,2,FALSE))," ",VLOOKUP(TRIM(B1034),ALL!$B$1:$U$2738,2,FALSE)))</f>
        <v>MIN</v>
      </c>
      <c r="H1034" s="124" t="str">
        <f>IF(ISBLANK(VLOOKUP(TRIM(B1034),ALL!$B$1:$V$2738,11,FALSE)),"",IF(ISERROR(VLOOKUP(TRIM(B1034),ALL!$B$1:$V$2738,11,FALSE))," ",VLOOKUP(TRIM(B1034),ALL!$B$1:$V$2738,11,FALSE)))</f>
        <v>B</v>
      </c>
      <c r="I1034" s="34" t="str">
        <f>IF(ISBLANK(VLOOKUP(TRIM(B1034),ALL!$B$1:$V$2738,5,FALSE)),"",IF(ISERROR(VLOOKUP(TRIM(B1034),ALL!$B$1:$V$2738,5,FALSE))," ",VLOOKUP(TRIM(B1034),ALL!$B$1:$V$2738,5,FALSE)))</f>
        <v/>
      </c>
      <c r="J1034" s="34" t="str">
        <f>IF(ISBLANK(VLOOKUP(TRIM(B1034),ALL!$B$1:$V$2738,6,FALSE)),"",IF(ISERROR(VLOOKUP(TRIM(B1034),ALL!$B$1:$V$2738,6,FALSE))," ", VLOOKUP(TRIM(B1034),ALL!$B$1:$V$2738,6,FALSE)))</f>
        <v/>
      </c>
      <c r="K1034" s="34" t="str">
        <f>IF(ISBLANK(VLOOKUP(TRIM(B1034),ALL!$B$1:$V$2738,7,FALSE)),"",IF(ISERROR(VLOOKUP(TRIM(B1034),ALL!$B$1:$V$2738,7,FALSE))," ",VLOOKUP(TRIM(B1034),ALL!$B$1:$V$2738,7,FALSE)))</f>
        <v/>
      </c>
      <c r="L1034" s="34">
        <f>IF(ISBLANK(VLOOKUP(TRIM(B1034),ALL!$B$1:$V$2738,8,FALSE)),"",IF(ISERROR(VLOOKUP(TRIM(B1034),ALL!$B$1:$V$2738,8,FALSE))," ",VLOOKUP(TRIM(B1034),ALL!$B$1:$V$2738,8,FALSE)))</f>
        <v>4</v>
      </c>
      <c r="M1034" s="34" t="str">
        <f>IF(ISBLANK(VLOOKUP(TRIM(B1034),ALL!$B$1:$V$2738,9,FALSE)),"",IF(ISERROR(VLOOKUP(TRIM(B1034),ALL!$B$1:$V$2738,9,FALSE))," ",VLOOKUP(TRIM(B1034),ALL!$B$1:$V$2738,9,FALSE)))</f>
        <v/>
      </c>
      <c r="N1034" s="34">
        <f>IF(ISBLANK(VLOOKUP(TRIM(B1034),ALL!$B$1:$V$2738,10,FALSE)),"",IF(ISERROR(VLOOKUP(TRIM(B1034),ALL!$B$1:$V$2738,10,FALSE))," ",VLOOKUP(TRIM(B1034),ALL!$B$1:$V$2738,10,FALSE)))</f>
        <v>0</v>
      </c>
      <c r="O1034" s="32"/>
      <c r="P1034"/>
      <c r="Q1034"/>
      <c r="R1034"/>
      <c r="S1034"/>
      <c r="T1034"/>
      <c r="AB1034"/>
      <c r="AC1034"/>
    </row>
    <row r="1035" spans="1:29">
      <c r="A1035" s="34"/>
      <c r="B1035" s="99"/>
      <c r="C1035" s="10"/>
      <c r="D1035" s="224"/>
      <c r="E1035" s="203"/>
      <c r="F1035" s="209"/>
      <c r="G1035" s="34"/>
      <c r="H1035" s="124"/>
      <c r="I1035" s="34"/>
      <c r="J1035" s="34"/>
      <c r="K1035" s="34"/>
      <c r="L1035" s="34" t="str">
        <f>IF(ISBLANK(VLOOKUP(TRIM(B1035),ALL!$B$1:$V$2738,8,FALSE)),"",IF(ISERROR(VLOOKUP(TRIM(B1035),ALL!$B$1:$V$2738,8,FALSE))," ",VLOOKUP(TRIM(B1035),ALL!$B$1:$V$2738,8,FALSE)))</f>
        <v xml:space="preserve"> </v>
      </c>
      <c r="M1035" s="34" t="str">
        <f>IF(ISBLANK(VLOOKUP(TRIM(B1035),ALL!$B$1:$V$2738,9,FALSE)),"",IF(ISERROR(VLOOKUP(TRIM(B1035),ALL!$B$1:$V$2738,9,FALSE))," ",VLOOKUP(TRIM(B1035),ALL!$B$1:$V$2738,9,FALSE)))</f>
        <v xml:space="preserve"> </v>
      </c>
      <c r="N1035" s="34" t="str">
        <f>IF(ISBLANK(VLOOKUP(TRIM(B1035),ALL!$B$1:$V$2738,10,FALSE)),"",IF(ISERROR(VLOOKUP(TRIM(B1035),ALL!$B$1:$V$2738,10,FALSE))," ",VLOOKUP(TRIM(B1035),ALL!$B$1:$V$2738,10,FALSE)))</f>
        <v xml:space="preserve"> </v>
      </c>
      <c r="O1035" s="32"/>
      <c r="P1035"/>
      <c r="Q1035"/>
      <c r="R1035"/>
      <c r="S1035"/>
      <c r="T1035"/>
      <c r="AB1035"/>
      <c r="AC1035"/>
    </row>
    <row r="1036" spans="1:29">
      <c r="A1036" s="34" t="str">
        <f>IF(ISERROR(VLOOKUP(TRIM(B1036),ALL!$B$1:$U$2738,3,FALSE)),"(unc)",VLOOKUP(TRIM(B1036),ALL!$B$1:$U$2738,3,FALSE))</f>
        <v>ROT @</v>
      </c>
      <c r="B1036" s="99" t="s">
        <v>4547</v>
      </c>
      <c r="C1036" s="10" t="s">
        <v>7456</v>
      </c>
      <c r="D1036" s="224">
        <f>VLOOKUP(TRIM(B1036),BirthdateDraft!$A$1:$M$9000,2,FALSE)</f>
        <v>33300</v>
      </c>
      <c r="E1036" s="203" t="str">
        <f>VLOOKUP(TRIM(B1036),BirthdateDraft!$A$1:$M$9865,3,FALSE)</f>
        <v>14/3</v>
      </c>
      <c r="F1036" s="209"/>
      <c r="G1036" s="34" t="str">
        <f>IF(ISERROR(VLOOKUP(TRIM(B1036),ALL!$B$1:$U$2738,2,FALSE)),"",IF(ISERROR(VLOOKUP(TRIM(B1036),ALL!$B$1:$U$2738,2,FALSE))," ",VLOOKUP(TRIM(B1036),ALL!$B$1:$U$2738,2,FALSE)))</f>
        <v>BAA</v>
      </c>
      <c r="H1036" s="124" t="str">
        <f>IF(ISBLANK(VLOOKUP(TRIM(B1036),ALL!$B$1:$V$2738,4,FALSE)),"",IF(ISERROR(VLOOKUP(TRIM(B1036),ALL!$B$1:$V$2738,4,FALSE))," ",VLOOKUP(TRIM(B1036),ALL!$B$1:$V$2738,4,FALSE)))</f>
        <v/>
      </c>
      <c r="I1036" s="34" t="str">
        <f>IF(ISBLANK(VLOOKUP(TRIM(B1036),ALL!$B$1:$V$2738,5,FALSE)),"",IF(ISERROR(VLOOKUP(TRIM(B1036),ALL!$B$1:$V$2738,5,FALSE))," ",VLOOKUP(TRIM(B1036),ALL!$B$1:$V$2738,5,FALSE)))</f>
        <v/>
      </c>
      <c r="J1036" s="34" t="str">
        <f>IF(ISBLANK(VLOOKUP(TRIM(B1036),ALL!$B$1:$V$2738,6,FALSE)),"",IF(ISERROR(VLOOKUP(TRIM(B1036),ALL!$B$1:$V$2738,6,FALSE))," ", VLOOKUP(TRIM(B1036),ALL!$B$1:$V$2738,6,FALSE)))</f>
        <v/>
      </c>
      <c r="K1036" s="34" t="str">
        <f>IF(ISBLANK(VLOOKUP(TRIM(B1036),ALL!$B$1:$V$2738,7,FALSE)),"",IF(ISERROR(VLOOKUP(TRIM(B1036),ALL!$B$1:$V$2738,7,FALSE))," ",VLOOKUP(TRIM(B1036),ALL!$B$1:$V$2738,7,FALSE)))</f>
        <v/>
      </c>
      <c r="L1036" s="34">
        <f>IF(ISBLANK(VLOOKUP(TRIM(B1036),ALL!$B$1:$V$2738,8,FALSE)),"",IF(ISERROR(VLOOKUP(TRIM(B1036),ALL!$B$1:$V$2738,8,FALSE))," ",VLOOKUP(TRIM(B1036),ALL!$B$1:$V$2738,8,FALSE)))</f>
        <v>6</v>
      </c>
      <c r="M1036" s="34" t="str">
        <f>IF(ISBLANK(VLOOKUP(TRIM(B1036),ALL!$B$1:$V$2738,9,FALSE)),"",IF(ISERROR(VLOOKUP(TRIM(B1036),ALL!$B$1:$V$2738,9,FALSE))," ",VLOOKUP(TRIM(B1036),ALL!$B$1:$V$2738,9,FALSE)))</f>
        <v/>
      </c>
      <c r="N1036" s="34">
        <f>IF(ISBLANK(VLOOKUP(TRIM(B1036),ALL!$B$1:$V$2738,10,FALSE)),"",IF(ISERROR(VLOOKUP(TRIM(B1036),ALL!$B$1:$V$2738,10,FALSE))," ",VLOOKUP(TRIM(B1036),ALL!$B$1:$V$2738,10,FALSE)))</f>
        <v>5</v>
      </c>
      <c r="O1036" s="32"/>
      <c r="P1036"/>
      <c r="Q1036"/>
      <c r="R1036"/>
      <c r="S1036"/>
      <c r="T1036"/>
      <c r="AB1036"/>
      <c r="AC1036"/>
    </row>
    <row r="1037" spans="1:29">
      <c r="A1037" s="34" t="str">
        <f>IF(ISERROR(VLOOKUP(TRIM(B1037),ALL!$B$1:$U$2738,3,FALSE)),"(unc)",VLOOKUP(TRIM(B1037),ALL!$B$1:$U$2738,3,FALSE))</f>
        <v>LOT @</v>
      </c>
      <c r="B1037" s="99" t="s">
        <v>5649</v>
      </c>
      <c r="C1037" s="10" t="s">
        <v>7456</v>
      </c>
      <c r="D1037" s="224">
        <f>VLOOKUP(TRIM(B1037),BirthdateDraft!$A$1:$M$9000,2,FALSE)</f>
        <v>34548</v>
      </c>
      <c r="E1037" s="203" t="str">
        <f>VLOOKUP(TRIM(B1037),BirthdateDraft!$A$1:$M$9865,3,FALSE)</f>
        <v>16/1 (13)</v>
      </c>
      <c r="F1037" s="209"/>
      <c r="G1037" s="34" t="str">
        <f>IF(ISERROR(VLOOKUP(TRIM(B1037),ALL!$B$1:$U$2738,2,FALSE)),"",IF(ISERROR(VLOOKUP(TRIM(B1037),ALL!$B$1:$U$2738,2,FALSE))," ",VLOOKUP(TRIM(B1037),ALL!$B$1:$U$2738,2,FALSE)))</f>
        <v>HOA</v>
      </c>
      <c r="H1037" s="124" t="str">
        <f>IF(ISBLANK(VLOOKUP(TRIM(B1037),ALL!$B$1:$V$2738,4,FALSE)),"",IF(ISERROR(VLOOKUP(TRIM(B1037),ALL!$B$1:$V$2738,4,FALSE))," ",VLOOKUP(TRIM(B1037),ALL!$B$1:$V$2738,4,FALSE)))</f>
        <v/>
      </c>
      <c r="I1037" s="34" t="str">
        <f>IF(ISBLANK(VLOOKUP(TRIM(B1037),ALL!$B$1:$V$2738,5,FALSE)),"",IF(ISERROR(VLOOKUP(TRIM(B1037),ALL!$B$1:$V$2738,5,FALSE))," ",VLOOKUP(TRIM(B1037),ALL!$B$1:$V$2738,5,FALSE)))</f>
        <v/>
      </c>
      <c r="J1037" s="34" t="str">
        <f>IF(ISBLANK(VLOOKUP(TRIM(B1037),ALL!$B$1:$V$2738,6,FALSE)),"",IF(ISERROR(VLOOKUP(TRIM(B1037),ALL!$B$1:$V$2738,6,FALSE))," ", VLOOKUP(TRIM(B1037),ALL!$B$1:$V$2738,6,FALSE)))</f>
        <v/>
      </c>
      <c r="K1037" s="34" t="str">
        <f>IF(ISBLANK(VLOOKUP(TRIM(B1037),ALL!$B$1:$V$2738,7,FALSE)),"",IF(ISERROR(VLOOKUP(TRIM(B1037),ALL!$B$1:$V$2738,7,FALSE))," ",VLOOKUP(TRIM(B1037),ALL!$B$1:$V$2738,7,FALSE)))</f>
        <v/>
      </c>
      <c r="L1037" s="34">
        <f>IF(ISBLANK(VLOOKUP(TRIM(B1037),ALL!$B$1:$V$2738,8,FALSE)),"",IF(ISERROR(VLOOKUP(TRIM(B1037),ALL!$B$1:$V$2738,8,FALSE))," ",VLOOKUP(TRIM(B1037),ALL!$B$1:$V$2738,8,FALSE)))</f>
        <v>6</v>
      </c>
      <c r="M1037" s="34" t="str">
        <f>IF(ISBLANK(VLOOKUP(TRIM(B1037),ALL!$B$1:$V$2738,9,FALSE)),"",IF(ISERROR(VLOOKUP(TRIM(B1037),ALL!$B$1:$V$2738,9,FALSE))," ",VLOOKUP(TRIM(B1037),ALL!$B$1:$V$2738,9,FALSE)))</f>
        <v/>
      </c>
      <c r="N1037" s="34">
        <f>IF(ISBLANK(VLOOKUP(TRIM(B1037),ALL!$B$1:$V$2738,10,FALSE)),"",IF(ISERROR(VLOOKUP(TRIM(B1037),ALL!$B$1:$V$2738,10,FALSE))," ",VLOOKUP(TRIM(B1037),ALL!$B$1:$V$2738,10,FALSE)))</f>
        <v>7</v>
      </c>
      <c r="O1037" s="32"/>
      <c r="P1037"/>
      <c r="Q1037"/>
      <c r="R1037"/>
      <c r="S1037"/>
      <c r="T1037"/>
      <c r="AB1037"/>
      <c r="AC1037"/>
    </row>
    <row r="1038" spans="1:29">
      <c r="A1038" s="34" t="str">
        <f>IF(ISERROR(VLOOKUP(TRIM(B1038),ALL!$B$1:$U$2738,3,FALSE)),"(unc)",VLOOKUP(TRIM(B1038),ALL!$B$1:$U$2738,3,FALSE))</f>
        <v>OC @</v>
      </c>
      <c r="B1038" s="99" t="s">
        <v>5223</v>
      </c>
      <c r="C1038" s="10" t="s">
        <v>7456</v>
      </c>
      <c r="D1038" s="224">
        <f>VLOOKUP(TRIM(B1038),BirthdateDraft!$A$1:$M$9000,2,FALSE)</f>
        <v>33795</v>
      </c>
      <c r="E1038" s="203" t="str">
        <f>VLOOKUP(TRIM(B1038),BirthdateDraft!$A$1:$M$9865,3,FALSE)</f>
        <v>15/FA</v>
      </c>
      <c r="F1038" s="209"/>
      <c r="G1038" s="34" t="str">
        <f>IF(ISERROR(VLOOKUP(TRIM(B1038),ALL!$B$1:$U$2738,2,FALSE)),"",IF(ISERROR(VLOOKUP(TRIM(B1038),ALL!$B$1:$U$2738,2,FALSE))," ",VLOOKUP(TRIM(B1038),ALL!$B$1:$U$2738,2,FALSE)))</f>
        <v>NEA</v>
      </c>
      <c r="H1038" s="124" t="str">
        <f>IF(ISBLANK(VLOOKUP(TRIM(B1038),ALL!$B$1:$V$2738,4,FALSE)),"",IF(ISERROR(VLOOKUP(TRIM(B1038),ALL!$B$1:$V$2738,4,FALSE))," ",VLOOKUP(TRIM(B1038),ALL!$B$1:$V$2738,4,FALSE)))</f>
        <v/>
      </c>
      <c r="I1038" s="34" t="str">
        <f>IF(ISBLANK(VLOOKUP(TRIM(B1038),ALL!$B$1:$V$2738,5,FALSE)),"",IF(ISERROR(VLOOKUP(TRIM(B1038),ALL!$B$1:$V$2738,5,FALSE))," ",VLOOKUP(TRIM(B1038),ALL!$B$1:$V$2738,5,FALSE)))</f>
        <v/>
      </c>
      <c r="J1038" s="34" t="str">
        <f>IF(ISBLANK(VLOOKUP(TRIM(B1038),ALL!$B$1:$V$2738,6,FALSE)),"",IF(ISERROR(VLOOKUP(TRIM(B1038),ALL!$B$1:$V$2738,6,FALSE))," ", VLOOKUP(TRIM(B1038),ALL!$B$1:$V$2738,6,FALSE)))</f>
        <v/>
      </c>
      <c r="K1038" s="34" t="str">
        <f>IF(ISBLANK(VLOOKUP(TRIM(B1038),ALL!$B$1:$V$2738,7,FALSE)),"",IF(ISERROR(VLOOKUP(TRIM(B1038),ALL!$B$1:$V$2738,7,FALSE))," ",VLOOKUP(TRIM(B1038),ALL!$B$1:$V$2738,7,FALSE)))</f>
        <v/>
      </c>
      <c r="L1038" s="34">
        <f>IF(ISBLANK(VLOOKUP(TRIM(B1038),ALL!$B$1:$V$2738,8,FALSE)),"",IF(ISERROR(VLOOKUP(TRIM(B1038),ALL!$B$1:$V$2738,8,FALSE))," ",VLOOKUP(TRIM(B1038),ALL!$B$1:$V$2738,8,FALSE)))</f>
        <v>5</v>
      </c>
      <c r="M1038" s="34" t="str">
        <f>IF(ISBLANK(VLOOKUP(TRIM(B1038),ALL!$B$1:$V$2738,9,FALSE)),"",IF(ISERROR(VLOOKUP(TRIM(B1038),ALL!$B$1:$V$2738,9,FALSE))," ",VLOOKUP(TRIM(B1038),ALL!$B$1:$V$2738,9,FALSE)))</f>
        <v/>
      </c>
      <c r="N1038" s="34">
        <f>IF(ISBLANK(VLOOKUP(TRIM(B1038),ALL!$B$1:$V$2738,10,FALSE)),"",IF(ISERROR(VLOOKUP(TRIM(B1038),ALL!$B$1:$V$2738,10,FALSE))," ",VLOOKUP(TRIM(B1038),ALL!$B$1:$V$2738,10,FALSE)))</f>
        <v>4</v>
      </c>
      <c r="P1038"/>
      <c r="Q1038"/>
      <c r="R1038"/>
      <c r="S1038"/>
      <c r="T1038"/>
      <c r="AB1038"/>
      <c r="AC1038"/>
    </row>
    <row r="1039" spans="1:29">
      <c r="A1039" s="34" t="str">
        <f>IF(ISERROR(VLOOKUP(TRIM(B1039),ALL!$B$1:$U$2738,3,FALSE)),"(unc)",VLOOKUP(TRIM(B1039),ALL!$B$1:$U$2738,3,FALSE))</f>
        <v>RG @</v>
      </c>
      <c r="B1039" s="99" t="s">
        <v>152</v>
      </c>
      <c r="C1039" s="10" t="s">
        <v>7456</v>
      </c>
      <c r="D1039" s="224">
        <f>VLOOKUP(TRIM(B1039),BirthdateDraft!$A$1:$M$9000,2,FALSE)</f>
        <v>32940</v>
      </c>
      <c r="E1039" s="203" t="str">
        <f>VLOOKUP(TRIM(B1039),BirthdateDraft!$A$1:$M$9865,3,FALSE)</f>
        <v>12/1 (27)</v>
      </c>
      <c r="F1039" s="209"/>
      <c r="G1039" s="34" t="str">
        <f>IF(ISERROR(VLOOKUP(TRIM(B1039),ALL!$B$1:$U$2738,2,FALSE)),"",IF(ISERROR(VLOOKUP(TRIM(B1039),ALL!$B$1:$U$2738,2,FALSE))," ",VLOOKUP(TRIM(B1039),ALL!$B$1:$U$2738,2,FALSE)))</f>
        <v>BAA</v>
      </c>
      <c r="H1039" s="124" t="str">
        <f>IF(ISBLANK(VLOOKUP(TRIM(B1039),ALL!$B$1:$V$2738,4,FALSE)),"",IF(ISERROR(VLOOKUP(TRIM(B1039),ALL!$B$1:$V$2738,4,FALSE))," ",VLOOKUP(TRIM(B1039),ALL!$B$1:$V$2738,4,FALSE)))</f>
        <v/>
      </c>
      <c r="I1039" s="34" t="str">
        <f>IF(ISBLANK(VLOOKUP(TRIM(B1039),ALL!$B$1:$V$2738,5,FALSE)),"",IF(ISERROR(VLOOKUP(TRIM(B1039),ALL!$B$1:$V$2738,5,FALSE))," ",VLOOKUP(TRIM(B1039),ALL!$B$1:$V$2738,5,FALSE)))</f>
        <v/>
      </c>
      <c r="J1039" s="34" t="str">
        <f>IF(ISBLANK(VLOOKUP(TRIM(B1039),ALL!$B$1:$V$2738,6,FALSE)),"",IF(ISERROR(VLOOKUP(TRIM(B1039),ALL!$B$1:$V$2738,6,FALSE))," ", VLOOKUP(TRIM(B1039),ALL!$B$1:$V$2738,6,FALSE)))</f>
        <v/>
      </c>
      <c r="K1039" s="34" t="str">
        <f>IF(ISBLANK(VLOOKUP(TRIM(B1039),ALL!$B$1:$V$2738,7,FALSE)),"",IF(ISERROR(VLOOKUP(TRIM(B1039),ALL!$B$1:$V$2738,7,FALSE))," ",VLOOKUP(TRIM(B1039),ALL!$B$1:$V$2738,7,FALSE)))</f>
        <v/>
      </c>
      <c r="L1039" s="34">
        <f>IF(ISBLANK(VLOOKUP(TRIM(B1039),ALL!$B$1:$V$2738,8,FALSE)),"",IF(ISERROR(VLOOKUP(TRIM(B1039),ALL!$B$1:$V$2738,8,FALSE))," ",VLOOKUP(TRIM(B1039),ALL!$B$1:$V$2738,8,FALSE)))</f>
        <v>4</v>
      </c>
      <c r="M1039" s="34" t="str">
        <f>IF(ISBLANK(VLOOKUP(TRIM(B1039),ALL!$B$1:$V$2738,9,FALSE)),"",IF(ISERROR(VLOOKUP(TRIM(B1039),ALL!$B$1:$V$2738,9,FALSE))," ",VLOOKUP(TRIM(B1039),ALL!$B$1:$V$2738,9,FALSE)))</f>
        <v/>
      </c>
      <c r="N1039" s="34">
        <f>IF(ISBLANK(VLOOKUP(TRIM(B1039),ALL!$B$1:$V$2738,10,FALSE)),"",IF(ISERROR(VLOOKUP(TRIM(B1039),ALL!$B$1:$V$2738,10,FALSE))," ",VLOOKUP(TRIM(B1039),ALL!$B$1:$V$2738,10,FALSE)))</f>
        <v>7</v>
      </c>
      <c r="O1039" s="32"/>
      <c r="P1039"/>
      <c r="Q1039"/>
      <c r="R1039"/>
      <c r="S1039"/>
      <c r="T1039"/>
      <c r="AB1039"/>
      <c r="AC1039"/>
    </row>
    <row r="1040" spans="1:29">
      <c r="A1040" s="34" t="str">
        <f>IF(ISERROR(VLOOKUP(TRIM(B1040),ALL!$B$1:$U$2738,3,FALSE)),"(unc)",VLOOKUP(TRIM(B1040),ALL!$B$1:$U$2738,3,FALSE))</f>
        <v>OC @</v>
      </c>
      <c r="B1040" s="99" t="s">
        <v>7288</v>
      </c>
      <c r="C1040" s="10" t="s">
        <v>7456</v>
      </c>
      <c r="D1040" s="224">
        <f>VLOOKUP(TRIM(B1040),BirthdateDraft!$A$1:$M$9000,2,FALSE)</f>
        <v>34870</v>
      </c>
      <c r="E1040" s="203" t="str">
        <f>VLOOKUP(TRIM(B1040),BirthdateDraft!$A$1:$M$9865,3,FALSE)</f>
        <v>19/1 (18)</v>
      </c>
      <c r="F1040" s="209"/>
      <c r="G1040" s="34" t="str">
        <f>IF(ISERROR(VLOOKUP(TRIM(B1040),ALL!$B$1:$U$2738,2,FALSE)),"",IF(ISERROR(VLOOKUP(TRIM(B1040),ALL!$B$1:$U$2738,2,FALSE))," ",VLOOKUP(TRIM(B1040),ALL!$B$1:$U$2738,2,FALSE)))</f>
        <v>MIN</v>
      </c>
      <c r="H1040" s="124" t="str">
        <f>IF(ISBLANK(VLOOKUP(TRIM(B1040),ALL!$B$1:$V$2738,4,FALSE)),"",IF(ISERROR(VLOOKUP(TRIM(B1040),ALL!$B$1:$V$2738,4,FALSE))," ",VLOOKUP(TRIM(B1040),ALL!$B$1:$V$2738,4,FALSE)))</f>
        <v/>
      </c>
      <c r="I1040" s="34" t="str">
        <f>IF(ISBLANK(VLOOKUP(TRIM(B1040),ALL!$B$1:$V$2738,5,FALSE)),"",IF(ISERROR(VLOOKUP(TRIM(B1040),ALL!$B$1:$V$2738,5,FALSE))," ",VLOOKUP(TRIM(B1040),ALL!$B$1:$V$2738,5,FALSE)))</f>
        <v/>
      </c>
      <c r="J1040" s="34" t="str">
        <f>IF(ISBLANK(VLOOKUP(TRIM(B1040),ALL!$B$1:$V$2738,6,FALSE)),"",IF(ISERROR(VLOOKUP(TRIM(B1040),ALL!$B$1:$V$2738,6,FALSE))," ", VLOOKUP(TRIM(B1040),ALL!$B$1:$V$2738,6,FALSE)))</f>
        <v/>
      </c>
      <c r="K1040" s="34" t="str">
        <f>IF(ISBLANK(VLOOKUP(TRIM(B1040),ALL!$B$1:$V$2738,7,FALSE)),"",IF(ISERROR(VLOOKUP(TRIM(B1040),ALL!$B$1:$V$2738,7,FALSE))," ",VLOOKUP(TRIM(B1040),ALL!$B$1:$V$2738,7,FALSE)))</f>
        <v/>
      </c>
      <c r="L1040" s="34">
        <f>IF(ISBLANK(VLOOKUP(TRIM(B1040),ALL!$B$1:$V$2738,8,FALSE)),"",IF(ISERROR(VLOOKUP(TRIM(B1040),ALL!$B$1:$V$2738,8,FALSE))," ",VLOOKUP(TRIM(B1040),ALL!$B$1:$V$2738,8,FALSE)))</f>
        <v>4</v>
      </c>
      <c r="M1040" s="34" t="str">
        <f>IF(ISBLANK(VLOOKUP(TRIM(B1040),ALL!$B$1:$V$2738,9,FALSE)),"",IF(ISERROR(VLOOKUP(TRIM(B1040),ALL!$B$1:$V$2738,9,FALSE))," ",VLOOKUP(TRIM(B1040),ALL!$B$1:$V$2738,9,FALSE)))</f>
        <v/>
      </c>
      <c r="N1040" s="34">
        <f>IF(ISBLANK(VLOOKUP(TRIM(B1040),ALL!$B$1:$V$2738,10,FALSE)),"",IF(ISERROR(VLOOKUP(TRIM(B1040),ALL!$B$1:$V$2738,10,FALSE))," ",VLOOKUP(TRIM(B1040),ALL!$B$1:$V$2738,10,FALSE)))</f>
        <v>2</v>
      </c>
      <c r="O1040"/>
      <c r="P1040"/>
      <c r="Q1040"/>
      <c r="R1040"/>
      <c r="S1040"/>
      <c r="T1040"/>
      <c r="AB1040"/>
      <c r="AC1040"/>
    </row>
    <row r="1041" spans="1:29">
      <c r="A1041" s="34" t="str">
        <f>IF(ISERROR(VLOOKUP(TRIM(B1041),ALL!$B$1:$U$2738,3,FALSE)),"(unc)",VLOOKUP(TRIM(B1041),ALL!$B$1:$U$2738,3,FALSE))</f>
        <v>LG @</v>
      </c>
      <c r="B1041" s="99" t="s">
        <v>5158</v>
      </c>
      <c r="C1041" s="10" t="s">
        <v>7456</v>
      </c>
      <c r="D1041" s="224">
        <f>VLOOKUP(TRIM(B1041),BirthdateDraft!$A$1:$M$9000,2,FALSE)</f>
        <v>33643</v>
      </c>
      <c r="E1041" s="203" t="str">
        <f>VLOOKUP(TRIM(B1041),BirthdateDraft!$A$1:$M$9865,3,FALSE)</f>
        <v>15/1 (28)</v>
      </c>
      <c r="F1041" s="209"/>
      <c r="G1041" s="34" t="str">
        <f>IF(ISERROR(VLOOKUP(TRIM(B1041),ALL!$B$1:$U$2738,2,FALSE)),"",IF(ISERROR(VLOOKUP(TRIM(B1041),ALL!$B$1:$U$2738,2,FALSE))," ",VLOOKUP(TRIM(B1041),ALL!$B$1:$U$2738,2,FALSE)))</f>
        <v>NYA</v>
      </c>
      <c r="H1041" s="124" t="str">
        <f>IF(ISBLANK(VLOOKUP(TRIM(B1041),ALL!$B$1:$V$2738,4,FALSE)),"",IF(ISERROR(VLOOKUP(TRIM(B1041),ALL!$B$1:$V$2738,4,FALSE))," ",VLOOKUP(TRIM(B1041),ALL!$B$1:$V$2738,4,FALSE)))</f>
        <v/>
      </c>
      <c r="I1041" s="34" t="str">
        <f>IF(ISBLANK(VLOOKUP(TRIM(B1041),ALL!$B$1:$V$2738,5,FALSE)),"",IF(ISERROR(VLOOKUP(TRIM(B1041),ALL!$B$1:$V$2738,5,FALSE))," ",VLOOKUP(TRIM(B1041),ALL!$B$1:$V$2738,5,FALSE)))</f>
        <v/>
      </c>
      <c r="J1041" s="34" t="str">
        <f>IF(ISBLANK(VLOOKUP(TRIM(B1041),ALL!$B$1:$V$2738,6,FALSE)),"",IF(ISERROR(VLOOKUP(TRIM(B1041),ALL!$B$1:$V$2738,6,FALSE))," ", VLOOKUP(TRIM(B1041),ALL!$B$1:$V$2738,6,FALSE)))</f>
        <v/>
      </c>
      <c r="K1041" s="34" t="str">
        <f>IF(ISBLANK(VLOOKUP(TRIM(B1041),ALL!$B$1:$V$2738,7,FALSE)),"",IF(ISERROR(VLOOKUP(TRIM(B1041),ALL!$B$1:$V$2738,7,FALSE))," ",VLOOKUP(TRIM(B1041),ALL!$B$1:$V$2738,7,FALSE)))</f>
        <v/>
      </c>
      <c r="L1041" s="34">
        <f>IF(ISBLANK(VLOOKUP(TRIM(B1041),ALL!$B$1:$V$2738,8,FALSE)),"",IF(ISERROR(VLOOKUP(TRIM(B1041),ALL!$B$1:$V$2738,8,FALSE))," ",VLOOKUP(TRIM(B1041),ALL!$B$1:$V$2738,8,FALSE)))</f>
        <v>4</v>
      </c>
      <c r="M1041" s="34" t="str">
        <f>IF(ISBLANK(VLOOKUP(TRIM(B1041),ALL!$B$1:$V$2738,9,FALSE)),"",IF(ISERROR(VLOOKUP(TRIM(B1041),ALL!$B$1:$V$2738,9,FALSE))," ",VLOOKUP(TRIM(B1041),ALL!$B$1:$V$2738,9,FALSE)))</f>
        <v/>
      </c>
      <c r="N1041" s="34">
        <f>IF(ISBLANK(VLOOKUP(TRIM(B1041),ALL!$B$1:$V$2738,10,FALSE)),"",IF(ISERROR(VLOOKUP(TRIM(B1041),ALL!$B$1:$V$2738,10,FALSE))," ",VLOOKUP(TRIM(B1041),ALL!$B$1:$V$2738,10,FALSE)))</f>
        <v>5</v>
      </c>
      <c r="O1041" s="32"/>
      <c r="P1041"/>
      <c r="Q1041"/>
      <c r="R1041"/>
      <c r="S1041"/>
      <c r="T1041"/>
      <c r="AB1041"/>
      <c r="AC1041"/>
    </row>
    <row r="1042" spans="1:29">
      <c r="A1042" s="34" t="str">
        <f>IF(ISERROR(VLOOKUP(TRIM(B1042),ALL!$B$1:$U$2738,3,FALSE)),"(unc)",VLOOKUP(TRIM(B1042),ALL!$B$1:$U$2738,3,FALSE))</f>
        <v>LG @</v>
      </c>
      <c r="B1042" s="99" t="s">
        <v>7302</v>
      </c>
      <c r="C1042" s="10" t="s">
        <v>7456</v>
      </c>
      <c r="D1042" s="224">
        <f>VLOOKUP(TRIM(B1042),BirthdateDraft!$A$1:$M$9000,2,FALSE)</f>
        <v>34383</v>
      </c>
      <c r="E1042" s="203" t="str">
        <f>VLOOKUP(TRIM(B1042),BirthdateDraft!$A$1:$M$9865,3,FALSE)</f>
        <v>18/FA</v>
      </c>
      <c r="F1042" s="209" t="s">
        <v>11877</v>
      </c>
      <c r="G1042" s="34" t="str">
        <f>IF(ISERROR(VLOOKUP(TRIM(B1042),ALL!$B$1:$U$2738,2,FALSE)),"",IF(ISERROR(VLOOKUP(TRIM(B1042),ALL!$B$1:$U$2738,2,FALSE))," ",VLOOKUP(TRIM(B1042),ALL!$B$1:$U$2738,2,FALSE)))</f>
        <v>TBN</v>
      </c>
      <c r="H1042" s="124" t="str">
        <f>IF(ISBLANK(VLOOKUP(TRIM(B1042),ALL!$B$1:$V$2738,4,FALSE)),"",IF(ISERROR(VLOOKUP(TRIM(B1042),ALL!$B$1:$V$2738,4,FALSE))," ",VLOOKUP(TRIM(B1042),ALL!$B$1:$V$2738,4,FALSE)))</f>
        <v/>
      </c>
      <c r="I1042" s="34" t="str">
        <f>IF(ISBLANK(VLOOKUP(TRIM(B1042),ALL!$B$1:$V$2738,5,FALSE)),"",IF(ISERROR(VLOOKUP(TRIM(B1042),ALL!$B$1:$V$2738,5,FALSE))," ",VLOOKUP(TRIM(B1042),ALL!$B$1:$V$2738,5,FALSE)))</f>
        <v/>
      </c>
      <c r="J1042" s="34" t="str">
        <f>IF(ISBLANK(VLOOKUP(TRIM(B1042),ALL!$B$1:$V$2738,6,FALSE)),"",IF(ISERROR(VLOOKUP(TRIM(B1042),ALL!$B$1:$V$2738,6,FALSE))," ", VLOOKUP(TRIM(B1042),ALL!$B$1:$V$2738,6,FALSE)))</f>
        <v/>
      </c>
      <c r="K1042" s="34" t="str">
        <f>IF(ISBLANK(VLOOKUP(TRIM(B1042),ALL!$B$1:$V$2738,7,FALSE)),"",IF(ISERROR(VLOOKUP(TRIM(B1042),ALL!$B$1:$V$2738,7,FALSE))," ",VLOOKUP(TRIM(B1042),ALL!$B$1:$V$2738,7,FALSE)))</f>
        <v/>
      </c>
      <c r="L1042" s="34">
        <f>IF(ISBLANK(VLOOKUP(TRIM(B1042),ALL!$B$1:$V$2738,8,FALSE)),"",IF(ISERROR(VLOOKUP(TRIM(B1042),ALL!$B$1:$V$2738,8,FALSE))," ",VLOOKUP(TRIM(B1042),ALL!$B$1:$V$2738,8,FALSE)))</f>
        <v>4</v>
      </c>
      <c r="M1042" s="34" t="str">
        <f>IF(ISBLANK(VLOOKUP(TRIM(B1042),ALL!$B$1:$V$2738,9,FALSE)),"",IF(ISERROR(VLOOKUP(TRIM(B1042),ALL!$B$1:$V$2738,9,FALSE))," ",VLOOKUP(TRIM(B1042),ALL!$B$1:$V$2738,9,FALSE)))</f>
        <v/>
      </c>
      <c r="N1042" s="34">
        <f>IF(ISBLANK(VLOOKUP(TRIM(B1042),ALL!$B$1:$V$2738,10,FALSE)),"",IF(ISERROR(VLOOKUP(TRIM(B1042),ALL!$B$1:$V$2738,10,FALSE))," ",VLOOKUP(TRIM(B1042),ALL!$B$1:$V$2738,10,FALSE)))</f>
        <v>3</v>
      </c>
      <c r="O1042" s="32"/>
      <c r="P1042"/>
      <c r="Q1042"/>
      <c r="R1042"/>
      <c r="S1042"/>
      <c r="T1042"/>
      <c r="AB1042"/>
      <c r="AC1042"/>
    </row>
    <row r="1043" spans="1:29">
      <c r="A1043" s="34" t="str">
        <f>IF(ISERROR(VLOOKUP(TRIM(B1043),ALL!$B$1:$U$2738,3,FALSE)),"(unc)",VLOOKUP(TRIM(B1043),ALL!$B$1:$U$2738,3,FALSE))</f>
        <v>OC @</v>
      </c>
      <c r="B1043" s="99" t="s">
        <v>9045</v>
      </c>
      <c r="C1043" s="10" t="s">
        <v>7456</v>
      </c>
      <c r="D1043" s="224">
        <f>VLOOKUP(TRIM(B1043),BirthdateDraft!$A$1:$M$9000,2,FALSE)</f>
        <v>35977</v>
      </c>
      <c r="E1043" s="203" t="str">
        <f>VLOOKUP(TRIM(B1043),BirthdateDraft!$A$1:$M$9865,3,FALSE)</f>
        <v>21/2</v>
      </c>
      <c r="F1043" s="209"/>
      <c r="G1043" s="34" t="str">
        <f>IF(ISERROR(VLOOKUP(TRIM(B1043),ALL!$B$1:$U$2738,2,FALSE)),"",IF(ISERROR(VLOOKUP(TRIM(B1043),ALL!$B$1:$U$2738,2,FALSE))," ",VLOOKUP(TRIM(B1043),ALL!$B$1:$U$2738,2,FALSE)))</f>
        <v>GBN</v>
      </c>
      <c r="H1043" s="124" t="str">
        <f>IF(ISBLANK(VLOOKUP(TRIM(B1043),ALL!$B$1:$V$2738,4,FALSE)),"",IF(ISERROR(VLOOKUP(TRIM(B1043),ALL!$B$1:$V$2738,4,FALSE))," ",VLOOKUP(TRIM(B1043),ALL!$B$1:$V$2738,4,FALSE)))</f>
        <v/>
      </c>
      <c r="I1043" s="34" t="str">
        <f>IF(ISBLANK(VLOOKUP(TRIM(B1043),ALL!$B$1:$V$2738,5,FALSE)),"",IF(ISERROR(VLOOKUP(TRIM(B1043),ALL!$B$1:$V$2738,5,FALSE))," ",VLOOKUP(TRIM(B1043),ALL!$B$1:$V$2738,5,FALSE)))</f>
        <v/>
      </c>
      <c r="J1043" s="34" t="str">
        <f>IF(ISBLANK(VLOOKUP(TRIM(B1043),ALL!$B$1:$V$2738,6,FALSE)),"",IF(ISERROR(VLOOKUP(TRIM(B1043),ALL!$B$1:$V$2738,6,FALSE))," ", VLOOKUP(TRIM(B1043),ALL!$B$1:$V$2738,6,FALSE)))</f>
        <v/>
      </c>
      <c r="K1043" s="34" t="str">
        <f>IF(ISBLANK(VLOOKUP(TRIM(B1043),ALL!$B$1:$V$2738,7,FALSE)),"",IF(ISERROR(VLOOKUP(TRIM(B1043),ALL!$B$1:$V$2738,7,FALSE))," ",VLOOKUP(TRIM(B1043),ALL!$B$1:$V$2738,7,FALSE)))</f>
        <v/>
      </c>
      <c r="L1043" s="34">
        <f>IF(ISBLANK(VLOOKUP(TRIM(B1043),ALL!$B$1:$V$2738,8,FALSE)),"",IF(ISERROR(VLOOKUP(TRIM(B1043),ALL!$B$1:$V$2738,8,FALSE))," ",VLOOKUP(TRIM(B1043),ALL!$B$1:$V$2738,8,FALSE)))</f>
        <v>0</v>
      </c>
      <c r="M1043" s="34" t="str">
        <f>IF(ISBLANK(VLOOKUP(TRIM(B1043),ALL!$B$1:$V$2738,9,FALSE)),"",IF(ISERROR(VLOOKUP(TRIM(B1043),ALL!$B$1:$V$2738,9,FALSE))," ",VLOOKUP(TRIM(B1043),ALL!$B$1:$V$2738,9,FALSE)))</f>
        <v/>
      </c>
      <c r="N1043" s="34">
        <f>IF(ISBLANK(VLOOKUP(TRIM(B1043),ALL!$B$1:$V$2738,10,FALSE)),"",IF(ISERROR(VLOOKUP(TRIM(B1043),ALL!$B$1:$V$2738,10,FALSE))," ",VLOOKUP(TRIM(B1043),ALL!$B$1:$V$2738,10,FALSE)))</f>
        <v>2</v>
      </c>
      <c r="O1043" s="32"/>
      <c r="P1043"/>
      <c r="Q1043"/>
      <c r="R1043"/>
      <c r="S1043"/>
      <c r="T1043"/>
      <c r="AB1043"/>
      <c r="AC1043"/>
    </row>
    <row r="1044" spans="1:29">
      <c r="A1044" s="34" t="str">
        <f>IF(ISERROR(VLOOKUP(TRIM(B1044),ALL!$B$1:$U$2738,3,FALSE)),"(unc)",VLOOKUP(TRIM(B1044),ALL!$B$1:$U$2738,3,FALSE))</f>
        <v>OT @</v>
      </c>
      <c r="B1044" s="99" t="s">
        <v>10114</v>
      </c>
      <c r="C1044" s="10" t="s">
        <v>7456</v>
      </c>
      <c r="D1044" s="224">
        <f>VLOOKUP(TRIM(B1044),BirthdateDraft!$A$1:$M$9000,2,FALSE)</f>
        <v>36422</v>
      </c>
      <c r="E1044" s="203" t="str">
        <f>VLOOKUP(TRIM(B1044),BirthdateDraft!$A$1:$M$9865,3,FALSE)</f>
        <v>22/3</v>
      </c>
      <c r="F1044" s="209" t="s">
        <v>10836</v>
      </c>
      <c r="G1044" s="34" t="str">
        <f>IF(ISERROR(VLOOKUP(TRIM(B1044),ALL!$B$1:$U$2738,2,FALSE)),"",IF(ISERROR(VLOOKUP(TRIM(B1044),ALL!$B$1:$U$2738,2,FALSE))," ",VLOOKUP(TRIM(B1044),ALL!$B$1:$U$2738,2,FALSE)))</f>
        <v>NYN</v>
      </c>
      <c r="H1044" s="124" t="str">
        <f>IF(ISBLANK(VLOOKUP(TRIM(B1044),ALL!$B$1:$V$2738,4,FALSE)),"",IF(ISERROR(VLOOKUP(TRIM(B1044),ALL!$B$1:$V$2738,4,FALSE))," ",VLOOKUP(TRIM(B1044),ALL!$B$1:$V$2738,4,FALSE)))</f>
        <v/>
      </c>
      <c r="I1044" s="34" t="str">
        <f>IF(ISBLANK(VLOOKUP(TRIM(B1044),ALL!$B$1:$V$2738,5,FALSE)),"",IF(ISERROR(VLOOKUP(TRIM(B1044),ALL!$B$1:$V$2738,5,FALSE))," ",VLOOKUP(TRIM(B1044),ALL!$B$1:$V$2738,5,FALSE)))</f>
        <v/>
      </c>
      <c r="J1044" s="34" t="str">
        <f>IF(ISBLANK(VLOOKUP(TRIM(B1044),ALL!$B$1:$V$2738,6,FALSE)),"",IF(ISERROR(VLOOKUP(TRIM(B1044),ALL!$B$1:$V$2738,6,FALSE))," ", VLOOKUP(TRIM(B1044),ALL!$B$1:$V$2738,6,FALSE)))</f>
        <v/>
      </c>
      <c r="K1044" s="34" t="str">
        <f>IF(ISBLANK(VLOOKUP(TRIM(B1044),ALL!$B$1:$V$2738,7,FALSE)),"",IF(ISERROR(VLOOKUP(TRIM(B1044),ALL!$B$1:$V$2738,7,FALSE))," ",VLOOKUP(TRIM(B1044),ALL!$B$1:$V$2738,7,FALSE)))</f>
        <v/>
      </c>
      <c r="L1044" s="34">
        <f>IF(ISBLANK(VLOOKUP(TRIM(B1044),ALL!$B$1:$V$2738,8,FALSE)),"",IF(ISERROR(VLOOKUP(TRIM(B1044),ALL!$B$1:$V$2738,8,FALSE))," ",VLOOKUP(TRIM(B1044),ALL!$B$1:$V$2738,8,FALSE)))</f>
        <v>0</v>
      </c>
      <c r="M1044" s="34" t="str">
        <f>IF(ISBLANK(VLOOKUP(TRIM(B1044),ALL!$B$1:$V$2738,9,FALSE)),"",IF(ISERROR(VLOOKUP(TRIM(B1044),ALL!$B$1:$V$2738,9,FALSE))," ",VLOOKUP(TRIM(B1044),ALL!$B$1:$V$2738,9,FALSE)))</f>
        <v/>
      </c>
      <c r="N1044" s="34">
        <f>IF(ISBLANK(VLOOKUP(TRIM(B1044),ALL!$B$1:$V$2738,10,FALSE)),"",IF(ISERROR(VLOOKUP(TRIM(B1044),ALL!$B$1:$V$2738,10,FALSE))," ",VLOOKUP(TRIM(B1044),ALL!$B$1:$V$2738,10,FALSE)))</f>
        <v>0</v>
      </c>
      <c r="O1044" s="32"/>
      <c r="P1044"/>
      <c r="Q1044"/>
      <c r="R1044"/>
      <c r="S1044"/>
      <c r="T1044"/>
      <c r="AB1044"/>
      <c r="AC1044"/>
    </row>
    <row r="1045" spans="1:29">
      <c r="A1045" s="34"/>
      <c r="B1045" s="99"/>
      <c r="C1045" s="10"/>
      <c r="D1045" s="224"/>
      <c r="E1045" s="203"/>
      <c r="F1045" s="209"/>
      <c r="G1045" s="34"/>
      <c r="H1045" s="124"/>
      <c r="I1045" s="34"/>
      <c r="J1045" s="34"/>
      <c r="K1045" s="34"/>
      <c r="L1045" s="34" t="str">
        <f>IF(ISBLANK(VLOOKUP(TRIM(B1045),ALL!$B$1:$V$2738,8,FALSE)),"",IF(ISERROR(VLOOKUP(TRIM(B1045),ALL!$B$1:$V$2738,8,FALSE))," ",VLOOKUP(TRIM(B1045),ALL!$B$1:$V$2738,8,FALSE)))</f>
        <v xml:space="preserve"> </v>
      </c>
      <c r="M1045" s="34" t="str">
        <f>IF(ISBLANK(VLOOKUP(TRIM(B1045),ALL!$B$1:$V$2738,9,FALSE)),"",IF(ISERROR(VLOOKUP(TRIM(B1045),ALL!$B$1:$V$2738,9,FALSE))," ",VLOOKUP(TRIM(B1045),ALL!$B$1:$V$2738,9,FALSE)))</f>
        <v xml:space="preserve"> </v>
      </c>
      <c r="N1045" s="34" t="str">
        <f>IF(ISBLANK(VLOOKUP(TRIM(B1045),ALL!$B$1:$V$2738,10,FALSE)),"",IF(ISERROR(VLOOKUP(TRIM(B1045),ALL!$B$1:$V$2738,10,FALSE))," ",VLOOKUP(TRIM(B1045),ALL!$B$1:$V$2738,10,FALSE)))</f>
        <v xml:space="preserve"> </v>
      </c>
      <c r="O1045" s="32"/>
      <c r="P1045"/>
      <c r="Q1045"/>
      <c r="R1045"/>
      <c r="S1045"/>
      <c r="T1045"/>
      <c r="AB1045"/>
      <c r="AC1045"/>
    </row>
    <row r="1046" spans="1:29">
      <c r="A1046" s="34" t="str">
        <f>IF(ISERROR(VLOOKUP(TRIM(B1046),ALL!$B$1:$U$2738,3,FALSE)),"(unc)",VLOOKUP(TRIM(B1046),ALL!$B$1:$U$2738,3,FALSE))</f>
        <v>RE $</v>
      </c>
      <c r="B1046" s="99" t="s">
        <v>6117</v>
      </c>
      <c r="C1046" s="10" t="s">
        <v>7456</v>
      </c>
      <c r="D1046" s="224">
        <f>VLOOKUP(TRIM(B1046),BirthdateDraft!$A$1:$M$9000,2,FALSE)</f>
        <v>34828</v>
      </c>
      <c r="E1046" s="203" t="str">
        <f>VLOOKUP(TRIM(B1046),BirthdateDraft!$A$1:$M$9865,3,FALSE)</f>
        <v>17/4</v>
      </c>
      <c r="F1046" s="209"/>
      <c r="G1046" s="34" t="str">
        <f>IF(ISERROR(VLOOKUP(TRIM(B1046),ALL!$B$1:$U$2738,2,FALSE)),"",IF(ISERROR(VLOOKUP(TRIM(B1046),ALL!$B$1:$U$2738,2,FALSE))," ",VLOOKUP(TRIM(B1046),ALL!$B$1:$U$2738,2,FALSE)))</f>
        <v>INA</v>
      </c>
      <c r="H1046" s="124" t="str">
        <f>IF(ISBLANK(VLOOKUP(TRIM(B1046),ALL!$B$1:$V$2738,4,FALSE)),"",IF(ISERROR(VLOOKUP(TRIM(B1046),ALL!$B$1:$V$2738,4,FALSE))," ",VLOOKUP(TRIM(B1046),ALL!$B$1:$V$2738,4,FALSE)))</f>
        <v>6</v>
      </c>
      <c r="I1046" s="34" t="str">
        <f>IF(ISBLANK(VLOOKUP(TRIM(B1046),ALL!$B$1:$V$2738,5,FALSE)),"",IF(ISERROR(VLOOKUP(TRIM(B1046),ALL!$B$1:$V$2738,5,FALSE))," ",VLOOKUP(TRIM(B1046),ALL!$B$1:$V$2738,5,FALSE)))</f>
        <v/>
      </c>
      <c r="J1046" s="34">
        <f>IF(ISBLANK(VLOOKUP(TRIM(B1046),ALL!$B$1:$V$2738,6,FALSE)),"",IF(ISERROR(VLOOKUP(TRIM(B1046),ALL!$B$1:$V$2738,6,FALSE))," ", VLOOKUP(TRIM(B1046),ALL!$B$1:$V$2738,6,FALSE)))</f>
        <v>12</v>
      </c>
      <c r="K1046" s="34">
        <f>IF(ISBLANK(VLOOKUP(TRIM(B1046),ALL!$B$1:$V$2738,7,FALSE)),"",IF(ISERROR(VLOOKUP(TRIM(B1046),ALL!$B$1:$V$2738,7,FALSE))," ",VLOOKUP(TRIM(B1046),ALL!$B$1:$V$2738,7,FALSE)))</f>
        <v>1</v>
      </c>
      <c r="L1046" s="34" t="str">
        <f>IF(ISBLANK(VLOOKUP(TRIM(B1046),ALL!$B$1:$V$2738,8,FALSE)),"",IF(ISERROR(VLOOKUP(TRIM(B1046),ALL!$B$1:$V$2738,8,FALSE))," ",VLOOKUP(TRIM(B1046),ALL!$B$1:$V$2738,8,FALSE)))</f>
        <v/>
      </c>
      <c r="M1046" s="34" t="str">
        <f>IF(ISBLANK(VLOOKUP(TRIM(B1046),ALL!$B$1:$V$2738,9,FALSE)),"",IF(ISERROR(VLOOKUP(TRIM(B1046),ALL!$B$1:$V$2738,9,FALSE))," ",VLOOKUP(TRIM(B1046),ALL!$B$1:$V$2738,9,FALSE)))</f>
        <v/>
      </c>
      <c r="N1046" s="34" t="str">
        <f>IF(ISBLANK(VLOOKUP(TRIM(B1046),ALL!$B$1:$V$2738,10,FALSE)),"",IF(ISERROR(VLOOKUP(TRIM(B1046),ALL!$B$1:$V$2738,10,FALSE))," ",VLOOKUP(TRIM(B1046),ALL!$B$1:$V$2738,10,FALSE)))</f>
        <v/>
      </c>
      <c r="O1046" s="32"/>
      <c r="P1046"/>
      <c r="Q1046"/>
      <c r="R1046"/>
      <c r="S1046"/>
      <c r="T1046"/>
      <c r="AB1046"/>
      <c r="AC1046"/>
    </row>
    <row r="1047" spans="1:29">
      <c r="A1047" s="34" t="str">
        <f>IF(ISERROR(VLOOKUP(TRIM(B1047),ALL!$B$1:$U$2738,3,FALSE)),"(unc)",VLOOKUP(TRIM(B1047),ALL!$B$1:$U$2738,3,FALSE))</f>
        <v>RDT $</v>
      </c>
      <c r="B1047" s="99" t="s">
        <v>6655</v>
      </c>
      <c r="C1047" s="10" t="s">
        <v>7456</v>
      </c>
      <c r="D1047" s="224">
        <f>VLOOKUP(TRIM(B1047),BirthdateDraft!$A$1:$M$9000,2,FALSE)</f>
        <v>34715</v>
      </c>
      <c r="E1047" s="203" t="str">
        <f>VLOOKUP(TRIM(B1047),BirthdateDraft!$A$1:$M$9865,3,FALSE)</f>
        <v>17/1 (17)</v>
      </c>
      <c r="F1047" s="209"/>
      <c r="G1047" s="34" t="str">
        <f>IF(ISERROR(VLOOKUP(TRIM(B1047),ALL!$B$1:$U$2738,2,FALSE)),"",IF(ISERROR(VLOOKUP(TRIM(B1047),ALL!$B$1:$U$2738,2,FALSE))," ",VLOOKUP(TRIM(B1047),ALL!$B$1:$U$2738,2,FALSE)))</f>
        <v>WAN</v>
      </c>
      <c r="H1047" s="124" t="str">
        <f>IF(ISBLANK(VLOOKUP(TRIM(B1047),ALL!$B$1:$V$2738,4,FALSE)),"",IF(ISERROR(VLOOKUP(TRIM(B1047),ALL!$B$1:$V$2738,4,FALSE))," ",VLOOKUP(TRIM(B1047),ALL!$B$1:$V$2738,4,FALSE)))</f>
        <v>5</v>
      </c>
      <c r="I1047" s="34" t="str">
        <f>IF(ISBLANK(VLOOKUP(TRIM(B1047),ALL!$B$1:$V$2738,5,FALSE)),"",IF(ISERROR(VLOOKUP(TRIM(B1047),ALL!$B$1:$V$2738,5,FALSE))," ",VLOOKUP(TRIM(B1047),ALL!$B$1:$V$2738,5,FALSE)))</f>
        <v/>
      </c>
      <c r="J1047" s="34">
        <f>IF(ISBLANK(VLOOKUP(TRIM(B1047),ALL!$B$1:$V$2738,6,FALSE)),"",IF(ISERROR(VLOOKUP(TRIM(B1047),ALL!$B$1:$V$2738,6,FALSE))," ", VLOOKUP(TRIM(B1047),ALL!$B$1:$V$2738,6,FALSE)))</f>
        <v>6</v>
      </c>
      <c r="K1047" s="34" t="str">
        <f>IF(ISBLANK(VLOOKUP(TRIM(B1047),ALL!$B$1:$V$2738,7,FALSE)),"",IF(ISERROR(VLOOKUP(TRIM(B1047),ALL!$B$1:$V$2738,7,FALSE))," ",VLOOKUP(TRIM(B1047),ALL!$B$1:$V$2738,7,FALSE)))</f>
        <v/>
      </c>
      <c r="L1047" s="34" t="str">
        <f>IF(ISBLANK(VLOOKUP(TRIM(B1047),ALL!$B$1:$V$2738,8,FALSE)),"",IF(ISERROR(VLOOKUP(TRIM(B1047),ALL!$B$1:$V$2738,8,FALSE))," ",VLOOKUP(TRIM(B1047),ALL!$B$1:$V$2738,8,FALSE)))</f>
        <v/>
      </c>
      <c r="M1047" s="34" t="str">
        <f>IF(ISBLANK(VLOOKUP(TRIM(B1047),ALL!$B$1:$V$2738,9,FALSE)),"",IF(ISERROR(VLOOKUP(TRIM(B1047),ALL!$B$1:$V$2738,9,FALSE))," ",VLOOKUP(TRIM(B1047),ALL!$B$1:$V$2738,9,FALSE)))</f>
        <v/>
      </c>
      <c r="N1047" s="34" t="str">
        <f>IF(ISBLANK(VLOOKUP(TRIM(B1047),ALL!$B$1:$V$2738,10,FALSE)),"",IF(ISERROR(VLOOKUP(TRIM(B1047),ALL!$B$1:$V$2738,10,FALSE))," ",VLOOKUP(TRIM(B1047),ALL!$B$1:$V$2738,10,FALSE)))</f>
        <v/>
      </c>
      <c r="O1047" s="32"/>
      <c r="P1047"/>
      <c r="Q1047"/>
      <c r="R1047"/>
      <c r="S1047"/>
      <c r="T1047"/>
      <c r="AB1047"/>
      <c r="AC1047"/>
    </row>
    <row r="1048" spans="1:29">
      <c r="A1048" s="34" t="str">
        <f>IF(ISERROR(VLOOKUP(TRIM(B1048),ALL!$B$1:$U$2738,3,FALSE)),"(unc)",VLOOKUP(TRIM(B1048),ALL!$B$1:$U$2738,3,FALSE))</f>
        <v>LDT $</v>
      </c>
      <c r="B1048" s="99" t="s">
        <v>5469</v>
      </c>
      <c r="C1048" s="10" t="s">
        <v>7456</v>
      </c>
      <c r="D1048" s="224">
        <f>VLOOKUP(TRIM(B1048),BirthdateDraft!$A$1:$M$9000,2,FALSE)</f>
        <v>34410</v>
      </c>
      <c r="E1048" s="203" t="str">
        <f>VLOOKUP(TRIM(B1048),BirthdateDraft!$A$1:$M$9865,3,FALSE)</f>
        <v>16/1 (7)</v>
      </c>
      <c r="F1048" s="209"/>
      <c r="G1048" s="34" t="str">
        <f>IF(ISERROR(VLOOKUP(TRIM(B1048),ALL!$B$1:$U$2738,2,FALSE)),"",IF(ISERROR(VLOOKUP(TRIM(B1048),ALL!$B$1:$U$2738,2,FALSE))," ",VLOOKUP(TRIM(B1048),ALL!$B$1:$U$2738,2,FALSE)))</f>
        <v>INA</v>
      </c>
      <c r="H1048" s="124" t="str">
        <f>IF(ISBLANK(VLOOKUP(TRIM(B1048),ALL!$B$1:$V$2738,4,FALSE)),"",IF(ISERROR(VLOOKUP(TRIM(B1048),ALL!$B$1:$V$2738,4,FALSE))," ",VLOOKUP(TRIM(B1048),ALL!$B$1:$V$2738,4,FALSE)))</f>
        <v>5</v>
      </c>
      <c r="I1048" s="34" t="str">
        <f>IF(ISBLANK(VLOOKUP(TRIM(B1048),ALL!$B$1:$V$2738,5,FALSE)),"",IF(ISERROR(VLOOKUP(TRIM(B1048),ALL!$B$1:$V$2738,5,FALSE))," ",VLOOKUP(TRIM(B1048),ALL!$B$1:$V$2738,5,FALSE)))</f>
        <v/>
      </c>
      <c r="J1048" s="34">
        <f>IF(ISBLANK(VLOOKUP(TRIM(B1048),ALL!$B$1:$V$2738,6,FALSE)),"",IF(ISERROR(VLOOKUP(TRIM(B1048),ALL!$B$1:$V$2738,6,FALSE))," ", VLOOKUP(TRIM(B1048),ALL!$B$1:$V$2738,6,FALSE)))</f>
        <v>11</v>
      </c>
      <c r="K1048" s="34" t="str">
        <f>IF(ISBLANK(VLOOKUP(TRIM(B1048),ALL!$B$1:$V$2738,7,FALSE)),"",IF(ISERROR(VLOOKUP(TRIM(B1048),ALL!$B$1:$V$2738,7,FALSE))," ",VLOOKUP(TRIM(B1048),ALL!$B$1:$V$2738,7,FALSE)))</f>
        <v/>
      </c>
      <c r="L1048" s="34" t="str">
        <f>IF(ISBLANK(VLOOKUP(TRIM(B1048),ALL!$B$1:$V$2738,8,FALSE)),"",IF(ISERROR(VLOOKUP(TRIM(B1048),ALL!$B$1:$V$2738,8,FALSE))," ",VLOOKUP(TRIM(B1048),ALL!$B$1:$V$2738,8,FALSE)))</f>
        <v/>
      </c>
      <c r="M1048" s="34" t="str">
        <f>IF(ISBLANK(VLOOKUP(TRIM(B1048),ALL!$B$1:$V$2738,9,FALSE)),"",IF(ISERROR(VLOOKUP(TRIM(B1048),ALL!$B$1:$V$2738,9,FALSE))," ",VLOOKUP(TRIM(B1048),ALL!$B$1:$V$2738,9,FALSE)))</f>
        <v/>
      </c>
      <c r="N1048" s="34" t="str">
        <f>IF(ISBLANK(VLOOKUP(TRIM(B1048),ALL!$B$1:$V$2738,10,FALSE)),"",IF(ISERROR(VLOOKUP(TRIM(B1048),ALL!$B$1:$V$2738,10,FALSE))," ",VLOOKUP(TRIM(B1048),ALL!$B$1:$V$2738,10,FALSE)))</f>
        <v/>
      </c>
      <c r="O1048" s="32"/>
      <c r="P1048"/>
      <c r="Q1048"/>
      <c r="R1048"/>
      <c r="S1048"/>
      <c r="T1048"/>
      <c r="AB1048"/>
      <c r="AC1048"/>
    </row>
    <row r="1049" spans="1:29">
      <c r="A1049" s="34" t="str">
        <f>IF(ISERROR(VLOOKUP(TRIM(B1049),ALL!$B$1:$U$2738,3,FALSE)),"(unc)",VLOOKUP(TRIM(B1049),ALL!$B$1:$U$2738,3,FALSE))</f>
        <v>LE $</v>
      </c>
      <c r="B1049" s="99" t="s">
        <v>5027</v>
      </c>
      <c r="C1049" s="10" t="s">
        <v>7456</v>
      </c>
      <c r="D1049" s="224">
        <f>VLOOKUP(TRIM(B1049),BirthdateDraft!$A$1:$M$9000,2,FALSE)</f>
        <v>34505</v>
      </c>
      <c r="E1049" s="203" t="str">
        <f>VLOOKUP(TRIM(B1049),BirthdateDraft!$A$1:$M$9865,3,FALSE)</f>
        <v>15/1 (6)</v>
      </c>
      <c r="F1049" s="209"/>
      <c r="G1049" s="34" t="str">
        <f>IF(ISERROR(VLOOKUP(TRIM(B1049),ALL!$B$1:$U$2738,2,FALSE)),"",IF(ISERROR(VLOOKUP(TRIM(B1049),ALL!$B$1:$U$2738,2,FALSE))," ",VLOOKUP(TRIM(B1049),ALL!$B$1:$U$2738,2,FALSE)))</f>
        <v>SEN</v>
      </c>
      <c r="H1049" s="124" t="str">
        <f>IF(ISBLANK(VLOOKUP(TRIM(B1049),ALL!$B$1:$V$2738,4,FALSE)),"",IF(ISERROR(VLOOKUP(TRIM(B1049),ALL!$B$1:$V$2738,4,FALSE))," ",VLOOKUP(TRIM(B1049),ALL!$B$1:$V$2738,4,FALSE)))</f>
        <v>5</v>
      </c>
      <c r="I1049" s="34" t="str">
        <f>IF(ISBLANK(VLOOKUP(TRIM(B1049),ALL!$B$1:$V$2738,5,FALSE)),"",IF(ISERROR(VLOOKUP(TRIM(B1049),ALL!$B$1:$V$2738,5,FALSE))," ",VLOOKUP(TRIM(B1049),ALL!$B$1:$V$2738,5,FALSE)))</f>
        <v/>
      </c>
      <c r="J1049" s="34">
        <f>IF(ISBLANK(VLOOKUP(TRIM(B1049),ALL!$B$1:$V$2738,6,FALSE)),"",IF(ISERROR(VLOOKUP(TRIM(B1049),ALL!$B$1:$V$2738,6,FALSE))," ", VLOOKUP(TRIM(B1049),ALL!$B$1:$V$2738,6,FALSE)))</f>
        <v>6</v>
      </c>
      <c r="K1049" s="34" t="str">
        <f>IF(ISBLANK(VLOOKUP(TRIM(B1049),ALL!$B$1:$V$2738,7,FALSE)),"",IF(ISERROR(VLOOKUP(TRIM(B1049),ALL!$B$1:$V$2738,7,FALSE))," ",VLOOKUP(TRIM(B1049),ALL!$B$1:$V$2738,7,FALSE)))</f>
        <v/>
      </c>
      <c r="L1049" s="34" t="str">
        <f>IF(ISBLANK(VLOOKUP(TRIM(B1049),ALL!$B$1:$V$2738,8,FALSE)),"",IF(ISERROR(VLOOKUP(TRIM(B1049),ALL!$B$1:$V$2738,8,FALSE))," ",VLOOKUP(TRIM(B1049),ALL!$B$1:$V$2738,8,FALSE)))</f>
        <v/>
      </c>
      <c r="M1049" s="34" t="str">
        <f>IF(ISBLANK(VLOOKUP(TRIM(B1049),ALL!$B$1:$V$2738,9,FALSE)),"",IF(ISERROR(VLOOKUP(TRIM(B1049),ALL!$B$1:$V$2738,9,FALSE))," ",VLOOKUP(TRIM(B1049),ALL!$B$1:$V$2738,9,FALSE)))</f>
        <v/>
      </c>
      <c r="N1049" s="34" t="str">
        <f>IF(ISBLANK(VLOOKUP(TRIM(B1049),ALL!$B$1:$V$2738,10,FALSE)),"",IF(ISERROR(VLOOKUP(TRIM(B1049),ALL!$B$1:$V$2738,10,FALSE))," ",VLOOKUP(TRIM(B1049),ALL!$B$1:$V$2738,10,FALSE)))</f>
        <v/>
      </c>
      <c r="O1049" s="32"/>
      <c r="P1049"/>
      <c r="Q1049"/>
      <c r="R1049"/>
      <c r="S1049"/>
      <c r="T1049"/>
      <c r="AB1049"/>
      <c r="AC1049"/>
    </row>
    <row r="1050" spans="1:29">
      <c r="A1050" s="34" t="str">
        <f>IF(ISERROR(VLOOKUP(TRIM(B1050),ALL!$B$1:$U$2738,3,FALSE)),"(unc)",VLOOKUP(TRIM(B1050),ALL!$B$1:$U$2738,3,FALSE))</f>
        <v>NDT $</v>
      </c>
      <c r="B1050" s="99" t="s">
        <v>5452</v>
      </c>
      <c r="C1050" s="10" t="s">
        <v>7456</v>
      </c>
      <c r="D1050" s="224">
        <f>VLOOKUP(TRIM(B1050),BirthdateDraft!$A$1:$M$9000,2,FALSE)</f>
        <v>34319</v>
      </c>
      <c r="E1050" s="203" t="str">
        <f>VLOOKUP(TRIM(B1050),BirthdateDraft!$A$1:$M$9865,3,FALSE)</f>
        <v>16/2</v>
      </c>
      <c r="F1050" s="209"/>
      <c r="G1050" s="34" t="str">
        <f>IF(ISERROR(VLOOKUP(TRIM(B1050),ALL!$B$1:$U$2738,2,FALSE)),"",IF(ISERROR(VLOOKUP(TRIM(B1050),ALL!$B$1:$U$2738,2,FALSE))," ",VLOOKUP(TRIM(B1050),ALL!$B$1:$U$2738,2,FALSE)))</f>
        <v>SEN</v>
      </c>
      <c r="H1050" s="124" t="str">
        <f>IF(ISBLANK(VLOOKUP(TRIM(B1050),ALL!$B$1:$V$2738,4,FALSE)),"",IF(ISERROR(VLOOKUP(TRIM(B1050),ALL!$B$1:$V$2738,4,FALSE))," ",VLOOKUP(TRIM(B1050),ALL!$B$1:$V$2738,4,FALSE)))</f>
        <v>4</v>
      </c>
      <c r="I1050" s="34" t="str">
        <f>IF(ISBLANK(VLOOKUP(TRIM(B1050),ALL!$B$1:$V$2738,5,FALSE)),"",IF(ISERROR(VLOOKUP(TRIM(B1050),ALL!$B$1:$V$2738,5,FALSE))," ",VLOOKUP(TRIM(B1050),ALL!$B$1:$V$2738,5,FALSE)))</f>
        <v/>
      </c>
      <c r="J1050" s="34">
        <f>IF(ISBLANK(VLOOKUP(TRIM(B1050),ALL!$B$1:$V$2738,6,FALSE)),"",IF(ISERROR(VLOOKUP(TRIM(B1050),ALL!$B$1:$V$2738,6,FALSE))," ", VLOOKUP(TRIM(B1050),ALL!$B$1:$V$2738,6,FALSE)))</f>
        <v>7</v>
      </c>
      <c r="K1050" s="34" t="str">
        <f>IF(ISBLANK(VLOOKUP(TRIM(B1050),ALL!$B$1:$V$2738,7,FALSE)),"",IF(ISERROR(VLOOKUP(TRIM(B1050),ALL!$B$1:$V$2738,7,FALSE))," ",VLOOKUP(TRIM(B1050),ALL!$B$1:$V$2738,7,FALSE)))</f>
        <v/>
      </c>
      <c r="L1050" s="34" t="str">
        <f>IF(ISBLANK(VLOOKUP(TRIM(B1050),ALL!$B$1:$V$2738,8,FALSE)),"",IF(ISERROR(VLOOKUP(TRIM(B1050),ALL!$B$1:$V$2738,8,FALSE))," ",VLOOKUP(TRIM(B1050),ALL!$B$1:$V$2738,8,FALSE)))</f>
        <v/>
      </c>
      <c r="M1050" s="34" t="str">
        <f>IF(ISBLANK(VLOOKUP(TRIM(B1050),ALL!$B$1:$V$2738,9,FALSE)),"",IF(ISERROR(VLOOKUP(TRIM(B1050),ALL!$B$1:$V$2738,9,FALSE))," ",VLOOKUP(TRIM(B1050),ALL!$B$1:$V$2738,9,FALSE)))</f>
        <v/>
      </c>
      <c r="N1050" s="34" t="str">
        <f>IF(ISBLANK(VLOOKUP(TRIM(B1050),ALL!$B$1:$V$2738,10,FALSE)),"",IF(ISERROR(VLOOKUP(TRIM(B1050),ALL!$B$1:$V$2738,10,FALSE))," ",VLOOKUP(TRIM(B1050),ALL!$B$1:$V$2738,10,FALSE)))</f>
        <v/>
      </c>
      <c r="O1050" s="32"/>
      <c r="P1050"/>
      <c r="Q1050"/>
      <c r="R1050"/>
      <c r="S1050"/>
      <c r="T1050"/>
      <c r="AB1050"/>
      <c r="AC1050"/>
    </row>
    <row r="1051" spans="1:29">
      <c r="A1051" s="34" t="str">
        <f>IF(ISERROR(VLOOKUP(TRIM(B1051),ALL!$B$1:$U$2738,3,FALSE)),"(unc)",VLOOKUP(TRIM(B1051),ALL!$B$1:$U$2738,3,FALSE))</f>
        <v>End $</v>
      </c>
      <c r="B1051" s="219" t="s">
        <v>10964</v>
      </c>
      <c r="C1051" s="10" t="s">
        <v>7456</v>
      </c>
      <c r="D1051" s="224">
        <f>VLOOKUP(TRIM(B1051),BirthdateDraft!$A$1:$M$9000,2,FALSE)</f>
        <v>37280</v>
      </c>
      <c r="E1051" s="203">
        <f>VLOOKUP(TRIM(B1051),BirthdateDraft!$A$1:$M$9865,3,FALSE)</f>
        <v>23.1</v>
      </c>
      <c r="F1051" s="209"/>
      <c r="G1051" s="34" t="str">
        <f>IF(ISERROR(VLOOKUP(TRIM(B1051),ALL!$B$1:$U$2738,2,FALSE)),"",IF(ISERROR(VLOOKUP(TRIM(B1051),ALL!$B$1:$U$2738,2,FALSE))," ",VLOOKUP(TRIM(B1051),ALL!$B$1:$U$2738,2,FALSE)))</f>
        <v>KCA</v>
      </c>
      <c r="H1051" s="124" t="str">
        <f>IF(ISBLANK(VLOOKUP(TRIM(B1051),ALL!$B$1:$V$2738,4,FALSE)),"",IF(ISERROR(VLOOKUP(TRIM(B1051),ALL!$B$1:$V$2738,4,FALSE))," ",VLOOKUP(TRIM(B1051),ALL!$B$1:$V$2738,4,FALSE)))</f>
        <v>0</v>
      </c>
      <c r="I1051" s="34" t="str">
        <f>IF(ISBLANK(VLOOKUP(TRIM(B1051),ALL!$B$1:$V$2738,5,FALSE)),"",IF(ISERROR(VLOOKUP(TRIM(B1051),ALL!$B$1:$V$2738,5,FALSE))," ",VLOOKUP(TRIM(B1051),ALL!$B$1:$V$2738,5,FALSE)))</f>
        <v/>
      </c>
      <c r="J1051" s="34">
        <f>IF(ISBLANK(VLOOKUP(TRIM(B1051),ALL!$B$1:$V$2738,6,FALSE)),"",IF(ISERROR(VLOOKUP(TRIM(B1051),ALL!$B$1:$V$2738,6,FALSE))," ", VLOOKUP(TRIM(B1051),ALL!$B$1:$V$2738,6,FALSE)))</f>
        <v>2</v>
      </c>
      <c r="K1051" s="34"/>
      <c r="L1051" s="34"/>
      <c r="M1051" s="34"/>
      <c r="N1051" s="34"/>
      <c r="O1051" s="32"/>
      <c r="P1051"/>
      <c r="Q1051"/>
      <c r="R1051"/>
      <c r="S1051"/>
      <c r="T1051"/>
      <c r="AB1051"/>
      <c r="AC1051"/>
    </row>
    <row r="1052" spans="1:29">
      <c r="A1052" s="34" t="str">
        <f>IF(ISERROR(VLOOKUP(TRIM(B1052),ALL!$B$1:$U$2738,3,FALSE)),"(unc)",VLOOKUP(TRIM(B1052),ALL!$B$1:$U$2738,3,FALSE))</f>
        <v>DT $</v>
      </c>
      <c r="B1052" s="99" t="s">
        <v>10011</v>
      </c>
      <c r="C1052" s="10" t="s">
        <v>7456</v>
      </c>
      <c r="D1052" s="224">
        <f>VLOOKUP(TRIM(B1052),BirthdateDraft!$A$1:$M$9000,2,FALSE)</f>
        <v>36257</v>
      </c>
      <c r="E1052" s="203" t="str">
        <f>VLOOKUP(TRIM(B1052),BirthdateDraft!$A$1:$M$9865,3,FALSE)</f>
        <v>22/3</v>
      </c>
      <c r="F1052" s="209" t="s">
        <v>10697</v>
      </c>
      <c r="G1052" s="34" t="str">
        <f>IF(ISERROR(VLOOKUP(TRIM(B1052),ALL!$B$1:$U$2738,2,FALSE)),"",IF(ISERROR(VLOOKUP(TRIM(B1052),ALL!$B$1:$U$2738,2,FALSE))," ",VLOOKUP(TRIM(B1052),ALL!$B$1:$U$2738,2,FALSE)))</f>
        <v>CNA</v>
      </c>
      <c r="H1052" s="124" t="str">
        <f>IF(ISBLANK(VLOOKUP(TRIM(B1052),ALL!$B$1:$V$2738,4,FALSE)),"",IF(ISERROR(VLOOKUP(TRIM(B1052),ALL!$B$1:$V$2738,4,FALSE))," ",VLOOKUP(TRIM(B1052),ALL!$B$1:$V$2738,4,FALSE)))</f>
        <v>0</v>
      </c>
      <c r="I1052" s="34" t="str">
        <f>IF(ISBLANK(VLOOKUP(TRIM(B1052),ALL!$B$1:$V$2738,5,FALSE)),"",IF(ISERROR(VLOOKUP(TRIM(B1052),ALL!$B$1:$V$2738,5,FALSE))," ",VLOOKUP(TRIM(B1052),ALL!$B$1:$V$2738,5,FALSE)))</f>
        <v/>
      </c>
      <c r="J1052" s="34">
        <f>IF(ISBLANK(VLOOKUP(TRIM(B1052),ALL!$B$1:$V$2738,6,FALSE)),"",IF(ISERROR(VLOOKUP(TRIM(B1052),ALL!$B$1:$V$2738,6,FALSE))," ", VLOOKUP(TRIM(B1052),ALL!$B$1:$V$2738,6,FALSE)))</f>
        <v>0</v>
      </c>
      <c r="K1052" s="34"/>
      <c r="L1052" s="34"/>
      <c r="M1052" s="34"/>
      <c r="N1052" s="34"/>
      <c r="O1052" s="32"/>
      <c r="P1052"/>
      <c r="Q1052"/>
      <c r="R1052"/>
      <c r="S1052"/>
      <c r="T1052"/>
      <c r="AB1052"/>
      <c r="AC1052"/>
    </row>
    <row r="1053" spans="1:29">
      <c r="A1053" s="34" t="str">
        <f>IF(ISERROR(VLOOKUP(TRIM(B1053),ALL!$B$1:$U$2738,3,FALSE)),"(unc)",VLOOKUP(TRIM(B1053),ALL!$B$1:$U$2738,3,FALSE))</f>
        <v>DT $</v>
      </c>
      <c r="B1053" s="99" t="s">
        <v>10333</v>
      </c>
      <c r="C1053" s="10" t="s">
        <v>7456</v>
      </c>
      <c r="D1053" s="224">
        <f>VLOOKUP(TRIM(B1053),BirthdateDraft!$A$1:$M$9000,2,FALSE)</f>
        <v>34359</v>
      </c>
      <c r="E1053" s="203" t="str">
        <f>VLOOKUP(TRIM(B1053),BirthdateDraft!$A$1:$M$9865,3,FALSE)</f>
        <v>15/2</v>
      </c>
      <c r="F1053" s="209"/>
      <c r="G1053" s="34" t="str">
        <f>IF(ISERROR(VLOOKUP(TRIM(B1053),ALL!$B$1:$U$2738,2,FALSE)),"",IF(ISERROR(VLOOKUP(TRIM(B1053),ALL!$B$1:$U$2738,2,FALSE))," ",VLOOKUP(TRIM(B1053),ALL!$B$1:$U$2738,2,FALSE)))</f>
        <v>SEN</v>
      </c>
      <c r="H1053" s="124" t="str">
        <f>IF(ISBLANK(VLOOKUP(TRIM(B1053),ALL!$B$1:$V$2738,4,FALSE)),"",IF(ISERROR(VLOOKUP(TRIM(B1053),ALL!$B$1:$V$2738,4,FALSE))," ",VLOOKUP(TRIM(B1053),ALL!$B$1:$V$2738,4,FALSE)))</f>
        <v>0</v>
      </c>
      <c r="I1053" s="34" t="str">
        <f>IF(ISBLANK(VLOOKUP(TRIM(B1053),ALL!$B$1:$V$2738,5,FALSE)),"",IF(ISERROR(VLOOKUP(TRIM(B1053),ALL!$B$1:$V$2738,5,FALSE))," ",VLOOKUP(TRIM(B1053),ALL!$B$1:$V$2738,5,FALSE)))</f>
        <v/>
      </c>
      <c r="J1053" s="34">
        <f>IF(ISBLANK(VLOOKUP(TRIM(B1053),ALL!$B$1:$V$2738,6,FALSE)),"",IF(ISERROR(VLOOKUP(TRIM(B1053),ALL!$B$1:$V$2738,6,FALSE))," ", VLOOKUP(TRIM(B1053),ALL!$B$1:$V$2738,6,FALSE)))</f>
        <v>2</v>
      </c>
      <c r="K1053" s="34" t="str">
        <f>IF(ISBLANK(VLOOKUP(TRIM(B1053),ALL!$B$1:$V$2738,7,FALSE)),"",IF(ISERROR(VLOOKUP(TRIM(B1053),ALL!$B$1:$V$2738,7,FALSE))," ",VLOOKUP(TRIM(B1053),ALL!$B$1:$V$2738,7,FALSE)))</f>
        <v/>
      </c>
      <c r="L1053" s="34" t="str">
        <f>IF(ISBLANK(VLOOKUP(TRIM(B1053),ALL!$B$1:$V$2738,8,FALSE)),"",IF(ISERROR(VLOOKUP(TRIM(B1053),ALL!$B$1:$V$2738,8,FALSE))," ",VLOOKUP(TRIM(B1053),ALL!$B$1:$V$2738,8,FALSE)))</f>
        <v/>
      </c>
      <c r="M1053" s="34" t="str">
        <f>IF(ISBLANK(VLOOKUP(TRIM(B1053),ALL!$B$1:$V$2738,9,FALSE)),"",IF(ISERROR(VLOOKUP(TRIM(B1053),ALL!$B$1:$V$2738,9,FALSE))," ",VLOOKUP(TRIM(B1053),ALL!$B$1:$V$2738,9,FALSE)))</f>
        <v/>
      </c>
      <c r="N1053" s="34" t="str">
        <f>IF(ISBLANK(VLOOKUP(TRIM(B1053),ALL!$B$1:$V$2738,10,FALSE)),"",IF(ISERROR(VLOOKUP(TRIM(B1053),ALL!$B$1:$V$2738,10,FALSE))," ",VLOOKUP(TRIM(B1053),ALL!$B$1:$V$2738,10,FALSE)))</f>
        <v/>
      </c>
      <c r="O1053" s="32"/>
      <c r="P1053"/>
      <c r="Q1053"/>
      <c r="R1053"/>
      <c r="S1053"/>
      <c r="T1053"/>
      <c r="AB1053"/>
      <c r="AC1053"/>
    </row>
    <row r="1054" spans="1:29">
      <c r="A1054" s="34" t="str">
        <f>IF(ISERROR(VLOOKUP(TRIM(B1054),ALL!$B$1:$U$2738,3,FALSE)),"(unc)",VLOOKUP(TRIM(B1054),ALL!$B$1:$U$2738,3,FALSE))</f>
        <v>LDT $</v>
      </c>
      <c r="B1054" s="99" t="s">
        <v>5456</v>
      </c>
      <c r="C1054" s="10" t="s">
        <v>7456</v>
      </c>
      <c r="D1054" s="224">
        <f>VLOOKUP(TRIM(B1054),BirthdateDraft!$A$1:$M$9000,2,FALSE)</f>
        <v>34426</v>
      </c>
      <c r="E1054" s="203" t="str">
        <f>VLOOKUP(TRIM(B1054),BirthdateDraft!$A$1:$M$9865,3,FALSE)</f>
        <v>16/1 (12)</v>
      </c>
      <c r="F1054" s="209"/>
      <c r="G1054" s="34" t="str">
        <f>IF(ISERROR(VLOOKUP(TRIM(B1054),ALL!$B$1:$U$2738,2,FALSE)),"",IF(ISERROR(VLOOKUP(TRIM(B1054),ALL!$B$1:$U$2738,2,FALSE))," ",VLOOKUP(TRIM(B1054),ALL!$B$1:$U$2738,2,FALSE)))</f>
        <v>HOA</v>
      </c>
      <c r="H1054" s="124" t="str">
        <f>IF(ISBLANK(VLOOKUP(TRIM(B1054),ALL!$B$1:$V$2738,4,FALSE)),"",IF(ISERROR(VLOOKUP(TRIM(B1054),ALL!$B$1:$V$2738,4,FALSE))," ",VLOOKUP(TRIM(B1054),ALL!$B$1:$V$2738,4,FALSE)))</f>
        <v>0</v>
      </c>
      <c r="I1054" s="34" t="str">
        <f>IF(ISBLANK(VLOOKUP(TRIM(B1054),ALL!$B$1:$V$2738,5,FALSE)),"",IF(ISERROR(VLOOKUP(TRIM(B1054),ALL!$B$1:$V$2738,5,FALSE))," ",VLOOKUP(TRIM(B1054),ALL!$B$1:$V$2738,5,FALSE)))</f>
        <v/>
      </c>
      <c r="J1054" s="34">
        <f>IF(ISBLANK(VLOOKUP(TRIM(B1054),ALL!$B$1:$V$2738,6,FALSE)),"",IF(ISERROR(VLOOKUP(TRIM(B1054),ALL!$B$1:$V$2738,6,FALSE))," ", VLOOKUP(TRIM(B1054),ALL!$B$1:$V$2738,6,FALSE)))</f>
        <v>8</v>
      </c>
      <c r="K1054" s="34" t="str">
        <f>IF(ISBLANK(VLOOKUP(TRIM(B1054),ALL!$B$1:$V$2738,7,FALSE)),"",IF(ISERROR(VLOOKUP(TRIM(B1054),ALL!$B$1:$V$2738,7,FALSE))," ",VLOOKUP(TRIM(B1054),ALL!$B$1:$V$2738,7,FALSE)))</f>
        <v/>
      </c>
      <c r="L1054" s="34" t="str">
        <f>IF(ISBLANK(VLOOKUP(TRIM(B1054),ALL!$B$1:$V$2738,8,FALSE)),"",IF(ISERROR(VLOOKUP(TRIM(B1054),ALL!$B$1:$V$2738,8,FALSE))," ",VLOOKUP(TRIM(B1054),ALL!$B$1:$V$2738,8,FALSE)))</f>
        <v/>
      </c>
      <c r="M1054" s="34" t="str">
        <f>IF(ISBLANK(VLOOKUP(TRIM(B1054),ALL!$B$1:$V$2738,9,FALSE)),"",IF(ISERROR(VLOOKUP(TRIM(B1054),ALL!$B$1:$V$2738,9,FALSE))," ",VLOOKUP(TRIM(B1054),ALL!$B$1:$V$2738,9,FALSE)))</f>
        <v/>
      </c>
      <c r="N1054" s="34" t="str">
        <f>IF(ISBLANK(VLOOKUP(TRIM(B1054),ALL!$B$1:$V$2738,10,FALSE)),"",IF(ISERROR(VLOOKUP(TRIM(B1054),ALL!$B$1:$V$2738,10,FALSE))," ",VLOOKUP(TRIM(B1054),ALL!$B$1:$V$2738,10,FALSE)))</f>
        <v/>
      </c>
      <c r="O1054" s="32"/>
      <c r="P1054"/>
      <c r="Q1054"/>
      <c r="R1054"/>
      <c r="S1054"/>
      <c r="T1054"/>
      <c r="AB1054"/>
      <c r="AC1054"/>
    </row>
    <row r="1055" spans="1:29">
      <c r="A1055" s="34"/>
      <c r="B1055" s="99"/>
      <c r="C1055" s="10"/>
      <c r="D1055" s="224"/>
      <c r="E1055" s="203"/>
      <c r="F1055" s="209"/>
      <c r="G1055" s="34"/>
      <c r="H1055" s="124"/>
      <c r="I1055" s="34"/>
      <c r="J1055" s="34"/>
      <c r="K1055" s="34"/>
      <c r="L1055" s="34"/>
      <c r="M1055" s="34"/>
      <c r="N1055" s="34"/>
      <c r="O1055" s="32"/>
      <c r="P1055"/>
      <c r="Q1055"/>
      <c r="R1055"/>
      <c r="S1055"/>
      <c r="T1055"/>
      <c r="AB1055"/>
      <c r="AC1055"/>
    </row>
    <row r="1056" spans="1:29">
      <c r="A1056" s="34" t="str">
        <f>IF(ISERROR(VLOOKUP(TRIM(B1056),ALL!$B$1:$U$2738,3,FALSE)),"(unc)",VLOOKUP(TRIM(B1056),ALL!$B$1:$U$2738,3,FALSE))</f>
        <v>ILB</v>
      </c>
      <c r="B1056" s="440" t="s">
        <v>8890</v>
      </c>
      <c r="C1056" s="10" t="s">
        <v>7456</v>
      </c>
      <c r="D1056" s="224">
        <f>VLOOKUP(TRIM(B1056),BirthdateDraft!$A$1:$M$9000,2,FALSE)</f>
        <v>35765</v>
      </c>
      <c r="E1056" s="203" t="str">
        <f>VLOOKUP(TRIM(B1056),BirthdateDraft!$A$1:$M$9865,3,FALSE)</f>
        <v>21/6</v>
      </c>
      <c r="F1056" s="209"/>
      <c r="G1056" s="34" t="str">
        <f>IF(ISERROR(VLOOKUP(TRIM(B1056),ALL!$B$1:$U$2738,2,FALSE)),"",IF(ISERROR(VLOOKUP(TRIM(B1056),ALL!$B$1:$U$2738,2,FALSE))," ",VLOOKUP(TRIM(B1056),ALL!$B$1:$U$2738,2,FALSE)))</f>
        <v>LAA</v>
      </c>
      <c r="H1056" s="124" t="str">
        <f>IF(ISBLANK(VLOOKUP(TRIM(B1056),ALL!$B$1:$V$2738,4,FALSE)),"",IF(ISERROR(VLOOKUP(TRIM(B1056),ALL!$B$1:$V$2738,4,FALSE))," ",VLOOKUP(TRIM(B1056),ALL!$B$1:$V$2738,4,FALSE)))</f>
        <v>4-0</v>
      </c>
      <c r="I1056" s="34" t="str">
        <f>IF(ISBLANK(VLOOKUP(TRIM(B1056),ALL!$B$1:$V$2738,5,FALSE)),"",IF(ISERROR(VLOOKUP(TRIM(B1056),ALL!$B$1:$V$2738,5,FALSE))," ",VLOOKUP(TRIM(B1056),ALL!$B$1:$V$2738,5,FALSE)))</f>
        <v/>
      </c>
      <c r="J1056" s="34">
        <f>IF(ISBLANK(VLOOKUP(TRIM(B1056),ALL!$B$1:$V$2738,6,FALSE)),"",IF(ISERROR(VLOOKUP(TRIM(B1056),ALL!$B$1:$V$2738,6,FALSE))," ", VLOOKUP(TRIM(B1056),ALL!$B$1:$V$2738,6,FALSE)))</f>
        <v>0</v>
      </c>
      <c r="K1056" s="34"/>
      <c r="L1056" s="34" t="str">
        <f>IF(ISBLANK(VLOOKUP(TRIM(B1056),ALL!$B$1:$V$2738,8,FALSE)),"",IF(ISERROR(VLOOKUP(TRIM(B1056),ALL!$B$1:$V$2738,8,FALSE))," ",VLOOKUP(TRIM(B1056),ALL!$B$1:$V$2738,8,FALSE)))</f>
        <v/>
      </c>
      <c r="M1056" s="34" t="str">
        <f>IF(ISBLANK(VLOOKUP(TRIM(B1056),ALL!$B$1:$V$2738,9,FALSE)),"",IF(ISERROR(VLOOKUP(TRIM(B1056),ALL!$B$1:$V$2738,9,FALSE))," ",VLOOKUP(TRIM(B1056),ALL!$B$1:$V$2738,9,FALSE)))</f>
        <v/>
      </c>
      <c r="N1056" s="34" t="str">
        <f>IF(ISBLANK(VLOOKUP(TRIM(B1056),ALL!$B$1:$V$2738,10,FALSE)),"",IF(ISERROR(VLOOKUP(TRIM(B1056),ALL!$B$1:$V$2738,10,FALSE))," ",VLOOKUP(TRIM(B1056),ALL!$B$1:$V$2738,10,FALSE)))</f>
        <v/>
      </c>
      <c r="O1056" s="32"/>
      <c r="P1056"/>
      <c r="Q1056"/>
      <c r="R1056"/>
      <c r="S1056"/>
      <c r="T1056"/>
      <c r="AB1056"/>
      <c r="AC1056"/>
    </row>
    <row r="1057" spans="1:29">
      <c r="A1057" s="34" t="str">
        <f>IF(ISERROR(VLOOKUP(TRIM(B1057),ALL!$B$1:$U$2738,3,FALSE)),"(unc)",VLOOKUP(TRIM(B1057),ALL!$B$1:$U$2738,3,FALSE))</f>
        <v>RLB</v>
      </c>
      <c r="B1057" s="99" t="s">
        <v>7214</v>
      </c>
      <c r="C1057" s="10" t="s">
        <v>7456</v>
      </c>
      <c r="D1057" s="224">
        <f>VLOOKUP(TRIM(B1057),BirthdateDraft!$A$1:$M$9000,2,FALSE)</f>
        <v>35289</v>
      </c>
      <c r="E1057" s="203" t="str">
        <f>VLOOKUP(TRIM(B1057),BirthdateDraft!$A$1:$M$9865,3,FALSE)</f>
        <v>19/FA</v>
      </c>
      <c r="F1057" s="209" t="s">
        <v>11744</v>
      </c>
      <c r="G1057" s="34" t="str">
        <f>IF(ISERROR(VLOOKUP(TRIM(B1057),ALL!$B$1:$U$2738,2,FALSE)),"",IF(ISERROR(VLOOKUP(TRIM(B1057),ALL!$B$1:$U$2738,2,FALSE))," ",VLOOKUP(TRIM(B1057),ALL!$B$1:$U$2738,2,FALSE)))</f>
        <v>CHN</v>
      </c>
      <c r="H1057" s="124" t="str">
        <f>IF(ISBLANK(VLOOKUP(TRIM(B1057),ALL!$B$1:$V$2738,4,FALSE)),"",IF(ISERROR(VLOOKUP(TRIM(B1057),ALL!$B$1:$V$2738,4,FALSE))," ",VLOOKUP(TRIM(B1057),ALL!$B$1:$V$2738,4,FALSE)))</f>
        <v>5-5</v>
      </c>
      <c r="I1057" s="34" t="str">
        <f>IF(ISBLANK(VLOOKUP(TRIM(B1057),ALL!$B$1:$V$2738,5,FALSE)),"",IF(ISERROR(VLOOKUP(TRIM(B1057),ALL!$B$1:$V$2738,5,FALSE))," ",VLOOKUP(TRIM(B1057),ALL!$B$1:$V$2738,5,FALSE)))</f>
        <v/>
      </c>
      <c r="J1057" s="34">
        <f>IF(ISBLANK(VLOOKUP(TRIM(B1057),ALL!$B$1:$V$2738,6,FALSE)),"",IF(ISERROR(VLOOKUP(TRIM(B1057),ALL!$B$1:$V$2738,6,FALSE))," ", VLOOKUP(TRIM(B1057),ALL!$B$1:$V$2738,6,FALSE)))</f>
        <v>5</v>
      </c>
      <c r="K1057" s="34" t="str">
        <f>IF(ISBLANK(VLOOKUP(TRIM(B1057),ALL!$B$1:$V$2738,7,FALSE)),"",IF(ISERROR(VLOOKUP(TRIM(B1057),ALL!$B$1:$V$2738,7,FALSE))," ",VLOOKUP(TRIM(B1057),ALL!$B$1:$V$2738,7,FALSE)))</f>
        <v/>
      </c>
      <c r="L1057" s="34" t="str">
        <f>IF(ISBLANK(VLOOKUP(TRIM(B1057),ALL!$B$1:$V$2738,8,FALSE)),"",IF(ISERROR(VLOOKUP(TRIM(B1057),ALL!$B$1:$V$2738,8,FALSE))," ",VLOOKUP(TRIM(B1057),ALL!$B$1:$V$2738,8,FALSE)))</f>
        <v/>
      </c>
      <c r="M1057" s="34" t="str">
        <f>IF(ISBLANK(VLOOKUP(TRIM(B1057),ALL!$B$1:$V$2738,9,FALSE)),"",IF(ISERROR(VLOOKUP(TRIM(B1057),ALL!$B$1:$V$2738,9,FALSE))," ",VLOOKUP(TRIM(B1057),ALL!$B$1:$V$2738,9,FALSE)))</f>
        <v/>
      </c>
      <c r="N1057" s="34" t="str">
        <f>IF(ISBLANK(VLOOKUP(TRIM(B1057),ALL!$B$1:$V$2738,10,FALSE)),"",IF(ISERROR(VLOOKUP(TRIM(B1057),ALL!$B$1:$V$2738,10,FALSE))," ",VLOOKUP(TRIM(B1057),ALL!$B$1:$V$2738,10,FALSE)))</f>
        <v/>
      </c>
      <c r="O1057" s="32"/>
      <c r="P1057"/>
      <c r="Q1057"/>
      <c r="R1057"/>
      <c r="S1057"/>
      <c r="T1057"/>
      <c r="AB1057"/>
      <c r="AC1057"/>
    </row>
    <row r="1058" spans="1:29">
      <c r="A1058" s="34" t="str">
        <f>IF(ISERROR(VLOOKUP(TRIM(B1058),ALL!$B$1:$U$2738,3,FALSE)),"(unc)",VLOOKUP(TRIM(B1058),ALL!$B$1:$U$2738,3,FALSE))</f>
        <v>RLB</v>
      </c>
      <c r="B1058" s="228" t="s">
        <v>10166</v>
      </c>
      <c r="C1058" s="10" t="s">
        <v>7456</v>
      </c>
      <c r="D1058" s="224">
        <f>VLOOKUP(TRIM(B1058),BirthdateDraft!$A$1:$M$9000,2,FALSE)</f>
        <v>36166</v>
      </c>
      <c r="E1058" s="203" t="str">
        <f>VLOOKUP(TRIM(B1058),BirthdateDraft!$A$1:$M$9865,3,FALSE)</f>
        <v>22/FA</v>
      </c>
      <c r="F1058" s="209" t="s">
        <v>11745</v>
      </c>
      <c r="G1058" s="34" t="str">
        <f>IF(ISERROR(VLOOKUP(TRIM(B1058),ALL!$B$1:$U$2738,2,FALSE)),"",IF(ISERROR(VLOOKUP(TRIM(B1058),ALL!$B$1:$U$2738,2,FALSE))," ",VLOOKUP(TRIM(B1058),ALL!$B$1:$U$2738,2,FALSE)))</f>
        <v>DAN</v>
      </c>
      <c r="H1058" s="124" t="str">
        <f>IF(ISBLANK(VLOOKUP(TRIM(B1058),ALL!$B$1:$V$2738,4,FALSE)),"",IF(ISERROR(VLOOKUP(TRIM(B1058),ALL!$B$1:$V$2738,4,FALSE))," ",VLOOKUP(TRIM(B1058),ALL!$B$1:$V$2738,4,FALSE)))</f>
        <v>6-4</v>
      </c>
      <c r="I1058" s="34" t="str">
        <f>IF(ISBLANK(VLOOKUP(TRIM(B1058),ALL!$B$1:$V$2738,5,FALSE)),"",IF(ISERROR(VLOOKUP(TRIM(B1058),ALL!$B$1:$V$2738,5,FALSE))," ",VLOOKUP(TRIM(B1058),ALL!$B$1:$V$2738,5,FALSE)))</f>
        <v/>
      </c>
      <c r="J1058" s="34">
        <f>IF(ISBLANK(VLOOKUP(TRIM(B1058),ALL!$B$1:$V$2738,6,FALSE)),"",IF(ISERROR(VLOOKUP(TRIM(B1058),ALL!$B$1:$V$2738,6,FALSE))," ", VLOOKUP(TRIM(B1058),ALL!$B$1:$V$2738,6,FALSE)))</f>
        <v>0</v>
      </c>
      <c r="K1058" s="34"/>
      <c r="L1058" s="34"/>
      <c r="M1058" s="34"/>
      <c r="N1058" s="34"/>
      <c r="O1058" s="32"/>
      <c r="P1058"/>
      <c r="Q1058"/>
      <c r="R1058"/>
      <c r="S1058"/>
      <c r="T1058"/>
      <c r="AB1058"/>
      <c r="AC1058"/>
    </row>
    <row r="1059" spans="1:29">
      <c r="A1059" s="34" t="str">
        <f>IF(ISERROR(VLOOKUP(TRIM(B1059),ALL!$B$1:$U$2738,3,FALSE)),"(unc)",VLOOKUP(TRIM(B1059),ALL!$B$1:$U$2738,3,FALSE))</f>
        <v>ROLB</v>
      </c>
      <c r="B1059" s="99" t="s">
        <v>4985</v>
      </c>
      <c r="C1059" s="10" t="s">
        <v>7456</v>
      </c>
      <c r="D1059" s="224">
        <f>VLOOKUP(TRIM(B1059),BirthdateDraft!$A$1:$M$9000,2,FALSE)</f>
        <v>33925</v>
      </c>
      <c r="E1059" s="203" t="str">
        <f>VLOOKUP(TRIM(B1059),BirthdateDraft!$A$1:$M$9865,3,FALSE)</f>
        <v>15/2</v>
      </c>
      <c r="F1059" s="209"/>
      <c r="G1059" s="34" t="str">
        <f>IF(ISERROR(VLOOKUP(TRIM(B1059),ALL!$B$1:$U$2738,2,FALSE)),"",IF(ISERROR(VLOOKUP(TRIM(B1059),ALL!$B$1:$U$2738,2,FALSE))," ",VLOOKUP(TRIM(B1059),ALL!$B$1:$U$2738,2,FALSE)))</f>
        <v>GBN</v>
      </c>
      <c r="H1059" s="124" t="str">
        <f>IF(ISBLANK(VLOOKUP(TRIM(B1059),ALL!$B$1:$V$2738,4,FALSE)),"",IF(ISERROR(VLOOKUP(TRIM(B1059),ALL!$B$1:$V$2738,4,FALSE))," ",VLOOKUP(TRIM(B1059),ALL!$B$1:$V$2738,4,FALSE)))</f>
        <v>4-5</v>
      </c>
      <c r="I1059" s="34" t="str">
        <f>IF(ISBLANK(VLOOKUP(TRIM(B1059),ALL!$B$1:$V$2738,5,FALSE)),"",IF(ISERROR(VLOOKUP(TRIM(B1059),ALL!$B$1:$V$2738,5,FALSE))," ",VLOOKUP(TRIM(B1059),ALL!$B$1:$V$2738,5,FALSE)))</f>
        <v/>
      </c>
      <c r="J1059" s="34">
        <f>IF(ISBLANK(VLOOKUP(TRIM(B1059),ALL!$B$1:$V$2738,6,FALSE)),"",IF(ISERROR(VLOOKUP(TRIM(B1059),ALL!$B$1:$V$2738,6,FALSE))," ", VLOOKUP(TRIM(B1059),ALL!$B$1:$V$2738,6,FALSE)))</f>
        <v>12</v>
      </c>
      <c r="K1059" s="34">
        <f>IF(ISBLANK(VLOOKUP(TRIM(B1059),ALL!$B$1:$V$2738,7,FALSE)),"",IF(ISERROR(VLOOKUP(TRIM(B1059),ALL!$B$1:$V$2738,7,FALSE))," ",VLOOKUP(TRIM(B1059),ALL!$B$1:$V$2738,7,FALSE)))</f>
        <v>1</v>
      </c>
      <c r="L1059" s="34" t="str">
        <f>IF(ISBLANK(VLOOKUP(TRIM(B1059),ALL!$B$1:$V$2738,8,FALSE)),"",IF(ISERROR(VLOOKUP(TRIM(B1059),ALL!$B$1:$V$2738,8,FALSE))," ",VLOOKUP(TRIM(B1059),ALL!$B$1:$V$2738,8,FALSE)))</f>
        <v/>
      </c>
      <c r="M1059" s="34" t="str">
        <f>IF(ISBLANK(VLOOKUP(TRIM(B1059),ALL!$B$1:$V$2738,9,FALSE)),"",IF(ISERROR(VLOOKUP(TRIM(B1059),ALL!$B$1:$V$2738,9,FALSE))," ",VLOOKUP(TRIM(B1059),ALL!$B$1:$V$2738,9,FALSE)))</f>
        <v/>
      </c>
      <c r="N1059" s="34" t="str">
        <f>IF(ISBLANK(VLOOKUP(TRIM(B1059),ALL!$B$1:$V$2738,10,FALSE)),"",IF(ISERROR(VLOOKUP(TRIM(B1059),ALL!$B$1:$V$2738,10,FALSE))," ",VLOOKUP(TRIM(B1059),ALL!$B$1:$V$2738,10,FALSE)))</f>
        <v/>
      </c>
      <c r="O1059" s="32"/>
      <c r="P1059"/>
      <c r="Q1059"/>
      <c r="R1059"/>
      <c r="S1059"/>
      <c r="T1059"/>
      <c r="AB1059"/>
      <c r="AC1059"/>
    </row>
    <row r="1060" spans="1:29">
      <c r="A1060" s="34" t="str">
        <f>IF(ISERROR(VLOOKUP(TRIM(B1060),ALL!$B$1:$U$2738,3,FALSE)),"(unc)",VLOOKUP(TRIM(B1060),ALL!$B$1:$U$2738,3,FALSE))</f>
        <v>LLB</v>
      </c>
      <c r="B1060" s="99" t="s">
        <v>8933</v>
      </c>
      <c r="C1060" s="10" t="s">
        <v>7456</v>
      </c>
      <c r="D1060" s="224">
        <f>VLOOKUP(TRIM(B1060),BirthdateDraft!$A$1:$M$9000,2,FALSE)</f>
        <v>36281</v>
      </c>
      <c r="E1060" s="203" t="str">
        <f>VLOOKUP(TRIM(B1060),BirthdateDraft!$A$1:$M$9865,3,FALSE)</f>
        <v>21/4</v>
      </c>
      <c r="F1060" s="209" t="s">
        <v>8781</v>
      </c>
      <c r="G1060" s="34" t="str">
        <f>IF(ISERROR(VLOOKUP(TRIM(B1060),ALL!$B$1:$U$2738,2,FALSE)),"",IF(ISERROR(VLOOKUP(TRIM(B1060),ALL!$B$1:$U$2738,2,FALSE))," ",VLOOKUP(TRIM(B1060),ALL!$B$1:$U$2738,2,FALSE)))</f>
        <v>DEN</v>
      </c>
      <c r="H1060" s="124" t="str">
        <f>IF(ISBLANK(VLOOKUP(TRIM(B1060),ALL!$B$1:$V$2738,4,FALSE)),"",IF(ISERROR(VLOOKUP(TRIM(B1060),ALL!$B$1:$V$2738,4,FALSE))," ",VLOOKUP(TRIM(B1060),ALL!$B$1:$V$2738,4,FALSE)))</f>
        <v>4-4</v>
      </c>
      <c r="I1060" s="34" t="str">
        <f>IF(ISBLANK(VLOOKUP(TRIM(B1060),ALL!$B$1:$V$2738,5,FALSE)),"",IF(ISERROR(VLOOKUP(TRIM(B1060),ALL!$B$1:$V$2738,5,FALSE))," ",VLOOKUP(TRIM(B1060),ALL!$B$1:$V$2738,5,FALSE)))</f>
        <v/>
      </c>
      <c r="J1060" s="34">
        <f>IF(ISBLANK(VLOOKUP(TRIM(B1060),ALL!$B$1:$V$2738,6,FALSE)),"",IF(ISERROR(VLOOKUP(TRIM(B1060),ALL!$B$1:$V$2738,6,FALSE))," ", VLOOKUP(TRIM(B1060),ALL!$B$1:$V$2738,6,FALSE)))</f>
        <v>3</v>
      </c>
      <c r="K1060" s="34"/>
      <c r="L1060" s="34" t="str">
        <f>IF(ISBLANK(VLOOKUP(TRIM(B1060),ALL!$B$1:$V$2738,8,FALSE)),"",IF(ISERROR(VLOOKUP(TRIM(B1060),ALL!$B$1:$V$2738,8,FALSE))," ",VLOOKUP(TRIM(B1060),ALL!$B$1:$V$2738,8,FALSE)))</f>
        <v/>
      </c>
      <c r="M1060" s="34" t="str">
        <f>IF(ISBLANK(VLOOKUP(TRIM(B1060),ALL!$B$1:$V$2738,9,FALSE)),"",IF(ISERROR(VLOOKUP(TRIM(B1060),ALL!$B$1:$V$2738,9,FALSE))," ",VLOOKUP(TRIM(B1060),ALL!$B$1:$V$2738,9,FALSE)))</f>
        <v/>
      </c>
      <c r="N1060" s="34" t="str">
        <f>IF(ISBLANK(VLOOKUP(TRIM(B1060),ALL!$B$1:$V$2738,10,FALSE)),"",IF(ISERROR(VLOOKUP(TRIM(B1060),ALL!$B$1:$V$2738,10,FALSE))," ",VLOOKUP(TRIM(B1060),ALL!$B$1:$V$2738,10,FALSE)))</f>
        <v/>
      </c>
      <c r="O1060" s="32"/>
      <c r="P1060"/>
      <c r="Q1060"/>
      <c r="R1060"/>
      <c r="S1060"/>
      <c r="T1060"/>
      <c r="AB1060"/>
      <c r="AC1060"/>
    </row>
    <row r="1061" spans="1:29">
      <c r="A1061" s="34" t="str">
        <f>IF(ISERROR(VLOOKUP(TRIM(B1061),ALL!$B$1:$U$2738,3,FALSE)),"(unc)",VLOOKUP(TRIM(B1061),ALL!$B$1:$U$2738,3,FALSE))</f>
        <v>OLB</v>
      </c>
      <c r="B1061" s="99" t="s">
        <v>8977</v>
      </c>
      <c r="C1061" s="10" t="s">
        <v>7456</v>
      </c>
      <c r="D1061" s="224">
        <f>VLOOKUP(TRIM(B1061),BirthdateDraft!$A$1:$M$9000,2,FALSE)</f>
        <v>35490</v>
      </c>
      <c r="E1061" s="203" t="str">
        <f>VLOOKUP(TRIM(B1061),BirthdateDraft!$A$1:$M$9865,3,FALSE)</f>
        <v>20/2</v>
      </c>
      <c r="F1061" s="209" t="s">
        <v>8401</v>
      </c>
      <c r="G1061" s="34" t="str">
        <f>IF(ISERROR(VLOOKUP(TRIM(B1061),ALL!$B$1:$U$2738,2,FALSE)),"",IF(ISERROR(VLOOKUP(TRIM(B1061),ALL!$B$1:$U$2738,2,FALSE))," ",VLOOKUP(TRIM(B1061),ALL!$B$1:$U$2738,2,FALSE)))</f>
        <v>SEN</v>
      </c>
      <c r="H1061" s="124" t="str">
        <f>IF(ISBLANK(VLOOKUP(TRIM(B1061),ALL!$B$1:$V$2738,4,FALSE)),"",IF(ISERROR(VLOOKUP(TRIM(B1061),ALL!$B$1:$V$2738,4,FALSE))," ",VLOOKUP(TRIM(B1061),ALL!$B$1:$V$2738,4,FALSE)))</f>
        <v>0-0</v>
      </c>
      <c r="I1061" s="34" t="str">
        <f>IF(ISBLANK(VLOOKUP(TRIM(B1061),ALL!$B$1:$V$2738,5,FALSE)),"",IF(ISERROR(VLOOKUP(TRIM(B1061),ALL!$B$1:$V$2738,5,FALSE))," ",VLOOKUP(TRIM(B1061),ALL!$B$1:$V$2738,5,FALSE)))</f>
        <v/>
      </c>
      <c r="J1061" s="34">
        <f>IF(ISBLANK(VLOOKUP(TRIM(B1061),ALL!$B$1:$V$2738,6,FALSE)),"",IF(ISERROR(VLOOKUP(TRIM(B1061),ALL!$B$1:$V$2738,6,FALSE))," ", VLOOKUP(TRIM(B1061),ALL!$B$1:$V$2738,6,FALSE)))</f>
        <v>8</v>
      </c>
      <c r="K1061" s="34" t="str">
        <f>IF(ISBLANK(VLOOKUP(TRIM(B1061),ALL!$B$1:$V$2738,7,FALSE)),"",IF(ISERROR(VLOOKUP(TRIM(B1061),ALL!$B$1:$V$2738,7,FALSE))," ",VLOOKUP(TRIM(B1061),ALL!$B$1:$V$2738,7,FALSE)))</f>
        <v/>
      </c>
      <c r="L1061" s="34" t="str">
        <f>IF(ISBLANK(VLOOKUP(TRIM(B1061),ALL!$B$1:$V$2738,8,FALSE)),"",IF(ISERROR(VLOOKUP(TRIM(B1061),ALL!$B$1:$V$2738,8,FALSE))," ",VLOOKUP(TRIM(B1061),ALL!$B$1:$V$2738,8,FALSE)))</f>
        <v/>
      </c>
      <c r="M1061" s="34" t="str">
        <f>IF(ISBLANK(VLOOKUP(TRIM(B1061),ALL!$B$1:$V$2738,9,FALSE)),"",IF(ISERROR(VLOOKUP(TRIM(B1061),ALL!$B$1:$V$2738,9,FALSE))," ",VLOOKUP(TRIM(B1061),ALL!$B$1:$V$2738,9,FALSE)))</f>
        <v/>
      </c>
      <c r="N1061" s="34" t="str">
        <f>IF(ISBLANK(VLOOKUP(TRIM(B1061),ALL!$B$1:$V$2738,10,FALSE)),"",IF(ISERROR(VLOOKUP(TRIM(B1061),ALL!$B$1:$V$2738,10,FALSE))," ",VLOOKUP(TRIM(B1061),ALL!$B$1:$V$2738,10,FALSE)))</f>
        <v/>
      </c>
      <c r="O1061" s="32"/>
      <c r="P1061"/>
      <c r="Q1061"/>
      <c r="R1061"/>
      <c r="S1061"/>
      <c r="T1061"/>
      <c r="AB1061"/>
      <c r="AC1061"/>
    </row>
    <row r="1062" spans="1:29">
      <c r="A1062" s="34" t="str">
        <f>IF(ISERROR(VLOOKUP(TRIM(B1062),ALL!$B$1:$U$2738,3,FALSE)),"(unc)",VLOOKUP(TRIM(B1062),ALL!$B$1:$U$2738,3,FALSE))</f>
        <v>LILB</v>
      </c>
      <c r="B1062" s="99" t="s">
        <v>5530</v>
      </c>
      <c r="C1062" s="10" t="s">
        <v>7456</v>
      </c>
      <c r="D1062" s="224">
        <f>VLOOKUP(TRIM(B1062),BirthdateDraft!$A$1:$M$9000,2,FALSE)</f>
        <v>34470</v>
      </c>
      <c r="E1062" s="203" t="str">
        <f>VLOOKUP(TRIM(B1062),BirthdateDraft!$A$1:$M$9865,3,FALSE)</f>
        <v>16/6</v>
      </c>
      <c r="F1062" s="209" t="s">
        <v>8698</v>
      </c>
      <c r="G1062" s="34" t="str">
        <f>IF(ISERROR(VLOOKUP(TRIM(B1062),ALL!$B$1:$U$2738,2,FALSE)),"",IF(ISERROR(VLOOKUP(TRIM(B1062),ALL!$B$1:$U$2738,2,FALSE))," ",VLOOKUP(TRIM(B1062),ALL!$B$1:$U$2738,2,FALSE)))</f>
        <v>CAN</v>
      </c>
      <c r="H1062" s="124" t="str">
        <f>IF(ISBLANK(VLOOKUP(TRIM(B1062),ALL!$B$1:$V$2738,4,FALSE)),"",IF(ISERROR(VLOOKUP(TRIM(B1062),ALL!$B$1:$V$2738,4,FALSE))," ",VLOOKUP(TRIM(B1062),ALL!$B$1:$V$2738,4,FALSE)))</f>
        <v>4-0</v>
      </c>
      <c r="I1062" s="34" t="str">
        <f>IF(ISBLANK(VLOOKUP(TRIM(B1062),ALL!$B$1:$V$2738,5,FALSE)),"",IF(ISERROR(VLOOKUP(TRIM(B1062),ALL!$B$1:$V$2738,5,FALSE))," ",VLOOKUP(TRIM(B1062),ALL!$B$1:$V$2738,5,FALSE)))</f>
        <v/>
      </c>
      <c r="J1062" s="34">
        <f>IF(ISBLANK(VLOOKUP(TRIM(B1062),ALL!$B$1:$V$2738,6,FALSE)),"",IF(ISERROR(VLOOKUP(TRIM(B1062),ALL!$B$1:$V$2738,6,FALSE))," ", VLOOKUP(TRIM(B1062),ALL!$B$1:$V$2738,6,FALSE)))</f>
        <v>5</v>
      </c>
      <c r="K1062" s="34" t="str">
        <f>IF(ISBLANK(VLOOKUP(TRIM(B1062),ALL!$B$1:$V$2738,7,FALSE)),"",IF(ISERROR(VLOOKUP(TRIM(B1062),ALL!$B$1:$V$2738,7,FALSE))," ",VLOOKUP(TRIM(B1062),ALL!$B$1:$V$2738,7,FALSE)))</f>
        <v/>
      </c>
      <c r="L1062" s="34" t="str">
        <f>IF(ISBLANK(VLOOKUP(TRIM(B1062),ALL!$B$1:$V$2738,8,FALSE)),"",IF(ISERROR(VLOOKUP(TRIM(B1062),ALL!$B$1:$V$2738,8,FALSE))," ",VLOOKUP(TRIM(B1062),ALL!$B$1:$V$2738,8,FALSE)))</f>
        <v/>
      </c>
      <c r="M1062" s="34" t="str">
        <f>IF(ISBLANK(VLOOKUP(TRIM(B1062),ALL!$B$1:$V$2738,9,FALSE)),"",IF(ISERROR(VLOOKUP(TRIM(B1062),ALL!$B$1:$V$2738,9,FALSE))," ",VLOOKUP(TRIM(B1062),ALL!$B$1:$V$2738,9,FALSE)))</f>
        <v/>
      </c>
      <c r="N1062" s="34" t="str">
        <f>IF(ISBLANK(VLOOKUP(TRIM(B1062),ALL!$B$1:$V$2738,10,FALSE)),"",IF(ISERROR(VLOOKUP(TRIM(B1062),ALL!$B$1:$V$2738,10,FALSE))," ",VLOOKUP(TRIM(B1062),ALL!$B$1:$V$2738,10,FALSE)))</f>
        <v/>
      </c>
      <c r="O1062" s="32"/>
      <c r="P1062"/>
      <c r="Q1062"/>
      <c r="R1062"/>
      <c r="S1062"/>
      <c r="T1062"/>
      <c r="AB1062"/>
      <c r="AC1062"/>
    </row>
    <row r="1063" spans="1:29">
      <c r="A1063" s="34" t="str">
        <f>IF(ISERROR(VLOOKUP(TRIM(B1063),ALL!$B$1:$U$2738,3,FALSE)),"(unc)",VLOOKUP(TRIM(B1063),ALL!$B$1:$U$2738,3,FALSE))</f>
        <v>LB</v>
      </c>
      <c r="B1063" s="219" t="s">
        <v>9178</v>
      </c>
      <c r="C1063" s="10" t="s">
        <v>7456</v>
      </c>
      <c r="D1063" s="224">
        <f>VLOOKUP(TRIM(B1063),BirthdateDraft!$A$1:$M$9000,2,FALSE)</f>
        <v>36312</v>
      </c>
      <c r="E1063" s="203" t="str">
        <f>VLOOKUP(TRIM(B1063),BirthdateDraft!$A$1:$M$9865,3,FALSE)</f>
        <v>21/5</v>
      </c>
      <c r="F1063" s="209" t="s">
        <v>12122</v>
      </c>
      <c r="G1063" s="34" t="str">
        <f>IF(ISERROR(VLOOKUP(TRIM(B1063),ALL!$B$1:$U$2738,2,FALSE)),"",IF(ISERROR(VLOOKUP(TRIM(B1063),ALL!$B$1:$U$2738,2,FALSE))," ",VLOOKUP(TRIM(B1063),ALL!$B$1:$U$2738,2,FALSE)))</f>
        <v>CLA</v>
      </c>
      <c r="H1063" s="124" t="str">
        <f>IF(ISBLANK(VLOOKUP(TRIM(B1063),ALL!$B$1:$V$2738,4,FALSE)),"",IF(ISERROR(VLOOKUP(TRIM(B1063),ALL!$B$1:$V$2738,4,FALSE))," ",VLOOKUP(TRIM(B1063),ALL!$B$1:$V$2738,4,FALSE)))</f>
        <v>0-0</v>
      </c>
      <c r="I1063" s="34" t="str">
        <f>IF(ISBLANK(VLOOKUP(TRIM(B1063),ALL!$B$1:$V$2738,5,FALSE)),"",IF(ISERROR(VLOOKUP(TRIM(B1063),ALL!$B$1:$V$2738,5,FALSE))," ",VLOOKUP(TRIM(B1063),ALL!$B$1:$V$2738,5,FALSE)))</f>
        <v/>
      </c>
      <c r="J1063" s="34">
        <f>IF(ISBLANK(VLOOKUP(TRIM(B1063),ALL!$B$1:$V$2738,6,FALSE)),"",IF(ISERROR(VLOOKUP(TRIM(B1063),ALL!$B$1:$V$2738,6,FALSE))," ", VLOOKUP(TRIM(B1063),ALL!$B$1:$V$2738,6,FALSE)))</f>
        <v>0</v>
      </c>
      <c r="K1063" s="34"/>
      <c r="L1063" s="34"/>
      <c r="M1063" s="34"/>
      <c r="N1063" s="34"/>
      <c r="O1063" s="32"/>
      <c r="P1063"/>
      <c r="Q1063"/>
      <c r="R1063"/>
      <c r="S1063"/>
      <c r="T1063"/>
      <c r="AB1063"/>
      <c r="AC1063"/>
    </row>
    <row r="1064" spans="1:29">
      <c r="A1064" s="34" t="str">
        <f>IF(ISERROR(VLOOKUP(TRIM(B1064),ALL!$B$1:$U$2738,3,FALSE)),"(unc)",VLOOKUP(TRIM(B1064),ALL!$B$1:$U$2738,3,FALSE))</f>
        <v>OLB</v>
      </c>
      <c r="B1064" s="99" t="s">
        <v>10027</v>
      </c>
      <c r="C1064" s="10" t="s">
        <v>7456</v>
      </c>
      <c r="D1064" s="224">
        <f>VLOOKUP(TRIM(B1064),BirthdateDraft!$A$1:$M$9000,2,FALSE)</f>
        <v>36429</v>
      </c>
      <c r="E1064" s="203" t="str">
        <f>VLOOKUP(TRIM(B1064),BirthdateDraft!$A$1:$M$9865,3,FALSE)</f>
        <v>22/2</v>
      </c>
      <c r="F1064" s="209" t="s">
        <v>10757</v>
      </c>
      <c r="G1064" s="34" t="str">
        <f>IF(ISERROR(VLOOKUP(TRIM(B1064),ALL!$B$1:$U$2738,2,FALSE)),"",IF(ISERROR(VLOOKUP(TRIM(B1064),ALL!$B$1:$U$2738,2,FALSE))," ",VLOOKUP(TRIM(B1064),ALL!$B$1:$U$2738,2,FALSE)))</f>
        <v>DNA</v>
      </c>
      <c r="H1064" s="124" t="str">
        <f>IF(ISBLANK(VLOOKUP(TRIM(B1064),ALL!$B$1:$V$2738,4,FALSE)),"",IF(ISERROR(VLOOKUP(TRIM(B1064),ALL!$B$1:$V$2738,4,FALSE))," ",VLOOKUP(TRIM(B1064),ALL!$B$1:$V$2738,4,FALSE)))</f>
        <v>0-0</v>
      </c>
      <c r="I1064" s="34" t="str">
        <f>IF(ISBLANK(VLOOKUP(TRIM(B1064),ALL!$B$1:$V$2738,5,FALSE)),"",IF(ISERROR(VLOOKUP(TRIM(B1064),ALL!$B$1:$V$2738,5,FALSE))," ",VLOOKUP(TRIM(B1064),ALL!$B$1:$V$2738,5,FALSE)))</f>
        <v/>
      </c>
      <c r="J1064" s="34">
        <f>IF(ISBLANK(VLOOKUP(TRIM(B1064),ALL!$B$1:$V$2738,6,FALSE)),"",IF(ISERROR(VLOOKUP(TRIM(B1064),ALL!$B$1:$V$2738,6,FALSE))," ", VLOOKUP(TRIM(B1064),ALL!$B$1:$V$2738,6,FALSE)))</f>
        <v>12</v>
      </c>
      <c r="K1064" s="34"/>
      <c r="L1064" s="34" t="str">
        <f>IF(ISBLANK(VLOOKUP(TRIM(B1064),ALL!$B$1:$V$2738,8,FALSE)),"",IF(ISERROR(VLOOKUP(TRIM(B1064),ALL!$B$1:$V$2738,8,FALSE))," ",VLOOKUP(TRIM(B1064),ALL!$B$1:$V$2738,8,FALSE)))</f>
        <v/>
      </c>
      <c r="M1064" s="34" t="str">
        <f>IF(ISBLANK(VLOOKUP(TRIM(B1064),ALL!$B$1:$V$2738,9,FALSE)),"",IF(ISERROR(VLOOKUP(TRIM(B1064),ALL!$B$1:$V$2738,9,FALSE))," ",VLOOKUP(TRIM(B1064),ALL!$B$1:$V$2738,9,FALSE)))</f>
        <v/>
      </c>
      <c r="N1064" s="34" t="str">
        <f>IF(ISBLANK(VLOOKUP(TRIM(B1064),ALL!$B$1:$V$2738,10,FALSE)),"",IF(ISERROR(VLOOKUP(TRIM(B1064),ALL!$B$1:$V$2738,10,FALSE))," ",VLOOKUP(TRIM(B1064),ALL!$B$1:$V$2738,10,FALSE)))</f>
        <v/>
      </c>
      <c r="O1064" s="32"/>
      <c r="P1064"/>
      <c r="Q1064"/>
      <c r="R1064"/>
      <c r="S1064"/>
      <c r="T1064"/>
      <c r="AB1064"/>
      <c r="AC1064"/>
    </row>
    <row r="1065" spans="1:29">
      <c r="A1065" s="34" t="str">
        <f>IF(ISERROR(VLOOKUP(TRIM(B1065),ALL!$B$1:$U$2738,3,FALSE)),"(unc)",VLOOKUP(TRIM(B1065),ALL!$B$1:$U$2738,3,FALSE))</f>
        <v>(unc)</v>
      </c>
      <c r="B1065" s="99" t="s">
        <v>6580</v>
      </c>
      <c r="C1065" s="10" t="s">
        <v>7456</v>
      </c>
      <c r="D1065" s="224">
        <f>VLOOKUP(TRIM(B1065),BirthdateDraft!$A$1:$M$9000,2,FALSE)</f>
        <v>35427</v>
      </c>
      <c r="E1065" s="203" t="str">
        <f>VLOOKUP(TRIM(B1065),BirthdateDraft!$A$1:$M$9865,3,FALSE)</f>
        <v>18/2</v>
      </c>
      <c r="F1065" s="209"/>
      <c r="G1065" s="34" t="str">
        <f>IF(ISERROR(VLOOKUP(TRIM(B1065),ALL!$B$1:$U$2738,2,FALSE)),"",IF(ISERROR(VLOOKUP(TRIM(B1065),ALL!$B$1:$U$2738,2,FALSE))," ",VLOOKUP(TRIM(B1065),ALL!$B$1:$U$2738,2,FALSE)))</f>
        <v/>
      </c>
      <c r="H1065" s="124" t="str">
        <f>IF(ISBLANK(VLOOKUP(TRIM(B1065),ALL!$B$1:$V$2738,4,FALSE)),"",IF(ISERROR(VLOOKUP(TRIM(B1065),ALL!$B$1:$V$2738,4,FALSE))," ",VLOOKUP(TRIM(B1065),ALL!$B$1:$V$2738,4,FALSE)))</f>
        <v xml:space="preserve"> </v>
      </c>
      <c r="I1065" s="34" t="str">
        <f>IF(ISBLANK(VLOOKUP(TRIM(B1065),ALL!$B$1:$V$2738,5,FALSE)),"",IF(ISERROR(VLOOKUP(TRIM(B1065),ALL!$B$1:$V$2738,5,FALSE))," ",VLOOKUP(TRIM(B1065),ALL!$B$1:$V$2738,5,FALSE)))</f>
        <v xml:space="preserve"> </v>
      </c>
      <c r="J1065" s="34" t="str">
        <f>IF(ISBLANK(VLOOKUP(TRIM(B1065),ALL!$B$1:$V$2738,6,FALSE)),"",IF(ISERROR(VLOOKUP(TRIM(B1065),ALL!$B$1:$V$2738,6,FALSE))," ", VLOOKUP(TRIM(B1065),ALL!$B$1:$V$2738,6,FALSE)))</f>
        <v xml:space="preserve"> </v>
      </c>
      <c r="K1065" s="34"/>
      <c r="L1065" s="34" t="str">
        <f>IF(ISBLANK(VLOOKUP(TRIM(B1065),ALL!$B$1:$V$2738,8,FALSE)),"",IF(ISERROR(VLOOKUP(TRIM(B1065),ALL!$B$1:$V$2738,8,FALSE))," ",VLOOKUP(TRIM(B1065),ALL!$B$1:$V$2738,8,FALSE)))</f>
        <v xml:space="preserve"> </v>
      </c>
      <c r="M1065" s="34" t="str">
        <f>IF(ISBLANK(VLOOKUP(TRIM(B1065),ALL!$B$1:$V$2738,9,FALSE)),"",IF(ISERROR(VLOOKUP(TRIM(B1065),ALL!$B$1:$V$2738,9,FALSE))," ",VLOOKUP(TRIM(B1065),ALL!$B$1:$V$2738,9,FALSE)))</f>
        <v xml:space="preserve"> </v>
      </c>
      <c r="N1065" s="34" t="str">
        <f>IF(ISBLANK(VLOOKUP(TRIM(B1065),ALL!$B$1:$V$2738,10,FALSE)),"",IF(ISERROR(VLOOKUP(TRIM(B1065),ALL!$B$1:$V$2738,10,FALSE))," ",VLOOKUP(TRIM(B1065),ALL!$B$1:$V$2738,10,FALSE)))</f>
        <v xml:space="preserve"> </v>
      </c>
      <c r="O1065" s="32"/>
      <c r="P1065"/>
      <c r="Q1065"/>
      <c r="R1065"/>
      <c r="S1065"/>
      <c r="T1065"/>
      <c r="AB1065"/>
      <c r="AC1065"/>
    </row>
    <row r="1066" spans="1:29">
      <c r="A1066" s="34"/>
      <c r="B1066" s="99"/>
      <c r="C1066" s="10"/>
      <c r="D1066" s="224"/>
      <c r="E1066" s="203"/>
      <c r="F1066" s="209"/>
      <c r="G1066" s="34"/>
      <c r="H1066" s="124"/>
      <c r="I1066" s="34"/>
      <c r="J1066" s="34"/>
      <c r="K1066" s="34"/>
      <c r="L1066" s="34" t="str">
        <f>IF(ISBLANK(VLOOKUP(TRIM(B1066),ALL!$B$1:$V$2738,8,FALSE)),"",IF(ISERROR(VLOOKUP(TRIM(B1066),ALL!$B$1:$V$2738,8,FALSE))," ",VLOOKUP(TRIM(B1066),ALL!$B$1:$V$2738,8,FALSE)))</f>
        <v xml:space="preserve"> </v>
      </c>
      <c r="M1066" s="34" t="str">
        <f>IF(ISBLANK(VLOOKUP(TRIM(B1066),ALL!$B$1:$V$2738,9,FALSE)),"",IF(ISERROR(VLOOKUP(TRIM(B1066),ALL!$B$1:$V$2738,9,FALSE))," ",VLOOKUP(TRIM(B1066),ALL!$B$1:$V$2738,9,FALSE)))</f>
        <v xml:space="preserve"> </v>
      </c>
      <c r="N1066" s="34" t="str">
        <f>IF(ISBLANK(VLOOKUP(TRIM(B1066),ALL!$B$1:$V$2738,10,FALSE)),"",IF(ISERROR(VLOOKUP(TRIM(B1066),ALL!$B$1:$V$2738,10,FALSE))," ",VLOOKUP(TRIM(B1066),ALL!$B$1:$V$2738,10,FALSE)))</f>
        <v xml:space="preserve"> </v>
      </c>
      <c r="O1066" s="32"/>
      <c r="P1066"/>
      <c r="Q1066"/>
      <c r="R1066"/>
      <c r="S1066"/>
      <c r="T1066"/>
      <c r="AB1066"/>
      <c r="AC1066"/>
    </row>
    <row r="1067" spans="1:29">
      <c r="A1067" s="34" t="str">
        <f>IF(ISERROR(VLOOKUP(TRIM(B1067),ALL!$B$1:$U$2738,3,FALSE)),"(unc)",VLOOKUP(TRIM(B1067),ALL!$B$1:$U$2738,3,FALSE))</f>
        <v>LCB ^</v>
      </c>
      <c r="B1067" s="99" t="s">
        <v>7925</v>
      </c>
      <c r="C1067" s="10" t="s">
        <v>7456</v>
      </c>
      <c r="D1067" s="224">
        <f>VLOOKUP(TRIM(B1067),BirthdateDraft!$A$1:$M$9000,2,FALSE)</f>
        <v>36269</v>
      </c>
      <c r="E1067" s="203" t="str">
        <f>VLOOKUP(TRIM(B1067),BirthdateDraft!$A$1:$M$9865,3,FALSE)</f>
        <v>20/2</v>
      </c>
      <c r="F1067" s="209"/>
      <c r="G1067" s="34" t="str">
        <f>IF(ISERROR(VLOOKUP(TRIM(B1067),ALL!$B$1:$U$2738,2,FALSE)),"",IF(ISERROR(VLOOKUP(TRIM(B1067),ALL!$B$1:$U$2738,2,FALSE))," ",VLOOKUP(TRIM(B1067),ALL!$B$1:$U$2738,2,FALSE)))</f>
        <v>CHN</v>
      </c>
      <c r="H1067" s="124" t="str">
        <f>IF(ISBLANK(VLOOKUP(TRIM(B1067),ALL!$B$1:$V$2738,4,FALSE)),"",IF(ISERROR(VLOOKUP(TRIM(B1067),ALL!$B$1:$V$2738,4,FALSE))," ",VLOOKUP(TRIM(B1067),ALL!$B$1:$V$2738,4,FALSE)))</f>
        <v>6</v>
      </c>
      <c r="I1067" s="34"/>
      <c r="J1067" s="34"/>
      <c r="K1067" s="34"/>
      <c r="L1067" s="34" t="str">
        <f>IF(ISBLANK(VLOOKUP(TRIM(B1067),ALL!$B$1:$V$2738,8,FALSE)),"",IF(ISERROR(VLOOKUP(TRIM(B1067),ALL!$B$1:$V$2738,8,FALSE))," ",VLOOKUP(TRIM(B1067),ALL!$B$1:$V$2738,8,FALSE)))</f>
        <v/>
      </c>
      <c r="M1067" s="34" t="str">
        <f>IF(ISBLANK(VLOOKUP(TRIM(B1067),ALL!$B$1:$V$2738,9,FALSE)),"",IF(ISERROR(VLOOKUP(TRIM(B1067),ALL!$B$1:$V$2738,9,FALSE))," ",VLOOKUP(TRIM(B1067),ALL!$B$1:$V$2738,9,FALSE)))</f>
        <v/>
      </c>
      <c r="N1067" s="34" t="str">
        <f>IF(ISBLANK(VLOOKUP(TRIM(B1067),ALL!$B$1:$V$2738,10,FALSE)),"",IF(ISERROR(VLOOKUP(TRIM(B1067),ALL!$B$1:$V$2738,10,FALSE))," ",VLOOKUP(TRIM(B1067),ALL!$B$1:$V$2738,10,FALSE)))</f>
        <v/>
      </c>
      <c r="O1067" s="32"/>
      <c r="P1067"/>
      <c r="Q1067"/>
      <c r="R1067"/>
      <c r="S1067"/>
      <c r="T1067"/>
      <c r="AB1067"/>
      <c r="AC1067"/>
    </row>
    <row r="1068" spans="1:29">
      <c r="A1068" s="34" t="str">
        <f>IF(ISERROR(VLOOKUP(TRIM(B1068),ALL!$B$1:$U$2738,3,FALSE)),"(unc)",VLOOKUP(TRIM(B1068),ALL!$B$1:$U$2738,3,FALSE))</f>
        <v>LCB ^</v>
      </c>
      <c r="B1068" s="99" t="s">
        <v>9003</v>
      </c>
      <c r="C1068" s="10" t="s">
        <v>7456</v>
      </c>
      <c r="D1068" s="224">
        <f>VLOOKUP(TRIM(B1068),BirthdateDraft!$A$1:$M$9000,2,FALSE)</f>
        <v>36617</v>
      </c>
      <c r="E1068" s="203" t="str">
        <f>VLOOKUP(TRIM(B1068),BirthdateDraft!$A$1:$M$9865,3,FALSE)</f>
        <v>21/1(9)</v>
      </c>
      <c r="F1068" s="209" t="s">
        <v>11746</v>
      </c>
      <c r="G1068" s="34" t="str">
        <f>IF(ISERROR(VLOOKUP(TRIM(B1068),ALL!$B$1:$U$2738,2,FALSE)),"",IF(ISERROR(VLOOKUP(TRIM(B1068),ALL!$B$1:$U$2738,2,FALSE))," ",VLOOKUP(TRIM(B1068),ALL!$B$1:$U$2738,2,FALSE)))</f>
        <v>DNA</v>
      </c>
      <c r="H1068" s="124" t="str">
        <f>IF(ISBLANK(VLOOKUP(TRIM(B1068),ALL!$B$1:$V$2738,4,FALSE)),"",IF(ISERROR(VLOOKUP(TRIM(B1068),ALL!$B$1:$V$2738,4,FALSE))," ",VLOOKUP(TRIM(B1068),ALL!$B$1:$V$2738,4,FALSE)))</f>
        <v>6</v>
      </c>
      <c r="I1068" s="34"/>
      <c r="J1068" s="34"/>
      <c r="K1068" s="34"/>
      <c r="L1068" s="34" t="str">
        <f>IF(ISBLANK(VLOOKUP(TRIM(B1068),ALL!$B$1:$V$2738,8,FALSE)),"",IF(ISERROR(VLOOKUP(TRIM(B1068),ALL!$B$1:$V$2738,8,FALSE))," ",VLOOKUP(TRIM(B1068),ALL!$B$1:$V$2738,8,FALSE)))</f>
        <v/>
      </c>
      <c r="M1068" s="34" t="str">
        <f>IF(ISBLANK(VLOOKUP(TRIM(B1068),ALL!$B$1:$V$2738,9,FALSE)),"",IF(ISERROR(VLOOKUP(TRIM(B1068),ALL!$B$1:$V$2738,9,FALSE))," ",VLOOKUP(TRIM(B1068),ALL!$B$1:$V$2738,9,FALSE)))</f>
        <v/>
      </c>
      <c r="N1068" s="34" t="str">
        <f>IF(ISBLANK(VLOOKUP(TRIM(B1068),ALL!$B$1:$V$2738,10,FALSE)),"",IF(ISERROR(VLOOKUP(TRIM(B1068),ALL!$B$1:$V$2738,10,FALSE))," ",VLOOKUP(TRIM(B1068),ALL!$B$1:$V$2738,10,FALSE)))</f>
        <v/>
      </c>
      <c r="O1068" s="32"/>
      <c r="P1068"/>
      <c r="Q1068"/>
      <c r="R1068"/>
      <c r="S1068"/>
      <c r="T1068"/>
      <c r="AB1068"/>
      <c r="AC1068"/>
    </row>
    <row r="1069" spans="1:29">
      <c r="A1069" s="34" t="str">
        <f>IF(ISERROR(VLOOKUP(TRIM(B1069),ALL!$B$1:$U$2738,3,FALSE)),"(unc)",VLOOKUP(TRIM(B1069),ALL!$B$1:$U$2738,3,FALSE))</f>
        <v>FS ^</v>
      </c>
      <c r="B1069" s="99" t="s">
        <v>8952</v>
      </c>
      <c r="C1069" s="10" t="s">
        <v>7456</v>
      </c>
      <c r="D1069" s="224">
        <f>VLOOKUP(TRIM(B1069),BirthdateDraft!$A$1:$M$9000,2,FALSE)</f>
        <v>35977</v>
      </c>
      <c r="E1069" s="203" t="str">
        <f>VLOOKUP(TRIM(B1069),BirthdateDraft!$A$1:$M$9865,3,FALSE)</f>
        <v>21/4</v>
      </c>
      <c r="F1069" s="209" t="s">
        <v>9644</v>
      </c>
      <c r="G1069" s="34" t="str">
        <f>IF(ISERROR(VLOOKUP(TRIM(B1069),ALL!$B$1:$U$2738,2,FALSE)),"",IF(ISERROR(VLOOKUP(TRIM(B1069),ALL!$B$1:$U$2738,2,FALSE))," ",VLOOKUP(TRIM(B1069),ALL!$B$1:$U$2738,2,FALSE)))</f>
        <v>MIN</v>
      </c>
      <c r="H1069" s="124" t="str">
        <f>IF(ISBLANK(VLOOKUP(TRIM(B1069),ALL!$B$1:$V$2738,4,FALSE)),"",IF(ISERROR(VLOOKUP(TRIM(B1069),ALL!$B$1:$V$2738,4,FALSE))," ",VLOOKUP(TRIM(B1069),ALL!$B$1:$V$2738,4,FALSE)))</f>
        <v>5-5</v>
      </c>
      <c r="I1069" s="34"/>
      <c r="J1069" s="34"/>
      <c r="K1069" s="34"/>
      <c r="L1069" s="34" t="str">
        <f>IF(ISBLANK(VLOOKUP(TRIM(B1069),ALL!$B$1:$V$2738,8,FALSE)),"",IF(ISERROR(VLOOKUP(TRIM(B1069),ALL!$B$1:$V$2738,8,FALSE))," ",VLOOKUP(TRIM(B1069),ALL!$B$1:$V$2738,8,FALSE)))</f>
        <v/>
      </c>
      <c r="M1069" s="34" t="str">
        <f>IF(ISBLANK(VLOOKUP(TRIM(B1069),ALL!$B$1:$V$2738,9,FALSE)),"",IF(ISERROR(VLOOKUP(TRIM(B1069),ALL!$B$1:$V$2738,9,FALSE))," ",VLOOKUP(TRIM(B1069),ALL!$B$1:$V$2738,9,FALSE)))</f>
        <v/>
      </c>
      <c r="N1069" s="34" t="str">
        <f>IF(ISBLANK(VLOOKUP(TRIM(B1069),ALL!$B$1:$V$2738,10,FALSE)),"",IF(ISERROR(VLOOKUP(TRIM(B1069),ALL!$B$1:$V$2738,10,FALSE))," ",VLOOKUP(TRIM(B1069),ALL!$B$1:$V$2738,10,FALSE)))</f>
        <v/>
      </c>
      <c r="O1069" s="32"/>
      <c r="P1069"/>
      <c r="Q1069"/>
      <c r="R1069"/>
      <c r="S1069"/>
      <c r="T1069"/>
      <c r="AB1069"/>
      <c r="AC1069"/>
    </row>
    <row r="1070" spans="1:29">
      <c r="A1070" s="34" t="str">
        <f>IF(ISERROR(VLOOKUP(TRIM(B1070),ALL!$B$1:$U$2738,3,FALSE)),"(unc)",VLOOKUP(TRIM(B1070),ALL!$B$1:$U$2738,3,FALSE))</f>
        <v>CB ^</v>
      </c>
      <c r="B1070" s="99" t="s">
        <v>8905</v>
      </c>
      <c r="C1070" s="10" t="s">
        <v>7456</v>
      </c>
      <c r="D1070" s="224">
        <f>VLOOKUP(TRIM(B1070),BirthdateDraft!$A$1:$M$9000,2,FALSE)</f>
        <v>34912</v>
      </c>
      <c r="E1070" s="203" t="str">
        <f>VLOOKUP(TRIM(B1070),BirthdateDraft!$A$1:$M$9865,3,FALSE)</f>
        <v>FA</v>
      </c>
      <c r="F1070" s="209"/>
      <c r="G1070" s="34" t="str">
        <f>IF(ISERROR(VLOOKUP(TRIM(B1070),ALL!$B$1:$U$2738,2,FALSE)),"",IF(ISERROR(VLOOKUP(TRIM(B1070),ALL!$B$1:$U$2738,2,FALSE))," ",VLOOKUP(TRIM(B1070),ALL!$B$1:$U$2738,2,FALSE)))</f>
        <v>INA</v>
      </c>
      <c r="H1070" s="124" t="str">
        <f>IF(ISBLANK(VLOOKUP(TRIM(B1070),ALL!$B$1:$V$2738,4,FALSE)),"",IF(ISERROR(VLOOKUP(TRIM(B1070),ALL!$B$1:$V$2738,4,FALSE))," ",VLOOKUP(TRIM(B1070),ALL!$B$1:$V$2738,4,FALSE)))</f>
        <v>5</v>
      </c>
      <c r="I1070" s="34" t="str">
        <f>IF(ISBLANK(VLOOKUP(TRIM(B1070),ALL!$B$1:$V$2738,5,FALSE)),"",IF(ISERROR(VLOOKUP(TRIM(B1070),ALL!$B$1:$V$2738,5,FALSE))," ",VLOOKUP(TRIM(B1070),ALL!$B$1:$V$2738,5,FALSE)))</f>
        <v/>
      </c>
      <c r="J1070" s="34" t="str">
        <f>IF(ISBLANK(VLOOKUP(TRIM(B1070),ALL!$B$1:$V$2738,6,FALSE)),"",IF(ISERROR(VLOOKUP(TRIM(B1070),ALL!$B$1:$V$2738,6,FALSE))," ", VLOOKUP(TRIM(B1070),ALL!$B$1:$V$2738,6,FALSE)))</f>
        <v/>
      </c>
      <c r="K1070" s="34" t="str">
        <f>IF(ISBLANK(VLOOKUP(TRIM(B1070),ALL!$B$1:$V$2738,7,FALSE)),"",IF(ISERROR(VLOOKUP(TRIM(B1070),ALL!$B$1:$V$2738,7,FALSE))," ",VLOOKUP(TRIM(B1070),ALL!$B$1:$V$2738,7,FALSE)))</f>
        <v/>
      </c>
      <c r="L1070" s="34" t="str">
        <f>IF(ISBLANK(VLOOKUP(TRIM(B1070),ALL!$B$1:$V$2738,8,FALSE)),"",IF(ISERROR(VLOOKUP(TRIM(B1070),ALL!$B$1:$V$2738,8,FALSE))," ",VLOOKUP(TRIM(B1070),ALL!$B$1:$V$2738,8,FALSE)))</f>
        <v/>
      </c>
      <c r="M1070" s="34" t="str">
        <f>IF(ISBLANK(VLOOKUP(TRIM(B1070),ALL!$B$1:$V$2738,9,FALSE)),"",IF(ISERROR(VLOOKUP(TRIM(B1070),ALL!$B$1:$V$2738,9,FALSE))," ",VLOOKUP(TRIM(B1070),ALL!$B$1:$V$2738,9,FALSE)))</f>
        <v/>
      </c>
      <c r="N1070" s="34" t="str">
        <f>IF(ISBLANK(VLOOKUP(TRIM(B1070),ALL!$B$1:$V$2738,10,FALSE)),"",IF(ISERROR(VLOOKUP(TRIM(B1070),ALL!$B$1:$V$2738,10,FALSE))," ",VLOOKUP(TRIM(B1070),ALL!$B$1:$V$2738,10,FALSE)))</f>
        <v/>
      </c>
      <c r="O1070" s="32"/>
      <c r="P1070"/>
      <c r="Q1070"/>
      <c r="R1070"/>
      <c r="S1070"/>
      <c r="T1070"/>
      <c r="AB1070"/>
      <c r="AC1070"/>
    </row>
    <row r="1071" spans="1:29">
      <c r="A1071" s="34" t="str">
        <f>IF(ISERROR(VLOOKUP(TRIM(B1071),ALL!$B$1:$U$2738,3,FALSE)),"(unc)",VLOOKUP(TRIM(B1071),ALL!$B$1:$U$2738,3,FALSE))</f>
        <v>FS ^</v>
      </c>
      <c r="B1071" s="99" t="s">
        <v>7967</v>
      </c>
      <c r="C1071" s="10" t="s">
        <v>7456</v>
      </c>
      <c r="D1071" s="224">
        <f>VLOOKUP(TRIM(B1071),BirthdateDraft!$A$1:$M$9000,2,FALSE)</f>
        <v>36381</v>
      </c>
      <c r="E1071" s="203" t="str">
        <f>VLOOKUP(TRIM(B1071),BirthdateDraft!$A$1:$M$9865,3,FALSE)</f>
        <v>20/2</v>
      </c>
      <c r="F1071" s="209"/>
      <c r="G1071" s="34" t="str">
        <f>IF(ISERROR(VLOOKUP(TRIM(B1071),ALL!$B$1:$U$2738,2,FALSE)),"",IF(ISERROR(VLOOKUP(TRIM(B1071),ALL!$B$1:$U$2738,2,FALSE))," ",VLOOKUP(TRIM(B1071),ALL!$B$1:$U$2738,2,FALSE)))</f>
        <v>NYN</v>
      </c>
      <c r="H1071" s="124" t="str">
        <f>IF(ISBLANK(VLOOKUP(TRIM(B1071),ALL!$B$1:$V$2738,4,FALSE)),"",IF(ISERROR(VLOOKUP(TRIM(B1071),ALL!$B$1:$V$2738,4,FALSE))," ",VLOOKUP(TRIM(B1071),ALL!$B$1:$V$2738,4,FALSE)))</f>
        <v>6-4</v>
      </c>
      <c r="I1071" s="34"/>
      <c r="J1071" s="34"/>
      <c r="K1071" s="34"/>
      <c r="L1071" s="34" t="str">
        <f>IF(ISBLANK(VLOOKUP(TRIM(B1071),ALL!$B$1:$V$2738,8,FALSE)),"",IF(ISERROR(VLOOKUP(TRIM(B1071),ALL!$B$1:$V$2738,8,FALSE))," ",VLOOKUP(TRIM(B1071),ALL!$B$1:$V$2738,8,FALSE)))</f>
        <v/>
      </c>
      <c r="M1071" s="34" t="str">
        <f>IF(ISBLANK(VLOOKUP(TRIM(B1071),ALL!$B$1:$V$2738,9,FALSE)),"",IF(ISERROR(VLOOKUP(TRIM(B1071),ALL!$B$1:$V$2738,9,FALSE))," ",VLOOKUP(TRIM(B1071),ALL!$B$1:$V$2738,9,FALSE)))</f>
        <v/>
      </c>
      <c r="N1071" s="34" t="str">
        <f>IF(ISBLANK(VLOOKUP(TRIM(B1071),ALL!$B$1:$V$2738,10,FALSE)),"",IF(ISERROR(VLOOKUP(TRIM(B1071),ALL!$B$1:$V$2738,10,FALSE))," ",VLOOKUP(TRIM(B1071),ALL!$B$1:$V$2738,10,FALSE)))</f>
        <v/>
      </c>
      <c r="O1071" s="32"/>
      <c r="P1071"/>
      <c r="Q1071"/>
      <c r="R1071"/>
      <c r="S1071"/>
      <c r="T1071"/>
      <c r="AB1071"/>
      <c r="AC1071"/>
    </row>
    <row r="1072" spans="1:29">
      <c r="A1072" s="34" t="str">
        <f>IF(ISERROR(VLOOKUP(TRIM(B1072),ALL!$B$1:$U$2738,3,FALSE)),"(unc)",VLOOKUP(TRIM(B1072),ALL!$B$1:$U$2738,3,FALSE))</f>
        <v>DB ^</v>
      </c>
      <c r="B1072" s="99" t="s">
        <v>7191</v>
      </c>
      <c r="C1072" s="10" t="s">
        <v>7456</v>
      </c>
      <c r="D1072" s="224">
        <f>VLOOKUP(TRIM(B1072),BirthdateDraft!$A$1:$M$9000,2,FALSE)</f>
        <v>35784</v>
      </c>
      <c r="E1072" s="203" t="str">
        <f>VLOOKUP(TRIM(B1072),BirthdateDraft!$A$1:$M$9865,3,FALSE)</f>
        <v>19/4</v>
      </c>
      <c r="F1072" s="209"/>
      <c r="G1072" s="34" t="str">
        <f>IF(ISERROR(VLOOKUP(TRIM(B1072),ALL!$B$1:$U$2738,2,FALSE)),"",IF(ISERROR(VLOOKUP(TRIM(B1072),ALL!$B$1:$U$2738,2,FALSE))," ",VLOOKUP(TRIM(B1072),ALL!$B$1:$U$2738,2,FALSE)))</f>
        <v>DEN</v>
      </c>
      <c r="H1072" s="124" t="str">
        <f>IF(ISBLANK(VLOOKUP(TRIM(B1072),ALL!$B$1:$V$2738,4,FALSE)),"",IF(ISERROR(VLOOKUP(TRIM(B1072),ALL!$B$1:$V$2738,4,FALSE))," ",VLOOKUP(TRIM(B1072),ALL!$B$1:$V$2738,4,FALSE)))</f>
        <v>0-0</v>
      </c>
      <c r="I1072" s="34"/>
      <c r="J1072" s="34"/>
      <c r="K1072" s="34" t="str">
        <f>IF(ISBLANK(VLOOKUP(TRIM(B1072),ALL!$B$1:$V$2738,7,FALSE)),"",IF(ISERROR(VLOOKUP(TRIM(B1072),ALL!$B$1:$V$2738,7,FALSE))," ",VLOOKUP(TRIM(B1072),ALL!$B$1:$V$2738,7,FALSE)))</f>
        <v/>
      </c>
      <c r="L1072" s="34" t="str">
        <f>IF(ISBLANK(VLOOKUP(TRIM(B1072),ALL!$B$1:$V$2738,8,FALSE)),"",IF(ISERROR(VLOOKUP(TRIM(B1072),ALL!$B$1:$V$2738,8,FALSE))," ",VLOOKUP(TRIM(B1072),ALL!$B$1:$V$2738,8,FALSE)))</f>
        <v/>
      </c>
      <c r="M1072" s="34" t="str">
        <f>IF(ISBLANK(VLOOKUP(TRIM(B1072),ALL!$B$1:$V$2738,9,FALSE)),"",IF(ISERROR(VLOOKUP(TRIM(B1072),ALL!$B$1:$V$2738,9,FALSE))," ",VLOOKUP(TRIM(B1072),ALL!$B$1:$V$2738,9,FALSE)))</f>
        <v/>
      </c>
      <c r="N1072" s="34" t="str">
        <f>IF(ISBLANK(VLOOKUP(TRIM(B1072),ALL!$B$1:$V$2738,10,FALSE)),"",IF(ISERROR(VLOOKUP(TRIM(B1072),ALL!$B$1:$V$2738,10,FALSE))," ",VLOOKUP(TRIM(B1072),ALL!$B$1:$V$2738,10,FALSE)))</f>
        <v/>
      </c>
      <c r="O1072" s="32"/>
      <c r="P1072"/>
      <c r="Q1072"/>
      <c r="R1072"/>
      <c r="S1072"/>
      <c r="T1072"/>
      <c r="AB1072"/>
      <c r="AC1072"/>
    </row>
    <row r="1073" spans="1:29">
      <c r="A1073" s="34" t="str">
        <f>IF(ISERROR(VLOOKUP(TRIM(B1073),ALL!$B$1:$U$2738,3,FALSE)),"(unc)",VLOOKUP(TRIM(B1073),ALL!$B$1:$U$2738,3,FALSE))</f>
        <v>DB ^ KOR PR</v>
      </c>
      <c r="B1073" s="99" t="s">
        <v>7213</v>
      </c>
      <c r="C1073" s="10" t="s">
        <v>7456</v>
      </c>
      <c r="D1073" s="224">
        <f>VLOOKUP(TRIM(B1073),BirthdateDraft!$A$1:$M$9000,2,FALSE)</f>
        <v>35603</v>
      </c>
      <c r="E1073" s="203" t="str">
        <f>VLOOKUP(TRIM(B1073),BirthdateDraft!$A$1:$M$9865,3,FALSE)</f>
        <v>19/FA</v>
      </c>
      <c r="F1073" s="209" t="s">
        <v>10626</v>
      </c>
      <c r="G1073" s="34" t="str">
        <f>IF(ISERROR(VLOOKUP(TRIM(B1073),ALL!$B$1:$U$2738,2,FALSE)),"",IF(ISERROR(VLOOKUP(TRIM(B1073),ALL!$B$1:$U$2738,2,FALSE))," ",VLOOKUP(TRIM(B1073),ALL!$B$1:$U$2738,2,FALSE)))</f>
        <v>GBN</v>
      </c>
      <c r="H1073" s="124" t="str">
        <f>IF(ISBLANK(VLOOKUP(TRIM(B1073),ALL!$B$1:$V$2738,4,FALSE)),"",IF(ISERROR(VLOOKUP(TRIM(B1073),ALL!$B$1:$V$2738,4,FALSE))," ",VLOOKUP(TRIM(B1073),ALL!$B$1:$V$2738,4,FALSE)))</f>
        <v>0-0</v>
      </c>
      <c r="I1073" s="34"/>
      <c r="J1073" s="34"/>
      <c r="K1073" s="34"/>
      <c r="L1073" s="34"/>
      <c r="M1073" s="34"/>
      <c r="N1073" s="34"/>
      <c r="O1073" s="32"/>
      <c r="P1073"/>
      <c r="Q1073"/>
      <c r="R1073"/>
      <c r="S1073"/>
      <c r="T1073"/>
      <c r="AB1073"/>
      <c r="AC1073"/>
    </row>
    <row r="1074" spans="1:29">
      <c r="A1074" s="34" t="str">
        <f>IF(ISERROR(VLOOKUP(TRIM(B1074),ALL!$B$1:$U$2738,3,FALSE)),"(unc)",VLOOKUP(TRIM(B1074),ALL!$B$1:$U$2738,3,FALSE))</f>
        <v>SS ^</v>
      </c>
      <c r="B1074" s="435" t="s">
        <v>10309</v>
      </c>
      <c r="C1074" s="10" t="s">
        <v>7456</v>
      </c>
      <c r="D1074" s="224">
        <f>VLOOKUP(TRIM(B1074),BirthdateDraft!$A$1:$M$9000,2,FALSE)</f>
        <v>35487</v>
      </c>
      <c r="E1074" s="203" t="str">
        <f>VLOOKUP(TRIM(B1074),BirthdateDraft!$A$1:$M$9865,3,FALSE)</f>
        <v>19.FA</v>
      </c>
      <c r="F1074" s="209" t="s">
        <v>11996</v>
      </c>
      <c r="G1074" s="34" t="str">
        <f>IF(ISERROR(VLOOKUP(TRIM(B1074),ALL!$B$1:$U$2738,2,FALSE)),"",IF(ISERROR(VLOOKUP(TRIM(B1074),ALL!$B$1:$U$2738,2,FALSE))," ",VLOOKUP(TRIM(B1074),ALL!$B$1:$U$2738,2,FALSE)))</f>
        <v>DNA</v>
      </c>
      <c r="H1074" s="124" t="str">
        <f>IF(ISBLANK(VLOOKUP(TRIM(B1074),ALL!$B$1:$V$2738,4,FALSE)),"",IF(ISERROR(VLOOKUP(TRIM(B1074),ALL!$B$1:$V$2738,4,FALSE))," ",VLOOKUP(TRIM(B1074),ALL!$B$1:$V$2738,4,FALSE)))</f>
        <v>0-4</v>
      </c>
      <c r="I1074" s="34"/>
      <c r="J1074" s="34"/>
      <c r="K1074" s="34"/>
      <c r="L1074" s="34"/>
      <c r="M1074" s="34"/>
      <c r="N1074" s="34"/>
      <c r="O1074" s="32"/>
      <c r="P1074"/>
      <c r="Q1074"/>
      <c r="R1074"/>
      <c r="S1074"/>
      <c r="T1074"/>
      <c r="AB1074"/>
      <c r="AC1074"/>
    </row>
    <row r="1075" spans="1:29">
      <c r="A1075" s="34"/>
      <c r="B1075" s="99"/>
      <c r="C1075" s="10"/>
      <c r="D1075" s="224"/>
      <c r="E1075" s="203"/>
      <c r="F1075" s="209"/>
      <c r="G1075" s="34"/>
      <c r="H1075" s="124"/>
      <c r="I1075" s="34"/>
      <c r="J1075" s="34"/>
      <c r="K1075" s="34"/>
      <c r="L1075" s="34" t="str">
        <f>IF(ISBLANK(VLOOKUP(TRIM(B1075),ALL!$B$1:$V$2738,8,FALSE)),"",IF(ISERROR(VLOOKUP(TRIM(B1075),ALL!$B$1:$V$2738,8,FALSE))," ",VLOOKUP(TRIM(B1075),ALL!$B$1:$V$2738,8,FALSE)))</f>
        <v xml:space="preserve"> </v>
      </c>
      <c r="M1075" s="34" t="str">
        <f>IF(ISBLANK(VLOOKUP(TRIM(B1075),ALL!$B$1:$V$2738,9,FALSE)),"",IF(ISERROR(VLOOKUP(TRIM(B1075),ALL!$B$1:$V$2738,9,FALSE))," ",VLOOKUP(TRIM(B1075),ALL!$B$1:$V$2738,9,FALSE)))</f>
        <v xml:space="preserve"> </v>
      </c>
      <c r="N1075" s="34" t="str">
        <f>IF(ISBLANK(VLOOKUP(TRIM(B1075),ALL!$B$1:$V$2738,10,FALSE)),"",IF(ISERROR(VLOOKUP(TRIM(B1075),ALL!$B$1:$V$2738,10,FALSE))," ",VLOOKUP(TRIM(B1075),ALL!$B$1:$V$2738,10,FALSE)))</f>
        <v xml:space="preserve"> </v>
      </c>
      <c r="O1075" s="32"/>
      <c r="P1075"/>
      <c r="Q1075"/>
      <c r="R1075"/>
      <c r="S1075"/>
      <c r="T1075"/>
      <c r="AB1075"/>
      <c r="AC1075"/>
    </row>
    <row r="1076" spans="1:29">
      <c r="A1076" s="34" t="str">
        <f>IF(ISERROR(VLOOKUP(TRIM(B1076),ALL!$B$1:$U$2738,3,FALSE)),"(unc)",VLOOKUP(TRIM(B1076),ALL!$B$1:$U$2738,3,FALSE))</f>
        <v>PK</v>
      </c>
      <c r="B1076" s="219" t="s">
        <v>6268</v>
      </c>
      <c r="C1076" s="10" t="s">
        <v>7456</v>
      </c>
      <c r="D1076" s="224">
        <f>VLOOKUP(TRIM(B1076),BirthdateDraft!$A$1:$M$9000,2,FALSE)</f>
        <v>34720</v>
      </c>
      <c r="E1076" s="203" t="str">
        <f>VLOOKUP(TRIM(B1076),BirthdateDraft!$A$1:$M$9865,3,FALSE)</f>
        <v>17/5</v>
      </c>
      <c r="F1076" s="209"/>
      <c r="G1076" s="34" t="str">
        <f>IF(ISERROR(VLOOKUP(TRIM(B1076),ALL!$B$1:$U$2738,2,FALSE)),"",IF(ISERROR(VLOOKUP(TRIM(B1076),ALL!$B$1:$U$2738,2,FALSE))," ",VLOOKUP(TRIM(B1076),ALL!$B$1:$U$2738,2,FALSE)))</f>
        <v>PHN</v>
      </c>
      <c r="H1076" s="124"/>
      <c r="I1076" s="34"/>
      <c r="J1076" s="34"/>
      <c r="K1076" s="34"/>
      <c r="L1076" s="34" t="str">
        <f>IF(ISBLANK(VLOOKUP(TRIM(B1076),ALL!$B$1:$V$2738,8,FALSE)),"",IF(ISERROR(VLOOKUP(TRIM(B1076),ALL!$B$1:$V$2738,8,FALSE))," ",VLOOKUP(TRIM(B1076),ALL!$B$1:$V$2738,8,FALSE)))</f>
        <v/>
      </c>
      <c r="M1076" s="34" t="str">
        <f>IF(ISBLANK(VLOOKUP(TRIM(B1076),ALL!$B$1:$V$2738,9,FALSE)),"",IF(ISERROR(VLOOKUP(TRIM(B1076),ALL!$B$1:$V$2738,9,FALSE))," ",VLOOKUP(TRIM(B1076),ALL!$B$1:$V$2738,9,FALSE)))</f>
        <v/>
      </c>
      <c r="N1076" s="34" t="str">
        <f>IF(ISBLANK(VLOOKUP(TRIM(B1076),ALL!$B$1:$V$2738,10,FALSE)),"",IF(ISERROR(VLOOKUP(TRIM(B1076),ALL!$B$1:$V$2738,10,FALSE))," ",VLOOKUP(TRIM(B1076),ALL!$B$1:$V$2738,10,FALSE)))</f>
        <v/>
      </c>
      <c r="O1076" s="32"/>
      <c r="P1076"/>
      <c r="Q1076"/>
      <c r="R1076"/>
      <c r="S1076"/>
      <c r="T1076"/>
      <c r="AB1076"/>
      <c r="AC1076"/>
    </row>
    <row r="1077" spans="1:29">
      <c r="A1077" s="34" t="str">
        <f>IF(ISERROR(VLOOKUP(TRIM(B1077),ALL!$B$1:$U$2738,3,FALSE)),"(unc)",VLOOKUP(TRIM(B1077),ALL!$B$1:$U$2738,3,FALSE))</f>
        <v>Punt</v>
      </c>
      <c r="B1077" s="99" t="s">
        <v>7415</v>
      </c>
      <c r="C1077" s="10" t="s">
        <v>7456</v>
      </c>
      <c r="D1077" s="224">
        <f>VLOOKUP(TRIM(B1077),BirthdateDraft!$A$1:$M$9000,2,FALSE)</f>
        <v>35030</v>
      </c>
      <c r="E1077" s="203" t="str">
        <f>VLOOKUP(TRIM(B1077),BirthdateDraft!$A$1:$M$9865,3,FALSE)</f>
        <v>19/FA</v>
      </c>
      <c r="F1077" s="209"/>
      <c r="G1077" s="34" t="str">
        <f>IF(ISERROR(VLOOKUP(TRIM(B1077),ALL!$B$1:$U$2738,2,FALSE)),"",IF(ISERROR(VLOOKUP(TRIM(B1077),ALL!$B$1:$U$2738,2,FALSE))," ",VLOOKUP(TRIM(B1077),ALL!$B$1:$U$2738,2,FALSE)))</f>
        <v>LVA</v>
      </c>
      <c r="H1077" s="124"/>
      <c r="I1077" s="34"/>
      <c r="J1077" s="34"/>
      <c r="K1077" s="34"/>
      <c r="L1077" s="34" t="str">
        <f>IF(ISBLANK(VLOOKUP(TRIM(B1077),ALL!$B$1:$V$2738,8,FALSE)),"",IF(ISERROR(VLOOKUP(TRIM(B1077),ALL!$B$1:$V$2738,8,FALSE))," ",VLOOKUP(TRIM(B1077),ALL!$B$1:$V$2738,8,FALSE)))</f>
        <v/>
      </c>
      <c r="M1077" s="34" t="str">
        <f>IF(ISBLANK(VLOOKUP(TRIM(B1077),ALL!$B$1:$V$2738,9,FALSE)),"",IF(ISERROR(VLOOKUP(TRIM(B1077),ALL!$B$1:$V$2738,9,FALSE))," ",VLOOKUP(TRIM(B1077),ALL!$B$1:$V$2738,9,FALSE)))</f>
        <v/>
      </c>
      <c r="N1077" s="34" t="str">
        <f>IF(ISBLANK(VLOOKUP(TRIM(B1077),ALL!$B$1:$V$2738,10,FALSE)),"",IF(ISERROR(VLOOKUP(TRIM(B1077),ALL!$B$1:$V$2738,10,FALSE))," ",VLOOKUP(TRIM(B1077),ALL!$B$1:$V$2738,10,FALSE)))</f>
        <v/>
      </c>
      <c r="O1077" s="32"/>
      <c r="P1077"/>
      <c r="Q1077"/>
      <c r="R1077"/>
      <c r="S1077"/>
      <c r="T1077"/>
      <c r="AB1077"/>
      <c r="AC1077"/>
    </row>
    <row r="1078" spans="1:29" ht="15.75">
      <c r="A1078" s="490" t="s">
        <v>12271</v>
      </c>
      <c r="B1078" s="490"/>
      <c r="C1078" s="490"/>
      <c r="D1078" s="491"/>
      <c r="E1078" s="490"/>
      <c r="F1078" s="490"/>
      <c r="G1078" s="490"/>
      <c r="H1078" s="492"/>
      <c r="I1078" s="490"/>
      <c r="J1078" s="490"/>
      <c r="K1078" s="490"/>
      <c r="L1078" s="34" t="str">
        <f>IF(ISBLANK(VLOOKUP(TRIM(B1078),ALL!$B$1:$V$2738,8,FALSE)),"",IF(ISERROR(VLOOKUP(TRIM(B1078),ALL!$B$1:$V$2738,8,FALSE))," ",VLOOKUP(TRIM(B1078),ALL!$B$1:$V$2738,8,FALSE)))</f>
        <v xml:space="preserve"> </v>
      </c>
      <c r="M1078" s="34" t="str">
        <f>IF(ISBLANK(VLOOKUP(TRIM(B1078),ALL!$B$1:$V$2738,9,FALSE)),"",IF(ISERROR(VLOOKUP(TRIM(B1078),ALL!$B$1:$V$2738,9,FALSE))," ",VLOOKUP(TRIM(B1078),ALL!$B$1:$V$2738,9,FALSE)))</f>
        <v xml:space="preserve"> </v>
      </c>
      <c r="N1078" s="34" t="str">
        <f>IF(ISBLANK(VLOOKUP(TRIM(B1078),ALL!$B$1:$V$2738,10,FALSE)),"",IF(ISERROR(VLOOKUP(TRIM(B1078),ALL!$B$1:$V$2738,10,FALSE))," ",VLOOKUP(TRIM(B1078),ALL!$B$1:$V$2738,10,FALSE)))</f>
        <v xml:space="preserve"> </v>
      </c>
      <c r="O1078"/>
      <c r="P1078"/>
      <c r="Q1078"/>
      <c r="R1078"/>
      <c r="S1078"/>
      <c r="T1078"/>
      <c r="AB1078"/>
      <c r="AC1078"/>
    </row>
    <row r="1079" spans="1:29" ht="15.75">
      <c r="A1079" s="490" t="s">
        <v>12270</v>
      </c>
      <c r="B1079" s="490"/>
      <c r="C1079" s="490"/>
      <c r="D1079" s="491"/>
      <c r="E1079" s="490"/>
      <c r="F1079" s="490"/>
      <c r="G1079" s="490"/>
      <c r="H1079" s="492"/>
      <c r="I1079" s="490"/>
      <c r="J1079" s="490"/>
      <c r="K1079" s="490"/>
      <c r="L1079" s="34" t="str">
        <f>IF(ISBLANK(VLOOKUP(TRIM(B1079),ALL!$B$1:$V$2738,8,FALSE)),"",IF(ISERROR(VLOOKUP(TRIM(B1079),ALL!$B$1:$V$2738,8,FALSE))," ",VLOOKUP(TRIM(B1079),ALL!$B$1:$V$2738,8,FALSE)))</f>
        <v xml:space="preserve"> </v>
      </c>
      <c r="M1079" s="34" t="str">
        <f>IF(ISBLANK(VLOOKUP(TRIM(B1079),ALL!$B$1:$V$2738,9,FALSE)),"",IF(ISERROR(VLOOKUP(TRIM(B1079),ALL!$B$1:$V$2738,9,FALSE))," ",VLOOKUP(TRIM(B1079),ALL!$B$1:$V$2738,9,FALSE)))</f>
        <v xml:space="preserve"> </v>
      </c>
      <c r="N1079" s="34" t="str">
        <f>IF(ISBLANK(VLOOKUP(TRIM(B1079),ALL!$B$1:$V$2738,10,FALSE)),"",IF(ISERROR(VLOOKUP(TRIM(B1079),ALL!$B$1:$V$2738,10,FALSE))," ",VLOOKUP(TRIM(B1079),ALL!$B$1:$V$2738,10,FALSE)))</f>
        <v xml:space="preserve"> </v>
      </c>
      <c r="O1079"/>
      <c r="P1079"/>
      <c r="Q1079"/>
      <c r="R1079"/>
      <c r="S1079"/>
      <c r="T1079"/>
      <c r="AB1079"/>
      <c r="AC1079"/>
    </row>
    <row r="1080" spans="1:29">
      <c r="L1080" s="34" t="str">
        <f>IF(ISBLANK(VLOOKUP(TRIM(B1080),ALL!$B$1:$V$2738,8,FALSE)),"",IF(ISERROR(VLOOKUP(TRIM(B1080),ALL!$B$1:$V$2738,8,FALSE))," ",VLOOKUP(TRIM(B1080),ALL!$B$1:$V$2738,8,FALSE)))</f>
        <v xml:space="preserve"> </v>
      </c>
      <c r="M1080" s="34" t="str">
        <f>IF(ISBLANK(VLOOKUP(TRIM(B1080),ALL!$B$1:$V$2738,9,FALSE)),"",IF(ISERROR(VLOOKUP(TRIM(B1080),ALL!$B$1:$V$2738,9,FALSE))," ",VLOOKUP(TRIM(B1080),ALL!$B$1:$V$2738,9,FALSE)))</f>
        <v xml:space="preserve"> </v>
      </c>
      <c r="N1080" s="34" t="str">
        <f>IF(ISBLANK(VLOOKUP(TRIM(B1080),ALL!$B$1:$V$2738,10,FALSE)),"",IF(ISERROR(VLOOKUP(TRIM(B1080),ALL!$B$1:$V$2738,10,FALSE))," ",VLOOKUP(TRIM(B1080),ALL!$B$1:$V$2738,10,FALSE)))</f>
        <v xml:space="preserve"> </v>
      </c>
      <c r="O1080"/>
      <c r="P1080"/>
      <c r="Q1080"/>
      <c r="R1080"/>
      <c r="S1080"/>
      <c r="T1080"/>
      <c r="AB1080"/>
      <c r="AC1080"/>
    </row>
    <row r="1081" spans="1:29" ht="20.25">
      <c r="A1081" s="4" t="s">
        <v>11562</v>
      </c>
      <c r="I1081" s="31">
        <f>COUNTA(B1083:B1139)</f>
        <v>49</v>
      </c>
      <c r="J1081" s="31"/>
      <c r="L1081" s="34" t="str">
        <f>IF(ISBLANK(VLOOKUP(TRIM(B1081),ALL!$B$1:$V$2738,8,FALSE)),"",IF(ISERROR(VLOOKUP(TRIM(B1081),ALL!$B$1:$V$2738,8,FALSE))," ",VLOOKUP(TRIM(B1081),ALL!$B$1:$V$2738,8,FALSE)))</f>
        <v xml:space="preserve"> </v>
      </c>
      <c r="M1081" s="34" t="str">
        <f>IF(ISBLANK(VLOOKUP(TRIM(B1081),ALL!$B$1:$V$2738,9,FALSE)),"",IF(ISERROR(VLOOKUP(TRIM(B1081),ALL!$B$1:$V$2738,9,FALSE))," ",VLOOKUP(TRIM(B1081),ALL!$B$1:$V$2738,9,FALSE)))</f>
        <v xml:space="preserve"> </v>
      </c>
      <c r="N1081" s="34" t="str">
        <f>IF(ISBLANK(VLOOKUP(TRIM(B1081),ALL!$B$1:$V$2738,10,FALSE)),"",IF(ISERROR(VLOOKUP(TRIM(B1081),ALL!$B$1:$V$2738,10,FALSE))," ",VLOOKUP(TRIM(B1081),ALL!$B$1:$V$2738,10,FALSE)))</f>
        <v xml:space="preserve"> </v>
      </c>
      <c r="P1081"/>
      <c r="Q1081"/>
      <c r="R1081"/>
      <c r="S1081"/>
      <c r="T1081"/>
      <c r="AB1081"/>
      <c r="AC1081"/>
    </row>
    <row r="1082" spans="1:29">
      <c r="C1082" s="10"/>
      <c r="L1082" s="34" t="str">
        <f>IF(ISBLANK(VLOOKUP(TRIM(B1082),ALL!$B$1:$V$2738,8,FALSE)),"",IF(ISERROR(VLOOKUP(TRIM(B1082),ALL!$B$1:$V$2738,8,FALSE))," ",VLOOKUP(TRIM(B1082),ALL!$B$1:$V$2738,8,FALSE)))</f>
        <v xml:space="preserve"> </v>
      </c>
      <c r="M1082" s="34" t="str">
        <f>IF(ISBLANK(VLOOKUP(TRIM(B1082),ALL!$B$1:$V$2738,9,FALSE)),"",IF(ISERROR(VLOOKUP(TRIM(B1082),ALL!$B$1:$V$2738,9,FALSE))," ",VLOOKUP(TRIM(B1082),ALL!$B$1:$V$2738,9,FALSE)))</f>
        <v xml:space="preserve"> </v>
      </c>
      <c r="N1082" s="34" t="str">
        <f>IF(ISBLANK(VLOOKUP(TRIM(B1082),ALL!$B$1:$V$2738,10,FALSE)),"",IF(ISERROR(VLOOKUP(TRIM(B1082),ALL!$B$1:$V$2738,10,FALSE))," ",VLOOKUP(TRIM(B1082),ALL!$B$1:$V$2738,10,FALSE)))</f>
        <v xml:space="preserve"> </v>
      </c>
      <c r="O1082"/>
      <c r="P1082"/>
      <c r="Q1082"/>
      <c r="R1082"/>
      <c r="S1082"/>
      <c r="T1082"/>
      <c r="AB1082"/>
      <c r="AC1082"/>
    </row>
    <row r="1083" spans="1:29">
      <c r="A1083" s="34" t="str">
        <f>IF(ISERROR(VLOOKUP(TRIM(B1083),ALL!$B$1:$U$2738,3,FALSE)),"(unc)",VLOOKUP(TRIM(B1083),ALL!$B$1:$U$2738,3,FALSE))</f>
        <v>QB</v>
      </c>
      <c r="B1083" s="99" t="s">
        <v>9892</v>
      </c>
      <c r="C1083" s="10" t="s">
        <v>11561</v>
      </c>
      <c r="D1083" s="224">
        <f>VLOOKUP(TRIM(B1083),BirthdateDraft!$A$1:$M$9000,2,FALSE)</f>
        <v>36785</v>
      </c>
      <c r="E1083" s="203" t="str">
        <f>VLOOKUP(TRIM(B1083),BirthdateDraft!$A$1:$M$9865,3,FALSE)</f>
        <v>22/5</v>
      </c>
      <c r="F1083" s="209" t="s">
        <v>10838</v>
      </c>
      <c r="G1083" s="34" t="str">
        <f>IF(ISERROR(VLOOKUP(TRIM(B1083),ALL!$B$1:$U$2738,2,FALSE)),"",IF(ISERROR(VLOOKUP(TRIM(B1083),ALL!$B$1:$U$2738,2,FALSE))," ",VLOOKUP(TRIM(B1083),ALL!$B$1:$U$2738,2,FALSE)))</f>
        <v>WAN</v>
      </c>
      <c r="H1083" s="124"/>
      <c r="I1083" s="34"/>
      <c r="J1083" s="34"/>
      <c r="K1083" s="34"/>
      <c r="L1083" s="34"/>
      <c r="M1083" s="34"/>
      <c r="N1083" s="34"/>
      <c r="O1083" s="32"/>
      <c r="P1083"/>
      <c r="Q1083"/>
      <c r="R1083"/>
      <c r="S1083"/>
      <c r="T1083"/>
      <c r="AB1083"/>
      <c r="AC1083"/>
    </row>
    <row r="1084" spans="1:29">
      <c r="A1084" s="34" t="str">
        <f>IF(ISERROR(VLOOKUP(TRIM(B1084),ALL!$B$1:$U$2738,3,FALSE)),"(unc)",VLOOKUP(TRIM(B1084),ALL!$B$1:$U$2738,3,FALSE))</f>
        <v>QB</v>
      </c>
      <c r="B1084" s="99" t="s">
        <v>11167</v>
      </c>
      <c r="C1084" s="10" t="s">
        <v>11561</v>
      </c>
      <c r="D1084" s="224">
        <f>VLOOKUP(TRIM(B1084),BirthdateDraft!$A$1:$M$9000,2,FALSE)</f>
        <v>36338</v>
      </c>
      <c r="E1084" s="203">
        <f>VLOOKUP(TRIM(B1084),BirthdateDraft!$A$1:$M$9865,3,FALSE)</f>
        <v>23.2</v>
      </c>
      <c r="F1084" s="209" t="s">
        <v>10838</v>
      </c>
      <c r="G1084" s="34" t="str">
        <f>IF(ISERROR(VLOOKUP(TRIM(B1084),ALL!$B$1:$U$2738,2,FALSE)),"",IF(ISERROR(VLOOKUP(TRIM(B1084),ALL!$B$1:$U$2738,2,FALSE))," ",VLOOKUP(TRIM(B1084),ALL!$B$1:$U$2738,2,FALSE)))</f>
        <v>TNA</v>
      </c>
      <c r="H1084" s="124"/>
      <c r="I1084" s="34"/>
      <c r="J1084" s="34"/>
      <c r="K1084" s="34"/>
      <c r="L1084" s="34"/>
      <c r="M1084" s="34"/>
      <c r="N1084" s="34"/>
      <c r="O1084" s="32"/>
      <c r="P1084"/>
      <c r="Q1084"/>
      <c r="R1084"/>
      <c r="S1084"/>
      <c r="T1084"/>
      <c r="AB1084"/>
      <c r="AC1084"/>
    </row>
    <row r="1085" spans="1:29">
      <c r="A1085" s="34"/>
      <c r="B1085" s="99"/>
      <c r="C1085" s="10"/>
      <c r="D1085" s="224"/>
      <c r="E1085" s="203"/>
      <c r="F1085" s="209"/>
      <c r="G1085" s="34"/>
      <c r="H1085" s="124"/>
      <c r="I1085" s="34"/>
      <c r="J1085" s="34"/>
      <c r="K1085" s="34"/>
      <c r="L1085" s="34" t="str">
        <f>IF(ISBLANK(VLOOKUP(TRIM(B1085),ALL!$B$1:$V$2738,8,FALSE)),"",IF(ISERROR(VLOOKUP(TRIM(B1085),ALL!$B$1:$V$2738,8,FALSE))," ",VLOOKUP(TRIM(B1085),ALL!$B$1:$V$2738,8,FALSE)))</f>
        <v xml:space="preserve"> </v>
      </c>
      <c r="M1085" s="34" t="str">
        <f>IF(ISBLANK(VLOOKUP(TRIM(B1085),ALL!$B$1:$V$2738,9,FALSE)),"",IF(ISERROR(VLOOKUP(TRIM(B1085),ALL!$B$1:$V$2738,9,FALSE))," ",VLOOKUP(TRIM(B1085),ALL!$B$1:$V$2738,9,FALSE)))</f>
        <v xml:space="preserve"> </v>
      </c>
      <c r="N1085" s="34" t="str">
        <f>IF(ISBLANK(VLOOKUP(TRIM(B1085),ALL!$B$1:$V$2738,10,FALSE)),"",IF(ISERROR(VLOOKUP(TRIM(B1085),ALL!$B$1:$V$2738,10,FALSE))," ",VLOOKUP(TRIM(B1085),ALL!$B$1:$V$2738,10,FALSE)))</f>
        <v xml:space="preserve"> </v>
      </c>
      <c r="O1085" s="32"/>
      <c r="P1085"/>
      <c r="Q1085"/>
      <c r="R1085"/>
      <c r="S1085"/>
      <c r="T1085"/>
      <c r="AB1085"/>
      <c r="AC1085"/>
    </row>
    <row r="1086" spans="1:29">
      <c r="A1086" s="34" t="str">
        <f>IF(ISERROR(VLOOKUP(TRIM(B1086),ALL!$B$1:$U$2738,3,FALSE)),"(unc)",VLOOKUP(TRIM(B1086),ALL!$B$1:$U$2738,3,FALSE))</f>
        <v>HB</v>
      </c>
      <c r="B1086" s="99" t="s">
        <v>7353</v>
      </c>
      <c r="C1086" s="10" t="s">
        <v>11561</v>
      </c>
      <c r="D1086" s="224">
        <f>VLOOKUP(TRIM(B1086),BirthdateDraft!$A$1:$M$9000,2,FALSE)</f>
        <v>35676</v>
      </c>
      <c r="E1086" s="203" t="str">
        <f>VLOOKUP(TRIM(B1086),BirthdateDraft!$A$1:$M$9865,3,FALSE)</f>
        <v>19/3</v>
      </c>
      <c r="F1086" s="209"/>
      <c r="G1086" s="34" t="str">
        <f>IF(ISERROR(VLOOKUP(TRIM(B1086),ALL!$B$1:$U$2738,2,FALSE)),"",IF(ISERROR(VLOOKUP(TRIM(B1086),ALL!$B$1:$U$2738,2,FALSE))," ",VLOOKUP(TRIM(B1086),ALL!$B$1:$U$2738,2,FALSE)))</f>
        <v>HOA</v>
      </c>
      <c r="H1086" s="124" t="str">
        <f>IF(ISBLANK(VLOOKUP(TRIM(B1086),ALL!$B$1:$V$2738,11,FALSE)),"",IF(ISERROR(VLOOKUP(TRIM(B1086),ALL!$B$1:$V$2738,11,FALSE))," ",VLOOKUP(TRIM(B1086),ALL!$B$1:$V$2738,11,FALSE)))</f>
        <v>B</v>
      </c>
      <c r="I1086" s="34" t="str">
        <f>IF(ISBLANK(VLOOKUP(TRIM(B1086),ALL!$B$1:$V$2738,5,FALSE)),"",IF(ISERROR(VLOOKUP(TRIM(B1086),ALL!$B$1:$V$2738,5,FALSE))," ",VLOOKUP(TRIM(B1086),ALL!$B$1:$V$2738,5,FALSE)))</f>
        <v/>
      </c>
      <c r="J1086" s="34" t="str">
        <f>IF(ISBLANK(VLOOKUP(TRIM(B1086),ALL!$B$1:$V$2738,6,FALSE)),"",IF(ISERROR(VLOOKUP(TRIM(B1086),ALL!$B$1:$V$2738,6,FALSE))," ", VLOOKUP(TRIM(B1086),ALL!$B$1:$V$2738,6,FALSE)))</f>
        <v/>
      </c>
      <c r="K1086" s="34" t="str">
        <f>IF(ISBLANK(VLOOKUP(TRIM(B1086),ALL!$B$1:$V$2738,7,FALSE)),"",IF(ISERROR(VLOOKUP(TRIM(B1086),ALL!$B$1:$V$2738,7,FALSE))," ",VLOOKUP(TRIM(B1086),ALL!$B$1:$V$2738,7,FALSE)))</f>
        <v/>
      </c>
      <c r="L1086" s="34">
        <f>IF(ISBLANK(VLOOKUP(TRIM(B1086),ALL!$B$1:$V$2738,8,FALSE)),"",IF(ISERROR(VLOOKUP(TRIM(B1086),ALL!$B$1:$V$2738,8,FALSE))," ",VLOOKUP(TRIM(B1086),ALL!$B$1:$V$2738,8,FALSE)))</f>
        <v>4</v>
      </c>
      <c r="M1086" s="34" t="str">
        <f>IF(ISBLANK(VLOOKUP(TRIM(B1086),ALL!$B$1:$V$2738,9,FALSE)),"",IF(ISERROR(VLOOKUP(TRIM(B1086),ALL!$B$1:$V$2738,9,FALSE))," ",VLOOKUP(TRIM(B1086),ALL!$B$1:$V$2738,9,FALSE)))</f>
        <v/>
      </c>
      <c r="N1086" s="34">
        <f>IF(ISBLANK(VLOOKUP(TRIM(B1086),ALL!$B$1:$V$2738,10,FALSE)),"",IF(ISERROR(VLOOKUP(TRIM(B1086),ALL!$B$1:$V$2738,10,FALSE))," ",VLOOKUP(TRIM(B1086),ALL!$B$1:$V$2738,10,FALSE)))</f>
        <v>0</v>
      </c>
      <c r="O1086" s="32"/>
      <c r="P1086"/>
      <c r="Q1086"/>
      <c r="R1086"/>
      <c r="S1086"/>
      <c r="T1086"/>
      <c r="AB1086"/>
      <c r="AC1086"/>
    </row>
    <row r="1087" spans="1:29">
      <c r="A1087" s="34" t="str">
        <f>IF(ISERROR(VLOOKUP(TRIM(B1087),ALL!$B$1:$U$2738,3,FALSE)),"(unc)",VLOOKUP(TRIM(B1087),ALL!$B$1:$U$2738,3,FALSE))</f>
        <v>HB</v>
      </c>
      <c r="B1087" s="99" t="s">
        <v>9915</v>
      </c>
      <c r="C1087" s="10" t="s">
        <v>11561</v>
      </c>
      <c r="D1087" s="224">
        <f>VLOOKUP(TRIM(B1087),BirthdateDraft!$A$1:$M$9000,2,FALSE)</f>
        <v>36631</v>
      </c>
      <c r="E1087" s="203" t="str">
        <f>VLOOKUP(TRIM(B1087),BirthdateDraft!$A$1:$M$9865,3,FALSE)</f>
        <v>22/5</v>
      </c>
      <c r="F1087" s="209" t="s">
        <v>9542</v>
      </c>
      <c r="G1087" s="34" t="str">
        <f>IF(ISERROR(VLOOKUP(TRIM(B1087),ALL!$B$1:$U$2738,2,FALSE)),"",IF(ISERROR(VLOOKUP(TRIM(B1087),ALL!$B$1:$U$2738,2,FALSE))," ",VLOOKUP(TRIM(B1087),ALL!$B$1:$U$2738,2,FALSE)))</f>
        <v>ATN</v>
      </c>
      <c r="H1087" s="124" t="str">
        <f>IF(ISBLANK(VLOOKUP(TRIM(B1087),ALL!$B$1:$V$2738,11,FALSE)),"",IF(ISERROR(VLOOKUP(TRIM(B1087),ALL!$B$1:$V$2738,11,FALSE))," ",VLOOKUP(TRIM(B1087),ALL!$B$1:$V$2738,11,FALSE)))</f>
        <v>B</v>
      </c>
      <c r="I1087" s="34" t="str">
        <f>IF(ISBLANK(VLOOKUP(TRIM(B1087),ALL!$B$1:$V$2738,5,FALSE)),"",IF(ISERROR(VLOOKUP(TRIM(B1087),ALL!$B$1:$V$2738,5,FALSE))," ",VLOOKUP(TRIM(B1087),ALL!$B$1:$V$2738,5,FALSE)))</f>
        <v/>
      </c>
      <c r="J1087" s="34" t="str">
        <f>IF(ISBLANK(VLOOKUP(TRIM(B1087),ALL!$B$1:$V$2738,6,FALSE)),"",IF(ISERROR(VLOOKUP(TRIM(B1087),ALL!$B$1:$V$2738,6,FALSE))," ", VLOOKUP(TRIM(B1087),ALL!$B$1:$V$2738,6,FALSE)))</f>
        <v/>
      </c>
      <c r="K1087" s="34" t="str">
        <f>IF(ISBLANK(VLOOKUP(TRIM(B1087),ALL!$B$1:$V$2738,7,FALSE)),"",IF(ISERROR(VLOOKUP(TRIM(B1087),ALL!$B$1:$V$2738,7,FALSE))," ",VLOOKUP(TRIM(B1087),ALL!$B$1:$V$2738,7,FALSE)))</f>
        <v/>
      </c>
      <c r="L1087" s="34">
        <f>IF(ISBLANK(VLOOKUP(TRIM(B1087),ALL!$B$1:$V$2738,8,FALSE)),"",IF(ISERROR(VLOOKUP(TRIM(B1087),ALL!$B$1:$V$2738,8,FALSE))," ",VLOOKUP(TRIM(B1087),ALL!$B$1:$V$2738,8,FALSE)))</f>
        <v>0</v>
      </c>
      <c r="M1087" s="34" t="str">
        <f>IF(ISBLANK(VLOOKUP(TRIM(B1087),ALL!$B$1:$V$2738,9,FALSE)),"",IF(ISERROR(VLOOKUP(TRIM(B1087),ALL!$B$1:$V$2738,9,FALSE))," ",VLOOKUP(TRIM(B1087),ALL!$B$1:$V$2738,9,FALSE)))</f>
        <v/>
      </c>
      <c r="N1087" s="34">
        <f>IF(ISBLANK(VLOOKUP(TRIM(B1087),ALL!$B$1:$V$2738,10,FALSE)),"",IF(ISERROR(VLOOKUP(TRIM(B1087),ALL!$B$1:$V$2738,10,FALSE))," ",VLOOKUP(TRIM(B1087),ALL!$B$1:$V$2738,10,FALSE)))</f>
        <v>7</v>
      </c>
      <c r="O1087" s="32"/>
      <c r="P1087"/>
      <c r="Q1087"/>
      <c r="R1087"/>
      <c r="S1087"/>
      <c r="T1087"/>
      <c r="AB1087"/>
      <c r="AC1087"/>
    </row>
    <row r="1088" spans="1:29">
      <c r="A1088" s="34" t="str">
        <f>IF(ISERROR(VLOOKUP(TRIM(B1088),ALL!$B$1:$U$2738,3,FALSE)),"(unc)",VLOOKUP(TRIM(B1088),ALL!$B$1:$U$2738,3,FALSE))</f>
        <v>HB</v>
      </c>
      <c r="B1088" s="99" t="s">
        <v>9047</v>
      </c>
      <c r="C1088" s="10" t="s">
        <v>11561</v>
      </c>
      <c r="D1088" s="224">
        <f>VLOOKUP(TRIM(B1088),BirthdateDraft!$A$1:$M$9000,2,FALSE)</f>
        <v>35661</v>
      </c>
      <c r="E1088" s="203" t="str">
        <f>VLOOKUP(TRIM(B1088),BirthdateDraft!$A$1:$M$9865,3,FALSE)</f>
        <v>19/3</v>
      </c>
      <c r="F1088" s="209" t="s">
        <v>8289</v>
      </c>
      <c r="G1088" s="34" t="str">
        <f>IF(ISERROR(VLOOKUP(TRIM(B1088),ALL!$B$1:$U$2738,2,FALSE)),"",IF(ISERROR(VLOOKUP(TRIM(B1088),ALL!$B$1:$U$2738,2,FALSE))," ",VLOOKUP(TRIM(B1088),ALL!$B$1:$U$2738,2,FALSE)))</f>
        <v>LAN</v>
      </c>
      <c r="H1088" s="124" t="str">
        <f>IF(ISBLANK(VLOOKUP(TRIM(B1088),ALL!$B$1:$V$2738,11,FALSE)),"",IF(ISERROR(VLOOKUP(TRIM(B1088),ALL!$B$1:$V$2738,11,FALSE))," ",VLOOKUP(TRIM(B1088),ALL!$B$1:$V$2738,11,FALSE)))</f>
        <v>B</v>
      </c>
      <c r="I1088" s="34" t="str">
        <f>IF(ISBLANK(VLOOKUP(TRIM(B1088),ALL!$B$1:$V$2738,5,FALSE)),"",IF(ISERROR(VLOOKUP(TRIM(B1088),ALL!$B$1:$V$2738,5,FALSE))," ",VLOOKUP(TRIM(B1088),ALL!$B$1:$V$2738,5,FALSE)))</f>
        <v/>
      </c>
      <c r="J1088" s="34" t="str">
        <f>IF(ISBLANK(VLOOKUP(TRIM(B1088),ALL!$B$1:$V$2738,6,FALSE)),"",IF(ISERROR(VLOOKUP(TRIM(B1088),ALL!$B$1:$V$2738,6,FALSE))," ", VLOOKUP(TRIM(B1088),ALL!$B$1:$V$2738,6,FALSE)))</f>
        <v/>
      </c>
      <c r="K1088" s="34" t="str">
        <f>IF(ISBLANK(VLOOKUP(TRIM(B1088),ALL!$B$1:$V$2738,7,FALSE)),"",IF(ISERROR(VLOOKUP(TRIM(B1088),ALL!$B$1:$V$2738,7,FALSE))," ",VLOOKUP(TRIM(B1088),ALL!$B$1:$V$2738,7,FALSE)))</f>
        <v/>
      </c>
      <c r="L1088" s="34">
        <f>IF(ISBLANK(VLOOKUP(TRIM(B1088),ALL!$B$1:$V$2738,8,FALSE)),"",IF(ISERROR(VLOOKUP(TRIM(B1088),ALL!$B$1:$V$2738,8,FALSE))," ",VLOOKUP(TRIM(B1088),ALL!$B$1:$V$2738,8,FALSE)))</f>
        <v>0</v>
      </c>
      <c r="M1088" s="34" t="str">
        <f>IF(ISBLANK(VLOOKUP(TRIM(B1088),ALL!$B$1:$V$2738,9,FALSE)),"",IF(ISERROR(VLOOKUP(TRIM(B1088),ALL!$B$1:$V$2738,9,FALSE))," ",VLOOKUP(TRIM(B1088),ALL!$B$1:$V$2738,9,FALSE)))</f>
        <v/>
      </c>
      <c r="N1088" s="34">
        <f>IF(ISBLANK(VLOOKUP(TRIM(B1088),ALL!$B$1:$V$2738,10,FALSE)),"",IF(ISERROR(VLOOKUP(TRIM(B1088),ALL!$B$1:$V$2738,10,FALSE))," ",VLOOKUP(TRIM(B1088),ALL!$B$1:$V$2738,10,FALSE)))</f>
        <v>3</v>
      </c>
      <c r="O1088"/>
      <c r="P1088"/>
      <c r="Q1088"/>
      <c r="R1088"/>
      <c r="S1088"/>
      <c r="T1088"/>
      <c r="AB1088"/>
      <c r="AC1088"/>
    </row>
    <row r="1089" spans="1:29">
      <c r="A1089" s="34"/>
      <c r="B1089" s="99"/>
      <c r="C1089" s="10"/>
      <c r="D1089" s="224"/>
      <c r="E1089" s="203"/>
      <c r="F1089" s="209"/>
      <c r="G1089" s="34"/>
      <c r="H1089" s="124" t="str">
        <f>IF(ISBLANK(VLOOKUP(TRIM(B1089),ALL!$B$1:$V$2738,11,FALSE)),"",IF(ISERROR(VLOOKUP(TRIM(B1089),ALL!$B$1:$V$2738,11,FALSE))," ",VLOOKUP(TRIM(B1089),ALL!$B$1:$V$2738,11,FALSE)))</f>
        <v xml:space="preserve"> </v>
      </c>
      <c r="I1089" s="34"/>
      <c r="J1089" s="34"/>
      <c r="K1089" s="34"/>
      <c r="L1089" s="34" t="str">
        <f>IF(ISBLANK(VLOOKUP(TRIM(B1089),ALL!$B$1:$V$2738,8,FALSE)),"",IF(ISERROR(VLOOKUP(TRIM(B1089),ALL!$B$1:$V$2738,8,FALSE))," ",VLOOKUP(TRIM(B1089),ALL!$B$1:$V$2738,8,FALSE)))</f>
        <v xml:space="preserve"> </v>
      </c>
      <c r="M1089" s="34" t="str">
        <f>IF(ISBLANK(VLOOKUP(TRIM(B1089),ALL!$B$1:$V$2738,9,FALSE)),"",IF(ISERROR(VLOOKUP(TRIM(B1089),ALL!$B$1:$V$2738,9,FALSE))," ",VLOOKUP(TRIM(B1089),ALL!$B$1:$V$2738,9,FALSE)))</f>
        <v xml:space="preserve"> </v>
      </c>
      <c r="N1089" s="34" t="str">
        <f>IF(ISBLANK(VLOOKUP(TRIM(B1089),ALL!$B$1:$V$2738,10,FALSE)),"",IF(ISERROR(VLOOKUP(TRIM(B1089),ALL!$B$1:$V$2738,10,FALSE))," ",VLOOKUP(TRIM(B1089),ALL!$B$1:$V$2738,10,FALSE)))</f>
        <v xml:space="preserve"> </v>
      </c>
      <c r="O1089" s="32"/>
      <c r="P1089"/>
      <c r="Q1089"/>
      <c r="R1089"/>
      <c r="S1089"/>
      <c r="T1089"/>
      <c r="AB1089"/>
      <c r="AC1089"/>
    </row>
    <row r="1090" spans="1:29">
      <c r="A1090" s="34" t="str">
        <f>IF(ISERROR(VLOOKUP(TRIM(B1090),ALL!$B$1:$U$2738,3,FALSE)),"(unc)",VLOOKUP(TRIM(B1090),ALL!$B$1:$U$2738,3,FALSE))</f>
        <v>WR</v>
      </c>
      <c r="B1090" s="99" t="s">
        <v>8085</v>
      </c>
      <c r="C1090" s="10" t="s">
        <v>11561</v>
      </c>
      <c r="D1090" s="224">
        <f>VLOOKUP(TRIM(B1090),BirthdateDraft!$A$1:$M$9000,2,FALSE)</f>
        <v>36258</v>
      </c>
      <c r="E1090" s="203" t="str">
        <f>VLOOKUP(TRIM(B1090),BirthdateDraft!$A$1:$M$9865,3,FALSE)</f>
        <v>20/1</v>
      </c>
      <c r="F1090" s="209" t="s">
        <v>8394</v>
      </c>
      <c r="G1090" s="34" t="str">
        <f>IF(ISERROR(VLOOKUP(TRIM(B1090),ALL!$B$1:$U$2738,2,FALSE)),"",IF(ISERROR(VLOOKUP(TRIM(B1090),ALL!$B$1:$U$2738,2,FALSE))," ",VLOOKUP(TRIM(B1090),ALL!$B$1:$U$2738,2,FALSE)))</f>
        <v>DAN</v>
      </c>
      <c r="H1090" s="124" t="str">
        <f>IF(ISBLANK(VLOOKUP(TRIM(B1090),ALL!$B$1:$V$2738,11,FALSE)),"",IF(ISERROR(VLOOKUP(TRIM(B1090),ALL!$B$1:$V$2738,11,FALSE))," ",VLOOKUP(TRIM(B1090),ALL!$B$1:$V$2738,11,FALSE)))</f>
        <v>B</v>
      </c>
      <c r="I1090" s="34"/>
      <c r="J1090" s="34"/>
      <c r="K1090" s="34"/>
      <c r="L1090" s="34" t="str">
        <f>IF(ISBLANK(VLOOKUP(TRIM(B1090),ALL!$B$1:$V$2738,8,FALSE)),"",IF(ISERROR(VLOOKUP(TRIM(B1090),ALL!$B$1:$V$2738,8,FALSE))," ",VLOOKUP(TRIM(B1090),ALL!$B$1:$V$2738,8,FALSE)))</f>
        <v/>
      </c>
      <c r="M1090" s="34" t="str">
        <f>IF(ISBLANK(VLOOKUP(TRIM(B1090),ALL!$B$1:$V$2738,9,FALSE)),"",IF(ISERROR(VLOOKUP(TRIM(B1090),ALL!$B$1:$V$2738,9,FALSE))," ",VLOOKUP(TRIM(B1090),ALL!$B$1:$V$2738,9,FALSE)))</f>
        <v/>
      </c>
      <c r="N1090" s="34" t="str">
        <f>IF(ISBLANK(VLOOKUP(TRIM(B1090),ALL!$B$1:$V$2738,10,FALSE)),"",IF(ISERROR(VLOOKUP(TRIM(B1090),ALL!$B$1:$V$2738,10,FALSE))," ",VLOOKUP(TRIM(B1090),ALL!$B$1:$V$2738,10,FALSE)))</f>
        <v/>
      </c>
      <c r="O1090" s="32"/>
      <c r="P1090"/>
      <c r="Q1090"/>
      <c r="R1090"/>
      <c r="S1090"/>
      <c r="T1090"/>
      <c r="AB1090"/>
      <c r="AC1090"/>
    </row>
    <row r="1091" spans="1:29">
      <c r="A1091" s="34" t="str">
        <f>IF(ISERROR(VLOOKUP(TRIM(B1091),ALL!$B$1:$U$2738,3,FALSE)),"(unc)",VLOOKUP(TRIM(B1091),ALL!$B$1:$U$2738,3,FALSE))</f>
        <v>WR</v>
      </c>
      <c r="B1091" s="99" t="s">
        <v>7312</v>
      </c>
      <c r="C1091" s="10" t="s">
        <v>11561</v>
      </c>
      <c r="D1091" s="224">
        <f>VLOOKUP(TRIM(B1091),BirthdateDraft!$A$1:$M$9000,2,FALSE)</f>
        <v>35585</v>
      </c>
      <c r="E1091" s="203" t="str">
        <f>VLOOKUP(TRIM(B1091),BirthdateDraft!$A$1:$M$9865,3,FALSE)</f>
        <v>19/1 (25)</v>
      </c>
      <c r="F1091" s="209"/>
      <c r="G1091" s="34" t="str">
        <f>IF(ISERROR(VLOOKUP(TRIM(B1091),ALL!$B$1:$U$2738,2,FALSE)),"",IF(ISERROR(VLOOKUP(TRIM(B1091),ALL!$B$1:$U$2738,2,FALSE))," ",VLOOKUP(TRIM(B1091),ALL!$B$1:$U$2738,2,FALSE)))</f>
        <v>ARN</v>
      </c>
      <c r="H1091" s="124" t="str">
        <f>IF(ISBLANK(VLOOKUP(TRIM(B1091),ALL!$B$1:$V$2738,11,FALSE)),"",IF(ISERROR(VLOOKUP(TRIM(B1091),ALL!$B$1:$V$2738,11,FALSE))," ",VLOOKUP(TRIM(B1091),ALL!$B$1:$V$2738,11,FALSE)))</f>
        <v>E</v>
      </c>
      <c r="I1091" s="34" t="str">
        <f>IF(ISBLANK(VLOOKUP(TRIM(B1091),ALL!$B$1:$V$2738,5,FALSE)),"",IF(ISERROR(VLOOKUP(TRIM(B1091),ALL!$B$1:$V$2738,5,FALSE))," ",VLOOKUP(TRIM(B1091),ALL!$B$1:$V$2738,5,FALSE)))</f>
        <v/>
      </c>
      <c r="J1091" s="34"/>
      <c r="K1091" s="34"/>
      <c r="L1091" s="34" t="str">
        <f>IF(ISBLANK(VLOOKUP(TRIM(B1091),ALL!$B$1:$V$2738,8,FALSE)),"",IF(ISERROR(VLOOKUP(TRIM(B1091),ALL!$B$1:$V$2738,8,FALSE))," ",VLOOKUP(TRIM(B1091),ALL!$B$1:$V$2738,8,FALSE)))</f>
        <v/>
      </c>
      <c r="M1091" s="34" t="str">
        <f>IF(ISBLANK(VLOOKUP(TRIM(B1091),ALL!$B$1:$V$2738,9,FALSE)),"",IF(ISERROR(VLOOKUP(TRIM(B1091),ALL!$B$1:$V$2738,9,FALSE))," ",VLOOKUP(TRIM(B1091),ALL!$B$1:$V$2738,9,FALSE)))</f>
        <v/>
      </c>
      <c r="N1091" s="34" t="str">
        <f>IF(ISBLANK(VLOOKUP(TRIM(B1091),ALL!$B$1:$V$2738,10,FALSE)),"",IF(ISERROR(VLOOKUP(TRIM(B1091),ALL!$B$1:$V$2738,10,FALSE))," ",VLOOKUP(TRIM(B1091),ALL!$B$1:$V$2738,10,FALSE)))</f>
        <v/>
      </c>
      <c r="O1091" s="32"/>
      <c r="P1091"/>
      <c r="Q1091"/>
      <c r="R1091"/>
      <c r="S1091"/>
      <c r="T1091"/>
      <c r="AB1091"/>
      <c r="AC1091"/>
    </row>
    <row r="1092" spans="1:29">
      <c r="A1092" s="34" t="str">
        <f>IF(ISERROR(VLOOKUP(TRIM(B1092),ALL!$B$1:$U$2738,3,FALSE)),"(unc)",VLOOKUP(TRIM(B1092),ALL!$B$1:$U$2738,3,FALSE))</f>
        <v>WR</v>
      </c>
      <c r="B1092" s="99" t="s">
        <v>7320</v>
      </c>
      <c r="C1092" s="10" t="s">
        <v>11561</v>
      </c>
      <c r="D1092" s="224">
        <f>VLOOKUP(TRIM(B1092),BirthdateDraft!$A$1:$M$9000,2,FALSE)</f>
        <v>35378</v>
      </c>
      <c r="E1092" s="203" t="str">
        <f>VLOOKUP(TRIM(B1092),BirthdateDraft!$A$1:$M$9865,3,FALSE)</f>
        <v>19/FA</v>
      </c>
      <c r="F1092" s="209"/>
      <c r="G1092" s="34" t="str">
        <f>IF(ISERROR(VLOOKUP(TRIM(B1092),ALL!$B$1:$U$2738,2,FALSE)),"",IF(ISERROR(VLOOKUP(TRIM(B1092),ALL!$B$1:$U$2738,2,FALSE))," ",VLOOKUP(TRIM(B1092),ALL!$B$1:$U$2738,2,FALSE)))</f>
        <v>LVA</v>
      </c>
      <c r="H1092" s="124" t="str">
        <f>IF(ISBLANK(VLOOKUP(TRIM(B1092),ALL!$B$1:$V$2738,11,FALSE)),"",IF(ISERROR(VLOOKUP(TRIM(B1092),ALL!$B$1:$V$2738,11,FALSE))," ",VLOOKUP(TRIM(B1092),ALL!$B$1:$V$2738,11,FALSE)))</f>
        <v>D</v>
      </c>
      <c r="I1092" s="34" t="str">
        <f>IF(ISBLANK(VLOOKUP(TRIM(B1092),ALL!$B$1:$V$2738,5,FALSE)),"",IF(ISERROR(VLOOKUP(TRIM(B1092),ALL!$B$1:$V$2738,5,FALSE))," ",VLOOKUP(TRIM(B1092),ALL!$B$1:$V$2738,5,FALSE)))</f>
        <v/>
      </c>
      <c r="J1092" s="34" t="str">
        <f>IF(ISBLANK(VLOOKUP(TRIM(B1092),ALL!$B$1:$V$2738,6,FALSE)),"",IF(ISERROR(VLOOKUP(TRIM(B1092),ALL!$B$1:$V$2738,6,FALSE))," ", VLOOKUP(TRIM(B1092),ALL!$B$1:$V$2738,6,FALSE)))</f>
        <v/>
      </c>
      <c r="K1092" s="34" t="str">
        <f>IF(ISBLANK(VLOOKUP(TRIM(B1092),ALL!$B$1:$V$2738,7,FALSE)),"",IF(ISERROR(VLOOKUP(TRIM(B1092),ALL!$B$1:$V$2738,7,FALSE))," ",VLOOKUP(TRIM(B1092),ALL!$B$1:$V$2738,7,FALSE)))</f>
        <v/>
      </c>
      <c r="L1092" s="34" t="str">
        <f>IF(ISBLANK(VLOOKUP(TRIM(B1092),ALL!$B$1:$V$2738,8,FALSE)),"",IF(ISERROR(VLOOKUP(TRIM(B1092),ALL!$B$1:$V$2738,8,FALSE))," ",VLOOKUP(TRIM(B1092),ALL!$B$1:$V$2738,8,FALSE)))</f>
        <v/>
      </c>
      <c r="M1092" s="34" t="str">
        <f>IF(ISBLANK(VLOOKUP(TRIM(B1092),ALL!$B$1:$V$2738,9,FALSE)),"",IF(ISERROR(VLOOKUP(TRIM(B1092),ALL!$B$1:$V$2738,9,FALSE))," ",VLOOKUP(TRIM(B1092),ALL!$B$1:$V$2738,9,FALSE)))</f>
        <v/>
      </c>
      <c r="N1092" s="34" t="str">
        <f>IF(ISBLANK(VLOOKUP(TRIM(B1092),ALL!$B$1:$V$2738,10,FALSE)),"",IF(ISERROR(VLOOKUP(TRIM(B1092),ALL!$B$1:$V$2738,10,FALSE))," ",VLOOKUP(TRIM(B1092),ALL!$B$1:$V$2738,10,FALSE)))</f>
        <v/>
      </c>
      <c r="O1092" s="32"/>
      <c r="P1092"/>
      <c r="Q1092"/>
      <c r="R1092"/>
      <c r="S1092"/>
      <c r="T1092"/>
      <c r="AB1092"/>
      <c r="AC1092"/>
    </row>
    <row r="1093" spans="1:29">
      <c r="A1093" s="34" t="str">
        <f>IF(ISERROR(VLOOKUP(TRIM(B1093),ALL!$B$1:$U$2738,3,FALSE)),"(unc)",VLOOKUP(TRIM(B1093),ALL!$B$1:$U$2738,3,FALSE))</f>
        <v>WR</v>
      </c>
      <c r="B1093" s="99" t="s">
        <v>9236</v>
      </c>
      <c r="C1093" s="10" t="s">
        <v>11561</v>
      </c>
      <c r="D1093" s="224">
        <f>VLOOKUP(TRIM(B1093),BirthdateDraft!$A$1:$M$9000,2,FALSE)</f>
        <v>36434</v>
      </c>
      <c r="E1093" s="203" t="str">
        <f>VLOOKUP(TRIM(B1093),BirthdateDraft!$A$1:$M$9865,3,FALSE)</f>
        <v>21/2</v>
      </c>
      <c r="F1093" s="209" t="s">
        <v>9747</v>
      </c>
      <c r="G1093" s="34" t="str">
        <f>IF(ISERROR(VLOOKUP(TRIM(B1093),ALL!$B$1:$U$2738,2,FALSE)),"",IF(ISERROR(VLOOKUP(TRIM(B1093),ALL!$B$1:$U$2738,2,FALSE))," ",VLOOKUP(TRIM(B1093),ALL!$B$1:$U$2738,2,FALSE)))</f>
        <v>LAN</v>
      </c>
      <c r="H1093" s="124" t="str">
        <f>IF(ISBLANK(VLOOKUP(TRIM(B1093),ALL!$B$1:$V$2738,11,FALSE)),"",IF(ISERROR(VLOOKUP(TRIM(B1093),ALL!$B$1:$V$2738,11,FALSE))," ",VLOOKUP(TRIM(B1093),ALL!$B$1:$V$2738,11,FALSE)))</f>
        <v>E</v>
      </c>
      <c r="I1093" s="34" t="str">
        <f>IF(ISBLANK(VLOOKUP(TRIM(B630),ALL!$B$1:$V$2738,5,FALSE)),"",IF(ISERROR(VLOOKUP(TRIM(B630),ALL!$B$1:$V$2738,5,FALSE))," ",VLOOKUP(TRIM(B630),ALL!$B$1:$V$2738,5,FALSE)))</f>
        <v/>
      </c>
      <c r="J1093" s="34" t="str">
        <f>IF(ISBLANK(VLOOKUP(TRIM(B630),ALL!$B$1:$V$2738,6,FALSE)),"",IF(ISERROR(VLOOKUP(TRIM(B630),ALL!$B$1:$V$2738,6,FALSE))," ", VLOOKUP(TRIM(B630),ALL!$B$1:$V$2738,6,FALSE)))</f>
        <v/>
      </c>
      <c r="K1093" s="34" t="str">
        <f>IF(ISBLANK(VLOOKUP(TRIM(B630),ALL!$B$1:$V$2738,7,FALSE)),"",IF(ISERROR(VLOOKUP(TRIM(B630),ALL!$B$1:$V$2738,7,FALSE))," ",VLOOKUP(TRIM(B630),ALL!$B$1:$V$2738,7,FALSE)))</f>
        <v/>
      </c>
      <c r="L1093" s="34" t="str">
        <f>IF(ISBLANK(VLOOKUP(TRIM(B1093),ALL!$B$1:$V$2738,8,FALSE)),"",IF(ISERROR(VLOOKUP(TRIM(B1093),ALL!$B$1:$V$2738,8,FALSE))," ",VLOOKUP(TRIM(B1093),ALL!$B$1:$V$2738,8,FALSE)))</f>
        <v/>
      </c>
      <c r="M1093" s="34" t="str">
        <f>IF(ISBLANK(VLOOKUP(TRIM(B1093),ALL!$B$1:$V$2738,9,FALSE)),"",IF(ISERROR(VLOOKUP(TRIM(B1093),ALL!$B$1:$V$2738,9,FALSE))," ",VLOOKUP(TRIM(B1093),ALL!$B$1:$V$2738,9,FALSE)))</f>
        <v/>
      </c>
      <c r="N1093" s="34" t="str">
        <f>IF(ISBLANK(VLOOKUP(TRIM(B1093),ALL!$B$1:$V$2738,10,FALSE)),"",IF(ISERROR(VLOOKUP(TRIM(B1093),ALL!$B$1:$V$2738,10,FALSE))," ",VLOOKUP(TRIM(B1093),ALL!$B$1:$V$2738,10,FALSE)))</f>
        <v/>
      </c>
      <c r="O1093"/>
      <c r="P1093"/>
      <c r="Q1093"/>
      <c r="R1093"/>
      <c r="S1093"/>
      <c r="T1093"/>
      <c r="AB1093"/>
      <c r="AC1093"/>
    </row>
    <row r="1094" spans="1:29">
      <c r="A1094" s="34" t="str">
        <f>IF(ISERROR(VLOOKUP(TRIM(B1094),ALL!$B$1:$U$2738,3,FALSE)),"(unc)",VLOOKUP(TRIM(B1094),ALL!$B$1:$U$2738,3,FALSE))</f>
        <v>WR KOR PR</v>
      </c>
      <c r="B1094" s="99" t="s">
        <v>7419</v>
      </c>
      <c r="C1094" s="10" t="s">
        <v>11561</v>
      </c>
      <c r="D1094" s="224">
        <f>VLOOKUP(TRIM(B1094),BirthdateDraft!$A$1:$M$9000,2,FALSE)</f>
        <v>35353</v>
      </c>
      <c r="E1094" s="203" t="str">
        <f>VLOOKUP(TRIM(B1094),BirthdateDraft!$A$1:$M$9865,3,FALSE)</f>
        <v>18/6</v>
      </c>
      <c r="F1094" s="209"/>
      <c r="G1094" s="34" t="str">
        <f>IF(ISERROR(VLOOKUP(TRIM(B1094),ALL!$B$1:$U$2738,2,FALSE)),"",IF(ISERROR(VLOOKUP(TRIM(B1094),ALL!$B$1:$U$2738,2,FALSE))," ",VLOOKUP(TRIM(B1094),ALL!$B$1:$U$2738,2,FALSE)))</f>
        <v>SFN</v>
      </c>
      <c r="H1094" s="124" t="str">
        <f>IF(ISBLANK(VLOOKUP(TRIM(B1094),ALL!$B$1:$V$2738,11,FALSE)),"",IF(ISERROR(VLOOKUP(TRIM(B1094),ALL!$B$1:$V$2738,11,FALSE))," ",VLOOKUP(TRIM(B1094),ALL!$B$1:$V$2738,11,FALSE)))</f>
        <v>B</v>
      </c>
      <c r="I1094" s="34"/>
      <c r="J1094" s="34"/>
      <c r="K1094" s="34"/>
      <c r="L1094" s="34" t="str">
        <f>IF(ISBLANK(VLOOKUP(TRIM(B1094),ALL!$B$1:$V$2738,8,FALSE)),"",IF(ISERROR(VLOOKUP(TRIM(B1094),ALL!$B$1:$V$2738,8,FALSE))," ",VLOOKUP(TRIM(B1094),ALL!$B$1:$V$2738,8,FALSE)))</f>
        <v/>
      </c>
      <c r="M1094" s="34" t="str">
        <f>IF(ISBLANK(VLOOKUP(TRIM(B1094),ALL!$B$1:$V$2738,9,FALSE)),"",IF(ISERROR(VLOOKUP(TRIM(B1094),ALL!$B$1:$V$2738,9,FALSE))," ",VLOOKUP(TRIM(B1094),ALL!$B$1:$V$2738,9,FALSE)))</f>
        <v/>
      </c>
      <c r="N1094" s="34" t="str">
        <f>IF(ISBLANK(VLOOKUP(TRIM(B1094),ALL!$B$1:$V$2738,10,FALSE)),"",IF(ISERROR(VLOOKUP(TRIM(B1094),ALL!$B$1:$V$2738,10,FALSE))," ",VLOOKUP(TRIM(B1094),ALL!$B$1:$V$2738,10,FALSE)))</f>
        <v/>
      </c>
      <c r="O1094" s="32"/>
      <c r="P1094"/>
      <c r="Q1094"/>
      <c r="R1094"/>
      <c r="S1094"/>
      <c r="T1094"/>
      <c r="AB1094"/>
      <c r="AC1094"/>
    </row>
    <row r="1095" spans="1:29">
      <c r="A1095" s="34" t="str">
        <f>IF(ISERROR(VLOOKUP(TRIM(B1095),ALL!$B$1:$U$2738,3,FALSE)),"(unc)",VLOOKUP(TRIM(B1095),ALL!$B$1:$U$2738,3,FALSE))</f>
        <v>TE BB</v>
      </c>
      <c r="B1095" s="99" t="s">
        <v>7391</v>
      </c>
      <c r="C1095" s="10" t="s">
        <v>11561</v>
      </c>
      <c r="D1095" s="224">
        <f>VLOOKUP(TRIM(B1095),BirthdateDraft!$A$1:$M$9000,2,FALSE)</f>
        <v>34205</v>
      </c>
      <c r="E1095" s="203" t="str">
        <f>VLOOKUP(TRIM(B1095),BirthdateDraft!$A$1:$M$9865,3,FALSE)</f>
        <v>18/1 (25)</v>
      </c>
      <c r="F1095" s="209"/>
      <c r="G1095" s="34" t="str">
        <f>IF(ISERROR(VLOOKUP(TRIM(B1095),ALL!$B$1:$U$2738,2,FALSE)),"",IF(ISERROR(VLOOKUP(TRIM(B1095),ALL!$B$1:$U$2738,2,FALSE))," ",VLOOKUP(TRIM(B1095),ALL!$B$1:$U$2738,2,FALSE)))</f>
        <v>CAN</v>
      </c>
      <c r="H1095" s="124" t="str">
        <f>IF(ISBLANK(VLOOKUP(TRIM(B1095),ALL!$B$1:$V$2738,11,FALSE)),"",IF(ISERROR(VLOOKUP(TRIM(B1095),ALL!$B$1:$V$2738,11,FALSE))," ",VLOOKUP(TRIM(B1095),ALL!$B$1:$V$2738,11,FALSE)))</f>
        <v>E</v>
      </c>
      <c r="I1095" s="34" t="str">
        <f>IF(ISBLANK(VLOOKUP(TRIM(B1095),ALL!$B$1:$V$2738,5,FALSE)),"",IF(ISERROR(VLOOKUP(TRIM(B1095),ALL!$B$1:$V$2738,5,FALSE))," ",VLOOKUP(TRIM(B1095),ALL!$B$1:$V$2738,5,FALSE)))</f>
        <v/>
      </c>
      <c r="J1095" s="34" t="str">
        <f>IF(ISBLANK(VLOOKUP(TRIM(B1095),ALL!$B$1:$V$2738,6,FALSE)),"",IF(ISERROR(VLOOKUP(TRIM(B1095),ALL!$B$1:$V$2738,6,FALSE))," ", VLOOKUP(TRIM(B1095),ALL!$B$1:$V$2738,6,FALSE)))</f>
        <v/>
      </c>
      <c r="K1095" s="34" t="str">
        <f>IF(ISBLANK(VLOOKUP(TRIM(B1095),ALL!$B$1:$V$2738,7,FALSE)),"",IF(ISERROR(VLOOKUP(TRIM(B1095),ALL!$B$1:$V$2738,7,FALSE))," ",VLOOKUP(TRIM(B1095),ALL!$B$1:$V$2738,7,FALSE)))</f>
        <v/>
      </c>
      <c r="L1095" s="34">
        <f>IF(ISBLANK(VLOOKUP(TRIM(B1095),ALL!$B$1:$V$2738,8,FALSE)),"",IF(ISERROR(VLOOKUP(TRIM(B1095),ALL!$B$1:$V$2738,8,FALSE))," ",VLOOKUP(TRIM(B1095),ALL!$B$1:$V$2738,8,FALSE)))</f>
        <v>5</v>
      </c>
      <c r="M1095" s="34" t="str">
        <f>IF(ISBLANK(VLOOKUP(TRIM(B1095),ALL!$B$1:$V$2738,9,FALSE)),"",IF(ISERROR(VLOOKUP(TRIM(B1095),ALL!$B$1:$V$2738,9,FALSE))," ",VLOOKUP(TRIM(B1095),ALL!$B$1:$V$2738,9,FALSE)))</f>
        <v/>
      </c>
      <c r="N1095" s="34">
        <f>IF(ISBLANK(VLOOKUP(TRIM(B1095),ALL!$B$1:$V$2738,10,FALSE)),"",IF(ISERROR(VLOOKUP(TRIM(B1095),ALL!$B$1:$V$2738,10,FALSE))," ",VLOOKUP(TRIM(B1095),ALL!$B$1:$V$2738,10,FALSE)))</f>
        <v>0</v>
      </c>
      <c r="O1095" s="32"/>
      <c r="P1095"/>
      <c r="Q1095"/>
      <c r="R1095"/>
      <c r="S1095"/>
      <c r="T1095"/>
      <c r="AB1095"/>
      <c r="AC1095"/>
    </row>
    <row r="1096" spans="1:29">
      <c r="A1096" s="34" t="str">
        <f>IF(ISERROR(VLOOKUP(TRIM(B1096),ALL!$B$1:$U$2738,3,FALSE)),"(unc)",VLOOKUP(TRIM(B1096),ALL!$B$1:$U$2738,3,FALSE))</f>
        <v>TE BB</v>
      </c>
      <c r="B1096" s="99" t="s">
        <v>9035</v>
      </c>
      <c r="C1096" s="10" t="s">
        <v>11561</v>
      </c>
      <c r="D1096" s="224">
        <f>VLOOKUP(TRIM(B1096),BirthdateDraft!$A$1:$M$9000,2,FALSE)</f>
        <v>36161</v>
      </c>
      <c r="E1096" s="203">
        <f>VLOOKUP(TRIM(B1096),BirthdateDraft!$A$1:$M$9865,3,FALSE)</f>
        <v>0</v>
      </c>
      <c r="F1096" s="209" t="s">
        <v>12192</v>
      </c>
      <c r="G1096" s="34" t="str">
        <f>IF(ISERROR(VLOOKUP(TRIM(B1096),ALL!$B$1:$U$2738,2,FALSE)),"",IF(ISERROR(VLOOKUP(TRIM(B1096),ALL!$B$1:$U$2738,2,FALSE))," ",VLOOKUP(TRIM(B1096),ALL!$B$1:$U$2738,2,FALSE)))</f>
        <v>DEN</v>
      </c>
      <c r="H1096" s="124" t="str">
        <f>IF(ISBLANK(VLOOKUP(TRIM(B1096),ALL!$B$1:$V$2738,11,FALSE)),"",IF(ISERROR(VLOOKUP(TRIM(B1096),ALL!$B$1:$V$2738,11,FALSE))," ",VLOOKUP(TRIM(B1096),ALL!$B$1:$V$2738,11,FALSE)))</f>
        <v>E</v>
      </c>
      <c r="I1096" s="34" t="str">
        <f>IF(ISBLANK(VLOOKUP(TRIM(B1096),ALL!$B$1:$V$2738,5,FALSE)),"",IF(ISERROR(VLOOKUP(TRIM(B1096),ALL!$B$1:$V$2738,5,FALSE))," ",VLOOKUP(TRIM(B1096),ALL!$B$1:$V$2738,5,FALSE)))</f>
        <v/>
      </c>
      <c r="J1096" s="34" t="str">
        <f>IF(ISBLANK(VLOOKUP(TRIM(B1096),ALL!$B$1:$V$2738,6,FALSE)),"",IF(ISERROR(VLOOKUP(TRIM(B1096),ALL!$B$1:$V$2738,6,FALSE))," ", VLOOKUP(TRIM(B1096),ALL!$B$1:$V$2738,6,FALSE)))</f>
        <v/>
      </c>
      <c r="K1096" s="34" t="str">
        <f>IF(ISBLANK(VLOOKUP(TRIM(B1096),ALL!$B$1:$V$2738,7,FALSE)),"",IF(ISERROR(VLOOKUP(TRIM(B1096),ALL!$B$1:$V$2738,7,FALSE))," ",VLOOKUP(TRIM(B1096),ALL!$B$1:$V$2738,7,FALSE)))</f>
        <v/>
      </c>
      <c r="L1096" s="34">
        <f>IF(ISBLANK(VLOOKUP(TRIM(B1096),ALL!$B$1:$V$2738,8,FALSE)),"",IF(ISERROR(VLOOKUP(TRIM(B1096),ALL!$B$1:$V$2738,8,FALSE))," ",VLOOKUP(TRIM(B1096),ALL!$B$1:$V$2738,8,FALSE)))</f>
        <v>4</v>
      </c>
      <c r="M1096" s="34" t="str">
        <f>IF(ISBLANK(VLOOKUP(TRIM(B1096),ALL!$B$1:$V$2738,9,FALSE)),"",IF(ISERROR(VLOOKUP(TRIM(B1096),ALL!$B$1:$V$2738,9,FALSE))," ",VLOOKUP(TRIM(B1096),ALL!$B$1:$V$2738,9,FALSE)))</f>
        <v/>
      </c>
      <c r="N1096" s="34">
        <f>IF(ISBLANK(VLOOKUP(TRIM(B1096),ALL!$B$1:$V$2738,10,FALSE)),"",IF(ISERROR(VLOOKUP(TRIM(B1096),ALL!$B$1:$V$2738,10,FALSE))," ",VLOOKUP(TRIM(B1096),ALL!$B$1:$V$2738,10,FALSE)))</f>
        <v>0</v>
      </c>
      <c r="O1096" s="32"/>
      <c r="P1096"/>
      <c r="Q1096"/>
      <c r="R1096"/>
      <c r="S1096"/>
      <c r="T1096"/>
      <c r="AB1096"/>
      <c r="AC1096"/>
    </row>
    <row r="1097" spans="1:29">
      <c r="A1097" s="34" t="str">
        <f>IF(ISERROR(VLOOKUP(TRIM(B1097),ALL!$B$1:$U$2738,3,FALSE)),"(unc)",VLOOKUP(TRIM(B1097),ALL!$B$1:$U$2738,3,FALSE))</f>
        <v>G @ T TE</v>
      </c>
      <c r="B1097" s="493" t="s">
        <v>9104</v>
      </c>
      <c r="C1097" s="10" t="s">
        <v>11561</v>
      </c>
      <c r="D1097" s="224">
        <f>VLOOKUP(TRIM(B1097),BirthdateDraft!$A$1:$M$9000,2,FALSE)</f>
        <v>34547</v>
      </c>
      <c r="E1097" s="203">
        <f>VLOOKUP(TRIM(B1097),BirthdateDraft!$A$1:$M$9865,3,FALSE)</f>
        <v>0</v>
      </c>
      <c r="F1097" s="209" t="s">
        <v>12192</v>
      </c>
      <c r="G1097" s="34" t="str">
        <f>IF(ISERROR(VLOOKUP(TRIM(B1097),ALL!$B$1:$U$2738,2,FALSE)),"",IF(ISERROR(VLOOKUP(TRIM(B1097),ALL!$B$1:$U$2738,2,FALSE))," ",VLOOKUP(TRIM(B1097),ALL!$B$1:$U$2738,2,FALSE)))</f>
        <v>CLA</v>
      </c>
      <c r="H1097" s="124" t="str">
        <f>IF(ISBLANK(VLOOKUP(TRIM(B1097),ALL!$B$1:$V$2738,11,FALSE)),"",IF(ISERROR(VLOOKUP(TRIM(B1097),ALL!$B$1:$V$2738,11,FALSE))," ",VLOOKUP(TRIM(B1097),ALL!$B$1:$V$2738,11,FALSE)))</f>
        <v>E</v>
      </c>
      <c r="I1097" s="34" t="str">
        <f>IF(ISBLANK(VLOOKUP(TRIM(B1097),ALL!$B$1:$V$2738,5,FALSE)),"",IF(ISERROR(VLOOKUP(TRIM(B1097),ALL!$B$1:$V$2738,5,FALSE))," ",VLOOKUP(TRIM(B1097),ALL!$B$1:$V$2738,5,FALSE)))</f>
        <v/>
      </c>
      <c r="J1097" s="34" t="str">
        <f>IF(ISBLANK(VLOOKUP(TRIM(B1097),ALL!$B$1:$V$2738,6,FALSE)),"",IF(ISERROR(VLOOKUP(TRIM(B1097),ALL!$B$1:$V$2738,6,FALSE))," ", VLOOKUP(TRIM(B1097),ALL!$B$1:$V$2738,6,FALSE)))</f>
        <v/>
      </c>
      <c r="K1097" s="34" t="str">
        <f>IF(ISBLANK(VLOOKUP(TRIM(B1097),ALL!$B$1:$V$2738,7,FALSE)),"",IF(ISERROR(VLOOKUP(TRIM(B1097),ALL!$B$1:$V$2738,7,FALSE))," ",VLOOKUP(TRIM(B1097),ALL!$B$1:$V$2738,7,FALSE)))</f>
        <v/>
      </c>
      <c r="L1097" s="34">
        <f>IF(ISBLANK(VLOOKUP(TRIM(B1097),ALL!$B$1:$V$2738,8,FALSE)),"",IF(ISERROR(VLOOKUP(TRIM(B1097),ALL!$B$1:$V$2738,8,FALSE))," ",VLOOKUP(TRIM(B1097),ALL!$B$1:$V$2738,8,FALSE)))</f>
        <v>4</v>
      </c>
      <c r="M1097" s="34" t="str">
        <f>IF(ISBLANK(VLOOKUP(TRIM(B1097),ALL!$B$1:$V$2738,9,FALSE)),"",IF(ISERROR(VLOOKUP(TRIM(B1097),ALL!$B$1:$V$2738,9,FALSE))," ",VLOOKUP(TRIM(B1097),ALL!$B$1:$V$2738,9,FALSE)))</f>
        <v/>
      </c>
      <c r="N1097" s="34">
        <f>IF(ISBLANK(VLOOKUP(TRIM(B1097),ALL!$B$1:$V$2738,10,FALSE)),"",IF(ISERROR(VLOOKUP(TRIM(B1097),ALL!$B$1:$V$2738,10,FALSE))," ",VLOOKUP(TRIM(B1097),ALL!$B$1:$V$2738,10,FALSE)))</f>
        <v>0</v>
      </c>
      <c r="O1097" s="32"/>
      <c r="P1097"/>
      <c r="Q1097"/>
      <c r="R1097"/>
      <c r="S1097"/>
      <c r="T1097"/>
      <c r="AB1097"/>
      <c r="AC1097"/>
    </row>
    <row r="1098" spans="1:29">
      <c r="A1098" s="34" t="str">
        <f>IF(ISERROR(VLOOKUP(TRIM(B1098),ALL!$B$1:$U$2738,3,FALSE)),"(unc)",VLOOKUP(TRIM(B1098),ALL!$B$1:$U$2738,3,FALSE))</f>
        <v>TE</v>
      </c>
      <c r="B1098" s="99" t="s">
        <v>9058</v>
      </c>
      <c r="C1098" s="10" t="s">
        <v>11561</v>
      </c>
      <c r="D1098" s="224">
        <f>VLOOKUP(TRIM(B1098),BirthdateDraft!$A$1:$M$9000,2,FALSE)</f>
        <v>35309</v>
      </c>
      <c r="E1098" s="203" t="str">
        <f>VLOOKUP(TRIM(B1098),BirthdateDraft!$A$1:$M$9865,3,FALSE)</f>
        <v>FA</v>
      </c>
      <c r="F1098" s="209" t="s">
        <v>9612</v>
      </c>
      <c r="G1098" s="34" t="str">
        <f>IF(ISERROR(VLOOKUP(TRIM(B1098),ALL!$B$1:$U$2738,2,FALSE)),"",IF(ISERROR(VLOOKUP(TRIM(B1098),ALL!$B$1:$U$2738,2,FALSE))," ",VLOOKUP(TRIM(B1098),ALL!$B$1:$U$2738,2,FALSE)))</f>
        <v>NON</v>
      </c>
      <c r="H1098" s="124" t="str">
        <f>IF(ISBLANK(VLOOKUP(TRIM(B1098),ALL!$B$1:$V$2738,11,FALSE)),"",IF(ISERROR(VLOOKUP(TRIM(B1098),ALL!$B$1:$V$2738,11,FALSE))," ",VLOOKUP(TRIM(B1098),ALL!$B$1:$V$2738,11,FALSE)))</f>
        <v>D</v>
      </c>
      <c r="I1098" s="34" t="str">
        <f>IF(ISBLANK(VLOOKUP(TRIM(B1098),ALL!$B$1:$V$2738,5,FALSE)),"",IF(ISERROR(VLOOKUP(TRIM(B1098),ALL!$B$1:$V$2738,5,FALSE))," ",VLOOKUP(TRIM(B1098),ALL!$B$1:$V$2738,5,FALSE)))</f>
        <v/>
      </c>
      <c r="J1098" s="34"/>
      <c r="K1098" s="34"/>
      <c r="L1098" s="34">
        <f>IF(ISBLANK(VLOOKUP(TRIM(B1098),ALL!$B$1:$V$2738,8,FALSE)),"",IF(ISERROR(VLOOKUP(TRIM(B1098),ALL!$B$1:$V$2738,8,FALSE))," ",VLOOKUP(TRIM(B1098),ALL!$B$1:$V$2738,8,FALSE)))</f>
        <v>4</v>
      </c>
      <c r="M1098" s="34" t="str">
        <f>IF(ISBLANK(VLOOKUP(TRIM(B1098),ALL!$B$1:$V$2738,9,FALSE)),"",IF(ISERROR(VLOOKUP(TRIM(B1098),ALL!$B$1:$V$2738,9,FALSE))," ",VLOOKUP(TRIM(B1098),ALL!$B$1:$V$2738,9,FALSE)))</f>
        <v/>
      </c>
      <c r="N1098" s="34">
        <f>IF(ISBLANK(VLOOKUP(TRIM(B1098),ALL!$B$1:$V$2738,10,FALSE)),"",IF(ISERROR(VLOOKUP(TRIM(B1098),ALL!$B$1:$V$2738,10,FALSE))," ",VLOOKUP(TRIM(B1098),ALL!$B$1:$V$2738,10,FALSE)))</f>
        <v>0</v>
      </c>
      <c r="O1098" s="32"/>
      <c r="P1098"/>
      <c r="Q1098"/>
      <c r="R1098"/>
      <c r="S1098"/>
      <c r="T1098"/>
      <c r="AB1098"/>
      <c r="AC1098"/>
    </row>
    <row r="1099" spans="1:29">
      <c r="B1099" s="99"/>
      <c r="C1099" s="10"/>
    </row>
    <row r="1100" spans="1:29">
      <c r="A1100" s="34" t="str">
        <f>IF(ISERROR(VLOOKUP(TRIM(B1100),ALL!$B$1:$U$2738,3,FALSE)),"(unc)",VLOOKUP(TRIM(B1100),ALL!$B$1:$U$2738,3,FALSE))</f>
        <v>ROT @</v>
      </c>
      <c r="B1100" s="99" t="s">
        <v>6465</v>
      </c>
      <c r="C1100" s="10" t="s">
        <v>11561</v>
      </c>
      <c r="D1100" s="224">
        <f>VLOOKUP(TRIM(B1100),BirthdateDraft!$A$1:$M$9000,2,FALSE)</f>
        <v>35149</v>
      </c>
      <c r="E1100" s="203" t="str">
        <f>VLOOKUP(TRIM(B1100),BirthdateDraft!$A$1:$M$9865,3,FALSE)</f>
        <v>18/2</v>
      </c>
      <c r="F1100" s="209"/>
      <c r="G1100" s="34" t="str">
        <f>IF(ISERROR(VLOOKUP(TRIM(B1100),ALL!$B$1:$U$2738,2,FALSE)),"",IF(ISERROR(VLOOKUP(TRIM(B1100),ALL!$B$1:$U$2738,2,FALSE))," ",VLOOKUP(TRIM(B1100),ALL!$B$1:$U$2738,2,FALSE)))</f>
        <v>INA</v>
      </c>
      <c r="H1100" s="124" t="str">
        <f>IF(ISBLANK(VLOOKUP(TRIM(B1100),ALL!$B$1:$V$2738,4,FALSE)),"",IF(ISERROR(VLOOKUP(TRIM(B1100),ALL!$B$1:$V$2738,4,FALSE))," ",VLOOKUP(TRIM(B1100),ALL!$B$1:$V$2738,4,FALSE)))</f>
        <v/>
      </c>
      <c r="I1100" s="34" t="str">
        <f>IF(ISBLANK(VLOOKUP(TRIM(B1100),ALL!$B$1:$V$2738,5,FALSE)),"",IF(ISERROR(VLOOKUP(TRIM(B1100),ALL!$B$1:$V$2738,5,FALSE))," ",VLOOKUP(TRIM(B1100),ALL!$B$1:$V$2738,5,FALSE)))</f>
        <v/>
      </c>
      <c r="J1100" s="34" t="str">
        <f>IF(ISBLANK(VLOOKUP(TRIM(B1100),ALL!$B$1:$V$2738,6,FALSE)),"",IF(ISERROR(VLOOKUP(TRIM(B1100),ALL!$B$1:$V$2738,6,FALSE))," ", VLOOKUP(TRIM(B1100),ALL!$B$1:$V$2738,6,FALSE)))</f>
        <v/>
      </c>
      <c r="K1100" s="34" t="str">
        <f>IF(ISBLANK(VLOOKUP(TRIM(B1100),ALL!$B$1:$V$2738,7,FALSE)),"",IF(ISERROR(VLOOKUP(TRIM(B1100),ALL!$B$1:$V$2738,7,FALSE))," ",VLOOKUP(TRIM(B1100),ALL!$B$1:$V$2738,7,FALSE)))</f>
        <v/>
      </c>
      <c r="L1100" s="34">
        <f>IF(ISBLANK(VLOOKUP(TRIM(B1100),ALL!$B$1:$V$2738,8,FALSE)),"",IF(ISERROR(VLOOKUP(TRIM(B1100),ALL!$B$1:$V$2738,8,FALSE))," ",VLOOKUP(TRIM(B1100),ALL!$B$1:$V$2738,8,FALSE)))</f>
        <v>6</v>
      </c>
      <c r="M1100" s="34" t="str">
        <f>IF(ISBLANK(VLOOKUP(TRIM(B1100),ALL!$B$1:$V$2738,9,FALSE)),"",IF(ISERROR(VLOOKUP(TRIM(B1100),ALL!$B$1:$V$2738,9,FALSE))," ",VLOOKUP(TRIM(B1100),ALL!$B$1:$V$2738,9,FALSE)))</f>
        <v/>
      </c>
      <c r="N1100" s="34">
        <f>IF(ISBLANK(VLOOKUP(TRIM(B1100),ALL!$B$1:$V$2738,10,FALSE)),"",IF(ISERROR(VLOOKUP(TRIM(B1100),ALL!$B$1:$V$2738,10,FALSE))," ",VLOOKUP(TRIM(B1100),ALL!$B$1:$V$2738,10,FALSE)))</f>
        <v>4</v>
      </c>
      <c r="O1100" s="32"/>
      <c r="P1100"/>
      <c r="Q1100"/>
      <c r="R1100"/>
      <c r="S1100"/>
      <c r="T1100"/>
      <c r="AB1100"/>
      <c r="AC1100"/>
    </row>
    <row r="1101" spans="1:29">
      <c r="A1101" s="34" t="str">
        <f>IF(ISERROR(VLOOKUP(TRIM(B1101),ALL!$B$1:$U$2738,3,FALSE)),"(unc)",VLOOKUP(TRIM(B1101),ALL!$B$1:$U$2738,3,FALSE))</f>
        <v>LG @</v>
      </c>
      <c r="B1101" s="99" t="s">
        <v>5699</v>
      </c>
      <c r="C1101" s="10" t="s">
        <v>11561</v>
      </c>
      <c r="D1101" s="224">
        <f>VLOOKUP(TRIM(B1101),BirthdateDraft!$A$1:$M$9000,2,FALSE)</f>
        <v>34271</v>
      </c>
      <c r="E1101" s="203" t="str">
        <f>VLOOKUP(TRIM(B1101),BirthdateDraft!$A$1:$M$9865,3,FALSE)</f>
        <v>16/3</v>
      </c>
      <c r="F1101" s="209"/>
      <c r="G1101" s="34" t="str">
        <f>IF(ISERROR(VLOOKUP(TRIM(B1101),ALL!$B$1:$U$2738,2,FALSE)),"",IF(ISERROR(VLOOKUP(TRIM(B1101),ALL!$B$1:$U$2738,2,FALSE))," ",VLOOKUP(TRIM(B1101),ALL!$B$1:$U$2738,2,FALSE)))</f>
        <v>PIA</v>
      </c>
      <c r="H1101" s="124" t="str">
        <f>IF(ISBLANK(VLOOKUP(TRIM(B1101),ALL!$B$1:$V$2738,4,FALSE)),"",IF(ISERROR(VLOOKUP(TRIM(B1101),ALL!$B$1:$V$2738,4,FALSE))," ",VLOOKUP(TRIM(B1101),ALL!$B$1:$V$2738,4,FALSE)))</f>
        <v/>
      </c>
      <c r="I1101" s="34" t="str">
        <f>IF(ISBLANK(VLOOKUP(TRIM(B1101),ALL!$B$1:$V$2738,5,FALSE)),"",IF(ISERROR(VLOOKUP(TRIM(B1101),ALL!$B$1:$V$2738,5,FALSE))," ",VLOOKUP(TRIM(B1101),ALL!$B$1:$V$2738,5,FALSE)))</f>
        <v/>
      </c>
      <c r="J1101" s="34" t="str">
        <f>IF(ISBLANK(VLOOKUP(TRIM(B1101),ALL!$B$1:$V$2738,6,FALSE)),"",IF(ISERROR(VLOOKUP(TRIM(B1101),ALL!$B$1:$V$2738,6,FALSE))," ", VLOOKUP(TRIM(B1101),ALL!$B$1:$V$2738,6,FALSE)))</f>
        <v/>
      </c>
      <c r="K1101" s="34" t="str">
        <f>IF(ISBLANK(VLOOKUP(TRIM(B1101),ALL!$B$1:$V$2738,7,FALSE)),"",IF(ISERROR(VLOOKUP(TRIM(B1101),ALL!$B$1:$V$2738,7,FALSE))," ",VLOOKUP(TRIM(B1101),ALL!$B$1:$V$2738,7,FALSE)))</f>
        <v/>
      </c>
      <c r="L1101" s="34">
        <f>IF(ISBLANK(VLOOKUP(TRIM(B1101),ALL!$B$1:$V$2738,8,FALSE)),"",IF(ISERROR(VLOOKUP(TRIM(B1101),ALL!$B$1:$V$2738,8,FALSE))," ",VLOOKUP(TRIM(B1101),ALL!$B$1:$V$2738,8,FALSE)))</f>
        <v>5</v>
      </c>
      <c r="M1101" s="34"/>
      <c r="N1101" s="34">
        <f>IF(ISBLANK(VLOOKUP(TRIM(B1101),ALL!$B$1:$V$2738,10,FALSE)),"",IF(ISERROR(VLOOKUP(TRIM(B1101),ALL!$B$1:$V$2738,10,FALSE))," ",VLOOKUP(TRIM(B1101),ALL!$B$1:$V$2738,10,FALSE)))</f>
        <v>7</v>
      </c>
      <c r="O1101"/>
      <c r="P1101"/>
      <c r="Q1101"/>
      <c r="R1101"/>
      <c r="S1101"/>
      <c r="T1101"/>
      <c r="AB1101"/>
      <c r="AC1101"/>
    </row>
    <row r="1102" spans="1:29">
      <c r="A1102" s="34" t="str">
        <f>IF(ISERROR(VLOOKUP(TRIM(B1102),ALL!$B$1:$U$2738,3,FALSE)),"(unc)",VLOOKUP(TRIM(B1102),ALL!$B$1:$U$2738,3,FALSE))</f>
        <v>LOT @</v>
      </c>
      <c r="B1102" s="99" t="s">
        <v>6476</v>
      </c>
      <c r="C1102" s="10" t="s">
        <v>11561</v>
      </c>
      <c r="D1102" s="224">
        <f>VLOOKUP(TRIM(B1102),BirthdateDraft!$A$1:$M$9000,2,FALSE)</f>
        <v>34944</v>
      </c>
      <c r="E1102" s="203" t="str">
        <f>VLOOKUP(TRIM(B1102),BirthdateDraft!$A$1:$M$9865,3,FALSE)</f>
        <v>18/1 (15)</v>
      </c>
      <c r="F1102" s="209"/>
      <c r="G1102" s="34" t="str">
        <f>IF(ISERROR(VLOOKUP(TRIM(B1102),ALL!$B$1:$U$2738,2,FALSE)),"",IF(ISERROR(VLOOKUP(TRIM(B1102),ALL!$B$1:$U$2738,2,FALSE))," ",VLOOKUP(TRIM(B1102),ALL!$B$1:$U$2738,2,FALSE)))</f>
        <v>LVA</v>
      </c>
      <c r="H1102" s="124" t="str">
        <f>IF(ISBLANK(VLOOKUP(TRIM(B1102),ALL!$B$1:$V$2738,4,FALSE)),"",IF(ISERROR(VLOOKUP(TRIM(B1102),ALL!$B$1:$V$2738,4,FALSE))," ",VLOOKUP(TRIM(B1102),ALL!$B$1:$V$2738,4,FALSE)))</f>
        <v/>
      </c>
      <c r="I1102" s="34" t="str">
        <f>IF(ISBLANK(VLOOKUP(TRIM(B1102),ALL!$B$1:$V$2738,5,FALSE)),"",IF(ISERROR(VLOOKUP(TRIM(B1102),ALL!$B$1:$V$2738,5,FALSE))," ",VLOOKUP(TRIM(B1102),ALL!$B$1:$V$2738,5,FALSE)))</f>
        <v/>
      </c>
      <c r="J1102" s="34" t="str">
        <f>IF(ISBLANK(VLOOKUP(TRIM(B1102),ALL!$B$1:$V$2738,6,FALSE)),"",IF(ISERROR(VLOOKUP(TRIM(B1102),ALL!$B$1:$V$2738,6,FALSE))," ", VLOOKUP(TRIM(B1102),ALL!$B$1:$V$2738,6,FALSE)))</f>
        <v/>
      </c>
      <c r="K1102" s="34" t="str">
        <f>IF(ISBLANK(VLOOKUP(TRIM(B1102),ALL!$B$1:$V$2738,7,FALSE)),"",IF(ISERROR(VLOOKUP(TRIM(B1102),ALL!$B$1:$V$2738,7,FALSE))," ",VLOOKUP(TRIM(B1102),ALL!$B$1:$V$2738,7,FALSE)))</f>
        <v/>
      </c>
      <c r="L1102" s="34">
        <f>IF(ISBLANK(VLOOKUP(TRIM(B1102),ALL!$B$1:$V$2738,8,FALSE)),"",IF(ISERROR(VLOOKUP(TRIM(B1102),ALL!$B$1:$V$2738,8,FALSE))," ",VLOOKUP(TRIM(B1102),ALL!$B$1:$V$2738,8,FALSE)))</f>
        <v>5</v>
      </c>
      <c r="M1102" s="34" t="str">
        <f>IF(ISBLANK(VLOOKUP(TRIM(B1102),ALL!$B$1:$V$2738,9,FALSE)),"",IF(ISERROR(VLOOKUP(TRIM(B1102),ALL!$B$1:$V$2738,9,FALSE))," ",VLOOKUP(TRIM(B1102),ALL!$B$1:$V$2738,9,FALSE)))</f>
        <v/>
      </c>
      <c r="N1102" s="34">
        <f>IF(ISBLANK(VLOOKUP(TRIM(B1102),ALL!$B$1:$V$2738,10,FALSE)),"",IF(ISERROR(VLOOKUP(TRIM(B1102),ALL!$B$1:$V$2738,10,FALSE))," ",VLOOKUP(TRIM(B1102),ALL!$B$1:$V$2738,10,FALSE)))</f>
        <v>7</v>
      </c>
      <c r="O1102" s="32"/>
      <c r="P1102"/>
      <c r="Q1102"/>
      <c r="R1102"/>
      <c r="S1102"/>
      <c r="T1102"/>
      <c r="AB1102"/>
      <c r="AC1102"/>
    </row>
    <row r="1103" spans="1:29">
      <c r="A1103" s="34" t="str">
        <f>IF(ISERROR(VLOOKUP(TRIM(B1103),ALL!$B$1:$U$2738,3,FALSE)),"(unc)",VLOOKUP(TRIM(B1103),ALL!$B$1:$U$2738,3,FALSE))</f>
        <v>RG @</v>
      </c>
      <c r="B1103" s="99" t="s">
        <v>6453</v>
      </c>
      <c r="C1103" s="10" t="s">
        <v>11561</v>
      </c>
      <c r="D1103" s="224">
        <f>VLOOKUP(TRIM(B1103),BirthdateDraft!$A$1:$M$9000,2,FALSE)</f>
        <v>35686</v>
      </c>
      <c r="E1103" s="203" t="str">
        <f>VLOOKUP(TRIM(B1103),BirthdateDraft!$A$1:$M$9865,3,FALSE)</f>
        <v>18/2</v>
      </c>
      <c r="F1103" s="209"/>
      <c r="G1103" s="34" t="str">
        <f>IF(ISERROR(VLOOKUP(TRIM(B1103),ALL!$B$1:$U$2738,2,FALSE)),"",IF(ISERROR(VLOOKUP(TRIM(B1103),ALL!$B$1:$U$2738,2,FALSE))," ",VLOOKUP(TRIM(B1103),ALL!$B$1:$U$2738,2,FALSE)))</f>
        <v>PIA</v>
      </c>
      <c r="H1103" s="124" t="str">
        <f>IF(ISBLANK(VLOOKUP(TRIM(B1103),ALL!$B$1:$V$2738,4,FALSE)),"",IF(ISERROR(VLOOKUP(TRIM(B1103),ALL!$B$1:$V$2738,4,FALSE))," ",VLOOKUP(TRIM(B1103),ALL!$B$1:$V$2738,4,FALSE)))</f>
        <v/>
      </c>
      <c r="I1103" s="34" t="str">
        <f>IF(ISBLANK(VLOOKUP(TRIM(B1103),ALL!$B$1:$V$2738,5,FALSE)),"",IF(ISERROR(VLOOKUP(TRIM(B1103),ALL!$B$1:$V$2738,5,FALSE))," ",VLOOKUP(TRIM(B1103),ALL!$B$1:$V$2738,5,FALSE)))</f>
        <v/>
      </c>
      <c r="J1103" s="34" t="str">
        <f>IF(ISBLANK(VLOOKUP(TRIM(B1103),ALL!$B$1:$V$2738,6,FALSE)),"",IF(ISERROR(VLOOKUP(TRIM(B1103),ALL!$B$1:$V$2738,6,FALSE))," ", VLOOKUP(TRIM(B1103),ALL!$B$1:$V$2738,6,FALSE)))</f>
        <v/>
      </c>
      <c r="K1103" s="34" t="str">
        <f>IF(ISBLANK(VLOOKUP(TRIM(B1103),ALL!$B$1:$V$2738,7,FALSE)),"",IF(ISERROR(VLOOKUP(TRIM(B1103),ALL!$B$1:$V$2738,7,FALSE))," ",VLOOKUP(TRIM(B1103),ALL!$B$1:$V$2738,7,FALSE)))</f>
        <v/>
      </c>
      <c r="L1103" s="34">
        <f>IF(ISBLANK(VLOOKUP(TRIM(B1103),ALL!$B$1:$V$2738,8,FALSE)),"",IF(ISERROR(VLOOKUP(TRIM(B1103),ALL!$B$1:$V$2738,8,FALSE))," ",VLOOKUP(TRIM(B1103),ALL!$B$1:$V$2738,8,FALSE)))</f>
        <v>4</v>
      </c>
      <c r="M1103" s="34" t="str">
        <f>IF(ISBLANK(VLOOKUP(TRIM(B1103),ALL!$B$1:$V$2738,9,FALSE)),"",IF(ISERROR(VLOOKUP(TRIM(B1103),ALL!$B$1:$V$2738,9,FALSE))," ",VLOOKUP(TRIM(B1103),ALL!$B$1:$V$2738,9,FALSE)))</f>
        <v/>
      </c>
      <c r="N1103" s="34">
        <f>IF(ISBLANK(VLOOKUP(TRIM(B1103),ALL!$B$1:$V$2738,10,FALSE)),"",IF(ISERROR(VLOOKUP(TRIM(B1103),ALL!$B$1:$V$2738,10,FALSE))," ",VLOOKUP(TRIM(B1103),ALL!$B$1:$V$2738,10,FALSE)))</f>
        <v>7</v>
      </c>
      <c r="O1103" s="32"/>
      <c r="P1103"/>
      <c r="Q1103"/>
      <c r="R1103"/>
      <c r="S1103"/>
      <c r="T1103"/>
      <c r="AB1103"/>
      <c r="AC1103"/>
    </row>
    <row r="1104" spans="1:29">
      <c r="A1104" s="34" t="str">
        <f>IF(ISERROR(VLOOKUP(TRIM(B1104),ALL!$B$1:$U$2738,3,FALSE)),"(unc)",VLOOKUP(TRIM(B1104),ALL!$B$1:$U$2738,3,FALSE))</f>
        <v>LOT @ G</v>
      </c>
      <c r="B1104" s="99" t="s">
        <v>5181</v>
      </c>
      <c r="C1104" s="10" t="s">
        <v>11561</v>
      </c>
      <c r="D1104" s="224">
        <f>VLOOKUP(TRIM(B1104),BirthdateDraft!$A$1:$M$9000,2,FALSE)</f>
        <v>34277</v>
      </c>
      <c r="E1104" s="203" t="str">
        <f>VLOOKUP(TRIM(B1104),BirthdateDraft!$A$1:$M$9865,3,FALSE)</f>
        <v>15/1 (13)</v>
      </c>
      <c r="F1104" s="209">
        <v>24.4</v>
      </c>
      <c r="G1104" s="34" t="str">
        <f>IF(ISERROR(VLOOKUP(TRIM(B1104),ALL!$B$1:$U$2738,2,FALSE)),"",IF(ISERROR(VLOOKUP(TRIM(B1104),ALL!$B$1:$U$2738,2,FALSE))," ",VLOOKUP(TRIM(B1104),ALL!$B$1:$U$2738,2,FALSE)))</f>
        <v>NON</v>
      </c>
      <c r="H1104" s="124" t="str">
        <f>IF(ISBLANK(VLOOKUP(TRIM(B1104),ALL!$B$1:$V$2738,4,FALSE)),"",IF(ISERROR(VLOOKUP(TRIM(B1104),ALL!$B$1:$V$2738,4,FALSE))," ",VLOOKUP(TRIM(B1104),ALL!$B$1:$V$2738,4,FALSE)))</f>
        <v/>
      </c>
      <c r="I1104" s="34" t="str">
        <f>IF(ISBLANK(VLOOKUP(TRIM(B1104),ALL!$B$1:$V$2738,5,FALSE)),"",IF(ISERROR(VLOOKUP(TRIM(B1104),ALL!$B$1:$V$2738,5,FALSE))," ",VLOOKUP(TRIM(B1104),ALL!$B$1:$V$2738,5,FALSE)))</f>
        <v/>
      </c>
      <c r="J1104" s="34" t="str">
        <f>IF(ISBLANK(VLOOKUP(TRIM(B1104),ALL!$B$1:$V$2738,6,FALSE)),"",IF(ISERROR(VLOOKUP(TRIM(B1104),ALL!$B$1:$V$2738,6,FALSE))," ", VLOOKUP(TRIM(B1104),ALL!$B$1:$V$2738,6,FALSE)))</f>
        <v/>
      </c>
      <c r="K1104" s="34" t="str">
        <f>IF(ISBLANK(VLOOKUP(TRIM(B1104),ALL!$B$1:$V$2738,7,FALSE)),"",IF(ISERROR(VLOOKUP(TRIM(B1104),ALL!$B$1:$V$2738,7,FALSE))," ",VLOOKUP(TRIM(B1104),ALL!$B$1:$V$2738,7,FALSE)))</f>
        <v/>
      </c>
      <c r="L1104" s="34">
        <f>IF(ISBLANK(VLOOKUP(TRIM(B1104),ALL!$B$1:$V$2738,8,FALSE)),"",IF(ISERROR(VLOOKUP(TRIM(B1104),ALL!$B$1:$V$2738,8,FALSE))," ",VLOOKUP(TRIM(B1104),ALL!$B$1:$V$2738,8,FALSE)))</f>
        <v>4</v>
      </c>
      <c r="M1104" s="34">
        <f>IF(ISBLANK(VLOOKUP(TRIM(B1104),ALL!$B$1:$V$2738,9,FALSE)),"",IF(ISERROR(VLOOKUP(TRIM(B1104),ALL!$B$1:$V$2738,9,FALSE))," ",VLOOKUP(TRIM(B1104),ALL!$B$1:$V$2738,9,FALSE)))</f>
        <v>0</v>
      </c>
      <c r="N1104" s="34">
        <f>IF(ISBLANK(VLOOKUP(TRIM(B1104),ALL!$B$1:$V$2738,10,FALSE)),"",IF(ISERROR(VLOOKUP(TRIM(B1104),ALL!$B$1:$V$2738,10,FALSE))," ",VLOOKUP(TRIM(B1104),ALL!$B$1:$V$2738,10,FALSE)))</f>
        <v>5</v>
      </c>
      <c r="O1104" s="32"/>
      <c r="P1104"/>
      <c r="Q1104"/>
      <c r="R1104"/>
      <c r="S1104"/>
      <c r="T1104"/>
      <c r="AB1104"/>
      <c r="AC1104"/>
    </row>
    <row r="1105" spans="1:47">
      <c r="A1105" s="34" t="str">
        <f>IF(ISERROR(VLOOKUP(TRIM(B1105),ALL!$B$1:$U$2738,3,FALSE)),"(unc)",VLOOKUP(TRIM(B1105),ALL!$B$1:$U$2738,3,FALSE))</f>
        <v>OT @ G @</v>
      </c>
      <c r="B1105" s="99" t="s">
        <v>9146</v>
      </c>
      <c r="C1105" s="10" t="s">
        <v>11561</v>
      </c>
      <c r="D1105" s="224">
        <f>VLOOKUP(TRIM(B1105),BirthdateDraft!$A$1:$M$9000,2,FALSE)</f>
        <v>35855</v>
      </c>
      <c r="E1105" s="203" t="str">
        <f>VLOOKUP(TRIM(B1105),BirthdateDraft!$A$1:$M$9865,3,FALSE)</f>
        <v>21/2</v>
      </c>
      <c r="F1105" s="209" t="s">
        <v>9583</v>
      </c>
      <c r="G1105" s="34" t="str">
        <f>IF(ISERROR(VLOOKUP(TRIM(B1105),ALL!$B$1:$U$2738,2,FALSE)),"",IF(ISERROR(VLOOKUP(TRIM(B1105),ALL!$B$1:$U$2738,2,FALSE))," ",VLOOKUP(TRIM(B1105),ALL!$B$1:$U$2738,2,FALSE)))</f>
        <v>TNA</v>
      </c>
      <c r="H1105" s="124" t="str">
        <f>IF(ISBLANK(VLOOKUP(TRIM(B1105),ALL!$B$1:$V$2738,4,FALSE)),"",IF(ISERROR(VLOOKUP(TRIM(B1105),ALL!$B$1:$V$2738,4,FALSE))," ",VLOOKUP(TRIM(B1105),ALL!$B$1:$V$2738,4,FALSE)))</f>
        <v/>
      </c>
      <c r="I1105" s="34" t="str">
        <f>IF(ISBLANK(VLOOKUP(TRIM(B1105),ALL!$B$1:$V$2738,5,FALSE)),"",IF(ISERROR(VLOOKUP(TRIM(B1105),ALL!$B$1:$V$2738,5,FALSE))," ",VLOOKUP(TRIM(B1105),ALL!$B$1:$V$2738,5,FALSE)))</f>
        <v/>
      </c>
      <c r="J1105" s="34" t="str">
        <f>IF(ISBLANK(VLOOKUP(TRIM(B1105),ALL!$B$1:$V$2738,6,FALSE)),"",IF(ISERROR(VLOOKUP(TRIM(B1105),ALL!$B$1:$V$2738,6,FALSE))," ", VLOOKUP(TRIM(B1105),ALL!$B$1:$V$2738,6,FALSE)))</f>
        <v/>
      </c>
      <c r="K1105" s="34" t="str">
        <f>IF(ISBLANK(VLOOKUP(TRIM(B1105),ALL!$B$1:$V$2738,7,FALSE)),"",IF(ISERROR(VLOOKUP(TRIM(B1105),ALL!$B$1:$V$2738,7,FALSE))," ",VLOOKUP(TRIM(B1105),ALL!$B$1:$V$2738,7,FALSE)))</f>
        <v/>
      </c>
      <c r="L1105" s="34">
        <f>IF(ISBLANK(VLOOKUP(TRIM(B1105),ALL!$B$1:$V$2738,8,FALSE)),"",IF(ISERROR(VLOOKUP(TRIM(B1105),ALL!$B$1:$V$2738,8,FALSE))," ",VLOOKUP(TRIM(B1105),ALL!$B$1:$V$2738,8,FALSE)))</f>
        <v>0</v>
      </c>
      <c r="M1105" s="34">
        <f>IF(ISBLANK(VLOOKUP(TRIM(B1105),ALL!$B$1:$V$2738,9,FALSE)),"",IF(ISERROR(VLOOKUP(TRIM(B1105),ALL!$B$1:$V$2738,9,FALSE))," ",VLOOKUP(TRIM(B1105),ALL!$B$1:$V$2738,9,FALSE)))</f>
        <v>0</v>
      </c>
      <c r="N1105" s="34">
        <f>IF(ISBLANK(VLOOKUP(TRIM(B1105),ALL!$B$1:$V$2738,10,FALSE)),"",IF(ISERROR(VLOOKUP(TRIM(B1105),ALL!$B$1:$V$2738,10,FALSE))," ",VLOOKUP(TRIM(B1105),ALL!$B$1:$V$2738,10,FALSE)))</f>
        <v>0</v>
      </c>
      <c r="O1105" s="32"/>
      <c r="P1105"/>
      <c r="Q1105"/>
      <c r="R1105"/>
      <c r="S1105"/>
      <c r="T1105"/>
      <c r="AB1105"/>
      <c r="AC1105"/>
    </row>
    <row r="1106" spans="1:47">
      <c r="A1106" s="34" t="str">
        <f>IF(ISERROR(VLOOKUP(TRIM(B1106),ALL!$B$1:$U$2738,3,FALSE)),"(unc)",VLOOKUP(TRIM(B1106),ALL!$B$1:$U$2738,3,FALSE))</f>
        <v>OC @ G OT</v>
      </c>
      <c r="B1106" s="99" t="s">
        <v>7285</v>
      </c>
      <c r="C1106" s="10" t="s">
        <v>11561</v>
      </c>
      <c r="D1106" s="224">
        <f>VLOOKUP(TRIM(B1106),BirthdateDraft!$A$1:$M$9000,2,FALSE)</f>
        <v>35311</v>
      </c>
      <c r="E1106" s="203" t="str">
        <f>VLOOKUP(TRIM(B1106),BirthdateDraft!$A$1:$M$9865,3,FALSE)</f>
        <v>19/3</v>
      </c>
      <c r="F1106" s="209"/>
      <c r="G1106" s="34" t="str">
        <f>IF(ISERROR(VLOOKUP(TRIM(B1106),ALL!$B$1:$U$2738,2,FALSE)),"",IF(ISERROR(VLOOKUP(TRIM(B1106),ALL!$B$1:$U$2738,2,FALSE))," ",VLOOKUP(TRIM(B1106),ALL!$B$1:$U$2738,2,FALSE)))</f>
        <v>HOA</v>
      </c>
      <c r="H1106" s="124" t="str">
        <f>IF(ISBLANK(VLOOKUP(TRIM(B1106),ALL!$B$1:$V$2738,4,FALSE)),"",IF(ISERROR(VLOOKUP(TRIM(B1106),ALL!$B$1:$V$2738,4,FALSE))," ",VLOOKUP(TRIM(B1106),ALL!$B$1:$V$2738,4,FALSE)))</f>
        <v/>
      </c>
      <c r="I1106" s="34" t="str">
        <f>IF(ISBLANK(VLOOKUP(TRIM(B1106),ALL!$B$1:$V$2738,5,FALSE)),"",IF(ISERROR(VLOOKUP(TRIM(B1106),ALL!$B$1:$V$2738,5,FALSE))," ",VLOOKUP(TRIM(B1106),ALL!$B$1:$V$2738,5,FALSE)))</f>
        <v/>
      </c>
      <c r="J1106" s="34" t="str">
        <f>IF(ISBLANK(VLOOKUP(TRIM(B1106),ALL!$B$1:$V$2738,6,FALSE)),"",IF(ISERROR(VLOOKUP(TRIM(B1106),ALL!$B$1:$V$2738,6,FALSE))," ", VLOOKUP(TRIM(B1106),ALL!$B$1:$V$2738,6,FALSE)))</f>
        <v/>
      </c>
      <c r="K1106" s="34" t="str">
        <f>IF(ISBLANK(VLOOKUP(TRIM(B1106),ALL!$B$1:$V$2738,7,FALSE)),"",IF(ISERROR(VLOOKUP(TRIM(B1106),ALL!$B$1:$V$2738,7,FALSE))," ",VLOOKUP(TRIM(B1106),ALL!$B$1:$V$2738,7,FALSE)))</f>
        <v/>
      </c>
      <c r="L1106" s="34">
        <f>IF(ISBLANK(VLOOKUP(TRIM(B1106),ALL!$B$1:$V$2738,8,FALSE)),"",IF(ISERROR(VLOOKUP(TRIM(B1106),ALL!$B$1:$V$2738,8,FALSE))," ",VLOOKUP(TRIM(B1106),ALL!$B$1:$V$2738,8,FALSE)))</f>
        <v>0</v>
      </c>
      <c r="M1106" s="34">
        <f>IF(ISBLANK(VLOOKUP(TRIM(B1106),ALL!$B$1:$V$2738,9,FALSE)),"",IF(ISERROR(VLOOKUP(TRIM(B1106),ALL!$B$1:$V$2738,9,FALSE))," ",VLOOKUP(TRIM(B1106),ALL!$B$1:$V$2738,9,FALSE)))</f>
        <v>0</v>
      </c>
      <c r="N1106" s="34">
        <f>IF(ISBLANK(VLOOKUP(TRIM(B1106),ALL!$B$1:$V$2738,10,FALSE)),"",IF(ISERROR(VLOOKUP(TRIM(B1106),ALL!$B$1:$V$2738,10,FALSE))," ",VLOOKUP(TRIM(B1106),ALL!$B$1:$V$2738,10,FALSE)))</f>
        <v>5</v>
      </c>
      <c r="O1106" s="32"/>
      <c r="P1106"/>
      <c r="Q1106"/>
      <c r="R1106"/>
      <c r="S1106"/>
      <c r="T1106"/>
      <c r="AB1106"/>
      <c r="AC1106"/>
    </row>
    <row r="1107" spans="1:47">
      <c r="A1107" s="34" t="str">
        <f>IF(ISERROR(VLOOKUP(TRIM(B1107),ALL!$B$1:$U$2738,3,FALSE)),"(unc)",VLOOKUP(TRIM(B1107),ALL!$B$1:$U$2738,3,FALSE))</f>
        <v>OT @ G @</v>
      </c>
      <c r="B1107" s="99" t="s">
        <v>9117</v>
      </c>
      <c r="C1107" s="10" t="s">
        <v>11561</v>
      </c>
      <c r="D1107" s="224">
        <f>VLOOKUP(TRIM(B1107),BirthdateDraft!$A$1:$M$9000,2,FALSE)</f>
        <v>36251</v>
      </c>
      <c r="E1107" s="203" t="str">
        <f>VLOOKUP(TRIM(B1107),BirthdateDraft!$A$1:$M$9865,3,FALSE)</f>
        <v>21/2</v>
      </c>
      <c r="F1107" s="209" t="s">
        <v>9644</v>
      </c>
      <c r="G1107" s="34" t="str">
        <f>IF(ISERROR(VLOOKUP(TRIM(B1107),ALL!$B$1:$U$2738,2,FALSE)),"",IF(ISERROR(VLOOKUP(TRIM(B1107),ALL!$B$1:$U$2738,2,FALSE))," ",VLOOKUP(TRIM(B1107),ALL!$B$1:$U$2738,2,FALSE)))</f>
        <v>JXA</v>
      </c>
      <c r="H1107" s="124" t="str">
        <f>IF(ISBLANK(VLOOKUP(TRIM(B1107),ALL!$B$1:$V$2738,4,FALSE)),"",IF(ISERROR(VLOOKUP(TRIM(B1107),ALL!$B$1:$V$2738,4,FALSE))," ",VLOOKUP(TRIM(B1107),ALL!$B$1:$V$2738,4,FALSE)))</f>
        <v/>
      </c>
      <c r="I1107" s="34" t="str">
        <f>IF(ISBLANK(VLOOKUP(TRIM(B1107),ALL!$B$1:$V$2738,5,FALSE)),"",IF(ISERROR(VLOOKUP(TRIM(B1107),ALL!$B$1:$V$2738,5,FALSE))," ",VLOOKUP(TRIM(B1107),ALL!$B$1:$V$2738,5,FALSE)))</f>
        <v/>
      </c>
      <c r="J1107" s="34" t="str">
        <f>IF(ISBLANK(VLOOKUP(TRIM(B1107),ALL!$B$1:$V$2738,6,FALSE)),"",IF(ISERROR(VLOOKUP(TRIM(B1107),ALL!$B$1:$V$2738,6,FALSE))," ", VLOOKUP(TRIM(B1107),ALL!$B$1:$V$2738,6,FALSE)))</f>
        <v/>
      </c>
      <c r="K1107" s="34" t="str">
        <f>IF(ISBLANK(VLOOKUP(TRIM(B1107),ALL!$B$1:$V$2738,7,FALSE)),"",IF(ISERROR(VLOOKUP(TRIM(B1107),ALL!$B$1:$V$2738,7,FALSE))," ",VLOOKUP(TRIM(B1107),ALL!$B$1:$V$2738,7,FALSE)))</f>
        <v/>
      </c>
      <c r="L1107" s="34">
        <f>IF(ISBLANK(VLOOKUP(TRIM(B1107),ALL!$B$1:$V$2738,8,FALSE)),"",IF(ISERROR(VLOOKUP(TRIM(B1107),ALL!$B$1:$V$2738,8,FALSE))," ",VLOOKUP(TRIM(B1107),ALL!$B$1:$V$2738,8,FALSE)))</f>
        <v>0</v>
      </c>
      <c r="M1107" s="34">
        <f>IF(ISBLANK(VLOOKUP(TRIM(B1107),ALL!$B$1:$V$2738,9,FALSE)),"",IF(ISERROR(VLOOKUP(TRIM(B1107),ALL!$B$1:$V$2738,9,FALSE))," ",VLOOKUP(TRIM(B1107),ALL!$B$1:$V$2738,9,FALSE)))</f>
        <v>0</v>
      </c>
      <c r="N1107" s="34">
        <f>IF(ISBLANK(VLOOKUP(TRIM(B1107),ALL!$B$1:$V$2738,10,FALSE)),"",IF(ISERROR(VLOOKUP(TRIM(B1107),ALL!$B$1:$V$2738,10,FALSE))," ",VLOOKUP(TRIM(B1107),ALL!$B$1:$V$2738,10,FALSE)))</f>
        <v>3</v>
      </c>
      <c r="O1107" s="32"/>
      <c r="P1107"/>
      <c r="Q1107"/>
      <c r="R1107"/>
      <c r="S1107"/>
      <c r="T1107"/>
      <c r="AB1107"/>
      <c r="AC1107"/>
    </row>
    <row r="1108" spans="1:47">
      <c r="A1108" s="34" t="str">
        <f>IF(ISERROR(VLOOKUP(TRIM(B1108),ALL!$B$1:$U$2738,3,FALSE)),"(unc)",VLOOKUP(TRIM(B1108),ALL!$B$1:$U$2738,3,FALSE))</f>
        <v>G @ OC @</v>
      </c>
      <c r="B1108" s="99" t="s">
        <v>8157</v>
      </c>
      <c r="C1108" s="10" t="s">
        <v>11561</v>
      </c>
      <c r="D1108" s="224">
        <f>VLOOKUP(TRIM(B1108),BirthdateDraft!$A$1:$M$9000,2,FALSE)</f>
        <v>35998</v>
      </c>
      <c r="E1108" s="203" t="str">
        <f>VLOOKUP(TRIM(B1108),BirthdateDraft!$A$1:$M$9865,3,FALSE)</f>
        <v>20/4</v>
      </c>
      <c r="F1108" s="209" t="s">
        <v>9720</v>
      </c>
      <c r="G1108" s="34" t="str">
        <f>IF(ISERROR(VLOOKUP(TRIM(B1108),ALL!$B$1:$U$2738,2,FALSE)),"",IF(ISERROR(VLOOKUP(TRIM(B1108),ALL!$B$1:$U$2738,2,FALSE))," ",VLOOKUP(TRIM(B1108),ALL!$B$1:$U$2738,2,FALSE)))</f>
        <v>SFN</v>
      </c>
      <c r="H1108" s="124" t="str">
        <f>IF(ISBLANK(VLOOKUP(TRIM(B1108),ALL!$B$1:$V$2738,4,FALSE)),"",IF(ISERROR(VLOOKUP(TRIM(B1108),ALL!$B$1:$V$2738,4,FALSE))," ",VLOOKUP(TRIM(B1108),ALL!$B$1:$V$2738,4,FALSE)))</f>
        <v/>
      </c>
      <c r="I1108" s="34" t="str">
        <f>IF(ISBLANK(VLOOKUP(TRIM(B1108),ALL!$B$1:$V$2738,5,FALSE)),"",IF(ISERROR(VLOOKUP(TRIM(B1108),ALL!$B$1:$V$2738,5,FALSE))," ",VLOOKUP(TRIM(B1108),ALL!$B$1:$V$2738,5,FALSE)))</f>
        <v/>
      </c>
      <c r="J1108" s="34" t="str">
        <f>IF(ISBLANK(VLOOKUP(TRIM(B1108),ALL!$B$1:$V$2738,6,FALSE)),"",IF(ISERROR(VLOOKUP(TRIM(B1108),ALL!$B$1:$V$2738,6,FALSE))," ", VLOOKUP(TRIM(B1108),ALL!$B$1:$V$2738,6,FALSE)))</f>
        <v/>
      </c>
      <c r="K1108" s="34" t="str">
        <f>IF(ISBLANK(VLOOKUP(TRIM(B1108),ALL!$B$1:$V$2738,7,FALSE)),"",IF(ISERROR(VLOOKUP(TRIM(B1108),ALL!$B$1:$V$2738,7,FALSE))," ",VLOOKUP(TRIM(B1108),ALL!$B$1:$V$2738,7,FALSE)))</f>
        <v/>
      </c>
      <c r="L1108" s="34">
        <f>IF(ISBLANK(VLOOKUP(TRIM(B1108),ALL!$B$1:$V$2738,8,FALSE)),"",IF(ISERROR(VLOOKUP(TRIM(B1108),ALL!$B$1:$V$2738,8,FALSE))," ",VLOOKUP(TRIM(B1108),ALL!$B$1:$V$2738,8,FALSE)))</f>
        <v>0</v>
      </c>
      <c r="M1108" s="34">
        <f>IF(ISBLANK(VLOOKUP(TRIM(B1108),ALL!$B$1:$V$2738,9,FALSE)),"",IF(ISERROR(VLOOKUP(TRIM(B1108),ALL!$B$1:$V$2738,9,FALSE))," ",VLOOKUP(TRIM(B1108),ALL!$B$1:$V$2738,9,FALSE)))</f>
        <v>0</v>
      </c>
      <c r="N1108" s="34">
        <f>IF(ISBLANK(VLOOKUP(TRIM(B1108),ALL!$B$1:$V$2738,10,FALSE)),"",IF(ISERROR(VLOOKUP(TRIM(B1108),ALL!$B$1:$V$2738,10,FALSE))," ",VLOOKUP(TRIM(B1108),ALL!$B$1:$V$2738,10,FALSE)))</f>
        <v>0</v>
      </c>
      <c r="O1108" s="32"/>
      <c r="P1108"/>
      <c r="Q1108"/>
      <c r="R1108"/>
      <c r="S1108"/>
      <c r="T1108"/>
      <c r="AB1108"/>
      <c r="AC1108"/>
    </row>
    <row r="1110" spans="1:47">
      <c r="A1110" s="34"/>
      <c r="B1110" s="99"/>
      <c r="C1110" s="10"/>
      <c r="D1110" s="224"/>
      <c r="E1110" s="203"/>
      <c r="F1110" s="209"/>
      <c r="G1110" s="34"/>
      <c r="H1110" s="124"/>
      <c r="I1110" s="34"/>
      <c r="J1110" s="34"/>
      <c r="K1110" s="34"/>
      <c r="L1110" s="34" t="str">
        <f>IF(ISBLANK(VLOOKUP(TRIM(B1110),ALL!$B$1:$V$2738,8,FALSE)),"",IF(ISERROR(VLOOKUP(TRIM(B1110),ALL!$B$1:$V$2738,8,FALSE))," ",VLOOKUP(TRIM(B1110),ALL!$B$1:$V$2738,8,FALSE)))</f>
        <v xml:space="preserve"> </v>
      </c>
      <c r="M1110" s="34" t="str">
        <f>IF(ISBLANK(VLOOKUP(TRIM(B1110),ALL!$B$1:$V$2738,9,FALSE)),"",IF(ISERROR(VLOOKUP(TRIM(B1110),ALL!$B$1:$V$2738,9,FALSE))," ",VLOOKUP(TRIM(B1110),ALL!$B$1:$V$2738,9,FALSE)))</f>
        <v xml:space="preserve"> </v>
      </c>
      <c r="N1110" s="34" t="str">
        <f>IF(ISBLANK(VLOOKUP(TRIM(B1110),ALL!$B$1:$V$2738,10,FALSE)),"",IF(ISERROR(VLOOKUP(TRIM(B1110),ALL!$B$1:$V$2738,10,FALSE))," ",VLOOKUP(TRIM(B1110),ALL!$B$1:$V$2738,10,FALSE)))</f>
        <v xml:space="preserve"> </v>
      </c>
      <c r="O1110" s="32"/>
      <c r="P1110"/>
      <c r="Q1110"/>
      <c r="R1110"/>
      <c r="S1110"/>
      <c r="T1110"/>
      <c r="AB1110"/>
      <c r="AC1110"/>
    </row>
    <row r="1111" spans="1:47">
      <c r="A1111" s="34" t="str">
        <f>IF(ISERROR(VLOOKUP(TRIM(B1111),ALL!$B$1:$U$2738,3,FALSE)),"(unc)",VLOOKUP(TRIM(B1111),ALL!$B$1:$U$2738,3,FALSE))</f>
        <v>RE $</v>
      </c>
      <c r="B1111" s="99" t="s">
        <v>6048</v>
      </c>
      <c r="C1111" s="10" t="s">
        <v>11561</v>
      </c>
      <c r="D1111" s="224">
        <f>VLOOKUP(TRIM(B1111),BirthdateDraft!$A$1:$M$9000,2,FALSE)</f>
        <v>35062</v>
      </c>
      <c r="E1111" s="203" t="str">
        <f>VLOOKUP(TRIM(B1111),BirthdateDraft!$A$1:$M$9865,3,FALSE)</f>
        <v>17/1 (1)</v>
      </c>
      <c r="F1111" s="209"/>
      <c r="G1111" s="34" t="str">
        <f>IF(ISERROR(VLOOKUP(TRIM(B1111),ALL!$B$1:$U$2738,2,FALSE)),"",IF(ISERROR(VLOOKUP(TRIM(B1111),ALL!$B$1:$U$2738,2,FALSE))," ",VLOOKUP(TRIM(B1111),ALL!$B$1:$U$2738,2,FALSE)))</f>
        <v>CLA</v>
      </c>
      <c r="H1111" s="124" t="str">
        <f>IF(ISBLANK(VLOOKUP(TRIM(B1111),ALL!$B$1:$V$2738,4,FALSE)),"",IF(ISERROR(VLOOKUP(TRIM(B1111),ALL!$B$1:$V$2738,4,FALSE))," ",VLOOKUP(TRIM(B1111),ALL!$B$1:$V$2738,4,FALSE)))</f>
        <v>6</v>
      </c>
      <c r="I1111" s="34" t="str">
        <f>IF(ISBLANK(VLOOKUP(TRIM(B1111),ALL!$B$1:$V$2738,5,FALSE)),"",IF(ISERROR(VLOOKUP(TRIM(B1111),ALL!$B$1:$V$2738,5,FALSE))," ",VLOOKUP(TRIM(B1111),ALL!$B$1:$V$2738,5,FALSE)))</f>
        <v/>
      </c>
      <c r="J1111" s="34">
        <f>IF(ISBLANK(VLOOKUP(TRIM(B1111),ALL!$B$1:$V$2738,6,FALSE)),"",IF(ISERROR(VLOOKUP(TRIM(B1111),ALL!$B$1:$V$2738,6,FALSE))," ", VLOOKUP(TRIM(B1111),ALL!$B$1:$V$2738,6,FALSE)))</f>
        <v>12</v>
      </c>
      <c r="K1111" s="34">
        <f>IF(ISBLANK(VLOOKUP(TRIM(B1111),ALL!$B$1:$V$2738,7,FALSE)),"",IF(ISERROR(VLOOKUP(TRIM(B1111),ALL!$B$1:$V$2738,7,FALSE))," ",VLOOKUP(TRIM(B1111),ALL!$B$1:$V$2738,7,FALSE)))</f>
        <v>7</v>
      </c>
      <c r="L1111" s="34" t="str">
        <f>IF(ISBLANK(VLOOKUP(TRIM(B1111),ALL!$B$1:$V$2738,8,FALSE)),"",IF(ISERROR(VLOOKUP(TRIM(B1111),ALL!$B$1:$V$2738,8,FALSE))," ",VLOOKUP(TRIM(B1111),ALL!$B$1:$V$2738,8,FALSE)))</f>
        <v/>
      </c>
      <c r="M1111" s="34" t="str">
        <f>IF(ISBLANK(VLOOKUP(TRIM(B1111),ALL!$B$1:$V$2738,9,FALSE)),"",IF(ISERROR(VLOOKUP(TRIM(B1111),ALL!$B$1:$V$2738,9,FALSE))," ",VLOOKUP(TRIM(B1111),ALL!$B$1:$V$2738,9,FALSE)))</f>
        <v/>
      </c>
      <c r="N1111" s="34" t="str">
        <f>IF(ISBLANK(VLOOKUP(TRIM(B1111),ALL!$B$1:$V$2738,10,FALSE)),"",IF(ISERROR(VLOOKUP(TRIM(B1111),ALL!$B$1:$V$2738,10,FALSE))," ",VLOOKUP(TRIM(B1111),ALL!$B$1:$V$2738,10,FALSE)))</f>
        <v/>
      </c>
      <c r="O1111" s="32"/>
      <c r="P1111"/>
      <c r="Q1111"/>
      <c r="R1111"/>
      <c r="S1111"/>
      <c r="T1111"/>
      <c r="AB1111"/>
      <c r="AC1111"/>
    </row>
    <row r="1112" spans="1:47">
      <c r="A1112" s="34" t="str">
        <f>IF(ISERROR(VLOOKUP(TRIM(B1112),ALL!$B$1:$U$2738,3,FALSE)),"(unc)",VLOOKUP(TRIM(B1112),ALL!$B$1:$U$2738,3,FALSE))</f>
        <v>LE $ DT $</v>
      </c>
      <c r="B1112" s="99" t="s">
        <v>5473</v>
      </c>
      <c r="C1112" s="10" t="s">
        <v>11561</v>
      </c>
      <c r="D1112" s="224">
        <f>VLOOKUP(TRIM(B1112),BirthdateDraft!$A$1:$M$9000,2,FALSE)</f>
        <v>34976</v>
      </c>
      <c r="E1112" s="203" t="str">
        <f>VLOOKUP(TRIM(B1112),BirthdateDraft!$A$1:$M$9865,3,FALSE)</f>
        <v>16/1 (27)</v>
      </c>
      <c r="F1112" s="209"/>
      <c r="G1112" s="34" t="str">
        <f>IF(ISERROR(VLOOKUP(TRIM(B1112),ALL!$B$1:$U$2738,2,FALSE)),"",IF(ISERROR(VLOOKUP(TRIM(B1112),ALL!$B$1:$U$2738,2,FALSE))," ",VLOOKUP(TRIM(B1112),ALL!$B$1:$U$2738,2,FALSE)))</f>
        <v>GBN</v>
      </c>
      <c r="H1112" s="124" t="str">
        <f>IF(ISBLANK(VLOOKUP(TRIM(B1112),ALL!$B$1:$V$2738,4,FALSE)),"",IF(ISERROR(VLOOKUP(TRIM(B1112),ALL!$B$1:$V$2738,4,FALSE))," ",VLOOKUP(TRIM(B1112),ALL!$B$1:$V$2738,4,FALSE)))</f>
        <v>5</v>
      </c>
      <c r="I1112" s="34" t="str">
        <f>IF(ISBLANK(VLOOKUP(TRIM(B1112),ALL!$B$1:$V$2738,5,FALSE)),"",IF(ISERROR(VLOOKUP(TRIM(B1112),ALL!$B$1:$V$2738,5,FALSE))," ",VLOOKUP(TRIM(B1112),ALL!$B$1:$V$2738,5,FALSE)))</f>
        <v>0</v>
      </c>
      <c r="J1112" s="34">
        <f>IF(ISBLANK(VLOOKUP(TRIM(B1112),ALL!$B$1:$V$2738,6,FALSE)),"",IF(ISERROR(VLOOKUP(TRIM(B1112),ALL!$B$1:$V$2738,6,FALSE))," ", VLOOKUP(TRIM(B1112),ALL!$B$1:$V$2738,6,FALSE)))</f>
        <v>8</v>
      </c>
      <c r="K1112" s="34" t="str">
        <f>IF(ISBLANK(VLOOKUP(TRIM(B1112),ALL!$B$1:$V$2738,7,FALSE)),"",IF(ISERROR(VLOOKUP(TRIM(B1112),ALL!$B$1:$V$2738,7,FALSE))," ",VLOOKUP(TRIM(B1112),ALL!$B$1:$V$2738,7,FALSE)))</f>
        <v/>
      </c>
      <c r="L1112" s="34" t="str">
        <f>IF(ISBLANK(VLOOKUP(TRIM(B1112),ALL!$B$1:$V$2738,8,FALSE)),"",IF(ISERROR(VLOOKUP(TRIM(B1112),ALL!$B$1:$V$2738,8,FALSE))," ",VLOOKUP(TRIM(B1112),ALL!$B$1:$V$2738,8,FALSE)))</f>
        <v/>
      </c>
      <c r="M1112" s="34" t="str">
        <f>IF(ISBLANK(VLOOKUP(TRIM(B1112),ALL!$B$1:$V$2738,9,FALSE)),"",IF(ISERROR(VLOOKUP(TRIM(B1112),ALL!$B$1:$V$2738,9,FALSE))," ",VLOOKUP(TRIM(B1112),ALL!$B$1:$V$2738,9,FALSE)))</f>
        <v/>
      </c>
      <c r="N1112" s="34" t="str">
        <f>IF(ISBLANK(VLOOKUP(TRIM(B1112),ALL!$B$1:$V$2738,10,FALSE)),"",IF(ISERROR(VLOOKUP(TRIM(B1112),ALL!$B$1:$V$2738,10,FALSE))," ",VLOOKUP(TRIM(B1112),ALL!$B$1:$V$2738,10,FALSE)))</f>
        <v/>
      </c>
      <c r="O1112" s="32"/>
      <c r="P1112"/>
      <c r="Q1112"/>
      <c r="R1112"/>
      <c r="S1112"/>
      <c r="T1112"/>
      <c r="AB1112"/>
      <c r="AC1112"/>
    </row>
    <row r="1113" spans="1:47">
      <c r="A1113" s="34" t="str">
        <f>IF(ISERROR(VLOOKUP(TRIM(B1113),ALL!$B$1:$U$2738,3,FALSE)),"(unc)",VLOOKUP(TRIM(B1113),ALL!$B$1:$U$2738,3,FALSE))</f>
        <v>RE $</v>
      </c>
      <c r="B1113" s="99" t="s">
        <v>6082</v>
      </c>
      <c r="C1113" s="10" t="s">
        <v>11561</v>
      </c>
      <c r="D1113" s="224">
        <f>VLOOKUP(TRIM(B1113),BirthdateDraft!$A$1:$M$9000,2,FALSE)</f>
        <v>34607</v>
      </c>
      <c r="E1113" s="203" t="str">
        <f>VLOOKUP(TRIM(B1113),BirthdateDraft!$A$1:$M$9865,3,FALSE)</f>
        <v>17/2</v>
      </c>
      <c r="F1113" s="209"/>
      <c r="G1113" s="34" t="str">
        <f>IF(ISERROR(VLOOKUP(TRIM(B1113),ALL!$B$1:$U$2738,2,FALSE)),"",IF(ISERROR(VLOOKUP(TRIM(B1113),ALL!$B$1:$U$2738,2,FALSE))," ",VLOOKUP(TRIM(B1113),ALL!$B$1:$U$2738,2,FALSE)))</f>
        <v>CHN</v>
      </c>
      <c r="H1113" s="124" t="str">
        <f>IF(ISBLANK(VLOOKUP(TRIM(B1113),ALL!$B$1:$V$2738,4,FALSE)),"",IF(ISERROR(VLOOKUP(TRIM(B1113),ALL!$B$1:$V$2738,4,FALSE))," ",VLOOKUP(TRIM(B1113),ALL!$B$1:$V$2738,4,FALSE)))</f>
        <v>4</v>
      </c>
      <c r="I1113" s="34" t="str">
        <f>IF(ISBLANK(VLOOKUP(TRIM(B1113),ALL!$B$1:$V$2738,5,FALSE)),"",IF(ISERROR(VLOOKUP(TRIM(B1113),ALL!$B$1:$V$2738,5,FALSE))," ",VLOOKUP(TRIM(B1113),ALL!$B$1:$V$2738,5,FALSE)))</f>
        <v/>
      </c>
      <c r="J1113" s="34">
        <f>IF(ISBLANK(VLOOKUP(TRIM(B1113),ALL!$B$1:$V$2738,6,FALSE)),"",IF(ISERROR(VLOOKUP(TRIM(B1113),ALL!$B$1:$V$2738,6,FALSE))," ", VLOOKUP(TRIM(B1113),ALL!$B$1:$V$2738,6,FALSE)))</f>
        <v>4</v>
      </c>
      <c r="K1113" s="34" t="str">
        <f>IF(ISBLANK(VLOOKUP(TRIM(B1113),ALL!$B$1:$V$2738,7,FALSE)),"",IF(ISERROR(VLOOKUP(TRIM(B1113),ALL!$B$1:$V$2738,7,FALSE))," ",VLOOKUP(TRIM(B1113),ALL!$B$1:$V$2738,7,FALSE)))</f>
        <v/>
      </c>
      <c r="L1113" s="34" t="str">
        <f>IF(ISBLANK(VLOOKUP(TRIM(B1113),ALL!$B$1:$V$2738,8,FALSE)),"",IF(ISERROR(VLOOKUP(TRIM(B1113),ALL!$B$1:$V$2738,8,FALSE))," ",VLOOKUP(TRIM(B1113),ALL!$B$1:$V$2738,8,FALSE)))</f>
        <v/>
      </c>
      <c r="M1113" s="34" t="str">
        <f>IF(ISBLANK(VLOOKUP(TRIM(B1113),ALL!$B$1:$V$2738,9,FALSE)),"",IF(ISERROR(VLOOKUP(TRIM(B1113),ALL!$B$1:$V$2738,9,FALSE))," ",VLOOKUP(TRIM(B1113),ALL!$B$1:$V$2738,9,FALSE)))</f>
        <v/>
      </c>
      <c r="N1113" s="34" t="str">
        <f>IF(ISBLANK(VLOOKUP(TRIM(B1113),ALL!$B$1:$V$2738,10,FALSE)),"",IF(ISERROR(VLOOKUP(TRIM(B1113),ALL!$B$1:$V$2738,10,FALSE))," ",VLOOKUP(TRIM(B1113),ALL!$B$1:$V$2738,10,FALSE)))</f>
        <v/>
      </c>
      <c r="O1113" s="32"/>
      <c r="P1113"/>
      <c r="Q1113"/>
      <c r="R1113"/>
      <c r="S1113"/>
      <c r="T1113"/>
      <c r="AB1113"/>
      <c r="AC1113"/>
    </row>
    <row r="1114" spans="1:47">
      <c r="A1114" s="34" t="str">
        <f>IF(ISERROR(VLOOKUP(TRIM(B1114),ALL!$B$1:$U$2738,3,FALSE)),"(unc)",VLOOKUP(TRIM(B1114),ALL!$B$1:$U$2738,3,FALSE))</f>
        <v>RE $</v>
      </c>
      <c r="B1114" s="99" t="s">
        <v>8033</v>
      </c>
      <c r="C1114" s="10" t="s">
        <v>11561</v>
      </c>
      <c r="D1114" s="224">
        <f>VLOOKUP(TRIM(B1114),BirthdateDraft!$A$1:$M$9000,2,FALSE)</f>
        <v>35768</v>
      </c>
      <c r="E1114" s="203" t="str">
        <f>VLOOKUP(TRIM(B1114),BirthdateDraft!$A$1:$M$9865,3,FALSE)</f>
        <v>20/5</v>
      </c>
      <c r="F1114" s="209" t="s">
        <v>8295</v>
      </c>
      <c r="G1114" s="34" t="str">
        <f>IF(ISERROR(VLOOKUP(TRIM(B1114),ALL!$B$1:$U$2738,2,FALSE)),"",IF(ISERROR(VLOOKUP(TRIM(B1114),ALL!$B$1:$U$2738,2,FALSE))," ",VLOOKUP(TRIM(B1114),ALL!$B$1:$U$2738,2,FALSE)))</f>
        <v>KCA</v>
      </c>
      <c r="H1114" s="124" t="str">
        <f>IF(ISBLANK(VLOOKUP(TRIM(B1114),ALL!$B$1:$V$2738,4,FALSE)),"",IF(ISERROR(VLOOKUP(TRIM(B1114),ALL!$B$1:$V$2738,4,FALSE))," ",VLOOKUP(TRIM(B1114),ALL!$B$1:$V$2738,4,FALSE)))</f>
        <v>4</v>
      </c>
      <c r="I1114" s="34" t="str">
        <f>IF(ISBLANK(VLOOKUP(TRIM(B1114),ALL!$B$1:$V$2738,5,FALSE)),"",IF(ISERROR(VLOOKUP(TRIM(B1114),ALL!$B$1:$V$2738,5,FALSE))," ",VLOOKUP(TRIM(B1114),ALL!$B$1:$V$2738,5,FALSE)))</f>
        <v/>
      </c>
      <c r="J1114" s="34">
        <f>IF(ISBLANK(VLOOKUP(TRIM(B1114),ALL!$B$1:$V$2738,6,FALSE)),"",IF(ISERROR(VLOOKUP(TRIM(B1114),ALL!$B$1:$V$2738,6,FALSE))," ", VLOOKUP(TRIM(B1114),ALL!$B$1:$V$2738,6,FALSE)))</f>
        <v>8</v>
      </c>
      <c r="K1114" s="34"/>
      <c r="L1114" s="34" t="str">
        <f>IF(ISBLANK(VLOOKUP(TRIM(B1114),ALL!$B$1:$V$2738,8,FALSE)),"",IF(ISERROR(VLOOKUP(TRIM(B1114),ALL!$B$1:$V$2738,8,FALSE))," ",VLOOKUP(TRIM(B1114),ALL!$B$1:$V$2738,8,FALSE)))</f>
        <v/>
      </c>
      <c r="M1114" s="34" t="str">
        <f>IF(ISBLANK(VLOOKUP(TRIM(B1114),ALL!$B$1:$V$2738,9,FALSE)),"",IF(ISERROR(VLOOKUP(TRIM(B1114),ALL!$B$1:$V$2738,9,FALSE))," ",VLOOKUP(TRIM(B1114),ALL!$B$1:$V$2738,9,FALSE)))</f>
        <v/>
      </c>
      <c r="N1114" s="34" t="str">
        <f>IF(ISBLANK(VLOOKUP(TRIM(B1114),ALL!$B$1:$V$2738,10,FALSE)),"",IF(ISERROR(VLOOKUP(TRIM(B1114),ALL!$B$1:$V$2738,10,FALSE))," ",VLOOKUP(TRIM(B1114),ALL!$B$1:$V$2738,10,FALSE)))</f>
        <v/>
      </c>
      <c r="P1114"/>
      <c r="Q1114"/>
      <c r="R1114"/>
      <c r="S1114"/>
      <c r="T1114"/>
      <c r="AB1114"/>
      <c r="AC1114"/>
    </row>
    <row r="1115" spans="1:47">
      <c r="A1115" s="34" t="str">
        <f>IF(ISERROR(VLOOKUP(TRIM(B1115),ALL!$B$1:$U$2738,3,FALSE)),"(unc)",VLOOKUP(TRIM(B1115),ALL!$B$1:$U$2738,3,FALSE))</f>
        <v>End $ DT $</v>
      </c>
      <c r="B1115" s="99" t="s">
        <v>7122</v>
      </c>
      <c r="C1115" s="10" t="s">
        <v>11561</v>
      </c>
      <c r="D1115" s="224">
        <f>VLOOKUP(TRIM(B1115),BirthdateDraft!$A$1:$M$9000,2,FALSE)</f>
        <v>35282</v>
      </c>
      <c r="E1115" s="203" t="str">
        <f>VLOOKUP(TRIM(B1115),BirthdateDraft!$A$1:$M$9865,3,FALSE)</f>
        <v>19/FA</v>
      </c>
      <c r="F1115" s="209" t="s">
        <v>8295</v>
      </c>
      <c r="G1115" s="34" t="str">
        <f>IF(ISERROR(VLOOKUP(TRIM(B1115),ALL!$B$1:$U$2738,2,FALSE)),"",IF(ISERROR(VLOOKUP(TRIM(B1115),ALL!$B$1:$U$2738,2,FALSE))," ",VLOOKUP(TRIM(B1115),ALL!$B$1:$U$2738,2,FALSE)))</f>
        <v>ARN</v>
      </c>
      <c r="H1115" s="124" t="str">
        <f>IF(ISBLANK(VLOOKUP(TRIM(B1115),ALL!$B$1:$V$2738,4,FALSE)),"",IF(ISERROR(VLOOKUP(TRIM(B1115),ALL!$B$1:$V$2738,4,FALSE))," ",VLOOKUP(TRIM(B1115),ALL!$B$1:$V$2738,4,FALSE)))</f>
        <v>0</v>
      </c>
      <c r="I1115" s="34" t="str">
        <f>IF(ISBLANK(VLOOKUP(TRIM(B1115),ALL!$B$1:$V$2738,5,FALSE)),"",IF(ISERROR(VLOOKUP(TRIM(B1115),ALL!$B$1:$V$2738,5,FALSE))," ",VLOOKUP(TRIM(B1115),ALL!$B$1:$V$2738,5,FALSE)))</f>
        <v>0</v>
      </c>
      <c r="J1115" s="34">
        <f>IF(ISBLANK(VLOOKUP(TRIM(B1115),ALL!$B$1:$V$2738,6,FALSE)),"",IF(ISERROR(VLOOKUP(TRIM(B1115),ALL!$B$1:$V$2738,6,FALSE))," ", VLOOKUP(TRIM(B1115),ALL!$B$1:$V$2738,6,FALSE)))</f>
        <v>4</v>
      </c>
      <c r="K1115" s="34"/>
      <c r="L1115" s="34"/>
      <c r="M1115" s="34"/>
      <c r="N1115" s="34"/>
      <c r="O1115" s="32"/>
      <c r="P1115"/>
      <c r="Q1115"/>
      <c r="R1115"/>
      <c r="S1115"/>
      <c r="T1115"/>
      <c r="AB1115"/>
      <c r="AC1115"/>
    </row>
    <row r="1116" spans="1:47">
      <c r="A1116" s="34" t="str">
        <f>IF(ISERROR(VLOOKUP(TRIM(B1116),ALL!$B$1:$U$2738,3,FALSE)),"(unc)",VLOOKUP(TRIM(B1116),ALL!$B$1:$U$2738,3,FALSE))</f>
        <v>DT $</v>
      </c>
      <c r="B1116" s="99" t="s">
        <v>5031</v>
      </c>
      <c r="C1116" s="10" t="s">
        <v>11561</v>
      </c>
      <c r="D1116" s="224">
        <f>VLOOKUP(TRIM(B1116),BirthdateDraft!$A$1:$M$9000,2,FALSE)</f>
        <v>33868</v>
      </c>
      <c r="E1116" s="203" t="str">
        <f>VLOOKUP(TRIM(B1116),BirthdateDraft!$A$1:$M$9865,3,FALSE)</f>
        <v>15/2</v>
      </c>
      <c r="F1116" s="209"/>
      <c r="G1116" s="34" t="str">
        <f>IF(ISERROR(VLOOKUP(TRIM(B1116),ALL!$B$1:$U$2738,2,FALSE)),"",IF(ISERROR(VLOOKUP(TRIM(B1116),ALL!$B$1:$U$2738,2,FALSE))," ",VLOOKUP(TRIM(B1116),ALL!$B$1:$U$2738,2,FALSE)))</f>
        <v>BFA</v>
      </c>
      <c r="H1116" s="124" t="str">
        <f>IF(ISBLANK(VLOOKUP(TRIM(B1116),ALL!$B$1:$V$2738,4,FALSE)),"",IF(ISERROR(VLOOKUP(TRIM(B1116),ALL!$B$1:$V$2738,4,FALSE))," ",VLOOKUP(TRIM(B1116),ALL!$B$1:$V$2738,4,FALSE)))</f>
        <v>0</v>
      </c>
      <c r="I1116" s="34" t="str">
        <f>IF(ISBLANK(VLOOKUP(TRIM(B1116),ALL!$B$1:$V$2738,5,FALSE)),"",IF(ISERROR(VLOOKUP(TRIM(B1116),ALL!$B$1:$V$2738,5,FALSE))," ",VLOOKUP(TRIM(B1116),ALL!$B$1:$V$2738,5,FALSE)))</f>
        <v/>
      </c>
      <c r="J1116" s="34">
        <f>IF(ISBLANK(VLOOKUP(TRIM(B1116),ALL!$B$1:$V$2738,6,FALSE)),"",IF(ISERROR(VLOOKUP(TRIM(B1116),ALL!$B$1:$V$2738,6,FALSE))," ", VLOOKUP(TRIM(B1116),ALL!$B$1:$V$2738,6,FALSE)))</f>
        <v>4</v>
      </c>
      <c r="K1116" s="34" t="str">
        <f>IF(ISBLANK(VLOOKUP(TRIM(B1116),ALL!$B$1:$V$2738,7,FALSE)),"",IF(ISERROR(VLOOKUP(TRIM(B1116),ALL!$B$1:$V$2738,7,FALSE))," ",VLOOKUP(TRIM(B1116),ALL!$B$1:$V$2738,7,FALSE)))</f>
        <v/>
      </c>
      <c r="L1116" s="34" t="str">
        <f>IF(ISBLANK(VLOOKUP(TRIM(B1116),ALL!$B$1:$V$2738,8,FALSE)),"",IF(ISERROR(VLOOKUP(TRIM(B1116),ALL!$B$1:$V$2738,8,FALSE))," ",VLOOKUP(TRIM(B1116),ALL!$B$1:$V$2738,8,FALSE)))</f>
        <v/>
      </c>
      <c r="M1116" s="34" t="str">
        <f>IF(ISBLANK(VLOOKUP(TRIM(B1116),ALL!$B$1:$V$2738,9,FALSE)),"",IF(ISERROR(VLOOKUP(TRIM(B1116),ALL!$B$1:$V$2738,9,FALSE))," ",VLOOKUP(TRIM(B1116),ALL!$B$1:$V$2738,9,FALSE)))</f>
        <v/>
      </c>
      <c r="N1116" s="34" t="str">
        <f>IF(ISBLANK(VLOOKUP(TRIM(B1116),ALL!$B$1:$V$2738,10,FALSE)),"",IF(ISERROR(VLOOKUP(TRIM(B1116),ALL!$B$1:$V$2738,10,FALSE))," ",VLOOKUP(TRIM(B1116),ALL!$B$1:$V$2738,10,FALSE)))</f>
        <v/>
      </c>
      <c r="O1116" s="32"/>
      <c r="P1116"/>
      <c r="Q1116"/>
      <c r="R1116"/>
      <c r="S1116" t="str">
        <f>""</f>
        <v/>
      </c>
      <c r="T1116" t="str">
        <f>""</f>
        <v/>
      </c>
      <c r="U1116" t="str">
        <f>""</f>
        <v/>
      </c>
      <c r="V1116" t="str">
        <f>""</f>
        <v/>
      </c>
      <c r="W1116" t="str">
        <f>""</f>
        <v/>
      </c>
      <c r="X1116" t="str">
        <f>""</f>
        <v/>
      </c>
      <c r="Y1116" t="str">
        <f>""</f>
        <v/>
      </c>
      <c r="Z1116" t="str">
        <f>""</f>
        <v/>
      </c>
      <c r="AA1116" t="str">
        <f>""</f>
        <v/>
      </c>
      <c r="AB1116" t="str">
        <f>""</f>
        <v/>
      </c>
      <c r="AC1116" t="str">
        <f>""</f>
        <v/>
      </c>
      <c r="AD1116" t="str">
        <f>""</f>
        <v/>
      </c>
      <c r="AE1116" t="str">
        <f>""</f>
        <v/>
      </c>
      <c r="AF1116" t="str">
        <f>""</f>
        <v/>
      </c>
      <c r="AG1116" t="str">
        <f>""</f>
        <v/>
      </c>
      <c r="AH1116" t="str">
        <f>""</f>
        <v/>
      </c>
      <c r="AI1116" t="str">
        <f>""</f>
        <v/>
      </c>
      <c r="AJ1116" t="str">
        <f>""</f>
        <v/>
      </c>
      <c r="AK1116" t="str">
        <f>""</f>
        <v/>
      </c>
      <c r="AL1116" t="str">
        <f>""</f>
        <v/>
      </c>
      <c r="AM1116" t="str">
        <f>""</f>
        <v/>
      </c>
      <c r="AN1116" t="str">
        <f>""</f>
        <v/>
      </c>
      <c r="AO1116" t="str">
        <f>""</f>
        <v/>
      </c>
      <c r="AP1116" t="str">
        <f>""</f>
        <v/>
      </c>
      <c r="AQ1116" t="str">
        <f>""</f>
        <v/>
      </c>
      <c r="AR1116" t="str">
        <f>""</f>
        <v/>
      </c>
      <c r="AS1116" t="str">
        <f>""</f>
        <v/>
      </c>
      <c r="AT1116" t="str">
        <f>""</f>
        <v/>
      </c>
      <c r="AU1116" t="str">
        <f>""</f>
        <v/>
      </c>
    </row>
    <row r="1117" spans="1:47">
      <c r="A1117" s="34" t="str">
        <f>IF(ISERROR(VLOOKUP(TRIM(B1117),ALL!$B$1:$U$2738,3,FALSE)),"(unc)",VLOOKUP(TRIM(B1117),ALL!$B$1:$U$2738,3,FALSE))</f>
        <v>End $</v>
      </c>
      <c r="B1117" s="99" t="s">
        <v>10015</v>
      </c>
      <c r="C1117" s="10" t="s">
        <v>11561</v>
      </c>
      <c r="D1117" s="224">
        <f>VLOOKUP(TRIM(B1117),BirthdateDraft!$A$1:$M$9000,2,FALSE)</f>
        <v>36774</v>
      </c>
      <c r="E1117" s="203" t="str">
        <f>VLOOKUP(TRIM(B1117),BirthdateDraft!$A$1:$M$9865,3,FALSE)</f>
        <v>22/3</v>
      </c>
      <c r="F1117" s="209" t="s">
        <v>8295</v>
      </c>
      <c r="G1117" s="34" t="str">
        <f>IF(ISERROR(VLOOKUP(TRIM(B1117),ALL!$B$1:$U$2738,2,FALSE)),"",IF(ISERROR(VLOOKUP(TRIM(B1117),ALL!$B$1:$U$2738,2,FALSE))," ",VLOOKUP(TRIM(B1117),ALL!$B$1:$U$2738,2,FALSE)))</f>
        <v>CLA</v>
      </c>
      <c r="H1117" s="124" t="str">
        <f>IF(ISBLANK(VLOOKUP(TRIM(B1117),ALL!$B$1:$V$2738,4,FALSE)),"",IF(ISERROR(VLOOKUP(TRIM(B1117),ALL!$B$1:$V$2738,4,FALSE))," ",VLOOKUP(TRIM(B1117),ALL!$B$1:$V$2738,4,FALSE)))</f>
        <v>0</v>
      </c>
      <c r="I1117" s="34" t="str">
        <f>IF(ISBLANK(VLOOKUP(TRIM(B1117),ALL!$B$1:$V$2738,5,FALSE)),"",IF(ISERROR(VLOOKUP(TRIM(B1117),ALL!$B$1:$V$2738,5,FALSE))," ",VLOOKUP(TRIM(B1117),ALL!$B$1:$V$2738,5,FALSE)))</f>
        <v/>
      </c>
      <c r="J1117" s="34">
        <f>IF(ISBLANK(VLOOKUP(TRIM(B1117),ALL!$B$1:$V$2738,6,FALSE)),"",IF(ISERROR(VLOOKUP(TRIM(B1117),ALL!$B$1:$V$2738,6,FALSE))," ", VLOOKUP(TRIM(B1117),ALL!$B$1:$V$2738,6,FALSE)))</f>
        <v>7</v>
      </c>
      <c r="K1117" s="34"/>
      <c r="L1117" s="34"/>
      <c r="M1117" s="34"/>
      <c r="N1117" s="34"/>
      <c r="O1117" s="32"/>
      <c r="P1117"/>
      <c r="Q1117"/>
      <c r="R1117"/>
      <c r="S1117"/>
      <c r="T1117"/>
      <c r="AB1117"/>
      <c r="AC1117"/>
    </row>
    <row r="1118" spans="1:47">
      <c r="A1118" s="34" t="str">
        <f>IF(ISERROR(VLOOKUP(TRIM(B1118),ALL!$B$1:$U$2738,3,FALSE)),"(unc)",VLOOKUP(TRIM(B1118),ALL!$B$1:$U$2738,3,FALSE))</f>
        <v>RE $</v>
      </c>
      <c r="B1118" s="207" t="s">
        <v>7991</v>
      </c>
      <c r="C1118" s="10" t="s">
        <v>11561</v>
      </c>
      <c r="D1118" s="224">
        <f>VLOOKUP(TRIM(B1118),BirthdateDraft!$A$1:$M$9000,2,FALSE)</f>
        <v>35299</v>
      </c>
      <c r="E1118" s="203" t="str">
        <f>VLOOKUP(TRIM(B1118),BirthdateDraft!$A$1:$M$9865,3,FALSE)</f>
        <v>20/7</v>
      </c>
      <c r="F1118" s="209" t="s">
        <v>12032</v>
      </c>
      <c r="G1118" s="34" t="str">
        <f>IF(ISERROR(VLOOKUP(TRIM(B1118),ALL!$B$1:$U$2738,2,FALSE)),"",IF(ISERROR(VLOOKUP(TRIM(B1118),ALL!$B$1:$U$2738,2,FALSE))," ",VLOOKUP(TRIM(B1118),ALL!$B$1:$U$2738,2,FALSE)))</f>
        <v>WAN</v>
      </c>
      <c r="H1118" s="124" t="str">
        <f>IF(ISBLANK(VLOOKUP(TRIM(B1118),ALL!$B$1:$V$2738,4,FALSE)),"",IF(ISERROR(VLOOKUP(TRIM(B1118),ALL!$B$1:$V$2738,4,FALSE))," ",VLOOKUP(TRIM(B1118),ALL!$B$1:$V$2738,4,FALSE)))</f>
        <v>0</v>
      </c>
      <c r="I1118" s="34" t="str">
        <f>IF(ISBLANK(VLOOKUP(TRIM(B1118),ALL!$B$1:$V$2738,5,FALSE)),"",IF(ISERROR(VLOOKUP(TRIM(B1118),ALL!$B$1:$V$2738,5,FALSE))," ",VLOOKUP(TRIM(B1118),ALL!$B$1:$V$2738,5,FALSE)))</f>
        <v/>
      </c>
      <c r="J1118" s="34">
        <f>IF(ISBLANK(VLOOKUP(TRIM(B1118),ALL!$B$1:$V$2738,6,FALSE)),"",IF(ISERROR(VLOOKUP(TRIM(B1118),ALL!$B$1:$V$2738,6,FALSE))," ", VLOOKUP(TRIM(B1118),ALL!$B$1:$V$2738,6,FALSE)))</f>
        <v>5</v>
      </c>
      <c r="K1118" s="34"/>
      <c r="L1118" s="34"/>
      <c r="M1118" s="34"/>
      <c r="N1118" s="34"/>
      <c r="O1118" s="32"/>
      <c r="P1118"/>
      <c r="Q1118"/>
      <c r="R1118"/>
      <c r="S1118"/>
      <c r="T1118"/>
      <c r="AB1118"/>
      <c r="AC1118"/>
    </row>
    <row r="1119" spans="1:47">
      <c r="A1119" s="34"/>
      <c r="B1119" s="99"/>
      <c r="C1119" s="10"/>
      <c r="D1119" s="224"/>
      <c r="E1119" s="203"/>
      <c r="F1119" s="209"/>
      <c r="G1119" s="34"/>
      <c r="H1119" s="124"/>
      <c r="I1119" s="34"/>
      <c r="J1119" s="34"/>
      <c r="K1119" s="34"/>
      <c r="L1119" s="34" t="str">
        <f>IF(ISBLANK(VLOOKUP(TRIM(B1119),ALL!$B$1:$V$2738,8,FALSE)),"",IF(ISERROR(VLOOKUP(TRIM(B1119),ALL!$B$1:$V$2738,8,FALSE))," ",VLOOKUP(TRIM(B1119),ALL!$B$1:$V$2738,8,FALSE)))</f>
        <v xml:space="preserve"> </v>
      </c>
      <c r="M1119" s="34" t="str">
        <f>IF(ISBLANK(VLOOKUP(TRIM(B1119),ALL!$B$1:$V$2738,9,FALSE)),"",IF(ISERROR(VLOOKUP(TRIM(B1119),ALL!$B$1:$V$2738,9,FALSE))," ",VLOOKUP(TRIM(B1119),ALL!$B$1:$V$2738,9,FALSE)))</f>
        <v xml:space="preserve"> </v>
      </c>
      <c r="N1119" s="34" t="str">
        <f>IF(ISBLANK(VLOOKUP(TRIM(B1119),ALL!$B$1:$V$2738,10,FALSE)),"",IF(ISERROR(VLOOKUP(TRIM(B1119),ALL!$B$1:$V$2738,10,FALSE))," ",VLOOKUP(TRIM(B1119),ALL!$B$1:$V$2738,10,FALSE)))</f>
        <v xml:space="preserve"> </v>
      </c>
      <c r="O1119" s="32"/>
      <c r="P1119"/>
      <c r="Q1119"/>
      <c r="R1119"/>
      <c r="S1119"/>
      <c r="T1119"/>
      <c r="AB1119"/>
      <c r="AC1119"/>
    </row>
    <row r="1120" spans="1:47">
      <c r="A1120" s="34" t="str">
        <f>IF(ISERROR(VLOOKUP(TRIM(B1120),ALL!$B$1:$U$2738,3,FALSE)),"(unc)",VLOOKUP(TRIM(B1120),ALL!$B$1:$U$2738,3,FALSE))</f>
        <v>RILB OLB</v>
      </c>
      <c r="B1120" s="99" t="s">
        <v>7123</v>
      </c>
      <c r="C1120" s="10" t="s">
        <v>11561</v>
      </c>
      <c r="D1120" s="224">
        <f>VLOOKUP(TRIM(B1120),BirthdateDraft!$A$1:$M$9000,2,FALSE)</f>
        <v>35336</v>
      </c>
      <c r="E1120" s="203" t="str">
        <f>VLOOKUP(TRIM(B1120),BirthdateDraft!$A$1:$M$9865,3,FALSE)</f>
        <v>19/2</v>
      </c>
      <c r="F1120" s="209"/>
      <c r="G1120" s="34" t="str">
        <f>IF(ISERROR(VLOOKUP(TRIM(B1120),ALL!$B$1:$U$2738,2,FALSE)),"",IF(ISERROR(VLOOKUP(TRIM(B1120),ALL!$B$1:$U$2738,2,FALSE))," ",VLOOKUP(TRIM(B1120),ALL!$B$1:$U$2738,2,FALSE)))</f>
        <v>NEA</v>
      </c>
      <c r="H1120" s="124" t="str">
        <f>IF(ISBLANK(VLOOKUP(TRIM(B1120),ALL!$B$1:$V$2738,4,FALSE)),"",IF(ISERROR(VLOOKUP(TRIM(B1120),ALL!$B$1:$V$2738,4,FALSE))," ",VLOOKUP(TRIM(B1120),ALL!$B$1:$V$2738,4,FALSE)))</f>
        <v>6-6</v>
      </c>
      <c r="I1120" s="34" t="str">
        <f>IF(ISBLANK(VLOOKUP(TRIM(B1120),ALL!$B$1:$V$2738,5,FALSE)),"",IF(ISERROR(VLOOKUP(TRIM(B1120),ALL!$B$1:$V$2738,5,FALSE))," ",VLOOKUP(TRIM(B1120),ALL!$B$1:$V$2738,5,FALSE)))</f>
        <v>6-6</v>
      </c>
      <c r="J1120" s="34">
        <f>IF(ISBLANK(VLOOKUP(TRIM(B1120),ALL!$B$1:$V$2738,6,FALSE)),"",IF(ISERROR(VLOOKUP(TRIM(B1120),ALL!$B$1:$V$2738,6,FALSE))," ", VLOOKUP(TRIM(B1120),ALL!$B$1:$V$2738,6,FALSE)))</f>
        <v>3</v>
      </c>
      <c r="K1120" s="34" t="str">
        <f>IF(ISBLANK(VLOOKUP(TRIM(B1120),ALL!$B$1:$V$2738,7,FALSE)),"",IF(ISERROR(VLOOKUP(TRIM(B1120),ALL!$B$1:$V$2738,7,FALSE))," ",VLOOKUP(TRIM(B1120),ALL!$B$1:$V$2738,7,FALSE)))</f>
        <v/>
      </c>
      <c r="L1120" s="34" t="str">
        <f>IF(ISBLANK(VLOOKUP(TRIM(B1120),ALL!$B$1:$V$2738,8,FALSE)),"",IF(ISERROR(VLOOKUP(TRIM(B1120),ALL!$B$1:$V$2738,8,FALSE))," ",VLOOKUP(TRIM(B1120),ALL!$B$1:$V$2738,8,FALSE)))</f>
        <v/>
      </c>
      <c r="M1120" s="34" t="str">
        <f>IF(ISBLANK(VLOOKUP(TRIM(B1120),ALL!$B$1:$V$2738,9,FALSE)),"",IF(ISERROR(VLOOKUP(TRIM(B1120),ALL!$B$1:$V$2738,9,FALSE))," ",VLOOKUP(TRIM(B1120),ALL!$B$1:$V$2738,9,FALSE)))</f>
        <v/>
      </c>
      <c r="N1120" s="34" t="str">
        <f>IF(ISBLANK(VLOOKUP(TRIM(B1120),ALL!$B$1:$V$2738,10,FALSE)),"",IF(ISERROR(VLOOKUP(TRIM(B1120),ALL!$B$1:$V$2738,10,FALSE))," ",VLOOKUP(TRIM(B1120),ALL!$B$1:$V$2738,10,FALSE)))</f>
        <v/>
      </c>
      <c r="O1120" s="32"/>
      <c r="P1120">
        <f>14+4+6</f>
        <v>24</v>
      </c>
      <c r="Q1120"/>
      <c r="R1120"/>
      <c r="S1120"/>
      <c r="T1120"/>
      <c r="AB1120"/>
      <c r="AC1120"/>
    </row>
    <row r="1121" spans="1:29">
      <c r="A1121" s="34" t="str">
        <f>IF(ISERROR(VLOOKUP(TRIM(B1121),ALL!$B$1:$U$2738,3,FALSE)),"(unc)",VLOOKUP(TRIM(B1121),ALL!$B$1:$U$2738,3,FALSE))</f>
        <v>LB</v>
      </c>
      <c r="B1121" s="99" t="s">
        <v>5442</v>
      </c>
      <c r="C1121" s="10" t="s">
        <v>11561</v>
      </c>
      <c r="D1121" s="224">
        <f>VLOOKUP(TRIM(B1121),BirthdateDraft!$A$1:$M$9000,2,FALSE)</f>
        <v>34642</v>
      </c>
      <c r="E1121" s="203" t="str">
        <f>VLOOKUP(TRIM(B1121),BirthdateDraft!$A$1:$M$9865,3,FALSE)</f>
        <v>16/2</v>
      </c>
      <c r="F1121" s="209"/>
      <c r="G1121" s="34" t="str">
        <f>IF(ISERROR(VLOOKUP(TRIM(B1121),ALL!$B$1:$U$2738,2,FALSE)),"",IF(ISERROR(VLOOKUP(TRIM(B1121),ALL!$B$1:$U$2738,2,FALSE))," ",VLOOKUP(TRIM(B1121),ALL!$B$1:$U$2738,2,FALSE)))</f>
        <v>CAN</v>
      </c>
      <c r="H1121" s="124" t="str">
        <f>IF(ISBLANK(VLOOKUP(TRIM(B1121),ALL!$B$1:$V$2738,4,FALSE)),"",IF(ISERROR(VLOOKUP(TRIM(B1121),ALL!$B$1:$V$2738,4,FALSE))," ",VLOOKUP(TRIM(B1121),ALL!$B$1:$V$2738,4,FALSE)))</f>
        <v>4-0</v>
      </c>
      <c r="I1121" s="34" t="str">
        <f>IF(ISBLANK(VLOOKUP(TRIM(B1121),ALL!$B$1:$V$2738,5,FALSE)),"",IF(ISERROR(VLOOKUP(TRIM(B1121),ALL!$B$1:$V$2738,5,FALSE))," ",VLOOKUP(TRIM(B1121),ALL!$B$1:$V$2738,5,FALSE)))</f>
        <v/>
      </c>
      <c r="J1121" s="34">
        <f>IF(ISBLANK(VLOOKUP(TRIM(B1121),ALL!$B$1:$V$2738,6,FALSE)),"",IF(ISERROR(VLOOKUP(TRIM(B1121),ALL!$B$1:$V$2738,6,FALSE))," ", VLOOKUP(TRIM(B1121),ALL!$B$1:$V$2738,6,FALSE)))</f>
        <v>5</v>
      </c>
      <c r="K1121" s="34" t="str">
        <f>IF(ISBLANK(VLOOKUP(TRIM(B1121),ALL!$B$1:$V$2738,7,FALSE)),"",IF(ISERROR(VLOOKUP(TRIM(B1121),ALL!$B$1:$V$2738,7,FALSE))," ",VLOOKUP(TRIM(B1121),ALL!$B$1:$V$2738,7,FALSE)))</f>
        <v/>
      </c>
      <c r="L1121" s="34" t="str">
        <f>IF(ISBLANK(VLOOKUP(TRIM(B1121),ALL!$B$1:$V$2738,8,FALSE)),"",IF(ISERROR(VLOOKUP(TRIM(B1121),ALL!$B$1:$V$2738,8,FALSE))," ",VLOOKUP(TRIM(B1121),ALL!$B$1:$V$2738,8,FALSE)))</f>
        <v/>
      </c>
      <c r="M1121" s="34" t="str">
        <f>IF(ISBLANK(VLOOKUP(TRIM(B1121),ALL!$B$1:$V$2738,9,FALSE)),"",IF(ISERROR(VLOOKUP(TRIM(B1121),ALL!$B$1:$V$2738,9,FALSE))," ",VLOOKUP(TRIM(B1121),ALL!$B$1:$V$2738,9,FALSE)))</f>
        <v/>
      </c>
      <c r="N1121" s="34" t="str">
        <f>IF(ISBLANK(VLOOKUP(TRIM(B1121),ALL!$B$1:$V$2738,10,FALSE)),"",IF(ISERROR(VLOOKUP(TRIM(B1121),ALL!$B$1:$V$2738,10,FALSE))," ",VLOOKUP(TRIM(B1121),ALL!$B$1:$V$2738,10,FALSE)))</f>
        <v/>
      </c>
      <c r="O1121" s="32"/>
      <c r="P1121"/>
      <c r="Q1121"/>
      <c r="R1121"/>
      <c r="S1121"/>
      <c r="T1121"/>
      <c r="AB1121"/>
      <c r="AC1121"/>
    </row>
    <row r="1122" spans="1:29">
      <c r="A1122" s="34" t="str">
        <f>IF(ISERROR(VLOOKUP(TRIM(B1122),ALL!$B$1:$U$2738,3,FALSE)),"(unc)",VLOOKUP(TRIM(B1122),ALL!$B$1:$U$2738,3,FALSE))</f>
        <v>LILB</v>
      </c>
      <c r="B1122" s="99" t="s">
        <v>10117</v>
      </c>
      <c r="C1122" s="10" t="s">
        <v>11561</v>
      </c>
      <c r="D1122" s="224">
        <f>VLOOKUP(TRIM(B1122),BirthdateDraft!$A$1:$M$9000,2,FALSE)</f>
        <v>36528</v>
      </c>
      <c r="E1122" s="203" t="str">
        <f>VLOOKUP(TRIM(B1122),BirthdateDraft!$A$1:$M$9865,3,FALSE)</f>
        <v>22/5</v>
      </c>
      <c r="F1122" s="209" t="s">
        <v>10754</v>
      </c>
      <c r="G1122" s="34" t="str">
        <f>IF(ISERROR(VLOOKUP(TRIM(B1122),ALL!$B$1:$U$2738,2,FALSE)),"",IF(ISERROR(VLOOKUP(TRIM(B1122),ALL!$B$1:$U$2738,2,FALSE))," ",VLOOKUP(TRIM(B1122),ALL!$B$1:$U$2738,2,FALSE)))</f>
        <v>NYN</v>
      </c>
      <c r="H1122" s="124" t="str">
        <f>IF(ISBLANK(VLOOKUP(TRIM(B1122),ALL!$B$1:$V$2738,4,FALSE)),"",IF(ISERROR(VLOOKUP(TRIM(B1122),ALL!$B$1:$V$2738,4,FALSE))," ",VLOOKUP(TRIM(B1122),ALL!$B$1:$V$2738,4,FALSE)))</f>
        <v>4-4</v>
      </c>
      <c r="I1122" s="34" t="str">
        <f>IF(ISBLANK(VLOOKUP(TRIM(B1122),ALL!$B$1:$V$2738,5,FALSE)),"",IF(ISERROR(VLOOKUP(TRIM(B1122),ALL!$B$1:$V$2738,5,FALSE))," ",VLOOKUP(TRIM(B1122),ALL!$B$1:$V$2738,5,FALSE)))</f>
        <v/>
      </c>
      <c r="J1122" s="34">
        <f>IF(ISBLANK(VLOOKUP(TRIM(B1122),ALL!$B$1:$V$2738,6,FALSE)),"",IF(ISERROR(VLOOKUP(TRIM(B1122),ALL!$B$1:$V$2738,6,FALSE))," ", VLOOKUP(TRIM(B1122),ALL!$B$1:$V$2738,6,FALSE)))</f>
        <v>3</v>
      </c>
      <c r="K1122" s="34"/>
      <c r="L1122" s="34"/>
      <c r="M1122" s="34"/>
      <c r="N1122" s="34"/>
      <c r="O1122" s="32"/>
      <c r="P1122"/>
      <c r="Q1122"/>
      <c r="R1122"/>
      <c r="S1122"/>
      <c r="T1122"/>
      <c r="AB1122"/>
      <c r="AC1122"/>
    </row>
    <row r="1123" spans="1:29">
      <c r="A1123" s="34" t="str">
        <f>IF(ISERROR(VLOOKUP(TRIM(B1123),ALL!$B$1:$U$2738,3,FALSE)),"(unc)",VLOOKUP(TRIM(B1123),ALL!$B$1:$U$2738,3,FALSE))</f>
        <v>LILB</v>
      </c>
      <c r="B1123" s="99" t="s">
        <v>4999</v>
      </c>
      <c r="C1123" s="10" t="s">
        <v>11561</v>
      </c>
      <c r="D1123" s="224">
        <f>VLOOKUP(TRIM(B1123),BirthdateDraft!$A$1:$M$9000,2,FALSE)</f>
        <v>33663</v>
      </c>
      <c r="E1123" s="203" t="str">
        <f>VLOOKUP(TRIM(B1123),BirthdateDraft!$A$1:$M$9865,3,FALSE)</f>
        <v>15/2</v>
      </c>
      <c r="F1123" s="209"/>
      <c r="G1123" s="34" t="str">
        <f>IF(ISERROR(VLOOKUP(TRIM(B1123),ALL!$B$1:$U$2738,2,FALSE)),"",IF(ISERROR(VLOOKUP(TRIM(B1123),ALL!$B$1:$U$2738,2,FALSE))," ",VLOOKUP(TRIM(B1123),ALL!$B$1:$U$2738,2,FALSE)))</f>
        <v>LAA</v>
      </c>
      <c r="H1123" s="124" t="str">
        <f>IF(ISBLANK(VLOOKUP(TRIM(B1123),ALL!$B$1:$V$2738,4,FALSE)),"",IF(ISERROR(VLOOKUP(TRIM(B1123),ALL!$B$1:$V$2738,4,FALSE))," ",VLOOKUP(TRIM(B1123),ALL!$B$1:$V$2738,4,FALSE)))</f>
        <v>4-4</v>
      </c>
      <c r="I1123" s="34" t="str">
        <f>IF(ISBLANK(VLOOKUP(TRIM(B1123),ALL!$B$1:$V$2738,5,FALSE)),"",IF(ISERROR(VLOOKUP(TRIM(B1123),ALL!$B$1:$V$2738,5,FALSE))," ",VLOOKUP(TRIM(B1123),ALL!$B$1:$V$2738,5,FALSE)))</f>
        <v/>
      </c>
      <c r="J1123" s="34">
        <f>IF(ISBLANK(VLOOKUP(TRIM(B1123),ALL!$B$1:$V$2738,6,FALSE)),"",IF(ISERROR(VLOOKUP(TRIM(B1123),ALL!$B$1:$V$2738,6,FALSE))," ", VLOOKUP(TRIM(B1123),ALL!$B$1:$V$2738,6,FALSE)))</f>
        <v>5</v>
      </c>
      <c r="K1123" s="34" t="str">
        <f>IF(ISBLANK(VLOOKUP(TRIM(B1123),ALL!$B$1:$V$2738,7,FALSE)),"",IF(ISERROR(VLOOKUP(TRIM(B1123),ALL!$B$1:$V$2738,7,FALSE))," ",VLOOKUP(TRIM(B1123),ALL!$B$1:$V$2738,7,FALSE)))</f>
        <v/>
      </c>
      <c r="L1123" s="34" t="str">
        <f>IF(ISBLANK(VLOOKUP(TRIM(B1123),ALL!$B$1:$V$2738,8,FALSE)),"",IF(ISERROR(VLOOKUP(TRIM(B1123),ALL!$B$1:$V$2738,8,FALSE))," ",VLOOKUP(TRIM(B1123),ALL!$B$1:$V$2738,8,FALSE)))</f>
        <v/>
      </c>
      <c r="M1123" s="34" t="str">
        <f>IF(ISBLANK(VLOOKUP(TRIM(B1123),ALL!$B$1:$V$2738,9,FALSE)),"",IF(ISERROR(VLOOKUP(TRIM(B1123),ALL!$B$1:$V$2738,9,FALSE))," ",VLOOKUP(TRIM(B1123),ALL!$B$1:$V$2738,9,FALSE)))</f>
        <v/>
      </c>
      <c r="N1123" s="34" t="str">
        <f>IF(ISBLANK(VLOOKUP(TRIM(B1123),ALL!$B$1:$V$2738,10,FALSE)),"",IF(ISERROR(VLOOKUP(TRIM(B1123),ALL!$B$1:$V$2738,10,FALSE))," ",VLOOKUP(TRIM(B1123),ALL!$B$1:$V$2738,10,FALSE)))</f>
        <v/>
      </c>
      <c r="P1123"/>
      <c r="Q1123"/>
      <c r="R1123"/>
      <c r="S1123"/>
      <c r="T1123"/>
      <c r="AB1123"/>
      <c r="AC1123"/>
    </row>
    <row r="1124" spans="1:29">
      <c r="A1124" s="34" t="str">
        <f>IF(ISERROR(VLOOKUP(TRIM(B1124),ALL!$B$1:$U$2738,3,FALSE)),"(unc)",VLOOKUP(TRIM(B1124),ALL!$B$1:$U$2738,3,FALSE))</f>
        <v>LOLB</v>
      </c>
      <c r="B1124" s="99" t="s">
        <v>8949</v>
      </c>
      <c r="C1124" s="10" t="s">
        <v>11561</v>
      </c>
      <c r="D1124" s="224">
        <f>VLOOKUP(TRIM(B1124),BirthdateDraft!$A$1:$M$9000,2,FALSE)</f>
        <v>35704</v>
      </c>
      <c r="E1124" s="203" t="str">
        <f>VLOOKUP(TRIM(B1124),BirthdateDraft!$A$1:$M$9865,3,FALSE)</f>
        <v>FA</v>
      </c>
      <c r="F1124" s="209" t="s">
        <v>10484</v>
      </c>
      <c r="G1124" s="34" t="str">
        <f>IF(ISERROR(VLOOKUP(TRIM(B1124),ALL!$B$1:$U$2738,2,FALSE)),"",IF(ISERROR(VLOOKUP(TRIM(B1124),ALL!$B$1:$U$2738,2,FALSE))," ",VLOOKUP(TRIM(B1124),ALL!$B$1:$U$2738,2,FALSE)))</f>
        <v>LAN</v>
      </c>
      <c r="H1124" s="124" t="str">
        <f>IF(ISBLANK(VLOOKUP(TRIM(B1124),ALL!$B$1:$V$2738,4,FALSE)),"",IF(ISERROR(VLOOKUP(TRIM(B1124),ALL!$B$1:$V$2738,4,FALSE))," ",VLOOKUP(TRIM(B1124),ALL!$B$1:$V$2738,4,FALSE)))</f>
        <v>0-4</v>
      </c>
      <c r="I1124" s="34" t="str">
        <f>IF(ISBLANK(VLOOKUP(TRIM(B1124),ALL!$B$1:$V$2738,5,FALSE)),"",IF(ISERROR(VLOOKUP(TRIM(B1124),ALL!$B$1:$V$2738,5,FALSE))," ",VLOOKUP(TRIM(B1124),ALL!$B$1:$V$2738,5,FALSE)))</f>
        <v/>
      </c>
      <c r="J1124" s="34">
        <f>IF(ISBLANK(VLOOKUP(TRIM(B1124),ALL!$B$1:$V$2738,6,FALSE)),"",IF(ISERROR(VLOOKUP(TRIM(B1124),ALL!$B$1:$V$2738,6,FALSE))," ", VLOOKUP(TRIM(B1124),ALL!$B$1:$V$2738,6,FALSE)))</f>
        <v>8</v>
      </c>
      <c r="K1124" s="34"/>
      <c r="L1124" s="34"/>
      <c r="M1124" s="34"/>
      <c r="N1124" s="34"/>
      <c r="O1124" s="32"/>
      <c r="P1124">
        <f>19+3+(7*0.25)</f>
        <v>23.75</v>
      </c>
      <c r="Q1124"/>
      <c r="R1124"/>
      <c r="S1124"/>
      <c r="T1124"/>
      <c r="AB1124"/>
      <c r="AC1124"/>
    </row>
    <row r="1125" spans="1:29">
      <c r="A1125" s="34" t="str">
        <f>IF(ISERROR(VLOOKUP(TRIM(B1125),ALL!$B$1:$U$2738,3,FALSE)),"(unc)",VLOOKUP(TRIM(B1125),ALL!$B$1:$U$2738,3,FALSE))</f>
        <v>ROLB</v>
      </c>
      <c r="B1125" s="99" t="s">
        <v>9981</v>
      </c>
      <c r="C1125" s="10" t="s">
        <v>11561</v>
      </c>
      <c r="D1125" s="224">
        <f>VLOOKUP(TRIM(B1125),BirthdateDraft!$A$1:$M$9000,2,FALSE)</f>
        <v>36183</v>
      </c>
      <c r="E1125" s="203" t="str">
        <f>VLOOKUP(TRIM(B1125),BirthdateDraft!$A$1:$M$9865,3,FALSE)</f>
        <v>22/2</v>
      </c>
      <c r="F1125" s="209" t="s">
        <v>10625</v>
      </c>
      <c r="G1125" s="34" t="str">
        <f>IF(ISERROR(VLOOKUP(TRIM(B1125),ALL!$B$1:$U$2738,2,FALSE)),"",IF(ISERROR(VLOOKUP(TRIM(B1125),ALL!$B$1:$U$2738,2,FALSE))," ",VLOOKUP(TRIM(B1125),ALL!$B$1:$U$2738,2,FALSE)))</f>
        <v>ATN</v>
      </c>
      <c r="H1125" s="124" t="str">
        <f>IF(ISBLANK(VLOOKUP(TRIM(B1125),ALL!$B$1:$V$2738,4,FALSE)),"",IF(ISERROR(VLOOKUP(TRIM(B1125),ALL!$B$1:$V$2738,4,FALSE))," ",VLOOKUP(TRIM(B1125),ALL!$B$1:$V$2738,4,FALSE)))</f>
        <v>0-0</v>
      </c>
      <c r="I1125" s="34" t="str">
        <f>IF(ISBLANK(VLOOKUP(TRIM(B1125),ALL!$B$1:$V$2738,5,FALSE)),"",IF(ISERROR(VLOOKUP(TRIM(B1125),ALL!$B$1:$V$2738,5,FALSE))," ",VLOOKUP(TRIM(B1125),ALL!$B$1:$V$2738,5,FALSE)))</f>
        <v/>
      </c>
      <c r="J1125" s="34">
        <f>IF(ISBLANK(VLOOKUP(TRIM(B1125),ALL!$B$1:$V$2738,6,FALSE)),"",IF(ISERROR(VLOOKUP(TRIM(B1125),ALL!$B$1:$V$2738,6,FALSE))," ", VLOOKUP(TRIM(B1125),ALL!$B$1:$V$2738,6,FALSE)))</f>
        <v>10</v>
      </c>
      <c r="K1125" s="34"/>
      <c r="L1125" s="34"/>
      <c r="M1125" s="34"/>
      <c r="N1125" s="34"/>
      <c r="O1125" s="32"/>
      <c r="P1125"/>
      <c r="Q1125"/>
      <c r="R1125"/>
      <c r="S1125"/>
      <c r="T1125"/>
      <c r="AB1125"/>
      <c r="AC1125"/>
    </row>
    <row r="1126" spans="1:29">
      <c r="A1126" s="34" t="str">
        <f>IF(ISERROR(VLOOKUP(TRIM(B1126),ALL!$B$1:$U$2738,3,FALSE)),"(unc)",VLOOKUP(TRIM(B1126),ALL!$B$1:$U$2738,3,FALSE))</f>
        <v>MLB</v>
      </c>
      <c r="B1126" s="99" t="s">
        <v>6156</v>
      </c>
      <c r="C1126" s="10" t="s">
        <v>11561</v>
      </c>
      <c r="D1126" s="224">
        <f>VLOOKUP(TRIM(B1126),BirthdateDraft!$A$1:$M$9000,2,FALSE)</f>
        <v>34890</v>
      </c>
      <c r="E1126" s="203" t="str">
        <f>VLOOKUP(TRIM(B1126),BirthdateDraft!$A$1:$M$9865,3,FALSE)</f>
        <v>17/FA</v>
      </c>
      <c r="F1126" s="209" t="s">
        <v>8295</v>
      </c>
      <c r="G1126" s="34" t="str">
        <f>IF(ISERROR(VLOOKUP(TRIM(B1126),ALL!$B$1:$U$2738,2,FALSE)),"",IF(ISERROR(VLOOKUP(TRIM(B1126),ALL!$B$1:$U$2738,2,FALSE))," ",VLOOKUP(TRIM(B1126),ALL!$B$1:$U$2738,2,FALSE)))</f>
        <v>PHN</v>
      </c>
      <c r="H1126" s="124" t="str">
        <f>IF(ISBLANK(VLOOKUP(TRIM(B1126),ALL!$B$1:$V$2738,4,FALSE)),"",IF(ISERROR(VLOOKUP(TRIM(B1126),ALL!$B$1:$V$2738,4,FALSE))," ",VLOOKUP(TRIM(B1126),ALL!$B$1:$V$2738,4,FALSE)))</f>
        <v>0-5</v>
      </c>
      <c r="I1126" s="34" t="str">
        <f>IF(ISBLANK(VLOOKUP(TRIM(B1126),ALL!$B$1:$V$2738,5,FALSE)),"",IF(ISERROR(VLOOKUP(TRIM(B1126),ALL!$B$1:$V$2738,5,FALSE))," ",VLOOKUP(TRIM(B1126),ALL!$B$1:$V$2738,5,FALSE)))</f>
        <v/>
      </c>
      <c r="J1126" s="34">
        <f>IF(ISBLANK(VLOOKUP(TRIM(B1126),ALL!$B$1:$V$2738,6,FALSE)),"",IF(ISERROR(VLOOKUP(TRIM(B1126),ALL!$B$1:$V$2738,6,FALSE))," ", VLOOKUP(TRIM(B1126),ALL!$B$1:$V$2738,6,FALSE)))</f>
        <v>5</v>
      </c>
      <c r="K1126" s="34"/>
      <c r="L1126" s="34"/>
      <c r="M1126" s="34"/>
      <c r="N1126" s="34"/>
      <c r="O1126" s="32"/>
      <c r="P1126"/>
      <c r="Q1126"/>
      <c r="R1126"/>
      <c r="S1126"/>
      <c r="T1126"/>
      <c r="AB1126"/>
      <c r="AC1126"/>
    </row>
    <row r="1127" spans="1:29">
      <c r="A1127" s="34" t="str">
        <f>IF(ISERROR(VLOOKUP(TRIM(B1127),ALL!$B$1:$U$2738,3,FALSE)),"(unc)",VLOOKUP(TRIM(B1127),ALL!$B$1:$U$2738,3,FALSE))</f>
        <v>LOLB</v>
      </c>
      <c r="B1127" s="99" t="s">
        <v>5458</v>
      </c>
      <c r="C1127" s="10" t="s">
        <v>11561</v>
      </c>
      <c r="D1127" s="224">
        <f>VLOOKUP(TRIM(B1127),BirthdateDraft!$A$1:$M$9000,2,FALSE)</f>
        <v>34465</v>
      </c>
      <c r="E1127" s="203" t="str">
        <f>VLOOKUP(TRIM(B1127),BirthdateDraft!$A$1:$M$9865,3,FALSE)</f>
        <v>16/2</v>
      </c>
      <c r="F1127" s="209" t="s">
        <v>11895</v>
      </c>
      <c r="G1127" s="34" t="str">
        <f>IF(ISERROR(VLOOKUP(TRIM(B1127),ALL!$B$1:$U$2738,2,FALSE)),"",IF(ISERROR(VLOOKUP(TRIM(B1127),ALL!$B$1:$U$2738,2,FALSE))," ",VLOOKUP(TRIM(B1127),ALL!$B$1:$U$2738,2,FALSE)))</f>
        <v>NYN</v>
      </c>
      <c r="H1127" s="124" t="str">
        <f>IF(ISBLANK(VLOOKUP(TRIM(B1127),ALL!$B$1:$V$2738,4,FALSE)),"",IF(ISERROR(VLOOKUP(TRIM(B1127),ALL!$B$1:$V$2738,4,FALSE))," ",VLOOKUP(TRIM(B1127),ALL!$B$1:$V$2738,4,FALSE)))</f>
        <v>0-0</v>
      </c>
      <c r="I1127" s="34" t="str">
        <f>IF(ISBLANK(VLOOKUP(TRIM(B1127),ALL!$B$1:$V$2738,5,FALSE)),"",IF(ISERROR(VLOOKUP(TRIM(B1127),ALL!$B$1:$V$2738,5,FALSE))," ",VLOOKUP(TRIM(B1127),ALL!$B$1:$V$2738,5,FALSE)))</f>
        <v/>
      </c>
      <c r="J1127" s="34">
        <f>IF(ISBLANK(VLOOKUP(TRIM(B1127),ALL!$B$1:$V$2738,6,FALSE)),"",IF(ISERROR(VLOOKUP(TRIM(B1127),ALL!$B$1:$V$2738,6,FALSE))," ", VLOOKUP(TRIM(B1127),ALL!$B$1:$V$2738,6,FALSE)))</f>
        <v>7</v>
      </c>
      <c r="K1127" s="34"/>
      <c r="L1127" s="34"/>
      <c r="M1127" s="34"/>
      <c r="N1127" s="34"/>
      <c r="O1127" s="32"/>
      <c r="P1127"/>
      <c r="Q1127"/>
      <c r="R1127"/>
      <c r="S1127"/>
      <c r="T1127"/>
      <c r="AB1127"/>
      <c r="AC1127"/>
    </row>
    <row r="1128" spans="1:29">
      <c r="A1128" s="34"/>
      <c r="B1128" s="99"/>
      <c r="C1128" s="10"/>
      <c r="D1128" s="224"/>
      <c r="E1128" s="203"/>
      <c r="F1128" s="209"/>
      <c r="G1128" s="34"/>
      <c r="H1128" s="124"/>
      <c r="I1128" s="34"/>
      <c r="J1128" s="34"/>
      <c r="K1128" s="34"/>
      <c r="L1128" s="34" t="str">
        <f>IF(ISBLANK(VLOOKUP(TRIM(B1128),ALL!$B$1:$V$2738,8,FALSE)),"",IF(ISERROR(VLOOKUP(TRIM(B1128),ALL!$B$1:$V$2738,8,FALSE))," ",VLOOKUP(TRIM(B1128),ALL!$B$1:$V$2738,8,FALSE)))</f>
        <v xml:space="preserve"> </v>
      </c>
      <c r="M1128" s="34" t="str">
        <f>IF(ISBLANK(VLOOKUP(TRIM(B1128),ALL!$B$1:$V$2738,9,FALSE)),"",IF(ISERROR(VLOOKUP(TRIM(B1128),ALL!$B$1:$V$2738,9,FALSE))," ",VLOOKUP(TRIM(B1128),ALL!$B$1:$V$2738,9,FALSE)))</f>
        <v xml:space="preserve"> </v>
      </c>
      <c r="N1128" s="34" t="str">
        <f>IF(ISBLANK(VLOOKUP(TRIM(B1128),ALL!$B$1:$V$2738,10,FALSE)),"",IF(ISERROR(VLOOKUP(TRIM(B1128),ALL!$B$1:$V$2738,10,FALSE))," ",VLOOKUP(TRIM(B1128),ALL!$B$1:$V$2738,10,FALSE)))</f>
        <v xml:space="preserve"> </v>
      </c>
      <c r="O1128" s="32"/>
      <c r="P1128"/>
      <c r="Q1128"/>
      <c r="R1128"/>
      <c r="S1128"/>
      <c r="T1128"/>
      <c r="AB1128"/>
      <c r="AC1128"/>
    </row>
    <row r="1129" spans="1:29">
      <c r="A1129" s="34" t="str">
        <f>IF(ISERROR(VLOOKUP(TRIM(B1129),ALL!$B$1:$U$2738,3,FALSE)),"(unc)",VLOOKUP(TRIM(B1129),ALL!$B$1:$U$2738,3,FALSE))</f>
        <v>RCB ^</v>
      </c>
      <c r="B1129" s="99" t="s">
        <v>7913</v>
      </c>
      <c r="C1129" s="10" t="s">
        <v>11561</v>
      </c>
      <c r="D1129" s="224">
        <f>VLOOKUP(TRIM(B1129),BirthdateDraft!$A$1:$M$9000,2,FALSE)</f>
        <v>36061</v>
      </c>
      <c r="E1129" s="203" t="str">
        <f>VLOOKUP(TRIM(B1129),BirthdateDraft!$A$1:$M$9865,3,FALSE)</f>
        <v>20/1</v>
      </c>
      <c r="F1129" s="209" t="s">
        <v>8401</v>
      </c>
      <c r="G1129" s="34" t="str">
        <f>IF(ISERROR(VLOOKUP(TRIM(B1129),ALL!$B$1:$U$2738,2,FALSE)),"",IF(ISERROR(VLOOKUP(TRIM(B1129),ALL!$B$1:$U$2738,2,FALSE))," ",VLOOKUP(TRIM(B1129),ALL!$B$1:$U$2738,2,FALSE)))</f>
        <v>ATN</v>
      </c>
      <c r="H1129" s="124" t="str">
        <f>IF(ISBLANK(VLOOKUP(TRIM(B1129),ALL!$B$1:$V$2738,4,FALSE)),"",IF(ISERROR(VLOOKUP(TRIM(B1129),ALL!$B$1:$V$2738,4,FALSE))," ",VLOOKUP(TRIM(B1129),ALL!$B$1:$V$2738,4,FALSE)))</f>
        <v>5</v>
      </c>
      <c r="I1129" s="34"/>
      <c r="J1129" s="34"/>
      <c r="K1129" s="34"/>
      <c r="L1129" s="34" t="str">
        <f>IF(ISBLANK(VLOOKUP(TRIM(B1129),ALL!$B$1:$V$2738,8,FALSE)),"",IF(ISERROR(VLOOKUP(TRIM(B1129),ALL!$B$1:$V$2738,8,FALSE))," ",VLOOKUP(TRIM(B1129),ALL!$B$1:$V$2738,8,FALSE)))</f>
        <v/>
      </c>
      <c r="M1129" s="34" t="str">
        <f>IF(ISBLANK(VLOOKUP(TRIM(B1129),ALL!$B$1:$V$2738,9,FALSE)),"",IF(ISERROR(VLOOKUP(TRIM(B1129),ALL!$B$1:$V$2738,9,FALSE))," ",VLOOKUP(TRIM(B1129),ALL!$B$1:$V$2738,9,FALSE)))</f>
        <v/>
      </c>
      <c r="N1129" s="34" t="str">
        <f>IF(ISBLANK(VLOOKUP(TRIM(B1129),ALL!$B$1:$V$2738,10,FALSE)),"",IF(ISERROR(VLOOKUP(TRIM(B1129),ALL!$B$1:$V$2738,10,FALSE))," ",VLOOKUP(TRIM(B1129),ALL!$B$1:$V$2738,10,FALSE)))</f>
        <v/>
      </c>
      <c r="O1129" s="32"/>
      <c r="P1129"/>
      <c r="Q1129"/>
      <c r="R1129"/>
      <c r="S1129"/>
      <c r="T1129"/>
      <c r="AB1129"/>
      <c r="AC1129"/>
    </row>
    <row r="1130" spans="1:29">
      <c r="A1130" s="34" t="str">
        <f>IF(ISERROR(VLOOKUP(TRIM(B1130),ALL!$B$1:$U$2738,3,FALSE)),"(unc)",VLOOKUP(TRIM(B1130),ALL!$B$1:$U$2738,3,FALSE))</f>
        <v>CB ^</v>
      </c>
      <c r="B1130" s="99" t="s">
        <v>6493</v>
      </c>
      <c r="C1130" s="10" t="s">
        <v>11561</v>
      </c>
      <c r="D1130" s="224">
        <f>VLOOKUP(TRIM(B1130),BirthdateDraft!$A$1:$M$9000,2,FALSE)</f>
        <v>35338</v>
      </c>
      <c r="E1130" s="203" t="str">
        <f>VLOOKUP(TRIM(B1130),BirthdateDraft!$A$1:$M$9865,3,FALSE)</f>
        <v>18/2</v>
      </c>
      <c r="F1130" s="209" t="s">
        <v>10654</v>
      </c>
      <c r="G1130" s="34" t="str">
        <f>IF(ISERROR(VLOOKUP(TRIM(B1130),ALL!$B$1:$U$2738,2,FALSE)),"",IF(ISERROR(VLOOKUP(TRIM(B1130),ALL!$B$1:$U$2738,2,FALSE))," ",VLOOKUP(TRIM(B1130),ALL!$B$1:$U$2738,2,FALSE)))</f>
        <v>SFN</v>
      </c>
      <c r="H1130" s="124" t="str">
        <f>IF(ISBLANK(VLOOKUP(TRIM(B1130),ALL!$B$1:$V$2738,4,FALSE)),"",IF(ISERROR(VLOOKUP(TRIM(B1130),ALL!$B$1:$V$2738,4,FALSE))," ",VLOOKUP(TRIM(B1130),ALL!$B$1:$V$2738,4,FALSE)))</f>
        <v>4</v>
      </c>
      <c r="I1130" s="34"/>
      <c r="J1130" s="34"/>
      <c r="K1130" s="34"/>
      <c r="L1130" s="34"/>
      <c r="M1130" s="34"/>
      <c r="N1130" s="34"/>
      <c r="O1130" s="32"/>
      <c r="P1130"/>
      <c r="Q1130"/>
      <c r="R1130"/>
      <c r="S1130"/>
      <c r="T1130"/>
      <c r="AB1130"/>
      <c r="AC1130"/>
    </row>
    <row r="1131" spans="1:29">
      <c r="A1131" s="34" t="str">
        <f>IF(ISERROR(VLOOKUP(TRIM(B1131),ALL!$B$1:$U$2738,3,FALSE)),"(unc)",VLOOKUP(TRIM(B1131),ALL!$B$1:$U$2738,3,FALSE))</f>
        <v>FS ^</v>
      </c>
      <c r="B1131" s="99" t="s">
        <v>7215</v>
      </c>
      <c r="C1131" s="10" t="s">
        <v>11561</v>
      </c>
      <c r="D1131" s="224">
        <f>VLOOKUP(TRIM(B1131),BirthdateDraft!$A$1:$M$9000,2,FALSE)</f>
        <v>35091</v>
      </c>
      <c r="E1131" s="203" t="str">
        <f>VLOOKUP(TRIM(B1131),BirthdateDraft!$A$1:$M$9865,3,FALSE)</f>
        <v>19/6</v>
      </c>
      <c r="F1131" s="209"/>
      <c r="G1131" s="34" t="str">
        <f>IF(ISERROR(VLOOKUP(TRIM(B1131),ALL!$B$1:$U$2738,2,FALSE)),"",IF(ISERROR(VLOOKUP(TRIM(B1131),ALL!$B$1:$U$2738,2,FALSE))," ",VLOOKUP(TRIM(B1131),ALL!$B$1:$U$2738,2,FALSE)))</f>
        <v>LVA</v>
      </c>
      <c r="H1131" s="124" t="str">
        <f>IF(ISBLANK(VLOOKUP(TRIM(B1131),ALL!$B$1:$V$2738,4,FALSE)),"",IF(ISERROR(VLOOKUP(TRIM(B1131),ALL!$B$1:$V$2738,4,FALSE))," ",VLOOKUP(TRIM(B1131),ALL!$B$1:$V$2738,4,FALSE)))</f>
        <v>4-4</v>
      </c>
      <c r="I1131" s="34" t="str">
        <f>IF(ISBLANK(VLOOKUP(TRIM(B1131),ALL!$B$1:$V$2738,5,FALSE)),"",IF(ISERROR(VLOOKUP(TRIM(B1131),ALL!$B$1:$V$2738,5,FALSE))," ",VLOOKUP(TRIM(B1131),ALL!$B$1:$V$2738,5,FALSE)))</f>
        <v/>
      </c>
      <c r="J1131" s="34" t="str">
        <f>IF(ISBLANK(VLOOKUP(TRIM(B1131),ALL!$B$1:$V$2738,6,FALSE)),"",IF(ISERROR(VLOOKUP(TRIM(B1131),ALL!$B$1:$V$2738,6,FALSE))," ", VLOOKUP(TRIM(B1131),ALL!$B$1:$V$2738,6,FALSE)))</f>
        <v/>
      </c>
      <c r="K1131" s="34"/>
      <c r="L1131" s="34" t="str">
        <f>IF(ISBLANK(VLOOKUP(TRIM(B1131),ALL!$B$1:$V$2738,8,FALSE)),"",IF(ISERROR(VLOOKUP(TRIM(B1131),ALL!$B$1:$V$2738,8,FALSE))," ",VLOOKUP(TRIM(B1131),ALL!$B$1:$V$2738,8,FALSE)))</f>
        <v/>
      </c>
      <c r="M1131" s="34" t="str">
        <f>IF(ISBLANK(VLOOKUP(TRIM(B1131),ALL!$B$1:$V$2738,9,FALSE)),"",IF(ISERROR(VLOOKUP(TRIM(B1131),ALL!$B$1:$V$2738,9,FALSE))," ",VLOOKUP(TRIM(B1131),ALL!$B$1:$V$2738,9,FALSE)))</f>
        <v/>
      </c>
      <c r="N1131" s="34" t="str">
        <f>IF(ISBLANK(VLOOKUP(TRIM(B1131),ALL!$B$1:$V$2738,10,FALSE)),"",IF(ISERROR(VLOOKUP(TRIM(B1131),ALL!$B$1:$V$2738,10,FALSE))," ",VLOOKUP(TRIM(B1131),ALL!$B$1:$V$2738,10,FALSE)))</f>
        <v/>
      </c>
      <c r="O1131" s="32"/>
      <c r="P1131"/>
      <c r="Q1131"/>
      <c r="R1131"/>
      <c r="S1131"/>
      <c r="T1131"/>
      <c r="AB1131"/>
      <c r="AC1131"/>
    </row>
    <row r="1132" spans="1:29">
      <c r="A1132" s="34" t="str">
        <f>IF(ISERROR(VLOOKUP(TRIM(B1132),ALL!$B$1:$U$2738,3,FALSE)),"(unc)",VLOOKUP(TRIM(B1132),ALL!$B$1:$U$2738,3,FALSE))</f>
        <v>DB ^</v>
      </c>
      <c r="B1132" s="99" t="s">
        <v>6064</v>
      </c>
      <c r="C1132" s="10" t="s">
        <v>11561</v>
      </c>
      <c r="D1132" s="224">
        <f>VLOOKUP(TRIM(B1132),BirthdateDraft!$A$1:$M$9000,2,FALSE)</f>
        <v>34942</v>
      </c>
      <c r="E1132" s="203" t="str">
        <f>VLOOKUP(TRIM(B1132),BirthdateDraft!$A$1:$M$9865,3,FALSE)</f>
        <v>17/3</v>
      </c>
      <c r="F1132" s="209"/>
      <c r="G1132" s="34" t="str">
        <f>IF(ISERROR(VLOOKUP(TRIM(B1132),ALL!$B$1:$U$2738,2,FALSE)),"",IF(ISERROR(VLOOKUP(TRIM(B1132),ALL!$B$1:$U$2738,2,FALSE))," ",VLOOKUP(TRIM(B1132),ALL!$B$1:$U$2738,2,FALSE)))</f>
        <v>DAN</v>
      </c>
      <c r="H1132" s="124" t="str">
        <f>IF(ISBLANK(VLOOKUP(TRIM(B1132),ALL!$B$1:$V$2738,4,FALSE)),"",IF(ISERROR(VLOOKUP(TRIM(B1132),ALL!$B$1:$V$2738,4,FALSE))," ",VLOOKUP(TRIM(B1132),ALL!$B$1:$V$2738,4,FALSE)))</f>
        <v>0-6</v>
      </c>
      <c r="I1132" s="34" t="str">
        <f>IF(ISBLANK(VLOOKUP(TRIM(B1132),ALL!$B$1:$V$2738,5,FALSE)),"",IF(ISERROR(VLOOKUP(TRIM(B1132),ALL!$B$1:$V$2738,5,FALSE))," ",VLOOKUP(TRIM(B1132),ALL!$B$1:$V$2738,5,FALSE)))</f>
        <v/>
      </c>
      <c r="J1132" s="34" t="str">
        <f>IF(ISBLANK(VLOOKUP(TRIM(B1132),ALL!$B$1:$V$2738,6,FALSE)),"",IF(ISERROR(VLOOKUP(TRIM(B1132),ALL!$B$1:$V$2738,6,FALSE))," ", VLOOKUP(TRIM(B1132),ALL!$B$1:$V$2738,6,FALSE)))</f>
        <v/>
      </c>
      <c r="K1132" s="34" t="str">
        <f>IF(ISBLANK(VLOOKUP(TRIM(B1132),ALL!$B$1:$V$2738,7,FALSE)),"",IF(ISERROR(VLOOKUP(TRIM(B1132),ALL!$B$1:$V$2738,7,FALSE))," ",VLOOKUP(TRIM(B1132),ALL!$B$1:$V$2738,7,FALSE)))</f>
        <v/>
      </c>
      <c r="L1132" s="34" t="str">
        <f>IF(ISBLANK(VLOOKUP(TRIM(B1132),ALL!$B$1:$V$2738,8,FALSE)),"",IF(ISERROR(VLOOKUP(TRIM(B1132),ALL!$B$1:$V$2738,8,FALSE))," ",VLOOKUP(TRIM(B1132),ALL!$B$1:$V$2738,8,FALSE)))</f>
        <v/>
      </c>
      <c r="M1132" s="34" t="str">
        <f>IF(ISBLANK(VLOOKUP(TRIM(B1132),ALL!$B$1:$V$2738,9,FALSE)),"",IF(ISERROR(VLOOKUP(TRIM(B1132),ALL!$B$1:$V$2738,9,FALSE))," ",VLOOKUP(TRIM(B1132),ALL!$B$1:$V$2738,9,FALSE)))</f>
        <v/>
      </c>
      <c r="N1132" s="34" t="str">
        <f>IF(ISBLANK(VLOOKUP(TRIM(B1132),ALL!$B$1:$V$2738,10,FALSE)),"",IF(ISERROR(VLOOKUP(TRIM(B1132),ALL!$B$1:$V$2738,10,FALSE))," ",VLOOKUP(TRIM(B1132),ALL!$B$1:$V$2738,10,FALSE)))</f>
        <v/>
      </c>
      <c r="O1132" s="32"/>
      <c r="P1132"/>
      <c r="Q1132"/>
      <c r="R1132"/>
      <c r="S1132"/>
      <c r="T1132"/>
      <c r="AB1132"/>
      <c r="AC1132"/>
    </row>
    <row r="1133" spans="1:29">
      <c r="A1133" s="34" t="str">
        <f>IF(ISERROR(VLOOKUP(TRIM(B1133),ALL!$B$1:$U$2738,3,FALSE)),"(unc)",VLOOKUP(TRIM(B1133),ALL!$B$1:$U$2738,3,FALSE))</f>
        <v>RCB ^</v>
      </c>
      <c r="B1133" s="99" t="s">
        <v>8986</v>
      </c>
      <c r="C1133" s="10" t="s">
        <v>11561</v>
      </c>
      <c r="D1133" s="224">
        <f>VLOOKUP(TRIM(B1133),BirthdateDraft!$A$1:$M$9000,2,FALSE)</f>
        <v>35793</v>
      </c>
      <c r="E1133" s="203" t="str">
        <f>VLOOKUP(TRIM(B1133),BirthdateDraft!$A$1:$M$9865,3,FALSE)</f>
        <v>21/3</v>
      </c>
      <c r="F1133" s="209" t="s">
        <v>9720</v>
      </c>
      <c r="G1133" s="34" t="str">
        <f>IF(ISERROR(VLOOKUP(TRIM(B1133),ALL!$B$1:$U$2738,2,FALSE)),"",IF(ISERROR(VLOOKUP(TRIM(B1133),ALL!$B$1:$U$2738,2,FALSE))," ",VLOOKUP(TRIM(B1133),ALL!$B$1:$U$2738,2,FALSE)))</f>
        <v>BAA</v>
      </c>
      <c r="H1133" s="124" t="str">
        <f>IF(ISBLANK(VLOOKUP(TRIM(B1133),ALL!$B$1:$V$2738,4,FALSE)),"",IF(ISERROR(VLOOKUP(TRIM(B1133),ALL!$B$1:$V$2738,4,FALSE))," ",VLOOKUP(TRIM(B1133),ALL!$B$1:$V$2738,4,FALSE)))</f>
        <v>4</v>
      </c>
      <c r="I1133" s="34"/>
      <c r="J1133" s="34"/>
      <c r="K1133" s="34"/>
      <c r="L1133" s="34"/>
      <c r="M1133" s="34" t="str">
        <f>IF(ISBLANK(VLOOKUP(TRIM(B1133),ALL!$B$1:$V$2738,9,FALSE)),"",IF(ISERROR(VLOOKUP(TRIM(B1133),ALL!$B$1:$V$2738,9,FALSE))," ",VLOOKUP(TRIM(B1133),ALL!$B$1:$V$2738,9,FALSE)))</f>
        <v/>
      </c>
      <c r="N1133" s="34" t="str">
        <f>IF(ISBLANK(VLOOKUP(TRIM(B1133),ALL!$B$1:$V$2738,10,FALSE)),"",IF(ISERROR(VLOOKUP(TRIM(B1133),ALL!$B$1:$V$2738,10,FALSE))," ",VLOOKUP(TRIM(B1133),ALL!$B$1:$V$2738,10,FALSE)))</f>
        <v/>
      </c>
      <c r="O1133" s="32"/>
      <c r="P1133"/>
      <c r="Q1133"/>
      <c r="R1133"/>
      <c r="S1133"/>
      <c r="T1133"/>
      <c r="AB1133"/>
      <c r="AC1133"/>
    </row>
    <row r="1134" spans="1:29">
      <c r="A1134" s="34" t="str">
        <f>IF(ISERROR(VLOOKUP(TRIM(B1134),ALL!$B$1:$U$2738,3,FALSE)),"(unc)",VLOOKUP(TRIM(B1134),ALL!$B$1:$U$2738,3,FALSE))</f>
        <v>S ^</v>
      </c>
      <c r="B1134" s="219" t="s">
        <v>7235</v>
      </c>
      <c r="C1134" s="10" t="s">
        <v>11561</v>
      </c>
      <c r="D1134" s="224">
        <f>VLOOKUP(TRIM(B1134),BirthdateDraft!$A$1:$M$9000,2,FALSE)</f>
        <v>35203</v>
      </c>
      <c r="E1134" s="203" t="str">
        <f>VLOOKUP(TRIM(B1134),BirthdateDraft!$A$1:$M$9865,3,FALSE)</f>
        <v>19/3</v>
      </c>
      <c r="F1134" s="209" t="s">
        <v>12032</v>
      </c>
      <c r="G1134" s="34" t="str">
        <f>IF(ISERROR(VLOOKUP(TRIM(B1134),ALL!$B$1:$U$2738,2,FALSE)),"",IF(ISERROR(VLOOKUP(TRIM(B1134),ALL!$B$1:$U$2738,2,FALSE))," ",VLOOKUP(TRIM(B1134),ALL!$B$1:$U$2738,2,FALSE)))</f>
        <v>KCA</v>
      </c>
      <c r="H1134" s="124" t="str">
        <f>IF(ISBLANK(VLOOKUP(TRIM(B1134),ALL!$B$1:$V$2738,4,FALSE)),"",IF(ISERROR(VLOOKUP(TRIM(B1134),ALL!$B$1:$V$2738,4,FALSE))," ",VLOOKUP(TRIM(B1134),ALL!$B$1:$V$2738,4,FALSE)))</f>
        <v>4-0</v>
      </c>
      <c r="I1134" s="34"/>
      <c r="J1134" s="34"/>
      <c r="K1134" s="34"/>
      <c r="L1134" s="34"/>
      <c r="M1134" s="34"/>
      <c r="N1134" s="34"/>
      <c r="O1134" s="32"/>
      <c r="P1134"/>
      <c r="Q1134"/>
      <c r="R1134"/>
      <c r="S1134"/>
      <c r="T1134"/>
      <c r="AB1134"/>
      <c r="AC1134"/>
    </row>
    <row r="1135" spans="1:29">
      <c r="A1135" s="34" t="str">
        <f>IF(ISERROR(VLOOKUP(TRIM(B1135),ALL!$B$1:$U$2738,3,FALSE)),"(unc)",VLOOKUP(TRIM(B1135),ALL!$B$1:$U$2738,3,FALSE))</f>
        <v>CB ^</v>
      </c>
      <c r="B1135" s="219" t="s">
        <v>10988</v>
      </c>
      <c r="C1135" s="10" t="s">
        <v>11561</v>
      </c>
      <c r="D1135" s="224">
        <f>VLOOKUP(TRIM(B1135),BirthdateDraft!$A$1:$M$9000,2,FALSE)</f>
        <v>36237</v>
      </c>
      <c r="E1135" s="203">
        <f>VLOOKUP(TRIM(B1135),BirthdateDraft!$A$1:$M$9865,3,FALSE)</f>
        <v>23.3</v>
      </c>
      <c r="F1135" s="209" t="s">
        <v>11974</v>
      </c>
      <c r="G1135" s="34" t="str">
        <f>IF(ISERROR(VLOOKUP(TRIM(B1135),ALL!$B$1:$U$2738,2,FALSE)),"",IF(ISERROR(VLOOKUP(TRIM(B1135),ALL!$B$1:$U$2738,2,FALSE))," ",VLOOKUP(TRIM(B1135),ALL!$B$1:$U$2738,2,FALSE)))</f>
        <v>MIN</v>
      </c>
      <c r="H1135" s="124" t="str">
        <f>IF(ISBLANK(VLOOKUP(TRIM(B1135),ALL!$B$1:$V$2738,4,FALSE)),"",IF(ISERROR(VLOOKUP(TRIM(B1135),ALL!$B$1:$V$2738,4,FALSE))," ",VLOOKUP(TRIM(B1135),ALL!$B$1:$V$2738,4,FALSE)))</f>
        <v>4</v>
      </c>
      <c r="I1135" s="34"/>
      <c r="J1135" s="34"/>
      <c r="K1135" s="34"/>
      <c r="L1135" s="34"/>
      <c r="M1135" s="34"/>
      <c r="N1135" s="34"/>
      <c r="O1135" s="32"/>
      <c r="P1135"/>
      <c r="Q1135"/>
      <c r="R1135"/>
      <c r="S1135"/>
      <c r="T1135"/>
      <c r="AB1135"/>
      <c r="AC1135"/>
    </row>
    <row r="1136" spans="1:29">
      <c r="A1136" s="34" t="str">
        <f>IF(ISERROR(VLOOKUP(TRIM(B1136),ALL!$B$1:$U$2738,3,FALSE)),"(unc)",VLOOKUP(TRIM(B1136),ALL!$B$1:$U$2738,3,FALSE))</f>
        <v>DB ^</v>
      </c>
      <c r="B1136" s="99" t="s">
        <v>10140</v>
      </c>
      <c r="C1136" s="10" t="s">
        <v>11561</v>
      </c>
      <c r="D1136" s="224">
        <f>VLOOKUP(TRIM(B1136),BirthdateDraft!$A$1:$M$9000,2,FALSE)</f>
        <v>36283</v>
      </c>
      <c r="E1136" s="203" t="str">
        <f>VLOOKUP(TRIM(B1136),BirthdateDraft!$A$1:$M$9865,3,FALSE)</f>
        <v>22/5</v>
      </c>
      <c r="F1136" s="209" t="s">
        <v>8295</v>
      </c>
      <c r="G1136" s="34" t="str">
        <f>IF(ISERROR(VLOOKUP(TRIM(B1136),ALL!$B$1:$U$2738,2,FALSE)),"",IF(ISERROR(VLOOKUP(TRIM(B1136),ALL!$B$1:$U$2738,2,FALSE))," ",VLOOKUP(TRIM(B1136),ALL!$B$1:$U$2738,2,FALSE)))</f>
        <v>TBN</v>
      </c>
      <c r="H1136" s="124" t="str">
        <f>IF(ISBLANK(VLOOKUP(TRIM(B1136),ALL!$B$1:$V$2738,4,FALSE)),"",IF(ISERROR(VLOOKUP(TRIM(B1136),ALL!$B$1:$V$2738,4,FALSE))," ",VLOOKUP(TRIM(B1136),ALL!$B$1:$V$2738,4,FALSE)))</f>
        <v>0-4</v>
      </c>
      <c r="I1136" s="34"/>
      <c r="J1136" s="34"/>
      <c r="K1136" s="34"/>
      <c r="L1136" s="34" t="str">
        <f>IF(ISBLANK(VLOOKUP(TRIM(B1136),ALL!$B$1:$V$2738,8,FALSE)),"",IF(ISERROR(VLOOKUP(TRIM(B1136),ALL!$B$1:$V$2738,8,FALSE))," ",VLOOKUP(TRIM(B1136),ALL!$B$1:$V$2738,8,FALSE)))</f>
        <v/>
      </c>
      <c r="M1136" s="34" t="str">
        <f>IF(ISBLANK(VLOOKUP(TRIM(B1136),ALL!$B$1:$V$2738,9,FALSE)),"",IF(ISERROR(VLOOKUP(TRIM(B1136),ALL!$B$1:$V$2738,9,FALSE))," ",VLOOKUP(TRIM(B1136),ALL!$B$1:$V$2738,9,FALSE)))</f>
        <v/>
      </c>
      <c r="N1136" s="34" t="str">
        <f>IF(ISBLANK(VLOOKUP(TRIM(B1136),ALL!$B$1:$V$2738,10,FALSE)),"",IF(ISERROR(VLOOKUP(TRIM(B1136),ALL!$B$1:$V$2738,10,FALSE))," ",VLOOKUP(TRIM(B1136),ALL!$B$1:$V$2738,10,FALSE)))</f>
        <v/>
      </c>
      <c r="O1136" s="32"/>
      <c r="P1136"/>
      <c r="Q1136"/>
      <c r="R1136"/>
      <c r="S1136"/>
      <c r="T1136"/>
      <c r="AB1136"/>
      <c r="AC1136"/>
    </row>
    <row r="1137" spans="1:29">
      <c r="A1137" s="34"/>
      <c r="B1137" s="99"/>
      <c r="C1137" s="10"/>
      <c r="D1137" s="224"/>
      <c r="E1137" s="203"/>
      <c r="F1137" s="209"/>
      <c r="G1137" s="34"/>
      <c r="H1137" s="124"/>
      <c r="I1137" s="34"/>
      <c r="J1137" s="34"/>
      <c r="K1137" s="34"/>
      <c r="L1137" s="34"/>
      <c r="M1137" s="34"/>
      <c r="N1137" s="34"/>
      <c r="O1137" s="32"/>
      <c r="P1137"/>
      <c r="Q1137"/>
      <c r="R1137"/>
      <c r="S1137"/>
      <c r="T1137"/>
      <c r="AB1137"/>
      <c r="AC1137"/>
    </row>
    <row r="1138" spans="1:29">
      <c r="A1138" s="34" t="str">
        <f>IF(ISERROR(VLOOKUP(TRIM(B1138),ALL!$B$1:$U$2738,3,FALSE)),"(unc)",VLOOKUP(TRIM(B1138),ALL!$B$1:$U$2738,3,FALSE))</f>
        <v>PK</v>
      </c>
      <c r="B1138" s="228" t="s">
        <v>5729</v>
      </c>
      <c r="C1138" s="10" t="s">
        <v>11561</v>
      </c>
      <c r="D1138" s="224">
        <f>VLOOKUP(TRIM(B1138),BirthdateDraft!$A$1:$M$9000,2,FALSE)</f>
        <v>34522</v>
      </c>
      <c r="E1138" s="203" t="str">
        <f>VLOOKUP(TRIM(B1138),BirthdateDraft!$A$1:$M$9865,3,FALSE)</f>
        <v>16/FA</v>
      </c>
      <c r="F1138" s="209"/>
      <c r="G1138" s="34" t="str">
        <f>IF(ISERROR(VLOOKUP(TRIM(B1138),ALL!$B$1:$U$2738,2,FALSE)),"",IF(ISERROR(VLOOKUP(TRIM(B1138),ALL!$B$1:$U$2738,2,FALSE))," ",VLOOKUP(TRIM(B1138),ALL!$B$1:$U$2738,2,FALSE)))</f>
        <v>DNA</v>
      </c>
      <c r="H1138" s="124" t="str">
        <f>IF(ISBLANK(VLOOKUP(TRIM(B1138),ALL!$B$1:$V$2738,4,FALSE)),"",IF(ISERROR(VLOOKUP(TRIM(B1138),ALL!$B$1:$V$2738,4,FALSE))," ",VLOOKUP(TRIM(B1138),ALL!$B$1:$V$2738,4,FALSE)))</f>
        <v/>
      </c>
      <c r="I1138" s="34" t="str">
        <f>IF(ISBLANK(VLOOKUP(TRIM(B1138),ALL!$B$1:$V$2738,5,FALSE)),"",IF(ISERROR(VLOOKUP(TRIM(B1138),ALL!$B$1:$V$2738,5,FALSE))," ",VLOOKUP(TRIM(B1138),ALL!$B$1:$V$2738,5,FALSE)))</f>
        <v/>
      </c>
      <c r="J1138" s="34"/>
      <c r="K1138" s="34"/>
      <c r="L1138" s="34" t="str">
        <f>IF(ISBLANK(VLOOKUP(TRIM(B1138),ALL!$B$1:$V$2738,8,FALSE)),"",IF(ISERROR(VLOOKUP(TRIM(B1138),ALL!$B$1:$V$2738,8,FALSE))," ",VLOOKUP(TRIM(B1138),ALL!$B$1:$V$2738,8,FALSE)))</f>
        <v/>
      </c>
      <c r="M1138" s="34" t="str">
        <f>IF(ISBLANK(VLOOKUP(TRIM(B1138),ALL!$B$1:$V$2738,9,FALSE)),"",IF(ISERROR(VLOOKUP(TRIM(B1138),ALL!$B$1:$V$2738,9,FALSE))," ",VLOOKUP(TRIM(B1138),ALL!$B$1:$V$2738,9,FALSE)))</f>
        <v/>
      </c>
      <c r="N1138" s="34" t="str">
        <f>IF(ISBLANK(VLOOKUP(TRIM(B1138),ALL!$B$1:$V$2738,10,FALSE)),"",IF(ISERROR(VLOOKUP(TRIM(B1138),ALL!$B$1:$V$2738,10,FALSE))," ",VLOOKUP(TRIM(B1138),ALL!$B$1:$V$2738,10,FALSE)))</f>
        <v/>
      </c>
      <c r="O1138" s="32"/>
      <c r="P1138"/>
      <c r="Q1138"/>
      <c r="R1138"/>
      <c r="S1138"/>
      <c r="T1138"/>
      <c r="AB1138"/>
      <c r="AC1138"/>
    </row>
    <row r="1139" spans="1:29">
      <c r="A1139" s="34" t="str">
        <f>IF(ISERROR(VLOOKUP(TRIM(B1139),ALL!$B$1:$U$2738,3,FALSE)),"(unc)",VLOOKUP(TRIM(B1139),ALL!$B$1:$U$2738,3,FALSE))</f>
        <v>Punt</v>
      </c>
      <c r="B1139" s="99" t="s">
        <v>9970</v>
      </c>
      <c r="C1139" s="10" t="s">
        <v>11561</v>
      </c>
      <c r="D1139" s="224">
        <f>VLOOKUP(TRIM(B1139),BirthdateDraft!$A$1:$M$9000,2,FALSE)</f>
        <v>36291</v>
      </c>
      <c r="E1139" s="203" t="str">
        <f>VLOOKUP(TRIM(B1139),BirthdateDraft!$A$1:$M$9865,3,FALSE)</f>
        <v>22/FA</v>
      </c>
      <c r="F1139" s="209" t="s">
        <v>10697</v>
      </c>
      <c r="G1139" s="34" t="str">
        <f>IF(ISERROR(VLOOKUP(TRIM(B1139),ALL!$B$1:$U$2738,2,FALSE)),"",IF(ISERROR(VLOOKUP(TRIM(B1139),ALL!$B$1:$U$2738,2,FALSE))," ",VLOOKUP(TRIM(B1139),ALL!$B$1:$U$2738,2,FALSE)))</f>
        <v>TNA</v>
      </c>
      <c r="H1139" s="124"/>
      <c r="I1139" s="34"/>
      <c r="J1139" s="34"/>
      <c r="K1139" s="34"/>
      <c r="L1139" s="34"/>
      <c r="M1139" s="34"/>
      <c r="N1139" s="34"/>
      <c r="O1139" s="32"/>
      <c r="P1139"/>
      <c r="Q1139"/>
      <c r="R1139"/>
      <c r="S1139"/>
      <c r="T1139"/>
      <c r="AB1139"/>
      <c r="AC1139"/>
    </row>
    <row r="1141" spans="1:29" ht="15.75">
      <c r="A1141" s="490" t="s">
        <v>10940</v>
      </c>
      <c r="B1141" s="490"/>
      <c r="C1141" s="490"/>
      <c r="D1141" s="491"/>
      <c r="E1141" s="490"/>
      <c r="F1141" s="490"/>
      <c r="G1141" s="490"/>
      <c r="H1141" s="492"/>
      <c r="I1141" s="490"/>
      <c r="J1141" s="490"/>
      <c r="K1141" s="490"/>
      <c r="L1141" s="34" t="str">
        <f>IF(ISBLANK(VLOOKUP(TRIM(B1141),ALL!$B$1:$V$2738,8,FALSE)),"",IF(ISERROR(VLOOKUP(TRIM(B1141),ALL!$B$1:$V$2738,8,FALSE))," ",VLOOKUP(TRIM(B1141),ALL!$B$1:$V$2738,8,FALSE)))</f>
        <v xml:space="preserve"> </v>
      </c>
      <c r="M1141" s="34" t="str">
        <f>IF(ISBLANK(VLOOKUP(TRIM(B1141),ALL!$B$1:$V$2738,9,FALSE)),"",IF(ISERROR(VLOOKUP(TRIM(B1141),ALL!$B$1:$V$2738,9,FALSE))," ",VLOOKUP(TRIM(B1141),ALL!$B$1:$V$2738,9,FALSE)))</f>
        <v xml:space="preserve"> </v>
      </c>
      <c r="N1141" s="34" t="str">
        <f>IF(ISBLANK(VLOOKUP(TRIM(B1141),ALL!$B$1:$V$2738,10,FALSE)),"",IF(ISERROR(VLOOKUP(TRIM(B1141),ALL!$B$1:$V$2738,10,FALSE))," ",VLOOKUP(TRIM(B1141),ALL!$B$1:$V$2738,10,FALSE)))</f>
        <v xml:space="preserve"> </v>
      </c>
      <c r="O1141"/>
      <c r="P1141"/>
      <c r="Q1141"/>
      <c r="R1141"/>
      <c r="S1141"/>
      <c r="T1141"/>
      <c r="AB1141"/>
      <c r="AC1141"/>
    </row>
    <row r="1142" spans="1:29" ht="15.75">
      <c r="A1142" s="490" t="s">
        <v>12269</v>
      </c>
      <c r="B1142" s="490"/>
      <c r="C1142" s="490"/>
      <c r="D1142" s="491"/>
      <c r="E1142" s="490"/>
      <c r="F1142" s="490"/>
      <c r="G1142" s="490"/>
      <c r="H1142" s="492"/>
      <c r="I1142" s="490"/>
      <c r="J1142" s="490"/>
      <c r="K1142" s="490"/>
      <c r="L1142" s="34" t="str">
        <f>IF(ISBLANK(VLOOKUP(TRIM(B1142),ALL!$B$1:$V$2738,8,FALSE)),"",IF(ISERROR(VLOOKUP(TRIM(B1142),ALL!$B$1:$V$2738,8,FALSE))," ",VLOOKUP(TRIM(B1142),ALL!$B$1:$V$2738,8,FALSE)))</f>
        <v xml:space="preserve"> </v>
      </c>
      <c r="M1142" s="34" t="str">
        <f>IF(ISBLANK(VLOOKUP(TRIM(B1142),ALL!$B$1:$V$2738,9,FALSE)),"",IF(ISERROR(VLOOKUP(TRIM(B1142),ALL!$B$1:$V$2738,9,FALSE))," ",VLOOKUP(TRIM(B1142),ALL!$B$1:$V$2738,9,FALSE)))</f>
        <v xml:space="preserve"> </v>
      </c>
      <c r="N1142" s="34" t="str">
        <f>IF(ISBLANK(VLOOKUP(TRIM(B1142),ALL!$B$1:$V$2738,10,FALSE)),"",IF(ISERROR(VLOOKUP(TRIM(B1142),ALL!$B$1:$V$2738,10,FALSE))," ",VLOOKUP(TRIM(B1142),ALL!$B$1:$V$2738,10,FALSE)))</f>
        <v xml:space="preserve"> </v>
      </c>
      <c r="O1142"/>
      <c r="P1142"/>
      <c r="Q1142"/>
      <c r="R1142"/>
      <c r="S1142"/>
      <c r="T1142"/>
      <c r="AB1142"/>
      <c r="AC1142"/>
    </row>
    <row r="1143" spans="1:29" ht="20.25">
      <c r="A1143" s="4" t="s">
        <v>11563</v>
      </c>
      <c r="H1143" s="232"/>
      <c r="I1143" s="31">
        <f>COUNTA(B1144:B1206)</f>
        <v>54</v>
      </c>
      <c r="J1143" s="31"/>
      <c r="L1143" s="34" t="str">
        <f>IF(ISBLANK(VLOOKUP(TRIM(B1143),ALL!$B$1:$V$2738,8,FALSE)),"",IF(ISERROR(VLOOKUP(TRIM(B1143),ALL!$B$1:$V$2738,8,FALSE))," ",VLOOKUP(TRIM(B1143),ALL!$B$1:$V$2738,8,FALSE)))</f>
        <v xml:space="preserve"> </v>
      </c>
      <c r="M1143" s="34" t="str">
        <f>IF(ISBLANK(VLOOKUP(TRIM(B1143),ALL!$B$1:$V$2738,9,FALSE)),"",IF(ISERROR(VLOOKUP(TRIM(B1143),ALL!$B$1:$V$2738,9,FALSE))," ",VLOOKUP(TRIM(B1143),ALL!$B$1:$V$2738,9,FALSE)))</f>
        <v xml:space="preserve"> </v>
      </c>
      <c r="N1143" s="34" t="str">
        <f>IF(ISBLANK(VLOOKUP(TRIM(B1143),ALL!$B$1:$V$2738,10,FALSE)),"",IF(ISERROR(VLOOKUP(TRIM(B1143),ALL!$B$1:$V$2738,10,FALSE))," ",VLOOKUP(TRIM(B1143),ALL!$B$1:$V$2738,10,FALSE)))</f>
        <v xml:space="preserve"> </v>
      </c>
      <c r="P1143"/>
      <c r="Q1143"/>
      <c r="R1143"/>
      <c r="S1143"/>
      <c r="T1143"/>
      <c r="AB1143"/>
      <c r="AC1143"/>
    </row>
    <row r="1144" spans="1:29">
      <c r="L1144" s="34" t="str">
        <f>IF(ISBLANK(VLOOKUP(TRIM(B1144),ALL!$B$1:$V$2738,8,FALSE)),"",IF(ISERROR(VLOOKUP(TRIM(B1144),ALL!$B$1:$V$2738,8,FALSE))," ",VLOOKUP(TRIM(B1144),ALL!$B$1:$V$2738,8,FALSE)))</f>
        <v xml:space="preserve"> </v>
      </c>
      <c r="M1144" s="34" t="str">
        <f>IF(ISBLANK(VLOOKUP(TRIM(B1144),ALL!$B$1:$V$2738,9,FALSE)),"",IF(ISERROR(VLOOKUP(TRIM(B1144),ALL!$B$1:$V$2738,9,FALSE))," ",VLOOKUP(TRIM(B1144),ALL!$B$1:$V$2738,9,FALSE)))</f>
        <v xml:space="preserve"> </v>
      </c>
      <c r="N1144" s="34" t="str">
        <f>IF(ISBLANK(VLOOKUP(TRIM(B1144),ALL!$B$1:$V$2738,10,FALSE)),"",IF(ISERROR(VLOOKUP(TRIM(B1144),ALL!$B$1:$V$2738,10,FALSE))," ",VLOOKUP(TRIM(B1144),ALL!$B$1:$V$2738,10,FALSE)))</f>
        <v xml:space="preserve"> </v>
      </c>
      <c r="P1144"/>
      <c r="Q1144"/>
      <c r="R1144"/>
      <c r="S1144"/>
      <c r="T1144"/>
      <c r="AB1144"/>
      <c r="AC1144"/>
    </row>
    <row r="1145" spans="1:29">
      <c r="A1145" s="34" t="str">
        <f>IF(ISERROR(VLOOKUP(TRIM(B1145),ALL!$B$1:$U$2738,3,FALSE)),"(unc)",VLOOKUP(TRIM(B1145),ALL!$B$1:$U$2738,3,FALSE))</f>
        <v>QB</v>
      </c>
      <c r="B1145" s="99" t="s">
        <v>5676</v>
      </c>
      <c r="C1145" s="10" t="s">
        <v>9439</v>
      </c>
      <c r="D1145" s="224">
        <f>VLOOKUP(TRIM(B1145),BirthdateDraft!$A$1:$M$9000,2,FALSE)</f>
        <v>34621</v>
      </c>
      <c r="E1145" s="203" t="str">
        <f>VLOOKUP(TRIM(B1145),BirthdateDraft!$A$1:$M$9865,3,FALSE)</f>
        <v>16/1 (1)</v>
      </c>
      <c r="F1145" s="209"/>
      <c r="G1145" s="34" t="str">
        <f>IF(ISERROR(VLOOKUP(TRIM(B1145),ALL!$B$1:$U$2738,2,FALSE)),"",IF(ISERROR(VLOOKUP(TRIM(B1145),ALL!$B$1:$U$2738,2,FALSE))," ",VLOOKUP(TRIM(B1145),ALL!$B$1:$U$2738,2,FALSE)))</f>
        <v>DEN</v>
      </c>
      <c r="H1145" s="124" t="str">
        <f>IF(ISBLANK(VLOOKUP(TRIM(B1145),ALL!$B$1:$V$2738,4,FALSE)),"",IF(ISERROR(VLOOKUP(TRIM(B1145),ALL!$B$1:$V$2738,4,FALSE))," ",VLOOKUP(TRIM(B1145),ALL!$B$1:$V$2738,4,FALSE)))</f>
        <v/>
      </c>
      <c r="I1145" s="34" t="str">
        <f>IF(ISBLANK(VLOOKUP(TRIM(B1145),ALL!$B$1:$V$2738,5,FALSE)),"",IF(ISERROR(VLOOKUP(TRIM(B1145),ALL!$B$1:$V$2738,5,FALSE))," ",VLOOKUP(TRIM(B1145),ALL!$B$1:$V$2738,5,FALSE)))</f>
        <v/>
      </c>
      <c r="J1145" s="34" t="str">
        <f>IF(ISBLANK(VLOOKUP(TRIM(B1145),ALL!$B$1:$V$2738,6,FALSE)),"",IF(ISERROR(VLOOKUP(TRIM(B1145),ALL!$B$1:$V$2738,6,FALSE))," ", VLOOKUP(TRIM(B1145),ALL!$B$1:$V$2738,6,FALSE)))</f>
        <v/>
      </c>
      <c r="K1145" s="34" t="str">
        <f>IF(ISBLANK(VLOOKUP(TRIM(B1145),ALL!$B$1:$V$2738,7,FALSE)),"",IF(ISERROR(VLOOKUP(TRIM(B1145),ALL!$B$1:$V$2738,7,FALSE))," ",VLOOKUP(TRIM(B1145),ALL!$B$1:$V$2738,7,FALSE)))</f>
        <v/>
      </c>
      <c r="L1145" s="34" t="str">
        <f>IF(ISBLANK(VLOOKUP(TRIM(B1145),ALL!$B$1:$V$2738,8,FALSE)),"",IF(ISERROR(VLOOKUP(TRIM(B1145),ALL!$B$1:$V$2738,8,FALSE))," ",VLOOKUP(TRIM(B1145),ALL!$B$1:$V$2738,8,FALSE)))</f>
        <v/>
      </c>
      <c r="M1145" s="34" t="str">
        <f>IF(ISBLANK(VLOOKUP(TRIM(B1145),ALL!$B$1:$V$2738,9,FALSE)),"",IF(ISERROR(VLOOKUP(TRIM(B1145),ALL!$B$1:$V$2738,9,FALSE))," ",VLOOKUP(TRIM(B1145),ALL!$B$1:$V$2738,9,FALSE)))</f>
        <v/>
      </c>
      <c r="N1145" s="34" t="str">
        <f>IF(ISBLANK(VLOOKUP(TRIM(B1145),ALL!$B$1:$V$2738,10,FALSE)),"",IF(ISERROR(VLOOKUP(TRIM(B1145),ALL!$B$1:$V$2738,10,FALSE))," ",VLOOKUP(TRIM(B1145),ALL!$B$1:$V$2738,10,FALSE)))</f>
        <v/>
      </c>
      <c r="O1145" s="32"/>
      <c r="P1145"/>
      <c r="Q1145"/>
      <c r="R1145"/>
      <c r="S1145"/>
      <c r="T1145"/>
      <c r="AB1145"/>
      <c r="AC1145"/>
    </row>
    <row r="1146" spans="1:29">
      <c r="A1146" s="34" t="str">
        <f>IF(ISERROR(VLOOKUP(TRIM(B1146),ALL!$B$1:$U$2738,3,FALSE)),"(unc)",VLOOKUP(TRIM(B1146),ALL!$B$1:$U$2738,3,FALSE))</f>
        <v>QB</v>
      </c>
      <c r="B1146" s="99" t="s">
        <v>7375</v>
      </c>
      <c r="C1146" s="10" t="s">
        <v>9439</v>
      </c>
      <c r="D1146" s="224">
        <f>VLOOKUP(TRIM(B1146),BirthdateDraft!$A$1:$M$9000,2,FALSE)</f>
        <v>34897</v>
      </c>
      <c r="E1146" s="203" t="str">
        <f>VLOOKUP(TRIM(B1146),BirthdateDraft!$A$1:$M$9865,3,FALSE)</f>
        <v>18/3</v>
      </c>
      <c r="F1146" s="209" t="s">
        <v>11870</v>
      </c>
      <c r="G1146" s="34" t="str">
        <f>IF(ISERROR(VLOOKUP(TRIM(B1146),ALL!$B$1:$U$2738,2,FALSE)),"",IF(ISERROR(VLOOKUP(TRIM(B1146),ALL!$B$1:$U$2738,2,FALSE))," ",VLOOKUP(TRIM(B1146),ALL!$B$1:$U$2738,2,FALSE)))</f>
        <v>PIA</v>
      </c>
      <c r="H1146" s="124"/>
      <c r="I1146" s="34"/>
      <c r="J1146" s="34"/>
      <c r="K1146" s="34"/>
      <c r="L1146" s="34"/>
      <c r="M1146" s="34"/>
      <c r="N1146" s="34"/>
      <c r="O1146" s="32"/>
      <c r="P1146"/>
      <c r="Q1146"/>
      <c r="R1146"/>
      <c r="S1146"/>
      <c r="T1146"/>
      <c r="AB1146"/>
      <c r="AC1146"/>
    </row>
    <row r="1147" spans="1:29">
      <c r="A1147" s="34"/>
      <c r="B1147" s="99"/>
      <c r="C1147" s="10"/>
      <c r="D1147" s="224"/>
      <c r="E1147" s="203"/>
      <c r="F1147" s="209"/>
      <c r="G1147" s="34"/>
      <c r="H1147" s="124"/>
      <c r="I1147" s="34"/>
      <c r="J1147" s="34"/>
      <c r="K1147" s="34"/>
      <c r="L1147" s="34" t="str">
        <f>IF(ISBLANK(VLOOKUP(TRIM(B1147),ALL!$B$1:$V$2738,8,FALSE)),"",IF(ISERROR(VLOOKUP(TRIM(B1147),ALL!$B$1:$V$2738,8,FALSE))," ",VLOOKUP(TRIM(B1147),ALL!$B$1:$V$2738,8,FALSE)))</f>
        <v xml:space="preserve"> </v>
      </c>
      <c r="M1147" s="34" t="str">
        <f>IF(ISBLANK(VLOOKUP(TRIM(B1147),ALL!$B$1:$V$2738,9,FALSE)),"",IF(ISERROR(VLOOKUP(TRIM(B1147),ALL!$B$1:$V$2738,9,FALSE))," ",VLOOKUP(TRIM(B1147),ALL!$B$1:$V$2738,9,FALSE)))</f>
        <v xml:space="preserve"> </v>
      </c>
      <c r="N1147" s="34" t="str">
        <f>IF(ISBLANK(VLOOKUP(TRIM(B1147),ALL!$B$1:$V$2738,10,FALSE)),"",IF(ISERROR(VLOOKUP(TRIM(B1147),ALL!$B$1:$V$2738,10,FALSE))," ",VLOOKUP(TRIM(B1147),ALL!$B$1:$V$2738,10,FALSE)))</f>
        <v xml:space="preserve"> </v>
      </c>
      <c r="P1147"/>
      <c r="Q1147"/>
      <c r="R1147"/>
      <c r="S1147"/>
      <c r="T1147"/>
      <c r="AB1147"/>
      <c r="AC1147"/>
    </row>
    <row r="1148" spans="1:29">
      <c r="A1148" s="34" t="str">
        <f>IF(ISERROR(VLOOKUP(TRIM(B1148),ALL!$B$1:$U$2738,3,FALSE)),"(unc)",VLOOKUP(TRIM(B1148),ALL!$B$1:$U$2738,3,FALSE))</f>
        <v>HB</v>
      </c>
      <c r="B1148" s="99" t="s">
        <v>7369</v>
      </c>
      <c r="C1148" s="10" t="s">
        <v>9439</v>
      </c>
      <c r="D1148" s="224">
        <f>VLOOKUP(TRIM(B1148),BirthdateDraft!$A$1:$M$9000,2,FALSE)</f>
        <v>35837</v>
      </c>
      <c r="E1148" s="203" t="str">
        <f>VLOOKUP(TRIM(B1148),BirthdateDraft!$A$1:$M$9865,3,FALSE)</f>
        <v>19/1 (24)</v>
      </c>
      <c r="F1148" s="209" t="s">
        <v>8529</v>
      </c>
      <c r="G1148" s="34" t="str">
        <f>IF(ISERROR(VLOOKUP(TRIM(B1148),ALL!$B$1:$U$2738,2,FALSE)),"",IF(ISERROR(VLOOKUP(TRIM(B1148),ALL!$B$1:$U$2738,2,FALSE))," ",VLOOKUP(TRIM(B1148),ALL!$B$1:$U$2738,2,FALSE)))</f>
        <v>LVA</v>
      </c>
      <c r="H1148" s="124" t="str">
        <f>IF(ISBLANK(VLOOKUP(TRIM(B1148),ALL!$B$1:$V$2738,11,FALSE)),"",IF(ISERROR(VLOOKUP(TRIM(B1148),ALL!$B$1:$V$2738,11,FALSE))," ",VLOOKUP(TRIM(B1148),ALL!$B$1:$V$2738,11,FALSE)))</f>
        <v>B</v>
      </c>
      <c r="I1148" s="34" t="str">
        <f>IF(ISBLANK(VLOOKUP(TRIM(B1148),ALL!$B$1:$V$2738,5,FALSE)),"",IF(ISERROR(VLOOKUP(TRIM(B1148),ALL!$B$1:$V$2738,5,FALSE))," ",VLOOKUP(TRIM(B1148),ALL!$B$1:$V$2738,5,FALSE)))</f>
        <v/>
      </c>
      <c r="J1148" s="34" t="str">
        <f>IF(ISBLANK(VLOOKUP(TRIM(B1148),ALL!$B$1:$V$2738,6,FALSE)),"",IF(ISERROR(VLOOKUP(TRIM(B1148),ALL!$B$1:$V$2738,6,FALSE))," ", VLOOKUP(TRIM(B1148),ALL!$B$1:$V$2738,6,FALSE)))</f>
        <v/>
      </c>
      <c r="K1148" s="34" t="str">
        <f>IF(ISBLANK(VLOOKUP(TRIM(B1148),ALL!$B$1:$V$2738,7,FALSE)),"",IF(ISERROR(VLOOKUP(TRIM(B1148),ALL!$B$1:$V$2738,7,FALSE))," ",VLOOKUP(TRIM(B1148),ALL!$B$1:$V$2738,7,FALSE)))</f>
        <v/>
      </c>
      <c r="L1148" s="34">
        <f>IF(ISBLANK(VLOOKUP(TRIM(B1148),ALL!$B$1:$V$2738,8,FALSE)),"",IF(ISERROR(VLOOKUP(TRIM(B1148),ALL!$B$1:$V$2738,8,FALSE))," ",VLOOKUP(TRIM(B1148),ALL!$B$1:$V$2738,8,FALSE)))</f>
        <v>0</v>
      </c>
      <c r="M1148" s="34" t="str">
        <f>IF(ISBLANK(VLOOKUP(TRIM(B1148),ALL!$B$1:$V$2738,9,FALSE)),"",IF(ISERROR(VLOOKUP(TRIM(B1148),ALL!$B$1:$V$2738,9,FALSE))," ",VLOOKUP(TRIM(B1148),ALL!$B$1:$V$2738,9,FALSE)))</f>
        <v/>
      </c>
      <c r="N1148" s="34">
        <f>IF(ISBLANK(VLOOKUP(TRIM(B1148),ALL!$B$1:$V$2738,10,FALSE)),"",IF(ISERROR(VLOOKUP(TRIM(B1148),ALL!$B$1:$V$2738,10,FALSE))," ",VLOOKUP(TRIM(B1148),ALL!$B$1:$V$2738,10,FALSE)))</f>
        <v>0</v>
      </c>
      <c r="P1148"/>
      <c r="Q1148"/>
      <c r="R1148"/>
      <c r="S1148"/>
      <c r="T1148"/>
      <c r="AB1148"/>
      <c r="AC1148"/>
    </row>
    <row r="1149" spans="1:29">
      <c r="A1149" s="34" t="str">
        <f>IF(ISERROR(VLOOKUP(TRIM(B1149),ALL!$B$1:$U$2738,3,FALSE)),"(unc)",VLOOKUP(TRIM(B1149),ALL!$B$1:$U$2738,3,FALSE))</f>
        <v>HB</v>
      </c>
      <c r="B1149" s="99" t="s">
        <v>11608</v>
      </c>
      <c r="C1149" s="10" t="s">
        <v>9439</v>
      </c>
      <c r="D1149" s="224">
        <f>VLOOKUP(TRIM(B1149),BirthdateDraft!$A$1:$M$9000,2,FALSE)</f>
        <v>37177</v>
      </c>
      <c r="E1149" s="203">
        <f>VLOOKUP(TRIM(B1149),BirthdateDraft!$A$1:$M$9865,3,FALSE)</f>
        <v>23.3</v>
      </c>
      <c r="F1149" s="209" t="s">
        <v>11609</v>
      </c>
      <c r="G1149" s="34" t="str">
        <f>IF(ISERROR(VLOOKUP(TRIM(B1149),ALL!$B$1:$U$2738,2,FALSE)),"",IF(ISERROR(VLOOKUP(TRIM(B1149),ALL!$B$1:$U$2738,2,FALSE))," ",VLOOKUP(TRIM(B1149),ALL!$B$1:$U$2738,2,FALSE)))</f>
        <v>MIA</v>
      </c>
      <c r="H1149" s="124" t="str">
        <f>IF(ISBLANK(VLOOKUP(TRIM(B1149),ALL!$B$1:$V$2738,11,FALSE)),"",IF(ISERROR(VLOOKUP(TRIM(B1149),ALL!$B$1:$V$2738,11,FALSE))," ",VLOOKUP(TRIM(B1149),ALL!$B$1:$V$2738,11,FALSE)))</f>
        <v>B</v>
      </c>
      <c r="I1149" s="34" t="str">
        <f>IF(ISBLANK(VLOOKUP(TRIM(B1149),ALL!$B$1:$V$2738,5,FALSE)),"",IF(ISERROR(VLOOKUP(TRIM(B1149),ALL!$B$1:$V$2738,5,FALSE))," ",VLOOKUP(TRIM(B1149),ALL!$B$1:$V$2738,5,FALSE)))</f>
        <v/>
      </c>
      <c r="J1149" s="34" t="str">
        <f>IF(ISBLANK(VLOOKUP(TRIM(B1149),ALL!$B$1:$V$2738,6,FALSE)),"",IF(ISERROR(VLOOKUP(TRIM(B1149),ALL!$B$1:$V$2738,6,FALSE))," ", VLOOKUP(TRIM(B1149),ALL!$B$1:$V$2738,6,FALSE)))</f>
        <v/>
      </c>
      <c r="K1149" s="34" t="str">
        <f>IF(ISBLANK(VLOOKUP(TRIM(B1149),ALL!$B$1:$V$2738,7,FALSE)),"",IF(ISERROR(VLOOKUP(TRIM(B1149),ALL!$B$1:$V$2738,7,FALSE))," ",VLOOKUP(TRIM(B1149),ALL!$B$1:$V$2738,7,FALSE)))</f>
        <v/>
      </c>
      <c r="L1149" s="34">
        <f>IF(ISBLANK(VLOOKUP(TRIM(B1149),ALL!$B$1:$V$2738,8,FALSE)),"",IF(ISERROR(VLOOKUP(TRIM(B1149),ALL!$B$1:$V$2738,8,FALSE))," ",VLOOKUP(TRIM(B1149),ALL!$B$1:$V$2738,8,FALSE)))</f>
        <v>0</v>
      </c>
      <c r="M1149" s="34" t="str">
        <f>IF(ISBLANK(VLOOKUP(TRIM(B1149),ALL!$B$1:$V$2738,9,FALSE)),"",IF(ISERROR(VLOOKUP(TRIM(B1149),ALL!$B$1:$V$2738,9,FALSE))," ",VLOOKUP(TRIM(B1149),ALL!$B$1:$V$2738,9,FALSE)))</f>
        <v/>
      </c>
      <c r="N1149" s="34">
        <f>IF(ISBLANK(VLOOKUP(TRIM(B1149),ALL!$B$1:$V$2738,10,FALSE)),"",IF(ISERROR(VLOOKUP(TRIM(B1149),ALL!$B$1:$V$2738,10,FALSE))," ",VLOOKUP(TRIM(B1149),ALL!$B$1:$V$2738,10,FALSE)))</f>
        <v>2</v>
      </c>
      <c r="P1149"/>
      <c r="Q1149"/>
      <c r="R1149"/>
      <c r="S1149"/>
      <c r="T1149"/>
      <c r="AB1149"/>
      <c r="AC1149"/>
    </row>
    <row r="1150" spans="1:29">
      <c r="A1150" s="34" t="str">
        <f>IF(ISERROR(VLOOKUP(TRIM(B1150),ALL!$B$1:$U$2738,3,FALSE)),"(unc)",VLOOKUP(TRIM(B1150),ALL!$B$1:$U$2738,3,FALSE))</f>
        <v>HB</v>
      </c>
      <c r="B1150" s="99" t="s">
        <v>8137</v>
      </c>
      <c r="C1150" s="10" t="s">
        <v>9439</v>
      </c>
      <c r="D1150" s="224">
        <f>VLOOKUP(TRIM(B1150),BirthdateDraft!$A$1:$M$9000,2,FALSE)</f>
        <v>35779</v>
      </c>
      <c r="E1150" s="203" t="str">
        <f>VLOOKUP(TRIM(B1150),BirthdateDraft!$A$1:$M$9865,3,FALSE)</f>
        <v>20/3</v>
      </c>
      <c r="F1150" s="209" t="s">
        <v>8459</v>
      </c>
      <c r="G1150" s="34" t="str">
        <f>IF(ISERROR(VLOOKUP(TRIM(B1150),ALL!$B$1:$U$2738,2,FALSE)),"",IF(ISERROR(VLOOKUP(TRIM(B1150),ALL!$B$1:$U$2738,2,FALSE))," ",VLOOKUP(TRIM(B1150),ALL!$B$1:$U$2738,2,FALSE)))</f>
        <v>INA</v>
      </c>
      <c r="H1150" s="124" t="str">
        <f>IF(ISBLANK(VLOOKUP(TRIM(B1150),ALL!$B$1:$V$2738,11,FALSE)),"",IF(ISERROR(VLOOKUP(TRIM(B1150),ALL!$B$1:$V$2738,11,FALSE))," ",VLOOKUP(TRIM(B1150),ALL!$B$1:$V$2738,11,FALSE)))</f>
        <v>B</v>
      </c>
      <c r="I1150" s="34" t="str">
        <f>IF(ISBLANK(VLOOKUP(TRIM(B1150),ALL!$B$1:$V$2738,5,FALSE)),"",IF(ISERROR(VLOOKUP(TRIM(B1150),ALL!$B$1:$V$2738,5,FALSE))," ",VLOOKUP(TRIM(B1150),ALL!$B$1:$V$2738,5,FALSE)))</f>
        <v/>
      </c>
      <c r="J1150" s="34" t="str">
        <f>IF(ISBLANK(VLOOKUP(TRIM(B1150),ALL!$B$1:$V$2738,6,FALSE)),"",IF(ISERROR(VLOOKUP(TRIM(B1150),ALL!$B$1:$V$2738,6,FALSE))," ", VLOOKUP(TRIM(B1150),ALL!$B$1:$V$2738,6,FALSE)))</f>
        <v/>
      </c>
      <c r="K1150" s="34" t="str">
        <f>IF(ISBLANK(VLOOKUP(TRIM(B1150),ALL!$B$1:$V$2738,7,FALSE)),"",IF(ISERROR(VLOOKUP(TRIM(B1150),ALL!$B$1:$V$2738,7,FALSE))," ",VLOOKUP(TRIM(B1150),ALL!$B$1:$V$2738,7,FALSE)))</f>
        <v/>
      </c>
      <c r="L1150" s="34">
        <f>IF(ISBLANK(VLOOKUP(TRIM(B1150),ALL!$B$1:$V$2738,8,FALSE)),"",IF(ISERROR(VLOOKUP(TRIM(B1150),ALL!$B$1:$V$2738,8,FALSE))," ",VLOOKUP(TRIM(B1150),ALL!$B$1:$V$2738,8,FALSE)))</f>
        <v>0</v>
      </c>
      <c r="M1150" s="34" t="str">
        <f>IF(ISBLANK(VLOOKUP(TRIM(B1150),ALL!$B$1:$V$2738,9,FALSE)),"",IF(ISERROR(VLOOKUP(TRIM(B1150),ALL!$B$1:$V$2738,9,FALSE))," ",VLOOKUP(TRIM(B1150),ALL!$B$1:$V$2738,9,FALSE)))</f>
        <v/>
      </c>
      <c r="N1150" s="34">
        <f>IF(ISBLANK(VLOOKUP(TRIM(B1150),ALL!$B$1:$V$2738,10,FALSE)),"",IF(ISERROR(VLOOKUP(TRIM(B1150),ALL!$B$1:$V$2738,10,FALSE))," ",VLOOKUP(TRIM(B1150),ALL!$B$1:$V$2738,10,FALSE)))</f>
        <v>2</v>
      </c>
      <c r="P1150"/>
      <c r="Q1150"/>
      <c r="R1150"/>
      <c r="S1150"/>
      <c r="T1150"/>
      <c r="AB1150"/>
      <c r="AC1150"/>
    </row>
    <row r="1151" spans="1:29">
      <c r="A1151" s="34" t="str">
        <f>IF(ISERROR(VLOOKUP(TRIM(B1151),ALL!$B$1:$U$2738,3,FALSE)),"(unc)",VLOOKUP(TRIM(B1151),ALL!$B$1:$U$2738,3,FALSE))</f>
        <v>HB</v>
      </c>
      <c r="B1151" s="99" t="s">
        <v>11006</v>
      </c>
      <c r="C1151" s="10" t="s">
        <v>9439</v>
      </c>
      <c r="D1151" s="224">
        <f>VLOOKUP(TRIM(B1151),BirthdateDraft!$A$1:$M$9000,2,FALSE)</f>
        <v>36606</v>
      </c>
      <c r="E1151" s="203">
        <f>VLOOKUP(TRIM(B1151),BirthdateDraft!$A$1:$M$9865,3,FALSE)</f>
        <v>23.5</v>
      </c>
      <c r="F1151" s="209">
        <v>24.4</v>
      </c>
      <c r="G1151" s="34" t="str">
        <f>IF(ISERROR(VLOOKUP(TRIM(B1151),ALL!$B$1:$U$2738,2,FALSE)),"",IF(ISERROR(VLOOKUP(TRIM(B1151),ALL!$B$1:$U$2738,2,FALSE))," ",VLOOKUP(TRIM(B1151),ALL!$B$1:$U$2738,2,FALSE)))</f>
        <v>CNA</v>
      </c>
      <c r="H1151" s="124" t="str">
        <f>IF(ISBLANK(VLOOKUP(TRIM(B1151),ALL!$B$1:$V$2738,11,FALSE)),"",IF(ISERROR(VLOOKUP(TRIM(B1151),ALL!$B$1:$V$2738,11,FALSE))," ",VLOOKUP(TRIM(B1151),ALL!$B$1:$V$2738,11,FALSE)))</f>
        <v>B</v>
      </c>
      <c r="I1151" s="34" t="str">
        <f>IF(ISBLANK(VLOOKUP(TRIM(B1151),ALL!$B$1:$V$2738,5,FALSE)),"",IF(ISERROR(VLOOKUP(TRIM(B1151),ALL!$B$1:$V$2738,5,FALSE))," ",VLOOKUP(TRIM(B1151),ALL!$B$1:$V$2738,5,FALSE)))</f>
        <v/>
      </c>
      <c r="J1151" s="34" t="str">
        <f>IF(ISBLANK(VLOOKUP(TRIM(B1151),ALL!$B$1:$V$2738,6,FALSE)),"",IF(ISERROR(VLOOKUP(TRIM(B1151),ALL!$B$1:$V$2738,6,FALSE))," ", VLOOKUP(TRIM(B1151),ALL!$B$1:$V$2738,6,FALSE)))</f>
        <v/>
      </c>
      <c r="K1151" s="34" t="str">
        <f>IF(ISBLANK(VLOOKUP(TRIM(B1151),ALL!$B$1:$V$2738,7,FALSE)),"",IF(ISERROR(VLOOKUP(TRIM(B1151),ALL!$B$1:$V$2738,7,FALSE))," ",VLOOKUP(TRIM(B1151),ALL!$B$1:$V$2738,7,FALSE)))</f>
        <v/>
      </c>
      <c r="L1151" s="34">
        <f>IF(ISBLANK(VLOOKUP(TRIM(B1151),ALL!$B$1:$V$2738,8,FALSE)),"",IF(ISERROR(VLOOKUP(TRIM(B1151),ALL!$B$1:$V$2738,8,FALSE))," ",VLOOKUP(TRIM(B1151),ALL!$B$1:$V$2738,8,FALSE)))</f>
        <v>0</v>
      </c>
      <c r="M1151" s="34" t="str">
        <f>IF(ISBLANK(VLOOKUP(TRIM(B1151),ALL!$B$1:$V$2738,9,FALSE)),"",IF(ISERROR(VLOOKUP(TRIM(B1151),ALL!$B$1:$V$2738,9,FALSE))," ",VLOOKUP(TRIM(B1151),ALL!$B$1:$V$2738,9,FALSE)))</f>
        <v/>
      </c>
      <c r="N1151" s="34">
        <f>IF(ISBLANK(VLOOKUP(TRIM(B1151),ALL!$B$1:$V$2738,10,FALSE)),"",IF(ISERROR(VLOOKUP(TRIM(B1151),ALL!$B$1:$V$2738,10,FALSE))," ",VLOOKUP(TRIM(B1151),ALL!$B$1:$V$2738,10,FALSE)))</f>
        <v>0</v>
      </c>
      <c r="P1151"/>
      <c r="Q1151"/>
      <c r="R1151"/>
      <c r="S1151"/>
      <c r="T1151"/>
      <c r="AB1151"/>
      <c r="AC1151"/>
    </row>
    <row r="1152" spans="1:29">
      <c r="A1152" s="34" t="str">
        <f>IF(ISERROR(VLOOKUP(TRIM(B1152),ALL!$B$1:$U$2738,3,FALSE)),"(unc)",VLOOKUP(TRIM(B1152),ALL!$B$1:$U$2738,3,FALSE))</f>
        <v>WR HB</v>
      </c>
      <c r="B1152" s="99" t="s">
        <v>9015</v>
      </c>
      <c r="C1152" s="10" t="s">
        <v>9439</v>
      </c>
      <c r="D1152" s="224">
        <f>VLOOKUP(TRIM(B1152),BirthdateDraft!$A$1:$M$9000,2,FALSE)</f>
        <v>36686</v>
      </c>
      <c r="E1152" s="203" t="str">
        <f>VLOOKUP(TRIM(B1152),BirthdateDraft!$A$1:$M$9865,3,FALSE)</f>
        <v>21/2</v>
      </c>
      <c r="F1152" s="209" t="s">
        <v>8459</v>
      </c>
      <c r="G1152" s="34" t="str">
        <f>IF(ISERROR(VLOOKUP(TRIM(B1152),ALL!$B$1:$U$2738,2,FALSE)),"",IF(ISERROR(VLOOKUP(TRIM(B1152),ALL!$B$1:$U$2738,2,FALSE))," ",VLOOKUP(TRIM(B1152),ALL!$B$1:$U$2738,2,FALSE)))</f>
        <v>ARN</v>
      </c>
      <c r="H1152" s="124" t="str">
        <f>IF(ISBLANK(VLOOKUP(TRIM(B1152),ALL!$B$1:$V$2738,11,FALSE)),"",IF(ISERROR(VLOOKUP(TRIM(B1152),ALL!$B$1:$V$2738,11,FALSE))," ",VLOOKUP(TRIM(B1152),ALL!$B$1:$V$2738,11,FALSE)))</f>
        <v>C</v>
      </c>
      <c r="I1152" s="34"/>
      <c r="J1152" s="34"/>
      <c r="K1152" s="34"/>
      <c r="L1152" s="34">
        <f>IF(ISBLANK(VLOOKUP(TRIM(B1152),ALL!$B$1:$V$2738,8,FALSE)),"",IF(ISERROR(VLOOKUP(TRIM(B1152),ALL!$B$1:$V$2738,8,FALSE))," ",VLOOKUP(TRIM(B1152),ALL!$B$1:$V$2738,8,FALSE)))</f>
        <v>0</v>
      </c>
      <c r="M1152" s="34" t="str">
        <f>IF(ISBLANK(VLOOKUP(TRIM(B1152),ALL!$B$1:$V$2738,9,FALSE)),"",IF(ISERROR(VLOOKUP(TRIM(B1152),ALL!$B$1:$V$2738,9,FALSE))," ",VLOOKUP(TRIM(B1152),ALL!$B$1:$V$2738,9,FALSE)))</f>
        <v/>
      </c>
      <c r="N1152" s="34">
        <f>IF(ISBLANK(VLOOKUP(TRIM(B1152),ALL!$B$1:$V$2738,10,FALSE)),"",IF(ISERROR(VLOOKUP(TRIM(B1152),ALL!$B$1:$V$2738,10,FALSE))," ",VLOOKUP(TRIM(B1152),ALL!$B$1:$V$2738,10,FALSE)))</f>
        <v>0</v>
      </c>
      <c r="P1152"/>
      <c r="Q1152"/>
      <c r="R1152"/>
      <c r="S1152"/>
      <c r="T1152"/>
      <c r="AB1152"/>
      <c r="AC1152"/>
    </row>
    <row r="1153" spans="1:29">
      <c r="A1153" s="34"/>
      <c r="B1153" s="99"/>
      <c r="C1153" s="10"/>
      <c r="D1153" s="224"/>
      <c r="E1153" s="203"/>
      <c r="F1153" s="209"/>
      <c r="G1153" s="34"/>
      <c r="H1153" s="124"/>
      <c r="I1153" s="34"/>
      <c r="J1153" s="34"/>
      <c r="K1153" s="34"/>
      <c r="L1153" s="34" t="str">
        <f>IF(ISBLANK(VLOOKUP(TRIM(B1153),ALL!$B$1:$V$2738,8,FALSE)),"",IF(ISERROR(VLOOKUP(TRIM(B1153),ALL!$B$1:$V$2738,8,FALSE))," ",VLOOKUP(TRIM(B1153),ALL!$B$1:$V$2738,8,FALSE)))</f>
        <v xml:space="preserve"> </v>
      </c>
      <c r="M1153" s="34" t="str">
        <f>IF(ISBLANK(VLOOKUP(TRIM(B1153),ALL!$B$1:$V$2738,9,FALSE)),"",IF(ISERROR(VLOOKUP(TRIM(B1153),ALL!$B$1:$V$2738,9,FALSE))," ",VLOOKUP(TRIM(B1153),ALL!$B$1:$V$2738,9,FALSE)))</f>
        <v xml:space="preserve"> </v>
      </c>
      <c r="N1153" s="34" t="str">
        <f>IF(ISBLANK(VLOOKUP(TRIM(B1153),ALL!$B$1:$V$2738,10,FALSE)),"",IF(ISERROR(VLOOKUP(TRIM(B1153),ALL!$B$1:$V$2738,10,FALSE))," ",VLOOKUP(TRIM(B1153),ALL!$B$1:$V$2738,10,FALSE)))</f>
        <v xml:space="preserve"> </v>
      </c>
      <c r="P1153"/>
      <c r="Q1153"/>
      <c r="R1153"/>
      <c r="S1153"/>
      <c r="T1153"/>
      <c r="AB1153"/>
      <c r="AC1153"/>
    </row>
    <row r="1154" spans="1:29">
      <c r="A1154" s="34" t="str">
        <f>IF(ISERROR(VLOOKUP(TRIM(B1154),ALL!$B$1:$U$2738,3,FALSE)),"(unc)",VLOOKUP(TRIM(B1154),ALL!$B$1:$U$2738,3,FALSE))</f>
        <v>WR</v>
      </c>
      <c r="B1154" s="99" t="s">
        <v>5193</v>
      </c>
      <c r="C1154" s="10" t="s">
        <v>9439</v>
      </c>
      <c r="D1154" s="224">
        <f>VLOOKUP(TRIM(B1154),BirthdateDraft!$A$1:$M$9000,2,FALSE)</f>
        <v>34502</v>
      </c>
      <c r="E1154" s="203" t="str">
        <f>VLOOKUP(TRIM(B1154),BirthdateDraft!$A$1:$M$9865,3,FALSE)</f>
        <v>15/1 (4)</v>
      </c>
      <c r="F1154" s="209" t="s">
        <v>8650</v>
      </c>
      <c r="G1154" s="34" t="str">
        <f>IF(ISERROR(VLOOKUP(TRIM(B1154),ALL!$B$1:$U$2738,2,FALSE)),"",IF(ISERROR(VLOOKUP(TRIM(B1154),ALL!$B$1:$U$2738,2,FALSE))," ",VLOOKUP(TRIM(B1154),ALL!$B$1:$U$2738,2,FALSE)))</f>
        <v>CLA</v>
      </c>
      <c r="H1154" s="124" t="str">
        <f>IF(ISBLANK(VLOOKUP(TRIM(B1154),ALL!$B$1:$V$2738,11,FALSE)),"",IF(ISERROR(VLOOKUP(TRIM(B1154),ALL!$B$1:$V$2738,11,FALSE))," ",VLOOKUP(TRIM(B1154),ALL!$B$1:$V$2738,11,FALSE)))</f>
        <v>D</v>
      </c>
      <c r="I1154" s="34" t="str">
        <f>IF(ISBLANK(VLOOKUP(TRIM(B1154),ALL!$B$1:$V$2738,5,FALSE)),"",IF(ISERROR(VLOOKUP(TRIM(B1154),ALL!$B$1:$V$2738,5,FALSE))," ",VLOOKUP(TRIM(B1154),ALL!$B$1:$V$2738,5,FALSE)))</f>
        <v/>
      </c>
      <c r="J1154" s="34" t="str">
        <f>IF(ISBLANK(VLOOKUP(TRIM(B1154),ALL!$B$1:$V$2738,6,FALSE)),"",IF(ISERROR(VLOOKUP(TRIM(B1154),ALL!$B$1:$V$2738,6,FALSE))," ", VLOOKUP(TRIM(B1154),ALL!$B$1:$V$2738,6,FALSE)))</f>
        <v/>
      </c>
      <c r="K1154" s="34" t="str">
        <f>IF(ISBLANK(VLOOKUP(TRIM(B1154),ALL!$B$1:$V$2738,7,FALSE)),"",IF(ISERROR(VLOOKUP(TRIM(B1154),ALL!$B$1:$V$2738,7,FALSE))," ",VLOOKUP(TRIM(B1154),ALL!$B$1:$V$2738,7,FALSE)))</f>
        <v/>
      </c>
      <c r="L1154" s="34" t="str">
        <f>IF(ISBLANK(VLOOKUP(TRIM(B1154),ALL!$B$1:$V$2738,8,FALSE)),"",IF(ISERROR(VLOOKUP(TRIM(B1154),ALL!$B$1:$V$2738,8,FALSE))," ",VLOOKUP(TRIM(B1154),ALL!$B$1:$V$2738,8,FALSE)))</f>
        <v/>
      </c>
      <c r="M1154" s="34" t="str">
        <f>IF(ISBLANK(VLOOKUP(TRIM(B1154),ALL!$B$1:$V$2738,9,FALSE)),"",IF(ISERROR(VLOOKUP(TRIM(B1154),ALL!$B$1:$V$2738,9,FALSE))," ",VLOOKUP(TRIM(B1154),ALL!$B$1:$V$2738,9,FALSE)))</f>
        <v/>
      </c>
      <c r="N1154" s="34" t="str">
        <f>IF(ISBLANK(VLOOKUP(TRIM(B1154),ALL!$B$1:$V$2738,10,FALSE)),"",IF(ISERROR(VLOOKUP(TRIM(B1154),ALL!$B$1:$V$2738,10,FALSE))," ",VLOOKUP(TRIM(B1154),ALL!$B$1:$V$2738,10,FALSE)))</f>
        <v/>
      </c>
      <c r="O1154" s="32"/>
      <c r="P1154"/>
      <c r="Q1154"/>
      <c r="R1154"/>
      <c r="S1154"/>
      <c r="T1154"/>
      <c r="AB1154"/>
      <c r="AC1154"/>
    </row>
    <row r="1155" spans="1:29">
      <c r="A1155" s="34" t="str">
        <f>IF(ISERROR(VLOOKUP(TRIM(B1155),ALL!$B$1:$U$2738,3,FALSE)),"(unc)",VLOOKUP(TRIM(B1155),ALL!$B$1:$U$2738,3,FALSE))</f>
        <v>WR</v>
      </c>
      <c r="B1155" s="99" t="s">
        <v>5695</v>
      </c>
      <c r="C1155" s="10" t="s">
        <v>9439</v>
      </c>
      <c r="D1155" s="224">
        <f>VLOOKUP(TRIM(B1155),BirthdateDraft!$A$1:$M$9000,2,FALSE)</f>
        <v>34653</v>
      </c>
      <c r="E1155" s="203" t="str">
        <f>VLOOKUP(TRIM(B1155),BirthdateDraft!$A$1:$M$9865,3,FALSE)</f>
        <v>16/2</v>
      </c>
      <c r="F1155" s="209"/>
      <c r="G1155" s="34" t="str">
        <f>IF(ISERROR(VLOOKUP(TRIM(B1155),ALL!$B$1:$U$2738,2,FALSE)),"",IF(ISERROR(VLOOKUP(TRIM(B1155),ALL!$B$1:$U$2738,2,FALSE))," ",VLOOKUP(TRIM(B1155),ALL!$B$1:$U$2738,2,FALSE)))</f>
        <v>CNA</v>
      </c>
      <c r="H1155" s="124" t="str">
        <f>IF(ISBLANK(VLOOKUP(TRIM(B1155),ALL!$B$1:$V$2738,11,FALSE)),"",IF(ISERROR(VLOOKUP(TRIM(B1155),ALL!$B$1:$V$2738,11,FALSE))," ",VLOOKUP(TRIM(B1155),ALL!$B$1:$V$2738,11,FALSE)))</f>
        <v>D</v>
      </c>
      <c r="I1155" s="34" t="str">
        <f>IF(ISBLANK(VLOOKUP(TRIM(B1155),ALL!$B$1:$V$2738,5,FALSE)),"",IF(ISERROR(VLOOKUP(TRIM(B1155),ALL!$B$1:$V$2738,5,FALSE))," ",VLOOKUP(TRIM(B1155),ALL!$B$1:$V$2738,5,FALSE)))</f>
        <v/>
      </c>
      <c r="J1155" s="34" t="str">
        <f>IF(ISBLANK(VLOOKUP(TRIM(B1155),ALL!$B$1:$V$2738,6,FALSE)),"",IF(ISERROR(VLOOKUP(TRIM(B1155),ALL!$B$1:$V$2738,6,FALSE))," ", VLOOKUP(TRIM(B1155),ALL!$B$1:$V$2738,6,FALSE)))</f>
        <v/>
      </c>
      <c r="K1155" s="34" t="str">
        <f>IF(ISBLANK(VLOOKUP(TRIM(B1155),ALL!$B$1:$V$2738,7,FALSE)),"",IF(ISERROR(VLOOKUP(TRIM(B1155),ALL!$B$1:$V$2738,7,FALSE))," ",VLOOKUP(TRIM(B1155),ALL!$B$1:$V$2738,7,FALSE)))</f>
        <v/>
      </c>
      <c r="L1155" s="34" t="str">
        <f>IF(ISBLANK(VLOOKUP(TRIM(B1155),ALL!$B$1:$V$2738,8,FALSE)),"",IF(ISERROR(VLOOKUP(TRIM(B1155),ALL!$B$1:$V$2738,8,FALSE))," ",VLOOKUP(TRIM(B1155),ALL!$B$1:$V$2738,8,FALSE)))</f>
        <v/>
      </c>
      <c r="M1155" s="34" t="str">
        <f>IF(ISBLANK(VLOOKUP(TRIM(B1155),ALL!$B$1:$V$2738,9,FALSE)),"",IF(ISERROR(VLOOKUP(TRIM(B1155),ALL!$B$1:$V$2738,9,FALSE))," ",VLOOKUP(TRIM(B1155),ALL!$B$1:$V$2738,9,FALSE)))</f>
        <v/>
      </c>
      <c r="N1155" s="34" t="str">
        <f>IF(ISBLANK(VLOOKUP(TRIM(B1155),ALL!$B$1:$V$2738,10,FALSE)),"",IF(ISERROR(VLOOKUP(TRIM(B1155),ALL!$B$1:$V$2738,10,FALSE))," ",VLOOKUP(TRIM(B1155),ALL!$B$1:$V$2738,10,FALSE)))</f>
        <v/>
      </c>
      <c r="P1155"/>
      <c r="Q1155"/>
      <c r="R1155"/>
      <c r="S1155"/>
      <c r="T1155"/>
      <c r="AB1155"/>
      <c r="AC1155"/>
    </row>
    <row r="1156" spans="1:29">
      <c r="A1156" s="34" t="str">
        <f>IF(ISERROR(VLOOKUP(TRIM(B1156),ALL!$B$1:$U$2738,3,FALSE)),"(unc)",VLOOKUP(TRIM(B1156),ALL!$B$1:$U$2738,3,FALSE))</f>
        <v>WR</v>
      </c>
      <c r="B1156" s="99" t="s">
        <v>9171</v>
      </c>
      <c r="C1156" s="10" t="s">
        <v>9439</v>
      </c>
      <c r="D1156" s="224">
        <f>VLOOKUP(TRIM(B1156),BirthdateDraft!$A$1:$M$9000,2,FALSE)</f>
        <v>36586</v>
      </c>
      <c r="E1156" s="203" t="str">
        <f>VLOOKUP(TRIM(B1156),BirthdateDraft!$A$1:$M$9865,3,FALSE)</f>
        <v>21/1(5)</v>
      </c>
      <c r="F1156" s="209"/>
      <c r="G1156" s="34" t="str">
        <f>IF(ISERROR(VLOOKUP(TRIM(B1156),ALL!$B$1:$U$2738,2,FALSE)),"",IF(ISERROR(VLOOKUP(TRIM(B1156),ALL!$B$1:$U$2738,2,FALSE))," ",VLOOKUP(TRIM(B1156),ALL!$B$1:$U$2738,2,FALSE)))</f>
        <v>CNA</v>
      </c>
      <c r="H1156" s="124" t="str">
        <f>IF(ISBLANK(VLOOKUP(TRIM(B1156),ALL!$B$1:$V$2738,11,FALSE)),"",IF(ISERROR(VLOOKUP(TRIM(B1156),ALL!$B$1:$V$2738,11,FALSE))," ",VLOOKUP(TRIM(B1156),ALL!$B$1:$V$2738,11,FALSE)))</f>
        <v>B</v>
      </c>
      <c r="I1156" s="34"/>
      <c r="J1156" s="34"/>
      <c r="K1156" s="34"/>
      <c r="L1156" s="34" t="str">
        <f>IF(ISBLANK(VLOOKUP(TRIM(B1156),ALL!$B$1:$V$2738,8,FALSE)),"",IF(ISERROR(VLOOKUP(TRIM(B1156),ALL!$B$1:$V$2738,8,FALSE))," ",VLOOKUP(TRIM(B1156),ALL!$B$1:$V$2738,8,FALSE)))</f>
        <v/>
      </c>
      <c r="M1156" s="34" t="str">
        <f>IF(ISBLANK(VLOOKUP(TRIM(B1156),ALL!$B$1:$V$2738,9,FALSE)),"",IF(ISERROR(VLOOKUP(TRIM(B1156),ALL!$B$1:$V$2738,9,FALSE))," ",VLOOKUP(TRIM(B1156),ALL!$B$1:$V$2738,9,FALSE)))</f>
        <v/>
      </c>
      <c r="N1156" s="34" t="str">
        <f>IF(ISBLANK(VLOOKUP(TRIM(B1156),ALL!$B$1:$V$2738,10,FALSE)),"",IF(ISERROR(VLOOKUP(TRIM(B1156),ALL!$B$1:$V$2738,10,FALSE))," ",VLOOKUP(TRIM(B1156),ALL!$B$1:$V$2738,10,FALSE)))</f>
        <v/>
      </c>
      <c r="P1156"/>
      <c r="Q1156"/>
      <c r="R1156"/>
      <c r="S1156"/>
      <c r="T1156"/>
      <c r="AB1156"/>
      <c r="AC1156"/>
    </row>
    <row r="1157" spans="1:29">
      <c r="A1157" s="34" t="str">
        <f>IF(ISERROR(VLOOKUP(TRIM(B1157),ALL!$B$1:$U$2738,3,FALSE)),"(unc)",VLOOKUP(TRIM(B1157),ALL!$B$1:$U$2738,3,FALSE))</f>
        <v>WR</v>
      </c>
      <c r="B1157" s="99" t="s">
        <v>11194</v>
      </c>
      <c r="C1157" s="10" t="s">
        <v>9439</v>
      </c>
      <c r="D1157" s="224">
        <f>VLOOKUP(TRIM(B1157),BirthdateDraft!$A$1:$M$9000,2,FALSE)</f>
        <v>36298</v>
      </c>
      <c r="E1157" s="203">
        <f>VLOOKUP(TRIM(B1157),BirthdateDraft!$A$1:$M$9865,3,FALSE)</f>
        <v>23.7</v>
      </c>
      <c r="F1157" s="209" t="s">
        <v>12129</v>
      </c>
      <c r="G1157" s="34" t="str">
        <f>IF(ISERROR(VLOOKUP(TRIM(B1157),ALL!$B$1:$U$2738,2,FALSE)),"",IF(ISERROR(VLOOKUP(TRIM(B1157),ALL!$B$1:$U$2738,2,FALSE))," ",VLOOKUP(TRIM(B1157),ALL!$B$1:$U$2738,2,FALSE)))</f>
        <v>GBN</v>
      </c>
      <c r="H1157" s="124" t="str">
        <f>IF(ISBLANK(VLOOKUP(TRIM(B1157),ALL!$B$1:$V$2738,11,FALSE)),"",IF(ISERROR(VLOOKUP(TRIM(B1157),ALL!$B$1:$V$2738,11,FALSE))," ",VLOOKUP(TRIM(B1157),ALL!$B$1:$V$2738,11,FALSE)))</f>
        <v>E</v>
      </c>
      <c r="I1157" s="34"/>
      <c r="J1157" s="34"/>
      <c r="K1157" s="34"/>
      <c r="L1157" s="34"/>
      <c r="M1157" s="34"/>
      <c r="N1157" s="34"/>
      <c r="P1157"/>
      <c r="Q1157"/>
      <c r="R1157"/>
      <c r="S1157"/>
      <c r="T1157"/>
      <c r="AB1157"/>
      <c r="AC1157"/>
    </row>
    <row r="1158" spans="1:29">
      <c r="A1158" s="34" t="str">
        <f>IF(ISERROR(VLOOKUP(TRIM(B1158),ALL!$B$1:$U$2738,3,FALSE)),"(unc)",VLOOKUP(TRIM(B1158),ALL!$B$1:$U$2738,3,FALSE))</f>
        <v>TE</v>
      </c>
      <c r="B1158" s="99" t="s">
        <v>6731</v>
      </c>
      <c r="C1158" s="10" t="s">
        <v>9439</v>
      </c>
      <c r="D1158" s="224">
        <f>VLOOKUP(TRIM(B1158),BirthdateDraft!$A$1:$M$9000,2,FALSE)</f>
        <v>35314</v>
      </c>
      <c r="E1158" s="203" t="str">
        <f>VLOOKUP(TRIM(B1158),BirthdateDraft!$A$1:$M$9865,3,FALSE)</f>
        <v>18/3</v>
      </c>
      <c r="F1158" s="209" t="s">
        <v>7480</v>
      </c>
      <c r="G1158" s="34" t="str">
        <f>IF(ISERROR(VLOOKUP(TRIM(B1158),ALL!$B$1:$U$2738,2,FALSE)),"",IF(ISERROR(VLOOKUP(TRIM(B1158),ALL!$B$1:$U$2738,2,FALSE))," ",VLOOKUP(TRIM(B1158),ALL!$B$1:$U$2738,2,FALSE)))</f>
        <v>BAA</v>
      </c>
      <c r="H1158" s="124" t="str">
        <f>IF(ISBLANK(VLOOKUP(TRIM(B1158),ALL!$B$1:$V$2738,11,FALSE)),"",IF(ISERROR(VLOOKUP(TRIM(B1158),ALL!$B$1:$V$2738,11,FALSE))," ",VLOOKUP(TRIM(B1158),ALL!$B$1:$V$2738,11,FALSE)))</f>
        <v>C</v>
      </c>
      <c r="I1158" s="34" t="str">
        <f>IF(ISBLANK(VLOOKUP(TRIM(B1158),ALL!$B$1:$V$2738,5,FALSE)),"",IF(ISERROR(VLOOKUP(TRIM(B1158),ALL!$B$1:$V$2738,5,FALSE))," ",VLOOKUP(TRIM(B1158),ALL!$B$1:$V$2738,5,FALSE)))</f>
        <v/>
      </c>
      <c r="J1158" s="34" t="str">
        <f>IF(ISBLANK(VLOOKUP(TRIM(B1158),ALL!$B$1:$V$2738,6,FALSE)),"",IF(ISERROR(VLOOKUP(TRIM(B1158),ALL!$B$1:$V$2738,6,FALSE))," ", VLOOKUP(TRIM(B1158),ALL!$B$1:$V$2738,6,FALSE)))</f>
        <v/>
      </c>
      <c r="K1158" s="34" t="str">
        <f>IF(ISBLANK(VLOOKUP(TRIM(B1158),ALL!$B$1:$V$2738,7,FALSE)),"",IF(ISERROR(VLOOKUP(TRIM(B1158),ALL!$B$1:$V$2738,7,FALSE))," ",VLOOKUP(TRIM(B1158),ALL!$B$1:$V$2738,7,FALSE)))</f>
        <v/>
      </c>
      <c r="L1158" s="34">
        <f>IF(ISBLANK(VLOOKUP(TRIM(B1158),ALL!$B$1:$V$2738,8,FALSE)),"",IF(ISERROR(VLOOKUP(TRIM(B1158),ALL!$B$1:$V$2738,8,FALSE))," ",VLOOKUP(TRIM(B1158),ALL!$B$1:$V$2738,8,FALSE)))</f>
        <v>4</v>
      </c>
      <c r="M1158" s="34" t="str">
        <f>IF(ISBLANK(VLOOKUP(TRIM(B1158),ALL!$B$1:$V$2738,9,FALSE)),"",IF(ISERROR(VLOOKUP(TRIM(B1158),ALL!$B$1:$V$2738,9,FALSE))," ",VLOOKUP(TRIM(B1158),ALL!$B$1:$V$2738,9,FALSE)))</f>
        <v/>
      </c>
      <c r="N1158" s="34">
        <f>IF(ISBLANK(VLOOKUP(TRIM(B1158),ALL!$B$1:$V$2738,10,FALSE)),"",IF(ISERROR(VLOOKUP(TRIM(B1158),ALL!$B$1:$V$2738,10,FALSE))," ",VLOOKUP(TRIM(B1158),ALL!$B$1:$V$2738,10,FALSE)))</f>
        <v>0</v>
      </c>
      <c r="P1158"/>
      <c r="Q1158"/>
      <c r="R1158"/>
      <c r="S1158"/>
      <c r="T1158"/>
      <c r="AB1158"/>
      <c r="AC1158"/>
    </row>
    <row r="1159" spans="1:29">
      <c r="A1159" s="34" t="str">
        <f>IF(ISERROR(VLOOKUP(TRIM(B1159),ALL!$B$1:$U$2738,3,FALSE)),"(unc)",VLOOKUP(TRIM(B1159),ALL!$B$1:$U$2738,3,FALSE))</f>
        <v>BB TE</v>
      </c>
      <c r="B1159" s="99" t="s">
        <v>6730</v>
      </c>
      <c r="C1159" s="10" t="s">
        <v>9439</v>
      </c>
      <c r="D1159" s="224">
        <f>VLOOKUP(TRIM(B1159),BirthdateDraft!$A$1:$M$9000,2,FALSE)</f>
        <v>34856</v>
      </c>
      <c r="E1159" s="203" t="str">
        <f>VLOOKUP(TRIM(B1159),BirthdateDraft!$A$1:$M$9865,3,FALSE)</f>
        <v>18/4</v>
      </c>
      <c r="F1159" s="209"/>
      <c r="G1159" s="34" t="str">
        <f>IF(ISERROR(VLOOKUP(TRIM(B1159),ALL!$B$1:$U$2738,2,FALSE)),"",IF(ISERROR(VLOOKUP(TRIM(B1159),ALL!$B$1:$U$2738,2,FALSE))," ",VLOOKUP(TRIM(B1159),ALL!$B$1:$U$2738,2,FALSE)))</f>
        <v>CAN</v>
      </c>
      <c r="H1159" s="124" t="str">
        <f>IF(ISBLANK(VLOOKUP(TRIM(B1159),ALL!$B$1:$V$2738,11,FALSE)),"",IF(ISERROR(VLOOKUP(TRIM(B1159),ALL!$B$1:$V$2738,11,FALSE))," ",VLOOKUP(TRIM(B1159),ALL!$B$1:$V$2738,11,FALSE)))</f>
        <v>D</v>
      </c>
      <c r="I1159" s="34" t="str">
        <f>IF(ISBLANK(VLOOKUP(TRIM(B1159),ALL!$B$1:$V$2738,5,FALSE)),"",IF(ISERROR(VLOOKUP(TRIM(B1159),ALL!$B$1:$V$2738,5,FALSE))," ",VLOOKUP(TRIM(B1159),ALL!$B$1:$V$2738,5,FALSE)))</f>
        <v/>
      </c>
      <c r="J1159" s="34" t="str">
        <f>IF(ISBLANK(VLOOKUP(TRIM(B1159),ALL!$B$1:$V$2738,6,FALSE)),"",IF(ISERROR(VLOOKUP(TRIM(B1159),ALL!$B$1:$V$2738,6,FALSE))," ", VLOOKUP(TRIM(B1159),ALL!$B$1:$V$2738,6,FALSE)))</f>
        <v/>
      </c>
      <c r="K1159" s="34" t="str">
        <f>IF(ISBLANK(VLOOKUP(TRIM(B1159),ALL!$B$1:$V$2738,7,FALSE)),"",IF(ISERROR(VLOOKUP(TRIM(B1159),ALL!$B$1:$V$2738,7,FALSE))," ",VLOOKUP(TRIM(B1159),ALL!$B$1:$V$2738,7,FALSE)))</f>
        <v/>
      </c>
      <c r="L1159" s="34">
        <f>IF(ISBLANK(VLOOKUP(TRIM(B1159),ALL!$B$1:$V$2738,8,FALSE)),"",IF(ISERROR(VLOOKUP(TRIM(B1159),ALL!$B$1:$V$2738,8,FALSE))," ",VLOOKUP(TRIM(B1159),ALL!$B$1:$V$2738,8,FALSE)))</f>
        <v>0</v>
      </c>
      <c r="M1159" s="34" t="str">
        <f>IF(ISBLANK(VLOOKUP(TRIM(B1159),ALL!$B$1:$V$2738,9,FALSE)),"",IF(ISERROR(VLOOKUP(TRIM(B1159),ALL!$B$1:$V$2738,9,FALSE))," ",VLOOKUP(TRIM(B1159),ALL!$B$1:$V$2738,9,FALSE)))</f>
        <v/>
      </c>
      <c r="N1159" s="34">
        <f>IF(ISBLANK(VLOOKUP(TRIM(B1159),ALL!$B$1:$V$2738,10,FALSE)),"",IF(ISERROR(VLOOKUP(TRIM(B1159),ALL!$B$1:$V$2738,10,FALSE))," ",VLOOKUP(TRIM(B1159),ALL!$B$1:$V$2738,10,FALSE)))</f>
        <v>0</v>
      </c>
      <c r="P1159"/>
      <c r="Q1159"/>
      <c r="R1159"/>
      <c r="S1159"/>
      <c r="T1159"/>
      <c r="AB1159"/>
      <c r="AC1159"/>
    </row>
    <row r="1160" spans="1:29">
      <c r="A1160" s="34" t="str">
        <f>IF(ISERROR(VLOOKUP(TRIM(B1160),ALL!$B$1:$U$2738,3,FALSE)),"(unc)",VLOOKUP(TRIM(B1160),ALL!$B$1:$U$2738,3,FALSE))</f>
        <v>BB TE</v>
      </c>
      <c r="B1160" s="99" t="s">
        <v>7405</v>
      </c>
      <c r="C1160" s="10" t="s">
        <v>9439</v>
      </c>
      <c r="D1160" s="224">
        <f>VLOOKUP(TRIM(B1160),BirthdateDraft!$A$1:$M$9000,2,FALSE)</f>
        <v>35556</v>
      </c>
      <c r="E1160" s="203" t="str">
        <f>VLOOKUP(TRIM(B1160),BirthdateDraft!$A$1:$M$9865,3,FALSE)</f>
        <v>19/4</v>
      </c>
      <c r="F1160" s="209"/>
      <c r="G1160" s="34" t="str">
        <f>IF(ISERROR(VLOOKUP(TRIM(B1160),ALL!$B$1:$U$2738,2,FALSE)),"",IF(ISERROR(VLOOKUP(TRIM(B1160),ALL!$B$1:$U$2738,2,FALSE))," ",VLOOKUP(TRIM(B1160),ALL!$B$1:$U$2738,2,FALSE)))</f>
        <v>NON</v>
      </c>
      <c r="H1160" s="124" t="str">
        <f>IF(ISBLANK(VLOOKUP(TRIM(B1160),ALL!$B$1:$V$2738,11,FALSE)),"",IF(ISERROR(VLOOKUP(TRIM(B1160),ALL!$B$1:$V$2738,11,FALSE))," ",VLOOKUP(TRIM(B1160),ALL!$B$1:$V$2738,11,FALSE)))</f>
        <v>C</v>
      </c>
      <c r="I1160" s="34" t="str">
        <f>IF(ISBLANK(VLOOKUP(TRIM(B1160),ALL!$B$1:$V$2738,5,FALSE)),"",IF(ISERROR(VLOOKUP(TRIM(B1160),ALL!$B$1:$V$2738,5,FALSE))," ",VLOOKUP(TRIM(B1160),ALL!$B$1:$V$2738,5,FALSE)))</f>
        <v/>
      </c>
      <c r="J1160" s="34" t="str">
        <f>IF(ISBLANK(VLOOKUP(TRIM(B1160),ALL!$B$1:$V$2738,6,FALSE)),"",IF(ISERROR(VLOOKUP(TRIM(B1160),ALL!$B$1:$V$2738,6,FALSE))," ", VLOOKUP(TRIM(B1160),ALL!$B$1:$V$2738,6,FALSE)))</f>
        <v/>
      </c>
      <c r="K1160" s="34" t="str">
        <f>IF(ISBLANK(VLOOKUP(TRIM(B1160),ALL!$B$1:$V$2738,7,FALSE)),"",IF(ISERROR(VLOOKUP(TRIM(B1160),ALL!$B$1:$V$2738,7,FALSE))," ",VLOOKUP(TRIM(B1160),ALL!$B$1:$V$2738,7,FALSE)))</f>
        <v/>
      </c>
      <c r="L1160" s="34">
        <f>IF(ISBLANK(VLOOKUP(TRIM(B1160),ALL!$B$1:$V$2738,8,FALSE)),"",IF(ISERROR(VLOOKUP(TRIM(B1160),ALL!$B$1:$V$2738,8,FALSE))," ",VLOOKUP(TRIM(B1160),ALL!$B$1:$V$2738,8,FALSE)))</f>
        <v>0</v>
      </c>
      <c r="M1160" s="34" t="str">
        <f>IF(ISBLANK(VLOOKUP(TRIM(B1160),ALL!$B$1:$V$2738,9,FALSE)),"",IF(ISERROR(VLOOKUP(TRIM(B1160),ALL!$B$1:$V$2738,9,FALSE))," ",VLOOKUP(TRIM(B1160),ALL!$B$1:$V$2738,9,FALSE)))</f>
        <v/>
      </c>
      <c r="N1160" s="34">
        <f>IF(ISBLANK(VLOOKUP(TRIM(B1160),ALL!$B$1:$V$2738,10,FALSE)),"",IF(ISERROR(VLOOKUP(TRIM(B1160),ALL!$B$1:$V$2738,10,FALSE))," ",VLOOKUP(TRIM(B1160),ALL!$B$1:$V$2738,10,FALSE)))</f>
        <v>5</v>
      </c>
      <c r="P1160"/>
      <c r="Q1160"/>
      <c r="R1160"/>
      <c r="S1160"/>
      <c r="T1160"/>
      <c r="AB1160"/>
      <c r="AC1160"/>
    </row>
    <row r="1161" spans="1:29">
      <c r="A1161" s="34"/>
      <c r="B1161" s="99"/>
      <c r="C1161" s="10"/>
      <c r="D1161" s="224"/>
      <c r="E1161" s="203"/>
      <c r="F1161" s="209"/>
      <c r="G1161" s="34"/>
      <c r="H1161" s="124"/>
      <c r="I1161" s="34"/>
      <c r="J1161" s="34"/>
      <c r="K1161" s="34"/>
      <c r="L1161" s="34" t="str">
        <f>IF(ISBLANK(VLOOKUP(TRIM(B1161),ALL!$B$1:$V$2738,8,FALSE)),"",IF(ISERROR(VLOOKUP(TRIM(B1161),ALL!$B$1:$V$2738,8,FALSE))," ",VLOOKUP(TRIM(B1161),ALL!$B$1:$V$2738,8,FALSE)))</f>
        <v xml:space="preserve"> </v>
      </c>
      <c r="M1161" s="34" t="str">
        <f>IF(ISBLANK(VLOOKUP(TRIM(B1161),ALL!$B$1:$V$2738,9,FALSE)),"",IF(ISERROR(VLOOKUP(TRIM(B1161),ALL!$B$1:$V$2738,9,FALSE))," ",VLOOKUP(TRIM(B1161),ALL!$B$1:$V$2738,9,FALSE)))</f>
        <v xml:space="preserve"> </v>
      </c>
      <c r="N1161" s="34" t="str">
        <f>IF(ISBLANK(VLOOKUP(TRIM(B1161),ALL!$B$1:$V$2738,10,FALSE)),"",IF(ISERROR(VLOOKUP(TRIM(B1161),ALL!$B$1:$V$2738,10,FALSE))," ",VLOOKUP(TRIM(B1161),ALL!$B$1:$V$2738,10,FALSE)))</f>
        <v xml:space="preserve"> </v>
      </c>
      <c r="P1161"/>
      <c r="Q1161"/>
      <c r="R1161"/>
      <c r="S1161"/>
      <c r="T1161"/>
      <c r="AB1161"/>
      <c r="AC1161"/>
    </row>
    <row r="1163" spans="1:29">
      <c r="A1163" s="34" t="str">
        <f>IF(ISERROR(VLOOKUP(TRIM(B1163),ALL!$B$1:$U$2738,3,FALSE)),"(unc)",VLOOKUP(TRIM(B1163),ALL!$B$1:$U$2738,3,FALSE))</f>
        <v>(unc)</v>
      </c>
      <c r="B1163" s="99" t="s">
        <v>7291</v>
      </c>
      <c r="C1163" s="10" t="s">
        <v>9439</v>
      </c>
      <c r="D1163" s="224">
        <f>VLOOKUP(TRIM(B1163),BirthdateDraft!$A$1:$M$9000,2,FALSE)</f>
        <v>35042</v>
      </c>
      <c r="E1163" s="203" t="str">
        <f>VLOOKUP(TRIM(B1163),BirthdateDraft!$A$1:$M$9865,3,FALSE)</f>
        <v>18/1 (23)</v>
      </c>
      <c r="F1163" s="209"/>
      <c r="G1163" s="34" t="str">
        <f>IF(ISERROR(VLOOKUP(TRIM(B1163),ALL!$B$1:$U$2738,2,FALSE)),"",IF(ISERROR(VLOOKUP(TRIM(B1163),ALL!$B$1:$U$2738,2,FALSE))," ",VLOOKUP(TRIM(B1163),ALL!$B$1:$U$2738,2,FALSE)))</f>
        <v/>
      </c>
      <c r="H1163" s="124" t="str">
        <f>IF(ISBLANK(VLOOKUP(TRIM(B1163),ALL!$B$1:$V$2738,4,FALSE)),"",IF(ISERROR(VLOOKUP(TRIM(B1163),ALL!$B$1:$V$2738,4,FALSE))," ",VLOOKUP(TRIM(B1163),ALL!$B$1:$V$2738,4,FALSE)))</f>
        <v xml:space="preserve"> </v>
      </c>
      <c r="I1163" s="34" t="str">
        <f>IF(ISBLANK(VLOOKUP(TRIM(B1163),ALL!$B$1:$V$2738,5,FALSE)),"",IF(ISERROR(VLOOKUP(TRIM(B1163),ALL!$B$1:$V$2738,5,FALSE))," ",VLOOKUP(TRIM(B1163),ALL!$B$1:$V$2738,5,FALSE)))</f>
        <v xml:space="preserve"> </v>
      </c>
      <c r="J1163" s="34" t="str">
        <f>IF(ISBLANK(VLOOKUP(TRIM(B1163),ALL!$B$1:$V$2738,6,FALSE)),"",IF(ISERROR(VLOOKUP(TRIM(B1163),ALL!$B$1:$V$2738,6,FALSE))," ", VLOOKUP(TRIM(B1163),ALL!$B$1:$V$2738,6,FALSE)))</f>
        <v xml:space="preserve"> </v>
      </c>
      <c r="K1163" s="34" t="str">
        <f>IF(ISBLANK(VLOOKUP(TRIM(B1163),ALL!$B$1:$V$2738,7,FALSE)),"",IF(ISERROR(VLOOKUP(TRIM(B1163),ALL!$B$1:$V$2738,7,FALSE))," ",VLOOKUP(TRIM(B1163),ALL!$B$1:$V$2738,7,FALSE)))</f>
        <v xml:space="preserve"> </v>
      </c>
      <c r="L1163" s="34" t="str">
        <f>IF(ISBLANK(VLOOKUP(TRIM(B1163),ALL!$B$1:$V$2738,8,FALSE)),"",IF(ISERROR(VLOOKUP(TRIM(B1163),ALL!$B$1:$V$2738,8,FALSE))," ",VLOOKUP(TRIM(B1163),ALL!$B$1:$V$2738,8,FALSE)))</f>
        <v xml:space="preserve"> </v>
      </c>
      <c r="M1163" s="34" t="str">
        <f>IF(ISBLANK(VLOOKUP(TRIM(B1163),ALL!$B$1:$V$2738,9,FALSE)),"",IF(ISERROR(VLOOKUP(TRIM(B1163),ALL!$B$1:$V$2738,9,FALSE))," ",VLOOKUP(TRIM(B1163),ALL!$B$1:$V$2738,9,FALSE)))</f>
        <v xml:space="preserve"> </v>
      </c>
      <c r="N1163" s="34" t="str">
        <f>IF(ISBLANK(VLOOKUP(TRIM(B1163),ALL!$B$1:$V$2738,10,FALSE)),"",IF(ISERROR(VLOOKUP(TRIM(B1163),ALL!$B$1:$V$2738,10,FALSE))," ",VLOOKUP(TRIM(B1163),ALL!$B$1:$V$2738,10,FALSE)))</f>
        <v xml:space="preserve"> </v>
      </c>
      <c r="P1163"/>
      <c r="Q1163"/>
      <c r="R1163"/>
      <c r="S1163"/>
      <c r="T1163"/>
      <c r="AB1163"/>
      <c r="AC1163"/>
    </row>
    <row r="1164" spans="1:29">
      <c r="A1164" s="34" t="str">
        <f>IF(ISERROR(VLOOKUP(TRIM(B1164),ALL!$B$1:$U$2738,3,FALSE)),"(unc)",VLOOKUP(TRIM(B1164),ALL!$B$1:$U$2738,3,FALSE))</f>
        <v>(unc)</v>
      </c>
      <c r="B1164" s="99" t="s">
        <v>10048</v>
      </c>
      <c r="C1164" s="10" t="s">
        <v>9439</v>
      </c>
      <c r="D1164" s="224">
        <f>VLOOKUP(TRIM(B1164),BirthdateDraft!$A$1:$M$9000,2,FALSE)</f>
        <v>36965</v>
      </c>
      <c r="E1164" s="203" t="str">
        <f>VLOOKUP(TRIM(B1164),BirthdateDraft!$A$1:$M$9865,3,FALSE)</f>
        <v>22/1</v>
      </c>
      <c r="F1164" s="209" t="s">
        <v>10660</v>
      </c>
      <c r="G1164" s="34" t="str">
        <f>IF(ISERROR(VLOOKUP(TRIM(B1164),ALL!$B$1:$U$2738,2,FALSE)),"",IF(ISERROR(VLOOKUP(TRIM(B1164),ALL!$B$1:$U$2738,2,FALSE))," ",VLOOKUP(TRIM(B1164),ALL!$B$1:$U$2738,2,FALSE)))</f>
        <v/>
      </c>
      <c r="H1164" s="124" t="str">
        <f>IF(ISBLANK(VLOOKUP(TRIM(B1164),ALL!$B$1:$V$2738,4,FALSE)),"",IF(ISERROR(VLOOKUP(TRIM(B1164),ALL!$B$1:$V$2738,4,FALSE))," ",VLOOKUP(TRIM(B1164),ALL!$B$1:$V$2738,4,FALSE)))</f>
        <v xml:space="preserve"> </v>
      </c>
      <c r="I1164" s="34" t="str">
        <f>IF(ISBLANK(VLOOKUP(TRIM(B1164),ALL!$B$1:$V$2738,5,FALSE)),"",IF(ISERROR(VLOOKUP(TRIM(B1164),ALL!$B$1:$V$2738,5,FALSE))," ",VLOOKUP(TRIM(B1164),ALL!$B$1:$V$2738,5,FALSE)))</f>
        <v xml:space="preserve"> </v>
      </c>
      <c r="J1164" s="34" t="str">
        <f>IF(ISBLANK(VLOOKUP(TRIM(B1164),ALL!$B$1:$V$2738,6,FALSE)),"",IF(ISERROR(VLOOKUP(TRIM(B1164),ALL!$B$1:$V$2738,6,FALSE))," ", VLOOKUP(TRIM(B1164),ALL!$B$1:$V$2738,6,FALSE)))</f>
        <v xml:space="preserve"> </v>
      </c>
      <c r="K1164" s="34" t="str">
        <f>IF(ISBLANK(VLOOKUP(TRIM(B1164),ALL!$B$1:$V$2738,7,FALSE)),"",IF(ISERROR(VLOOKUP(TRIM(B1164),ALL!$B$1:$V$2738,7,FALSE))," ",VLOOKUP(TRIM(B1164),ALL!$B$1:$V$2738,7,FALSE)))</f>
        <v xml:space="preserve"> </v>
      </c>
      <c r="L1164" s="34" t="str">
        <f>IF(ISBLANK(VLOOKUP(TRIM(B1164),ALL!$B$1:$V$2738,8,FALSE)),"",IF(ISERROR(VLOOKUP(TRIM(B1164),ALL!$B$1:$V$2738,8,FALSE))," ",VLOOKUP(TRIM(B1164),ALL!$B$1:$V$2738,8,FALSE)))</f>
        <v xml:space="preserve"> </v>
      </c>
      <c r="M1164" s="34" t="str">
        <f>IF(ISBLANK(VLOOKUP(TRIM(B1164),ALL!$B$1:$V$2738,9,FALSE)),"",IF(ISERROR(VLOOKUP(TRIM(B1164),ALL!$B$1:$V$2738,9,FALSE))," ",VLOOKUP(TRIM(B1164),ALL!$B$1:$V$2738,9,FALSE)))</f>
        <v xml:space="preserve"> </v>
      </c>
      <c r="N1164" s="34" t="str">
        <f>IF(ISBLANK(VLOOKUP(TRIM(B1164),ALL!$B$1:$V$2738,10,FALSE)),"",IF(ISERROR(VLOOKUP(TRIM(B1164),ALL!$B$1:$V$2738,10,FALSE))," ",VLOOKUP(TRIM(B1164),ALL!$B$1:$V$2738,10,FALSE)))</f>
        <v xml:space="preserve"> </v>
      </c>
      <c r="P1164"/>
      <c r="Q1164"/>
      <c r="R1164"/>
      <c r="S1164"/>
      <c r="T1164"/>
      <c r="AB1164"/>
      <c r="AC1164"/>
    </row>
    <row r="1165" spans="1:29">
      <c r="A1165" s="34" t="str">
        <f>IF(ISERROR(VLOOKUP(TRIM(B1165),ALL!$B$1:$U$2738,3,FALSE)),"(unc)",VLOOKUP(TRIM(B1165),ALL!$B$1:$U$2738,3,FALSE))</f>
        <v>ROT @</v>
      </c>
      <c r="B1165" s="99" t="s">
        <v>5968</v>
      </c>
      <c r="C1165" s="10" t="s">
        <v>9439</v>
      </c>
      <c r="D1165" s="224">
        <f>VLOOKUP(TRIM(B1165),BirthdateDraft!$A$1:$M$9000,2,FALSE)</f>
        <v>34681</v>
      </c>
      <c r="E1165" s="203" t="str">
        <f>VLOOKUP(TRIM(B1165),BirthdateDraft!$A$1:$M$9865,3,FALSE)</f>
        <v>17/5</v>
      </c>
      <c r="F1165" s="209" t="s">
        <v>9542</v>
      </c>
      <c r="G1165" s="34" t="str">
        <f>IF(ISERROR(VLOOKUP(TRIM(B1165),ALL!$B$1:$U$2738,2,FALSE)),"",IF(ISERROR(VLOOKUP(TRIM(B1165),ALL!$B$1:$U$2738,2,FALSE))," ",VLOOKUP(TRIM(B1165),ALL!$B$1:$U$2738,2,FALSE)))</f>
        <v>LVA</v>
      </c>
      <c r="H1165" s="124" t="str">
        <f>IF(ISBLANK(VLOOKUP(TRIM(B1165),ALL!$B$1:$V$2738,4,FALSE)),"",IF(ISERROR(VLOOKUP(TRIM(B1165),ALL!$B$1:$V$2738,4,FALSE))," ",VLOOKUP(TRIM(B1165),ALL!$B$1:$V$2738,4,FALSE)))</f>
        <v/>
      </c>
      <c r="I1165" s="34" t="str">
        <f>IF(ISBLANK(VLOOKUP(TRIM(B1165),ALL!$B$1:$V$2738,5,FALSE)),"",IF(ISERROR(VLOOKUP(TRIM(B1165),ALL!$B$1:$V$2738,5,FALSE))," ",VLOOKUP(TRIM(B1165),ALL!$B$1:$V$2738,5,FALSE)))</f>
        <v/>
      </c>
      <c r="J1165" s="34" t="str">
        <f>IF(ISBLANK(VLOOKUP(TRIM(B1165),ALL!$B$1:$V$2738,6,FALSE)),"",IF(ISERROR(VLOOKUP(TRIM(B1165),ALL!$B$1:$V$2738,6,FALSE))," ", VLOOKUP(TRIM(B1165),ALL!$B$1:$V$2738,6,FALSE)))</f>
        <v/>
      </c>
      <c r="K1165" s="34" t="str">
        <f>IF(ISBLANK(VLOOKUP(TRIM(B1165),ALL!$B$1:$V$2738,7,FALSE)),"",IF(ISERROR(VLOOKUP(TRIM(B1165),ALL!$B$1:$V$2738,7,FALSE))," ",VLOOKUP(TRIM(B1165),ALL!$B$1:$V$2738,7,FALSE)))</f>
        <v/>
      </c>
      <c r="L1165" s="34">
        <f>IF(ISBLANK(VLOOKUP(TRIM(B1165),ALL!$B$1:$V$2738,8,FALSE)),"",IF(ISERROR(VLOOKUP(TRIM(B1165),ALL!$B$1:$V$2738,8,FALSE))," ",VLOOKUP(TRIM(B1165),ALL!$B$1:$V$2738,8,FALSE)))</f>
        <v>5</v>
      </c>
      <c r="M1165" s="34" t="str">
        <f>IF(ISBLANK(VLOOKUP(TRIM(B1165),ALL!$B$1:$V$2738,9,FALSE)),"",IF(ISERROR(VLOOKUP(TRIM(B1165),ALL!$B$1:$V$2738,9,FALSE))," ",VLOOKUP(TRIM(B1165),ALL!$B$1:$V$2738,9,FALSE)))</f>
        <v/>
      </c>
      <c r="N1165" s="34">
        <f>IF(ISBLANK(VLOOKUP(TRIM(B1165),ALL!$B$1:$V$2738,10,FALSE)),"",IF(ISERROR(VLOOKUP(TRIM(B1165),ALL!$B$1:$V$2738,10,FALSE))," ",VLOOKUP(TRIM(B1165),ALL!$B$1:$V$2738,10,FALSE)))</f>
        <v>5</v>
      </c>
      <c r="P1165"/>
      <c r="Q1165"/>
      <c r="R1165"/>
      <c r="S1165"/>
      <c r="T1165"/>
      <c r="AB1165"/>
      <c r="AC1165"/>
    </row>
    <row r="1166" spans="1:29">
      <c r="A1166" s="34" t="str">
        <f>IF(ISERROR(VLOOKUP(TRIM(B1166),ALL!$B$1:$U$2738,3,FALSE)),"(unc)",VLOOKUP(TRIM(B1166),ALL!$B$1:$U$2738,3,FALSE))</f>
        <v>OC @</v>
      </c>
      <c r="B1166" s="99" t="s">
        <v>8187</v>
      </c>
      <c r="C1166" s="10" t="s">
        <v>9439</v>
      </c>
      <c r="D1166" s="224">
        <f>VLOOKUP(TRIM(B1166),BirthdateDraft!$A$1:$M$9000,2,FALSE)</f>
        <v>35731</v>
      </c>
      <c r="E1166" s="203" t="str">
        <f>VLOOKUP(TRIM(B1166),BirthdateDraft!$A$1:$M$9865,3,FALSE)</f>
        <v>20/FA</v>
      </c>
      <c r="F1166" s="209" t="s">
        <v>8781</v>
      </c>
      <c r="G1166" s="34" t="str">
        <f>IF(ISERROR(VLOOKUP(TRIM(B1166),ALL!$B$1:$U$2738,2,FALSE)),"",IF(ISERROR(VLOOKUP(TRIM(B1166),ALL!$B$1:$U$2738,2,FALSE))," ",VLOOKUP(TRIM(B1166),ALL!$B$1:$U$2738,2,FALSE)))</f>
        <v>TNA</v>
      </c>
      <c r="H1166" s="124" t="str">
        <f>IF(ISBLANK(VLOOKUP(TRIM(B1166),ALL!$B$1:$V$2738,4,FALSE)),"",IF(ISERROR(VLOOKUP(TRIM(B1166),ALL!$B$1:$V$2738,4,FALSE))," ",VLOOKUP(TRIM(B1166),ALL!$B$1:$V$2738,4,FALSE)))</f>
        <v/>
      </c>
      <c r="I1166" s="34" t="str">
        <f>IF(ISBLANK(VLOOKUP(TRIM(B1166),ALL!$B$1:$V$2738,5,FALSE)),"",IF(ISERROR(VLOOKUP(TRIM(B1166),ALL!$B$1:$V$2738,5,FALSE))," ",VLOOKUP(TRIM(B1166),ALL!$B$1:$V$2738,5,FALSE)))</f>
        <v/>
      </c>
      <c r="J1166" s="34" t="str">
        <f>IF(ISBLANK(VLOOKUP(TRIM(B1166),ALL!$B$1:$V$2738,6,FALSE)),"",IF(ISERROR(VLOOKUP(TRIM(B1166),ALL!$B$1:$V$2738,6,FALSE))," ", VLOOKUP(TRIM(B1166),ALL!$B$1:$V$2738,6,FALSE)))</f>
        <v/>
      </c>
      <c r="K1166" s="34"/>
      <c r="L1166" s="34">
        <f>IF(ISBLANK(VLOOKUP(TRIM(B1166),ALL!$B$1:$V$2738,8,FALSE)),"",IF(ISERROR(VLOOKUP(TRIM(B1166),ALL!$B$1:$V$2738,8,FALSE))," ",VLOOKUP(TRIM(B1166),ALL!$B$1:$V$2738,8,FALSE)))</f>
        <v>5</v>
      </c>
      <c r="M1166" s="34" t="str">
        <f>IF(ISBLANK(VLOOKUP(TRIM(B1166),ALL!$B$1:$V$2738,9,FALSE)),"",IF(ISERROR(VLOOKUP(TRIM(B1166),ALL!$B$1:$V$2738,9,FALSE))," ",VLOOKUP(TRIM(B1166),ALL!$B$1:$V$2738,9,FALSE)))</f>
        <v/>
      </c>
      <c r="N1166" s="34">
        <f>IF(ISBLANK(VLOOKUP(TRIM(B1166),ALL!$B$1:$V$2738,10,FALSE)),"",IF(ISERROR(VLOOKUP(TRIM(B1166),ALL!$B$1:$V$2738,10,FALSE))," ",VLOOKUP(TRIM(B1166),ALL!$B$1:$V$2738,10,FALSE)))</f>
        <v>4</v>
      </c>
      <c r="P1166"/>
      <c r="Q1166"/>
      <c r="R1166"/>
      <c r="S1166"/>
      <c r="T1166"/>
      <c r="AB1166"/>
      <c r="AC1166"/>
    </row>
    <row r="1167" spans="1:29">
      <c r="A1167" s="34" t="str">
        <f>IF(ISERROR(VLOOKUP(TRIM(B1167),ALL!$B$1:$U$2738,3,FALSE)),"(unc)",VLOOKUP(TRIM(B1167),ALL!$B$1:$U$2738,3,FALSE))</f>
        <v>ROT @</v>
      </c>
      <c r="B1167" s="99" t="s">
        <v>9964</v>
      </c>
      <c r="C1167" s="10" t="s">
        <v>9439</v>
      </c>
      <c r="D1167" s="224">
        <f>VLOOKUP(TRIM(B1167),BirthdateDraft!$A$1:$M$9000,2,FALSE)</f>
        <v>36120</v>
      </c>
      <c r="E1167" s="203" t="str">
        <f>VLOOKUP(TRIM(B1167),BirthdateDraft!$A$1:$M$9865,3,FALSE)</f>
        <v>22/2</v>
      </c>
      <c r="F1167" s="209" t="s">
        <v>10697</v>
      </c>
      <c r="G1167" s="34" t="str">
        <f>IF(ISERROR(VLOOKUP(TRIM(B1167),ALL!$B$1:$U$2738,2,FALSE)),"",IF(ISERROR(VLOOKUP(TRIM(B1167),ALL!$B$1:$U$2738,2,FALSE))," ",VLOOKUP(TRIM(B1167),ALL!$B$1:$U$2738,2,FALSE)))</f>
        <v>TBN</v>
      </c>
      <c r="H1167" s="124" t="str">
        <f>IF(ISBLANK(VLOOKUP(TRIM(B1167),ALL!$B$1:$V$2738,4,FALSE)),"",IF(ISERROR(VLOOKUP(TRIM(B1167),ALL!$B$1:$V$2738,4,FALSE))," ",VLOOKUP(TRIM(B1167),ALL!$B$1:$V$2738,4,FALSE)))</f>
        <v/>
      </c>
      <c r="I1167" s="34" t="str">
        <f>IF(ISBLANK(VLOOKUP(TRIM(B1167),ALL!$B$1:$V$2738,5,FALSE)),"",IF(ISERROR(VLOOKUP(TRIM(B1167),ALL!$B$1:$V$2738,5,FALSE))," ",VLOOKUP(TRIM(B1167),ALL!$B$1:$V$2738,5,FALSE)))</f>
        <v/>
      </c>
      <c r="J1167" s="34" t="str">
        <f>IF(ISBLANK(VLOOKUP(TRIM(B1167),ALL!$B$1:$V$2738,6,FALSE)),"",IF(ISERROR(VLOOKUP(TRIM(B1167),ALL!$B$1:$V$2738,6,FALSE))," ", VLOOKUP(TRIM(B1167),ALL!$B$1:$V$2738,6,FALSE)))</f>
        <v/>
      </c>
      <c r="K1167" s="34" t="str">
        <f>IF(ISBLANK(VLOOKUP(TRIM(B1167),ALL!$B$1:$V$2738,7,FALSE)),"",IF(ISERROR(VLOOKUP(TRIM(B1167),ALL!$B$1:$V$2738,7,FALSE))," ",VLOOKUP(TRIM(B1167),ALL!$B$1:$V$2738,7,FALSE)))</f>
        <v/>
      </c>
      <c r="L1167" s="34">
        <f>IF(ISBLANK(VLOOKUP(TRIM(B1167),ALL!$B$1:$V$2738,8,FALSE)),"",IF(ISERROR(VLOOKUP(TRIM(B1167),ALL!$B$1:$V$2738,8,FALSE))," ",VLOOKUP(TRIM(B1167),ALL!$B$1:$V$2738,8,FALSE)))</f>
        <v>5</v>
      </c>
      <c r="M1167" s="34" t="str">
        <f>IF(ISBLANK(VLOOKUP(TRIM(B1167),ALL!$B$1:$V$2738,9,FALSE)),"",IF(ISERROR(VLOOKUP(TRIM(B1167),ALL!$B$1:$V$2738,9,FALSE))," ",VLOOKUP(TRIM(B1167),ALL!$B$1:$V$2738,9,FALSE)))</f>
        <v/>
      </c>
      <c r="N1167" s="34">
        <f>IF(ISBLANK(VLOOKUP(TRIM(B1167),ALL!$B$1:$V$2738,10,FALSE)),"",IF(ISERROR(VLOOKUP(TRIM(B1167),ALL!$B$1:$V$2738,10,FALSE))," ",VLOOKUP(TRIM(B1167),ALL!$B$1:$V$2738,10,FALSE)))</f>
        <v>7</v>
      </c>
      <c r="P1167"/>
      <c r="Q1167"/>
      <c r="R1167"/>
      <c r="S1167"/>
      <c r="T1167"/>
      <c r="AB1167"/>
      <c r="AC1167"/>
    </row>
    <row r="1168" spans="1:29">
      <c r="A1168" s="34" t="str">
        <f>IF(ISERROR(VLOOKUP(TRIM(B1168),ALL!$B$1:$U$2738,3,FALSE)),"(unc)",VLOOKUP(TRIM(B1168),ALL!$B$1:$U$2738,3,FALSE))</f>
        <v>LG @</v>
      </c>
      <c r="B1168" s="99" t="s">
        <v>8130</v>
      </c>
      <c r="C1168" s="10" t="s">
        <v>9439</v>
      </c>
      <c r="D1168" s="224">
        <f>VLOOKUP(TRIM(B1168),BirthdateDraft!$A$1:$M$9000,2,FALSE)</f>
        <v>35367</v>
      </c>
      <c r="E1168" s="203" t="str">
        <f>VLOOKUP(TRIM(B1168),BirthdateDraft!$A$1:$M$9865,3,FALSE)</f>
        <v>19/4</v>
      </c>
      <c r="F1168" s="209" t="s">
        <v>8523</v>
      </c>
      <c r="G1168" s="34" t="str">
        <f>IF(ISERROR(VLOOKUP(TRIM(B1168),ALL!$B$1:$U$2738,2,FALSE)),"",IF(ISERROR(VLOOKUP(TRIM(B1168),ALL!$B$1:$U$2738,2,FALSE))," ",VLOOKUP(TRIM(B1168),ALL!$B$1:$U$2738,2,FALSE)))</f>
        <v>DNA</v>
      </c>
      <c r="H1168" s="124" t="str">
        <f>IF(ISBLANK(VLOOKUP(TRIM(B1168),ALL!$B$1:$V$2738,4,FALSE)),"",IF(ISERROR(VLOOKUP(TRIM(B1168),ALL!$B$1:$V$2738,4,FALSE))," ",VLOOKUP(TRIM(B1168),ALL!$B$1:$V$2738,4,FALSE)))</f>
        <v/>
      </c>
      <c r="I1168" s="34" t="str">
        <f>IF(ISBLANK(VLOOKUP(TRIM(B1168),ALL!$B$1:$V$2738,5,FALSE)),"",IF(ISERROR(VLOOKUP(TRIM(B1168),ALL!$B$1:$V$2738,5,FALSE))," ",VLOOKUP(TRIM(B1168),ALL!$B$1:$V$2738,5,FALSE)))</f>
        <v/>
      </c>
      <c r="J1168" s="34" t="str">
        <f>IF(ISBLANK(VLOOKUP(TRIM(B1168),ALL!$B$1:$V$2738,6,FALSE)),"",IF(ISERROR(VLOOKUP(TRIM(B1168),ALL!$B$1:$V$2738,6,FALSE))," ", VLOOKUP(TRIM(B1168),ALL!$B$1:$V$2738,6,FALSE)))</f>
        <v/>
      </c>
      <c r="K1168" s="34" t="str">
        <f>IF(ISBLANK(VLOOKUP(TRIM(B1168),ALL!$B$1:$V$2738,7,FALSE)),"",IF(ISERROR(VLOOKUP(TRIM(B1168),ALL!$B$1:$V$2738,7,FALSE))," ",VLOOKUP(TRIM(B1168),ALL!$B$1:$V$2738,7,FALSE)))</f>
        <v/>
      </c>
      <c r="L1168" s="34">
        <f>IF(ISBLANK(VLOOKUP(TRIM(B1168),ALL!$B$1:$V$2738,8,FALSE)),"",IF(ISERROR(VLOOKUP(TRIM(B1168),ALL!$B$1:$V$2738,8,FALSE))," ",VLOOKUP(TRIM(B1168),ALL!$B$1:$V$2738,8,FALSE)))</f>
        <v>4</v>
      </c>
      <c r="M1168" s="34" t="str">
        <f>IF(ISBLANK(VLOOKUP(TRIM(B1168),ALL!$B$1:$V$2738,9,FALSE)),"",IF(ISERROR(VLOOKUP(TRIM(B1168),ALL!$B$1:$V$2738,9,FALSE))," ",VLOOKUP(TRIM(B1168),ALL!$B$1:$V$2738,9,FALSE)))</f>
        <v/>
      </c>
      <c r="N1168" s="34">
        <f>IF(ISBLANK(VLOOKUP(TRIM(B1168),ALL!$B$1:$V$2738,10,FALSE)),"",IF(ISERROR(VLOOKUP(TRIM(B1168),ALL!$B$1:$V$2738,10,FALSE))," ",VLOOKUP(TRIM(B1168),ALL!$B$1:$V$2738,10,FALSE)))</f>
        <v>2</v>
      </c>
      <c r="P1168"/>
      <c r="Q1168"/>
      <c r="R1168"/>
      <c r="S1168"/>
      <c r="T1168"/>
      <c r="AB1168"/>
      <c r="AC1168"/>
    </row>
    <row r="1169" spans="1:29">
      <c r="A1169" s="34" t="str">
        <f>IF(ISERROR(VLOOKUP(TRIM(B1169),ALL!$B$1:$U$2738,3,FALSE)),"(unc)",VLOOKUP(TRIM(B1169),ALL!$B$1:$U$2738,3,FALSE))</f>
        <v>OC @</v>
      </c>
      <c r="B1169" s="99" t="s">
        <v>9081</v>
      </c>
      <c r="C1169" s="10" t="s">
        <v>9439</v>
      </c>
      <c r="D1169" s="224">
        <f>VLOOKUP(TRIM(B1169),BirthdateDraft!$A$1:$M$9000,2,FALSE)</f>
        <v>36008</v>
      </c>
      <c r="E1169" s="203" t="str">
        <f>VLOOKUP(TRIM(B1169),BirthdateDraft!$A$1:$M$9865,3,FALSE)</f>
        <v>21/3</v>
      </c>
      <c r="F1169" s="209" t="s">
        <v>9612</v>
      </c>
      <c r="G1169" s="34" t="str">
        <f>IF(ISERROR(VLOOKUP(TRIM(B1169),ALL!$B$1:$U$2738,2,FALSE)),"",IF(ISERROR(VLOOKUP(TRIM(B1169),ALL!$B$1:$U$2738,2,FALSE))," ",VLOOKUP(TRIM(B1169),ALL!$B$1:$U$2738,2,FALSE)))</f>
        <v>TBN</v>
      </c>
      <c r="H1169" s="124" t="str">
        <f>IF(ISBLANK(VLOOKUP(TRIM(B1169),ALL!$B$1:$V$2738,4,FALSE)),"",IF(ISERROR(VLOOKUP(TRIM(B1169),ALL!$B$1:$V$2738,4,FALSE))," ",VLOOKUP(TRIM(B1169),ALL!$B$1:$V$2738,4,FALSE)))</f>
        <v/>
      </c>
      <c r="I1169" s="34" t="str">
        <f>IF(ISBLANK(VLOOKUP(TRIM(B1169),ALL!$B$1:$V$2738,5,FALSE)),"",IF(ISERROR(VLOOKUP(TRIM(B1169),ALL!$B$1:$V$2738,5,FALSE))," ",VLOOKUP(TRIM(B1169),ALL!$B$1:$V$2738,5,FALSE)))</f>
        <v/>
      </c>
      <c r="J1169" s="34" t="str">
        <f>IF(ISBLANK(VLOOKUP(TRIM(B1169),ALL!$B$1:$V$2738,6,FALSE)),"",IF(ISERROR(VLOOKUP(TRIM(B1169),ALL!$B$1:$V$2738,6,FALSE))," ", VLOOKUP(TRIM(B1169),ALL!$B$1:$V$2738,6,FALSE)))</f>
        <v/>
      </c>
      <c r="K1169" s="34" t="str">
        <f>IF(ISBLANK(VLOOKUP(TRIM(B1169),ALL!$B$1:$V$2738,7,FALSE)),"",IF(ISERROR(VLOOKUP(TRIM(B1169),ALL!$B$1:$V$2738,7,FALSE))," ",VLOOKUP(TRIM(B1169),ALL!$B$1:$V$2738,7,FALSE)))</f>
        <v/>
      </c>
      <c r="L1169" s="34">
        <f>IF(ISBLANK(VLOOKUP(TRIM(B1169),ALL!$B$1:$V$2738,8,FALSE)),"",IF(ISERROR(VLOOKUP(TRIM(B1169),ALL!$B$1:$V$2738,8,FALSE))," ",VLOOKUP(TRIM(B1169),ALL!$B$1:$V$2738,8,FALSE)))</f>
        <v>0</v>
      </c>
      <c r="M1169" s="34" t="str">
        <f>IF(ISBLANK(VLOOKUP(TRIM(B1169),ALL!$B$1:$V$2738,9,FALSE)),"",IF(ISERROR(VLOOKUP(TRIM(B1169),ALL!$B$1:$V$2738,9,FALSE))," ",VLOOKUP(TRIM(B1169),ALL!$B$1:$V$2738,9,FALSE)))</f>
        <v/>
      </c>
      <c r="N1169" s="34">
        <f>IF(ISBLANK(VLOOKUP(TRIM(B1169),ALL!$B$1:$V$2738,10,FALSE)),"",IF(ISERROR(VLOOKUP(TRIM(B1169),ALL!$B$1:$V$2738,10,FALSE))," ",VLOOKUP(TRIM(B1169),ALL!$B$1:$V$2738,10,FALSE)))</f>
        <v>4</v>
      </c>
      <c r="P1169"/>
      <c r="Q1169"/>
      <c r="R1169"/>
      <c r="S1169"/>
      <c r="T1169"/>
      <c r="AB1169"/>
      <c r="AC1169"/>
    </row>
    <row r="1170" spans="1:29">
      <c r="A1170" s="34" t="str">
        <f>IF(ISERROR(VLOOKUP(TRIM(B1170),ALL!$B$1:$U$2738,3,FALSE)),"(unc)",VLOOKUP(TRIM(B1170),ALL!$B$1:$U$2738,3,FALSE))</f>
        <v>LG @</v>
      </c>
      <c r="B1170" s="99" t="s">
        <v>7269</v>
      </c>
      <c r="C1170" s="10" t="s">
        <v>9439</v>
      </c>
      <c r="D1170" s="224">
        <f>VLOOKUP(TRIM(B1170),BirthdateDraft!$A$1:$M$9000,2,FALSE)</f>
        <v>34893</v>
      </c>
      <c r="E1170" s="203" t="str">
        <f>VLOOKUP(TRIM(B1170),BirthdateDraft!$A$1:$M$9865,3,FALSE)</f>
        <v>19/2</v>
      </c>
      <c r="F1170" s="209"/>
      <c r="G1170" s="34" t="str">
        <f>IF(ISERROR(VLOOKUP(TRIM(B1170),ALL!$B$1:$U$2738,2,FALSE)),"",IF(ISERROR(VLOOKUP(TRIM(B1170),ALL!$B$1:$U$2738,2,FALSE))," ",VLOOKUP(TRIM(B1170),ALL!$B$1:$U$2738,2,FALSE)))</f>
        <v>MIN</v>
      </c>
      <c r="H1170" s="124" t="str">
        <f>IF(ISBLANK(VLOOKUP(TRIM(B1170),ALL!$B$1:$V$2738,4,FALSE)),"",IF(ISERROR(VLOOKUP(TRIM(B1170),ALL!$B$1:$V$2738,4,FALSE))," ",VLOOKUP(TRIM(B1170),ALL!$B$1:$V$2738,4,FALSE)))</f>
        <v/>
      </c>
      <c r="I1170" s="34" t="str">
        <f>IF(ISBLANK(VLOOKUP(TRIM(B1170),ALL!$B$1:$V$2738,5,FALSE)),"",IF(ISERROR(VLOOKUP(TRIM(B1170),ALL!$B$1:$V$2738,5,FALSE))," ",VLOOKUP(TRIM(B1170),ALL!$B$1:$V$2738,5,FALSE)))</f>
        <v/>
      </c>
      <c r="J1170" s="34" t="str">
        <f>IF(ISBLANK(VLOOKUP(TRIM(B1170),ALL!$B$1:$V$2738,6,FALSE)),"",IF(ISERROR(VLOOKUP(TRIM(B1170),ALL!$B$1:$V$2738,6,FALSE))," ", VLOOKUP(TRIM(B1170),ALL!$B$1:$V$2738,6,FALSE)))</f>
        <v/>
      </c>
      <c r="K1170" s="34" t="str">
        <f>IF(ISBLANK(VLOOKUP(TRIM(B1170),ALL!$B$1:$V$2738,7,FALSE)),"",IF(ISERROR(VLOOKUP(TRIM(B1170),ALL!$B$1:$V$2738,7,FALSE))," ",VLOOKUP(TRIM(B1170),ALL!$B$1:$V$2738,7,FALSE)))</f>
        <v/>
      </c>
      <c r="L1170" s="34">
        <f>IF(ISBLANK(VLOOKUP(TRIM(B1170),ALL!$B$1:$V$2738,8,FALSE)),"",IF(ISERROR(VLOOKUP(TRIM(B1170),ALL!$B$1:$V$2738,8,FALSE))," ",VLOOKUP(TRIM(B1170),ALL!$B$1:$V$2738,8,FALSE)))</f>
        <v>0</v>
      </c>
      <c r="M1170" s="34" t="str">
        <f>IF(ISBLANK(VLOOKUP(TRIM(B1170),ALL!$B$1:$V$2738,9,FALSE)),"",IF(ISERROR(VLOOKUP(TRIM(B1170),ALL!$B$1:$V$2738,9,FALSE))," ",VLOOKUP(TRIM(B1170),ALL!$B$1:$V$2738,9,FALSE)))</f>
        <v/>
      </c>
      <c r="N1170" s="34">
        <f>IF(ISBLANK(VLOOKUP(TRIM(B1170),ALL!$B$1:$V$2738,10,FALSE)),"",IF(ISERROR(VLOOKUP(TRIM(B1170),ALL!$B$1:$V$2738,10,FALSE))," ",VLOOKUP(TRIM(B1170),ALL!$B$1:$V$2738,10,FALSE)))</f>
        <v>4</v>
      </c>
      <c r="O1170"/>
      <c r="P1170"/>
      <c r="Q1170"/>
      <c r="R1170"/>
      <c r="S1170"/>
      <c r="T1170"/>
      <c r="AB1170"/>
      <c r="AC1170"/>
    </row>
    <row r="1171" spans="1:29">
      <c r="A1171" s="34" t="str">
        <f>IF(ISERROR(VLOOKUP(TRIM(B1171),ALL!$B$1:$U$2738,3,FALSE)),"(unc)",VLOOKUP(TRIM(B1171),ALL!$B$1:$U$2738,3,FALSE))</f>
        <v>RG @</v>
      </c>
      <c r="B1171" s="228" t="s">
        <v>10995</v>
      </c>
      <c r="C1171" s="10" t="s">
        <v>9439</v>
      </c>
      <c r="D1171" s="224">
        <f>VLOOKUP(TRIM(B1171),BirthdateDraft!$A$1:$M$9000,2,FALSE)</f>
        <v>37009</v>
      </c>
      <c r="E1171" s="203">
        <f>VLOOKUP(TRIM(B1171),BirthdateDraft!$A$1:$M$9865,3,FALSE)</f>
        <v>23.4</v>
      </c>
      <c r="F1171" s="209"/>
      <c r="G1171" s="34" t="str">
        <f>IF(ISERROR(VLOOKUP(TRIM(B1171),ALL!$B$1:$U$2738,2,FALSE)),"",IF(ISERROR(VLOOKUP(TRIM(B1171),ALL!$B$1:$U$2738,2,FALSE))," ",VLOOKUP(TRIM(B1171),ALL!$B$1:$U$2738,2,FALSE)))</f>
        <v>SEN</v>
      </c>
      <c r="H1171" s="124" t="str">
        <f>IF(ISBLANK(VLOOKUP(TRIM(B1171),ALL!$B$1:$V$2738,4,FALSE)),"",IF(ISERROR(VLOOKUP(TRIM(B1171),ALL!$B$1:$V$2738,4,FALSE))," ",VLOOKUP(TRIM(B1171),ALL!$B$1:$V$2738,4,FALSE)))</f>
        <v/>
      </c>
      <c r="I1171" s="34" t="str">
        <f>IF(ISBLANK(VLOOKUP(TRIM(B1171),ALL!$B$1:$V$2738,5,FALSE)),"",IF(ISERROR(VLOOKUP(TRIM(B1171),ALL!$B$1:$V$2738,5,FALSE))," ",VLOOKUP(TRIM(B1171),ALL!$B$1:$V$2738,5,FALSE)))</f>
        <v/>
      </c>
      <c r="J1171" s="34" t="str">
        <f>IF(ISBLANK(VLOOKUP(TRIM(B1171),ALL!$B$1:$V$2738,6,FALSE)),"",IF(ISERROR(VLOOKUP(TRIM(B1171),ALL!$B$1:$V$2738,6,FALSE))," ", VLOOKUP(TRIM(B1171),ALL!$B$1:$V$2738,6,FALSE)))</f>
        <v/>
      </c>
      <c r="K1171" s="34" t="str">
        <f>IF(ISBLANK(VLOOKUP(TRIM(B1171),ALL!$B$1:$V$2738,7,FALSE)),"",IF(ISERROR(VLOOKUP(TRIM(B1171),ALL!$B$1:$V$2738,7,FALSE))," ",VLOOKUP(TRIM(B1171),ALL!$B$1:$V$2738,7,FALSE)))</f>
        <v/>
      </c>
      <c r="L1171" s="34">
        <f>IF(ISBLANK(VLOOKUP(TRIM(B1171),ALL!$B$1:$V$2738,8,FALSE)),"",IF(ISERROR(VLOOKUP(TRIM(B1171),ALL!$B$1:$V$2738,8,FALSE))," ",VLOOKUP(TRIM(B1171),ALL!$B$1:$V$2738,8,FALSE)))</f>
        <v>4</v>
      </c>
      <c r="M1171" s="34" t="str">
        <f>IF(ISBLANK(VLOOKUP(TRIM(B1171),ALL!$B$1:$V$2738,9,FALSE)),"",IF(ISERROR(VLOOKUP(TRIM(B1171),ALL!$B$1:$V$2738,9,FALSE))," ",VLOOKUP(TRIM(B1171),ALL!$B$1:$V$2738,9,FALSE)))</f>
        <v/>
      </c>
      <c r="N1171" s="34">
        <f>IF(ISBLANK(VLOOKUP(TRIM(B1171),ALL!$B$1:$V$2738,10,FALSE)),"",IF(ISERROR(VLOOKUP(TRIM(B1171),ALL!$B$1:$V$2738,10,FALSE))," ",VLOOKUP(TRIM(B1171),ALL!$B$1:$V$2738,10,FALSE)))</f>
        <v>3</v>
      </c>
      <c r="O1171"/>
      <c r="P1171"/>
      <c r="Q1171"/>
      <c r="R1171"/>
      <c r="S1171"/>
      <c r="T1171"/>
      <c r="AB1171"/>
      <c r="AC1171"/>
    </row>
    <row r="1172" spans="1:29">
      <c r="A1172" s="34" t="str">
        <f>IF(ISERROR(VLOOKUP(TRIM(B1172),ALL!$B$1:$U$2738,3,FALSE)),"(unc)",VLOOKUP(TRIM(B1172),ALL!$B$1:$U$2738,3,FALSE))</f>
        <v>OT @</v>
      </c>
      <c r="B1172" s="99" t="s">
        <v>7290</v>
      </c>
      <c r="C1172" s="10" t="s">
        <v>9439</v>
      </c>
      <c r="D1172" s="224">
        <f>VLOOKUP(TRIM(B1172),BirthdateDraft!$A$1:$M$9000,2,FALSE)</f>
        <v>35475</v>
      </c>
      <c r="E1172" s="203" t="str">
        <f>VLOOKUP(TRIM(B1172),BirthdateDraft!$A$1:$M$9865,3,FALSE)</f>
        <v>19/6</v>
      </c>
      <c r="F1172" s="209" t="s">
        <v>9644</v>
      </c>
      <c r="G1172" s="34" t="str">
        <f>IF(ISERROR(VLOOKUP(TRIM(B1172),ALL!$B$1:$U$2738,2,FALSE)),"",IF(ISERROR(VLOOKUP(TRIM(B1172),ALL!$B$1:$U$2738,2,FALSE))," ",VLOOKUP(TRIM(B1172),ALL!$B$1:$U$2738,2,FALSE)))</f>
        <v>MIN</v>
      </c>
      <c r="H1172" s="124" t="str">
        <f>IF(ISBLANK(VLOOKUP(TRIM(B1172),ALL!$B$1:$V$2738,4,FALSE)),"",IF(ISERROR(VLOOKUP(TRIM(B1172),ALL!$B$1:$V$2738,4,FALSE))," ",VLOOKUP(TRIM(B1172),ALL!$B$1:$V$2738,4,FALSE)))</f>
        <v/>
      </c>
      <c r="I1172" s="34" t="str">
        <f>IF(ISBLANK(VLOOKUP(TRIM(B1172),ALL!$B$1:$V$2738,5,FALSE)),"",IF(ISERROR(VLOOKUP(TRIM(B1172),ALL!$B$1:$V$2738,5,FALSE))," ",VLOOKUP(TRIM(B1172),ALL!$B$1:$V$2738,5,FALSE)))</f>
        <v/>
      </c>
      <c r="J1172" s="34" t="str">
        <f>IF(ISBLANK(VLOOKUP(TRIM(B1172),ALL!$B$1:$V$2738,6,FALSE)),"",IF(ISERROR(VLOOKUP(TRIM(B1172),ALL!$B$1:$V$2738,6,FALSE))," ", VLOOKUP(TRIM(B1172),ALL!$B$1:$V$2738,6,FALSE)))</f>
        <v/>
      </c>
      <c r="K1172" s="34" t="str">
        <f>IF(ISBLANK(VLOOKUP(TRIM(B1172),ALL!$B$1:$V$2738,7,FALSE)),"",IF(ISERROR(VLOOKUP(TRIM(B1172),ALL!$B$1:$V$2738,7,FALSE))," ",VLOOKUP(TRIM(B1172),ALL!$B$1:$V$2738,7,FALSE)))</f>
        <v/>
      </c>
      <c r="L1172" s="34">
        <f>IF(ISBLANK(VLOOKUP(TRIM(B1172),ALL!$B$1:$V$2738,8,FALSE)),"",IF(ISERROR(VLOOKUP(TRIM(B1172),ALL!$B$1:$V$2738,8,FALSE))," ",VLOOKUP(TRIM(B1172),ALL!$B$1:$V$2738,8,FALSE)))</f>
        <v>0</v>
      </c>
      <c r="M1172" s="34" t="str">
        <f>IF(ISBLANK(VLOOKUP(TRIM(B1172),ALL!$B$1:$V$2738,9,FALSE)),"",IF(ISERROR(VLOOKUP(TRIM(B1172),ALL!$B$1:$V$2738,9,FALSE))," ",VLOOKUP(TRIM(B1172),ALL!$B$1:$V$2738,9,FALSE)))</f>
        <v/>
      </c>
      <c r="N1172" s="34">
        <f>IF(ISBLANK(VLOOKUP(TRIM(B1172),ALL!$B$1:$V$2738,10,FALSE)),"",IF(ISERROR(VLOOKUP(TRIM(B1172),ALL!$B$1:$V$2738,10,FALSE))," ",VLOOKUP(TRIM(B1172),ALL!$B$1:$V$2738,10,FALSE)))</f>
        <v>0</v>
      </c>
      <c r="P1172"/>
      <c r="Q1172"/>
      <c r="R1172"/>
      <c r="S1172"/>
      <c r="T1172"/>
      <c r="AB1172"/>
      <c r="AC1172"/>
    </row>
    <row r="1173" spans="1:29">
      <c r="A1173" s="34" t="str">
        <f>IF(ISERROR(VLOOKUP(TRIM(B1173),ALL!$B$1:$U$2738,3,FALSE)),"(unc)",VLOOKUP(TRIM(B1173),ALL!$B$1:$U$2738,3,FALSE))</f>
        <v>G @</v>
      </c>
      <c r="B1173" s="493" t="s">
        <v>10961</v>
      </c>
      <c r="C1173" s="10" t="s">
        <v>9439</v>
      </c>
      <c r="D1173" s="224">
        <f>VLOOKUP(TRIM(B1173),BirthdateDraft!$A$1:$M$9000,2,FALSE)</f>
        <v>36684</v>
      </c>
      <c r="E1173" s="203">
        <f>VLOOKUP(TRIM(B1173),BirthdateDraft!$A$1:$M$9865,3,FALSE)</f>
        <v>23.7</v>
      </c>
      <c r="F1173" s="209" t="s">
        <v>9339</v>
      </c>
      <c r="G1173" s="34" t="str">
        <f>IF(ISERROR(VLOOKUP(TRIM(B1173),ALL!$B$1:$U$2738,2,FALSE)),"",IF(ISERROR(VLOOKUP(TRIM(B1173),ALL!$B$1:$U$2738,2,FALSE))," ",VLOOKUP(TRIM(B1173),ALL!$B$1:$U$2738,2,FALSE)))</f>
        <v>PIA</v>
      </c>
      <c r="H1173" s="124" t="str">
        <f>IF(ISBLANK(VLOOKUP(TRIM(B1173),ALL!$B$1:$V$2738,4,FALSE)),"",IF(ISERROR(VLOOKUP(TRIM(B1173),ALL!$B$1:$V$2738,4,FALSE))," ",VLOOKUP(TRIM(B1173),ALL!$B$1:$V$2738,4,FALSE)))</f>
        <v/>
      </c>
      <c r="I1173" s="34" t="str">
        <f>IF(ISBLANK(VLOOKUP(TRIM(B1173),ALL!$B$1:$V$2738,5,FALSE)),"",IF(ISERROR(VLOOKUP(TRIM(B1173),ALL!$B$1:$V$2738,5,FALSE))," ",VLOOKUP(TRIM(B1173),ALL!$B$1:$V$2738,5,FALSE)))</f>
        <v/>
      </c>
      <c r="J1173" s="34" t="str">
        <f>IF(ISBLANK(VLOOKUP(TRIM(B1173),ALL!$B$1:$V$2738,6,FALSE)),"",IF(ISERROR(VLOOKUP(TRIM(B1173),ALL!$B$1:$V$2738,6,FALSE))," ", VLOOKUP(TRIM(B1173),ALL!$B$1:$V$2738,6,FALSE)))</f>
        <v/>
      </c>
      <c r="K1173" s="34" t="str">
        <f>IF(ISBLANK(VLOOKUP(TRIM(B1173),ALL!$B$1:$V$2738,7,FALSE)),"",IF(ISERROR(VLOOKUP(TRIM(B1173),ALL!$B$1:$V$2738,7,FALSE))," ",VLOOKUP(TRIM(B1173),ALL!$B$1:$V$2738,7,FALSE)))</f>
        <v/>
      </c>
      <c r="L1173" s="34">
        <f>IF(ISBLANK(VLOOKUP(TRIM(B1173),ALL!$B$1:$V$2738,8,FALSE)),"",IF(ISERROR(VLOOKUP(TRIM(B1173),ALL!$B$1:$V$2738,8,FALSE))," ",VLOOKUP(TRIM(B1173),ALL!$B$1:$V$2738,8,FALSE)))</f>
        <v>0</v>
      </c>
      <c r="M1173" s="34" t="str">
        <f>IF(ISBLANK(VLOOKUP(TRIM(B1173),ALL!$B$1:$V$2738,9,FALSE)),"",IF(ISERROR(VLOOKUP(TRIM(B1173),ALL!$B$1:$V$2738,9,FALSE))," ",VLOOKUP(TRIM(B1173),ALL!$B$1:$V$2738,9,FALSE)))</f>
        <v/>
      </c>
      <c r="N1173" s="34">
        <f>IF(ISBLANK(VLOOKUP(TRIM(B1173),ALL!$B$1:$V$2738,10,FALSE)),"",IF(ISERROR(VLOOKUP(TRIM(B1173),ALL!$B$1:$V$2738,10,FALSE))," ",VLOOKUP(TRIM(B1173),ALL!$B$1:$V$2738,10,FALSE)))</f>
        <v>0</v>
      </c>
      <c r="P1173"/>
      <c r="Q1173"/>
      <c r="R1173"/>
      <c r="S1173"/>
      <c r="T1173"/>
      <c r="AB1173"/>
      <c r="AC1173"/>
    </row>
    <row r="1174" spans="1:29">
      <c r="A1174" s="34" t="str">
        <f>IF(ISERROR(VLOOKUP(TRIM(B1174),ALL!$B$1:$U$2738,3,FALSE)),"(unc)",VLOOKUP(TRIM(B1174),ALL!$B$1:$U$2738,3,FALSE))</f>
        <v>ROT @</v>
      </c>
      <c r="B1174" s="99" t="s">
        <v>5716</v>
      </c>
      <c r="C1174" s="10" t="s">
        <v>9439</v>
      </c>
      <c r="D1174" s="224">
        <f>VLOOKUP(TRIM(B1174),BirthdateDraft!$A$1:$M$9000,2,FALSE)</f>
        <v>33804</v>
      </c>
      <c r="E1174" s="203" t="str">
        <f>VLOOKUP(TRIM(B1174),BirthdateDraft!$A$1:$M$9865,3,FALSE)</f>
        <v>16/FA</v>
      </c>
      <c r="F1174" s="209"/>
      <c r="G1174" s="34" t="str">
        <f>IF(ISERROR(VLOOKUP(TRIM(B1174),ALL!$B$1:$U$2738,2,FALSE)),"",IF(ISERROR(VLOOKUP(TRIM(B1174),ALL!$B$1:$U$2738,2,FALSE))," ",VLOOKUP(TRIM(B1174),ALL!$B$1:$U$2738,2,FALSE)))</f>
        <v>HOA</v>
      </c>
      <c r="H1174" s="124" t="str">
        <f>IF(ISBLANK(VLOOKUP(TRIM(B1174),ALL!$B$1:$V$2738,4,FALSE)),"",IF(ISERROR(VLOOKUP(TRIM(B1174),ALL!$B$1:$V$2738,4,FALSE))," ",VLOOKUP(TRIM(B1174),ALL!$B$1:$V$2738,4,FALSE)))</f>
        <v/>
      </c>
      <c r="I1174" s="34" t="str">
        <f>IF(ISBLANK(VLOOKUP(TRIM(B1174),ALL!$B$1:$V$2738,5,FALSE)),"",IF(ISERROR(VLOOKUP(TRIM(B1174),ALL!$B$1:$V$2738,5,FALSE))," ",VLOOKUP(TRIM(B1174),ALL!$B$1:$V$2738,5,FALSE)))</f>
        <v/>
      </c>
      <c r="J1174" s="34" t="str">
        <f>IF(ISBLANK(VLOOKUP(TRIM(B1174),ALL!$B$1:$V$2738,6,FALSE)),"",IF(ISERROR(VLOOKUP(TRIM(B1174),ALL!$B$1:$V$2738,6,FALSE))," ", VLOOKUP(TRIM(B1174),ALL!$B$1:$V$2738,6,FALSE)))</f>
        <v/>
      </c>
      <c r="K1174" s="34" t="str">
        <f>IF(ISBLANK(VLOOKUP(TRIM(B1174),ALL!$B$1:$V$2738,7,FALSE)),"",IF(ISERROR(VLOOKUP(TRIM(B1174),ALL!$B$1:$V$2738,7,FALSE))," ",VLOOKUP(TRIM(B1174),ALL!$B$1:$V$2738,7,FALSE)))</f>
        <v/>
      </c>
      <c r="L1174" s="34">
        <f>IF(ISBLANK(VLOOKUP(TRIM(B1174),ALL!$B$1:$V$2738,8,FALSE)),"",IF(ISERROR(VLOOKUP(TRIM(B1174),ALL!$B$1:$V$2738,8,FALSE))," ",VLOOKUP(TRIM(B1174),ALL!$B$1:$V$2738,8,FALSE)))</f>
        <v>0</v>
      </c>
      <c r="M1174" s="34" t="str">
        <f>IF(ISBLANK(VLOOKUP(TRIM(B1174),ALL!$B$1:$V$2738,9,FALSE)),"",IF(ISERROR(VLOOKUP(TRIM(B1174),ALL!$B$1:$V$2738,9,FALSE))," ",VLOOKUP(TRIM(B1174),ALL!$B$1:$V$2738,9,FALSE)))</f>
        <v/>
      </c>
      <c r="N1174" s="34">
        <f>IF(ISBLANK(VLOOKUP(TRIM(B1174),ALL!$B$1:$V$2738,10,FALSE)),"",IF(ISERROR(VLOOKUP(TRIM(B1174),ALL!$B$1:$V$2738,10,FALSE))," ",VLOOKUP(TRIM(B1174),ALL!$B$1:$V$2738,10,FALSE)))</f>
        <v>5</v>
      </c>
      <c r="P1174"/>
      <c r="Q1174"/>
      <c r="R1174"/>
      <c r="S1174"/>
      <c r="T1174"/>
      <c r="AB1174"/>
      <c r="AC1174"/>
    </row>
    <row r="1175" spans="1:29">
      <c r="A1175" s="34"/>
      <c r="B1175" s="99"/>
      <c r="C1175" s="10"/>
      <c r="D1175" s="224"/>
      <c r="E1175" s="203"/>
      <c r="F1175" s="209"/>
      <c r="G1175" s="34"/>
      <c r="H1175" s="124"/>
      <c r="I1175" s="34"/>
      <c r="J1175" s="34"/>
      <c r="K1175" s="34"/>
      <c r="L1175" s="34" t="str">
        <f>IF(ISBLANK(VLOOKUP(TRIM(B1175),ALL!$B$1:$V$2738,8,FALSE)),"",IF(ISERROR(VLOOKUP(TRIM(B1175),ALL!$B$1:$V$2738,8,FALSE))," ",VLOOKUP(TRIM(B1175),ALL!$B$1:$V$2738,8,FALSE)))</f>
        <v xml:space="preserve"> </v>
      </c>
      <c r="M1175" s="34" t="str">
        <f>IF(ISBLANK(VLOOKUP(TRIM(B1175),ALL!$B$1:$V$2738,9,FALSE)),"",IF(ISERROR(VLOOKUP(TRIM(B1175),ALL!$B$1:$V$2738,9,FALSE))," ",VLOOKUP(TRIM(B1175),ALL!$B$1:$V$2738,9,FALSE)))</f>
        <v xml:space="preserve"> </v>
      </c>
      <c r="N1175" s="34" t="str">
        <f>IF(ISBLANK(VLOOKUP(TRIM(B1175),ALL!$B$1:$V$2738,10,FALSE)),"",IF(ISERROR(VLOOKUP(TRIM(B1175),ALL!$B$1:$V$2738,10,FALSE))," ",VLOOKUP(TRIM(B1175),ALL!$B$1:$V$2738,10,FALSE)))</f>
        <v xml:space="preserve"> </v>
      </c>
      <c r="P1175"/>
      <c r="Q1175"/>
      <c r="R1175"/>
      <c r="S1175"/>
      <c r="T1175"/>
      <c r="AB1175"/>
      <c r="AC1175"/>
    </row>
    <row r="1176" spans="1:29">
      <c r="A1176" s="34" t="str">
        <f>IF(ISERROR(VLOOKUP(TRIM(B1176),ALL!$B$1:$U$2738,3,FALSE)),"(unc)",VLOOKUP(TRIM(B1176),ALL!$B$1:$U$2738,3,FALSE))</f>
        <v>RDT $</v>
      </c>
      <c r="B1176" s="99" t="s">
        <v>7200</v>
      </c>
      <c r="C1176" s="10" t="s">
        <v>9439</v>
      </c>
      <c r="D1176" s="224">
        <f>VLOOKUP(TRIM(B1176),BirthdateDraft!$A$1:$M$9000,2,FALSE)</f>
        <v>35785</v>
      </c>
      <c r="E1176" s="203" t="str">
        <f>VLOOKUP(TRIM(B1176),BirthdateDraft!$A$1:$M$9865,3,FALSE)</f>
        <v>19/1 (3)</v>
      </c>
      <c r="F1176" s="209"/>
      <c r="G1176" s="34" t="str">
        <f>IF(ISERROR(VLOOKUP(TRIM(B1176),ALL!$B$1:$U$2738,2,FALSE)),"",IF(ISERROR(VLOOKUP(TRIM(B1176),ALL!$B$1:$U$2738,2,FALSE))," ",VLOOKUP(TRIM(B1176),ALL!$B$1:$U$2738,2,FALSE)))</f>
        <v>NYA</v>
      </c>
      <c r="H1176" s="124" t="str">
        <f>IF(ISBLANK(VLOOKUP(TRIM(B1176),ALL!$B$1:$V$2738,4,FALSE)),"",IF(ISERROR(VLOOKUP(TRIM(B1176),ALL!$B$1:$V$2738,4,FALSE))," ",VLOOKUP(TRIM(B1176),ALL!$B$1:$V$2738,4,FALSE)))</f>
        <v>6</v>
      </c>
      <c r="I1176" s="34" t="str">
        <f>IF(ISBLANK(VLOOKUP(TRIM(B1176),ALL!$B$1:$V$2738,5,FALSE)),"",IF(ISERROR(VLOOKUP(TRIM(B1176),ALL!$B$1:$V$2738,5,FALSE))," ",VLOOKUP(TRIM(B1176),ALL!$B$1:$V$2738,5,FALSE)))</f>
        <v/>
      </c>
      <c r="J1176" s="34">
        <f>IF(ISBLANK(VLOOKUP(TRIM(B1176),ALL!$B$1:$V$2738,6,FALSE)),"",IF(ISERROR(VLOOKUP(TRIM(B1176),ALL!$B$1:$V$2738,6,FALSE))," ", VLOOKUP(TRIM(B1176),ALL!$B$1:$V$2738,6,FALSE)))</f>
        <v>7</v>
      </c>
      <c r="K1176" s="34"/>
      <c r="L1176" s="34" t="str">
        <f>IF(ISBLANK(VLOOKUP(TRIM(B1176),ALL!$B$1:$V$2738,8,FALSE)),"",IF(ISERROR(VLOOKUP(TRIM(B1176),ALL!$B$1:$V$2738,8,FALSE))," ",VLOOKUP(TRIM(B1176),ALL!$B$1:$V$2738,8,FALSE)))</f>
        <v/>
      </c>
      <c r="M1176" s="34"/>
      <c r="N1176" s="34"/>
      <c r="P1176"/>
      <c r="Q1176"/>
      <c r="R1176"/>
      <c r="S1176"/>
      <c r="T1176"/>
      <c r="AB1176"/>
      <c r="AC1176"/>
    </row>
    <row r="1177" spans="1:29">
      <c r="A1177" s="34" t="str">
        <f>IF(ISERROR(VLOOKUP(TRIM(B1177),ALL!$B$1:$U$2738,3,FALSE)),"(unc)",VLOOKUP(TRIM(B1177),ALL!$B$1:$U$2738,3,FALSE))</f>
        <v>RDT End</v>
      </c>
      <c r="B1177" s="99" t="s">
        <v>8967</v>
      </c>
      <c r="C1177" s="10" t="s">
        <v>9439</v>
      </c>
      <c r="D1177" s="224">
        <f>VLOOKUP(TRIM(B1177),BirthdateDraft!$A$1:$M$9000,2,FALSE)</f>
        <v>36251</v>
      </c>
      <c r="E1177" s="203" t="str">
        <f>VLOOKUP(TRIM(B1177),BirthdateDraft!$A$1:$M$9865,3,FALSE)</f>
        <v>21/3</v>
      </c>
      <c r="F1177" s="209" t="s">
        <v>8295</v>
      </c>
      <c r="G1177" s="34" t="str">
        <f>IF(ISERROR(VLOOKUP(TRIM(B1177),ALL!$B$1:$U$2738,2,FALSE)),"",IF(ISERROR(VLOOKUP(TRIM(B1177),ALL!$B$1:$U$2738,2,FALSE))," ",VLOOKUP(TRIM(B1177),ALL!$B$1:$U$2738,2,FALSE)))</f>
        <v>PHN</v>
      </c>
      <c r="H1177" s="124" t="str">
        <f>IF(ISBLANK(VLOOKUP(TRIM(B1177),ALL!$B$1:$V$2738,4,FALSE)),"",IF(ISERROR(VLOOKUP(TRIM(B1177),ALL!$B$1:$V$2738,4,FALSE))," ",VLOOKUP(TRIM(B1177),ALL!$B$1:$V$2738,4,FALSE)))</f>
        <v>5</v>
      </c>
      <c r="I1177" s="34" t="str">
        <f>IF(ISBLANK(VLOOKUP(TRIM(B1177),ALL!$B$1:$V$2738,5,FALSE)),"",IF(ISERROR(VLOOKUP(TRIM(B1177),ALL!$B$1:$V$2738,5,FALSE))," ",VLOOKUP(TRIM(B1177),ALL!$B$1:$V$2738,5,FALSE)))</f>
        <v>4</v>
      </c>
      <c r="J1177" s="34">
        <f>IF(ISBLANK(VLOOKUP(TRIM(B1177),ALL!$B$1:$V$2738,6,FALSE)),"",IF(ISERROR(VLOOKUP(TRIM(B1177),ALL!$B$1:$V$2738,6,FALSE))," ", VLOOKUP(TRIM(B1177),ALL!$B$1:$V$2738,6,FALSE)))</f>
        <v>1</v>
      </c>
      <c r="K1177" s="34"/>
      <c r="L1177" s="34"/>
      <c r="M1177" s="34" t="str">
        <f>IF(ISBLANK(VLOOKUP(TRIM(B1177),ALL!$B$1:$V$2738,9,FALSE)),"",IF(ISERROR(VLOOKUP(TRIM(B1177),ALL!$B$1:$V$2738,9,FALSE))," ",VLOOKUP(TRIM(B1177),ALL!$B$1:$V$2738,9,FALSE)))</f>
        <v/>
      </c>
      <c r="N1177" s="34" t="str">
        <f>IF(ISBLANK(VLOOKUP(TRIM(B1177),ALL!$B$1:$V$2738,10,FALSE)),"",IF(ISERROR(VLOOKUP(TRIM(B1177),ALL!$B$1:$V$2738,10,FALSE))," ",VLOOKUP(TRIM(B1177),ALL!$B$1:$V$2738,10,FALSE)))</f>
        <v/>
      </c>
      <c r="P1177"/>
      <c r="Q1177"/>
      <c r="R1177"/>
      <c r="S1177"/>
      <c r="T1177"/>
      <c r="AB1177"/>
      <c r="AC1177"/>
    </row>
    <row r="1178" spans="1:29">
      <c r="A1178" s="34" t="str">
        <f>IF(ISERROR(VLOOKUP(TRIM(B1178),ALL!$B$1:$U$2738,3,FALSE)),"(unc)",VLOOKUP(TRIM(B1178),ALL!$B$1:$U$2738,3,FALSE))</f>
        <v>RE $ DT $</v>
      </c>
      <c r="B1178" s="99" t="s">
        <v>6174</v>
      </c>
      <c r="C1178" s="10" t="s">
        <v>9439</v>
      </c>
      <c r="D1178" s="224">
        <f>VLOOKUP(TRIM(B1178),BirthdateDraft!$A$1:$M$9000,2,FALSE)</f>
        <v>35053</v>
      </c>
      <c r="E1178" s="203" t="str">
        <f>VLOOKUP(TRIM(B1178),BirthdateDraft!$A$1:$M$9865,3,FALSE)</f>
        <v>17/1 (3)</v>
      </c>
      <c r="F1178" s="209"/>
      <c r="G1178" s="34" t="str">
        <f>IF(ISERROR(VLOOKUP(TRIM(B1178),ALL!$B$1:$U$2738,2,FALSE)),"",IF(ISERROR(VLOOKUP(TRIM(B1178),ALL!$B$1:$U$2738,2,FALSE))," ",VLOOKUP(TRIM(B1178),ALL!$B$1:$U$2738,2,FALSE)))</f>
        <v>NYA</v>
      </c>
      <c r="H1178" s="124" t="str">
        <f>IF(ISBLANK(VLOOKUP(TRIM(B1178),ALL!$B$1:$V$2738,4,FALSE)),"",IF(ISERROR(VLOOKUP(TRIM(B1178),ALL!$B$1:$V$2738,4,FALSE))," ",VLOOKUP(TRIM(B1178),ALL!$B$1:$V$2738,4,FALSE)))</f>
        <v>4</v>
      </c>
      <c r="I1178" s="34" t="str">
        <f>IF(ISBLANK(VLOOKUP(TRIM(B1178),ALL!$B$1:$V$2738,5,FALSE)),"",IF(ISERROR(VLOOKUP(TRIM(B1178),ALL!$B$1:$V$2738,5,FALSE))," ",VLOOKUP(TRIM(B1178),ALL!$B$1:$V$2738,5,FALSE)))</f>
        <v>0</v>
      </c>
      <c r="J1178" s="34">
        <f>IF(ISBLANK(VLOOKUP(TRIM(B1178),ALL!$B$1:$V$2738,6,FALSE)),"",IF(ISERROR(VLOOKUP(TRIM(B1178),ALL!$B$1:$V$2738,6,FALSE))," ", VLOOKUP(TRIM(B1178),ALL!$B$1:$V$2738,6,FALSE)))</f>
        <v>7</v>
      </c>
      <c r="K1178" s="34" t="str">
        <f>IF(ISBLANK(VLOOKUP(TRIM(B1178),ALL!$B$1:$V$2738,7,FALSE)),"",IF(ISERROR(VLOOKUP(TRIM(B1178),ALL!$B$1:$V$2738,7,FALSE))," ",VLOOKUP(TRIM(B1178),ALL!$B$1:$V$2738,7,FALSE)))</f>
        <v/>
      </c>
      <c r="L1178" s="34" t="str">
        <f>IF(ISBLANK(VLOOKUP(TRIM(B1178),ALL!$B$1:$V$2738,8,FALSE)),"",IF(ISERROR(VLOOKUP(TRIM(B1178),ALL!$B$1:$V$2738,8,FALSE))," ",VLOOKUP(TRIM(B1178),ALL!$B$1:$V$2738,8,FALSE)))</f>
        <v/>
      </c>
      <c r="M1178" s="34" t="str">
        <f>IF(ISBLANK(VLOOKUP(TRIM(B1178),ALL!$B$1:$V$2738,9,FALSE)),"",IF(ISERROR(VLOOKUP(TRIM(B1178),ALL!$B$1:$V$2738,9,FALSE))," ",VLOOKUP(TRIM(B1178),ALL!$B$1:$V$2738,9,FALSE)))</f>
        <v/>
      </c>
      <c r="N1178" s="34" t="str">
        <f>IF(ISBLANK(VLOOKUP(TRIM(B1178),ALL!$B$1:$V$2738,10,FALSE)),"",IF(ISERROR(VLOOKUP(TRIM(B1178),ALL!$B$1:$V$2738,10,FALSE))," ",VLOOKUP(TRIM(B1178),ALL!$B$1:$V$2738,10,FALSE)))</f>
        <v/>
      </c>
      <c r="O1178" s="32"/>
      <c r="P1178"/>
      <c r="Q1178"/>
      <c r="R1178"/>
      <c r="S1178"/>
      <c r="T1178"/>
      <c r="AB1178"/>
      <c r="AC1178"/>
    </row>
    <row r="1179" spans="1:29">
      <c r="A1179" s="34" t="str">
        <f>IF(ISERROR(VLOOKUP(TRIM(B1179),ALL!$B$1:$U$2738,3,FALSE)),"(unc)",VLOOKUP(TRIM(B1179),ALL!$B$1:$U$2738,3,FALSE))</f>
        <v>End $ DT $</v>
      </c>
      <c r="B1179" s="99" t="s">
        <v>4956</v>
      </c>
      <c r="C1179" s="10" t="s">
        <v>9439</v>
      </c>
      <c r="D1179" s="224">
        <f>VLOOKUP(TRIM(B1179),BirthdateDraft!$A$1:$M$9000,2,FALSE)</f>
        <v>33461</v>
      </c>
      <c r="E1179" s="203" t="str">
        <f>VLOOKUP(TRIM(B1179),BirthdateDraft!$A$1:$M$9865,3,FALSE)</f>
        <v>14/7</v>
      </c>
      <c r="F1179" s="209"/>
      <c r="G1179" s="34" t="str">
        <f>IF(ISERROR(VLOOKUP(TRIM(B1179),ALL!$B$1:$U$2738,2,FALSE)),"",IF(ISERROR(VLOOKUP(TRIM(B1179),ALL!$B$1:$U$2738,2,FALSE))," ",VLOOKUP(TRIM(B1179),ALL!$B$1:$U$2738,2,FALSE)))</f>
        <v>CLA</v>
      </c>
      <c r="H1179" s="124" t="str">
        <f>IF(ISBLANK(VLOOKUP(TRIM(B1179),ALL!$B$1:$V$2738,4,FALSE)),"",IF(ISERROR(VLOOKUP(TRIM(B1179),ALL!$B$1:$V$2738,4,FALSE))," ",VLOOKUP(TRIM(B1179),ALL!$B$1:$V$2738,4,FALSE)))</f>
        <v>4</v>
      </c>
      <c r="I1179" s="34" t="str">
        <f>IF(ISBLANK(VLOOKUP(TRIM(B1179),ALL!$B$1:$V$2738,5,FALSE)),"",IF(ISERROR(VLOOKUP(TRIM(B1179),ALL!$B$1:$V$2738,5,FALSE))," ",VLOOKUP(TRIM(B1179),ALL!$B$1:$V$2738,5,FALSE)))</f>
        <v>0</v>
      </c>
      <c r="J1179" s="34">
        <f>IF(ISBLANK(VLOOKUP(TRIM(B1179),ALL!$B$1:$V$2738,6,FALSE)),"",IF(ISERROR(VLOOKUP(TRIM(B1179),ALL!$B$1:$V$2738,6,FALSE))," ", VLOOKUP(TRIM(B1179),ALL!$B$1:$V$2738,6,FALSE)))</f>
        <v>3</v>
      </c>
      <c r="K1179" s="34" t="str">
        <f>IF(ISBLANK(VLOOKUP(TRIM(B1179),ALL!$B$1:$V$2738,7,FALSE)),"",IF(ISERROR(VLOOKUP(TRIM(B1179),ALL!$B$1:$V$2738,7,FALSE))," ",VLOOKUP(TRIM(B1179),ALL!$B$1:$V$2738,7,FALSE)))</f>
        <v/>
      </c>
      <c r="L1179" s="34" t="str">
        <f>IF(ISBLANK(VLOOKUP(TRIM(B1179),ALL!$B$1:$V$2738,8,FALSE)),"",IF(ISERROR(VLOOKUP(TRIM(B1179),ALL!$B$1:$V$2738,8,FALSE))," ",VLOOKUP(TRIM(B1179),ALL!$B$1:$V$2738,8,FALSE)))</f>
        <v/>
      </c>
      <c r="M1179" s="34" t="str">
        <f>IF(ISBLANK(VLOOKUP(TRIM(B1179),ALL!$B$1:$V$2738,9,FALSE)),"",IF(ISERROR(VLOOKUP(TRIM(B1179),ALL!$B$1:$V$2738,9,FALSE))," ",VLOOKUP(TRIM(B1179),ALL!$B$1:$V$2738,9,FALSE)))</f>
        <v/>
      </c>
      <c r="N1179" s="34" t="str">
        <f>IF(ISBLANK(VLOOKUP(TRIM(B1179),ALL!$B$1:$V$2738,10,FALSE)),"",IF(ISERROR(VLOOKUP(TRIM(B1179),ALL!$B$1:$V$2738,10,FALSE))," ",VLOOKUP(TRIM(B1179),ALL!$B$1:$V$2738,10,FALSE)))</f>
        <v/>
      </c>
      <c r="O1179"/>
      <c r="P1179"/>
      <c r="Q1179"/>
      <c r="R1179"/>
      <c r="S1179"/>
      <c r="T1179"/>
      <c r="AB1179"/>
      <c r="AC1179"/>
    </row>
    <row r="1180" spans="1:29">
      <c r="A1180" s="34" t="str">
        <f>IF(ISERROR(VLOOKUP(TRIM(B1180),ALL!$B$1:$U$2738,3,FALSE)),"(unc)",VLOOKUP(TRIM(B1180),ALL!$B$1:$U$2738,3,FALSE))</f>
        <v>RE $</v>
      </c>
      <c r="B1180" s="99" t="s">
        <v>4470</v>
      </c>
      <c r="C1180" s="10" t="s">
        <v>9439</v>
      </c>
      <c r="D1180" s="224">
        <f>VLOOKUP(TRIM(B1180),BirthdateDraft!$A$1:$M$9000,2,FALSE)</f>
        <v>33069</v>
      </c>
      <c r="E1180" s="203" t="str">
        <f>VLOOKUP(TRIM(B1180),BirthdateDraft!$A$1:$M$9865,3,FALSE)</f>
        <v>14/FA</v>
      </c>
      <c r="F1180" s="209"/>
      <c r="G1180" s="34" t="str">
        <f>IF(ISERROR(VLOOKUP(TRIM(B1180),ALL!$B$1:$U$2738,2,FALSE)),"",IF(ISERROR(VLOOKUP(TRIM(B1180),ALL!$B$1:$U$2738,2,FALSE))," ",VLOOKUP(TRIM(B1180),ALL!$B$1:$U$2738,2,FALSE)))</f>
        <v>TNA</v>
      </c>
      <c r="H1180" s="124" t="str">
        <f>IF(ISBLANK(VLOOKUP(TRIM(B1180),ALL!$B$1:$V$2738,4,FALSE)),"",IF(ISERROR(VLOOKUP(TRIM(B1180),ALL!$B$1:$V$2738,4,FALSE))," ",VLOOKUP(TRIM(B1180),ALL!$B$1:$V$2738,4,FALSE)))</f>
        <v>4</v>
      </c>
      <c r="I1180" s="34" t="str">
        <f>IF(ISBLANK(VLOOKUP(TRIM(B1180),ALL!$B$1:$V$2738,5,FALSE)),"",IF(ISERROR(VLOOKUP(TRIM(B1180),ALL!$B$1:$V$2738,5,FALSE))," ",VLOOKUP(TRIM(B1180),ALL!$B$1:$V$2738,5,FALSE)))</f>
        <v/>
      </c>
      <c r="J1180" s="34">
        <f>IF(ISBLANK(VLOOKUP(TRIM(B1180),ALL!$B$1:$V$2738,6,FALSE)),"",IF(ISERROR(VLOOKUP(TRIM(B1180),ALL!$B$1:$V$2738,6,FALSE))," ", VLOOKUP(TRIM(B1180),ALL!$B$1:$V$2738,6,FALSE)))</f>
        <v>11</v>
      </c>
      <c r="K1180" s="34" t="str">
        <f>IF(ISBLANK(VLOOKUP(TRIM(B1180),ALL!$B$1:$V$2738,7,FALSE)),"",IF(ISERROR(VLOOKUP(TRIM(B1180),ALL!$B$1:$V$2738,7,FALSE))," ",VLOOKUP(TRIM(B1180),ALL!$B$1:$V$2738,7,FALSE)))</f>
        <v/>
      </c>
      <c r="L1180" s="34" t="str">
        <f>IF(ISBLANK(VLOOKUP(TRIM(B1180),ALL!$B$1:$V$2738,8,FALSE)),"",IF(ISERROR(VLOOKUP(TRIM(B1180),ALL!$B$1:$V$2738,8,FALSE))," ",VLOOKUP(TRIM(B1180),ALL!$B$1:$V$2738,8,FALSE)))</f>
        <v/>
      </c>
      <c r="M1180" s="34" t="str">
        <f>IF(ISBLANK(VLOOKUP(TRIM(B1180),ALL!$B$1:$V$2738,9,FALSE)),"",IF(ISERROR(VLOOKUP(TRIM(B1180),ALL!$B$1:$V$2738,9,FALSE))," ",VLOOKUP(TRIM(B1180),ALL!$B$1:$V$2738,9,FALSE)))</f>
        <v/>
      </c>
      <c r="N1180" s="34" t="str">
        <f>IF(ISBLANK(VLOOKUP(TRIM(B1180),ALL!$B$1:$V$2738,10,FALSE)),"",IF(ISERROR(VLOOKUP(TRIM(B1180),ALL!$B$1:$V$2738,10,FALSE))," ",VLOOKUP(TRIM(B1180),ALL!$B$1:$V$2738,10,FALSE)))</f>
        <v/>
      </c>
      <c r="P1180"/>
      <c r="Q1180"/>
      <c r="R1180"/>
      <c r="S1180"/>
      <c r="T1180"/>
      <c r="AB1180"/>
      <c r="AC1180"/>
    </row>
    <row r="1181" spans="1:29">
      <c r="A1181" s="34" t="str">
        <f>IF(ISERROR(VLOOKUP(TRIM(B1181),ALL!$B$1:$U$2738,3,FALSE)),"(unc)",VLOOKUP(TRIM(B1181),ALL!$B$1:$U$2738,3,FALSE))</f>
        <v>End $</v>
      </c>
      <c r="B1181" s="99" t="s">
        <v>2963</v>
      </c>
      <c r="C1181" s="10" t="s">
        <v>9439</v>
      </c>
      <c r="D1181" s="224">
        <f>VLOOKUP(TRIM(B1181),BirthdateDraft!$A$1:$M$9000,2,FALSE)</f>
        <v>32368</v>
      </c>
      <c r="E1181" s="203" t="str">
        <f>VLOOKUP(TRIM(B1181),BirthdateDraft!$A$1:$M$9865,3,FALSE)</f>
        <v>10/1 (31)</v>
      </c>
      <c r="F1181" s="209"/>
      <c r="G1181" s="34" t="str">
        <f>IF(ISERROR(VLOOKUP(TRIM(B1181),ALL!$B$1:$U$2738,2,FALSE)),"",IF(ISERROR(VLOOKUP(TRIM(B1181),ALL!$B$1:$U$2738,2,FALSE))," ",VLOOKUP(TRIM(B1181),ALL!$B$1:$U$2738,2,FALSE)))</f>
        <v>HOA</v>
      </c>
      <c r="H1181" s="124" t="str">
        <f>IF(ISBLANK(VLOOKUP(TRIM(B1181),ALL!$B$1:$V$2738,4,FALSE)),"",IF(ISERROR(VLOOKUP(TRIM(B1181),ALL!$B$1:$V$2738,4,FALSE))," ",VLOOKUP(TRIM(B1181),ALL!$B$1:$V$2738,4,FALSE)))</f>
        <v>0</v>
      </c>
      <c r="I1181" s="34" t="str">
        <f>IF(ISBLANK(VLOOKUP(TRIM(B1181),ALL!$B$1:$V$2738,5,FALSE)),"",IF(ISERROR(VLOOKUP(TRIM(B1181),ALL!$B$1:$V$2738,5,FALSE))," ",VLOOKUP(TRIM(B1181),ALL!$B$1:$V$2738,5,FALSE)))</f>
        <v/>
      </c>
      <c r="J1181" s="34">
        <f>IF(ISBLANK(VLOOKUP(TRIM(B1181),ALL!$B$1:$V$2738,6,FALSE)),"",IF(ISERROR(VLOOKUP(TRIM(B1181),ALL!$B$1:$V$2738,6,FALSE))," ", VLOOKUP(TRIM(B1181),ALL!$B$1:$V$2738,6,FALSE)))</f>
        <v>5</v>
      </c>
      <c r="K1181" s="34" t="str">
        <f>IF(ISBLANK(VLOOKUP(TRIM(B1181),ALL!$B$1:$V$2738,7,FALSE)),"",IF(ISERROR(VLOOKUP(TRIM(B1181),ALL!$B$1:$V$2738,7,FALSE))," ",VLOOKUP(TRIM(B1181),ALL!$B$1:$V$2738,7,FALSE)))</f>
        <v/>
      </c>
      <c r="L1181" s="34" t="str">
        <f>IF(ISBLANK(VLOOKUP(TRIM(B1181),ALL!$B$1:$V$2738,8,FALSE)),"",IF(ISERROR(VLOOKUP(TRIM(B1181),ALL!$B$1:$V$2738,8,FALSE))," ",VLOOKUP(TRIM(B1181),ALL!$B$1:$V$2738,8,FALSE)))</f>
        <v/>
      </c>
      <c r="M1181" s="34" t="str">
        <f>IF(ISBLANK(VLOOKUP(TRIM(B1181),ALL!$B$1:$V$2738,9,FALSE)),"",IF(ISERROR(VLOOKUP(TRIM(B1181),ALL!$B$1:$V$2738,9,FALSE))," ",VLOOKUP(TRIM(B1181),ALL!$B$1:$V$2738,9,FALSE)))</f>
        <v/>
      </c>
      <c r="N1181" s="34" t="str">
        <f>IF(ISBLANK(VLOOKUP(TRIM(B1181),ALL!$B$1:$V$2738,10,FALSE)),"",IF(ISERROR(VLOOKUP(TRIM(B1181),ALL!$B$1:$V$2738,10,FALSE))," ",VLOOKUP(TRIM(B1181),ALL!$B$1:$V$2738,10,FALSE)))</f>
        <v/>
      </c>
      <c r="P1181"/>
      <c r="Q1181"/>
      <c r="R1181"/>
      <c r="S1181"/>
      <c r="T1181"/>
      <c r="AB1181"/>
      <c r="AC1181"/>
    </row>
    <row r="1182" spans="1:29">
      <c r="A1182" s="34" t="str">
        <f>IF(ISERROR(VLOOKUP(TRIM(B1182),ALL!$B$1:$U$2738,3,FALSE)),"(unc)",VLOOKUP(TRIM(B1182),ALL!$B$1:$U$2738,3,FALSE))</f>
        <v>End $ OLB</v>
      </c>
      <c r="B1182" s="99" t="s">
        <v>5503</v>
      </c>
      <c r="C1182" s="10" t="s">
        <v>9439</v>
      </c>
      <c r="D1182" s="224">
        <f>VLOOKUP(TRIM(B1182),BirthdateDraft!$A$1:$M$9000,2,FALSE)</f>
        <v>34789</v>
      </c>
      <c r="E1182" s="203" t="str">
        <f>VLOOKUP(TRIM(B1182),BirthdateDraft!$A$1:$M$9865,3,FALSE)</f>
        <v>16/3</v>
      </c>
      <c r="F1182" s="209"/>
      <c r="G1182" s="34" t="str">
        <f>IF(ISERROR(VLOOKUP(TRIM(B1182),ALL!$B$1:$U$2738,2,FALSE)),"",IF(ISERROR(VLOOKUP(TRIM(B1182),ALL!$B$1:$U$2738,2,FALSE))," ",VLOOKUP(TRIM(B1182),ALL!$B$1:$U$2738,2,FALSE)))</f>
        <v>CHN</v>
      </c>
      <c r="H1182" s="124" t="str">
        <f>IF(ISBLANK(VLOOKUP(TRIM(B1182),ALL!$B$1:$V$2738,4,FALSE)),"",IF(ISERROR(VLOOKUP(TRIM(B1182),ALL!$B$1:$V$2738,4,FALSE))," ",VLOOKUP(TRIM(B1182),ALL!$B$1:$V$2738,4,FALSE)))</f>
        <v>0</v>
      </c>
      <c r="I1182" s="34" t="str">
        <f>IF(ISBLANK(VLOOKUP(TRIM(B1182),ALL!$B$1:$V$2738,5,FALSE)),"",IF(ISERROR(VLOOKUP(TRIM(B1182),ALL!$B$1:$V$2738,5,FALSE))," ",VLOOKUP(TRIM(B1182),ALL!$B$1:$V$2738,5,FALSE)))</f>
        <v>0-0</v>
      </c>
      <c r="J1182" s="34">
        <f>IF(ISBLANK(VLOOKUP(TRIM(B1182),ALL!$B$1:$V$2738,6,FALSE)),"",IF(ISERROR(VLOOKUP(TRIM(B1182),ALL!$B$1:$V$2738,6,FALSE))," ", VLOOKUP(TRIM(B1182),ALL!$B$1:$V$2738,6,FALSE)))</f>
        <v>4</v>
      </c>
      <c r="K1182" s="34" t="str">
        <f>IF(ISBLANK(VLOOKUP(TRIM(B1182),ALL!$B$1:$V$2738,7,FALSE)),"",IF(ISERROR(VLOOKUP(TRIM(B1182),ALL!$B$1:$V$2738,7,FALSE))," ",VLOOKUP(TRIM(B1182),ALL!$B$1:$V$2738,7,FALSE)))</f>
        <v/>
      </c>
      <c r="L1182" s="34" t="str">
        <f>IF(ISBLANK(VLOOKUP(TRIM(B1182),ALL!$B$1:$V$2738,8,FALSE)),"",IF(ISERROR(VLOOKUP(TRIM(B1182),ALL!$B$1:$V$2738,8,FALSE))," ",VLOOKUP(TRIM(B1182),ALL!$B$1:$V$2738,8,FALSE)))</f>
        <v/>
      </c>
      <c r="M1182" s="34" t="str">
        <f>IF(ISBLANK(VLOOKUP(TRIM(B1182),ALL!$B$1:$V$2738,9,FALSE)),"",IF(ISERROR(VLOOKUP(TRIM(B1182),ALL!$B$1:$V$2738,9,FALSE))," ",VLOOKUP(TRIM(B1182),ALL!$B$1:$V$2738,9,FALSE)))</f>
        <v/>
      </c>
      <c r="N1182" s="34" t="str">
        <f>IF(ISBLANK(VLOOKUP(TRIM(B1182),ALL!$B$1:$V$2738,10,FALSE)),"",IF(ISERROR(VLOOKUP(TRIM(B1182),ALL!$B$1:$V$2738,10,FALSE))," ",VLOOKUP(TRIM(B1182),ALL!$B$1:$V$2738,10,FALSE)))</f>
        <v/>
      </c>
      <c r="P1182"/>
      <c r="Q1182"/>
      <c r="R1182"/>
      <c r="S1182"/>
      <c r="T1182"/>
      <c r="AB1182"/>
      <c r="AC1182"/>
    </row>
    <row r="1183" spans="1:29">
      <c r="A1183" s="34" t="str">
        <f>IF(ISERROR(VLOOKUP(TRIM(B1183),ALL!$B$1:$U$2738,3,FALSE)),"(unc)",VLOOKUP(TRIM(B1183),ALL!$B$1:$U$2738,3,FALSE))</f>
        <v>End $ DT $</v>
      </c>
      <c r="B1183" s="99" t="s">
        <v>10037</v>
      </c>
      <c r="C1183" s="10" t="s">
        <v>9439</v>
      </c>
      <c r="D1183" s="224">
        <f>VLOOKUP(TRIM(B1183),BirthdateDraft!$A$1:$M$9000,2,FALSE)</f>
        <v>36511</v>
      </c>
      <c r="E1183" s="203" t="str">
        <f>VLOOKUP(TRIM(B1183),BirthdateDraft!$A$1:$M$9865,3,FALSE)</f>
        <v>22/3</v>
      </c>
      <c r="F1183" s="209"/>
      <c r="G1183" s="34" t="str">
        <f>IF(ISERROR(VLOOKUP(TRIM(B1183),ALL!$B$1:$U$2738,2,FALSE)),"",IF(ISERROR(VLOOKUP(TRIM(B1183),ALL!$B$1:$U$2738,2,FALSE))," ",VLOOKUP(TRIM(B1183),ALL!$B$1:$U$2738,2,FALSE)))</f>
        <v>DEN</v>
      </c>
      <c r="H1183" s="124" t="str">
        <f>IF(ISBLANK(VLOOKUP(TRIM(B1183),ALL!$B$1:$V$2738,4,FALSE)),"",IF(ISERROR(VLOOKUP(TRIM(B1183),ALL!$B$1:$V$2738,4,FALSE))," ",VLOOKUP(TRIM(B1183),ALL!$B$1:$V$2738,4,FALSE)))</f>
        <v>0</v>
      </c>
      <c r="I1183" s="34" t="str">
        <f>IF(ISBLANK(VLOOKUP(TRIM(B1183),ALL!$B$1:$V$2738,5,FALSE)),"",IF(ISERROR(VLOOKUP(TRIM(B1183),ALL!$B$1:$V$2738,5,FALSE))," ",VLOOKUP(TRIM(B1183),ALL!$B$1:$V$2738,5,FALSE)))</f>
        <v>0</v>
      </c>
      <c r="J1183" s="34">
        <f>IF(ISBLANK(VLOOKUP(TRIM(B1183),ALL!$B$1:$V$2738,6,FALSE)),"",IF(ISERROR(VLOOKUP(TRIM(B1183),ALL!$B$1:$V$2738,6,FALSE))," ", VLOOKUP(TRIM(B1183),ALL!$B$1:$V$2738,6,FALSE)))</f>
        <v>2</v>
      </c>
      <c r="K1183" s="34"/>
      <c r="L1183" s="34"/>
      <c r="M1183" s="34"/>
      <c r="N1183" s="34"/>
      <c r="P1183"/>
      <c r="Q1183"/>
      <c r="R1183"/>
      <c r="S1183"/>
      <c r="T1183"/>
      <c r="AB1183"/>
      <c r="AC1183"/>
    </row>
    <row r="1184" spans="1:29">
      <c r="A1184" s="34" t="str">
        <f>IF(ISERROR(VLOOKUP(TRIM(B1184),ALL!$B$1:$U$2738,3,FALSE)),"(unc)",VLOOKUP(TRIM(B1184),ALL!$B$1:$U$2738,3,FALSE))</f>
        <v>End $ DT $</v>
      </c>
      <c r="B1184" s="208" t="s">
        <v>11368</v>
      </c>
      <c r="C1184" s="10" t="s">
        <v>9439</v>
      </c>
      <c r="D1184" s="224">
        <f>VLOOKUP(TRIM(B1184),BirthdateDraft!$A$1:$M$9000,2,FALSE)</f>
        <v>36881</v>
      </c>
      <c r="E1184" s="203">
        <f>VLOOKUP(TRIM(B1184),BirthdateDraft!$A$1:$M$9865,3,FALSE)</f>
        <v>23.4</v>
      </c>
      <c r="F1184" s="209" t="s">
        <v>12038</v>
      </c>
      <c r="G1184" s="34" t="str">
        <f>IF(ISERROR(VLOOKUP(TRIM(B1184),ALL!$B$1:$U$2738,2,FALSE)),"",IF(ISERROR(VLOOKUP(TRIM(B1184),ALL!$B$1:$U$2738,2,FALSE))," ",VLOOKUP(TRIM(B1184),ALL!$B$1:$U$2738,2,FALSE)))</f>
        <v>GBN</v>
      </c>
      <c r="H1184" s="124" t="str">
        <f>IF(ISBLANK(VLOOKUP(TRIM(B1184),ALL!$B$1:$V$2738,4,FALSE)),"",IF(ISERROR(VLOOKUP(TRIM(B1184),ALL!$B$1:$V$2738,4,FALSE))," ",VLOOKUP(TRIM(B1184),ALL!$B$1:$V$2738,4,FALSE)))</f>
        <v>0</v>
      </c>
      <c r="I1184" s="34" t="str">
        <f>IF(ISBLANK(VLOOKUP(TRIM(B1184),ALL!$B$1:$V$2738,5,FALSE)),"",IF(ISERROR(VLOOKUP(TRIM(B1184),ALL!$B$1:$V$2738,5,FALSE))," ",VLOOKUP(TRIM(B1184),ALL!$B$1:$V$2738,5,FALSE)))</f>
        <v>0</v>
      </c>
      <c r="J1184" s="34">
        <f>IF(ISBLANK(VLOOKUP(TRIM(B1184),ALL!$B$1:$V$2738,6,FALSE)),"",IF(ISERROR(VLOOKUP(TRIM(B1184),ALL!$B$1:$V$2738,6,FALSE))," ", VLOOKUP(TRIM(B1184),ALL!$B$1:$V$2738,6,FALSE)))</f>
        <v>1</v>
      </c>
      <c r="K1184" s="34"/>
      <c r="L1184" s="34"/>
      <c r="M1184" s="34"/>
      <c r="N1184" s="34"/>
      <c r="P1184"/>
      <c r="Q1184"/>
      <c r="R1184"/>
      <c r="S1184"/>
      <c r="T1184"/>
      <c r="AB1184"/>
      <c r="AC1184"/>
    </row>
    <row r="1185" spans="1:29">
      <c r="A1185" s="34"/>
      <c r="B1185" s="99"/>
      <c r="C1185" s="10"/>
      <c r="D1185" s="224"/>
      <c r="E1185" s="203"/>
      <c r="F1185" s="209"/>
      <c r="G1185" s="34"/>
      <c r="H1185" s="124"/>
      <c r="I1185" s="34"/>
      <c r="J1185" s="34"/>
      <c r="K1185" s="34"/>
      <c r="L1185" s="34" t="str">
        <f>IF(ISBLANK(VLOOKUP(TRIM(B1185),ALL!$B$1:$V$2738,8,FALSE)),"",IF(ISERROR(VLOOKUP(TRIM(B1185),ALL!$B$1:$V$2738,8,FALSE))," ",VLOOKUP(TRIM(B1185),ALL!$B$1:$V$2738,8,FALSE)))</f>
        <v xml:space="preserve"> </v>
      </c>
      <c r="M1185" s="34" t="str">
        <f>IF(ISBLANK(VLOOKUP(TRIM(B1185),ALL!$B$1:$V$2738,9,FALSE)),"",IF(ISERROR(VLOOKUP(TRIM(B1185),ALL!$B$1:$V$2738,9,FALSE))," ",VLOOKUP(TRIM(B1185),ALL!$B$1:$V$2738,9,FALSE)))</f>
        <v xml:space="preserve"> </v>
      </c>
      <c r="N1185" s="34" t="str">
        <f>IF(ISBLANK(VLOOKUP(TRIM(B1185),ALL!$B$1:$V$2738,10,FALSE)),"",IF(ISERROR(VLOOKUP(TRIM(B1185),ALL!$B$1:$V$2738,10,FALSE))," ",VLOOKUP(TRIM(B1185),ALL!$B$1:$V$2738,10,FALSE)))</f>
        <v xml:space="preserve"> </v>
      </c>
      <c r="P1185"/>
      <c r="Q1185"/>
      <c r="R1185"/>
      <c r="S1185"/>
      <c r="T1185"/>
      <c r="AB1185"/>
      <c r="AC1185"/>
    </row>
    <row r="1186" spans="1:29" ht="14.25" customHeight="1">
      <c r="A1186" s="34" t="str">
        <f>IF(ISERROR(VLOOKUP(TRIM(B1186),ALL!$B$1:$U$2738,3,FALSE)),"(unc)",VLOOKUP(TRIM(B1186),ALL!$B$1:$U$2738,3,FALSE))</f>
        <v>RILB</v>
      </c>
      <c r="B1186" s="99" t="s">
        <v>7993</v>
      </c>
      <c r="C1186" s="10" t="s">
        <v>9439</v>
      </c>
      <c r="D1186" s="224">
        <f>VLOOKUP(TRIM(B1186),BirthdateDraft!$A$1:$M$9000,2,FALSE)</f>
        <v>36385</v>
      </c>
      <c r="E1186" s="203" t="str">
        <f>VLOOKUP(TRIM(B1186),BirthdateDraft!$A$1:$M$9865,3,FALSE)</f>
        <v>20/1</v>
      </c>
      <c r="F1186" s="209" t="s">
        <v>8388</v>
      </c>
      <c r="G1186" s="34" t="str">
        <f>IF(ISERROR(VLOOKUP(TRIM(B1186),ALL!$B$1:$U$2738,2,FALSE)),"",IF(ISERROR(VLOOKUP(TRIM(B1186),ALL!$B$1:$U$2738,2,FALSE))," ",VLOOKUP(TRIM(B1186),ALL!$B$1:$U$2738,2,FALSE)))</f>
        <v>BAA</v>
      </c>
      <c r="H1186" s="124" t="str">
        <f>IF(ISBLANK(VLOOKUP(TRIM(B1186),ALL!$B$1:$V$2738,4,FALSE)),"",IF(ISERROR(VLOOKUP(TRIM(B1186),ALL!$B$1:$V$2738,4,FALSE))," ",VLOOKUP(TRIM(B1186),ALL!$B$1:$V$2738,4,FALSE)))</f>
        <v>6-5</v>
      </c>
      <c r="I1186" s="34" t="str">
        <f>IF(ISBLANK(VLOOKUP(TRIM(B1186),ALL!$B$1:$V$2738,5,FALSE)),"",IF(ISERROR(VLOOKUP(TRIM(B1186),ALL!$B$1:$V$2738,5,FALSE))," ",VLOOKUP(TRIM(B1186),ALL!$B$1:$V$2738,5,FALSE)))</f>
        <v/>
      </c>
      <c r="J1186" s="34">
        <f>IF(ISBLANK(VLOOKUP(TRIM(B1186),ALL!$B$1:$V$2738,6,FALSE)),"",IF(ISERROR(VLOOKUP(TRIM(B1186),ALL!$B$1:$V$2738,6,FALSE))," ", VLOOKUP(TRIM(B1186),ALL!$B$1:$V$2738,6,FALSE)))</f>
        <v>5</v>
      </c>
      <c r="K1186" s="34" t="str">
        <f>IF(ISBLANK(VLOOKUP(TRIM(B1186),ALL!$B$1:$V$2738,7,FALSE)),"",IF(ISERROR(VLOOKUP(TRIM(B1186),ALL!$B$1:$V$2738,7,FALSE))," ",VLOOKUP(TRIM(B1186),ALL!$B$1:$V$2738,7,FALSE)))</f>
        <v/>
      </c>
      <c r="L1186" s="34" t="str">
        <f>IF(ISBLANK(VLOOKUP(TRIM(B1186),ALL!$B$1:$V$2738,8,FALSE)),"",IF(ISERROR(VLOOKUP(TRIM(B1186),ALL!$B$1:$V$2738,8,FALSE))," ",VLOOKUP(TRIM(B1186),ALL!$B$1:$V$2738,8,FALSE)))</f>
        <v/>
      </c>
      <c r="M1186" s="34" t="str">
        <f>IF(ISBLANK(VLOOKUP(TRIM(B1186),ALL!$B$1:$V$2738,9,FALSE)),"",IF(ISERROR(VLOOKUP(TRIM(B1186),ALL!$B$1:$V$2738,9,FALSE))," ",VLOOKUP(TRIM(B1186),ALL!$B$1:$V$2738,9,FALSE)))</f>
        <v/>
      </c>
      <c r="N1186" s="34" t="str">
        <f>IF(ISBLANK(VLOOKUP(TRIM(B1186),ALL!$B$1:$V$2738,10,FALSE)),"",IF(ISERROR(VLOOKUP(TRIM(B1186),ALL!$B$1:$V$2738,10,FALSE))," ",VLOOKUP(TRIM(B1186),ALL!$B$1:$V$2738,10,FALSE)))</f>
        <v/>
      </c>
      <c r="P1186"/>
      <c r="Q1186"/>
      <c r="R1186"/>
      <c r="S1186"/>
      <c r="T1186"/>
      <c r="AB1186"/>
      <c r="AC1186"/>
    </row>
    <row r="1187" spans="1:29">
      <c r="A1187" s="34" t="str">
        <f>IF(ISERROR(VLOOKUP(TRIM(B1187),ALL!$B$1:$U$2738,3,FALSE)),"(unc)",VLOOKUP(TRIM(B1187),ALL!$B$1:$U$2738,3,FALSE))</f>
        <v>LOLB</v>
      </c>
      <c r="B1187" s="99" t="s">
        <v>4367</v>
      </c>
      <c r="C1187" s="10" t="s">
        <v>9439</v>
      </c>
      <c r="D1187" s="224">
        <f>VLOOKUP(TRIM(B1187),BirthdateDraft!$A$1:$M$9000,2,FALSE)</f>
        <v>33291</v>
      </c>
      <c r="E1187" s="203" t="str">
        <f>VLOOKUP(TRIM(B1187),BirthdateDraft!$A$1:$M$9865,3,FALSE)</f>
        <v>14/1 (5)</v>
      </c>
      <c r="F1187" s="209"/>
      <c r="G1187" s="34" t="str">
        <f>IF(ISERROR(VLOOKUP(TRIM(B1187),ALL!$B$1:$U$2738,2,FALSE)),"",IF(ISERROR(VLOOKUP(TRIM(B1187),ALL!$B$1:$U$2738,2,FALSE))," ",VLOOKUP(TRIM(B1187),ALL!$B$1:$U$2738,2,FALSE)))</f>
        <v>LAA</v>
      </c>
      <c r="H1187" s="124" t="str">
        <f>IF(ISBLANK(VLOOKUP(TRIM(B1187),ALL!$B$1:$V$2738,4,FALSE)),"",IF(ISERROR(VLOOKUP(TRIM(B1187),ALL!$B$1:$V$2738,4,FALSE))," ",VLOOKUP(TRIM(B1187),ALL!$B$1:$V$2738,4,FALSE)))</f>
        <v>4-6</v>
      </c>
      <c r="I1187" s="34" t="str">
        <f>IF(ISBLANK(VLOOKUP(TRIM(B1187),ALL!$B$1:$V$2738,5,FALSE)),"",IF(ISERROR(VLOOKUP(TRIM(B1187),ALL!$B$1:$V$2738,5,FALSE))," ",VLOOKUP(TRIM(B1187),ALL!$B$1:$V$2738,5,FALSE)))</f>
        <v/>
      </c>
      <c r="J1187" s="34">
        <f>IF(ISBLANK(VLOOKUP(TRIM(B1187),ALL!$B$1:$V$2738,6,FALSE)),"",IF(ISERROR(VLOOKUP(TRIM(B1187),ALL!$B$1:$V$2738,6,FALSE))," ", VLOOKUP(TRIM(B1187),ALL!$B$1:$V$2738,6,FALSE)))</f>
        <v>12</v>
      </c>
      <c r="K1187" s="34">
        <f>IF(ISBLANK(VLOOKUP(TRIM(B1187),ALL!$B$1:$V$2738,7,FALSE)),"",IF(ISERROR(VLOOKUP(TRIM(B1187),ALL!$B$1:$V$2738,7,FALSE))," ",VLOOKUP(TRIM(B1187),ALL!$B$1:$V$2738,7,FALSE)))</f>
        <v>10</v>
      </c>
      <c r="L1187" s="34" t="str">
        <f>IF(ISBLANK(VLOOKUP(TRIM(B1187),ALL!$B$1:$V$2738,8,FALSE)),"",IF(ISERROR(VLOOKUP(TRIM(B1187),ALL!$B$1:$V$2738,8,FALSE))," ",VLOOKUP(TRIM(B1187),ALL!$B$1:$V$2738,8,FALSE)))</f>
        <v/>
      </c>
      <c r="M1187" s="34" t="str">
        <f>IF(ISBLANK(VLOOKUP(TRIM(B1187),ALL!$B$1:$V$2738,9,FALSE)),"",IF(ISERROR(VLOOKUP(TRIM(B1187),ALL!$B$1:$V$2738,9,FALSE))," ",VLOOKUP(TRIM(B1187),ALL!$B$1:$V$2738,9,FALSE)))</f>
        <v/>
      </c>
      <c r="N1187" s="34" t="str">
        <f>IF(ISBLANK(VLOOKUP(TRIM(B1187),ALL!$B$1:$V$2738,10,FALSE)),"",IF(ISERROR(VLOOKUP(TRIM(B1187),ALL!$B$1:$V$2738,10,FALSE))," ",VLOOKUP(TRIM(B1187),ALL!$B$1:$V$2738,10,FALSE)))</f>
        <v/>
      </c>
      <c r="P1187"/>
      <c r="Q1187"/>
      <c r="R1187"/>
      <c r="S1187"/>
      <c r="T1187"/>
      <c r="AB1187"/>
      <c r="AC1187"/>
    </row>
    <row r="1188" spans="1:29">
      <c r="A1188" s="34" t="str">
        <f>IF(ISERROR(VLOOKUP(TRIM(B1188),ALL!$B$1:$U$2738,3,FALSE)),"(unc)",VLOOKUP(TRIM(B1188),ALL!$B$1:$U$2738,3,FALSE))</f>
        <v>RLB</v>
      </c>
      <c r="B1188" s="99" t="s">
        <v>8031</v>
      </c>
      <c r="C1188" s="10" t="s">
        <v>9439</v>
      </c>
      <c r="D1188" s="224">
        <f>VLOOKUP(TRIM(B1188),BirthdateDraft!$A$1:$M$9000,2,FALSE)</f>
        <v>35841</v>
      </c>
      <c r="E1188" s="203" t="str">
        <f>VLOOKUP(TRIM(B1188),BirthdateDraft!$A$1:$M$9865,3,FALSE)</f>
        <v>20/2</v>
      </c>
      <c r="F1188" s="209" t="s">
        <v>8397</v>
      </c>
      <c r="G1188" s="34" t="str">
        <f>IF(ISERROR(VLOOKUP(TRIM(B1188),ALL!$B$1:$U$2738,2,FALSE)),"",IF(ISERROR(VLOOKUP(TRIM(B1188),ALL!$B$1:$U$2738,2,FALSE))," ",VLOOKUP(TRIM(B1188),ALL!$B$1:$U$2738,2,FALSE)))</f>
        <v>KCA</v>
      </c>
      <c r="H1188" s="124" t="str">
        <f>IF(ISBLANK(VLOOKUP(TRIM(B1188),ALL!$B$1:$V$2738,4,FALSE)),"",IF(ISERROR(VLOOKUP(TRIM(B1188),ALL!$B$1:$V$2738,4,FALSE))," ",VLOOKUP(TRIM(B1188),ALL!$B$1:$V$2738,4,FALSE)))</f>
        <v>4-5</v>
      </c>
      <c r="I1188" s="34" t="str">
        <f>IF(ISBLANK(VLOOKUP(TRIM(B1188),ALL!$B$1:$V$2738,5,FALSE)),"",IF(ISERROR(VLOOKUP(TRIM(B1188),ALL!$B$1:$V$2738,5,FALSE))," ",VLOOKUP(TRIM(B1188),ALL!$B$1:$V$2738,5,FALSE)))</f>
        <v/>
      </c>
      <c r="J1188" s="34">
        <f>IF(ISBLANK(VLOOKUP(TRIM(B1188),ALL!$B$1:$V$2738,6,FALSE)),"",IF(ISERROR(VLOOKUP(TRIM(B1188),ALL!$B$1:$V$2738,6,FALSE))," ", VLOOKUP(TRIM(B1188),ALL!$B$1:$V$2738,6,FALSE)))</f>
        <v>3</v>
      </c>
      <c r="K1188" s="34" t="str">
        <f>IF(ISBLANK(VLOOKUP(TRIM(B1188),ALL!$B$1:$V$2738,7,FALSE)),"",IF(ISERROR(VLOOKUP(TRIM(B1188),ALL!$B$1:$V$2738,7,FALSE))," ",VLOOKUP(TRIM(B1188),ALL!$B$1:$V$2738,7,FALSE)))</f>
        <v/>
      </c>
      <c r="L1188" s="34" t="str">
        <f>IF(ISBLANK(VLOOKUP(TRIM(B1188),ALL!$B$1:$V$2738,8,FALSE)),"",IF(ISERROR(VLOOKUP(TRIM(B1188),ALL!$B$1:$V$2738,8,FALSE))," ",VLOOKUP(TRIM(B1188),ALL!$B$1:$V$2738,8,FALSE)))</f>
        <v/>
      </c>
      <c r="M1188" s="34" t="str">
        <f>IF(ISBLANK(VLOOKUP(TRIM(B1188),ALL!$B$1:$V$2738,9,FALSE)),"",IF(ISERROR(VLOOKUP(TRIM(B1188),ALL!$B$1:$V$2738,9,FALSE))," ",VLOOKUP(TRIM(B1188),ALL!$B$1:$V$2738,9,FALSE)))</f>
        <v/>
      </c>
      <c r="N1188" s="34" t="str">
        <f>IF(ISBLANK(VLOOKUP(TRIM(B1188),ALL!$B$1:$V$2738,10,FALSE)),"",IF(ISERROR(VLOOKUP(TRIM(B1188),ALL!$B$1:$V$2738,10,FALSE))," ",VLOOKUP(TRIM(B1188),ALL!$B$1:$V$2738,10,FALSE)))</f>
        <v/>
      </c>
      <c r="P1188"/>
      <c r="Q1188"/>
      <c r="R1188"/>
      <c r="S1188"/>
      <c r="T1188"/>
      <c r="AB1188"/>
      <c r="AC1188"/>
    </row>
    <row r="1189" spans="1:29">
      <c r="A1189" s="34" t="str">
        <f>IF(ISERROR(VLOOKUP(TRIM(B1189),ALL!$B$1:$U$2738,3,FALSE)),"(unc)",VLOOKUP(TRIM(B1189),ALL!$B$1:$U$2738,3,FALSE))</f>
        <v>LB</v>
      </c>
      <c r="B1189" s="99" t="s">
        <v>7132</v>
      </c>
      <c r="C1189" s="10" t="s">
        <v>9439</v>
      </c>
      <c r="D1189" s="224">
        <f>VLOOKUP(TRIM(B1189),BirthdateDraft!$A$1:$M$9000,2,FALSE)</f>
        <v>35282</v>
      </c>
      <c r="E1189" s="203" t="str">
        <f>VLOOKUP(TRIM(B1189),BirthdateDraft!$A$1:$M$9865,3,FALSE)</f>
        <v>19/FA</v>
      </c>
      <c r="F1189" s="209"/>
      <c r="G1189" s="34" t="str">
        <f>IF(ISERROR(VLOOKUP(TRIM(B1189),ALL!$B$1:$U$2738,2,FALSE)),"",IF(ISERROR(VLOOKUP(TRIM(B1189),ALL!$B$1:$U$2738,2,FALSE))," ",VLOOKUP(TRIM(B1189),ALL!$B$1:$U$2738,2,FALSE)))</f>
        <v>LVA</v>
      </c>
      <c r="H1189" s="124" t="str">
        <f>IF(ISBLANK(VLOOKUP(TRIM(B1189),ALL!$B$1:$V$2738,4,FALSE)),"",IF(ISERROR(VLOOKUP(TRIM(B1189),ALL!$B$1:$V$2738,4,FALSE))," ",VLOOKUP(TRIM(B1189),ALL!$B$1:$V$2738,4,FALSE)))</f>
        <v>0-0</v>
      </c>
      <c r="I1189" s="34" t="str">
        <f>IF(ISBLANK(VLOOKUP(TRIM(B1189),ALL!$B$1:$V$2738,5,FALSE)),"",IF(ISERROR(VLOOKUP(TRIM(B1189),ALL!$B$1:$V$2738,5,FALSE))," ",VLOOKUP(TRIM(B1189),ALL!$B$1:$V$2738,5,FALSE)))</f>
        <v/>
      </c>
      <c r="J1189" s="34">
        <f>IF(ISBLANK(VLOOKUP(TRIM(B1189),ALL!$B$1:$V$2738,6,FALSE)),"",IF(ISERROR(VLOOKUP(TRIM(B1189),ALL!$B$1:$V$2738,6,FALSE))," ", VLOOKUP(TRIM(B1189),ALL!$B$1:$V$2738,6,FALSE)))</f>
        <v>0</v>
      </c>
      <c r="K1189" s="34"/>
      <c r="L1189" s="34" t="str">
        <f>IF(ISBLANK(VLOOKUP(TRIM(B1189),ALL!$B$1:$V$2738,8,FALSE)),"",IF(ISERROR(VLOOKUP(TRIM(B1189),ALL!$B$1:$V$2738,8,FALSE))," ",VLOOKUP(TRIM(B1189),ALL!$B$1:$V$2738,8,FALSE)))</f>
        <v/>
      </c>
      <c r="M1189" s="34" t="str">
        <f>IF(ISBLANK(VLOOKUP(TRIM(B1189),ALL!$B$1:$V$2738,9,FALSE)),"",IF(ISERROR(VLOOKUP(TRIM(B1189),ALL!$B$1:$V$2738,9,FALSE))," ",VLOOKUP(TRIM(B1189),ALL!$B$1:$V$2738,9,FALSE)))</f>
        <v/>
      </c>
      <c r="N1189" s="34" t="str">
        <f>IF(ISBLANK(VLOOKUP(TRIM(B1189),ALL!$B$1:$V$2738,10,FALSE)),"",IF(ISERROR(VLOOKUP(TRIM(B1189),ALL!$B$1:$V$2738,10,FALSE))," ",VLOOKUP(TRIM(B1189),ALL!$B$1:$V$2738,10,FALSE)))</f>
        <v/>
      </c>
      <c r="P1189"/>
      <c r="Q1189"/>
      <c r="R1189"/>
      <c r="S1189"/>
      <c r="T1189"/>
      <c r="AB1189"/>
      <c r="AC1189"/>
    </row>
    <row r="1190" spans="1:29">
      <c r="A1190" s="34" t="str">
        <f>IF(ISERROR(VLOOKUP(TRIM(B1190),ALL!$B$1:$U$2738,3,FALSE)),"(unc)",VLOOKUP(TRIM(B1190),ALL!$B$1:$U$2738,3,FALSE))</f>
        <v>OLB</v>
      </c>
      <c r="B1190" s="99" t="s">
        <v>340</v>
      </c>
      <c r="C1190" s="10" t="s">
        <v>9439</v>
      </c>
      <c r="D1190" s="224">
        <f>VLOOKUP(TRIM(B1190),BirthdateDraft!$A$1:$M$9000,2,FALSE)</f>
        <v>32082</v>
      </c>
      <c r="E1190" s="203" t="str">
        <f>VLOOKUP(TRIM(B1190),BirthdateDraft!$A$1:$M$9865,3,FALSE)</f>
        <v>12/1 (15)</v>
      </c>
      <c r="F1190" s="209" t="s">
        <v>8295</v>
      </c>
      <c r="G1190" s="34" t="str">
        <f>IF(ISERROR(VLOOKUP(TRIM(B1190),ALL!$B$1:$U$2738,2,FALSE)),"",IF(ISERROR(VLOOKUP(TRIM(B1190),ALL!$B$1:$U$2738,2,FALSE))," ",VLOOKUP(TRIM(B1190),ALL!$B$1:$U$2738,2,FALSE)))</f>
        <v>MIA</v>
      </c>
      <c r="H1190" s="124" t="str">
        <f>IF(ISBLANK(VLOOKUP(TRIM(B1190),ALL!$B$1:$V$2738,4,FALSE)),"",IF(ISERROR(VLOOKUP(TRIM(B1190),ALL!$B$1:$V$2738,4,FALSE))," ",VLOOKUP(TRIM(B1190),ALL!$B$1:$V$2738,4,FALSE)))</f>
        <v>0-0</v>
      </c>
      <c r="I1190" s="34" t="str">
        <f>IF(ISBLANK(VLOOKUP(TRIM(B1190),ALL!$B$1:$V$2738,5,FALSE)),"",IF(ISERROR(VLOOKUP(TRIM(B1190),ALL!$B$1:$V$2738,5,FALSE))," ",VLOOKUP(TRIM(B1190),ALL!$B$1:$V$2738,5,FALSE)))</f>
        <v/>
      </c>
      <c r="J1190" s="34">
        <f>IF(ISBLANK(VLOOKUP(TRIM(B1190),ALL!$B$1:$V$2738,6,FALSE)),"",IF(ISERROR(VLOOKUP(TRIM(B1190),ALL!$B$1:$V$2738,6,FALSE))," ", VLOOKUP(TRIM(B1190),ALL!$B$1:$V$2738,6,FALSE)))</f>
        <v>3</v>
      </c>
      <c r="K1190" s="34"/>
      <c r="L1190" s="34"/>
      <c r="M1190" s="34"/>
      <c r="N1190" s="34"/>
      <c r="P1190"/>
      <c r="Q1190"/>
      <c r="R1190"/>
      <c r="S1190"/>
      <c r="T1190"/>
      <c r="AB1190"/>
      <c r="AC1190"/>
    </row>
    <row r="1191" spans="1:29">
      <c r="A1191" s="34" t="str">
        <f>IF(ISERROR(VLOOKUP(TRIM(B1191),ALL!$B$1:$U$2738,3,FALSE)),"(unc)",VLOOKUP(TRIM(B1191),ALL!$B$1:$U$2738,3,FALSE))</f>
        <v>LB</v>
      </c>
      <c r="B1191" s="99" t="s">
        <v>9254</v>
      </c>
      <c r="C1191" s="10" t="s">
        <v>9439</v>
      </c>
      <c r="D1191" s="224">
        <f>VLOOKUP(TRIM(B1191),BirthdateDraft!$A$1:$M$9000,2,FALSE)</f>
        <v>36039</v>
      </c>
      <c r="E1191" s="203" t="str">
        <f>VLOOKUP(TRIM(B1191),BirthdateDraft!$A$1:$M$9865,3,FALSE)</f>
        <v>21/3</v>
      </c>
      <c r="F1191" s="209" t="s">
        <v>8295</v>
      </c>
      <c r="G1191" s="34" t="str">
        <f>IF(ISERROR(VLOOKUP(TRIM(B1191),ALL!$B$1:$U$2738,2,FALSE)),"",IF(ISERROR(VLOOKUP(TRIM(B1191),ALL!$B$1:$U$2738,2,FALSE))," ",VLOOKUP(TRIM(B1191),ALL!$B$1:$U$2738,2,FALSE)))</f>
        <v>MIN</v>
      </c>
      <c r="H1191" s="124" t="str">
        <f>IF(ISBLANK(VLOOKUP(TRIM(B1191),ALL!$B$1:$V$2738,4,FALSE)),"",IF(ISERROR(VLOOKUP(TRIM(B1191),ALL!$B$1:$V$2738,4,FALSE))," ",VLOOKUP(TRIM(B1191),ALL!$B$1:$V$2738,4,FALSE)))</f>
        <v>0-0</v>
      </c>
      <c r="I1191" s="34" t="str">
        <f>IF(ISBLANK(VLOOKUP(TRIM(B1191),ALL!$B$1:$V$2738,5,FALSE)),"",IF(ISERROR(VLOOKUP(TRIM(B1191),ALL!$B$1:$V$2738,5,FALSE))," ",VLOOKUP(TRIM(B1191),ALL!$B$1:$V$2738,5,FALSE)))</f>
        <v/>
      </c>
      <c r="J1191" s="34">
        <f>IF(ISBLANK(VLOOKUP(TRIM(B1191),ALL!$B$1:$V$2738,6,FALSE)),"",IF(ISERROR(VLOOKUP(TRIM(B1191),ALL!$B$1:$V$2738,6,FALSE))," ", VLOOKUP(TRIM(B1191),ALL!$B$1:$V$2738,6,FALSE)))</f>
        <v>3</v>
      </c>
      <c r="K1191" s="34"/>
      <c r="L1191" s="34"/>
      <c r="M1191" s="34"/>
      <c r="N1191" s="34"/>
      <c r="P1191"/>
      <c r="Q1191"/>
      <c r="R1191"/>
      <c r="S1191"/>
      <c r="T1191"/>
      <c r="AB1191"/>
      <c r="AC1191"/>
    </row>
    <row r="1192" spans="1:29">
      <c r="A1192" s="34" t="str">
        <f>IF(ISERROR(VLOOKUP(TRIM(B1192),ALL!$B$1:$U$2738,3,FALSE)),"(unc)",VLOOKUP(TRIM(B1192),ALL!$B$1:$U$2738,3,FALSE))</f>
        <v>OLB</v>
      </c>
      <c r="B1192" s="228" t="s">
        <v>11109</v>
      </c>
      <c r="C1192" s="10" t="s">
        <v>9439</v>
      </c>
      <c r="D1192" s="224">
        <f>VLOOKUP(TRIM(B1192),BirthdateDraft!$A$1:$M$9000,2,FALSE)</f>
        <v>37216</v>
      </c>
      <c r="E1192" s="203">
        <f>VLOOKUP(TRIM(B1192),BirthdateDraft!$A$1:$M$9865,3,FALSE)</f>
        <v>23.4</v>
      </c>
      <c r="F1192" s="209" t="s">
        <v>11997</v>
      </c>
      <c r="G1192" s="34" t="str">
        <f>IF(ISERROR(VLOOKUP(TRIM(B1192),ALL!$B$1:$U$2738,2,FALSE)),"",IF(ISERROR(VLOOKUP(TRIM(B1192),ALL!$B$1:$U$2738,2,FALSE))," ",VLOOKUP(TRIM(B1192),ALL!$B$1:$U$2738,2,FALSE)))</f>
        <v>PIA</v>
      </c>
      <c r="H1192" s="124" t="str">
        <f>IF(ISBLANK(VLOOKUP(TRIM(B1192),ALL!$B$1:$V$2738,4,FALSE)),"",IF(ISERROR(VLOOKUP(TRIM(B1192),ALL!$B$1:$V$2738,4,FALSE))," ",VLOOKUP(TRIM(B1192),ALL!$B$1:$V$2738,4,FALSE)))</f>
        <v>0-0</v>
      </c>
      <c r="I1192" s="34" t="str">
        <f>IF(ISBLANK(VLOOKUP(TRIM(B1192),ALL!$B$1:$V$2738,5,FALSE)),"",IF(ISERROR(VLOOKUP(TRIM(B1192),ALL!$B$1:$V$2738,5,FALSE))," ",VLOOKUP(TRIM(B1192),ALL!$B$1:$V$2738,5,FALSE)))</f>
        <v/>
      </c>
      <c r="J1192" s="34">
        <f>IF(ISBLANK(VLOOKUP(TRIM(B1192),ALL!$B$1:$V$2738,6,FALSE)),"",IF(ISERROR(VLOOKUP(TRIM(B1192),ALL!$B$1:$V$2738,6,FALSE))," ", VLOOKUP(TRIM(B1192),ALL!$B$1:$V$2738,6,FALSE)))</f>
        <v>5</v>
      </c>
      <c r="K1192" s="34"/>
      <c r="L1192" s="34"/>
      <c r="M1192" s="34"/>
      <c r="N1192" s="34"/>
      <c r="P1192"/>
      <c r="Q1192"/>
      <c r="R1192"/>
      <c r="S1192"/>
      <c r="T1192"/>
      <c r="AB1192"/>
      <c r="AC1192"/>
    </row>
    <row r="1193" spans="1:29">
      <c r="A1193" s="34" t="str">
        <f>IF(ISERROR(VLOOKUP(TRIM(B1193),ALL!$B$1:$U$2738,3,FALSE)),"(unc)",VLOOKUP(TRIM(B1193),ALL!$B$1:$U$2738,3,FALSE))</f>
        <v>OLB</v>
      </c>
      <c r="B1193" s="503" t="s">
        <v>11140</v>
      </c>
      <c r="C1193" s="10" t="s">
        <v>9439</v>
      </c>
      <c r="D1193" s="224">
        <f>VLOOKUP(TRIM(B1193),BirthdateDraft!$A$1:$M$9000,2,FALSE)</f>
        <v>36097</v>
      </c>
      <c r="E1193" s="203">
        <f>VLOOKUP(TRIM(B1193),BirthdateDraft!$A$1:$M$9865,3,FALSE)</f>
        <v>23.3</v>
      </c>
      <c r="F1193" s="209" t="s">
        <v>12212</v>
      </c>
      <c r="G1193" s="34" t="str">
        <f>IF(ISERROR(VLOOKUP(TRIM(B1193),ALL!$B$1:$U$2738,2,FALSE)),"",IF(ISERROR(VLOOKUP(TRIM(B1193),ALL!$B$1:$U$2738,2,FALSE))," ",VLOOKUP(TRIM(B1193),ALL!$B$1:$U$2738,2,FALSE)))</f>
        <v>CAN</v>
      </c>
      <c r="H1193" s="124" t="str">
        <f>IF(ISBLANK(VLOOKUP(TRIM(B1193),ALL!$B$1:$V$2738,4,FALSE)),"",IF(ISERROR(VLOOKUP(TRIM(B1193),ALL!$B$1:$V$2738,4,FALSE))," ",VLOOKUP(TRIM(B1193),ALL!$B$1:$V$2738,4,FALSE)))</f>
        <v>0-0</v>
      </c>
      <c r="I1193" s="34" t="str">
        <f>IF(ISBLANK(VLOOKUP(TRIM(B1193),ALL!$B$1:$V$2738,5,FALSE)),"",IF(ISERROR(VLOOKUP(TRIM(B1193),ALL!$B$1:$V$2738,5,FALSE))," ",VLOOKUP(TRIM(B1193),ALL!$B$1:$V$2738,5,FALSE)))</f>
        <v/>
      </c>
      <c r="J1193" s="34">
        <f>IF(ISBLANK(VLOOKUP(TRIM(B1193),ALL!$B$1:$V$2738,6,FALSE)),"",IF(ISERROR(VLOOKUP(TRIM(B1193),ALL!$B$1:$V$2738,6,FALSE))," ", VLOOKUP(TRIM(B1193),ALL!$B$1:$V$2738,6,FALSE)))</f>
        <v>0</v>
      </c>
      <c r="K1193" s="34"/>
      <c r="L1193" s="34"/>
      <c r="M1193" s="34"/>
      <c r="N1193" s="34"/>
      <c r="P1193"/>
      <c r="Q1193"/>
      <c r="R1193"/>
      <c r="S1193"/>
      <c r="T1193"/>
      <c r="AB1193"/>
      <c r="AC1193"/>
    </row>
    <row r="1194" spans="1:29">
      <c r="A1194" s="34" t="str">
        <f>IF(ISERROR(VLOOKUP(TRIM(B1194),ALL!$B$1:$U$2738,3,FALSE)),"(unc)",VLOOKUP(TRIM(B1194),ALL!$B$1:$U$2738,3,FALSE))</f>
        <v>LB</v>
      </c>
      <c r="B1194" s="99" t="s">
        <v>7953</v>
      </c>
      <c r="C1194" s="10" t="s">
        <v>9439</v>
      </c>
      <c r="D1194" s="224">
        <f>VLOOKUP(TRIM(B1194),BirthdateDraft!$A$1:$M$9000,2,FALSE)</f>
        <v>35326</v>
      </c>
      <c r="E1194" s="203" t="str">
        <f>VLOOKUP(TRIM(B1194),BirthdateDraft!$A$1:$M$9865,3,FALSE)</f>
        <v>20/4</v>
      </c>
      <c r="F1194" s="209" t="s">
        <v>8295</v>
      </c>
      <c r="G1194" s="34" t="str">
        <f>IF(ISERROR(VLOOKUP(TRIM(B1194),ALL!$B$1:$U$2738,2,FALSE)),"",IF(ISERROR(VLOOKUP(TRIM(B1194),ALL!$B$1:$U$2738,2,FALSE))," ",VLOOKUP(TRIM(B1194),ALL!$B$1:$U$2738,2,FALSE)))</f>
        <v>MIN</v>
      </c>
      <c r="H1194" s="124" t="str">
        <f>IF(ISBLANK(VLOOKUP(TRIM(B1194),ALL!$B$1:$V$2738,4,FALSE)),"",IF(ISERROR(VLOOKUP(TRIM(B1194),ALL!$B$1:$V$2738,4,FALSE))," ",VLOOKUP(TRIM(B1194),ALL!$B$1:$V$2738,4,FALSE)))</f>
        <v>0-0</v>
      </c>
      <c r="I1194" s="34" t="str">
        <f>IF(ISBLANK(VLOOKUP(TRIM(B1194),ALL!$B$1:$V$2738,5,FALSE)),"",IF(ISERROR(VLOOKUP(TRIM(B1194),ALL!$B$1:$V$2738,5,FALSE))," ",VLOOKUP(TRIM(B1194),ALL!$B$1:$V$2738,5,FALSE)))</f>
        <v/>
      </c>
      <c r="J1194" s="34">
        <f>IF(ISBLANK(VLOOKUP(TRIM(B1194),ALL!$B$1:$V$2738,6,FALSE)),"",IF(ISERROR(VLOOKUP(TRIM(B1194),ALL!$B$1:$V$2738,6,FALSE))," ", VLOOKUP(TRIM(B1194),ALL!$B$1:$V$2738,6,FALSE)))</f>
        <v>3</v>
      </c>
      <c r="K1194" s="34"/>
      <c r="L1194" s="34"/>
      <c r="M1194" s="34"/>
      <c r="N1194" s="34"/>
      <c r="P1194"/>
      <c r="Q1194"/>
      <c r="R1194"/>
      <c r="S1194"/>
      <c r="T1194"/>
      <c r="AB1194"/>
      <c r="AC1194"/>
    </row>
    <row r="1195" spans="1:29">
      <c r="A1195" s="34"/>
      <c r="B1195" s="99"/>
      <c r="C1195" s="10"/>
      <c r="D1195" s="224"/>
      <c r="E1195" s="203"/>
      <c r="F1195" s="209"/>
      <c r="G1195" s="34"/>
      <c r="H1195" s="124"/>
      <c r="I1195" s="34"/>
      <c r="J1195" s="34"/>
      <c r="K1195" s="34"/>
      <c r="L1195" s="34" t="str">
        <f>IF(ISBLANK(VLOOKUP(TRIM(B1195),ALL!$B$1:$V$2738,8,FALSE)),"",IF(ISERROR(VLOOKUP(TRIM(B1195),ALL!$B$1:$V$2738,8,FALSE))," ",VLOOKUP(TRIM(B1195),ALL!$B$1:$V$2738,8,FALSE)))</f>
        <v xml:space="preserve"> </v>
      </c>
      <c r="M1195" s="34" t="str">
        <f>IF(ISBLANK(VLOOKUP(TRIM(B1195),ALL!$B$1:$V$2738,9,FALSE)),"",IF(ISERROR(VLOOKUP(TRIM(B1195),ALL!$B$1:$V$2738,9,FALSE))," ",VLOOKUP(TRIM(B1195),ALL!$B$1:$V$2738,9,FALSE)))</f>
        <v xml:space="preserve"> </v>
      </c>
      <c r="N1195" s="34" t="str">
        <f>IF(ISBLANK(VLOOKUP(TRIM(B1195),ALL!$B$1:$V$2738,10,FALSE)),"",IF(ISERROR(VLOOKUP(TRIM(B1195),ALL!$B$1:$V$2738,10,FALSE))," ",VLOOKUP(TRIM(B1195),ALL!$B$1:$V$2738,10,FALSE)))</f>
        <v xml:space="preserve"> </v>
      </c>
      <c r="P1195"/>
      <c r="Q1195"/>
      <c r="R1195"/>
      <c r="S1195"/>
      <c r="T1195"/>
      <c r="AB1195"/>
      <c r="AC1195"/>
    </row>
    <row r="1196" spans="1:29">
      <c r="A1196" s="34" t="str">
        <f>IF(ISERROR(VLOOKUP(TRIM(B1196),ALL!$B$1:$U$2738,3,FALSE)),"(unc)",VLOOKUP(TRIM(B1196),ALL!$B$1:$U$2738,3,FALSE))</f>
        <v>LCB ^</v>
      </c>
      <c r="B1196" s="99" t="s">
        <v>6522</v>
      </c>
      <c r="C1196" s="10" t="s">
        <v>9439</v>
      </c>
      <c r="D1196" s="224">
        <f>VLOOKUP(TRIM(B1196),BirthdateDraft!$A$1:$M$9819,2,FALSE)</f>
        <v>35548</v>
      </c>
      <c r="E1196" s="203" t="str">
        <f>VLOOKUP(TRIM(B1196),BirthdateDraft!$A$1:$M$9819,3,FALSE)</f>
        <v>18/1 (4)</v>
      </c>
      <c r="F1196" s="209"/>
      <c r="G1196" s="34" t="str">
        <f>IF(ISERROR(VLOOKUP(TRIM(B1196),ALL!$B$1:$U$2738,2,FALSE)),"",IF(ISERROR(VLOOKUP(TRIM(B1196),ALL!$B$1:$U$2738,2,FALSE))," ",VLOOKUP(TRIM(B1196),ALL!$B$1:$U$2738,2,FALSE)))</f>
        <v>CLA</v>
      </c>
      <c r="H1196" s="124" t="str">
        <f>IF(ISBLANK(VLOOKUP(TRIM(B1196),ALL!$B$1:$V$2738,4,FALSE)),"",IF(ISERROR(VLOOKUP(TRIM(B1196),ALL!$B$1:$V$2738,4,FALSE))," ",VLOOKUP(TRIM(B1196),ALL!$B$1:$V$2738,4,FALSE)))</f>
        <v>6</v>
      </c>
      <c r="I1196" s="34" t="str">
        <f>IF(ISBLANK(VLOOKUP(TRIM(B1196),ALL!$B$1:$V$2738,5,FALSE)),"",IF(ISERROR(VLOOKUP(TRIM(B1196),ALL!$B$1:$V$2738,5,FALSE))," ",VLOOKUP(TRIM(B1196),ALL!$B$1:$V$2738,5,FALSE)))</f>
        <v/>
      </c>
      <c r="J1196" s="34" t="str">
        <f>IF(ISBLANK(VLOOKUP(TRIM(B1196),ALL!$B$1:$V$2738,6,FALSE)),"",IF(ISERROR(VLOOKUP(TRIM(B1196),ALL!$B$1:$V$2738,6,FALSE))," ", VLOOKUP(TRIM(B1196),ALL!$B$1:$V$2738,6,FALSE)))</f>
        <v/>
      </c>
      <c r="K1196" s="34"/>
      <c r="L1196" s="34" t="str">
        <f>IF(ISBLANK(VLOOKUP(TRIM(B1196),ALL!$B$1:$V$2738,8,FALSE)),"",IF(ISERROR(VLOOKUP(TRIM(B1196),ALL!$B$1:$V$2738,8,FALSE))," ",VLOOKUP(TRIM(B1196),ALL!$B$1:$V$2738,8,FALSE)))</f>
        <v/>
      </c>
      <c r="M1196" s="34" t="str">
        <f>IF(ISBLANK(VLOOKUP(TRIM(B1334),ALL!$B$1:$V$2738,9,FALSE)),"",IF(ISERROR(VLOOKUP(TRIM(B1334),ALL!$B$1:$V$2738,9,FALSE))," ",VLOOKUP(TRIM(B1334),ALL!$B$1:$V$2738,9,FALSE)))</f>
        <v/>
      </c>
      <c r="N1196" s="34" t="str">
        <f>IF(ISBLANK(VLOOKUP(TRIM(B1334),ALL!$B$1:$V$2738,10,FALSE)),"",IF(ISERROR(VLOOKUP(TRIM(B1334),ALL!$B$1:$V$2738,10,FALSE))," ",VLOOKUP(TRIM(B1334),ALL!$B$1:$V$2738,10,FALSE)))</f>
        <v/>
      </c>
      <c r="O1196" s="32"/>
      <c r="P1196"/>
      <c r="Q1196"/>
      <c r="R1196"/>
      <c r="S1196"/>
      <c r="T1196"/>
      <c r="AB1196"/>
      <c r="AC1196"/>
    </row>
    <row r="1197" spans="1:29">
      <c r="A1197" s="34" t="str">
        <f>IF(ISERROR(VLOOKUP(TRIM(B1197),ALL!$B$1:$U$2738,3,FALSE)),"(unc)",VLOOKUP(TRIM(B1197),ALL!$B$1:$U$2738,3,FALSE))</f>
        <v>LCB ^</v>
      </c>
      <c r="B1197" s="99" t="s">
        <v>9231</v>
      </c>
      <c r="C1197" s="10" t="s">
        <v>9439</v>
      </c>
      <c r="D1197" s="224">
        <f>VLOOKUP(TRIM(B1197),BirthdateDraft!$A$1:$M$9000,2,FALSE)</f>
        <v>36434</v>
      </c>
      <c r="E1197" s="203" t="str">
        <f>VLOOKUP(TRIM(B1197),BirthdateDraft!$A$1:$M$9865,3,FALSE)</f>
        <v>21/2</v>
      </c>
      <c r="F1197" s="209" t="s">
        <v>8401</v>
      </c>
      <c r="G1197" s="34" t="str">
        <f>IF(ISERROR(VLOOKUP(TRIM(B1197),ALL!$B$1:$U$2738,2,FALSE)),"",IF(ISERROR(VLOOKUP(TRIM(B1197),ALL!$B$1:$U$2738,2,FALSE))," ",VLOOKUP(TRIM(B1197),ALL!$B$1:$U$2738,2,FALSE)))</f>
        <v>LAA</v>
      </c>
      <c r="H1197" s="124" t="str">
        <f>IF(ISBLANK(VLOOKUP(TRIM(B1197),ALL!$B$1:$V$2738,4,FALSE)),"",IF(ISERROR(VLOOKUP(TRIM(B1197),ALL!$B$1:$V$2738,4,FALSE))," ",VLOOKUP(TRIM(B1197),ALL!$B$1:$V$2738,4,FALSE)))</f>
        <v>5</v>
      </c>
      <c r="I1197" s="34"/>
      <c r="J1197" s="34" t="str">
        <f>IF(ISBLANK(VLOOKUP(TRIM(B1197),ALL!$B$1:$V$2738,6,FALSE)),"",IF(ISERROR(VLOOKUP(TRIM(B1197),ALL!$B$1:$V$2738,6,FALSE))," ", VLOOKUP(TRIM(B1197),ALL!$B$1:$V$2738,6,FALSE)))</f>
        <v/>
      </c>
      <c r="K1197" s="34" t="str">
        <f>IF(ISBLANK(VLOOKUP(TRIM(B1197),ALL!$B$1:$V$2738,7,FALSE)),"",IF(ISERROR(VLOOKUP(TRIM(B1197),ALL!$B$1:$V$2738,7,FALSE))," ",VLOOKUP(TRIM(B1197),ALL!$B$1:$V$2738,7,FALSE)))</f>
        <v/>
      </c>
      <c r="L1197" s="34" t="str">
        <f>IF(ISBLANK(VLOOKUP(TRIM(B1197),ALL!$B$1:$V$2738,8,FALSE)),"",IF(ISERROR(VLOOKUP(TRIM(B1197),ALL!$B$1:$V$2738,8,FALSE))," ",VLOOKUP(TRIM(B1197),ALL!$B$1:$V$2738,8,FALSE)))</f>
        <v/>
      </c>
      <c r="M1197" s="34" t="str">
        <f>IF(ISBLANK(VLOOKUP(TRIM(B1197),ALL!$B$1:$V$2738,9,FALSE)),"",IF(ISERROR(VLOOKUP(TRIM(B1197),ALL!$B$1:$V$2738,9,FALSE))," ",VLOOKUP(TRIM(B1197),ALL!$B$1:$V$2738,9,FALSE)))</f>
        <v/>
      </c>
      <c r="N1197" s="34" t="str">
        <f>IF(ISBLANK(VLOOKUP(TRIM(B1197),ALL!$B$1:$V$2738,10,FALSE)),"",IF(ISERROR(VLOOKUP(TRIM(B1197),ALL!$B$1:$V$2738,10,FALSE))," ",VLOOKUP(TRIM(B1197),ALL!$B$1:$V$2738,10,FALSE)))</f>
        <v/>
      </c>
      <c r="P1197"/>
      <c r="Q1197"/>
      <c r="R1197"/>
      <c r="S1197"/>
      <c r="T1197"/>
      <c r="AB1197"/>
      <c r="AC1197"/>
    </row>
    <row r="1198" spans="1:29">
      <c r="A1198" s="34" t="str">
        <f>IF(ISERROR(VLOOKUP(TRIM(B1198),ALL!$B$1:$U$2738,3,FALSE)),"(unc)",VLOOKUP(TRIM(B1198),ALL!$B$1:$U$2738,3,FALSE))</f>
        <v>SS ^</v>
      </c>
      <c r="B1198" s="99" t="s">
        <v>9001</v>
      </c>
      <c r="C1198" s="10" t="s">
        <v>9439</v>
      </c>
      <c r="D1198" s="224">
        <f>VLOOKUP(TRIM(B1198),BirthdateDraft!$A$1:$M$9000,2,FALSE)</f>
        <v>36039</v>
      </c>
      <c r="E1198" s="203">
        <f>VLOOKUP(TRIM(B1198),BirthdateDraft!$A$1:$M$9865,3,FALSE)</f>
        <v>0</v>
      </c>
      <c r="F1198" s="209" t="s">
        <v>9612</v>
      </c>
      <c r="G1198" s="34" t="str">
        <f>IF(ISERROR(VLOOKUP(TRIM(B1198),ALL!$B$1:$U$2738,2,FALSE)),"",IF(ISERROR(VLOOKUP(TRIM(B1198),ALL!$B$1:$U$2738,2,FALSE))," ",VLOOKUP(TRIM(B1198),ALL!$B$1:$U$2738,2,FALSE)))</f>
        <v>CLA</v>
      </c>
      <c r="H1198" s="124" t="str">
        <f>IF(ISBLANK(VLOOKUP(TRIM(B1198),ALL!$B$1:$V$2738,4,FALSE)),"",IF(ISERROR(VLOOKUP(TRIM(B1198),ALL!$B$1:$V$2738,4,FALSE))," ",VLOOKUP(TRIM(B1198),ALL!$B$1:$V$2738,4,FALSE)))</f>
        <v>5-0</v>
      </c>
      <c r="I1198" s="34"/>
      <c r="J1198" s="34"/>
      <c r="K1198" s="34"/>
      <c r="L1198" s="34" t="str">
        <f>IF(ISBLANK(VLOOKUP(TRIM(B1198),ALL!$B$1:$V$2738,8,FALSE)),"",IF(ISERROR(VLOOKUP(TRIM(B1198),ALL!$B$1:$V$2738,8,FALSE))," ",VLOOKUP(TRIM(B1198),ALL!$B$1:$V$2738,8,FALSE)))</f>
        <v/>
      </c>
      <c r="M1198" s="34" t="str">
        <f>IF(ISBLANK(VLOOKUP(TRIM(B1198),ALL!$B$1:$V$2738,9,FALSE)),"",IF(ISERROR(VLOOKUP(TRIM(B1198),ALL!$B$1:$V$2738,9,FALSE))," ",VLOOKUP(TRIM(B1198),ALL!$B$1:$V$2738,9,FALSE)))</f>
        <v/>
      </c>
      <c r="N1198" s="34" t="str">
        <f>IF(ISBLANK(VLOOKUP(TRIM(B1198),ALL!$B$1:$V$2738,10,FALSE)),"",IF(ISERROR(VLOOKUP(TRIM(B1198),ALL!$B$1:$V$2738,10,FALSE))," ",VLOOKUP(TRIM(B1198),ALL!$B$1:$V$2738,10,FALSE)))</f>
        <v/>
      </c>
      <c r="P1198"/>
      <c r="Q1198"/>
      <c r="R1198"/>
      <c r="S1198"/>
      <c r="T1198"/>
      <c r="AB1198"/>
      <c r="AC1198"/>
    </row>
    <row r="1199" spans="1:29">
      <c r="A1199" s="34" t="str">
        <f>IF(ISERROR(VLOOKUP(TRIM(B1199),ALL!$B$1:$U$2738,3,FALSE)),"(unc)",VLOOKUP(TRIM(B1199),ALL!$B$1:$U$2738,3,FALSE))</f>
        <v>FS ^</v>
      </c>
      <c r="B1199" s="99" t="s">
        <v>461</v>
      </c>
      <c r="C1199" s="10" t="s">
        <v>9439</v>
      </c>
      <c r="D1199" s="224">
        <f>VLOOKUP(TRIM(B1199),BirthdateDraft!$A$1:$M$9000,2,FALSE)</f>
        <v>33092</v>
      </c>
      <c r="E1199" s="203" t="str">
        <f>VLOOKUP(TRIM(B1199),BirthdateDraft!$A$1:$M$9865,3,FALSE)</f>
        <v>12/FA</v>
      </c>
      <c r="F1199" s="209"/>
      <c r="G1199" s="34" t="str">
        <f>IF(ISERROR(VLOOKUP(TRIM(B1199),ALL!$B$1:$U$2738,2,FALSE)),"",IF(ISERROR(VLOOKUP(TRIM(B1199),ALL!$B$1:$U$2738,2,FALSE))," ",VLOOKUP(TRIM(B1199),ALL!$B$1:$U$2738,2,FALSE)))</f>
        <v>SFN</v>
      </c>
      <c r="H1199" s="124" t="str">
        <f>IF(ISBLANK(VLOOKUP(TRIM(B1199),ALL!$B$1:$V$2738,4,FALSE)),"",IF(ISERROR(VLOOKUP(TRIM(B1199),ALL!$B$1:$V$2738,4,FALSE))," ",VLOOKUP(TRIM(B1199),ALL!$B$1:$V$2738,4,FALSE)))</f>
        <v>5-6</v>
      </c>
      <c r="I1199" s="34" t="str">
        <f>IF(ISBLANK(VLOOKUP(TRIM(B1199),ALL!$B$1:$V$2738,5,FALSE)),"",IF(ISERROR(VLOOKUP(TRIM(B1199),ALL!$B$1:$V$2738,5,FALSE))," ",VLOOKUP(TRIM(B1199),ALL!$B$1:$V$2738,5,FALSE)))</f>
        <v/>
      </c>
      <c r="J1199" s="34" t="str">
        <f>IF(ISBLANK(VLOOKUP(TRIM(B1199),ALL!$B$1:$V$2738,6,FALSE)),"",IF(ISERROR(VLOOKUP(TRIM(B1199),ALL!$B$1:$V$2738,6,FALSE))," ", VLOOKUP(TRIM(B1199),ALL!$B$1:$V$2738,6,FALSE)))</f>
        <v/>
      </c>
      <c r="K1199" s="34" t="str">
        <f>IF(ISBLANK(VLOOKUP(TRIM(B1199),ALL!$B$1:$V$2738,7,FALSE)),"",IF(ISERROR(VLOOKUP(TRIM(B1199),ALL!$B$1:$V$2738,7,FALSE))," ",VLOOKUP(TRIM(B1199),ALL!$B$1:$V$2738,7,FALSE)))</f>
        <v/>
      </c>
      <c r="L1199" s="34" t="str">
        <f>IF(ISBLANK(VLOOKUP(TRIM(B259),ALL!$B$1:$V$2738,8,FALSE)),"",IF(ISERROR(VLOOKUP(TRIM(B259),ALL!$B$1:$V$2738,8,FALSE))," ",VLOOKUP(TRIM(B259),ALL!$B$1:$V$2738,8,FALSE)))</f>
        <v xml:space="preserve"> </v>
      </c>
      <c r="M1199" s="34" t="str">
        <f>IF(ISBLANK(VLOOKUP(TRIM(B259),ALL!$B$1:$V$2738,9,FALSE)),"",IF(ISERROR(VLOOKUP(TRIM(B259),ALL!$B$1:$V$2738,9,FALSE))," ",VLOOKUP(TRIM(B259),ALL!$B$1:$V$2738,9,FALSE)))</f>
        <v xml:space="preserve"> </v>
      </c>
      <c r="N1199" s="34" t="str">
        <f>IF(ISBLANK(VLOOKUP(TRIM(B259),ALL!$B$1:$V$2738,10,FALSE)),"",IF(ISERROR(VLOOKUP(TRIM(B259),ALL!$B$1:$V$2738,10,FALSE))," ",VLOOKUP(TRIM(B259),ALL!$B$1:$V$2738,10,FALSE)))</f>
        <v xml:space="preserve"> </v>
      </c>
      <c r="O1199"/>
      <c r="P1199"/>
      <c r="Q1199"/>
      <c r="R1199"/>
      <c r="S1199"/>
      <c r="T1199"/>
      <c r="AB1199"/>
      <c r="AC1199"/>
    </row>
    <row r="1200" spans="1:29">
      <c r="A1200" s="34" t="str">
        <f>IF(ISERROR(VLOOKUP(TRIM(B1200),ALL!$B$1:$U$2738,3,FALSE)),"(unc)",VLOOKUP(TRIM(B1200),ALL!$B$1:$U$2738,3,FALSE))</f>
        <v>CB ^</v>
      </c>
      <c r="B1200" s="99" t="s">
        <v>5051</v>
      </c>
      <c r="C1200" s="10" t="s">
        <v>9439</v>
      </c>
      <c r="D1200" s="224">
        <f>VLOOKUP(TRIM(B1200),BirthdateDraft!$A$1:$M$9000,2,FALSE)</f>
        <v>34336</v>
      </c>
      <c r="E1200" s="203" t="str">
        <f>VLOOKUP(TRIM(B1200),BirthdateDraft!$A$1:$M$9865,3,FALSE)</f>
        <v>15/2</v>
      </c>
      <c r="F1200" s="209"/>
      <c r="G1200" s="34" t="str">
        <f>IF(ISERROR(VLOOKUP(TRIM(B1200),ALL!$B$1:$U$2738,2,FALSE)),"",IF(ISERROR(VLOOKUP(TRIM(B1200),ALL!$B$1:$U$2738,2,FALSE))," ",VLOOKUP(TRIM(B1200),ALL!$B$1:$U$2738,2,FALSE)))</f>
        <v>BAA</v>
      </c>
      <c r="H1200" s="124" t="str">
        <f>IF(ISBLANK(VLOOKUP(TRIM(B1200),ALL!$B$1:$V$2738,4,FALSE)),"",IF(ISERROR(VLOOKUP(TRIM(B1200),ALL!$B$1:$V$2738,4,FALSE))," ",VLOOKUP(TRIM(B1200),ALL!$B$1:$V$2738,4,FALSE)))</f>
        <v>4</v>
      </c>
      <c r="I1200" s="34" t="str">
        <f>IF(ISBLANK(VLOOKUP(TRIM(B1200),ALL!$B$1:$V$2738,5,FALSE)),"",IF(ISERROR(VLOOKUP(TRIM(B1200),ALL!$B$1:$V$2738,5,FALSE))," ",VLOOKUP(TRIM(B1200),ALL!$B$1:$V$2738,5,FALSE)))</f>
        <v/>
      </c>
      <c r="J1200" s="34" t="str">
        <f>IF(ISBLANK(VLOOKUP(TRIM(B1200),ALL!$B$1:$V$2738,6,FALSE)),"",IF(ISERROR(VLOOKUP(TRIM(B1200),ALL!$B$1:$V$2738,6,FALSE))," ", VLOOKUP(TRIM(B1200),ALL!$B$1:$V$2738,6,FALSE)))</f>
        <v/>
      </c>
      <c r="K1200" s="34" t="str">
        <f>IF(ISBLANK(VLOOKUP(TRIM(B1200),ALL!$B$1:$V$2738,7,FALSE)),"",IF(ISERROR(VLOOKUP(TRIM(B1200),ALL!$B$1:$V$2738,7,FALSE))," ",VLOOKUP(TRIM(B1200),ALL!$B$1:$V$2738,7,FALSE)))</f>
        <v/>
      </c>
      <c r="L1200" s="34" t="str">
        <f>IF(ISBLANK(VLOOKUP(TRIM(B1200),ALL!$B$1:$V$2738,8,FALSE)),"",IF(ISERROR(VLOOKUP(TRIM(B1200),ALL!$B$1:$V$2738,8,FALSE))," ",VLOOKUP(TRIM(B1200),ALL!$B$1:$V$2738,8,FALSE)))</f>
        <v/>
      </c>
      <c r="M1200" s="34" t="str">
        <f>IF(ISBLANK(VLOOKUP(TRIM(B1200),ALL!$B$1:$V$2738,9,FALSE)),"",IF(ISERROR(VLOOKUP(TRIM(B1200),ALL!$B$1:$V$2738,9,FALSE))," ",VLOOKUP(TRIM(B1200),ALL!$B$1:$V$2738,9,FALSE)))</f>
        <v/>
      </c>
      <c r="N1200" s="34" t="str">
        <f>IF(ISBLANK(VLOOKUP(TRIM(B1200),ALL!$B$1:$V$2738,10,FALSE)),"",IF(ISERROR(VLOOKUP(TRIM(B1200),ALL!$B$1:$V$2738,10,FALSE))," ",VLOOKUP(TRIM(B1200),ALL!$B$1:$V$2738,10,FALSE)))</f>
        <v/>
      </c>
      <c r="P1200"/>
      <c r="Q1200"/>
      <c r="R1200"/>
      <c r="S1200"/>
      <c r="T1200"/>
      <c r="AB1200"/>
      <c r="AC1200"/>
    </row>
    <row r="1201" spans="1:29">
      <c r="A1201" s="34" t="str">
        <f>IF(ISERROR(VLOOKUP(TRIM(B1201),ALL!$B$1:$U$2738,3,FALSE)),"(unc)",VLOOKUP(TRIM(B1201),ALL!$B$1:$U$2738,3,FALSE))</f>
        <v>SS ^</v>
      </c>
      <c r="B1201" s="99" t="s">
        <v>7932</v>
      </c>
      <c r="C1201" s="10" t="s">
        <v>9439</v>
      </c>
      <c r="D1201" s="224">
        <f>VLOOKUP(TRIM(B1201),BirthdateDraft!$A$1:$M$9000,2,FALSE)</f>
        <v>34751</v>
      </c>
      <c r="E1201" s="203" t="str">
        <f>VLOOKUP(TRIM(B1201),BirthdateDraft!$A$1:$M$9865,3,FALSE)</f>
        <v>19/6</v>
      </c>
      <c r="F1201" s="209"/>
      <c r="G1201" s="34" t="str">
        <f>IF(ISERROR(VLOOKUP(TRIM(B1201),ALL!$B$1:$U$2738,2,FALSE)),"",IF(ISERROR(VLOOKUP(TRIM(B1201),ALL!$B$1:$U$2738,2,FALSE))," ",VLOOKUP(TRIM(B1201),ALL!$B$1:$U$2738,2,FALSE)))</f>
        <v>DAN</v>
      </c>
      <c r="H1201" s="124" t="str">
        <f>IF(ISBLANK(VLOOKUP(TRIM(B1201),ALL!$B$1:$V$2738,4,FALSE)),"",IF(ISERROR(VLOOKUP(TRIM(B1201),ALL!$B$1:$V$2738,4,FALSE))," ",VLOOKUP(TRIM(B1201),ALL!$B$1:$V$2738,4,FALSE)))</f>
        <v>4-0</v>
      </c>
      <c r="I1201" s="34"/>
      <c r="J1201" s="34" t="str">
        <f>IF(ISBLANK(VLOOKUP(TRIM(B1201),ALL!$B$1:$V$2738,6,FALSE)),"",IF(ISERROR(VLOOKUP(TRIM(B1201),ALL!$B$1:$V$2738,6,FALSE))," ", VLOOKUP(TRIM(B1201),ALL!$B$1:$V$2738,6,FALSE)))</f>
        <v/>
      </c>
      <c r="K1201" s="34" t="str">
        <f>IF(ISBLANK(VLOOKUP(TRIM(B1201),ALL!$B$1:$V$2738,7,FALSE)),"",IF(ISERROR(VLOOKUP(TRIM(B1201),ALL!$B$1:$V$2738,7,FALSE))," ",VLOOKUP(TRIM(B1201),ALL!$B$1:$V$2738,7,FALSE)))</f>
        <v/>
      </c>
      <c r="L1201" s="34" t="str">
        <f>IF(ISBLANK(VLOOKUP(TRIM(B1201),ALL!$B$1:$V$2738,8,FALSE)),"",IF(ISERROR(VLOOKUP(TRIM(B1201),ALL!$B$1:$V$2738,8,FALSE))," ",VLOOKUP(TRIM(B1201),ALL!$B$1:$V$2738,8,FALSE)))</f>
        <v/>
      </c>
      <c r="M1201" s="34" t="str">
        <f>IF(ISBLANK(VLOOKUP(TRIM(B1201),ALL!$B$1:$V$2738,9,FALSE)),"",IF(ISERROR(VLOOKUP(TRIM(B1201),ALL!$B$1:$V$2738,9,FALSE))," ",VLOOKUP(TRIM(B1201),ALL!$B$1:$V$2738,9,FALSE)))</f>
        <v/>
      </c>
      <c r="N1201" s="34" t="str">
        <f>IF(ISBLANK(VLOOKUP(TRIM(B1201),ALL!$B$1:$V$2738,10,FALSE)),"",IF(ISERROR(VLOOKUP(TRIM(B1201),ALL!$B$1:$V$2738,10,FALSE))," ",VLOOKUP(TRIM(B1201),ALL!$B$1:$V$2738,10,FALSE)))</f>
        <v/>
      </c>
      <c r="P1201"/>
      <c r="Q1201"/>
      <c r="R1201"/>
      <c r="S1201"/>
      <c r="T1201"/>
      <c r="AB1201"/>
      <c r="AC1201"/>
    </row>
    <row r="1202" spans="1:29">
      <c r="A1202" s="34" t="str">
        <f>IF(ISERROR(VLOOKUP(TRIM(B1202),ALL!$B$1:$U$2738,3,FALSE)),"(unc)",VLOOKUP(TRIM(B1202),ALL!$B$1:$U$2738,3,FALSE))</f>
        <v>RCB ^</v>
      </c>
      <c r="B1202" s="99" t="s">
        <v>6061</v>
      </c>
      <c r="C1202" s="10" t="s">
        <v>9439</v>
      </c>
      <c r="D1202" s="224">
        <f>VLOOKUP(TRIM(B1202),BirthdateDraft!$A$1:$M$9000,2,FALSE)</f>
        <v>34843</v>
      </c>
      <c r="E1202" s="203" t="str">
        <f>VLOOKUP(TRIM(B1202),BirthdateDraft!$A$1:$M$9865,3,FALSE)</f>
        <v>17/2</v>
      </c>
      <c r="F1202" s="209"/>
      <c r="G1202" s="34" t="str">
        <f>IF(ISERROR(VLOOKUP(TRIM(B1202),ALL!$B$1:$U$2738,2,FALSE)),"",IF(ISERROR(VLOOKUP(TRIM(B1202),ALL!$B$1:$U$2738,2,FALSE))," ",VLOOKUP(TRIM(B1202),ALL!$B$1:$U$2738,2,FALSE)))</f>
        <v>CNA</v>
      </c>
      <c r="H1202" s="124" t="str">
        <f>IF(ISBLANK(VLOOKUP(TRIM(B1202),ALL!$B$1:$V$2738,4,FALSE)),"",IF(ISERROR(VLOOKUP(TRIM(B1202),ALL!$B$1:$V$2738,4,FALSE))," ",VLOOKUP(TRIM(B1202),ALL!$B$1:$V$2738,4,FALSE)))</f>
        <v>4</v>
      </c>
      <c r="I1202" s="34" t="str">
        <f>IF(ISBLANK(VLOOKUP(TRIM(B1202),ALL!$B$1:$V$2738,5,FALSE)),"",IF(ISERROR(VLOOKUP(TRIM(B1202),ALL!$B$1:$V$2738,5,FALSE))," ",VLOOKUP(TRIM(B1202),ALL!$B$1:$V$2738,5,FALSE)))</f>
        <v/>
      </c>
      <c r="J1202" s="34"/>
      <c r="K1202" s="34"/>
      <c r="L1202" s="34" t="str">
        <f>IF(ISBLANK(VLOOKUP(TRIM(B1202),ALL!$B$1:$V$2738,8,FALSE)),"",IF(ISERROR(VLOOKUP(TRIM(B1202),ALL!$B$1:$V$2738,8,FALSE))," ",VLOOKUP(TRIM(B1202),ALL!$B$1:$V$2738,8,FALSE)))</f>
        <v/>
      </c>
      <c r="M1202" s="34" t="str">
        <f>IF(ISBLANK(VLOOKUP(TRIM(B1202),ALL!$B$1:$V$2738,9,FALSE)),"",IF(ISERROR(VLOOKUP(TRIM(B1202),ALL!$B$1:$V$2738,9,FALSE))," ",VLOOKUP(TRIM(B1202),ALL!$B$1:$V$2738,9,FALSE)))</f>
        <v/>
      </c>
      <c r="N1202" s="34" t="str">
        <f>IF(ISBLANK(VLOOKUP(TRIM(B1202),ALL!$B$1:$V$2738,10,FALSE)),"",IF(ISERROR(VLOOKUP(TRIM(B1202),ALL!$B$1:$V$2738,10,FALSE))," ",VLOOKUP(TRIM(B1202),ALL!$B$1:$V$2738,10,FALSE)))</f>
        <v/>
      </c>
      <c r="P1202"/>
      <c r="Q1202"/>
      <c r="R1202"/>
      <c r="S1202"/>
      <c r="T1202"/>
      <c r="AB1202"/>
      <c r="AC1202"/>
    </row>
    <row r="1203" spans="1:29">
      <c r="A1203" s="34"/>
      <c r="B1203" s="99"/>
      <c r="C1203" s="10"/>
      <c r="D1203" s="224"/>
      <c r="E1203" s="203"/>
      <c r="F1203" s="209"/>
      <c r="G1203" s="34"/>
      <c r="H1203" s="124"/>
      <c r="I1203" s="34"/>
      <c r="J1203" s="34"/>
      <c r="K1203" s="34"/>
      <c r="L1203" s="34" t="str">
        <f>IF(ISBLANK(VLOOKUP(TRIM(B1203),ALL!$B$1:$V$2738,8,FALSE)),"",IF(ISERROR(VLOOKUP(TRIM(B1203),ALL!$B$1:$V$2738,8,FALSE))," ",VLOOKUP(TRIM(B1203),ALL!$B$1:$V$2738,8,FALSE)))</f>
        <v xml:space="preserve"> </v>
      </c>
      <c r="M1203" s="34" t="str">
        <f>IF(ISBLANK(VLOOKUP(TRIM(B1203),ALL!$B$1:$V$2738,9,FALSE)),"",IF(ISERROR(VLOOKUP(TRIM(B1203),ALL!$B$1:$V$2738,9,FALSE))," ",VLOOKUP(TRIM(B1203),ALL!$B$1:$V$2738,9,FALSE)))</f>
        <v xml:space="preserve"> </v>
      </c>
      <c r="N1203" s="34" t="str">
        <f>IF(ISBLANK(VLOOKUP(TRIM(B1203),ALL!$B$1:$V$2738,10,FALSE)),"",IF(ISERROR(VLOOKUP(TRIM(B1203),ALL!$B$1:$V$2738,10,FALSE))," ",VLOOKUP(TRIM(B1203),ALL!$B$1:$V$2738,10,FALSE)))</f>
        <v xml:space="preserve"> </v>
      </c>
      <c r="P1203"/>
      <c r="Q1203"/>
      <c r="R1203"/>
      <c r="S1203"/>
      <c r="T1203"/>
      <c r="AB1203"/>
      <c r="AC1203"/>
    </row>
    <row r="1204" spans="1:29">
      <c r="A1204" s="34" t="str">
        <f>IF(ISERROR(VLOOKUP(TRIM(B1204),ALL!$B$1:$U$2738,3,FALSE)),"(unc)",VLOOKUP(TRIM(B1204),ALL!$B$1:$U$2738,3,FALSE))</f>
        <v>KOR PR</v>
      </c>
      <c r="B1204" s="99" t="s">
        <v>8134</v>
      </c>
      <c r="C1204" s="10" t="s">
        <v>9439</v>
      </c>
      <c r="D1204" s="224">
        <f>VLOOKUP(TRIM(B1204),BirthdateDraft!$A$1:$M$9000,2,FALSE)</f>
        <v>35685</v>
      </c>
      <c r="E1204" s="203" t="str">
        <f>VLOOKUP(TRIM(B1204),BirthdateDraft!$A$1:$M$9865,3,FALSE)</f>
        <v>20/3</v>
      </c>
      <c r="F1204" s="209"/>
      <c r="G1204" s="34" t="str">
        <f>IF(ISERROR(VLOOKUP(TRIM(B1204),ALL!$B$1:$U$2738,2,FALSE)),"",IF(ISERROR(VLOOKUP(TRIM(B1204),ALL!$B$1:$U$2738,2,FALSE))," ",VLOOKUP(TRIM(B1204),ALL!$B$1:$U$2738,2,FALSE)))</f>
        <v>BAA</v>
      </c>
      <c r="H1204" s="124" t="str">
        <f>IF(ISBLANK(VLOOKUP(TRIM(B1204),ALL!$B$1:$V$2738,11,FALSE)),"",IF(ISERROR(VLOOKUP(TRIM(B1204),ALL!$B$1:$V$2738,11,FALSE))," ",VLOOKUP(TRIM(B1204),ALL!$B$1:$V$2738,11,FALSE)))</f>
        <v/>
      </c>
      <c r="I1204" s="34"/>
      <c r="J1204" s="34"/>
      <c r="K1204" s="34"/>
      <c r="L1204" s="34" t="str">
        <f>IF(ISBLANK(VLOOKUP(TRIM(B1204),ALL!$B$1:$V$2738,8,FALSE)),"",IF(ISERROR(VLOOKUP(TRIM(B1204),ALL!$B$1:$V$2738,8,FALSE))," ",VLOOKUP(TRIM(B1204),ALL!$B$1:$V$2738,8,FALSE)))</f>
        <v/>
      </c>
      <c r="M1204" s="34" t="str">
        <f>IF(ISBLANK(VLOOKUP(TRIM(B1204),ALL!$B$1:$V$2738,9,FALSE)),"",IF(ISERROR(VLOOKUP(TRIM(B1204),ALL!$B$1:$V$2738,9,FALSE))," ",VLOOKUP(TRIM(B1204),ALL!$B$1:$V$2738,9,FALSE)))</f>
        <v/>
      </c>
      <c r="N1204" s="34" t="str">
        <f>IF(ISBLANK(VLOOKUP(TRIM(B1204),ALL!$B$1:$V$2738,10,FALSE)),"",IF(ISERROR(VLOOKUP(TRIM(B1204),ALL!$B$1:$V$2738,10,FALSE))," ",VLOOKUP(TRIM(B1204),ALL!$B$1:$V$2738,10,FALSE)))</f>
        <v/>
      </c>
      <c r="P1204"/>
      <c r="Q1204"/>
      <c r="R1204"/>
      <c r="S1204"/>
      <c r="T1204"/>
      <c r="AB1204"/>
      <c r="AC1204"/>
    </row>
    <row r="1205" spans="1:29">
      <c r="A1205" s="34" t="str">
        <f>IF(ISERROR(VLOOKUP(TRIM(B1205),ALL!$B$1:$U$2738,3,FALSE)),"(unc)",VLOOKUP(TRIM(B1205),ALL!$B$1:$U$2738,3,FALSE))</f>
        <v>PK</v>
      </c>
      <c r="B1205" s="99" t="s">
        <v>11204</v>
      </c>
      <c r="C1205" s="10" t="s">
        <v>9439</v>
      </c>
      <c r="D1205" s="224">
        <f>VLOOKUP(TRIM(B1205),BirthdateDraft!$A$1:$M$9000,2,FALSE)</f>
        <v>36487</v>
      </c>
      <c r="E1205" s="203">
        <f>VLOOKUP(TRIM(B1205),BirthdateDraft!$A$1:$M$9865,3,FALSE)</f>
        <v>23.3</v>
      </c>
      <c r="F1205" s="209"/>
      <c r="G1205" s="34" t="str">
        <f>IF(ISERROR(VLOOKUP(TRIM(B1205),ALL!$B$1:$U$2738,2,FALSE)),"",IF(ISERROR(VLOOKUP(TRIM(B1205),ALL!$B$1:$U$2738,2,FALSE))," ",VLOOKUP(TRIM(B1205),ALL!$B$1:$U$2738,2,FALSE)))</f>
        <v>SFN</v>
      </c>
      <c r="H1205" s="124"/>
      <c r="I1205" s="34"/>
      <c r="J1205" s="34"/>
      <c r="K1205" s="34"/>
      <c r="L1205" s="34"/>
      <c r="M1205" s="34"/>
      <c r="N1205" s="34"/>
      <c r="P1205"/>
      <c r="Q1205"/>
      <c r="R1205"/>
      <c r="S1205"/>
      <c r="T1205"/>
      <c r="AB1205"/>
      <c r="AC1205"/>
    </row>
    <row r="1206" spans="1:29">
      <c r="A1206" s="34" t="str">
        <f>IF(ISERROR(VLOOKUP(TRIM(B1206),ALL!$B$1:$U$2738,3,FALSE)),"(unc)",VLOOKUP(TRIM(B1206),ALL!$B$1:$U$2738,3,FALSE))</f>
        <v>Punt</v>
      </c>
      <c r="B1206" s="493" t="s">
        <v>10974</v>
      </c>
      <c r="C1206" s="10" t="s">
        <v>9439</v>
      </c>
      <c r="D1206" s="224">
        <f>VLOOKUP(TRIM(B1206),BirthdateDraft!$A$1:$M$9000,2,FALSE)</f>
        <v>36276</v>
      </c>
      <c r="E1206" s="203">
        <f>VLOOKUP(TRIM(B1206),BirthdateDraft!$A$1:$M$9865,3,FALSE)</f>
        <v>23.6</v>
      </c>
      <c r="F1206" s="209" t="s">
        <v>10754</v>
      </c>
      <c r="G1206" s="34" t="str">
        <f>IF(ISERROR(VLOOKUP(TRIM(B1206),ALL!$B$1:$U$2738,2,FALSE)),"",IF(ISERROR(VLOOKUP(TRIM(B1206),ALL!$B$1:$U$2738,2,FALSE))," ",VLOOKUP(TRIM(B1206),ALL!$B$1:$U$2738,2,FALSE)))</f>
        <v>NEA</v>
      </c>
      <c r="H1206" s="124"/>
      <c r="I1206" s="34"/>
      <c r="J1206" s="34"/>
      <c r="K1206" s="34"/>
      <c r="L1206" s="34" t="str">
        <f>IF(ISBLANK(VLOOKUP(TRIM(B1206),ALL!$B$1:$V$2738,8,FALSE)),"",IF(ISERROR(VLOOKUP(TRIM(B1206),ALL!$B$1:$V$2738,8,FALSE))," ",VLOOKUP(TRIM(B1206),ALL!$B$1:$V$2738,8,FALSE)))</f>
        <v/>
      </c>
      <c r="M1206" s="34" t="str">
        <f>IF(ISBLANK(VLOOKUP(TRIM(B1206),ALL!$B$1:$V$2738,9,FALSE)),"",IF(ISERROR(VLOOKUP(TRIM(B1206),ALL!$B$1:$V$2738,9,FALSE))," ",VLOOKUP(TRIM(B1206),ALL!$B$1:$V$2738,9,FALSE)))</f>
        <v/>
      </c>
      <c r="N1206" s="34" t="str">
        <f>IF(ISBLANK(VLOOKUP(TRIM(B1206),ALL!$B$1:$V$2738,10,FALSE)),"",IF(ISERROR(VLOOKUP(TRIM(B1206),ALL!$B$1:$V$2738,10,FALSE))," ",VLOOKUP(TRIM(B1206),ALL!$B$1:$V$2738,10,FALSE)))</f>
        <v/>
      </c>
      <c r="P1206"/>
      <c r="Q1206"/>
      <c r="R1206"/>
      <c r="S1206"/>
      <c r="T1206"/>
      <c r="AB1206"/>
      <c r="AC1206"/>
    </row>
    <row r="1207" spans="1:29" ht="15.75">
      <c r="A1207" s="490" t="s">
        <v>12267</v>
      </c>
      <c r="B1207" s="490"/>
      <c r="C1207" s="490"/>
      <c r="D1207" s="491"/>
      <c r="E1207" s="490"/>
      <c r="F1207" s="490"/>
      <c r="G1207" s="490"/>
      <c r="H1207" s="492"/>
      <c r="I1207" s="490"/>
      <c r="J1207" s="490"/>
      <c r="K1207" s="490"/>
      <c r="L1207" s="34" t="str">
        <f>IF(ISBLANK(VLOOKUP(TRIM(B1207),ALL!$B$1:$V$2738,8,FALSE)),"",IF(ISERROR(VLOOKUP(TRIM(B1207),ALL!$B$1:$V$2738,8,FALSE))," ",VLOOKUP(TRIM(B1207),ALL!$B$1:$V$2738,8,FALSE)))</f>
        <v xml:space="preserve"> </v>
      </c>
      <c r="M1207" s="34" t="str">
        <f>IF(ISBLANK(VLOOKUP(TRIM(B1207),ALL!$B$1:$V$2738,9,FALSE)),"",IF(ISERROR(VLOOKUP(TRIM(B1207),ALL!$B$1:$V$2738,9,FALSE))," ",VLOOKUP(TRIM(B1207),ALL!$B$1:$V$2738,9,FALSE)))</f>
        <v xml:space="preserve"> </v>
      </c>
      <c r="N1207" s="34" t="str">
        <f>IF(ISBLANK(VLOOKUP(TRIM(B1207),ALL!$B$1:$V$2738,10,FALSE)),"",IF(ISERROR(VLOOKUP(TRIM(B1207),ALL!$B$1:$V$2738,10,FALSE))," ",VLOOKUP(TRIM(B1207),ALL!$B$1:$V$2738,10,FALSE)))</f>
        <v xml:space="preserve"> </v>
      </c>
      <c r="O1207"/>
      <c r="P1207"/>
      <c r="Q1207"/>
      <c r="R1207"/>
      <c r="S1207"/>
      <c r="T1207"/>
      <c r="AB1207"/>
      <c r="AC1207"/>
    </row>
    <row r="1208" spans="1:29" ht="15.75">
      <c r="A1208" s="490" t="s">
        <v>12268</v>
      </c>
      <c r="B1208" s="490"/>
      <c r="C1208" s="490"/>
      <c r="D1208" s="491"/>
      <c r="E1208" s="490"/>
      <c r="F1208" s="490"/>
      <c r="G1208" s="490"/>
      <c r="H1208" s="492"/>
      <c r="I1208" s="490"/>
      <c r="J1208" s="490"/>
      <c r="K1208" s="490"/>
      <c r="L1208" s="34" t="str">
        <f>IF(ISBLANK(VLOOKUP(TRIM(B1208),ALL!$B$1:$V$2738,8,FALSE)),"",IF(ISERROR(VLOOKUP(TRIM(B1208),ALL!$B$1:$V$2738,8,FALSE))," ",VLOOKUP(TRIM(B1208),ALL!$B$1:$V$2738,8,FALSE)))</f>
        <v xml:space="preserve"> </v>
      </c>
      <c r="M1208" s="34" t="str">
        <f>IF(ISBLANK(VLOOKUP(TRIM(B1208),ALL!$B$1:$V$2738,9,FALSE)),"",IF(ISERROR(VLOOKUP(TRIM(B1208),ALL!$B$1:$V$2738,9,FALSE))," ",VLOOKUP(TRIM(B1208),ALL!$B$1:$V$2738,9,FALSE)))</f>
        <v xml:space="preserve"> </v>
      </c>
      <c r="N1208" s="34" t="str">
        <f>IF(ISBLANK(VLOOKUP(TRIM(B1208),ALL!$B$1:$V$2738,10,FALSE)),"",IF(ISERROR(VLOOKUP(TRIM(B1208),ALL!$B$1:$V$2738,10,FALSE))," ",VLOOKUP(TRIM(B1208),ALL!$B$1:$V$2738,10,FALSE)))</f>
        <v xml:space="preserve"> </v>
      </c>
    </row>
    <row r="1209" spans="1:29">
      <c r="L1209" s="34" t="str">
        <f>IF(ISBLANK(VLOOKUP(TRIM(B1209),ALL!$B$1:$V$2738,8,FALSE)),"",IF(ISERROR(VLOOKUP(TRIM(B1209),ALL!$B$1:$V$2738,8,FALSE))," ",VLOOKUP(TRIM(B1209),ALL!$B$1:$V$2738,8,FALSE)))</f>
        <v xml:space="preserve"> </v>
      </c>
      <c r="M1209" s="34" t="str">
        <f>IF(ISBLANK(VLOOKUP(TRIM(B1209),ALL!$B$1:$V$2738,9,FALSE)),"",IF(ISERROR(VLOOKUP(TRIM(B1209),ALL!$B$1:$V$2738,9,FALSE))," ",VLOOKUP(TRIM(B1209),ALL!$B$1:$V$2738,9,FALSE)))</f>
        <v xml:space="preserve"> </v>
      </c>
      <c r="N1209" s="34" t="str">
        <f>IF(ISBLANK(VLOOKUP(TRIM(B1209),ALL!$B$1:$V$2738,10,FALSE)),"",IF(ISERROR(VLOOKUP(TRIM(B1209),ALL!$B$1:$V$2738,10,FALSE))," ",VLOOKUP(TRIM(B1209),ALL!$B$1:$V$2738,10,FALSE)))</f>
        <v xml:space="preserve"> </v>
      </c>
      <c r="O1209"/>
      <c r="P1209"/>
      <c r="Q1209"/>
      <c r="R1209"/>
      <c r="S1209"/>
      <c r="T1209"/>
      <c r="AB1209"/>
      <c r="AC1209"/>
    </row>
    <row r="1210" spans="1:29" ht="20.25">
      <c r="A1210" s="4" t="s">
        <v>5943</v>
      </c>
      <c r="I1210" s="31">
        <f>COUNTA(B1211:B1275)</f>
        <v>54</v>
      </c>
      <c r="J1210" s="31"/>
      <c r="L1210" s="34" t="str">
        <f>IF(ISBLANK(VLOOKUP(TRIM(B1210),ALL!$B$1:$V$2738,8,FALSE)),"",IF(ISERROR(VLOOKUP(TRIM(B1210),ALL!$B$1:$V$2738,8,FALSE))," ",VLOOKUP(TRIM(B1210),ALL!$B$1:$V$2738,8,FALSE)))</f>
        <v xml:space="preserve"> </v>
      </c>
      <c r="M1210" s="34" t="str">
        <f>IF(ISBLANK(VLOOKUP(TRIM(B1210),ALL!$B$1:$V$2738,9,FALSE)),"",IF(ISERROR(VLOOKUP(TRIM(B1210),ALL!$B$1:$V$2738,9,FALSE))," ",VLOOKUP(TRIM(B1210),ALL!$B$1:$V$2738,9,FALSE)))</f>
        <v xml:space="preserve"> </v>
      </c>
      <c r="N1210" s="34" t="str">
        <f>IF(ISBLANK(VLOOKUP(TRIM(B1210),ALL!$B$1:$V$2738,10,FALSE)),"",IF(ISERROR(VLOOKUP(TRIM(B1210),ALL!$B$1:$V$2738,10,FALSE))," ",VLOOKUP(TRIM(B1210),ALL!$B$1:$V$2738,10,FALSE)))</f>
        <v xml:space="preserve"> </v>
      </c>
      <c r="O1210"/>
      <c r="P1210"/>
      <c r="Q1210"/>
      <c r="R1210"/>
      <c r="S1210"/>
      <c r="T1210"/>
      <c r="AB1210"/>
      <c r="AC1210"/>
    </row>
    <row r="1211" spans="1:29">
      <c r="A1211" s="34"/>
      <c r="B1211" s="99"/>
      <c r="C1211" s="10"/>
      <c r="D1211" s="224"/>
      <c r="E1211" s="203"/>
      <c r="F1211" s="197"/>
      <c r="G1211" s="34"/>
      <c r="H1211" s="124"/>
      <c r="I1211" s="34"/>
      <c r="J1211" s="34"/>
      <c r="K1211" s="34"/>
      <c r="L1211" s="34" t="str">
        <f>IF(ISBLANK(VLOOKUP(TRIM(B1211),ALL!$B$1:$V$2738,8,FALSE)),"",IF(ISERROR(VLOOKUP(TRIM(B1211),ALL!$B$1:$V$2738,8,FALSE))," ",VLOOKUP(TRIM(B1211),ALL!$B$1:$V$2738,8,FALSE)))</f>
        <v xml:space="preserve"> </v>
      </c>
      <c r="M1211" s="34" t="str">
        <f>IF(ISBLANK(VLOOKUP(TRIM(B1211),ALL!$B$1:$V$2738,9,FALSE)),"",IF(ISERROR(VLOOKUP(TRIM(B1211),ALL!$B$1:$V$2738,9,FALSE))," ",VLOOKUP(TRIM(B1211),ALL!$B$1:$V$2738,9,FALSE)))</f>
        <v xml:space="preserve"> </v>
      </c>
      <c r="N1211" s="34" t="str">
        <f>IF(ISBLANK(VLOOKUP(TRIM(B1211),ALL!$B$1:$V$2738,10,FALSE)),"",IF(ISERROR(VLOOKUP(TRIM(B1211),ALL!$B$1:$V$2738,10,FALSE))," ",VLOOKUP(TRIM(B1211),ALL!$B$1:$V$2738,10,FALSE)))</f>
        <v xml:space="preserve"> </v>
      </c>
      <c r="O1211"/>
      <c r="P1211"/>
      <c r="Q1211"/>
      <c r="R1211"/>
      <c r="S1211"/>
      <c r="T1211"/>
      <c r="AB1211"/>
      <c r="AC1211"/>
    </row>
    <row r="1212" spans="1:29">
      <c r="A1212" s="34" t="str">
        <f>IF(ISERROR(VLOOKUP(TRIM(B1212),ALL!$B$1:$U$2738,3,FALSE)),"(unc)",VLOOKUP(TRIM(B1212),ALL!$B$1:$U$2738,3,FALSE))</f>
        <v>QB</v>
      </c>
      <c r="B1212" s="99" t="s">
        <v>218</v>
      </c>
      <c r="C1212" s="10" t="s">
        <v>3191</v>
      </c>
      <c r="D1212" s="224">
        <f>VLOOKUP(TRIM(B1212),BirthdateDraft!$A$1:$M$9000,2,FALSE)</f>
        <v>32476</v>
      </c>
      <c r="E1212" s="203" t="str">
        <f>VLOOKUP(TRIM(B1212),BirthdateDraft!$A$1:$M$9865,3,FALSE)</f>
        <v>12/3</v>
      </c>
      <c r="F1212" s="209"/>
      <c r="G1212" s="34" t="str">
        <f>IF(ISERROR(VLOOKUP(TRIM(B1212),ALL!$B$1:$U$2738,2,FALSE)),"",IF(ISERROR(VLOOKUP(TRIM(B1212),ALL!$B$1:$U$2738,2,FALSE))," ",VLOOKUP(TRIM(B1212),ALL!$B$1:$U$2738,2,FALSE)))</f>
        <v>DNA</v>
      </c>
      <c r="H1212" s="124" t="str">
        <f>IF(ISBLANK(VLOOKUP(TRIM(B1212),ALL!$B$1:$V$2738,4,FALSE)),"",IF(ISERROR(VLOOKUP(TRIM(B1212),ALL!$B$1:$V$2738,4,FALSE))," ",VLOOKUP(TRIM(B1212),ALL!$B$1:$V$2738,4,FALSE)))</f>
        <v/>
      </c>
      <c r="I1212" s="34" t="str">
        <f>IF(ISBLANK(VLOOKUP(TRIM(B1212),ALL!$B$1:$V$2738,5,FALSE)),"",IF(ISERROR(VLOOKUP(TRIM(B1212),ALL!$B$1:$V$2738,5,FALSE))," ",VLOOKUP(TRIM(B1212),ALL!$B$1:$V$2738,5,FALSE)))</f>
        <v/>
      </c>
      <c r="J1212" s="34" t="str">
        <f>IF(ISBLANK(VLOOKUP(TRIM(B1212),ALL!$B$1:$V$2738,6,FALSE)),"",IF(ISERROR(VLOOKUP(TRIM(B1212),ALL!$B$1:$V$2738,6,FALSE))," ", VLOOKUP(TRIM(B1212),ALL!$B$1:$V$2738,6,FALSE)))</f>
        <v/>
      </c>
      <c r="K1212" s="34" t="str">
        <f>IF(ISBLANK(VLOOKUP(TRIM(B1212),ALL!$B$1:$V$2738,7,FALSE)),"",IF(ISERROR(VLOOKUP(TRIM(B1212),ALL!$B$1:$V$2738,7,FALSE))," ",VLOOKUP(TRIM(B1212),ALL!$B$1:$V$2738,7,FALSE)))</f>
        <v/>
      </c>
      <c r="L1212" s="34" t="str">
        <f>IF(ISBLANK(VLOOKUP(TRIM(B1212),ALL!$B$1:$V$2738,8,FALSE)),"",IF(ISERROR(VLOOKUP(TRIM(B1212),ALL!$B$1:$V$2738,8,FALSE))," ",VLOOKUP(TRIM(B1212),ALL!$B$1:$V$2738,8,FALSE)))</f>
        <v/>
      </c>
      <c r="M1212" s="34" t="str">
        <f>IF(ISBLANK(VLOOKUP(TRIM(B1212),ALL!$B$1:$V$2738,9,FALSE)),"",IF(ISERROR(VLOOKUP(TRIM(B1212),ALL!$B$1:$V$2738,9,FALSE))," ",VLOOKUP(TRIM(B1212),ALL!$B$1:$V$2738,9,FALSE)))</f>
        <v/>
      </c>
      <c r="N1212" s="34" t="str">
        <f>IF(ISBLANK(VLOOKUP(TRIM(B1212),ALL!$B$1:$V$2738,10,FALSE)),"",IF(ISERROR(VLOOKUP(TRIM(B1212),ALL!$B$1:$V$2738,10,FALSE))," ",VLOOKUP(TRIM(B1212),ALL!$B$1:$V$2738,10,FALSE)))</f>
        <v/>
      </c>
      <c r="O1212" s="32"/>
      <c r="P1212"/>
      <c r="Q1212"/>
      <c r="R1212"/>
      <c r="S1212"/>
      <c r="T1212"/>
      <c r="AB1212"/>
      <c r="AC1212"/>
    </row>
    <row r="1213" spans="1:29">
      <c r="A1213" s="34" t="str">
        <f>IF(ISERROR(VLOOKUP(TRIM(B1213),ALL!$B$1:$U$2738,3,FALSE)),"(unc)",VLOOKUP(TRIM(B1213),ALL!$B$1:$U$2738,3,FALSE))</f>
        <v>QB</v>
      </c>
      <c r="B1213" s="99" t="s">
        <v>5664</v>
      </c>
      <c r="C1213" s="10" t="s">
        <v>3191</v>
      </c>
      <c r="D1213" s="224">
        <f>VLOOKUP(TRIM(B1213),BirthdateDraft!$A$1:$M$9000,2,FALSE)</f>
        <v>33949</v>
      </c>
      <c r="E1213" s="203" t="str">
        <f>VLOOKUP(TRIM(B1213),BirthdateDraft!$A$1:$M$9865,3,FALSE)</f>
        <v>16/3</v>
      </c>
      <c r="F1213" s="209"/>
      <c r="G1213" s="34" t="str">
        <f>IF(ISERROR(VLOOKUP(TRIM(B1213),ALL!$B$1:$U$2738,2,FALSE)),"",IF(ISERROR(VLOOKUP(TRIM(B1213),ALL!$B$1:$U$2738,2,FALSE))," ",VLOOKUP(TRIM(B1213),ALL!$B$1:$U$2738,2,FALSE)))</f>
        <v>WAN</v>
      </c>
      <c r="H1213" s="124" t="str">
        <f>IF(ISBLANK(VLOOKUP(TRIM(B1213),ALL!$B$1:$V$2738,4,FALSE)),"",IF(ISERROR(VLOOKUP(TRIM(B1213),ALL!$B$1:$V$2738,4,FALSE))," ",VLOOKUP(TRIM(B1213),ALL!$B$1:$V$2738,4,FALSE)))</f>
        <v/>
      </c>
      <c r="I1213" s="34" t="str">
        <f>IF(ISBLANK(VLOOKUP(TRIM(B1213),ALL!$B$1:$V$2738,5,FALSE)),"",IF(ISERROR(VLOOKUP(TRIM(B1213),ALL!$B$1:$V$2738,5,FALSE))," ",VLOOKUP(TRIM(B1213),ALL!$B$1:$V$2738,5,FALSE)))</f>
        <v/>
      </c>
      <c r="J1213" s="34" t="s">
        <v>4302</v>
      </c>
      <c r="K1213" s="34"/>
      <c r="L1213" s="34" t="str">
        <f>IF(ISBLANK(VLOOKUP(TRIM(B1213),ALL!$B$1:$V$2738,8,FALSE)),"",IF(ISERROR(VLOOKUP(TRIM(B1213),ALL!$B$1:$V$2738,8,FALSE))," ",VLOOKUP(TRIM(B1213),ALL!$B$1:$V$2738,8,FALSE)))</f>
        <v/>
      </c>
      <c r="M1213" s="34" t="str">
        <f>IF(ISBLANK(VLOOKUP(TRIM(B1213),ALL!$B$1:$V$2738,9,FALSE)),"",IF(ISERROR(VLOOKUP(TRIM(B1213),ALL!$B$1:$V$2738,9,FALSE))," ",VLOOKUP(TRIM(B1213),ALL!$B$1:$V$2738,9,FALSE)))</f>
        <v/>
      </c>
      <c r="N1213" s="34" t="str">
        <f>IF(ISBLANK(VLOOKUP(TRIM(B1213),ALL!$B$1:$V$2738,10,FALSE)),"",IF(ISERROR(VLOOKUP(TRIM(B1213),ALL!$B$1:$V$2738,10,FALSE))," ",VLOOKUP(TRIM(B1213),ALL!$B$1:$V$2738,10,FALSE)))</f>
        <v/>
      </c>
      <c r="O1213"/>
      <c r="P1213"/>
      <c r="Q1213"/>
      <c r="R1213"/>
      <c r="S1213"/>
      <c r="T1213"/>
      <c r="AB1213"/>
      <c r="AC1213"/>
    </row>
    <row r="1214" spans="1:29">
      <c r="B1214" s="99"/>
    </row>
    <row r="1215" spans="1:29">
      <c r="A1215" s="34" t="str">
        <f>IF(ISERROR(VLOOKUP(TRIM(B1215),ALL!$B$1:$U$2738,3,FALSE)),"(unc)",VLOOKUP(TRIM(B1215),ALL!$B$1:$U$2738,3,FALSE))</f>
        <v>HB</v>
      </c>
      <c r="B1215" s="99" t="s">
        <v>5253</v>
      </c>
      <c r="C1215" s="10" t="s">
        <v>3191</v>
      </c>
      <c r="D1215" s="224">
        <f>VLOOKUP(TRIM(B1215),BirthdateDraft!$A$1:$M$9000,2,FALSE)</f>
        <v>33703</v>
      </c>
      <c r="E1215" s="203" t="str">
        <f>VLOOKUP(TRIM(B1215),BirthdateDraft!$A$1:$M$9865,3,FALSE)</f>
        <v>15/FA</v>
      </c>
      <c r="F1215" s="209" t="s">
        <v>8645</v>
      </c>
      <c r="G1215" s="34" t="str">
        <f>IF(ISERROR(VLOOKUP(TRIM(B1215),ALL!$B$1:$U$2738,2,FALSE)),"",IF(ISERROR(VLOOKUP(TRIM(B1215),ALL!$B$1:$U$2738,2,FALSE))," ",VLOOKUP(TRIM(B1215),ALL!$B$1:$U$2738,2,FALSE)))</f>
        <v>MIA</v>
      </c>
      <c r="H1215" s="124" t="str">
        <f>IF(ISBLANK(VLOOKUP(TRIM(B1215),ALL!$B$1:$V$2738,11,FALSE)),"",IF(ISERROR(VLOOKUP(TRIM(B1215),ALL!$B$1:$V$2738,11,FALSE))," ",VLOOKUP(TRIM(B1215),ALL!$B$1:$V$2738,11,FALSE)))</f>
        <v>B</v>
      </c>
      <c r="I1215" s="34" t="str">
        <f>IF(ISBLANK(VLOOKUP(TRIM(B1215),ALL!$B$1:$V$2738,5,FALSE)),"",IF(ISERROR(VLOOKUP(TRIM(B1215),ALL!$B$1:$V$2738,5,FALSE))," ",VLOOKUP(TRIM(B1215),ALL!$B$1:$V$2738,5,FALSE)))</f>
        <v/>
      </c>
      <c r="J1215" s="34" t="str">
        <f>IF(ISBLANK(VLOOKUP(TRIM(B1215),ALL!$B$1:$V$2738,6,FALSE)),"",IF(ISERROR(VLOOKUP(TRIM(B1215),ALL!$B$1:$V$2738,6,FALSE))," ", VLOOKUP(TRIM(B1215),ALL!$B$1:$V$2738,6,FALSE)))</f>
        <v/>
      </c>
      <c r="K1215" s="34" t="str">
        <f>IF(ISBLANK(VLOOKUP(TRIM(B1215),ALL!$B$1:$V$2738,7,FALSE)),"",IF(ISERROR(VLOOKUP(TRIM(B1215),ALL!$B$1:$V$2738,7,FALSE))," ",VLOOKUP(TRIM(B1215),ALL!$B$1:$V$2738,7,FALSE)))</f>
        <v/>
      </c>
      <c r="L1215" s="34">
        <f>IF(ISBLANK(VLOOKUP(TRIM(B1215),ALL!$B$1:$V$2738,8,FALSE)),"",IF(ISERROR(VLOOKUP(TRIM(B1215),ALL!$B$1:$V$2738,8,FALSE))," ",VLOOKUP(TRIM(B1215),ALL!$B$1:$V$2738,8,FALSE)))</f>
        <v>0</v>
      </c>
      <c r="M1215" s="34" t="str">
        <f>IF(ISBLANK(VLOOKUP(TRIM(B1215),ALL!$B$1:$V$2738,9,FALSE)),"",IF(ISERROR(VLOOKUP(TRIM(B1215),ALL!$B$1:$V$2738,9,FALSE))," ",VLOOKUP(TRIM(B1215),ALL!$B$1:$V$2738,9,FALSE)))</f>
        <v/>
      </c>
      <c r="N1215" s="34">
        <f>IF(ISBLANK(VLOOKUP(TRIM(B1215),ALL!$B$1:$V$2738,10,FALSE)),"",IF(ISERROR(VLOOKUP(TRIM(B1215),ALL!$B$1:$V$2738,10,FALSE))," ",VLOOKUP(TRIM(B1215),ALL!$B$1:$V$2738,10,FALSE)))</f>
        <v>2</v>
      </c>
      <c r="P1215"/>
      <c r="Q1215"/>
      <c r="R1215"/>
      <c r="S1215"/>
      <c r="T1215"/>
      <c r="AB1215"/>
      <c r="AC1215"/>
    </row>
    <row r="1216" spans="1:29">
      <c r="A1216" s="34" t="s">
        <v>3484</v>
      </c>
      <c r="B1216" s="99" t="s">
        <v>9138</v>
      </c>
      <c r="C1216" s="10" t="s">
        <v>3191</v>
      </c>
      <c r="D1216" s="224">
        <f>VLOOKUP(TRIM(B1216),BirthdateDraft!$A$1:$M$9000,2,FALSE)</f>
        <v>36281</v>
      </c>
      <c r="E1216" s="203" t="str">
        <f>VLOOKUP(TRIM(B1216),BirthdateDraft!$A$1:$M$9865,3,FALSE)</f>
        <v>21/4</v>
      </c>
      <c r="F1216" s="209" t="s">
        <v>8401</v>
      </c>
      <c r="G1216" s="34" t="str">
        <f>IF(ISERROR(VLOOKUP(TRIM(B1216),ALL!$B$1:$U$2738,2,FALSE)),"",IF(ISERROR(VLOOKUP(TRIM(B1216),ALL!$B$1:$U$2738,2,FALSE))," ",VLOOKUP(TRIM(B1216),ALL!$B$1:$U$2738,2,FALSE)))</f>
        <v>ARN</v>
      </c>
      <c r="H1216" s="124" t="str">
        <f>IF(ISBLANK(VLOOKUP(TRIM(B1216),ALL!$B$1:$V$2738,11,FALSE)),"",IF(ISERROR(VLOOKUP(TRIM(B1216),ALL!$B$1:$V$2738,11,FALSE))," ",VLOOKUP(TRIM(B1216),ALL!$B$1:$V$2738,11,FALSE)))</f>
        <v>D</v>
      </c>
      <c r="I1216" s="34" t="str">
        <f>IF(ISBLANK(VLOOKUP(TRIM(B1216),ALL!$B$1:$V$2738,5,FALSE)),"",IF(ISERROR(VLOOKUP(TRIM(B1216),ALL!$B$1:$V$2738,5,FALSE))," ",VLOOKUP(TRIM(B1216),ALL!$B$1:$V$2738,5,FALSE)))</f>
        <v/>
      </c>
      <c r="J1216" s="34"/>
      <c r="K1216" s="34"/>
      <c r="L1216" s="34">
        <f>IF(ISBLANK(VLOOKUP(TRIM(B1216),ALL!$B$1:$V$2738,8,FALSE)),"",IF(ISERROR(VLOOKUP(TRIM(B1216),ALL!$B$1:$V$2738,8,FALSE))," ",VLOOKUP(TRIM(B1216),ALL!$B$1:$V$2738,8,FALSE)))</f>
        <v>0</v>
      </c>
      <c r="M1216" s="34" t="str">
        <f>IF(ISBLANK(VLOOKUP(TRIM(B1216),ALL!$B$1:$V$2738,9,FALSE)),"",IF(ISERROR(VLOOKUP(TRIM(B1216),ALL!$B$1:$V$2738,9,FALSE))," ",VLOOKUP(TRIM(B1216),ALL!$B$1:$V$2738,9,FALSE)))</f>
        <v/>
      </c>
      <c r="N1216" s="34">
        <f>IF(ISBLANK(VLOOKUP(TRIM(B1216),ALL!$B$1:$V$2738,10,FALSE)),"",IF(ISERROR(VLOOKUP(TRIM(B1216),ALL!$B$1:$V$2738,10,FALSE))," ",VLOOKUP(TRIM(B1216),ALL!$B$1:$V$2738,10,FALSE)))</f>
        <v>0</v>
      </c>
      <c r="O1216" s="32"/>
      <c r="P1216"/>
      <c r="Q1216"/>
      <c r="R1216"/>
      <c r="S1216"/>
      <c r="T1216"/>
      <c r="AB1216"/>
      <c r="AC1216"/>
    </row>
    <row r="1217" spans="1:29">
      <c r="A1217" s="34" t="str">
        <f>IF(ISERROR(VLOOKUP(TRIM(B1217),ALL!$B$1:$U$2738,3,FALSE)),"(unc)",VLOOKUP(TRIM(B1217),ALL!$B$1:$U$2738,3,FALSE))</f>
        <v>HB KOR PR</v>
      </c>
      <c r="B1217" s="99" t="s">
        <v>8121</v>
      </c>
      <c r="C1217" s="10" t="s">
        <v>3742</v>
      </c>
      <c r="D1217" s="224">
        <f>VLOOKUP(TRIM(B1217),BirthdateDraft!$A$1:$M$9000,2,FALSE)</f>
        <v>36054</v>
      </c>
      <c r="E1217" s="203" t="str">
        <f>VLOOKUP(TRIM(B1217),BirthdateDraft!$A$1:$M$9865,3,FALSE)</f>
        <v>20/4</v>
      </c>
      <c r="F1217" s="209" t="s">
        <v>8783</v>
      </c>
      <c r="G1217" s="34" t="str">
        <f>IF(ISERROR(VLOOKUP(TRIM(B1217),ALL!$B$1:$U$2738,2,FALSE)),"",IF(ISERROR(VLOOKUP(TRIM(B1217),ALL!$B$1:$U$2738,2,FALSE))," ",VLOOKUP(TRIM(B1217),ALL!$B$1:$U$2738,2,FALSE)))</f>
        <v>SEN</v>
      </c>
      <c r="H1217" s="124" t="str">
        <f>IF(ISBLANK(VLOOKUP(TRIM(B1217),ALL!$B$1:$V$2738,11,FALSE)),"",IF(ISERROR(VLOOKUP(TRIM(B1217),ALL!$B$1:$V$2738,11,FALSE))," ",VLOOKUP(TRIM(B1217),ALL!$B$1:$V$2738,11,FALSE)))</f>
        <v>D</v>
      </c>
      <c r="I1217" s="34" t="str">
        <f>IF(ISBLANK(VLOOKUP(TRIM(B1217),ALL!$B$1:$V$2738,5,FALSE)),"",IF(ISERROR(VLOOKUP(TRIM(B1217),ALL!$B$1:$V$2738,5,FALSE))," ",VLOOKUP(TRIM(B1217),ALL!$B$1:$V$2738,5,FALSE)))</f>
        <v/>
      </c>
      <c r="J1217" s="34" t="str">
        <f>IF(ISBLANK(VLOOKUP(TRIM(B1217),ALL!$B$1:$V$2738,6,FALSE)),"",IF(ISERROR(VLOOKUP(TRIM(B1217),ALL!$B$1:$V$2738,6,FALSE))," ", VLOOKUP(TRIM(B1217),ALL!$B$1:$V$2738,6,FALSE)))</f>
        <v/>
      </c>
      <c r="K1217" s="34" t="str">
        <f>IF(ISBLANK(VLOOKUP(TRIM(B1217),ALL!$B$1:$V$2738,7,FALSE)),"",IF(ISERROR(VLOOKUP(TRIM(B1217),ALL!$B$1:$V$2738,7,FALSE))," ",VLOOKUP(TRIM(B1217),ALL!$B$1:$V$2738,7,FALSE)))</f>
        <v/>
      </c>
      <c r="L1217" s="34">
        <f>IF(ISBLANK(VLOOKUP(TRIM(B1217),ALL!$B$1:$V$2738,8,FALSE)),"",IF(ISERROR(VLOOKUP(TRIM(B1217),ALL!$B$1:$V$2738,8,FALSE))," ",VLOOKUP(TRIM(B1217),ALL!$B$1:$V$2738,8,FALSE)))</f>
        <v>0</v>
      </c>
      <c r="M1217" s="34" t="str">
        <f>IF(ISBLANK(VLOOKUP(TRIM(B1217),ALL!$B$1:$V$2738,9,FALSE)),"",IF(ISERROR(VLOOKUP(TRIM(B1217),ALL!$B$1:$V$2738,9,FALSE))," ",VLOOKUP(TRIM(B1217),ALL!$B$1:$V$2738,9,FALSE)))</f>
        <v/>
      </c>
      <c r="N1217" s="34">
        <f>IF(ISBLANK(VLOOKUP(TRIM(B1217),ALL!$B$1:$V$2738,10,FALSE)),"",IF(ISERROR(VLOOKUP(TRIM(B1217),ALL!$B$1:$V$2738,10,FALSE))," ",VLOOKUP(TRIM(B1217),ALL!$B$1:$V$2738,10,FALSE)))</f>
        <v>0</v>
      </c>
      <c r="O1217" s="32"/>
      <c r="P1217"/>
      <c r="Q1217"/>
      <c r="R1217"/>
      <c r="S1217"/>
      <c r="T1217"/>
      <c r="AB1217"/>
      <c r="AC1217"/>
    </row>
    <row r="1218" spans="1:29">
      <c r="A1218" s="34" t="str">
        <f>IF(ISERROR(VLOOKUP(TRIM(B1218),ALL!$B$1:$U$2738,3,FALSE)),"(unc)",VLOOKUP(TRIM(B1218),ALL!$B$1:$U$2738,3,FALSE))</f>
        <v>HB</v>
      </c>
      <c r="B1218" s="99" t="s">
        <v>11203</v>
      </c>
      <c r="C1218" s="10" t="s">
        <v>3742</v>
      </c>
      <c r="D1218" s="224">
        <f>VLOOKUP(TRIM(B1218),BirthdateDraft!$A$1:$M$9000,2,FALSE)</f>
        <v>37273</v>
      </c>
      <c r="E1218" s="203" t="str">
        <f>VLOOKUP(TRIM(B1218),BirthdateDraft!$A$1:$M$9865,3,FALSE)</f>
        <v>23.FA</v>
      </c>
      <c r="F1218" s="209">
        <v>24.4</v>
      </c>
      <c r="G1218" s="34" t="str">
        <f>IF(ISERROR(VLOOKUP(TRIM(B1218),ALL!$B$1:$U$2738,2,FALSE)),"",IF(ISERROR(VLOOKUP(TRIM(B1218),ALL!$B$1:$U$2738,2,FALSE))," ",VLOOKUP(TRIM(B1218),ALL!$B$1:$U$2738,2,FALSE)))</f>
        <v>BAA</v>
      </c>
      <c r="H1218" s="124" t="str">
        <f>IF(ISBLANK(VLOOKUP(TRIM(B1218),ALL!$B$1:$V$2738,11,FALSE)),"",IF(ISERROR(VLOOKUP(TRIM(B1218),ALL!$B$1:$V$2738,11,FALSE))," ",VLOOKUP(TRIM(B1218),ALL!$B$1:$V$2738,11,FALSE)))</f>
        <v>C</v>
      </c>
      <c r="I1218" s="34" t="str">
        <f>IF(ISBLANK(VLOOKUP(TRIM(B1218),ALL!$B$1:$V$2738,5,FALSE)),"",IF(ISERROR(VLOOKUP(TRIM(B1218),ALL!$B$1:$V$2738,5,FALSE))," ",VLOOKUP(TRIM(B1218),ALL!$B$1:$V$2738,5,FALSE)))</f>
        <v/>
      </c>
      <c r="J1218" s="34" t="str">
        <f>IF(ISBLANK(VLOOKUP(TRIM(B1218),ALL!$B$1:$V$2738,6,FALSE)),"",IF(ISERROR(VLOOKUP(TRIM(B1218),ALL!$B$1:$V$2738,6,FALSE))," ", VLOOKUP(TRIM(B1218),ALL!$B$1:$V$2738,6,FALSE)))</f>
        <v/>
      </c>
      <c r="K1218" s="34" t="str">
        <f>IF(ISBLANK(VLOOKUP(TRIM(B1218),ALL!$B$1:$V$2738,7,FALSE)),"",IF(ISERROR(VLOOKUP(TRIM(B1218),ALL!$B$1:$V$2738,7,FALSE))," ",VLOOKUP(TRIM(B1218),ALL!$B$1:$V$2738,7,FALSE)))</f>
        <v/>
      </c>
      <c r="L1218" s="34">
        <f>IF(ISBLANK(VLOOKUP(TRIM(B1218),ALL!$B$1:$V$2738,8,FALSE)),"",IF(ISERROR(VLOOKUP(TRIM(B1218),ALL!$B$1:$V$2738,8,FALSE))," ",VLOOKUP(TRIM(B1218),ALL!$B$1:$V$2738,8,FALSE)))</f>
        <v>0</v>
      </c>
      <c r="M1218" s="34" t="str">
        <f>IF(ISBLANK(VLOOKUP(TRIM(B1218),ALL!$B$1:$V$2738,9,FALSE)),"",IF(ISERROR(VLOOKUP(TRIM(B1218),ALL!$B$1:$V$2738,9,FALSE))," ",VLOOKUP(TRIM(B1218),ALL!$B$1:$V$2738,9,FALSE)))</f>
        <v/>
      </c>
      <c r="N1218" s="34">
        <f>IF(ISBLANK(VLOOKUP(TRIM(B1218),ALL!$B$1:$V$2738,10,FALSE)),"",IF(ISERROR(VLOOKUP(TRIM(B1218),ALL!$B$1:$V$2738,10,FALSE))," ",VLOOKUP(TRIM(B1218),ALL!$B$1:$V$2738,10,FALSE)))</f>
        <v>0</v>
      </c>
      <c r="O1218" s="32"/>
      <c r="P1218"/>
      <c r="Q1218"/>
      <c r="R1218"/>
      <c r="S1218"/>
      <c r="T1218"/>
      <c r="AB1218"/>
      <c r="AC1218"/>
    </row>
    <row r="1219" spans="1:29">
      <c r="A1219" s="34" t="str">
        <f>IF(ISERROR(VLOOKUP(TRIM(B1219),ALL!$B$1:$U$2738,3,FALSE)),"(unc)",VLOOKUP(TRIM(B1219),ALL!$B$1:$U$2738,3,FALSE))</f>
        <v>HB</v>
      </c>
      <c r="B1219" s="99" t="s">
        <v>6196</v>
      </c>
      <c r="C1219" s="10" t="s">
        <v>3191</v>
      </c>
      <c r="D1219" s="224">
        <f>VLOOKUP(TRIM(B1219),BirthdateDraft!$A$1:$M$9000,2,FALSE)</f>
        <v>34917</v>
      </c>
      <c r="E1219" s="203" t="str">
        <f>VLOOKUP(TRIM(B1219),BirthdateDraft!$A$1:$M$9865,3,FALSE)</f>
        <v>17/3</v>
      </c>
      <c r="F1219" s="209"/>
      <c r="G1219" s="34" t="str">
        <f>IF(ISERROR(VLOOKUP(TRIM(B1219),ALL!$B$1:$U$2738,2,FALSE)),"",IF(ISERROR(VLOOKUP(TRIM(B1219),ALL!$B$1:$U$2738,2,FALSE))," ",VLOOKUP(TRIM(B1219),ALL!$B$1:$U$2738,2,FALSE)))</f>
        <v>CLA</v>
      </c>
      <c r="H1219" s="124" t="str">
        <f>IF(ISBLANK(VLOOKUP(TRIM(B1219),ALL!$B$1:$V$2738,11,FALSE)),"",IF(ISERROR(VLOOKUP(TRIM(B1219),ALL!$B$1:$V$2738,11,FALSE))," ",VLOOKUP(TRIM(B1219),ALL!$B$1:$V$2738,11,FALSE)))</f>
        <v>D</v>
      </c>
      <c r="I1219" s="34" t="str">
        <f>IF(ISBLANK(VLOOKUP(TRIM(B1219),ALL!$B$1:$V$2738,5,FALSE)),"",IF(ISERROR(VLOOKUP(TRIM(B1219),ALL!$B$1:$V$2738,5,FALSE))," ",VLOOKUP(TRIM(B1219),ALL!$B$1:$V$2738,5,FALSE)))</f>
        <v/>
      </c>
      <c r="J1219" s="34" t="str">
        <f>IF(ISBLANK(VLOOKUP(TRIM(B1219),ALL!$B$1:$V$2738,6,FALSE)),"",IF(ISERROR(VLOOKUP(TRIM(B1219),ALL!$B$1:$V$2738,6,FALSE))," ", VLOOKUP(TRIM(B1219),ALL!$B$1:$V$2738,6,FALSE)))</f>
        <v/>
      </c>
      <c r="K1219" s="34" t="str">
        <f>IF(ISBLANK(VLOOKUP(TRIM(B1219),ALL!$B$1:$V$2738,7,FALSE)),"",IF(ISERROR(VLOOKUP(TRIM(B1219),ALL!$B$1:$V$2738,7,FALSE))," ",VLOOKUP(TRIM(B1219),ALL!$B$1:$V$2738,7,FALSE)))</f>
        <v/>
      </c>
      <c r="L1219" s="34">
        <f>IF(ISBLANK(VLOOKUP(TRIM(B1219),ALL!$B$1:$V$2738,8,FALSE)),"",IF(ISERROR(VLOOKUP(TRIM(B1219),ALL!$B$1:$V$2738,8,FALSE))," ",VLOOKUP(TRIM(B1219),ALL!$B$1:$V$2738,8,FALSE)))</f>
        <v>0</v>
      </c>
      <c r="M1219" s="34" t="str">
        <f>IF(ISBLANK(VLOOKUP(TRIM(B1219),ALL!$B$1:$V$2738,9,FALSE)),"",IF(ISERROR(VLOOKUP(TRIM(B1219),ALL!$B$1:$V$2738,9,FALSE))," ",VLOOKUP(TRIM(B1219),ALL!$B$1:$V$2738,9,FALSE)))</f>
        <v/>
      </c>
      <c r="N1219" s="34">
        <f>IF(ISBLANK(VLOOKUP(TRIM(B1219),ALL!$B$1:$V$2738,10,FALSE)),"",IF(ISERROR(VLOOKUP(TRIM(B1219),ALL!$B$1:$V$2738,10,FALSE))," ",VLOOKUP(TRIM(B1219),ALL!$B$1:$V$2738,10,FALSE)))</f>
        <v>0</v>
      </c>
      <c r="O1219"/>
      <c r="P1219"/>
      <c r="Q1219"/>
      <c r="R1219"/>
      <c r="S1219"/>
      <c r="T1219"/>
      <c r="AB1219"/>
      <c r="AC1219"/>
    </row>
    <row r="1220" spans="1:29">
      <c r="A1220" s="34" t="str">
        <f>IF(ISERROR(VLOOKUP(TRIM(B1220),ALL!$B$1:$U$2738,3,FALSE)),"(unc)",VLOOKUP(TRIM(B1220),ALL!$B$1:$U$2738,3,FALSE))</f>
        <v>TE HB</v>
      </c>
      <c r="B1220" s="99" t="s">
        <v>6668</v>
      </c>
      <c r="C1220" s="10" t="s">
        <v>3191</v>
      </c>
      <c r="D1220" s="224">
        <f>VLOOKUP(TRIM(B1220),BirthdateDraft!$A$1:$M$9000,2,FALSE)</f>
        <v>33108</v>
      </c>
      <c r="E1220" s="203" t="str">
        <f>VLOOKUP(TRIM(B1220),BirthdateDraft!$A$1:$M$9865,3,FALSE)</f>
        <v>17/FA</v>
      </c>
      <c r="F1220" s="209"/>
      <c r="G1220" s="34" t="str">
        <f>IF(ISERROR(VLOOKUP(TRIM(B1220),ALL!$B$1:$U$2738,2,FALSE)),"",IF(ISERROR(VLOOKUP(TRIM(B1220),ALL!$B$1:$U$2738,2,FALSE))," ",VLOOKUP(TRIM(B1220),ALL!$B$1:$U$2738,2,FALSE)))</f>
        <v>NON</v>
      </c>
      <c r="H1220" s="124"/>
      <c r="I1220" s="34"/>
      <c r="J1220" s="34"/>
      <c r="K1220" s="34"/>
      <c r="L1220" s="34">
        <f>IF(ISBLANK(VLOOKUP(TRIM(B1220),ALL!$B$1:$V$2738,8,FALSE)),"",IF(ISERROR(VLOOKUP(TRIM(B1220),ALL!$B$1:$V$2738,8,FALSE))," ",VLOOKUP(TRIM(B1220),ALL!$B$1:$V$2738,8,FALSE)))</f>
        <v>4</v>
      </c>
      <c r="M1220" s="34" t="str">
        <f>IF(ISBLANK(VLOOKUP(TRIM(B1220),ALL!$B$1:$V$2738,9,FALSE)),"",IF(ISERROR(VLOOKUP(TRIM(B1220),ALL!$B$1:$V$2738,9,FALSE))," ",VLOOKUP(TRIM(B1220),ALL!$B$1:$V$2738,9,FALSE)))</f>
        <v/>
      </c>
      <c r="N1220" s="34">
        <f>IF(ISBLANK(VLOOKUP(TRIM(B1220),ALL!$B$1:$V$2738,10,FALSE)),"",IF(ISERROR(VLOOKUP(TRIM(B1220),ALL!$B$1:$V$2738,10,FALSE))," ",VLOOKUP(TRIM(B1220),ALL!$B$1:$V$2738,10,FALSE)))</f>
        <v>0</v>
      </c>
      <c r="O1220" s="32"/>
      <c r="P1220"/>
      <c r="Q1220"/>
      <c r="R1220"/>
      <c r="S1220"/>
      <c r="T1220"/>
      <c r="AB1220"/>
      <c r="AC1220"/>
    </row>
    <row r="1221" spans="1:29">
      <c r="A1221" s="34"/>
      <c r="B1221" s="99"/>
      <c r="C1221" s="10"/>
      <c r="D1221" s="224"/>
      <c r="E1221" s="203"/>
      <c r="F1221" s="209"/>
      <c r="G1221" s="34"/>
      <c r="H1221" s="124" t="str">
        <f>IF(ISBLANK(VLOOKUP(TRIM(B1221),ALL!$B$1:$V$2738,11,FALSE)),"",IF(ISERROR(VLOOKUP(TRIM(B1221),ALL!$B$1:$V$2738,11,FALSE))," ",VLOOKUP(TRIM(B1221),ALL!$B$1:$V$2738,11,FALSE)))</f>
        <v xml:space="preserve"> </v>
      </c>
      <c r="I1221" s="34"/>
      <c r="J1221" s="34"/>
      <c r="K1221" s="34"/>
      <c r="L1221" s="34" t="str">
        <f>IF(ISBLANK(VLOOKUP(TRIM(B1221),ALL!$B$1:$V$2738,8,FALSE)),"",IF(ISERROR(VLOOKUP(TRIM(B1221),ALL!$B$1:$V$2738,8,FALSE))," ",VLOOKUP(TRIM(B1221),ALL!$B$1:$V$2738,8,FALSE)))</f>
        <v xml:space="preserve"> </v>
      </c>
      <c r="M1221" s="34" t="str">
        <f>IF(ISBLANK(VLOOKUP(TRIM(B1221),ALL!$B$1:$V$2738,9,FALSE)),"",IF(ISERROR(VLOOKUP(TRIM(B1221),ALL!$B$1:$V$2738,9,FALSE))," ",VLOOKUP(TRIM(B1221),ALL!$B$1:$V$2738,9,FALSE)))</f>
        <v xml:space="preserve"> </v>
      </c>
      <c r="N1221" s="34" t="str">
        <f>IF(ISBLANK(VLOOKUP(TRIM(B1221),ALL!$B$1:$V$2738,10,FALSE)),"",IF(ISERROR(VLOOKUP(TRIM(B1221),ALL!$B$1:$V$2738,10,FALSE))," ",VLOOKUP(TRIM(B1221),ALL!$B$1:$V$2738,10,FALSE)))</f>
        <v xml:space="preserve"> </v>
      </c>
      <c r="O1221" s="32"/>
      <c r="P1221"/>
      <c r="Q1221"/>
      <c r="R1221"/>
      <c r="S1221"/>
      <c r="T1221"/>
      <c r="AB1221"/>
      <c r="AC1221"/>
    </row>
    <row r="1222" spans="1:29">
      <c r="A1222" s="34" t="str">
        <f>IF(ISERROR(VLOOKUP(TRIM(B1222),ALL!$B$1:$U$2738,3,FALSE)),"(unc)",VLOOKUP(TRIM(B1222),ALL!$B$1:$U$2738,3,FALSE))</f>
        <v>WR</v>
      </c>
      <c r="B1222" s="99" t="s">
        <v>7310</v>
      </c>
      <c r="C1222" s="10" t="s">
        <v>3742</v>
      </c>
      <c r="D1222" s="224">
        <f>VLOOKUP(TRIM(B1222),BirthdateDraft!$A$1:$M$9000,2,FALSE)</f>
        <v>35778</v>
      </c>
      <c r="E1222" s="203" t="str">
        <f>VLOOKUP(TRIM(B1222),BirthdateDraft!$A$1:$M$9865,3,FALSE)</f>
        <v>19/2</v>
      </c>
      <c r="F1222" s="209"/>
      <c r="G1222" s="34" t="str">
        <f>IF(ISERROR(VLOOKUP(TRIM(B1222),ALL!$B$1:$U$2738,2,FALSE)),"",IF(ISERROR(VLOOKUP(TRIM(B1222),ALL!$B$1:$U$2738,2,FALSE))," ",VLOOKUP(TRIM(B1222),ALL!$B$1:$U$2738,2,FALSE)))</f>
        <v>SEN</v>
      </c>
      <c r="H1222" s="124" t="str">
        <f>IF(ISBLANK(VLOOKUP(TRIM(B1222),ALL!$B$1:$V$2738,11,FALSE)),"",IF(ISERROR(VLOOKUP(TRIM(B1222),ALL!$B$1:$V$2738,11,FALSE))," ",VLOOKUP(TRIM(B1222),ALL!$B$1:$V$2738,11,FALSE)))</f>
        <v>C</v>
      </c>
      <c r="I1222" s="34"/>
      <c r="J1222" s="34"/>
      <c r="K1222" s="34"/>
      <c r="L1222" s="34" t="str">
        <f>IF(ISBLANK(VLOOKUP(TRIM(B1222),ALL!$B$1:$V$2738,8,FALSE)),"",IF(ISERROR(VLOOKUP(TRIM(B1222),ALL!$B$1:$V$2738,8,FALSE))," ",VLOOKUP(TRIM(B1222),ALL!$B$1:$V$2738,8,FALSE)))</f>
        <v/>
      </c>
      <c r="M1222" s="34" t="str">
        <f>IF(ISBLANK(VLOOKUP(TRIM(B1222),ALL!$B$1:$V$2738,9,FALSE)),"",IF(ISERROR(VLOOKUP(TRIM(B1222),ALL!$B$1:$V$2738,9,FALSE))," ",VLOOKUP(TRIM(B1222),ALL!$B$1:$V$2738,9,FALSE)))</f>
        <v/>
      </c>
      <c r="N1222" s="34" t="str">
        <f>IF(ISBLANK(VLOOKUP(TRIM(B1222),ALL!$B$1:$V$2738,10,FALSE)),"",IF(ISERROR(VLOOKUP(TRIM(B1222),ALL!$B$1:$V$2738,10,FALSE))," ",VLOOKUP(TRIM(B1222),ALL!$B$1:$V$2738,10,FALSE)))</f>
        <v/>
      </c>
      <c r="O1222" s="32"/>
      <c r="P1222"/>
      <c r="Q1222"/>
      <c r="R1222"/>
      <c r="S1222"/>
      <c r="T1222"/>
      <c r="AB1222"/>
      <c r="AC1222"/>
    </row>
    <row r="1223" spans="1:29">
      <c r="A1223" s="34" t="str">
        <f>IF(ISERROR(VLOOKUP(TRIM(B1223),ALL!$B$1:$U$2738,3,FALSE)),"(unc)",VLOOKUP(TRIM(B1223),ALL!$B$1:$U$2738,3,FALSE))</f>
        <v>WR</v>
      </c>
      <c r="B1223" s="99" t="s">
        <v>6228</v>
      </c>
      <c r="C1223" s="10" t="s">
        <v>3742</v>
      </c>
      <c r="D1223" s="224">
        <f>VLOOKUP(TRIM(B1223),BirthdateDraft!$A$1:$M$9000,2,FALSE)</f>
        <v>35391</v>
      </c>
      <c r="E1223" s="203" t="str">
        <f>VLOOKUP(TRIM(B1223),BirthdateDraft!$A$1:$M$9865,3,FALSE)</f>
        <v>17/2</v>
      </c>
      <c r="F1223" s="209"/>
      <c r="G1223" s="34" t="str">
        <f>IF(ISERROR(VLOOKUP(TRIM(B1223),ALL!$B$1:$U$2738,2,FALSE)),"",IF(ISERROR(VLOOKUP(TRIM(B1223),ALL!$B$1:$U$2738,2,FALSE))," ",VLOOKUP(TRIM(B1223),ALL!$B$1:$U$2738,2,FALSE)))</f>
        <v>NEA</v>
      </c>
      <c r="H1223" s="124" t="str">
        <f>IF(ISBLANK(VLOOKUP(TRIM(B1223),ALL!$B$1:$V$2738,11,FALSE)),"",IF(ISERROR(VLOOKUP(TRIM(B1223),ALL!$B$1:$V$2738,11,FALSE))," ",VLOOKUP(TRIM(B1223),ALL!$B$1:$V$2738,11,FALSE)))</f>
        <v>E</v>
      </c>
      <c r="I1223" s="34" t="str">
        <f>IF(ISBLANK(VLOOKUP(TRIM(B1223),ALL!$B$1:$V$2738,5,FALSE)),"",IF(ISERROR(VLOOKUP(TRIM(B1223),ALL!$B$1:$V$2738,5,FALSE))," ",VLOOKUP(TRIM(B1223),ALL!$B$1:$V$2738,5,FALSE)))</f>
        <v/>
      </c>
      <c r="J1223" s="34" t="str">
        <f>IF(ISBLANK(VLOOKUP(TRIM(B1223),ALL!$B$1:$V$2738,6,FALSE)),"",IF(ISERROR(VLOOKUP(TRIM(B1223),ALL!$B$1:$V$2738,6,FALSE))," ", VLOOKUP(TRIM(B1223),ALL!$B$1:$V$2738,6,FALSE)))</f>
        <v/>
      </c>
      <c r="K1223" s="34" t="str">
        <f>IF(ISBLANK(VLOOKUP(TRIM(B1223),ALL!$B$1:$V$2738,7,FALSE)),"",IF(ISERROR(VLOOKUP(TRIM(B1223),ALL!$B$1:$V$2738,7,FALSE))," ",VLOOKUP(TRIM(B1223),ALL!$B$1:$V$2738,7,FALSE)))</f>
        <v/>
      </c>
      <c r="L1223" s="34" t="str">
        <f>IF(ISBLANK(VLOOKUP(TRIM(B1223),ALL!$B$1:$V$2738,8,FALSE)),"",IF(ISERROR(VLOOKUP(TRIM(B1223),ALL!$B$1:$V$2738,8,FALSE))," ",VLOOKUP(TRIM(B1223),ALL!$B$1:$V$2738,8,FALSE)))</f>
        <v/>
      </c>
      <c r="M1223" s="34" t="str">
        <f>IF(ISBLANK(VLOOKUP(TRIM(B1223),ALL!$B$1:$V$2738,9,FALSE)),"",IF(ISERROR(VLOOKUP(TRIM(B1223),ALL!$B$1:$V$2738,9,FALSE))," ",VLOOKUP(TRIM(B1223),ALL!$B$1:$V$2738,9,FALSE)))</f>
        <v/>
      </c>
      <c r="N1223" s="34" t="str">
        <f>IF(ISBLANK(VLOOKUP(TRIM(B1223),ALL!$B$1:$V$2738,10,FALSE)),"",IF(ISERROR(VLOOKUP(TRIM(B1223),ALL!$B$1:$V$2738,10,FALSE))," ",VLOOKUP(TRIM(B1223),ALL!$B$1:$V$2738,10,FALSE)))</f>
        <v/>
      </c>
      <c r="O1223" s="32"/>
      <c r="P1223"/>
      <c r="Q1223"/>
      <c r="R1223"/>
      <c r="S1223"/>
      <c r="T1223"/>
      <c r="AB1223"/>
      <c r="AC1223"/>
    </row>
    <row r="1224" spans="1:29">
      <c r="A1224" s="34" t="str">
        <f>IF(ISERROR(VLOOKUP(TRIM(B1224),ALL!$B$1:$U$2738,3,FALSE)),"(unc)",VLOOKUP(TRIM(B1224),ALL!$B$1:$U$2738,3,FALSE))</f>
        <v>WR</v>
      </c>
      <c r="B1224" s="219" t="s">
        <v>11122</v>
      </c>
      <c r="C1224" s="10" t="s">
        <v>3742</v>
      </c>
      <c r="D1224" s="224">
        <f>VLOOKUP(TRIM(B1224),BirthdateDraft!$A$1:$M$9000,2,FALSE)</f>
        <v>37159</v>
      </c>
      <c r="E1224" s="203">
        <f>VLOOKUP(TRIM(B1224),BirthdateDraft!$A$1:$M$9865,3,FALSE)</f>
        <v>23.3</v>
      </c>
      <c r="F1224" s="209">
        <v>24.4</v>
      </c>
      <c r="G1224" s="34" t="str">
        <f>IF(ISERROR(VLOOKUP(TRIM(B1224),ALL!$B$1:$U$2738,2,FALSE)),"",IF(ISERROR(VLOOKUP(TRIM(B1224),ALL!$B$1:$U$2738,2,FALSE))," ",VLOOKUP(TRIM(B1224),ALL!$B$1:$U$2738,2,FALSE)))</f>
        <v>NYN</v>
      </c>
      <c r="H1224" s="124" t="str">
        <f>IF(ISBLANK(VLOOKUP(TRIM(B1224),ALL!$B$1:$V$2738,11,FALSE)),"",IF(ISERROR(VLOOKUP(TRIM(B1224),ALL!$B$1:$V$2738,11,FALSE))," ",VLOOKUP(TRIM(B1224),ALL!$B$1:$V$2738,11,FALSE)))</f>
        <v>E</v>
      </c>
      <c r="I1224" s="34"/>
      <c r="J1224" s="34"/>
      <c r="K1224" s="34"/>
      <c r="L1224" s="34"/>
      <c r="M1224" s="34"/>
      <c r="N1224" s="34"/>
      <c r="O1224" s="32"/>
      <c r="P1224"/>
      <c r="Q1224"/>
      <c r="R1224"/>
      <c r="S1224"/>
      <c r="T1224"/>
      <c r="AB1224"/>
      <c r="AC1224"/>
    </row>
    <row r="1225" spans="1:29">
      <c r="A1225" s="34" t="str">
        <f>IF(ISERROR(VLOOKUP(TRIM(B1225),ALL!$B$1:$U$2738,3,FALSE)),"(unc)",VLOOKUP(TRIM(B1225),ALL!$B$1:$U$2738,3,FALSE))</f>
        <v>WR</v>
      </c>
      <c r="B1225" s="109" t="s">
        <v>2977</v>
      </c>
      <c r="C1225" s="10" t="s">
        <v>3742</v>
      </c>
      <c r="D1225" s="224">
        <f>VLOOKUP(TRIM(B1225),BirthdateDraft!$A$1:$M$9000,2,FALSE)</f>
        <v>30441</v>
      </c>
      <c r="E1225" s="203" t="str">
        <f>VLOOKUP(TRIM(B1225),BirthdateDraft!$A$1:$M$9865,3,FALSE)</f>
        <v>06/5</v>
      </c>
      <c r="F1225" s="209" t="s">
        <v>11897</v>
      </c>
      <c r="G1225" s="34" t="str">
        <f>IF(ISERROR(VLOOKUP(TRIM(B1225),ALL!$B$1:$U$2738,2,FALSE)),"",IF(ISERROR(VLOOKUP(TRIM(B1225),ALL!$B$1:$U$2738,2,FALSE))," ",VLOOKUP(TRIM(B1225),ALL!$B$1:$U$2738,2,FALSE)))</f>
        <v>DNA</v>
      </c>
      <c r="H1225" s="124" t="str">
        <f>IF(ISBLANK(VLOOKUP(TRIM(B1225),ALL!$B$1:$V$2738,11,FALSE)),"",IF(ISERROR(VLOOKUP(TRIM(B1225),ALL!$B$1:$V$2738,11,FALSE))," ",VLOOKUP(TRIM(B1225),ALL!$B$1:$V$2738,11,FALSE)))</f>
        <v>D</v>
      </c>
      <c r="I1225" s="34"/>
      <c r="J1225" s="34"/>
      <c r="K1225" s="34"/>
      <c r="L1225" s="34"/>
      <c r="M1225" s="34"/>
      <c r="N1225" s="34"/>
      <c r="O1225" s="32"/>
      <c r="P1225"/>
      <c r="Q1225"/>
      <c r="R1225"/>
      <c r="S1225"/>
      <c r="T1225"/>
      <c r="AB1225"/>
      <c r="AC1225"/>
    </row>
    <row r="1226" spans="1:29">
      <c r="A1226" s="34" t="str">
        <f>IF(ISERROR(VLOOKUP(TRIM(B1226),ALL!$B$1:$U$2738,3,FALSE)),"(unc)",VLOOKUP(TRIM(B1226),ALL!$B$1:$U$2738,3,FALSE))</f>
        <v>WR</v>
      </c>
      <c r="B1226" s="493" t="s">
        <v>10990</v>
      </c>
      <c r="C1226" s="10" t="s">
        <v>3742</v>
      </c>
      <c r="D1226" s="224">
        <f>VLOOKUP(TRIM(B1226),BirthdateDraft!$A$1:$M$9000,2,FALSE)</f>
        <v>36011</v>
      </c>
      <c r="E1226" s="203" t="e">
        <f>VLOOKUP(TRIM(B1226),BirthdateDraft!$A$1:$M$9865,3,FALSE)</f>
        <v>#N/A</v>
      </c>
      <c r="F1226" s="209" t="s">
        <v>12223</v>
      </c>
      <c r="G1226" s="34" t="str">
        <f>IF(ISERROR(VLOOKUP(TRIM(B1226),ALL!$B$1:$U$2738,2,FALSE)),"",IF(ISERROR(VLOOKUP(TRIM(B1226),ALL!$B$1:$U$2738,2,FALSE))," ",VLOOKUP(TRIM(B1226),ALL!$B$1:$U$2738,2,FALSE)))</f>
        <v>SEN</v>
      </c>
      <c r="H1226" s="124" t="str">
        <f>IF(ISBLANK(VLOOKUP(TRIM(B1226),ALL!$B$1:$V$2738,11,FALSE)),"",IF(ISERROR(VLOOKUP(TRIM(B1226),ALL!$B$1:$V$2738,11,FALSE))," ",VLOOKUP(TRIM(B1226),ALL!$B$1:$V$2738,11,FALSE)))</f>
        <v>D</v>
      </c>
      <c r="I1226" s="34"/>
      <c r="J1226" s="34"/>
      <c r="K1226" s="34"/>
      <c r="L1226" s="34"/>
      <c r="M1226" s="34"/>
      <c r="N1226" s="34"/>
      <c r="O1226" s="32"/>
      <c r="P1226"/>
      <c r="Q1226"/>
      <c r="R1226"/>
      <c r="S1226"/>
      <c r="T1226"/>
      <c r="AB1226"/>
      <c r="AC1226"/>
    </row>
    <row r="1227" spans="1:29">
      <c r="A1227" s="34" t="str">
        <f>IF(ISERROR(VLOOKUP(TRIM(B1227),ALL!$B$1:$U$2738,3,FALSE)),"(unc)",VLOOKUP(TRIM(B1227),ALL!$B$1:$U$2738,3,FALSE))</f>
        <v>TE</v>
      </c>
      <c r="B1227" s="99" t="s">
        <v>5604</v>
      </c>
      <c r="C1227" s="10" t="s">
        <v>3742</v>
      </c>
      <c r="D1227" s="224">
        <f>VLOOKUP(TRIM(B1227),BirthdateDraft!$A$1:$M$9000,2,FALSE)</f>
        <v>33860</v>
      </c>
      <c r="E1227" s="203" t="str">
        <f>VLOOKUP(TRIM(B1227),BirthdateDraft!$A$1:$M$9865,3,FALSE)</f>
        <v>15/6</v>
      </c>
      <c r="F1227" s="209"/>
      <c r="G1227" s="34" t="str">
        <f>IF(ISERROR(VLOOKUP(TRIM(B1227),ALL!$B$1:$U$2738,2,FALSE)),"",IF(ISERROR(VLOOKUP(TRIM(B1227),ALL!$B$1:$U$2738,2,FALSE))," ",VLOOKUP(TRIM(B1227),ALL!$B$1:$U$2738,2,FALSE)))</f>
        <v>NYN</v>
      </c>
      <c r="H1227" s="124" t="str">
        <f>IF(ISBLANK(VLOOKUP(TRIM(B1227),ALL!$B$1:$V$2738,11,FALSE)),"",IF(ISERROR(VLOOKUP(TRIM(B1227),ALL!$B$1:$V$2738,11,FALSE))," ",VLOOKUP(TRIM(B1227),ALL!$B$1:$V$2738,11,FALSE)))</f>
        <v>D</v>
      </c>
      <c r="I1227" s="34" t="str">
        <f>IF(ISBLANK(VLOOKUP(TRIM(B1227),ALL!$B$1:$V$2738,5,FALSE)),"",IF(ISERROR(VLOOKUP(TRIM(B1227),ALL!$B$1:$V$2738,5,FALSE))," ",VLOOKUP(TRIM(B1227),ALL!$B$1:$V$2738,5,FALSE)))</f>
        <v/>
      </c>
      <c r="J1227" s="34" t="str">
        <f>IF(ISBLANK(VLOOKUP(TRIM(B1227),ALL!$B$1:$V$2738,6,FALSE)),"",IF(ISERROR(VLOOKUP(TRIM(B1227),ALL!$B$1:$V$2738,6,FALSE))," ", VLOOKUP(TRIM(B1227),ALL!$B$1:$V$2738,6,FALSE)))</f>
        <v/>
      </c>
      <c r="K1227" s="34" t="str">
        <f>IF(ISBLANK(VLOOKUP(TRIM(B1227),ALL!$B$1:$V$2738,7,FALSE)),"",IF(ISERROR(VLOOKUP(TRIM(B1227),ALL!$B$1:$V$2738,7,FALSE))," ",VLOOKUP(TRIM(B1227),ALL!$B$1:$V$2738,7,FALSE)))</f>
        <v/>
      </c>
      <c r="L1227" s="34">
        <f>IF(ISBLANK(VLOOKUP(TRIM(B1227),ALL!$B$1:$V$2738,8,FALSE)),"",IF(ISERROR(VLOOKUP(TRIM(B1227),ALL!$B$1:$V$2738,8,FALSE))," ",VLOOKUP(TRIM(B1227),ALL!$B$1:$V$2738,8,FALSE)))</f>
        <v>4</v>
      </c>
      <c r="M1227" s="34" t="str">
        <f>IF(ISBLANK(VLOOKUP(TRIM(B1227),ALL!$B$1:$V$2738,9,FALSE)),"",IF(ISERROR(VLOOKUP(TRIM(B1227),ALL!$B$1:$V$2738,9,FALSE))," ",VLOOKUP(TRIM(B1227),ALL!$B$1:$V$2738,9,FALSE)))</f>
        <v/>
      </c>
      <c r="N1227" s="34">
        <f>IF(ISBLANK(VLOOKUP(TRIM(B1227),ALL!$B$1:$V$2738,10,FALSE)),"",IF(ISERROR(VLOOKUP(TRIM(B1227),ALL!$B$1:$V$2738,10,FALSE))," ",VLOOKUP(TRIM(B1227),ALL!$B$1:$V$2738,10,FALSE)))</f>
        <v>0</v>
      </c>
      <c r="O1227" s="32"/>
      <c r="P1227"/>
      <c r="Q1227"/>
      <c r="R1227"/>
      <c r="S1227"/>
      <c r="T1227"/>
      <c r="AB1227"/>
      <c r="AC1227"/>
    </row>
    <row r="1228" spans="1:29" ht="12" customHeight="1">
      <c r="A1228" s="34" t="str">
        <f>IF(ISERROR(VLOOKUP(TRIM(B1228),ALL!$B$1:$U$2738,3,FALSE)),"(unc)",VLOOKUP(TRIM(B1228),ALL!$B$1:$U$2738,3,FALSE))</f>
        <v>BB TE</v>
      </c>
      <c r="B1228" s="99" t="s">
        <v>6734</v>
      </c>
      <c r="C1228" s="10" t="s">
        <v>3742</v>
      </c>
      <c r="D1228" s="224">
        <f>VLOOKUP(TRIM(B1228),BirthdateDraft!$A$1:$M$9000,2,FALSE)</f>
        <v>35254</v>
      </c>
      <c r="E1228" s="203" t="str">
        <f>VLOOKUP(TRIM(B1228),BirthdateDraft!$A$1:$M$9865,3,FALSE)</f>
        <v>18/4</v>
      </c>
      <c r="F1228" s="209"/>
      <c r="G1228" s="34" t="str">
        <f>IF(ISERROR(VLOOKUP(TRIM(B1228),ALL!$B$1:$U$2738,2,FALSE)),"",IF(ISERROR(VLOOKUP(TRIM(B1228),ALL!$B$1:$U$2738,2,FALSE))," ",VLOOKUP(TRIM(B1228),ALL!$B$1:$U$2738,2,FALSE)))</f>
        <v>SEN</v>
      </c>
      <c r="H1228" s="124" t="str">
        <f>IF(ISBLANK(VLOOKUP(TRIM(B1228),ALL!$B$1:$V$2738,11,FALSE)),"",IF(ISERROR(VLOOKUP(TRIM(B1228),ALL!$B$1:$V$2738,11,FALSE))," ",VLOOKUP(TRIM(B1228),ALL!$B$1:$V$2738,11,FALSE)))</f>
        <v>B</v>
      </c>
      <c r="I1228" s="34" t="str">
        <f>IF(ISBLANK(VLOOKUP(TRIM(B1228),ALL!$B$1:$V$2738,5,FALSE)),"",IF(ISERROR(VLOOKUP(TRIM(B1228),ALL!$B$1:$V$2738,5,FALSE))," ",VLOOKUP(TRIM(B1228),ALL!$B$1:$V$2738,5,FALSE)))</f>
        <v/>
      </c>
      <c r="J1228" s="34" t="str">
        <f>IF(ISBLANK(VLOOKUP(TRIM(B1228),ALL!$B$1:$V$2738,6,FALSE)),"",IF(ISERROR(VLOOKUP(TRIM(B1228),ALL!$B$1:$V$2738,6,FALSE))," ", VLOOKUP(TRIM(B1228),ALL!$B$1:$V$2738,6,FALSE)))</f>
        <v/>
      </c>
      <c r="K1228" s="34" t="str">
        <f>IF(ISBLANK(VLOOKUP(TRIM(B1228),ALL!$B$1:$V$2738,7,FALSE)),"",IF(ISERROR(VLOOKUP(TRIM(B1228),ALL!$B$1:$V$2738,7,FALSE))," ",VLOOKUP(TRIM(B1228),ALL!$B$1:$V$2738,7,FALSE)))</f>
        <v/>
      </c>
      <c r="L1228" s="34">
        <f>IF(ISBLANK(VLOOKUP(TRIM(B1228),ALL!$B$1:$V$2738,8,FALSE)),"",IF(ISERROR(VLOOKUP(TRIM(B1228),ALL!$B$1:$V$2738,8,FALSE))," ",VLOOKUP(TRIM(B1228),ALL!$B$1:$V$2738,8,FALSE)))</f>
        <v>0</v>
      </c>
      <c r="M1228" s="34" t="str">
        <f>IF(ISBLANK(VLOOKUP(TRIM(B1228),ALL!$B$1:$V$2738,9,FALSE)),"",IF(ISERROR(VLOOKUP(TRIM(B1228),ALL!$B$1:$V$2738,9,FALSE))," ",VLOOKUP(TRIM(B1228),ALL!$B$1:$V$2738,9,FALSE)))</f>
        <v/>
      </c>
      <c r="N1228" s="34">
        <f>IF(ISBLANK(VLOOKUP(TRIM(B1228),ALL!$B$1:$V$2738,10,FALSE)),"",IF(ISERROR(VLOOKUP(TRIM(B1228),ALL!$B$1:$V$2738,10,FALSE))," ",VLOOKUP(TRIM(B1228),ALL!$B$1:$V$2738,10,FALSE)))</f>
        <v>5</v>
      </c>
      <c r="O1228" s="32"/>
      <c r="P1228"/>
      <c r="Q1228"/>
      <c r="R1228"/>
      <c r="S1228"/>
      <c r="T1228"/>
      <c r="AB1228"/>
      <c r="AC1228"/>
    </row>
    <row r="1229" spans="1:29">
      <c r="A1229" s="34" t="str">
        <f>IF(ISERROR(VLOOKUP(TRIM(B1229),ALL!$B$1:$U$2738,3,FALSE)),"(unc)",VLOOKUP(TRIM(B1229),ALL!$B$1:$U$2738,3,FALSE))</f>
        <v>TE BB</v>
      </c>
      <c r="B1229" s="99" t="s">
        <v>8151</v>
      </c>
      <c r="C1229" s="10" t="s">
        <v>3742</v>
      </c>
      <c r="D1229" s="224">
        <f>VLOOKUP(TRIM(B1229),BirthdateDraft!$A$1:$M$9000,2,FALSE)</f>
        <v>34458</v>
      </c>
      <c r="E1229" s="203" t="str">
        <f>VLOOKUP(TRIM(B1229),BirthdateDraft!$A$1:$M$9865,3,FALSE)</f>
        <v>17/FA</v>
      </c>
      <c r="F1229" s="209" t="s">
        <v>8295</v>
      </c>
      <c r="G1229" s="34" t="str">
        <f>IF(ISERROR(VLOOKUP(TRIM(B1229),ALL!$B$1:$U$2738,2,FALSE)),"",IF(ISERROR(VLOOKUP(TRIM(B1229),ALL!$B$1:$U$2738,2,FALSE))," ",VLOOKUP(TRIM(B1229),ALL!$B$1:$U$2738,2,FALSE)))</f>
        <v>NEA</v>
      </c>
      <c r="H1229" s="124" t="str">
        <f>IF(ISBLANK(VLOOKUP(TRIM(B1229),ALL!$B$1:$V$2738,11,FALSE)),"",IF(ISERROR(VLOOKUP(TRIM(B1229),ALL!$B$1:$V$2738,11,FALSE))," ",VLOOKUP(TRIM(B1229),ALL!$B$1:$V$2738,11,FALSE)))</f>
        <v>B</v>
      </c>
      <c r="I1229" s="34"/>
      <c r="J1229" s="34"/>
      <c r="K1229" s="34"/>
      <c r="L1229" s="34">
        <f>IF(ISBLANK(VLOOKUP(TRIM(B1229),ALL!$B$1:$V$2738,8,FALSE)),"",IF(ISERROR(VLOOKUP(TRIM(B1229),ALL!$B$1:$V$2738,8,FALSE))," ",VLOOKUP(TRIM(B1229),ALL!$B$1:$V$2738,8,FALSE)))</f>
        <v>4</v>
      </c>
      <c r="M1229" s="34" t="str">
        <f>IF(ISBLANK(VLOOKUP(TRIM(B1229),ALL!$B$1:$V$2738,9,FALSE)),"",IF(ISERROR(VLOOKUP(TRIM(B1229),ALL!$B$1:$V$2738,9,FALSE))," ",VLOOKUP(TRIM(B1229),ALL!$B$1:$V$2738,9,FALSE)))</f>
        <v/>
      </c>
      <c r="N1229" s="34">
        <f>IF(ISBLANK(VLOOKUP(TRIM(B1229),ALL!$B$1:$V$2738,10,FALSE)),"",IF(ISERROR(VLOOKUP(TRIM(B1229),ALL!$B$1:$V$2738,10,FALSE))," ",VLOOKUP(TRIM(B1229),ALL!$B$1:$V$2738,10,FALSE)))</f>
        <v>0</v>
      </c>
    </row>
    <row r="1231" spans="1:29">
      <c r="A1231" s="34"/>
      <c r="B1231" s="99"/>
      <c r="C1231" s="10"/>
      <c r="D1231" s="224"/>
      <c r="E1231" s="203"/>
      <c r="F1231" s="209"/>
      <c r="G1231" s="34"/>
      <c r="H1231" s="124"/>
      <c r="I1231" s="34"/>
      <c r="J1231" s="34"/>
      <c r="K1231" s="34"/>
      <c r="L1231" s="34" t="str">
        <f>IF(ISBLANK(VLOOKUP(TRIM(B1231),ALL!$B$1:$V$2738,8,FALSE)),"",IF(ISERROR(VLOOKUP(TRIM(B1231),ALL!$B$1:$V$2738,8,FALSE))," ",VLOOKUP(TRIM(B1231),ALL!$B$1:$V$2738,8,FALSE)))</f>
        <v xml:space="preserve"> </v>
      </c>
      <c r="M1231" s="34" t="str">
        <f>IF(ISBLANK(VLOOKUP(TRIM(B1231),ALL!$B$1:$V$2738,9,FALSE)),"",IF(ISERROR(VLOOKUP(TRIM(B1231),ALL!$B$1:$V$2738,9,FALSE))," ",VLOOKUP(TRIM(B1231),ALL!$B$1:$V$2738,9,FALSE)))</f>
        <v xml:space="preserve"> </v>
      </c>
      <c r="N1231" s="34" t="str">
        <f>IF(ISBLANK(VLOOKUP(TRIM(B1231),ALL!$B$1:$V$2738,10,FALSE)),"",IF(ISERROR(VLOOKUP(TRIM(B1231),ALL!$B$1:$V$2738,10,FALSE))," ",VLOOKUP(TRIM(B1231),ALL!$B$1:$V$2738,10,FALSE)))</f>
        <v xml:space="preserve"> </v>
      </c>
      <c r="O1231" s="32"/>
      <c r="P1231"/>
      <c r="Q1231"/>
      <c r="R1231"/>
      <c r="S1231"/>
      <c r="T1231"/>
      <c r="AB1231"/>
      <c r="AC1231"/>
    </row>
    <row r="1232" spans="1:29">
      <c r="A1232" s="34" t="str">
        <f>IF(ISERROR(VLOOKUP(TRIM(B1232),ALL!$B$1:$U$2738,3,FALSE)),"(unc)",VLOOKUP(TRIM(B1232),ALL!$B$1:$U$2738,3,FALSE))</f>
        <v>RG @</v>
      </c>
      <c r="B1232" s="99" t="s">
        <v>8183</v>
      </c>
      <c r="C1232" s="10" t="s">
        <v>3191</v>
      </c>
      <c r="D1232" s="224">
        <f>VLOOKUP(TRIM(B1232),BirthdateDraft!$A$1:$M$9000,2,FALSE)</f>
        <v>35326</v>
      </c>
      <c r="E1232" s="203" t="str">
        <f>VLOOKUP(TRIM(B1232),BirthdateDraft!$A$1:$M$9865,3,FALSE)</f>
        <v>20/4</v>
      </c>
      <c r="F1232" s="209" t="s">
        <v>8401</v>
      </c>
      <c r="G1232" s="34" t="str">
        <f>IF(ISERROR(VLOOKUP(TRIM(B1232),ALL!$B$1:$U$2738,2,FALSE)),"",IF(ISERROR(VLOOKUP(TRIM(B1232),ALL!$B$1:$U$2738,2,FALSE))," ",VLOOKUP(TRIM(B1232),ALL!$B$1:$U$2738,2,FALSE)))</f>
        <v>LAN</v>
      </c>
      <c r="H1232" s="124" t="str">
        <f>IF(ISBLANK(VLOOKUP(TRIM(B1232),ALL!$B$1:$V$2738,4,FALSE)),"",IF(ISERROR(VLOOKUP(TRIM(B1232),ALL!$B$1:$V$2738,4,FALSE))," ",VLOOKUP(TRIM(B1232),ALL!$B$1:$V$2738,4,FALSE)))</f>
        <v/>
      </c>
      <c r="I1232" s="34" t="str">
        <f>IF(ISBLANK(VLOOKUP(TRIM(B1232),ALL!$B$1:$V$2738,5,FALSE)),"",IF(ISERROR(VLOOKUP(TRIM(B1232),ALL!$B$1:$V$2738,5,FALSE))," ",VLOOKUP(TRIM(B1232),ALL!$B$1:$V$2738,5,FALSE)))</f>
        <v/>
      </c>
      <c r="J1232" s="34" t="str">
        <f>IF(ISBLANK(VLOOKUP(TRIM(B1232),ALL!$B$1:$V$2738,6,FALSE)),"",IF(ISERROR(VLOOKUP(TRIM(B1232),ALL!$B$1:$V$2738,6,FALSE))," ", VLOOKUP(TRIM(B1232),ALL!$B$1:$V$2738,6,FALSE)))</f>
        <v/>
      </c>
      <c r="K1232" s="34" t="str">
        <f>IF(ISBLANK(VLOOKUP(TRIM(B1232),ALL!$B$1:$V$2738,7,FALSE)),"",IF(ISERROR(VLOOKUP(TRIM(B1232),ALL!$B$1:$V$2738,7,FALSE))," ",VLOOKUP(TRIM(B1232),ALL!$B$1:$V$2738,7,FALSE)))</f>
        <v/>
      </c>
      <c r="L1232" s="34">
        <f>IF(ISBLANK(VLOOKUP(TRIM(B1232),ALL!$B$1:$V$2738,8,FALSE)),"",IF(ISERROR(VLOOKUP(TRIM(B1232),ALL!$B$1:$V$2738,8,FALSE))," ",VLOOKUP(TRIM(B1232),ALL!$B$1:$V$2738,8,FALSE)))</f>
        <v>6</v>
      </c>
      <c r="M1232" s="34" t="str">
        <f>IF(ISBLANK(VLOOKUP(TRIM(B1232),ALL!$B$1:$V$2738,9,FALSE)),"",IF(ISERROR(VLOOKUP(TRIM(B1232),ALL!$B$1:$V$2738,9,FALSE))," ",VLOOKUP(TRIM(B1232),ALL!$B$1:$V$2738,9,FALSE)))</f>
        <v/>
      </c>
      <c r="N1232" s="34">
        <f>IF(ISBLANK(VLOOKUP(TRIM(B1232),ALL!$B$1:$V$2738,10,FALSE)),"",IF(ISERROR(VLOOKUP(TRIM(B1232),ALL!$B$1:$V$2738,10,FALSE))," ",VLOOKUP(TRIM(B1232),ALL!$B$1:$V$2738,10,FALSE)))</f>
        <v>5</v>
      </c>
      <c r="O1232" s="32"/>
      <c r="P1232"/>
      <c r="Q1232"/>
      <c r="R1232"/>
      <c r="S1232"/>
      <c r="T1232"/>
      <c r="AB1232"/>
      <c r="AC1232"/>
    </row>
    <row r="1233" spans="1:47">
      <c r="A1233" s="34" t="str">
        <f>IF(ISERROR(VLOOKUP(TRIM(B1233),ALL!$B$1:$U$2738,3,FALSE)),"(unc)",VLOOKUP(TRIM(B1233),ALL!$B$1:$U$2738,3,FALSE))</f>
        <v>LOT @</v>
      </c>
      <c r="B1233" s="99" t="s">
        <v>5159</v>
      </c>
      <c r="C1233" s="10" t="s">
        <v>3191</v>
      </c>
      <c r="D1233" s="224">
        <f>VLOOKUP(TRIM(B1233),BirthdateDraft!$A$1:$M$9000,2,FALSE)</f>
        <v>34072</v>
      </c>
      <c r="E1233" s="203" t="str">
        <f>VLOOKUP(TRIM(B1233),BirthdateDraft!$A$1:$M$9865,3,FALSE)</f>
        <v>15/7</v>
      </c>
      <c r="F1233" s="209"/>
      <c r="G1233" s="34" t="str">
        <f>IF(ISERROR(VLOOKUP(TRIM(B1233),ALL!$B$1:$U$2738,2,FALSE)),"",IF(ISERROR(VLOOKUP(TRIM(B1233),ALL!$B$1:$U$2738,2,FALSE))," ",VLOOKUP(TRIM(B1233),ALL!$B$1:$U$2738,2,FALSE)))</f>
        <v>NEA</v>
      </c>
      <c r="H1233" s="124" t="str">
        <f>IF(ISBLANK(VLOOKUP(TRIM(B1233),ALL!$B$1:$V$2738,4,FALSE)),"",IF(ISERROR(VLOOKUP(TRIM(B1233),ALL!$B$1:$V$2738,4,FALSE))," ",VLOOKUP(TRIM(B1233),ALL!$B$1:$V$2738,4,FALSE)))</f>
        <v/>
      </c>
      <c r="I1233" s="34" t="str">
        <f>IF(ISBLANK(VLOOKUP(TRIM(B1233),ALL!$B$1:$V$2738,5,FALSE)),"",IF(ISERROR(VLOOKUP(TRIM(B1233),ALL!$B$1:$V$2738,5,FALSE))," ",VLOOKUP(TRIM(B1233),ALL!$B$1:$V$2738,5,FALSE)))</f>
        <v/>
      </c>
      <c r="J1233" s="34" t="str">
        <f>IF(ISBLANK(VLOOKUP(TRIM(B1233),ALL!$B$1:$V$2738,6,FALSE)),"",IF(ISERROR(VLOOKUP(TRIM(B1233),ALL!$B$1:$V$2738,6,FALSE))," ", VLOOKUP(TRIM(B1233),ALL!$B$1:$V$2738,6,FALSE)))</f>
        <v/>
      </c>
      <c r="K1233" s="34" t="str">
        <f>IF(ISBLANK(VLOOKUP(TRIM(B1233),ALL!$B$1:$V$2738,7,FALSE)),"",IF(ISERROR(VLOOKUP(TRIM(B1233),ALL!$B$1:$V$2738,7,FALSE))," ",VLOOKUP(TRIM(B1233),ALL!$B$1:$V$2738,7,FALSE)))</f>
        <v/>
      </c>
      <c r="L1233" s="34">
        <f>IF(ISBLANK(VLOOKUP(TRIM(B1233),ALL!$B$1:$V$2738,8,FALSE)),"",IF(ISERROR(VLOOKUP(TRIM(B1233),ALL!$B$1:$V$2738,8,FALSE))," ",VLOOKUP(TRIM(B1233),ALL!$B$1:$V$2738,8,FALSE)))</f>
        <v>5</v>
      </c>
      <c r="M1233" s="34" t="str">
        <f>IF(ISBLANK(VLOOKUP(TRIM(B1233),ALL!$B$1:$V$2738,9,FALSE)),"",IF(ISERROR(VLOOKUP(TRIM(B1233),ALL!$B$1:$V$2738,9,FALSE))," ",VLOOKUP(TRIM(B1233),ALL!$B$1:$V$2738,9,FALSE)))</f>
        <v/>
      </c>
      <c r="N1233" s="34">
        <f>IF(ISBLANK(VLOOKUP(TRIM(B1233),ALL!$B$1:$V$2738,10,FALSE)),"",IF(ISERROR(VLOOKUP(TRIM(B1233),ALL!$B$1:$V$2738,10,FALSE))," ",VLOOKUP(TRIM(B1233),ALL!$B$1:$V$2738,10,FALSE)))</f>
        <v>7</v>
      </c>
      <c r="O1233" s="32"/>
      <c r="P1233"/>
      <c r="Q1233"/>
      <c r="R1233"/>
      <c r="S1233"/>
      <c r="T1233"/>
      <c r="AB1233"/>
      <c r="AC1233"/>
    </row>
    <row r="1234" spans="1:47">
      <c r="A1234" s="34" t="str">
        <f>IF(ISERROR(VLOOKUP(TRIM(B1234),ALL!$B$1:$U$2738,3,FALSE)),"(unc)",VLOOKUP(TRIM(B1234),ALL!$B$1:$U$2738,3,FALSE))</f>
        <v>OC @</v>
      </c>
      <c r="B1234" s="99" t="s">
        <v>8145</v>
      </c>
      <c r="C1234" s="10" t="s">
        <v>3742</v>
      </c>
      <c r="D1234" s="224">
        <f>VLOOKUP(TRIM(B1234),BirthdateDraft!$A$1:$M$9000,2,FALSE)</f>
        <v>35756</v>
      </c>
      <c r="E1234" s="203" t="str">
        <f>VLOOKUP(TRIM(B1234),BirthdateDraft!$A$1:$M$9865,3,FALSE)</f>
        <v>20/3</v>
      </c>
      <c r="F1234" s="209" t="s">
        <v>8522</v>
      </c>
      <c r="G1234" s="34" t="str">
        <f>IF(ISERROR(VLOOKUP(TRIM(B1234),ALL!$B$1:$U$2738,2,FALSE)),"",IF(ISERROR(VLOOKUP(TRIM(B1234),ALL!$B$1:$U$2738,2,FALSE))," ",VLOOKUP(TRIM(B1234),ALL!$B$1:$U$2738,2,FALSE)))</f>
        <v>DNA</v>
      </c>
      <c r="H1234" s="124" t="str">
        <f>IF(ISBLANK(VLOOKUP(TRIM(B1234),ALL!$B$1:$V$2738,4,FALSE)),"",IF(ISERROR(VLOOKUP(TRIM(B1234),ALL!$B$1:$V$2738,4,FALSE))," ",VLOOKUP(TRIM(B1234),ALL!$B$1:$V$2738,4,FALSE)))</f>
        <v/>
      </c>
      <c r="I1234" s="34" t="str">
        <f>IF(ISBLANK(VLOOKUP(TRIM(B1234),ALL!$B$1:$V$2738,5,FALSE)),"",IF(ISERROR(VLOOKUP(TRIM(B1234),ALL!$B$1:$V$2738,5,FALSE))," ",VLOOKUP(TRIM(B1234),ALL!$B$1:$V$2738,5,FALSE)))</f>
        <v/>
      </c>
      <c r="J1234" s="34" t="str">
        <f>IF(ISBLANK(VLOOKUP(TRIM(B1234),ALL!$B$1:$V$2738,6,FALSE)),"",IF(ISERROR(VLOOKUP(TRIM(B1234),ALL!$B$1:$V$2738,6,FALSE))," ", VLOOKUP(TRIM(B1234),ALL!$B$1:$V$2738,6,FALSE)))</f>
        <v/>
      </c>
      <c r="K1234" s="34" t="str">
        <f>IF(ISBLANK(VLOOKUP(TRIM(B1234),ALL!$B$1:$V$2738,7,FALSE)),"",IF(ISERROR(VLOOKUP(TRIM(B1234),ALL!$B$1:$V$2738,7,FALSE))," ",VLOOKUP(TRIM(B1234),ALL!$B$1:$V$2738,7,FALSE)))</f>
        <v/>
      </c>
      <c r="L1234" s="34">
        <f>IF(ISBLANK(VLOOKUP(TRIM(B1234),ALL!$B$1:$V$2738,8,FALSE)),"",IF(ISERROR(VLOOKUP(TRIM(B1234),ALL!$B$1:$V$2738,8,FALSE))," ",VLOOKUP(TRIM(B1234),ALL!$B$1:$V$2738,8,FALSE)))</f>
        <v>5</v>
      </c>
      <c r="M1234" s="34" t="str">
        <f>IF(ISBLANK(VLOOKUP(TRIM(B1234),ALL!$B$1:$V$2738,9,FALSE)),"",IF(ISERROR(VLOOKUP(TRIM(B1234),ALL!$B$1:$V$2738,9,FALSE))," ",VLOOKUP(TRIM(B1234),ALL!$B$1:$V$2738,9,FALSE)))</f>
        <v/>
      </c>
      <c r="N1234" s="34">
        <f>IF(ISBLANK(VLOOKUP(TRIM(B1234),ALL!$B$1:$V$2738,10,FALSE)),"",IF(ISERROR(VLOOKUP(TRIM(B1234),ALL!$B$1:$V$2738,10,FALSE))," ",VLOOKUP(TRIM(B1234),ALL!$B$1:$V$2738,10,FALSE)))</f>
        <v>5</v>
      </c>
      <c r="P1234"/>
      <c r="Q1234"/>
      <c r="R1234"/>
      <c r="S1234"/>
      <c r="T1234"/>
      <c r="AB1234"/>
      <c r="AC1234"/>
    </row>
    <row r="1235" spans="1:47">
      <c r="A1235" s="34" t="str">
        <f>IF(ISERROR(VLOOKUP(TRIM(B1235),ALL!$B$1:$U$2738,3,FALSE)),"(unc)",VLOOKUP(TRIM(B1235),ALL!$B$1:$U$2738,3,FALSE))</f>
        <v>LOT @</v>
      </c>
      <c r="B1235" s="99" t="s">
        <v>7257</v>
      </c>
      <c r="C1235" s="10" t="s">
        <v>3742</v>
      </c>
      <c r="D1235" s="224">
        <f>VLOOKUP(TRIM(B1235),BirthdateDraft!$A$1:$M$9000,2,FALSE)</f>
        <v>35187</v>
      </c>
      <c r="E1235" s="203" t="str">
        <f>VLOOKUP(TRIM(B1235),BirthdateDraft!$A$1:$M$9865,3,FALSE)</f>
        <v>18/3</v>
      </c>
      <c r="F1235" s="209"/>
      <c r="G1235" s="34" t="str">
        <f>IF(ISERROR(VLOOKUP(TRIM(B1235),ALL!$B$1:$U$2738,2,FALSE)),"",IF(ISERROR(VLOOKUP(TRIM(B1235),ALL!$B$1:$U$2738,2,FALSE))," ",VLOOKUP(TRIM(B1235),ALL!$B$1:$U$2738,2,FALSE)))</f>
        <v>CNA</v>
      </c>
      <c r="H1235" s="124" t="str">
        <f>IF(ISBLANK(VLOOKUP(TRIM(B1235),ALL!$B$1:$V$2738,4,FALSE)),"",IF(ISERROR(VLOOKUP(TRIM(B1235),ALL!$B$1:$V$2738,4,FALSE))," ",VLOOKUP(TRIM(B1235),ALL!$B$1:$V$2738,4,FALSE)))</f>
        <v/>
      </c>
      <c r="I1235" s="34" t="str">
        <f>IF(ISBLANK(VLOOKUP(TRIM(B1235),ALL!$B$1:$V$2738,5,FALSE)),"",IF(ISERROR(VLOOKUP(TRIM(B1235),ALL!$B$1:$V$2738,5,FALSE))," ",VLOOKUP(TRIM(B1235),ALL!$B$1:$V$2738,5,FALSE)))</f>
        <v/>
      </c>
      <c r="J1235" s="34" t="str">
        <f>IF(ISBLANK(VLOOKUP(TRIM(B1235),ALL!$B$1:$V$2738,6,FALSE)),"",IF(ISERROR(VLOOKUP(TRIM(B1235),ALL!$B$1:$V$2738,6,FALSE))," ", VLOOKUP(TRIM(B1235),ALL!$B$1:$V$2738,6,FALSE)))</f>
        <v/>
      </c>
      <c r="K1235" s="34" t="str">
        <f>IF(ISBLANK(VLOOKUP(TRIM(B1235),ALL!$B$1:$V$2738,7,FALSE)),"",IF(ISERROR(VLOOKUP(TRIM(B1235),ALL!$B$1:$V$2738,7,FALSE))," ",VLOOKUP(TRIM(B1235),ALL!$B$1:$V$2738,7,FALSE)))</f>
        <v/>
      </c>
      <c r="L1235" s="34">
        <f>IF(ISBLANK(VLOOKUP(TRIM(B1235),ALL!$B$1:$V$2738,8,FALSE)),"",IF(ISERROR(VLOOKUP(TRIM(B1235),ALL!$B$1:$V$2738,8,FALSE))," ",VLOOKUP(TRIM(B1235),ALL!$B$1:$V$2738,8,FALSE)))</f>
        <v>4</v>
      </c>
      <c r="M1235" s="34" t="str">
        <f>IF(ISBLANK(VLOOKUP(TRIM(B1235),ALL!$B$1:$V$2738,9,FALSE)),"",IF(ISERROR(VLOOKUP(TRIM(B1235),ALL!$B$1:$V$2738,9,FALSE))," ",VLOOKUP(TRIM(B1235),ALL!$B$1:$V$2738,9,FALSE)))</f>
        <v/>
      </c>
      <c r="N1235" s="34">
        <f>IF(ISBLANK(VLOOKUP(TRIM(B1235),ALL!$B$1:$V$2738,10,FALSE)),"",IF(ISERROR(VLOOKUP(TRIM(B1235),ALL!$B$1:$V$2738,10,FALSE))," ",VLOOKUP(TRIM(B1235),ALL!$B$1:$V$2738,10,FALSE)))</f>
        <v>7</v>
      </c>
      <c r="O1235" s="32"/>
      <c r="P1235"/>
      <c r="Q1235"/>
      <c r="R1235"/>
      <c r="S1235"/>
      <c r="T1235"/>
      <c r="AB1235"/>
      <c r="AC1235"/>
    </row>
    <row r="1236" spans="1:47">
      <c r="A1236" s="34" t="str">
        <f>IF(ISERROR(VLOOKUP(TRIM(B1236),ALL!$B$1:$U$2738,3,FALSE)),"(unc)",VLOOKUP(TRIM(B1236),ALL!$B$1:$U$2738,3,FALSE))</f>
        <v>LG @ T @</v>
      </c>
      <c r="B1236" s="99" t="s">
        <v>4611</v>
      </c>
      <c r="C1236" s="10" t="s">
        <v>3742</v>
      </c>
      <c r="D1236" s="224">
        <f>VLOOKUP(TRIM(B1236),BirthdateDraft!$A$1:$M$9000,2,FALSE)</f>
        <v>33589</v>
      </c>
      <c r="E1236" s="203" t="str">
        <f>VLOOKUP(TRIM(B1236),BirthdateDraft!$A$1:$M$9865,3,FALSE)</f>
        <v>14/FA</v>
      </c>
      <c r="F1236" s="209"/>
      <c r="G1236" s="34" t="str">
        <f>IF(ISERROR(VLOOKUP(TRIM(B1236),ALL!$B$1:$U$2738,2,FALSE)),"",IF(ISERROR(VLOOKUP(TRIM(B1236),ALL!$B$1:$U$2738,2,FALSE))," ",VLOOKUP(TRIM(B1236),ALL!$B$1:$U$2738,2,FALSE)))</f>
        <v>NON</v>
      </c>
      <c r="H1236" s="124" t="str">
        <f>IF(ISBLANK(VLOOKUP(TRIM(B1236),ALL!$B$1:$V$2738,4,FALSE)),"",IF(ISERROR(VLOOKUP(TRIM(B1236),ALL!$B$1:$V$2738,4,FALSE))," ",VLOOKUP(TRIM(B1236),ALL!$B$1:$V$2738,4,FALSE)))</f>
        <v/>
      </c>
      <c r="I1236" s="34" t="str">
        <f>IF(ISBLANK(VLOOKUP(TRIM(B1236),ALL!$B$1:$V$2738,5,FALSE)),"",IF(ISERROR(VLOOKUP(TRIM(B1236),ALL!$B$1:$V$2738,5,FALSE))," ",VLOOKUP(TRIM(B1236),ALL!$B$1:$V$2738,5,FALSE)))</f>
        <v/>
      </c>
      <c r="J1236" s="34" t="str">
        <f>IF(ISBLANK(VLOOKUP(TRIM(B1236),ALL!$B$1:$V$2738,6,FALSE)),"",IF(ISERROR(VLOOKUP(TRIM(B1236),ALL!$B$1:$V$2738,6,FALSE))," ", VLOOKUP(TRIM(B1236),ALL!$B$1:$V$2738,6,FALSE)))</f>
        <v/>
      </c>
      <c r="K1236" s="34" t="str">
        <f>IF(ISBLANK(VLOOKUP(TRIM(B1236),ALL!$B$1:$V$2738,7,FALSE)),"",IF(ISERROR(VLOOKUP(TRIM(B1236),ALL!$B$1:$V$2738,7,FALSE))," ",VLOOKUP(TRIM(B1236),ALL!$B$1:$V$2738,7,FALSE)))</f>
        <v/>
      </c>
      <c r="L1236" s="34">
        <f>IF(ISBLANK(VLOOKUP(TRIM(B1236),ALL!$B$1:$V$2738,8,FALSE)),"",IF(ISERROR(VLOOKUP(TRIM(B1236),ALL!$B$1:$V$2738,8,FALSE))," ",VLOOKUP(TRIM(B1236),ALL!$B$1:$V$2738,8,FALSE)))</f>
        <v>4</v>
      </c>
      <c r="M1236" s="34">
        <f>IF(ISBLANK(VLOOKUP(TRIM(B1236),ALL!$B$1:$V$2738,9,FALSE)),"",IF(ISERROR(VLOOKUP(TRIM(B1236),ALL!$B$1:$V$2738,9,FALSE))," ",VLOOKUP(TRIM(B1236),ALL!$B$1:$V$2738,9,FALSE)))</f>
        <v>0</v>
      </c>
      <c r="N1236" s="34">
        <f>IF(ISBLANK(VLOOKUP(TRIM(B1236),ALL!$B$1:$V$2738,10,FALSE)),"",IF(ISERROR(VLOOKUP(TRIM(B1236),ALL!$B$1:$V$2738,10,FALSE))," ",VLOOKUP(TRIM(B1236),ALL!$B$1:$V$2738,10,FALSE)))</f>
        <v>7</v>
      </c>
      <c r="P1236"/>
      <c r="Q1236"/>
      <c r="R1236"/>
      <c r="S1236"/>
      <c r="T1236"/>
      <c r="AB1236"/>
      <c r="AC1236"/>
    </row>
    <row r="1237" spans="1:47">
      <c r="A1237" s="34" t="str">
        <f>IF(ISERROR(VLOOKUP(TRIM(B1237),ALL!$B$1:$U$2738,3,FALSE)),"(unc)",VLOOKUP(TRIM(B1237),ALL!$B$1:$U$2738,3,FALSE))</f>
        <v>G @</v>
      </c>
      <c r="B1237" s="99" t="s">
        <v>6006</v>
      </c>
      <c r="C1237" s="10" t="s">
        <v>3191</v>
      </c>
      <c r="D1237" s="224">
        <f>VLOOKUP(TRIM(B1237),BirthdateDraft!$A$1:$M$9000,2,FALSE)</f>
        <v>33792</v>
      </c>
      <c r="E1237" s="203" t="str">
        <f>VLOOKUP(TRIM(B1237),BirthdateDraft!$A$1:$M$9865,3,FALSE)</f>
        <v>14/FA</v>
      </c>
      <c r="F1237" s="209"/>
      <c r="G1237" s="34" t="str">
        <f>IF(ISERROR(VLOOKUP(TRIM(B1237),ALL!$B$1:$U$2738,2,FALSE)),"",IF(ISERROR(VLOOKUP(TRIM(B1237),ALL!$B$1:$U$2738,2,FALSE))," ",VLOOKUP(TRIM(B1237),ALL!$B$1:$U$2738,2,FALSE)))</f>
        <v>TBN</v>
      </c>
      <c r="H1237" s="124" t="str">
        <f>IF(ISBLANK(VLOOKUP(TRIM(B1237),ALL!$B$1:$V$2738,4,FALSE)),"",IF(ISERROR(VLOOKUP(TRIM(B1237),ALL!$B$1:$V$2738,4,FALSE))," ",VLOOKUP(TRIM(B1237),ALL!$B$1:$V$2738,4,FALSE)))</f>
        <v/>
      </c>
      <c r="I1237" s="34" t="str">
        <f>IF(ISBLANK(VLOOKUP(TRIM(B1237),ALL!$B$1:$V$2738,5,FALSE)),"",IF(ISERROR(VLOOKUP(TRIM(B1237),ALL!$B$1:$V$2738,5,FALSE))," ",VLOOKUP(TRIM(B1237),ALL!$B$1:$V$2738,5,FALSE)))</f>
        <v/>
      </c>
      <c r="J1237" s="34" t="str">
        <f>IF(ISBLANK(VLOOKUP(TRIM(B1237),ALL!$B$1:$V$2738,6,FALSE)),"",IF(ISERROR(VLOOKUP(TRIM(B1237),ALL!$B$1:$V$2738,6,FALSE))," ", VLOOKUP(TRIM(B1237),ALL!$B$1:$V$2738,6,FALSE)))</f>
        <v/>
      </c>
      <c r="K1237" s="34" t="str">
        <f>IF(ISBLANK(VLOOKUP(TRIM(B1237),ALL!$B$1:$V$2738,7,FALSE)),"",IF(ISERROR(VLOOKUP(TRIM(B1237),ALL!$B$1:$V$2738,7,FALSE))," ",VLOOKUP(TRIM(B1237),ALL!$B$1:$V$2738,7,FALSE)))</f>
        <v/>
      </c>
      <c r="L1237" s="34">
        <f>IF(ISBLANK(VLOOKUP(TRIM(B1237),ALL!$B$1:$V$2738,8,FALSE)),"",IF(ISERROR(VLOOKUP(TRIM(B1237),ALL!$B$1:$V$2738,8,FALSE))," ",VLOOKUP(TRIM(B1237),ALL!$B$1:$V$2738,8,FALSE)))</f>
        <v>0</v>
      </c>
      <c r="M1237" s="34" t="str">
        <f>IF(ISBLANK(VLOOKUP(TRIM(B1237),ALL!$B$1:$V$2738,9,FALSE)),"",IF(ISERROR(VLOOKUP(TRIM(B1237),ALL!$B$1:$V$2738,9,FALSE))," ",VLOOKUP(TRIM(B1237),ALL!$B$1:$V$2738,9,FALSE)))</f>
        <v/>
      </c>
      <c r="N1237" s="34">
        <f>IF(ISBLANK(VLOOKUP(TRIM(B1237),ALL!$B$1:$V$2738,10,FALSE)),"",IF(ISERROR(VLOOKUP(TRIM(B1237),ALL!$B$1:$V$2738,10,FALSE))," ",VLOOKUP(TRIM(B1237),ALL!$B$1:$V$2738,10,FALSE)))</f>
        <v>3</v>
      </c>
      <c r="O1237" s="32"/>
      <c r="P1237"/>
      <c r="Q1237"/>
      <c r="R1237"/>
      <c r="S1237"/>
      <c r="T1237"/>
      <c r="AB1237"/>
      <c r="AC1237"/>
    </row>
    <row r="1238" spans="1:47">
      <c r="A1238" s="34" t="str">
        <f>IF(ISERROR(VLOOKUP(TRIM(B1238),ALL!$B$1:$U$2738,3,FALSE)),"(unc)",VLOOKUP(TRIM(B1238),ALL!$B$1:$U$2738,3,FALSE))</f>
        <v>OC @</v>
      </c>
      <c r="B1238" s="99" t="s">
        <v>10060</v>
      </c>
      <c r="C1238" s="10" t="s">
        <v>3742</v>
      </c>
      <c r="D1238" s="224">
        <f>VLOOKUP(TRIM(B1238),BirthdateDraft!$A$1:$M$9000,2,FALSE)</f>
        <v>35930</v>
      </c>
      <c r="E1238" s="203" t="str">
        <f>VLOOKUP(TRIM(B1238),BirthdateDraft!$A$1:$M$9865,3,FALSE)</f>
        <v>22/3</v>
      </c>
      <c r="F1238" s="209"/>
      <c r="G1238" s="34" t="str">
        <f>IF(ISERROR(VLOOKUP(TRIM(B1238),ALL!$B$1:$U$2738,2,FALSE)),"",IF(ISERROR(VLOOKUP(TRIM(B1238),ALL!$B$1:$U$2738,2,FALSE))," ",VLOOKUP(TRIM(B1238),ALL!$B$1:$U$2738,2,FALSE)))</f>
        <v>JXA</v>
      </c>
      <c r="H1238" s="124" t="str">
        <f>IF(ISBLANK(VLOOKUP(TRIM(B1238),ALL!$B$1:$V$2738,4,FALSE)),"",IF(ISERROR(VLOOKUP(TRIM(B1238),ALL!$B$1:$V$2738,4,FALSE))," ",VLOOKUP(TRIM(B1238),ALL!$B$1:$V$2738,4,FALSE)))</f>
        <v/>
      </c>
      <c r="I1238" s="34" t="str">
        <f>IF(ISBLANK(VLOOKUP(TRIM(B302),ALL!$B$1:$V$2738,5,FALSE)),"",IF(ISERROR(VLOOKUP(TRIM(B302),ALL!$B$1:$V$2738,5,FALSE))," ",VLOOKUP(TRIM(B302),ALL!$B$1:$V$2738,5,FALSE)))</f>
        <v/>
      </c>
      <c r="J1238" s="34" t="str">
        <f>IF(ISBLANK(VLOOKUP(TRIM(B302),ALL!$B$1:$V$2738,6,FALSE)),"",IF(ISERROR(VLOOKUP(TRIM(B302),ALL!$B$1:$V$2738,6,FALSE))," ", VLOOKUP(TRIM(B302),ALL!$B$1:$V$2738,6,FALSE)))</f>
        <v/>
      </c>
      <c r="K1238" s="34" t="str">
        <f>IF(ISBLANK(VLOOKUP(TRIM(B302),ALL!$B$1:$V$2738,7,FALSE)),"",IF(ISERROR(VLOOKUP(TRIM(B302),ALL!$B$1:$V$2738,7,FALSE))," ",VLOOKUP(TRIM(B302),ALL!$B$1:$V$2738,7,FALSE)))</f>
        <v/>
      </c>
      <c r="L1238" s="34">
        <f>IF(ISBLANK(VLOOKUP(TRIM(B1238),ALL!$B$1:$V$2738,8,FALSE)),"",IF(ISERROR(VLOOKUP(TRIM(B1238),ALL!$B$1:$V$2738,8,FALSE))," ",VLOOKUP(TRIM(B1238),ALL!$B$1:$V$2738,8,FALSE)))</f>
        <v>0</v>
      </c>
      <c r="M1238" s="34" t="str">
        <f>IF(ISBLANK(VLOOKUP(TRIM(B1238),ALL!$B$1:$V$2738,9,FALSE)),"",IF(ISERROR(VLOOKUP(TRIM(B1238),ALL!$B$1:$V$2738,9,FALSE))," ",VLOOKUP(TRIM(B1238),ALL!$B$1:$V$2738,9,FALSE)))</f>
        <v/>
      </c>
      <c r="N1238" s="34">
        <f>IF(ISBLANK(VLOOKUP(TRIM(B1238),ALL!$B$1:$V$2738,10,FALSE)),"",IF(ISERROR(VLOOKUP(TRIM(B1238),ALL!$B$1:$V$2738,10,FALSE))," ",VLOOKUP(TRIM(B1238),ALL!$B$1:$V$2738,10,FALSE)))</f>
        <v>4</v>
      </c>
      <c r="O1238" s="32"/>
      <c r="P1238"/>
      <c r="Q1238"/>
      <c r="R1238"/>
      <c r="S1238"/>
      <c r="T1238"/>
      <c r="AB1238"/>
      <c r="AC1238"/>
    </row>
    <row r="1239" spans="1:47">
      <c r="A1239" s="34" t="str">
        <f>IF(ISERROR(VLOOKUP(TRIM(B1239),ALL!$B$1:$U$2738,3,FALSE)),"(unc)",VLOOKUP(TRIM(B1239),ALL!$B$1:$U$2738,3,FALSE))</f>
        <v>OT @</v>
      </c>
      <c r="B1239" s="219" t="s">
        <v>9965</v>
      </c>
      <c r="C1239" s="10" t="s">
        <v>3742</v>
      </c>
      <c r="D1239" s="224">
        <f>VLOOKUP(TRIM(B1239),BirthdateDraft!$A$1:$M$9000,2,FALSE)</f>
        <v>36473</v>
      </c>
      <c r="E1239" s="203" t="str">
        <f>VLOOKUP(TRIM(B1239),BirthdateDraft!$A$1:$M$9865,3,FALSE)</f>
        <v>22/4</v>
      </c>
      <c r="F1239" s="209" t="s">
        <v>12024</v>
      </c>
      <c r="G1239" s="34" t="str">
        <f>IF(ISERROR(VLOOKUP(TRIM(B1239),ALL!$B$1:$U$2738,2,FALSE)),"",IF(ISERROR(VLOOKUP(TRIM(B1239),ALL!$B$1:$U$2738,2,FALSE))," ",VLOOKUP(TRIM(B1239),ALL!$B$1:$U$2738,2,FALSE)))</f>
        <v>BAA</v>
      </c>
      <c r="H1239" s="124" t="str">
        <f>IF(ISBLANK(VLOOKUP(TRIM(B1239),ALL!$B$1:$V$2738,4,FALSE)),"",IF(ISERROR(VLOOKUP(TRIM(B1239),ALL!$B$1:$V$2738,4,FALSE))," ",VLOOKUP(TRIM(B1239),ALL!$B$1:$V$2738,4,FALSE)))</f>
        <v/>
      </c>
      <c r="I1239" s="34" t="str">
        <f>IF(ISBLANK(VLOOKUP(TRIM(B303),ALL!$B$1:$V$2738,5,FALSE)),"",IF(ISERROR(VLOOKUP(TRIM(B303),ALL!$B$1:$V$2738,5,FALSE))," ",VLOOKUP(TRIM(B303),ALL!$B$1:$V$2738,5,FALSE)))</f>
        <v/>
      </c>
      <c r="J1239" s="34" t="str">
        <f>IF(ISBLANK(VLOOKUP(TRIM(B303),ALL!$B$1:$V$2738,6,FALSE)),"",IF(ISERROR(VLOOKUP(TRIM(B303),ALL!$B$1:$V$2738,6,FALSE))," ", VLOOKUP(TRIM(B303),ALL!$B$1:$V$2738,6,FALSE)))</f>
        <v/>
      </c>
      <c r="K1239" s="34" t="str">
        <f>IF(ISBLANK(VLOOKUP(TRIM(B303),ALL!$B$1:$V$2738,7,FALSE)),"",IF(ISERROR(VLOOKUP(TRIM(B303),ALL!$B$1:$V$2738,7,FALSE))," ",VLOOKUP(TRIM(B303),ALL!$B$1:$V$2738,7,FALSE)))</f>
        <v/>
      </c>
      <c r="L1239" s="34">
        <f>IF(ISBLANK(VLOOKUP(TRIM(B1239),ALL!$B$1:$V$2738,8,FALSE)),"",IF(ISERROR(VLOOKUP(TRIM(B1239),ALL!$B$1:$V$2738,8,FALSE))," ",VLOOKUP(TRIM(B1239),ALL!$B$1:$V$2738,8,FALSE)))</f>
        <v>0</v>
      </c>
      <c r="M1239" s="34" t="str">
        <f>IF(ISBLANK(VLOOKUP(TRIM(B1239),ALL!$B$1:$V$2738,9,FALSE)),"",IF(ISERROR(VLOOKUP(TRIM(B1239),ALL!$B$1:$V$2738,9,FALSE))," ",VLOOKUP(TRIM(B1239),ALL!$B$1:$V$2738,9,FALSE)))</f>
        <v/>
      </c>
      <c r="N1239" s="34">
        <f>IF(ISBLANK(VLOOKUP(TRIM(B1239),ALL!$B$1:$V$2738,10,FALSE)),"",IF(ISERROR(VLOOKUP(TRIM(B1239),ALL!$B$1:$V$2738,10,FALSE))," ",VLOOKUP(TRIM(B1239),ALL!$B$1:$V$2738,10,FALSE)))</f>
        <v>0</v>
      </c>
      <c r="O1239" s="32"/>
      <c r="P1239"/>
      <c r="Q1239"/>
      <c r="R1239"/>
      <c r="S1239"/>
      <c r="T1239"/>
      <c r="AB1239"/>
      <c r="AC1239"/>
    </row>
    <row r="1240" spans="1:47">
      <c r="A1240" s="34" t="str">
        <f>IF(ISERROR(VLOOKUP(TRIM(B1240),ALL!$B$1:$U$2738,3,FALSE)),"(unc)",VLOOKUP(TRIM(B1240),ALL!$B$1:$U$2738,3,FALSE))</f>
        <v>G @</v>
      </c>
      <c r="B1240" s="99" t="s">
        <v>9078</v>
      </c>
      <c r="C1240" s="10" t="s">
        <v>3742</v>
      </c>
      <c r="D1240" s="224">
        <f>VLOOKUP(TRIM(B1240),BirthdateDraft!$A$1:$M$9000,2,FALSE)</f>
        <v>34973</v>
      </c>
      <c r="E1240" s="203" t="str">
        <f>VLOOKUP(TRIM(B1240),BirthdateDraft!$A$1:$M$9865,3,FALSE)</f>
        <v>19/4</v>
      </c>
      <c r="F1240" s="209" t="s">
        <v>8295</v>
      </c>
      <c r="G1240" s="34" t="str">
        <f>IF(ISERROR(VLOOKUP(TRIM(B1240),ALL!$B$1:$U$2738,2,FALSE)),"",IF(ISERROR(VLOOKUP(TRIM(B1240),ALL!$B$1:$U$2738,2,FALSE))," ",VLOOKUP(TRIM(B1240),ALL!$B$1:$U$2738,2,FALSE)))</f>
        <v>SEN</v>
      </c>
      <c r="H1240" s="124" t="str">
        <f>IF(ISBLANK(VLOOKUP(TRIM(B1240),ALL!$B$1:$V$2738,4,FALSE)),"",IF(ISERROR(VLOOKUP(TRIM(B1240),ALL!$B$1:$V$2738,4,FALSE))," ",VLOOKUP(TRIM(B1240),ALL!$B$1:$V$2738,4,FALSE)))</f>
        <v/>
      </c>
      <c r="I1240" s="34" t="str">
        <f>IF(ISBLANK(VLOOKUP(TRIM('2024 Cuts'!B141),ALL!$B$1:$V$2738,5,FALSE)),"",IF(ISERROR(VLOOKUP(TRIM('2024 Cuts'!B141),ALL!$B$1:$V$2738,5,FALSE))," ",VLOOKUP(TRIM('2024 Cuts'!B141),ALL!$B$1:$V$2738,5,FALSE)))</f>
        <v xml:space="preserve"> </v>
      </c>
      <c r="J1240" s="34" t="str">
        <f>IF(ISBLANK(VLOOKUP(TRIM('2024 Cuts'!B141),ALL!$B$1:$V$2738,6,FALSE)),"",IF(ISERROR(VLOOKUP(TRIM('2024 Cuts'!B141),ALL!$B$1:$V$2738,6,FALSE))," ", VLOOKUP(TRIM('2024 Cuts'!B141),ALL!$B$1:$V$2738,6,FALSE)))</f>
        <v xml:space="preserve"> </v>
      </c>
      <c r="K1240" s="34" t="str">
        <f>IF(ISBLANK(VLOOKUP(TRIM('2024 Cuts'!B141),ALL!$B$1:$V$2738,7,FALSE)),"",IF(ISERROR(VLOOKUP(TRIM('2024 Cuts'!B141),ALL!$B$1:$V$2738,7,FALSE))," ",VLOOKUP(TRIM('2024 Cuts'!B141),ALL!$B$1:$V$2738,7,FALSE)))</f>
        <v xml:space="preserve"> </v>
      </c>
      <c r="L1240" s="34">
        <f>IF(ISBLANK(VLOOKUP(TRIM(B1240),ALL!$B$1:$V$2738,8,FALSE)),"",IF(ISERROR(VLOOKUP(TRIM(B1240),ALL!$B$1:$V$2738,8,FALSE))," ",VLOOKUP(TRIM(B1240),ALL!$B$1:$V$2738,8,FALSE)))</f>
        <v>0</v>
      </c>
      <c r="M1240" s="34" t="str">
        <f>IF(ISBLANK(VLOOKUP(TRIM(B1240),ALL!$B$1:$V$2738,9,FALSE)),"",IF(ISERROR(VLOOKUP(TRIM(B1240),ALL!$B$1:$V$2738,9,FALSE))," ",VLOOKUP(TRIM(B1240),ALL!$B$1:$V$2738,9,FALSE)))</f>
        <v/>
      </c>
      <c r="N1240" s="34">
        <f>IF(ISBLANK(VLOOKUP(TRIM(B1240),ALL!$B$1:$V$2738,10,FALSE)),"",IF(ISERROR(VLOOKUP(TRIM(B1240),ALL!$B$1:$V$2738,10,FALSE))," ",VLOOKUP(TRIM(B1240),ALL!$B$1:$V$2738,10,FALSE)))</f>
        <v>4</v>
      </c>
      <c r="O1240" s="32"/>
      <c r="P1240"/>
      <c r="Q1240"/>
      <c r="R1240"/>
      <c r="S1240"/>
      <c r="T1240"/>
      <c r="AB1240"/>
      <c r="AC1240"/>
    </row>
    <row r="1241" spans="1:47">
      <c r="A1241" s="34" t="str">
        <f>IF(ISERROR(VLOOKUP(TRIM(B1241),ALL!$B$1:$U$2738,3,FALSE)),"(unc)",VLOOKUP(TRIM(B1241),ALL!$B$1:$U$2738,3,FALSE))</f>
        <v>(unc)</v>
      </c>
      <c r="B1241" s="99" t="s">
        <v>10113</v>
      </c>
      <c r="C1241" s="10" t="s">
        <v>3191</v>
      </c>
      <c r="D1241" s="224">
        <f>VLOOKUP(TRIM(B1241),BirthdateDraft!$A$1:$M$9000,2,FALSE)</f>
        <v>36788</v>
      </c>
      <c r="E1241" s="203" t="str">
        <f>VLOOKUP(TRIM(B1241),BirthdateDraft!$A$1:$M$9865,3,FALSE)</f>
        <v>22/1</v>
      </c>
      <c r="F1241" s="209" t="s">
        <v>10624</v>
      </c>
      <c r="G1241" s="34" t="str">
        <f>IF(ISERROR(VLOOKUP(TRIM(B1241),ALL!$B$1:$U$2738,2,FALSE)),"",IF(ISERROR(VLOOKUP(TRIM(B1241),ALL!$B$1:$U$2738,2,FALSE))," ",VLOOKUP(TRIM(B1241),ALL!$B$1:$U$2738,2,FALSE)))</f>
        <v/>
      </c>
      <c r="H1241" s="124" t="str">
        <f>IF(ISBLANK(VLOOKUP(TRIM(B1241),ALL!$B$1:$V$2738,4,FALSE)),"",IF(ISERROR(VLOOKUP(TRIM(B1241),ALL!$B$1:$V$2738,4,FALSE))," ",VLOOKUP(TRIM(B1241),ALL!$B$1:$V$2738,4,FALSE)))</f>
        <v xml:space="preserve"> </v>
      </c>
      <c r="I1241" s="34" t="str">
        <f>IF(ISBLANK(VLOOKUP(TRIM(B1241),ALL!$B$1:$V$2738,5,FALSE)),"",IF(ISERROR(VLOOKUP(TRIM(B1241),ALL!$B$1:$V$2738,5,FALSE))," ",VLOOKUP(TRIM(B1241),ALL!$B$1:$V$2738,5,FALSE)))</f>
        <v xml:space="preserve"> </v>
      </c>
      <c r="J1241" s="34" t="str">
        <f>IF(ISBLANK(VLOOKUP(TRIM(B1241),ALL!$B$1:$V$2738,6,FALSE)),"",IF(ISERROR(VLOOKUP(TRIM(B1241),ALL!$B$1:$V$2738,6,FALSE))," ", VLOOKUP(TRIM(B1241),ALL!$B$1:$V$2738,6,FALSE)))</f>
        <v xml:space="preserve"> </v>
      </c>
      <c r="K1241" s="34" t="str">
        <f>IF(ISBLANK(VLOOKUP(TRIM(B1241),ALL!$B$1:$V$2738,7,FALSE)),"",IF(ISERROR(VLOOKUP(TRIM(B1241),ALL!$B$1:$V$2738,7,FALSE))," ",VLOOKUP(TRIM(B1241),ALL!$B$1:$V$2738,7,FALSE)))</f>
        <v xml:space="preserve"> </v>
      </c>
      <c r="L1241" s="34" t="str">
        <f>IF(ISBLANK(VLOOKUP(TRIM(B1241),ALL!$B$1:$V$2738,8,FALSE)),"",IF(ISERROR(VLOOKUP(TRIM(B1241),ALL!$B$1:$V$2738,8,FALSE))," ",VLOOKUP(TRIM(B1241),ALL!$B$1:$V$2738,8,FALSE)))</f>
        <v xml:space="preserve"> </v>
      </c>
      <c r="M1241" s="34" t="str">
        <f>IF(ISBLANK(VLOOKUP(TRIM(B1241),ALL!$B$1:$V$2738,9,FALSE)),"",IF(ISERROR(VLOOKUP(TRIM(B1241),ALL!$B$1:$V$2738,9,FALSE))," ",VLOOKUP(TRIM(B1241),ALL!$B$1:$V$2738,9,FALSE)))</f>
        <v xml:space="preserve"> </v>
      </c>
      <c r="N1241" s="34" t="str">
        <f>IF(ISBLANK(VLOOKUP(TRIM(B1241),ALL!$B$1:$V$2738,10,FALSE)),"",IF(ISERROR(VLOOKUP(TRIM(B1241),ALL!$B$1:$V$2738,10,FALSE))," ",VLOOKUP(TRIM(B1241),ALL!$B$1:$V$2738,10,FALSE)))</f>
        <v xml:space="preserve"> </v>
      </c>
      <c r="O1241" s="32"/>
      <c r="P1241"/>
      <c r="Q1241"/>
      <c r="R1241"/>
      <c r="S1241"/>
      <c r="T1241"/>
      <c r="AB1241"/>
      <c r="AC1241"/>
    </row>
    <row r="1242" spans="1:47">
      <c r="A1242" s="34"/>
      <c r="B1242" s="99"/>
      <c r="C1242" s="10"/>
      <c r="D1242" s="224"/>
      <c r="E1242" s="203"/>
      <c r="F1242" s="209"/>
      <c r="G1242" s="34"/>
      <c r="H1242" s="124"/>
      <c r="I1242" s="34"/>
      <c r="J1242" s="34"/>
      <c r="K1242" s="34"/>
      <c r="L1242" s="34" t="str">
        <f>IF(ISBLANK(VLOOKUP(TRIM(B1242),ALL!$B$1:$V$2738,8,FALSE)),"",IF(ISERROR(VLOOKUP(TRIM(B1242),ALL!$B$1:$V$2738,8,FALSE))," ",VLOOKUP(TRIM(B1242),ALL!$B$1:$V$2738,8,FALSE)))</f>
        <v xml:space="preserve"> </v>
      </c>
      <c r="M1242" s="34" t="str">
        <f>IF(ISBLANK(VLOOKUP(TRIM(B1242),ALL!$B$1:$V$2738,9,FALSE)),"",IF(ISERROR(VLOOKUP(TRIM(B1242),ALL!$B$1:$V$2738,9,FALSE))," ",VLOOKUP(TRIM(B1242),ALL!$B$1:$V$2738,9,FALSE)))</f>
        <v xml:space="preserve"> </v>
      </c>
      <c r="N1242" s="34" t="str">
        <f>IF(ISBLANK(VLOOKUP(TRIM(B1242),ALL!$B$1:$V$2738,10,FALSE)),"",IF(ISERROR(VLOOKUP(TRIM(B1242),ALL!$B$1:$V$2738,10,FALSE))," ",VLOOKUP(TRIM(B1242),ALL!$B$1:$V$2738,10,FALSE)))</f>
        <v xml:space="preserve"> </v>
      </c>
      <c r="O1242" s="32"/>
      <c r="P1242"/>
      <c r="Q1242"/>
      <c r="R1242"/>
      <c r="S1242"/>
      <c r="T1242"/>
      <c r="AB1242"/>
      <c r="AC1242"/>
    </row>
    <row r="1243" spans="1:47">
      <c r="A1243" s="34" t="str">
        <f>IF(ISERROR(VLOOKUP(TRIM(B1243),ALL!$B$1:$U$2738,3,FALSE)),"(unc)",VLOOKUP(TRIM(B1243),ALL!$B$1:$U$2738,3,FALSE))</f>
        <v>RE $</v>
      </c>
      <c r="B1243" s="99" t="s">
        <v>1609</v>
      </c>
      <c r="C1243" s="10" t="s">
        <v>3742</v>
      </c>
      <c r="D1243" s="224">
        <f>VLOOKUP(TRIM(B1243),BirthdateDraft!$A$1:$M$9000,2,FALSE)</f>
        <v>31656</v>
      </c>
      <c r="E1243" s="203" t="str">
        <f>VLOOKUP(TRIM(B1243),BirthdateDraft!$A$1:$M$9865,3,FALSE)</f>
        <v>08/2</v>
      </c>
      <c r="F1243" s="209"/>
      <c r="G1243" s="34" t="str">
        <f>IF(ISERROR(VLOOKUP(TRIM(B1243),ALL!$B$1:$U$2738,2,FALSE)),"",IF(ISERROR(VLOOKUP(TRIM(B1243),ALL!$B$1:$U$2738,2,FALSE))," ",VLOOKUP(TRIM(B1243),ALL!$B$1:$U$2738,2,FALSE)))</f>
        <v>ATN</v>
      </c>
      <c r="H1243" s="124" t="str">
        <f>IF(ISBLANK(VLOOKUP(TRIM(B1243),ALL!$B$1:$V$2738,4,FALSE)),"",IF(ISERROR(VLOOKUP(TRIM(B1243),ALL!$B$1:$V$2738,4,FALSE))," ",VLOOKUP(TRIM(B1243),ALL!$B$1:$V$2738,4,FALSE)))</f>
        <v>5</v>
      </c>
      <c r="I1243" s="34" t="str">
        <f>IF(ISBLANK(VLOOKUP(TRIM(B1243),ALL!$B$1:$V$2738,5,FALSE)),"",IF(ISERROR(VLOOKUP(TRIM(B1243),ALL!$B$1:$V$2738,5,FALSE))," ",VLOOKUP(TRIM(B1243),ALL!$B$1:$V$2738,5,FALSE)))</f>
        <v/>
      </c>
      <c r="J1243" s="34">
        <f>IF(ISBLANK(VLOOKUP(TRIM(B1243),ALL!$B$1:$V$2738,6,FALSE)),"",IF(ISERROR(VLOOKUP(TRIM(B1243),ALL!$B$1:$V$2738,6,FALSE))," ", VLOOKUP(TRIM(B1243),ALL!$B$1:$V$2738,6,FALSE)))</f>
        <v>8</v>
      </c>
      <c r="K1243" s="34" t="str">
        <f>IF(ISBLANK(VLOOKUP(TRIM(B1243),ALL!$B$1:$V$2738,7,FALSE)),"",IF(ISERROR(VLOOKUP(TRIM(B1243),ALL!$B$1:$V$2738,7,FALSE))," ",VLOOKUP(TRIM(B1243),ALL!$B$1:$V$2738,7,FALSE)))</f>
        <v/>
      </c>
      <c r="L1243" s="34" t="str">
        <f>IF(ISBLANK(VLOOKUP(TRIM(B1243),ALL!$B$1:$V$2738,8,FALSE)),"",IF(ISERROR(VLOOKUP(TRIM(B1243),ALL!$B$1:$V$2738,8,FALSE))," ",VLOOKUP(TRIM(B1243),ALL!$B$1:$V$2738,8,FALSE)))</f>
        <v/>
      </c>
      <c r="M1243" s="34" t="str">
        <f>IF(ISBLANK(VLOOKUP(TRIM(B1243),ALL!$B$1:$V$2738,9,FALSE)),"",IF(ISERROR(VLOOKUP(TRIM(B1243),ALL!$B$1:$V$2738,9,FALSE))," ",VLOOKUP(TRIM(B1243),ALL!$B$1:$V$2738,9,FALSE)))</f>
        <v/>
      </c>
      <c r="N1243" s="34" t="str">
        <f>IF(ISBLANK(VLOOKUP(TRIM(B1243),ALL!$B$1:$V$2738,10,FALSE)),"",IF(ISERROR(VLOOKUP(TRIM(B1243),ALL!$B$1:$V$2738,10,FALSE))," ",VLOOKUP(TRIM(B1243),ALL!$B$1:$V$2738,10,FALSE)))</f>
        <v/>
      </c>
      <c r="O1243" s="32"/>
      <c r="P1243"/>
      <c r="Q1243"/>
      <c r="R1243"/>
      <c r="S1243"/>
      <c r="T1243"/>
      <c r="AB1243"/>
      <c r="AC1243"/>
    </row>
    <row r="1244" spans="1:47">
      <c r="A1244" s="34" t="str">
        <f>IF(ISERROR(VLOOKUP(TRIM(B1244),ALL!$B$1:$U$2738,3,FALSE)),"(unc)",VLOOKUP(TRIM(B1244),ALL!$B$1:$U$2738,3,FALSE))</f>
        <v>LE $</v>
      </c>
      <c r="B1244" s="99" t="s">
        <v>11587</v>
      </c>
      <c r="C1244" s="10" t="s">
        <v>3742</v>
      </c>
      <c r="D1244" s="224">
        <f>VLOOKUP(TRIM(B1244),BirthdateDraft!$A$1:$M$9000,2,FALSE)</f>
        <v>37136</v>
      </c>
      <c r="E1244" s="203">
        <f>VLOOKUP(TRIM(B1244),BirthdateDraft!$A$1:$M$9865,3,FALSE)</f>
        <v>23.1</v>
      </c>
      <c r="F1244" s="209"/>
      <c r="G1244" s="34" t="str">
        <f>IF(ISERROR(VLOOKUP(TRIM(B1244),ALL!$B$1:$U$2738,2,FALSE)),"",IF(ISERROR(VLOOKUP(TRIM(B1244),ALL!$B$1:$U$2738,2,FALSE))," ",VLOOKUP(TRIM(B1244),ALL!$B$1:$U$2738,2,FALSE)))</f>
        <v>HOA</v>
      </c>
      <c r="H1244" s="124" t="str">
        <f>IF(ISBLANK(VLOOKUP(TRIM(B1244),ALL!$B$1:$V$2738,4,FALSE)),"",IF(ISERROR(VLOOKUP(TRIM(B1244),ALL!$B$1:$V$2738,4,FALSE))," ",VLOOKUP(TRIM(B1244),ALL!$B$1:$V$2738,4,FALSE)))</f>
        <v>5</v>
      </c>
      <c r="I1244" s="34" t="str">
        <f>IF(ISBLANK(VLOOKUP(TRIM(B1244),ALL!$B$1:$V$2738,5,FALSE)),"",IF(ISERROR(VLOOKUP(TRIM(B1244),ALL!$B$1:$V$2738,5,FALSE))," ",VLOOKUP(TRIM(B1244),ALL!$B$1:$V$2738,5,FALSE)))</f>
        <v/>
      </c>
      <c r="J1244" s="34">
        <f>IF(ISBLANK(VLOOKUP(TRIM(B1244),ALL!$B$1:$V$2738,6,FALSE)),"",IF(ISERROR(VLOOKUP(TRIM(B1244),ALL!$B$1:$V$2738,6,FALSE))," ", VLOOKUP(TRIM(B1244),ALL!$B$1:$V$2738,6,FALSE)))</f>
        <v>9</v>
      </c>
      <c r="K1244" s="34"/>
      <c r="L1244" s="34"/>
      <c r="M1244" s="34"/>
      <c r="N1244" s="34"/>
      <c r="O1244" s="32"/>
      <c r="P1244"/>
      <c r="Q1244"/>
      <c r="R1244"/>
      <c r="S1244"/>
      <c r="T1244"/>
      <c r="AB1244"/>
      <c r="AC1244"/>
    </row>
    <row r="1245" spans="1:47">
      <c r="A1245" s="34" t="str">
        <f>IF(ISERROR(VLOOKUP(TRIM(B1245),ALL!$B$1:$U$2738,3,FALSE)),"(unc)",VLOOKUP(TRIM(B1245),ALL!$B$1:$U$2738,3,FALSE))</f>
        <v>RDT $</v>
      </c>
      <c r="B1245" s="99" t="s">
        <v>6101</v>
      </c>
      <c r="C1245" s="10" t="s">
        <v>3191</v>
      </c>
      <c r="D1245" s="224">
        <f>VLOOKUP(TRIM(B1245),BirthdateDraft!$A$1:$M$9000,2,FALSE)</f>
        <v>34262</v>
      </c>
      <c r="E1245" s="203" t="str">
        <f>VLOOKUP(TRIM(B1245),BirthdateDraft!$A$1:$M$9865,3,FALSE)</f>
        <v>17/4</v>
      </c>
      <c r="F1245" s="209"/>
      <c r="G1245" s="34" t="str">
        <f>IF(ISERROR(VLOOKUP(TRIM(B1245),ALL!$B$1:$U$2738,2,FALSE)),"",IF(ISERROR(VLOOKUP(TRIM(B1245),ALL!$B$1:$U$2738,2,FALSE))," ",VLOOKUP(TRIM(B1245),ALL!$B$1:$U$2738,2,FALSE)))</f>
        <v>INA</v>
      </c>
      <c r="H1245" s="124" t="str">
        <f>IF(ISBLANK(VLOOKUP(TRIM(B1245),ALL!$B$1:$V$2738,4,FALSE)),"",IF(ISERROR(VLOOKUP(TRIM(B1245),ALL!$B$1:$V$2738,4,FALSE))," ",VLOOKUP(TRIM(B1245),ALL!$B$1:$V$2738,4,FALSE)))</f>
        <v>5</v>
      </c>
      <c r="I1245" s="34" t="str">
        <f>IF(ISBLANK(VLOOKUP(TRIM(B1245),ALL!$B$1:$V$2738,5,FALSE)),"",IF(ISERROR(VLOOKUP(TRIM(B1245),ALL!$B$1:$V$2738,5,FALSE))," ",VLOOKUP(TRIM(B1245),ALL!$B$1:$V$2738,5,FALSE)))</f>
        <v/>
      </c>
      <c r="J1245" s="34">
        <f>IF(ISBLANK(VLOOKUP(TRIM(B1245),ALL!$B$1:$V$2738,6,FALSE)),"",IF(ISERROR(VLOOKUP(TRIM(B1245),ALL!$B$1:$V$2738,6,FALSE))," ", VLOOKUP(TRIM(B1245),ALL!$B$1:$V$2738,6,FALSE)))</f>
        <v>2</v>
      </c>
      <c r="K1245" s="34"/>
      <c r="L1245" s="34" t="str">
        <f>IF(ISBLANK(VLOOKUP(TRIM(B1245),ALL!$B$1:$V$2738,8,FALSE)),"",IF(ISERROR(VLOOKUP(TRIM(B1245),ALL!$B$1:$V$2738,8,FALSE))," ",VLOOKUP(TRIM(B1245),ALL!$B$1:$V$2738,8,FALSE)))</f>
        <v/>
      </c>
      <c r="M1245" s="34" t="str">
        <f>IF(ISBLANK(VLOOKUP(TRIM(B1245),ALL!$B$1:$V$2738,9,FALSE)),"",IF(ISERROR(VLOOKUP(TRIM(B1245),ALL!$B$1:$V$2738,9,FALSE))," ",VLOOKUP(TRIM(B1245),ALL!$B$1:$V$2738,9,FALSE)))</f>
        <v/>
      </c>
      <c r="N1245" s="34" t="str">
        <f>IF(ISBLANK(VLOOKUP(TRIM(B1245),ALL!$B$1:$V$2738,10,FALSE)),"",IF(ISERROR(VLOOKUP(TRIM(B1245),ALL!$B$1:$V$2738,10,FALSE))," ",VLOOKUP(TRIM(B1245),ALL!$B$1:$V$2738,10,FALSE)))</f>
        <v/>
      </c>
      <c r="O1245" s="32"/>
      <c r="P1245"/>
      <c r="Q1245"/>
      <c r="R1245" t="str">
        <f>""</f>
        <v/>
      </c>
      <c r="S1245" t="str">
        <f>""</f>
        <v/>
      </c>
      <c r="T1245" t="str">
        <f>""</f>
        <v/>
      </c>
      <c r="U1245" t="str">
        <f>""</f>
        <v/>
      </c>
      <c r="V1245" t="str">
        <f>""</f>
        <v/>
      </c>
      <c r="W1245" t="str">
        <f>""</f>
        <v/>
      </c>
      <c r="X1245" t="str">
        <f>""</f>
        <v/>
      </c>
      <c r="Y1245" t="str">
        <f>""</f>
        <v/>
      </c>
      <c r="Z1245" t="str">
        <f>""</f>
        <v/>
      </c>
      <c r="AA1245" t="str">
        <f>""</f>
        <v/>
      </c>
      <c r="AB1245" t="str">
        <f>""</f>
        <v/>
      </c>
      <c r="AC1245" t="str">
        <f>""</f>
        <v/>
      </c>
      <c r="AD1245" t="str">
        <f>""</f>
        <v/>
      </c>
      <c r="AE1245" t="str">
        <f>""</f>
        <v/>
      </c>
      <c r="AF1245" t="str">
        <f>""</f>
        <v/>
      </c>
      <c r="AG1245" t="str">
        <f>""</f>
        <v/>
      </c>
      <c r="AH1245" t="str">
        <f>""</f>
        <v/>
      </c>
      <c r="AI1245" t="str">
        <f>""</f>
        <v/>
      </c>
      <c r="AJ1245" t="str">
        <f>""</f>
        <v/>
      </c>
      <c r="AK1245" t="str">
        <f>""</f>
        <v/>
      </c>
      <c r="AL1245" t="str">
        <f>""</f>
        <v/>
      </c>
      <c r="AM1245" t="str">
        <f>""</f>
        <v/>
      </c>
      <c r="AN1245" t="str">
        <f>""</f>
        <v/>
      </c>
      <c r="AO1245" t="str">
        <f>""</f>
        <v/>
      </c>
      <c r="AP1245" t="str">
        <f>""</f>
        <v/>
      </c>
      <c r="AQ1245" t="str">
        <f>""</f>
        <v/>
      </c>
      <c r="AR1245" t="str">
        <f>""</f>
        <v/>
      </c>
      <c r="AS1245" t="str">
        <f>""</f>
        <v/>
      </c>
      <c r="AT1245" t="str">
        <f>""</f>
        <v/>
      </c>
    </row>
    <row r="1246" spans="1:47">
      <c r="A1246" s="34" t="str">
        <f>IF(ISERROR(VLOOKUP(TRIM(B1246),ALL!$B$1:$U$2738,3,FALSE)),"(unc)",VLOOKUP(TRIM(B1246),ALL!$B$1:$U$2738,3,FALSE))</f>
        <v>RDT $</v>
      </c>
      <c r="B1246" s="99" t="s">
        <v>6053</v>
      </c>
      <c r="C1246" s="10" t="s">
        <v>3191</v>
      </c>
      <c r="D1246" s="224">
        <f>VLOOKUP(TRIM(B1246),BirthdateDraft!$A$1:$M$9000,2,FALSE)</f>
        <v>34764</v>
      </c>
      <c r="E1246" s="203" t="str">
        <f>VLOOKUP(TRIM(B1246),BirthdateDraft!$A$1:$M$9865,3,FALSE)</f>
        <v>16/4</v>
      </c>
      <c r="F1246" s="209" t="s">
        <v>10660</v>
      </c>
      <c r="G1246" s="34" t="str">
        <f>IF(ISERROR(VLOOKUP(TRIM(B1246),ALL!$B$1:$U$2738,2,FALSE)),"",IF(ISERROR(VLOOKUP(TRIM(B1246),ALL!$B$1:$U$2738,2,FALSE))," ",VLOOKUP(TRIM(B1246),ALL!$B$1:$U$2738,2,FALSE)))</f>
        <v>CHN</v>
      </c>
      <c r="H1246" s="124" t="str">
        <f>IF(ISBLANK(VLOOKUP(TRIM(B1246),ALL!$B$1:$V$2738,4,FALSE)),"",IF(ISERROR(VLOOKUP(TRIM(B1246),ALL!$B$1:$V$2738,4,FALSE))," ",VLOOKUP(TRIM(B1246),ALL!$B$1:$V$2738,4,FALSE)))</f>
        <v>4</v>
      </c>
      <c r="I1246" s="34" t="str">
        <f>IF(ISBLANK(VLOOKUP(TRIM(B1246),ALL!$B$1:$V$2738,5,FALSE)),"",IF(ISERROR(VLOOKUP(TRIM(B1246),ALL!$B$1:$V$2738,5,FALSE))," ",VLOOKUP(TRIM(B1246),ALL!$B$1:$V$2738,5,FALSE)))</f>
        <v/>
      </c>
      <c r="J1246" s="34">
        <f>IF(ISBLANK(VLOOKUP(TRIM(B1246),ALL!$B$1:$V$2738,6,FALSE)),"",IF(ISERROR(VLOOKUP(TRIM(B1246),ALL!$B$1:$V$2738,6,FALSE))," ", VLOOKUP(TRIM(B1246),ALL!$B$1:$V$2738,6,FALSE)))</f>
        <v>0</v>
      </c>
      <c r="K1246" s="34"/>
      <c r="L1246" s="34"/>
      <c r="M1246" s="34"/>
      <c r="N1246" s="34"/>
      <c r="O1246" s="32"/>
      <c r="P1246"/>
      <c r="Q1246"/>
      <c r="R1246"/>
      <c r="S1246"/>
      <c r="T1246"/>
      <c r="AB1246"/>
      <c r="AC1246"/>
    </row>
    <row r="1247" spans="1:47">
      <c r="A1247" s="34" t="str">
        <f>IF(ISERROR(VLOOKUP(TRIM(B1247),ALL!$B$1:$U$2738,3,FALSE)),"(unc)",VLOOKUP(TRIM(B1247),ALL!$B$1:$U$2738,3,FALSE))</f>
        <v>NDT $</v>
      </c>
      <c r="B1247" s="99" t="s">
        <v>7196</v>
      </c>
      <c r="C1247" s="10" t="s">
        <v>3742</v>
      </c>
      <c r="D1247" s="224">
        <f>VLOOKUP(TRIM(B1247),BirthdateDraft!$A$1:$M$9000,2,FALSE)</f>
        <v>34762</v>
      </c>
      <c r="E1247" s="203" t="str">
        <f>VLOOKUP(TRIM(B1247),BirthdateDraft!$A$1:$M$9865,3,FALSE)</f>
        <v>18/6</v>
      </c>
      <c r="F1247" s="209" t="s">
        <v>8289</v>
      </c>
      <c r="G1247" s="34" t="str">
        <f>IF(ISERROR(VLOOKUP(TRIM(B1247),ALL!$B$1:$U$2738,2,FALSE)),"",IF(ISERROR(VLOOKUP(TRIM(B1247),ALL!$B$1:$U$2738,2,FALSE))," ",VLOOKUP(TRIM(B1247),ALL!$B$1:$U$2738,2,FALSE)))</f>
        <v>JXA</v>
      </c>
      <c r="H1247" s="124" t="str">
        <f>IF(ISBLANK(VLOOKUP(TRIM(B1247),ALL!$B$1:$V$2738,4,FALSE)),"",IF(ISERROR(VLOOKUP(TRIM(B1247),ALL!$B$1:$V$2738,4,FALSE))," ",VLOOKUP(TRIM(B1247),ALL!$B$1:$V$2738,4,FALSE)))</f>
        <v>4</v>
      </c>
      <c r="I1247" s="34" t="str">
        <f>IF(ISBLANK(VLOOKUP(TRIM(B1247),ALL!$B$1:$V$2738,5,FALSE)),"",IF(ISERROR(VLOOKUP(TRIM(B1247),ALL!$B$1:$V$2738,5,FALSE))," ",VLOOKUP(TRIM(B1247),ALL!$B$1:$V$2738,5,FALSE)))</f>
        <v/>
      </c>
      <c r="J1247" s="34">
        <f>IF(ISBLANK(VLOOKUP(TRIM(B1247),ALL!$B$1:$V$2738,6,FALSE)),"",IF(ISERROR(VLOOKUP(TRIM(B1247),ALL!$B$1:$V$2738,6,FALSE))," ", VLOOKUP(TRIM(B1247),ALL!$B$1:$V$2738,6,FALSE)))</f>
        <v>0</v>
      </c>
      <c r="K1247" s="34" t="str">
        <f>IF(ISBLANK(VLOOKUP(TRIM(B1247),ALL!$B$1:$V$2738,7,FALSE)),"",IF(ISERROR(VLOOKUP(TRIM(B1247),ALL!$B$1:$V$2738,7,FALSE))," ",VLOOKUP(TRIM(B1247),ALL!$B$1:$V$2738,7,FALSE)))</f>
        <v/>
      </c>
      <c r="L1247" s="34" t="str">
        <f>IF(ISBLANK(VLOOKUP(TRIM(B1247),ALL!$B$1:$V$2738,8,FALSE)),"",IF(ISERROR(VLOOKUP(TRIM(B1247),ALL!$B$1:$V$2738,8,FALSE))," ",VLOOKUP(TRIM(B1247),ALL!$B$1:$V$2738,8,FALSE)))</f>
        <v/>
      </c>
      <c r="M1247" s="34" t="str">
        <f>IF(ISBLANK(VLOOKUP(TRIM(B1247),ALL!$B$1:$V$2738,9,FALSE)),"",IF(ISERROR(VLOOKUP(TRIM(B1247),ALL!$B$1:$V$2738,9,FALSE))," ",VLOOKUP(TRIM(B1247),ALL!$B$1:$V$2738,9,FALSE)))</f>
        <v/>
      </c>
      <c r="N1247" s="34" t="str">
        <f>IF(ISBLANK(VLOOKUP(TRIM(B1247),ALL!$B$1:$V$2738,10,FALSE)),"",IF(ISERROR(VLOOKUP(TRIM(B1247),ALL!$B$1:$V$2738,10,FALSE))," ",VLOOKUP(TRIM(B1247),ALL!$B$1:$V$2738,10,FALSE)))</f>
        <v/>
      </c>
      <c r="O1247" s="32"/>
      <c r="P1247"/>
      <c r="Q1247"/>
      <c r="R1247"/>
      <c r="S1247"/>
      <c r="T1247"/>
      <c r="AB1247"/>
      <c r="AC1247"/>
    </row>
    <row r="1248" spans="1:47">
      <c r="A1248" s="34" t="str">
        <f>IF(ISERROR(VLOOKUP(TRIM(B1248),ALL!$B$1:$U$2738,3,FALSE)),"(unc)",VLOOKUP(TRIM(B1248),ALL!$B$1:$U$2738,3,FALSE))</f>
        <v>LE $</v>
      </c>
      <c r="B1248" s="99" t="s">
        <v>7245</v>
      </c>
      <c r="C1248" s="10" t="s">
        <v>3191</v>
      </c>
      <c r="D1248" s="224">
        <f>VLOOKUP(TRIM(B1248),BirthdateDraft!$A$1:$M$9000,2,FALSE)</f>
        <v>35639</v>
      </c>
      <c r="E1248" s="203" t="str">
        <f>VLOOKUP(TRIM(B1248),BirthdateDraft!$A$1:$M$9865,3,FALSE)</f>
        <v>19/1 (19)</v>
      </c>
      <c r="F1248" s="209"/>
      <c r="G1248" s="34" t="str">
        <f>IF(ISERROR(VLOOKUP(TRIM(B1248),ALL!$B$1:$U$2738,2,FALSE)),"",IF(ISERROR(VLOOKUP(TRIM(B1248),ALL!$B$1:$U$2738,2,FALSE))," ",VLOOKUP(TRIM(B1248),ALL!$B$1:$U$2738,2,FALSE)))</f>
        <v>TNA</v>
      </c>
      <c r="H1248" s="124" t="str">
        <f>IF(ISBLANK(VLOOKUP(TRIM(B1248),ALL!$B$1:$V$2738,4,FALSE)),"",IF(ISERROR(VLOOKUP(TRIM(B1248),ALL!$B$1:$V$2738,4,FALSE))," ",VLOOKUP(TRIM(B1248),ALL!$B$1:$V$2738,4,FALSE)))</f>
        <v>4</v>
      </c>
      <c r="I1248" s="34" t="str">
        <f>IF(ISBLANK(VLOOKUP(TRIM(B1248),ALL!$B$1:$V$2738,5,FALSE)),"",IF(ISERROR(VLOOKUP(TRIM(B1248),ALL!$B$1:$V$2738,5,FALSE))," ",VLOOKUP(TRIM(B1248),ALL!$B$1:$V$2738,5,FALSE)))</f>
        <v/>
      </c>
      <c r="J1248" s="34">
        <f>IF(ISBLANK(VLOOKUP(TRIM(B1248),ALL!$B$1:$V$2738,6,FALSE)),"",IF(ISERROR(VLOOKUP(TRIM(B1248),ALL!$B$1:$V$2738,6,FALSE))," ", VLOOKUP(TRIM(B1248),ALL!$B$1:$V$2738,6,FALSE)))</f>
        <v>5</v>
      </c>
      <c r="K1248" s="34"/>
      <c r="L1248" s="34" t="str">
        <f>IF(ISBLANK(VLOOKUP(TRIM(B1248),ALL!$B$1:$V$2738,8,FALSE)),"",IF(ISERROR(VLOOKUP(TRIM(B1248),ALL!$B$1:$V$2738,8,FALSE))," ",VLOOKUP(TRIM(B1248),ALL!$B$1:$V$2738,8,FALSE)))</f>
        <v/>
      </c>
      <c r="M1248" s="34" t="str">
        <f>IF(ISBLANK(VLOOKUP(TRIM(B1248),ALL!$B$1:$V$2738,9,FALSE)),"",IF(ISERROR(VLOOKUP(TRIM(B1248),ALL!$B$1:$V$2738,9,FALSE))," ",VLOOKUP(TRIM(B1248),ALL!$B$1:$V$2738,9,FALSE)))</f>
        <v/>
      </c>
      <c r="N1248" s="516">
        <f>14+7.5+5.5</f>
        <v>27</v>
      </c>
      <c r="O1248" s="516">
        <f>19+7.5</f>
        <v>26.5</v>
      </c>
      <c r="P1248"/>
      <c r="Q1248"/>
      <c r="R1248"/>
      <c r="S1248" t="str">
        <f>""</f>
        <v/>
      </c>
      <c r="T1248" t="str">
        <f>""</f>
        <v/>
      </c>
      <c r="U1248" t="str">
        <f>""</f>
        <v/>
      </c>
      <c r="V1248" t="str">
        <f>""</f>
        <v/>
      </c>
      <c r="W1248" t="str">
        <f>""</f>
        <v/>
      </c>
      <c r="X1248" t="str">
        <f>""</f>
        <v/>
      </c>
      <c r="Y1248" t="str">
        <f>""</f>
        <v/>
      </c>
      <c r="Z1248" t="str">
        <f>""</f>
        <v/>
      </c>
      <c r="AA1248" t="str">
        <f>""</f>
        <v/>
      </c>
      <c r="AB1248" t="str">
        <f>""</f>
        <v/>
      </c>
      <c r="AC1248" t="str">
        <f>""</f>
        <v/>
      </c>
      <c r="AD1248" t="str">
        <f>""</f>
        <v/>
      </c>
      <c r="AE1248" t="str">
        <f>""</f>
        <v/>
      </c>
      <c r="AF1248" t="str">
        <f>""</f>
        <v/>
      </c>
      <c r="AG1248" t="str">
        <f>""</f>
        <v/>
      </c>
      <c r="AH1248" t="str">
        <f>""</f>
        <v/>
      </c>
      <c r="AI1248" t="str">
        <f>""</f>
        <v/>
      </c>
      <c r="AJ1248" t="str">
        <f>""</f>
        <v/>
      </c>
      <c r="AK1248" t="str">
        <f>""</f>
        <v/>
      </c>
      <c r="AL1248" t="str">
        <f>""</f>
        <v/>
      </c>
      <c r="AM1248" t="str">
        <f>""</f>
        <v/>
      </c>
      <c r="AN1248" t="str">
        <f>""</f>
        <v/>
      </c>
      <c r="AO1248" t="str">
        <f>""</f>
        <v/>
      </c>
      <c r="AP1248" t="str">
        <f>""</f>
        <v/>
      </c>
      <c r="AQ1248" t="str">
        <f>""</f>
        <v/>
      </c>
      <c r="AR1248" t="str">
        <f>""</f>
        <v/>
      </c>
      <c r="AS1248" t="str">
        <f>""</f>
        <v/>
      </c>
      <c r="AT1248" t="str">
        <f>""</f>
        <v/>
      </c>
      <c r="AU1248" t="str">
        <f>""</f>
        <v/>
      </c>
    </row>
    <row r="1249" spans="1:29">
      <c r="A1249" s="34" t="str">
        <f>IF(ISERROR(VLOOKUP(TRIM(B1249),ALL!$B$1:$U$2738,3,FALSE)),"(unc)",VLOOKUP(TRIM(B1249),ALL!$B$1:$U$2738,3,FALSE))</f>
        <v>ROLB</v>
      </c>
      <c r="B1249" s="99" t="s">
        <v>6614</v>
      </c>
      <c r="C1249" s="10" t="s">
        <v>3742</v>
      </c>
      <c r="D1249" s="224">
        <f>VLOOKUP(TRIM(B1249),BirthdateDraft!$A$1:$M$9000,2,FALSE)</f>
        <v>35188</v>
      </c>
      <c r="E1249" s="203" t="str">
        <f>VLOOKUP(TRIM(B1249),BirthdateDraft!$A$1:$M$9865,3,FALSE)</f>
        <v>18/3</v>
      </c>
      <c r="F1249" s="209" t="s">
        <v>9747</v>
      </c>
      <c r="G1249" s="34" t="str">
        <f>IF(ISERROR(VLOOKUP(TRIM(B1249),ALL!$B$1:$U$2738,2,FALSE)),"",IF(ISERROR(VLOOKUP(TRIM(B1249),ALL!$B$1:$U$2738,2,FALSE))," ",VLOOKUP(TRIM(B1249),ALL!$B$1:$U$2738,2,FALSE)))</f>
        <v>TNA</v>
      </c>
      <c r="H1249" s="124" t="str">
        <f>IF(ISBLANK(VLOOKUP(TRIM(B1249),ALL!$B$1:$V$2738,4,FALSE)),"",IF(ISERROR(VLOOKUP(TRIM(B1249),ALL!$B$1:$V$2738,4,FALSE))," ",VLOOKUP(TRIM(B1249),ALL!$B$1:$V$2738,4,FALSE)))</f>
        <v>0-0</v>
      </c>
      <c r="I1249" s="34" t="str">
        <f>IF(ISBLANK(VLOOKUP(TRIM(B1249),ALL!$B$1:$V$2738,5,FALSE)),"",IF(ISERROR(VLOOKUP(TRIM(B1249),ALL!$B$1:$V$2738,5,FALSE))," ",VLOOKUP(TRIM(B1249),ALL!$B$1:$V$2738,5,FALSE)))</f>
        <v/>
      </c>
      <c r="J1249" s="34">
        <f>IF(ISBLANK(VLOOKUP(TRIM(B1249),ALL!$B$1:$V$2738,6,FALSE)),"",IF(ISERROR(VLOOKUP(TRIM(B1249),ALL!$B$1:$V$2738,6,FALSE))," ", VLOOKUP(TRIM(B1249),ALL!$B$1:$V$2738,6,FALSE)))</f>
        <v>8</v>
      </c>
      <c r="K1249" s="34"/>
      <c r="L1249" s="34"/>
      <c r="M1249" s="34"/>
      <c r="N1249" s="34"/>
      <c r="O1249" s="32"/>
      <c r="P1249"/>
      <c r="Q1249"/>
      <c r="R1249"/>
      <c r="S1249"/>
      <c r="T1249"/>
      <c r="AB1249"/>
      <c r="AC1249"/>
    </row>
    <row r="1250" spans="1:29">
      <c r="A1250" s="34" t="str">
        <f>IF(ISERROR(VLOOKUP(TRIM(B1250),ALL!$B$1:$U$2738,3,FALSE)),"(unc)",VLOOKUP(TRIM(B1250),ALL!$B$1:$U$2738,3,FALSE))</f>
        <v>LDT $</v>
      </c>
      <c r="B1250" s="440" t="s">
        <v>8047</v>
      </c>
      <c r="C1250" s="10" t="s">
        <v>3742</v>
      </c>
      <c r="D1250" s="224">
        <f>VLOOKUP(TRIM(B1250),BirthdateDraft!$A$1:$M$9000,2,FALSE)</f>
        <v>35761</v>
      </c>
      <c r="E1250" s="203" t="str">
        <f>VLOOKUP(TRIM(B1250),BirthdateDraft!$A$1:$M$9865,3,FALSE)</f>
        <v>20/FA</v>
      </c>
      <c r="F1250" s="209" t="s">
        <v>12040</v>
      </c>
      <c r="G1250" s="34" t="str">
        <f>IF(ISERROR(VLOOKUP(TRIM(B1250),ALL!$B$1:$U$2738,2,FALSE)),"",IF(ISERROR(VLOOKUP(TRIM(B1250),ALL!$B$1:$U$2738,2,FALSE))," ",VLOOKUP(TRIM(B1250),ALL!$B$1:$U$2738,2,FALSE)))</f>
        <v>DEN</v>
      </c>
      <c r="H1250" s="124" t="str">
        <f>IF(ISBLANK(VLOOKUP(TRIM(B1250),ALL!$B$1:$V$2738,4,FALSE)),"",IF(ISERROR(VLOOKUP(TRIM(B1250),ALL!$B$1:$V$2738,4,FALSE))," ",VLOOKUP(TRIM(B1250),ALL!$B$1:$V$2738,4,FALSE)))</f>
        <v>0</v>
      </c>
      <c r="I1250" s="34" t="str">
        <f>IF(ISBLANK(VLOOKUP(TRIM(B706),ALL!$B$1:$V$2738,5,FALSE)),"",IF(ISERROR(VLOOKUP(TRIM(B706),ALL!$B$1:$V$2738,5,FALSE))," ",VLOOKUP(TRIM(B706),ALL!$B$1:$V$2738,5,FALSE)))</f>
        <v/>
      </c>
      <c r="J1250" s="34" t="str">
        <f>IF(ISBLANK(VLOOKUP(TRIM(B706),ALL!$B$1:$V$2738,6,FALSE)),"",IF(ISERROR(VLOOKUP(TRIM(B706),ALL!$B$1:$V$2738,6,FALSE))," ", VLOOKUP(TRIM(B706),ALL!$B$1:$V$2738,6,FALSE)))</f>
        <v/>
      </c>
      <c r="K1250" s="34" t="str">
        <f>IF(ISBLANK(VLOOKUP(TRIM(B706),ALL!$B$1:$V$2738,7,FALSE)),"",IF(ISERROR(VLOOKUP(TRIM(B706),ALL!$B$1:$V$2738,7,FALSE))," ",VLOOKUP(TRIM(B706),ALL!$B$1:$V$2738,7,FALSE)))</f>
        <v/>
      </c>
      <c r="L1250" s="34" t="str">
        <f>IF(ISBLANK(VLOOKUP(TRIM(B1250),ALL!$B$1:$V$2738,8,FALSE)),"",IF(ISERROR(VLOOKUP(TRIM(B1250),ALL!$B$1:$V$2738,8,FALSE))," ",VLOOKUP(TRIM(B1250),ALL!$B$1:$V$2738,8,FALSE)))</f>
        <v/>
      </c>
      <c r="M1250" s="34" t="str">
        <f>IF(ISBLANK(VLOOKUP(TRIM(B1250),ALL!$B$1:$V$2738,9,FALSE)),"",IF(ISERROR(VLOOKUP(TRIM(B1250),ALL!$B$1:$V$2738,9,FALSE))," ",VLOOKUP(TRIM(B1250),ALL!$B$1:$V$2738,9,FALSE)))</f>
        <v/>
      </c>
      <c r="N1250" s="34" t="str">
        <f>IF(ISBLANK(VLOOKUP(TRIM(B1250),ALL!$B$1:$V$2738,10,FALSE)),"",IF(ISERROR(VLOOKUP(TRIM(B1250),ALL!$B$1:$V$2738,10,FALSE))," ",VLOOKUP(TRIM(B1250),ALL!$B$1:$V$2738,10,FALSE)))</f>
        <v/>
      </c>
      <c r="O1250" s="32"/>
      <c r="P1250"/>
      <c r="Q1250"/>
      <c r="R1250"/>
      <c r="S1250"/>
      <c r="T1250"/>
      <c r="AB1250"/>
      <c r="AC1250"/>
    </row>
    <row r="1251" spans="1:29">
      <c r="A1251" s="34" t="str">
        <f>IF(ISERROR(VLOOKUP(TRIM(B1251),ALL!$B$1:$U$2738,3,FALSE)),"(unc)",VLOOKUP(TRIM(B1251),ALL!$B$1:$U$2738,3,FALSE))</f>
        <v>DT $</v>
      </c>
      <c r="B1251" s="440" t="s">
        <v>10079</v>
      </c>
      <c r="C1251" s="10" t="s">
        <v>3742</v>
      </c>
      <c r="D1251" s="224">
        <f>VLOOKUP(TRIM(B1251),BirthdateDraft!$A$1:$M$9000,2,FALSE)</f>
        <v>37228</v>
      </c>
      <c r="E1251" s="203" t="str">
        <f>VLOOKUP(TRIM(B1251),BirthdateDraft!$A$1:$M$9865,3,FALSE)</f>
        <v>22/5</v>
      </c>
      <c r="F1251" s="209" t="s">
        <v>12124</v>
      </c>
      <c r="G1251" s="34" t="str">
        <f>IF(ISERROR(VLOOKUP(TRIM(B1251),ALL!$B$1:$U$2738,2,FALSE)),"",IF(ISERROR(VLOOKUP(TRIM(B1251),ALL!$B$1:$U$2738,2,FALSE))," ",VLOOKUP(TRIM(B1251),ALL!$B$1:$U$2738,2,FALSE)))</f>
        <v>LAA</v>
      </c>
      <c r="H1251" s="124" t="str">
        <f>IF(ISBLANK(VLOOKUP(TRIM(B1251),ALL!$B$1:$V$2738,4,FALSE)),"",IF(ISERROR(VLOOKUP(TRIM(B1251),ALL!$B$1:$V$2738,4,FALSE))," ",VLOOKUP(TRIM(B1251),ALL!$B$1:$V$2738,4,FALSE)))</f>
        <v>0</v>
      </c>
      <c r="I1251" s="34" t="str">
        <f>IF(ISBLANK(VLOOKUP(TRIM('2024 Cuts'!B136),ALL!$B$1:$V$2738,5,FALSE)),"",IF(ISERROR(VLOOKUP(TRIM('2024 Cuts'!B136),ALL!$B$1:$V$2738,5,FALSE))," ",VLOOKUP(TRIM('2024 Cuts'!B136),ALL!$B$1:$V$2738,5,FALSE)))</f>
        <v xml:space="preserve"> </v>
      </c>
      <c r="J1251" s="34" t="str">
        <f>IF(ISBLANK(VLOOKUP(TRIM('2024 Cuts'!B136),ALL!$B$1:$V$2738,6,FALSE)),"",IF(ISERROR(VLOOKUP(TRIM('2024 Cuts'!B136),ALL!$B$1:$V$2738,6,FALSE))," ", VLOOKUP(TRIM('2024 Cuts'!B136),ALL!$B$1:$V$2738,6,FALSE)))</f>
        <v xml:space="preserve"> </v>
      </c>
      <c r="K1251" s="34"/>
      <c r="L1251" s="34"/>
      <c r="M1251" s="34"/>
      <c r="N1251" s="34"/>
      <c r="O1251" s="32"/>
      <c r="P1251"/>
      <c r="Q1251"/>
      <c r="R1251"/>
      <c r="S1251"/>
      <c r="T1251"/>
      <c r="AB1251"/>
      <c r="AC1251"/>
    </row>
    <row r="1253" spans="1:29">
      <c r="A1253" s="34"/>
      <c r="B1253" s="99"/>
      <c r="C1253" s="10"/>
      <c r="D1253" s="224"/>
      <c r="E1253" s="203"/>
      <c r="F1253" s="209"/>
      <c r="G1253" s="34"/>
      <c r="H1253" s="124"/>
      <c r="I1253" s="34"/>
      <c r="J1253" s="34"/>
      <c r="K1253" s="34"/>
      <c r="L1253" s="34" t="str">
        <f>IF(ISBLANK(VLOOKUP(TRIM(B1253),ALL!$B$1:$V$2738,8,FALSE)),"",IF(ISERROR(VLOOKUP(TRIM(B1253),ALL!$B$1:$V$2738,8,FALSE))," ",VLOOKUP(TRIM(B1253),ALL!$B$1:$V$2738,8,FALSE)))</f>
        <v xml:space="preserve"> </v>
      </c>
      <c r="M1253" s="34"/>
      <c r="N1253" s="34" t="str">
        <f>IF(ISBLANK(VLOOKUP(TRIM(B1253),ALL!$B$1:$V$2738,10,FALSE)),"",IF(ISERROR(VLOOKUP(TRIM(B1253),ALL!$B$1:$V$2738,10,FALSE))," ",VLOOKUP(TRIM(B1253),ALL!$B$1:$V$2738,10,FALSE)))</f>
        <v xml:space="preserve"> </v>
      </c>
      <c r="O1253" s="32"/>
      <c r="P1253"/>
      <c r="Q1253"/>
      <c r="R1253"/>
      <c r="S1253"/>
      <c r="T1253"/>
      <c r="AB1253"/>
      <c r="AC1253"/>
    </row>
    <row r="1254" spans="1:29">
      <c r="A1254" s="34" t="str">
        <f>IF(ISERROR(VLOOKUP(TRIM(B1254),ALL!$B$1:$U$2738,3,FALSE)),"(unc)",VLOOKUP(TRIM(B1254),ALL!$B$1:$U$2738,3,FALSE))</f>
        <v>LILB</v>
      </c>
      <c r="B1254" s="99" t="s">
        <v>7979</v>
      </c>
      <c r="C1254" s="10" t="s">
        <v>3742</v>
      </c>
      <c r="D1254" s="224">
        <f>VLOOKUP(TRIM(B1254),BirthdateDraft!$A$1:$M$9000,2,FALSE)</f>
        <v>35724</v>
      </c>
      <c r="E1254" s="203" t="str">
        <f>VLOOKUP(TRIM(B1254),BirthdateDraft!$A$1:$M$9865,3,FALSE)</f>
        <v>20/1</v>
      </c>
      <c r="F1254" s="209" t="s">
        <v>8401</v>
      </c>
      <c r="G1254" s="34" t="str">
        <f>IF(ISERROR(VLOOKUP(TRIM(B1254),ALL!$B$1:$U$2738,2,FALSE)),"",IF(ISERROR(VLOOKUP(TRIM(B1254),ALL!$B$1:$U$2738,2,FALSE))," ",VLOOKUP(TRIM(B1254),ALL!$B$1:$U$2738,2,FALSE)))</f>
        <v>SEN</v>
      </c>
      <c r="H1254" s="124" t="str">
        <f>IF(ISBLANK(VLOOKUP(TRIM(B1254),ALL!$B$1:$V$2738,4,FALSE)),"",IF(ISERROR(VLOOKUP(TRIM(B1254),ALL!$B$1:$V$2738,4,FALSE))," ",VLOOKUP(TRIM(B1254),ALL!$B$1:$V$2738,4,FALSE)))</f>
        <v>5-4</v>
      </c>
      <c r="I1254" s="34" t="str">
        <f>IF(ISBLANK(VLOOKUP(TRIM(B1254),ALL!$B$1:$V$2738,5,FALSE)),"",IF(ISERROR(VLOOKUP(TRIM(B1254),ALL!$B$1:$V$2738,5,FALSE))," ",VLOOKUP(TRIM(B1254),ALL!$B$1:$V$2738,5,FALSE)))</f>
        <v/>
      </c>
      <c r="J1254" s="34">
        <f>IF(ISBLANK(VLOOKUP(TRIM(B1254),ALL!$B$1:$V$2738,6,FALSE)),"",IF(ISERROR(VLOOKUP(TRIM(B1254),ALL!$B$1:$V$2738,6,FALSE))," ", VLOOKUP(TRIM(B1254),ALL!$B$1:$V$2738,6,FALSE)))</f>
        <v>7</v>
      </c>
      <c r="K1254" s="34" t="str">
        <f>IF(ISBLANK(VLOOKUP(TRIM(B1254),ALL!$B$1:$V$2738,7,FALSE)),"",IF(ISERROR(VLOOKUP(TRIM(B1254),ALL!$B$1:$V$2738,7,FALSE))," ",VLOOKUP(TRIM(B1254),ALL!$B$1:$V$2738,7,FALSE)))</f>
        <v/>
      </c>
      <c r="L1254" s="34" t="str">
        <f>IF(ISBLANK(VLOOKUP(TRIM(B1254),ALL!$B$1:$V$2738,8,FALSE)),"",IF(ISERROR(VLOOKUP(TRIM(B1254),ALL!$B$1:$V$2738,8,FALSE))," ",VLOOKUP(TRIM(B1254),ALL!$B$1:$V$2738,8,FALSE)))</f>
        <v/>
      </c>
      <c r="M1254" s="34" t="str">
        <f>IF(ISBLANK(VLOOKUP(TRIM(B1254),ALL!$B$1:$V$2738,9,FALSE)),"",IF(ISERROR(VLOOKUP(TRIM(B1254),ALL!$B$1:$V$2738,9,FALSE))," ",VLOOKUP(TRIM(B1254),ALL!$B$1:$V$2738,9,FALSE)))</f>
        <v/>
      </c>
      <c r="N1254" s="34" t="str">
        <f>IF(ISBLANK(VLOOKUP(TRIM(B1254),ALL!$B$1:$V$2738,10,FALSE)),"",IF(ISERROR(VLOOKUP(TRIM(B1254),ALL!$B$1:$V$2738,10,FALSE))," ",VLOOKUP(TRIM(B1254),ALL!$B$1:$V$2738,10,FALSE)))</f>
        <v/>
      </c>
      <c r="O1254" s="32"/>
      <c r="P1254"/>
      <c r="Q1254"/>
      <c r="R1254"/>
      <c r="S1254"/>
      <c r="T1254"/>
      <c r="AB1254"/>
      <c r="AC1254"/>
    </row>
    <row r="1255" spans="1:29">
      <c r="A1255" s="34" t="str">
        <f>IF(ISERROR(VLOOKUP(TRIM(B1255),ALL!$B$1:$U$2738,3,FALSE)),"(unc)",VLOOKUP(TRIM(B1255),ALL!$B$1:$U$2738,3,FALSE))</f>
        <v>LILB</v>
      </c>
      <c r="B1255" s="99" t="s">
        <v>5463</v>
      </c>
      <c r="C1255" s="10" t="s">
        <v>3191</v>
      </c>
      <c r="D1255" s="224">
        <f>VLOOKUP(TRIM(B1255),BirthdateDraft!$A$1:$M$9000,2,FALSE)</f>
        <v>34151</v>
      </c>
      <c r="E1255" s="203" t="str">
        <f>VLOOKUP(TRIM(B1255),BirthdateDraft!$A$1:$M$9865,3,FALSE)</f>
        <v>16/4</v>
      </c>
      <c r="F1255" s="209"/>
      <c r="G1255" s="34" t="str">
        <f>IF(ISERROR(VLOOKUP(TRIM(B1255),ALL!$B$1:$U$2738,2,FALSE)),"",IF(ISERROR(VLOOKUP(TRIM(B1255),ALL!$B$1:$U$2738,2,FALSE))," ",VLOOKUP(TRIM(B1255),ALL!$B$1:$U$2738,2,FALSE)))</f>
        <v>GBN</v>
      </c>
      <c r="H1255" s="124" t="str">
        <f>IF(ISBLANK(VLOOKUP(TRIM(B1255),ALL!$B$1:$V$2738,4,FALSE)),"",IF(ISERROR(VLOOKUP(TRIM(B1255),ALL!$B$1:$V$2738,4,FALSE))," ",VLOOKUP(TRIM(B1255),ALL!$B$1:$V$2738,4,FALSE)))</f>
        <v>0-4</v>
      </c>
      <c r="I1255" s="34" t="str">
        <f>IF(ISBLANK(VLOOKUP(TRIM(B1255),ALL!$B$1:$V$2738,5,FALSE)),"",IF(ISERROR(VLOOKUP(TRIM(B1255),ALL!$B$1:$V$2738,5,FALSE))," ",VLOOKUP(TRIM(B1255),ALL!$B$1:$V$2738,5,FALSE)))</f>
        <v/>
      </c>
      <c r="J1255" s="34">
        <f>IF(ISBLANK(VLOOKUP(TRIM(B1255),ALL!$B$1:$V$2738,6,FALSE)),"",IF(ISERROR(VLOOKUP(TRIM(B1255),ALL!$B$1:$V$2738,6,FALSE))," ", VLOOKUP(TRIM(B1255),ALL!$B$1:$V$2738,6,FALSE)))</f>
        <v>0</v>
      </c>
      <c r="K1255" s="34" t="str">
        <f>IF(ISBLANK(VLOOKUP(TRIM(B1255),ALL!$B$1:$V$2738,7,FALSE)),"",IF(ISERROR(VLOOKUP(TRIM(B1255),ALL!$B$1:$V$2738,7,FALSE))," ",VLOOKUP(TRIM(B1255),ALL!$B$1:$V$2738,7,FALSE)))</f>
        <v/>
      </c>
      <c r="L1255" s="34" t="str">
        <f>IF(ISBLANK(VLOOKUP(TRIM(B1255),ALL!$B$1:$V$2738,8,FALSE)),"",IF(ISERROR(VLOOKUP(TRIM(B1255),ALL!$B$1:$V$2738,8,FALSE))," ",VLOOKUP(TRIM(B1255),ALL!$B$1:$V$2738,8,FALSE)))</f>
        <v/>
      </c>
      <c r="M1255" s="34" t="str">
        <f>IF(ISBLANK(VLOOKUP(TRIM(B1255),ALL!$B$1:$V$2738,9,FALSE)),"",IF(ISERROR(VLOOKUP(TRIM(B1255),ALL!$B$1:$V$2738,9,FALSE))," ",VLOOKUP(TRIM(B1255),ALL!$B$1:$V$2738,9,FALSE)))</f>
        <v/>
      </c>
      <c r="N1255" s="34" t="str">
        <f>IF(ISBLANK(VLOOKUP(TRIM(B1255),ALL!$B$1:$V$2738,10,FALSE)),"",IF(ISERROR(VLOOKUP(TRIM(B1255),ALL!$B$1:$V$2738,10,FALSE))," ",VLOOKUP(TRIM(B1255),ALL!$B$1:$V$2738,10,FALSE)))</f>
        <v/>
      </c>
      <c r="O1255" s="32"/>
      <c r="P1255"/>
      <c r="Q1255"/>
      <c r="R1255"/>
      <c r="S1255"/>
      <c r="T1255"/>
      <c r="AB1255"/>
      <c r="AC1255"/>
    </row>
    <row r="1256" spans="1:29">
      <c r="A1256" s="34" t="str">
        <f>IF(ISERROR(VLOOKUP(TRIM(B1256),ALL!$B$1:$U$2738,3,FALSE)),"(unc)",VLOOKUP(TRIM(B1256),ALL!$B$1:$U$2738,3,FALSE))</f>
        <v>LOLB</v>
      </c>
      <c r="B1256" s="99" t="s">
        <v>6164</v>
      </c>
      <c r="C1256" s="10" t="s">
        <v>3742</v>
      </c>
      <c r="D1256" s="224">
        <f>VLOOKUP(TRIM(B1256),BirthdateDraft!$A$1:$M$9000,2,FALSE)</f>
        <v>34618</v>
      </c>
      <c r="E1256" s="203" t="str">
        <f>VLOOKUP(TRIM(B1256),BirthdateDraft!$A$1:$M$9865,3,FALSE)</f>
        <v>17/1 (30)</v>
      </c>
      <c r="F1256" s="209"/>
      <c r="G1256" s="34" t="str">
        <f>IF(ISERROR(VLOOKUP(TRIM(B1256),ALL!$B$1:$U$2738,2,FALSE)),"",IF(ISERROR(VLOOKUP(TRIM(B1256),ALL!$B$1:$U$2738,2,FALSE))," ",VLOOKUP(TRIM(B1256),ALL!$B$1:$U$2738,2,FALSE)))</f>
        <v>PIA</v>
      </c>
      <c r="H1256" s="124" t="str">
        <f>IF(ISBLANK(VLOOKUP(TRIM(B1256),ALL!$B$1:$V$2738,4,FALSE)),"",IF(ISERROR(VLOOKUP(TRIM(B1256),ALL!$B$1:$V$2738,4,FALSE))," ",VLOOKUP(TRIM(B1256),ALL!$B$1:$V$2738,4,FALSE)))</f>
        <v>0-6</v>
      </c>
      <c r="I1256" s="34" t="str">
        <f>IF(ISBLANK(VLOOKUP(TRIM(B1256),ALL!$B$1:$V$2738,5,FALSE)),"",IF(ISERROR(VLOOKUP(TRIM(B1256),ALL!$B$1:$V$2738,5,FALSE))," ",VLOOKUP(TRIM(B1256),ALL!$B$1:$V$2738,5,FALSE)))</f>
        <v/>
      </c>
      <c r="J1256" s="34">
        <f>IF(ISBLANK(VLOOKUP(TRIM(B1256),ALL!$B$1:$V$2738,6,FALSE)),"",IF(ISERROR(VLOOKUP(TRIM(B1256),ALL!$B$1:$V$2738,6,FALSE))," ", VLOOKUP(TRIM(B1256),ALL!$B$1:$V$2738,6,FALSE)))</f>
        <v>12</v>
      </c>
      <c r="K1256" s="34">
        <f>IF(ISBLANK(VLOOKUP(TRIM(B1256),ALL!$B$1:$V$2738,7,FALSE)),"",IF(ISERROR(VLOOKUP(TRIM(B1256),ALL!$B$1:$V$2738,7,FALSE))," ",VLOOKUP(TRIM(B1256),ALL!$B$1:$V$2738,7,FALSE)))</f>
        <v>12</v>
      </c>
      <c r="L1256" s="34" t="str">
        <f>IF(ISBLANK(VLOOKUP(TRIM(B1256),ALL!$B$1:$V$2738,8,FALSE)),"",IF(ISERROR(VLOOKUP(TRIM(B1256),ALL!$B$1:$V$2738,8,FALSE))," ",VLOOKUP(TRIM(B1256),ALL!$B$1:$V$2738,8,FALSE)))</f>
        <v/>
      </c>
      <c r="M1256" s="34" t="str">
        <f>IF(ISBLANK(VLOOKUP(TRIM(B1256),ALL!$B$1:$V$2738,9,FALSE)),"",IF(ISERROR(VLOOKUP(TRIM(B1256),ALL!$B$1:$V$2738,9,FALSE))," ",VLOOKUP(TRIM(B1256),ALL!$B$1:$V$2738,9,FALSE)))</f>
        <v/>
      </c>
      <c r="N1256" s="34" t="str">
        <f>IF(ISBLANK(VLOOKUP(TRIM(B1256),ALL!$B$1:$V$2738,10,FALSE)),"",IF(ISERROR(VLOOKUP(TRIM(B1256),ALL!$B$1:$V$2738,10,FALSE))," ",VLOOKUP(TRIM(B1256),ALL!$B$1:$V$2738,10,FALSE)))</f>
        <v/>
      </c>
      <c r="O1256" s="32"/>
      <c r="P1256"/>
      <c r="Q1256"/>
      <c r="R1256"/>
      <c r="S1256"/>
      <c r="T1256"/>
      <c r="AB1256"/>
      <c r="AC1256"/>
    </row>
    <row r="1257" spans="1:29">
      <c r="A1257" s="34" t="str">
        <f>IF(ISERROR(VLOOKUP(TRIM(B1257),ALL!$B$1:$U$2738,3,FALSE)),"(unc)",VLOOKUP(TRIM(B1257),ALL!$B$1:$U$2738,3,FALSE))</f>
        <v>ROLB</v>
      </c>
      <c r="B1257" s="99" t="s">
        <v>9002</v>
      </c>
      <c r="C1257" s="10" t="s">
        <v>3191</v>
      </c>
      <c r="D1257" s="224">
        <f>VLOOKUP(TRIM(B1257),BirthdateDraft!$A$1:$M$9000,2,FALSE)</f>
        <v>36192</v>
      </c>
      <c r="E1257" s="203" t="str">
        <f>VLOOKUP(TRIM(B1257),BirthdateDraft!$A$1:$M$9865,3,FALSE)</f>
        <v>21/3</v>
      </c>
      <c r="F1257" s="209"/>
      <c r="G1257" s="34" t="str">
        <f>IF(ISERROR(VLOOKUP(TRIM(B1257),ALL!$B$1:$U$2738,2,FALSE)),"",IF(ISERROR(VLOOKUP(TRIM(B1257),ALL!$B$1:$U$2738,2,FALSE))," ",VLOOKUP(TRIM(B1257),ALL!$B$1:$U$2738,2,FALSE)))</f>
        <v>DNA</v>
      </c>
      <c r="H1257" s="124" t="str">
        <f>IF(ISBLANK(VLOOKUP(TRIM(B1257),ALL!$B$1:$V$2738,4,FALSE)),"",IF(ISERROR(VLOOKUP(TRIM(B1257),ALL!$B$1:$V$2738,4,FALSE))," ",VLOOKUP(TRIM(B1257),ALL!$B$1:$V$2738,4,FALSE)))</f>
        <v>0-5</v>
      </c>
      <c r="I1257" s="34" t="str">
        <f>IF(ISBLANK(VLOOKUP(TRIM(B1257),ALL!$B$1:$V$2738,5,FALSE)),"",IF(ISERROR(VLOOKUP(TRIM(B1257),ALL!$B$1:$V$2738,5,FALSE))," ",VLOOKUP(TRIM(B1257),ALL!$B$1:$V$2738,5,FALSE)))</f>
        <v/>
      </c>
      <c r="J1257" s="34">
        <f>IF(ISBLANK(VLOOKUP(TRIM(B1257),ALL!$B$1:$V$2738,6,FALSE)),"",IF(ISERROR(VLOOKUP(TRIM(B1257),ALL!$B$1:$V$2738,6,FALSE))," ", VLOOKUP(TRIM(B1257),ALL!$B$1:$V$2738,6,FALSE)))</f>
        <v>9</v>
      </c>
      <c r="K1257" s="34" t="str">
        <f>IF(ISBLANK(VLOOKUP(TRIM(B1257),ALL!$B$1:$V$2738,7,FALSE)),"",IF(ISERROR(VLOOKUP(TRIM(B1257),ALL!$B$1:$V$2738,7,FALSE))," ",VLOOKUP(TRIM(B1257),ALL!$B$1:$V$2738,7,FALSE)))</f>
        <v/>
      </c>
      <c r="L1257" s="34" t="str">
        <f>IF(ISBLANK(VLOOKUP(TRIM(B1257),ALL!$B$1:$V$2738,8,FALSE)),"",IF(ISERROR(VLOOKUP(TRIM(B1257),ALL!$B$1:$V$2738,8,FALSE))," ",VLOOKUP(TRIM(B1257),ALL!$B$1:$V$2738,8,FALSE)))</f>
        <v/>
      </c>
      <c r="M1257" s="34" t="str">
        <f>IF(ISBLANK(VLOOKUP(TRIM(B1257),ALL!$B$1:$V$2738,9,FALSE)),"",IF(ISERROR(VLOOKUP(TRIM(B1257),ALL!$B$1:$V$2738,9,FALSE))," ",VLOOKUP(TRIM(B1257),ALL!$B$1:$V$2738,9,FALSE)))</f>
        <v/>
      </c>
      <c r="N1257" s="34" t="str">
        <f>IF(ISBLANK(VLOOKUP(TRIM(B1257),ALL!$B$1:$V$2738,10,FALSE)),"",IF(ISERROR(VLOOKUP(TRIM(B1257),ALL!$B$1:$V$2738,10,FALSE))," ",VLOOKUP(TRIM(B1257),ALL!$B$1:$V$2738,10,FALSE)))</f>
        <v/>
      </c>
      <c r="O1257" s="32"/>
      <c r="P1257"/>
      <c r="Q1257"/>
      <c r="R1257"/>
      <c r="S1257"/>
      <c r="T1257"/>
      <c r="AB1257"/>
      <c r="AC1257"/>
    </row>
    <row r="1258" spans="1:29">
      <c r="A1258" s="34" t="str">
        <f>IF(ISERROR(VLOOKUP(TRIM(B1258),ALL!$B$1:$U$2738,3,FALSE)),"(unc)",VLOOKUP(TRIM(B1258),ALL!$B$1:$U$2738,3,FALSE))</f>
        <v>RILB</v>
      </c>
      <c r="B1258" s="99" t="s">
        <v>10202</v>
      </c>
      <c r="C1258" s="10" t="s">
        <v>3191</v>
      </c>
      <c r="D1258" s="224">
        <f>VLOOKUP(TRIM(B1258),BirthdateDraft!$A$1:$M$9000,2,FALSE)</f>
        <v>36123</v>
      </c>
      <c r="E1258" s="203" t="str">
        <f>VLOOKUP(TRIM(B1258),BirthdateDraft!$A$1:$M$9865,3,FALSE)</f>
        <v>22/FA</v>
      </c>
      <c r="F1258" s="209" t="s">
        <v>10754</v>
      </c>
      <c r="G1258" s="34" t="str">
        <f>IF(ISERROR(VLOOKUP(TRIM(B1258),ALL!$B$1:$U$2738,2,FALSE)),"",IF(ISERROR(VLOOKUP(TRIM(B1258),ALL!$B$1:$U$2738,2,FALSE))," ",VLOOKUP(TRIM(B1258),ALL!$B$1:$U$2738,2,FALSE)))</f>
        <v>TNA</v>
      </c>
      <c r="H1258" s="124" t="str">
        <f>IF(ISBLANK(VLOOKUP(TRIM(B1258),ALL!$B$1:$V$2738,4,FALSE)),"",IF(ISERROR(VLOOKUP(TRIM(B1258),ALL!$B$1:$V$2738,4,FALSE))," ",VLOOKUP(TRIM(B1258),ALL!$B$1:$V$2738,4,FALSE)))</f>
        <v>4-4</v>
      </c>
      <c r="I1258" s="34" t="str">
        <f>IF(ISBLANK(VLOOKUP(TRIM(B1258),ALL!$B$1:$V$2738,5,FALSE)),"",IF(ISERROR(VLOOKUP(TRIM(B1258),ALL!$B$1:$V$2738,5,FALSE))," ",VLOOKUP(TRIM(B1258),ALL!$B$1:$V$2738,5,FALSE)))</f>
        <v/>
      </c>
      <c r="J1258" s="34">
        <f>IF(ISBLANK(VLOOKUP(TRIM(B1258),ALL!$B$1:$V$2738,6,FALSE)),"",IF(ISERROR(VLOOKUP(TRIM(B1258),ALL!$B$1:$V$2738,6,FALSE))," ", VLOOKUP(TRIM(B1258),ALL!$B$1:$V$2738,6,FALSE)))</f>
        <v>3</v>
      </c>
      <c r="K1258" s="34"/>
      <c r="L1258" s="34"/>
      <c r="M1258" s="34"/>
      <c r="N1258" s="34"/>
      <c r="O1258"/>
      <c r="P1258"/>
      <c r="Q1258"/>
      <c r="R1258"/>
      <c r="S1258"/>
      <c r="T1258"/>
      <c r="AB1258"/>
      <c r="AC1258"/>
    </row>
    <row r="1259" spans="1:29" ht="15" customHeight="1">
      <c r="A1259" s="34" t="str">
        <f>IF(ISERROR(VLOOKUP(TRIM(B1259),ALL!$B$1:$U$2738,3,FALSE)),"(unc)",VLOOKUP(TRIM(B1259),ALL!$B$1:$U$2738,3,FALSE))</f>
        <v>LB</v>
      </c>
      <c r="B1259" s="99" t="s">
        <v>5423</v>
      </c>
      <c r="C1259" s="10" t="s">
        <v>3742</v>
      </c>
      <c r="D1259" s="224">
        <f>VLOOKUP(TRIM(B1259),BirthdateDraft!$A$1:$M$9000,2,FALSE)</f>
        <v>34199</v>
      </c>
      <c r="E1259" s="203" t="str">
        <f>VLOOKUP(TRIM(B1259),BirthdateDraft!$A$1:$M$9865,3,FALSE)</f>
        <v>15/5</v>
      </c>
      <c r="F1259" s="209" t="s">
        <v>8295</v>
      </c>
      <c r="G1259" s="34" t="str">
        <f>IF(ISERROR(VLOOKUP(TRIM(B1259),ALL!$B$1:$U$2738,2,FALSE)),"",IF(ISERROR(VLOOKUP(TRIM(B1259),ALL!$B$1:$U$2738,2,FALSE))," ",VLOOKUP(TRIM(B1259),ALL!$B$1:$U$2738,2,FALSE)))</f>
        <v>WAN</v>
      </c>
      <c r="H1259" s="124" t="str">
        <f>IF(ISBLANK(VLOOKUP(TRIM(B1259),ALL!$B$1:$V$2738,4,FALSE)),"",IF(ISERROR(VLOOKUP(TRIM(B1259),ALL!$B$1:$V$2738,4,FALSE))," ",VLOOKUP(TRIM(B1259),ALL!$B$1:$V$2738,4,FALSE)))</f>
        <v>0-4</v>
      </c>
      <c r="I1259" s="34" t="str">
        <f>IF(ISBLANK(VLOOKUP(TRIM(B1259),ALL!$B$1:$V$2738,5,FALSE)),"",IF(ISERROR(VLOOKUP(TRIM(B1259),ALL!$B$1:$V$2738,5,FALSE))," ",VLOOKUP(TRIM(B1259),ALL!$B$1:$V$2738,5,FALSE)))</f>
        <v/>
      </c>
      <c r="J1259" s="34">
        <f>IF(ISBLANK(VLOOKUP(TRIM(B1259),ALL!$B$1:$V$2738,6,FALSE)),"",IF(ISERROR(VLOOKUP(TRIM(B1259),ALL!$B$1:$V$2738,6,FALSE))," ", VLOOKUP(TRIM(B1259),ALL!$B$1:$V$2738,6,FALSE)))</f>
        <v>4</v>
      </c>
      <c r="K1259" s="34"/>
      <c r="L1259" s="34"/>
      <c r="M1259" s="34"/>
      <c r="N1259" s="34"/>
      <c r="O1259" s="32"/>
      <c r="P1259"/>
      <c r="Q1259"/>
      <c r="R1259"/>
      <c r="S1259"/>
      <c r="T1259"/>
      <c r="AB1259"/>
      <c r="AC1259"/>
    </row>
    <row r="1260" spans="1:29">
      <c r="A1260" s="34" t="str">
        <f>IF(ISERROR(VLOOKUP(TRIM(B1260),ALL!$B$1:$U$2738,3,FALSE)),"(unc)",VLOOKUP(TRIM(B1260),ALL!$B$1:$U$2738,3,FALSE))</f>
        <v>OLB</v>
      </c>
      <c r="B1260" s="99" t="s">
        <v>829</v>
      </c>
      <c r="C1260" s="10" t="s">
        <v>3191</v>
      </c>
      <c r="D1260" s="224">
        <f>VLOOKUP(TRIM(B1260),BirthdateDraft!$A$1:$M$9000,2,FALSE)</f>
        <v>32593</v>
      </c>
      <c r="E1260" s="203" t="str">
        <f>VLOOKUP(TRIM(B1260),BirthdateDraft!$A$1:$M$9865,3,FALSE)</f>
        <v>11/1 (2)</v>
      </c>
      <c r="F1260" s="209"/>
      <c r="G1260" s="34" t="str">
        <f>IF(ISERROR(VLOOKUP(TRIM(B1260),ALL!$B$1:$U$2738,2,FALSE)),"",IF(ISERROR(VLOOKUP(TRIM(B1260),ALL!$B$1:$U$2738,2,FALSE))," ",VLOOKUP(TRIM(B1260),ALL!$B$1:$U$2738,2,FALSE)))</f>
        <v>BFA</v>
      </c>
      <c r="H1260" s="124" t="str">
        <f>IF(ISBLANK(VLOOKUP(TRIM(B1260),ALL!$B$1:$V$2738,4,FALSE)),"",IF(ISERROR(VLOOKUP(TRIM(B1260),ALL!$B$1:$V$2738,4,FALSE))," ",VLOOKUP(TRIM(B1260),ALL!$B$1:$V$2738,4,FALSE)))</f>
        <v>0-0</v>
      </c>
      <c r="I1260" s="34" t="str">
        <f>IF(ISBLANK(VLOOKUP(TRIM(B1260),ALL!$B$1:$V$2738,5,FALSE)),"",IF(ISERROR(VLOOKUP(TRIM(B1260),ALL!$B$1:$V$2738,5,FALSE))," ",VLOOKUP(TRIM(B1260),ALL!$B$1:$V$2738,5,FALSE)))</f>
        <v/>
      </c>
      <c r="J1260" s="34">
        <f>IF(ISBLANK(VLOOKUP(TRIM(B1260),ALL!$B$1:$V$2738,6,FALSE)),"",IF(ISERROR(VLOOKUP(TRIM(B1260),ALL!$B$1:$V$2738,6,FALSE))," ", VLOOKUP(TRIM(B1260),ALL!$B$1:$V$2738,6,FALSE)))</f>
        <v>0</v>
      </c>
      <c r="K1260" s="34" t="str">
        <f>IF(ISBLANK(VLOOKUP(TRIM(B1260),ALL!$B$1:$V$2738,7,FALSE)),"",IF(ISERROR(VLOOKUP(TRIM(B1260),ALL!$B$1:$V$2738,7,FALSE))," ",VLOOKUP(TRIM(B1260),ALL!$B$1:$V$2738,7,FALSE)))</f>
        <v/>
      </c>
      <c r="L1260" s="34" t="str">
        <f>IF(ISBLANK(VLOOKUP(TRIM(B1260),ALL!$B$1:$V$2738,8,FALSE)),"",IF(ISERROR(VLOOKUP(TRIM(B1260),ALL!$B$1:$V$2738,8,FALSE))," ",VLOOKUP(TRIM(B1260),ALL!$B$1:$V$2738,8,FALSE)))</f>
        <v/>
      </c>
      <c r="M1260" s="34" t="str">
        <f>IF(ISBLANK(VLOOKUP(TRIM(B1260),ALL!$B$1:$V$2738,9,FALSE)),"",IF(ISERROR(VLOOKUP(TRIM(B1260),ALL!$B$1:$V$2738,9,FALSE))," ",VLOOKUP(TRIM(B1260),ALL!$B$1:$V$2738,9,FALSE)))</f>
        <v/>
      </c>
      <c r="N1260" s="34" t="str">
        <f>IF(ISBLANK(VLOOKUP(TRIM(B1260),ALL!$B$1:$V$2738,10,FALSE)),"",IF(ISERROR(VLOOKUP(TRIM(B1260),ALL!$B$1:$V$2738,10,FALSE))," ",VLOOKUP(TRIM(B1260),ALL!$B$1:$V$2738,10,FALSE)))</f>
        <v/>
      </c>
      <c r="O1260" s="32"/>
      <c r="P1260"/>
      <c r="Q1260"/>
      <c r="R1260"/>
      <c r="S1260"/>
      <c r="T1260"/>
      <c r="AB1260"/>
      <c r="AC1260"/>
    </row>
    <row r="1261" spans="1:29">
      <c r="A1261" s="34"/>
      <c r="B1261" s="99"/>
      <c r="C1261" s="10"/>
      <c r="D1261" s="224"/>
      <c r="E1261" s="203"/>
      <c r="F1261" s="209"/>
      <c r="G1261" s="34"/>
      <c r="H1261" s="124"/>
      <c r="I1261" s="34"/>
      <c r="J1261" s="34"/>
      <c r="K1261" s="34"/>
      <c r="L1261" s="34" t="str">
        <f>IF(ISBLANK(VLOOKUP(TRIM(B1261),ALL!$B$1:$V$2738,8,FALSE)),"",IF(ISERROR(VLOOKUP(TRIM(B1261),ALL!$B$1:$V$2738,8,FALSE))," ",VLOOKUP(TRIM(B1261),ALL!$B$1:$V$2738,8,FALSE)))</f>
        <v xml:space="preserve"> </v>
      </c>
      <c r="M1261" s="34" t="str">
        <f>IF(ISBLANK(VLOOKUP(TRIM(B1261),ALL!$B$1:$V$2738,9,FALSE)),"",IF(ISERROR(VLOOKUP(TRIM(B1261),ALL!$B$1:$V$2738,9,FALSE))," ",VLOOKUP(TRIM(B1261),ALL!$B$1:$V$2738,9,FALSE)))</f>
        <v xml:space="preserve"> </v>
      </c>
      <c r="N1261" s="34" t="str">
        <f>IF(ISBLANK(VLOOKUP(TRIM(B1261),ALL!$B$1:$V$2738,10,FALSE)),"",IF(ISERROR(VLOOKUP(TRIM(B1261),ALL!$B$1:$V$2738,10,FALSE))," ",VLOOKUP(TRIM(B1261),ALL!$B$1:$V$2738,10,FALSE)))</f>
        <v xml:space="preserve"> </v>
      </c>
      <c r="O1261" s="32"/>
      <c r="P1261"/>
      <c r="Q1261"/>
      <c r="R1261"/>
      <c r="S1261"/>
      <c r="T1261"/>
      <c r="AB1261"/>
      <c r="AC1261"/>
    </row>
    <row r="1262" spans="1:29">
      <c r="A1262" s="34" t="str">
        <f>IF(ISERROR(VLOOKUP(TRIM(B1262),ALL!$B$1:$U$2738,3,FALSE)),"(unc)",VLOOKUP(TRIM(B1262),ALL!$B$1:$U$2738,3,FALSE))</f>
        <v>RCB ^</v>
      </c>
      <c r="B1262" s="99" t="s">
        <v>6543</v>
      </c>
      <c r="C1262" s="10" t="s">
        <v>3191</v>
      </c>
      <c r="D1262" s="224">
        <f>VLOOKUP(TRIM(B1262),BirthdateDraft!$A$1:$M$9000,2,FALSE)</f>
        <v>35470</v>
      </c>
      <c r="E1262" s="203" t="str">
        <f>VLOOKUP(TRIM(B1262),BirthdateDraft!$A$1:$M$9865,3,FALSE)</f>
        <v>18/1 (18)</v>
      </c>
      <c r="F1262" s="209"/>
      <c r="G1262" s="34" t="str">
        <f>IF(ISERROR(VLOOKUP(TRIM(B1262),ALL!$B$1:$U$2738,2,FALSE)),"",IF(ISERROR(VLOOKUP(TRIM(B1262),ALL!$B$1:$U$2738,2,FALSE))," ",VLOOKUP(TRIM(B1262),ALL!$B$1:$U$2738,2,FALSE)))</f>
        <v>GBN</v>
      </c>
      <c r="H1262" s="124" t="str">
        <f>IF(ISBLANK(VLOOKUP(TRIM(B1262),ALL!$B$1:$V$2738,4,FALSE)),"",IF(ISERROR(VLOOKUP(TRIM(B1262),ALL!$B$1:$V$2738,4,FALSE))," ",VLOOKUP(TRIM(B1262),ALL!$B$1:$V$2738,4,FALSE)))</f>
        <v>5</v>
      </c>
      <c r="I1262" s="34" t="str">
        <f>IF(ISBLANK(VLOOKUP(TRIM(B1262),ALL!$B$1:$V$2738,5,FALSE)),"",IF(ISERROR(VLOOKUP(TRIM(B1262),ALL!$B$1:$V$2738,5,FALSE))," ",VLOOKUP(TRIM(B1262),ALL!$B$1:$V$2738,5,FALSE)))</f>
        <v/>
      </c>
      <c r="J1262" s="34" t="str">
        <f>IF(ISBLANK(VLOOKUP(TRIM(B1262),ALL!$B$1:$V$2738,6,FALSE)),"",IF(ISERROR(VLOOKUP(TRIM(B1262),ALL!$B$1:$V$2738,6,FALSE))," ", VLOOKUP(TRIM(B1262),ALL!$B$1:$V$2738,6,FALSE)))</f>
        <v/>
      </c>
      <c r="K1262" s="34" t="str">
        <f>IF(ISBLANK(VLOOKUP(TRIM(B1262),ALL!$B$1:$V$2738,7,FALSE)),"",IF(ISERROR(VLOOKUP(TRIM(B1262),ALL!$B$1:$V$2738,7,FALSE))," ",VLOOKUP(TRIM(B1262),ALL!$B$1:$V$2738,7,FALSE)))</f>
        <v/>
      </c>
      <c r="L1262" s="34" t="str">
        <f>IF(ISBLANK(VLOOKUP(TRIM(B1262),ALL!$B$1:$V$2738,8,FALSE)),"",IF(ISERROR(VLOOKUP(TRIM(B1262),ALL!$B$1:$V$2738,8,FALSE))," ",VLOOKUP(TRIM(B1262),ALL!$B$1:$V$2738,8,FALSE)))</f>
        <v/>
      </c>
      <c r="M1262" s="34"/>
      <c r="N1262" s="516">
        <f>19+(8*0.25)+3</f>
        <v>24</v>
      </c>
      <c r="O1262" s="516">
        <f>19+5.5</f>
        <v>24.5</v>
      </c>
      <c r="P1262"/>
      <c r="Q1262"/>
      <c r="R1262"/>
      <c r="S1262"/>
      <c r="T1262"/>
      <c r="AB1262"/>
      <c r="AC1262"/>
    </row>
    <row r="1263" spans="1:29">
      <c r="A1263" s="34" t="str">
        <f>IF(ISERROR(VLOOKUP(TRIM(B1263),ALL!$B$1:$U$2738,3,FALSE)),"(unc)",VLOOKUP(TRIM(B1263),ALL!$B$1:$U$2738,3,FALSE))</f>
        <v>FS ^</v>
      </c>
      <c r="B1263" s="99" t="s">
        <v>6042</v>
      </c>
      <c r="C1263" s="10" t="s">
        <v>3191</v>
      </c>
      <c r="D1263" s="224">
        <f>VLOOKUP(TRIM(B1263),BirthdateDraft!$A$1:$M$9000,2,FALSE)</f>
        <v>34313</v>
      </c>
      <c r="E1263" s="203" t="str">
        <f>VLOOKUP(TRIM(B1263),BirthdateDraft!$A$1:$M$9865,3,FALSE)</f>
        <v>17/4</v>
      </c>
      <c r="F1263" s="209" t="s">
        <v>6797</v>
      </c>
      <c r="G1263" s="34" t="str">
        <f>IF(ISERROR(VLOOKUP(TRIM(B1263),ALL!$B$1:$U$2738,2,FALSE)),"",IF(ISERROR(VLOOKUP(TRIM(B1263),ALL!$B$1:$U$2738,2,FALSE))," ",VLOOKUP(TRIM(B1263),ALL!$B$1:$U$2738,2,FALSE)))</f>
        <v>CHN</v>
      </c>
      <c r="H1263" s="124" t="str">
        <f>IF(ISBLANK(VLOOKUP(TRIM(B1263),ALL!$B$1:$V$2738,4,FALSE)),"",IF(ISERROR(VLOOKUP(TRIM(B1263),ALL!$B$1:$V$2738,4,FALSE))," ",VLOOKUP(TRIM(B1263),ALL!$B$1:$V$2738,4,FALSE)))</f>
        <v>4-0</v>
      </c>
      <c r="I1263" s="34"/>
      <c r="J1263" s="34" t="str">
        <f>IF(ISBLANK(VLOOKUP(TRIM(B1263),ALL!$B$1:$V$2738,6,FALSE)),"",IF(ISERROR(VLOOKUP(TRIM(B1263),ALL!$B$1:$V$2738,6,FALSE))," ", VLOOKUP(TRIM(B1263),ALL!$B$1:$V$2738,6,FALSE)))</f>
        <v/>
      </c>
      <c r="K1263" s="34" t="str">
        <f>IF(ISBLANK(VLOOKUP(TRIM(B1263),ALL!$B$1:$V$2738,7,FALSE)),"",IF(ISERROR(VLOOKUP(TRIM(B1263),ALL!$B$1:$V$2738,7,FALSE))," ",VLOOKUP(TRIM(B1263),ALL!$B$1:$V$2738,7,FALSE)))</f>
        <v/>
      </c>
      <c r="L1263" s="34" t="str">
        <f>IF(ISBLANK(VLOOKUP(TRIM(B1263),ALL!$B$1:$V$2738,8,FALSE)),"",IF(ISERROR(VLOOKUP(TRIM(B1263),ALL!$B$1:$V$2738,8,FALSE))," ",VLOOKUP(TRIM(B1263),ALL!$B$1:$V$2738,8,FALSE)))</f>
        <v/>
      </c>
      <c r="M1263" s="34" t="str">
        <f>IF(ISBLANK(VLOOKUP(TRIM(B1263),ALL!$B$1:$V$2738,9,FALSE)),"",IF(ISERROR(VLOOKUP(TRIM(B1263),ALL!$B$1:$V$2738,9,FALSE))," ",VLOOKUP(TRIM(B1263),ALL!$B$1:$V$2738,9,FALSE)))</f>
        <v/>
      </c>
      <c r="N1263" s="34" t="str">
        <f>IF(ISBLANK(VLOOKUP(TRIM(B1263),ALL!$B$1:$V$2738,10,FALSE)),"",IF(ISERROR(VLOOKUP(TRIM(B1263),ALL!$B$1:$V$2738,10,FALSE))," ",VLOOKUP(TRIM(B1263),ALL!$B$1:$V$2738,10,FALSE)))</f>
        <v/>
      </c>
      <c r="O1263" s="32"/>
      <c r="P1263"/>
      <c r="Q1263"/>
      <c r="R1263"/>
      <c r="S1263"/>
      <c r="T1263"/>
      <c r="AB1263"/>
      <c r="AC1263"/>
    </row>
    <row r="1264" spans="1:29">
      <c r="A1264" s="34" t="str">
        <f>IF(ISERROR(VLOOKUP(TRIM(B1264),ALL!$B$1:$U$2738,3,FALSE)),"(unc)",VLOOKUP(TRIM(B1264),ALL!$B$1:$U$2738,3,FALSE))</f>
        <v>FS ^</v>
      </c>
      <c r="B1264" s="99" t="s">
        <v>7094</v>
      </c>
      <c r="C1264" s="10" t="s">
        <v>3191</v>
      </c>
      <c r="D1264" s="224">
        <f>VLOOKUP(TRIM(B1264),BirthdateDraft!$A$1:$M$9000,2,FALSE)</f>
        <v>35541</v>
      </c>
      <c r="E1264" s="203" t="str">
        <f>VLOOKUP(TRIM(B1264),BirthdateDraft!$A$1:$M$9865,3,FALSE)</f>
        <v>18/6</v>
      </c>
      <c r="F1264" s="209"/>
      <c r="G1264" s="34" t="str">
        <f>IF(ISERROR(VLOOKUP(TRIM(B1264),ALL!$B$1:$U$2738,2,FALSE)),"",IF(ISERROR(VLOOKUP(TRIM(B1264),ALL!$B$1:$U$2738,2,FALSE))," ",VLOOKUP(TRIM(B1264),ALL!$B$1:$U$2738,2,FALSE)))</f>
        <v>MIA</v>
      </c>
      <c r="H1264" s="124" t="str">
        <f>IF(ISBLANK(VLOOKUP(TRIM(B1264),ALL!$B$1:$V$2738,4,FALSE)),"",IF(ISERROR(VLOOKUP(TRIM(B1264),ALL!$B$1:$V$2738,4,FALSE))," ",VLOOKUP(TRIM(B1264),ALL!$B$1:$V$2738,4,FALSE)))</f>
        <v>4-6</v>
      </c>
      <c r="I1264" s="34" t="str">
        <f>IF(ISBLANK(VLOOKUP(TRIM(B1264),ALL!$B$1:$V$2738,5,FALSE)),"",IF(ISERROR(VLOOKUP(TRIM(B1264),ALL!$B$1:$V$2738,5,FALSE))," ",VLOOKUP(TRIM(B1264),ALL!$B$1:$V$2738,5,FALSE)))</f>
        <v/>
      </c>
      <c r="J1264" s="34" t="str">
        <f>IF(ISBLANK(VLOOKUP(TRIM(B1264),ALL!$B$1:$V$2738,6,FALSE)),"",IF(ISERROR(VLOOKUP(TRIM(B1264),ALL!$B$1:$V$2738,6,FALSE))," ", VLOOKUP(TRIM(B1264),ALL!$B$1:$V$2738,6,FALSE)))</f>
        <v/>
      </c>
      <c r="K1264" s="34" t="str">
        <f>IF(ISBLANK(VLOOKUP(TRIM(B1264),ALL!$B$1:$V$2738,7,FALSE)),"",IF(ISERROR(VLOOKUP(TRIM(B1264),ALL!$B$1:$V$2738,7,FALSE))," ",VLOOKUP(TRIM(B1264),ALL!$B$1:$V$2738,7,FALSE)))</f>
        <v/>
      </c>
      <c r="L1264" s="34" t="str">
        <f>IF(ISBLANK(VLOOKUP(TRIM(B1264),ALL!$B$1:$V$2738,8,FALSE)),"",IF(ISERROR(VLOOKUP(TRIM(B1264),ALL!$B$1:$V$2738,8,FALSE))," ",VLOOKUP(TRIM(B1264),ALL!$B$1:$V$2738,8,FALSE)))</f>
        <v/>
      </c>
      <c r="M1264" s="34" t="str">
        <f>IF(ISBLANK(VLOOKUP(TRIM(B1264),ALL!$B$1:$V$2738,9,FALSE)),"",IF(ISERROR(VLOOKUP(TRIM(B1264),ALL!$B$1:$V$2738,9,FALSE))," ",VLOOKUP(TRIM(B1264),ALL!$B$1:$V$2738,9,FALSE)))</f>
        <v/>
      </c>
      <c r="N1264" s="34" t="str">
        <f>IF(ISBLANK(VLOOKUP(TRIM(B1264),ALL!$B$1:$V$2738,10,FALSE)),"",IF(ISERROR(VLOOKUP(TRIM(B1264),ALL!$B$1:$V$2738,10,FALSE))," ",VLOOKUP(TRIM(B1264),ALL!$B$1:$V$2738,10,FALSE)))</f>
        <v/>
      </c>
      <c r="O1264" s="32"/>
      <c r="P1264"/>
      <c r="Q1264"/>
      <c r="R1264"/>
      <c r="S1264"/>
      <c r="T1264"/>
      <c r="AB1264"/>
      <c r="AC1264"/>
    </row>
    <row r="1265" spans="1:29">
      <c r="A1265" s="34" t="str">
        <f>IF(ISERROR(VLOOKUP(TRIM(B1265),ALL!$B$1:$U$2738,3,FALSE)),"(unc)",VLOOKUP(TRIM(B1265),ALL!$B$1:$U$2738,3,FALSE))</f>
        <v>CB ^</v>
      </c>
      <c r="B1265" s="99" t="s">
        <v>6162</v>
      </c>
      <c r="C1265" s="10" t="s">
        <v>3191</v>
      </c>
      <c r="D1265" s="224">
        <f>VLOOKUP(TRIM(B1265),BirthdateDraft!$A$1:$M$9000,2,FALSE)</f>
        <v>34402</v>
      </c>
      <c r="E1265" s="203" t="str">
        <f>VLOOKUP(TRIM(B1265),BirthdateDraft!$A$1:$M$9865,3,FALSE)</f>
        <v>16/FA</v>
      </c>
      <c r="F1265" s="209"/>
      <c r="G1265" s="34" t="str">
        <f>IF(ISERROR(VLOOKUP(TRIM(B1265),ALL!$B$1:$U$2738,2,FALSE)),"",IF(ISERROR(VLOOKUP(TRIM(B1265),ALL!$B$1:$U$2738,2,FALSE))," ",VLOOKUP(TRIM(B1265),ALL!$B$1:$U$2738,2,FALSE)))</f>
        <v>CNA</v>
      </c>
      <c r="H1265" s="124" t="str">
        <f>IF(ISBLANK(VLOOKUP(TRIM(B1265),ALL!$B$1:$V$2738,4,FALSE)),"",IF(ISERROR(VLOOKUP(TRIM(B1265),ALL!$B$1:$V$2738,4,FALSE))," ",VLOOKUP(TRIM(B1265),ALL!$B$1:$V$2738,4,FALSE)))</f>
        <v>6</v>
      </c>
      <c r="I1265" s="34" t="str">
        <f>IF(ISBLANK(VLOOKUP(TRIM(B1265),ALL!$B$1:$V$2738,5,FALSE)),"",IF(ISERROR(VLOOKUP(TRIM(B1265),ALL!$B$1:$V$2738,5,FALSE))," ",VLOOKUP(TRIM(B1265),ALL!$B$1:$V$2738,5,FALSE)))</f>
        <v/>
      </c>
      <c r="J1265" s="34" t="str">
        <f>IF(ISBLANK(VLOOKUP(TRIM(B1265),ALL!$B$1:$V$2738,6,FALSE)),"",IF(ISERROR(VLOOKUP(TRIM(B1265),ALL!$B$1:$V$2738,6,FALSE))," ", VLOOKUP(TRIM(B1265),ALL!$B$1:$V$2738,6,FALSE)))</f>
        <v/>
      </c>
      <c r="K1265" s="34" t="str">
        <f>IF(ISBLANK(VLOOKUP(TRIM(B1265),ALL!$B$1:$V$2738,7,FALSE)),"",IF(ISERROR(VLOOKUP(TRIM(B1265),ALL!$B$1:$V$2738,7,FALSE))," ",VLOOKUP(TRIM(B1265),ALL!$B$1:$V$2738,7,FALSE)))</f>
        <v/>
      </c>
      <c r="L1265" s="34"/>
      <c r="M1265" s="34"/>
      <c r="N1265" s="34"/>
      <c r="O1265" s="32"/>
      <c r="P1265"/>
      <c r="Q1265"/>
      <c r="R1265"/>
      <c r="S1265"/>
      <c r="T1265"/>
      <c r="AB1265"/>
      <c r="AC1265"/>
    </row>
    <row r="1266" spans="1:29">
      <c r="A1266" s="34" t="str">
        <f>IF(ISERROR(VLOOKUP(TRIM(B1266),ALL!$B$1:$U$2738,3,FALSE)),"(unc)",VLOOKUP(TRIM(B1266),ALL!$B$1:$U$2738,3,FALSE))</f>
        <v>LCB ^</v>
      </c>
      <c r="B1266" s="208" t="s">
        <v>11325</v>
      </c>
      <c r="C1266" s="10" t="s">
        <v>3191</v>
      </c>
      <c r="D1266" s="224">
        <f>VLOOKUP(TRIM(B1266),BirthdateDraft!$A$1:$M$9000,2,FALSE)</f>
        <v>37143</v>
      </c>
      <c r="E1266" s="203">
        <f>VLOOKUP(TRIM(B1266),BirthdateDraft!$A$1:$M$9865,3,FALSE)</f>
        <v>23.7</v>
      </c>
      <c r="F1266" s="209" t="s">
        <v>11755</v>
      </c>
      <c r="G1266" s="34" t="str">
        <f>IF(ISERROR(VLOOKUP(TRIM(B1266),ALL!$B$1:$U$2738,2,FALSE)),"",IF(ISERROR(VLOOKUP(TRIM(B1266),ALL!$B$1:$U$2738,2,FALSE))," ",VLOOKUP(TRIM(B1266),ALL!$B$1:$U$2738,2,FALSE)))</f>
        <v>GBN</v>
      </c>
      <c r="H1266" s="124" t="str">
        <f>IF(ISBLANK(VLOOKUP(TRIM(B1266),ALL!$B$1:$V$2738,4,FALSE)),"",IF(ISERROR(VLOOKUP(TRIM(B1266),ALL!$B$1:$V$2738,4,FALSE))," ",VLOOKUP(TRIM(B1266),ALL!$B$1:$V$2738,4,FALSE)))</f>
        <v>4</v>
      </c>
      <c r="I1266" s="34"/>
      <c r="J1266" s="34"/>
      <c r="K1266" s="34"/>
      <c r="L1266" s="34"/>
      <c r="M1266" s="34"/>
      <c r="N1266" s="34"/>
      <c r="O1266" s="32"/>
      <c r="P1266"/>
      <c r="Q1266"/>
      <c r="R1266"/>
      <c r="S1266"/>
      <c r="T1266"/>
      <c r="AB1266"/>
      <c r="AC1266"/>
    </row>
    <row r="1267" spans="1:29">
      <c r="A1267" s="34" t="str">
        <f>IF(ISERROR(VLOOKUP(TRIM(B1267),ALL!$B$1:$U$2738,3,FALSE)),"(unc)",VLOOKUP(TRIM(B1267),ALL!$B$1:$U$2738,3,FALSE))</f>
        <v>DB ^</v>
      </c>
      <c r="B1267" s="99" t="s">
        <v>5428</v>
      </c>
      <c r="C1267" s="10" t="s">
        <v>3191</v>
      </c>
      <c r="D1267" s="224">
        <f>VLOOKUP(TRIM(B1267),BirthdateDraft!$A$1:$M$9000,2,FALSE)</f>
        <v>33479</v>
      </c>
      <c r="E1267" s="203" t="str">
        <f>VLOOKUP(TRIM(B1267),BirthdateDraft!$A$1:$M$9865,3,FALSE)</f>
        <v>15/FA</v>
      </c>
      <c r="F1267" s="209"/>
      <c r="G1267" s="34" t="str">
        <f>IF(ISERROR(VLOOKUP(TRIM(B1267),ALL!$B$1:$U$2738,2,FALSE)),"",IF(ISERROR(VLOOKUP(TRIM(B1267),ALL!$B$1:$U$2738,2,FALSE))," ",VLOOKUP(TRIM(B1267),ALL!$B$1:$U$2738,2,FALSE)))</f>
        <v>CAN</v>
      </c>
      <c r="H1267" s="124" t="str">
        <f>IF(ISBLANK(VLOOKUP(TRIM(B1267),ALL!$B$1:$V$2738,4,FALSE)),"",IF(ISERROR(VLOOKUP(TRIM(B1267),ALL!$B$1:$V$2738,4,FALSE))," ",VLOOKUP(TRIM(B1267),ALL!$B$1:$V$2738,4,FALSE)))</f>
        <v>0-0</v>
      </c>
      <c r="I1267" s="34" t="str">
        <f>IF(ISBLANK(VLOOKUP(TRIM(B1267),ALL!$B$1:$V$2738,5,FALSE)),"",IF(ISERROR(VLOOKUP(TRIM(B1267),ALL!$B$1:$V$2738,5,FALSE))," ",VLOOKUP(TRIM(B1267),ALL!$B$1:$V$2738,5,FALSE)))</f>
        <v/>
      </c>
      <c r="J1267" s="34" t="str">
        <f>IF(ISBLANK(VLOOKUP(TRIM(B1267),ALL!$B$1:$V$2738,6,FALSE)),"",IF(ISERROR(VLOOKUP(TRIM(B1267),ALL!$B$1:$V$2738,6,FALSE))," ", VLOOKUP(TRIM(B1267),ALL!$B$1:$V$2738,6,FALSE)))</f>
        <v/>
      </c>
      <c r="K1267" s="34"/>
      <c r="L1267" s="34" t="str">
        <f>IF(ISBLANK(VLOOKUP(TRIM(B1267),ALL!$B$1:$V$2738,8,FALSE)),"",IF(ISERROR(VLOOKUP(TRIM(B1267),ALL!$B$1:$V$2738,8,FALSE))," ",VLOOKUP(TRIM(B1267),ALL!$B$1:$V$2738,8,FALSE)))</f>
        <v/>
      </c>
      <c r="M1267" s="34" t="str">
        <f>IF(ISBLANK(VLOOKUP(TRIM(B1267),ALL!$B$1:$V$2738,9,FALSE)),"",IF(ISERROR(VLOOKUP(TRIM(B1267),ALL!$B$1:$V$2738,9,FALSE))," ",VLOOKUP(TRIM(B1267),ALL!$B$1:$V$2738,9,FALSE)))</f>
        <v/>
      </c>
      <c r="N1267" s="34" t="str">
        <f>IF(ISBLANK(VLOOKUP(TRIM(B1267),ALL!$B$1:$V$2738,10,FALSE)),"",IF(ISERROR(VLOOKUP(TRIM(B1267),ALL!$B$1:$V$2738,10,FALSE))," ",VLOOKUP(TRIM(B1267),ALL!$B$1:$V$2738,10,FALSE)))</f>
        <v/>
      </c>
      <c r="O1267"/>
      <c r="P1267"/>
      <c r="Q1267"/>
      <c r="R1267"/>
      <c r="S1267"/>
      <c r="T1267"/>
      <c r="AB1267"/>
      <c r="AC1267"/>
    </row>
    <row r="1268" spans="1:29">
      <c r="A1268" s="34" t="str">
        <f>IF(ISERROR(VLOOKUP(TRIM(B1268),ALL!$B$1:$U$2738,3,FALSE)),"(unc)",VLOOKUP(TRIM(B1268),ALL!$B$1:$U$2738,3,FALSE))</f>
        <v>FS ^</v>
      </c>
      <c r="B1268" s="99" t="s">
        <v>4979</v>
      </c>
      <c r="C1268" s="10" t="s">
        <v>3191</v>
      </c>
      <c r="D1268" s="224">
        <f>VLOOKUP(TRIM(B1268),BirthdateDraft!$A$1:$M$9000,2,FALSE)</f>
        <v>33991</v>
      </c>
      <c r="E1268" s="203" t="str">
        <f>VLOOKUP(TRIM(B1268),BirthdateDraft!$A$1:$M$9865,3,FALSE)</f>
        <v>15/6</v>
      </c>
      <c r="F1268" s="209"/>
      <c r="G1268" s="34" t="str">
        <f>IF(ISERROR(VLOOKUP(TRIM(B1268),ALL!$B$1:$U$2738,2,FALSE)),"",IF(ISERROR(VLOOKUP(TRIM(B1268),ALL!$B$1:$U$2738,2,FALSE))," ",VLOOKUP(TRIM(B1268),ALL!$B$1:$U$2738,2,FALSE)))</f>
        <v>SEN</v>
      </c>
      <c r="H1268" s="124" t="str">
        <f>IF(ISBLANK(VLOOKUP(TRIM(B1268),ALL!$B$1:$V$2738,4,FALSE)),"",IF(ISERROR(VLOOKUP(TRIM(B1268),ALL!$B$1:$V$2738,4,FALSE))," ",VLOOKUP(TRIM(B1268),ALL!$B$1:$V$2738,4,FALSE)))</f>
        <v>4-0</v>
      </c>
      <c r="I1268" s="34" t="str">
        <f>IF(ISBLANK(VLOOKUP(TRIM(B1268),ALL!$B$1:$V$2738,5,FALSE)),"",IF(ISERROR(VLOOKUP(TRIM(B1268),ALL!$B$1:$V$2738,5,FALSE))," ",VLOOKUP(TRIM(B1268),ALL!$B$1:$V$2738,5,FALSE)))</f>
        <v/>
      </c>
      <c r="J1268" s="34" t="str">
        <f>IF(ISBLANK(VLOOKUP(TRIM(B1268),ALL!$B$1:$V$2738,6,FALSE)),"",IF(ISERROR(VLOOKUP(TRIM(B1268),ALL!$B$1:$V$2738,6,FALSE))," ", VLOOKUP(TRIM(B1268),ALL!$B$1:$V$2738,6,FALSE)))</f>
        <v/>
      </c>
      <c r="K1268" s="34" t="str">
        <f>IF(ISBLANK(VLOOKUP(TRIM(B1268),ALL!$B$1:$V$2738,7,FALSE)),"",IF(ISERROR(VLOOKUP(TRIM(B1268),ALL!$B$1:$V$2738,7,FALSE))," ",VLOOKUP(TRIM(B1268),ALL!$B$1:$V$2738,7,FALSE)))</f>
        <v/>
      </c>
      <c r="L1268" s="34" t="str">
        <f>IF(ISBLANK(VLOOKUP(TRIM(B1268),ALL!$B$1:$V$2738,8,FALSE)),"",IF(ISERROR(VLOOKUP(TRIM(B1268),ALL!$B$1:$V$2738,8,FALSE))," ",VLOOKUP(TRIM(B1268),ALL!$B$1:$V$2738,8,FALSE)))</f>
        <v/>
      </c>
      <c r="M1268" s="34" t="str">
        <f>IF(ISBLANK(VLOOKUP(TRIM(B1268),ALL!$B$1:$V$2738,9,FALSE)),"",IF(ISERROR(VLOOKUP(TRIM(B1268),ALL!$B$1:$V$2738,9,FALSE))," ",VLOOKUP(TRIM(B1268),ALL!$B$1:$V$2738,9,FALSE)))</f>
        <v/>
      </c>
      <c r="N1268" s="34" t="str">
        <f>IF(ISBLANK(VLOOKUP(TRIM(B1268),ALL!$B$1:$V$2738,10,FALSE)),"",IF(ISERROR(VLOOKUP(TRIM(B1268),ALL!$B$1:$V$2738,10,FALSE))," ",VLOOKUP(TRIM(B1268),ALL!$B$1:$V$2738,10,FALSE)))</f>
        <v/>
      </c>
      <c r="O1268" s="32"/>
      <c r="P1268"/>
      <c r="Q1268"/>
      <c r="R1268"/>
      <c r="S1268"/>
      <c r="T1268"/>
      <c r="AB1268"/>
      <c r="AC1268"/>
    </row>
    <row r="1270" spans="1:29">
      <c r="A1270" s="34" t="str">
        <f>IF(ISERROR(VLOOKUP(TRIM(B1270),ALL!$B$1:$U$2738,3,FALSE)),"(unc)",VLOOKUP(TRIM(B1270),ALL!$B$1:$U$2738,3,FALSE))</f>
        <v>(unc)</v>
      </c>
      <c r="B1270" s="99" t="s">
        <v>6144</v>
      </c>
      <c r="C1270" s="10" t="s">
        <v>3742</v>
      </c>
      <c r="D1270" s="224">
        <f>VLOOKUP(TRIM(B1270),BirthdateDraft!$A$1:$M$9000,2,FALSE)</f>
        <v>34037</v>
      </c>
      <c r="E1270" s="203" t="str">
        <f>VLOOKUP(TRIM(B1270),BirthdateDraft!$A$1:$M$9865,3,FALSE)</f>
        <v>17/2</v>
      </c>
      <c r="F1270" s="209"/>
      <c r="G1270" s="34" t="str">
        <f>IF(ISERROR(VLOOKUP(TRIM(B1270),ALL!$B$1:$U$2738,2,FALSE)),"",IF(ISERROR(VLOOKUP(TRIM(B1270),ALL!$B$1:$U$2738,2,FALSE))," ",VLOOKUP(TRIM(B1270),ALL!$B$1:$U$2738,2,FALSE)))</f>
        <v/>
      </c>
      <c r="H1270" s="124" t="str">
        <f>IF(ISBLANK(VLOOKUP(TRIM(B1270),ALL!$B$1:$V$2738,4,FALSE)),"",IF(ISERROR(VLOOKUP(TRIM(B1270),ALL!$B$1:$V$2738,4,FALSE))," ",VLOOKUP(TRIM(B1270),ALL!$B$1:$V$2738,4,FALSE)))</f>
        <v xml:space="preserve"> </v>
      </c>
      <c r="I1270" s="34" t="str">
        <f>IF(ISBLANK(VLOOKUP(TRIM(B1270),ALL!$B$1:$V$2738,5,FALSE)),"",IF(ISERROR(VLOOKUP(TRIM(B1270),ALL!$B$1:$V$2738,5,FALSE))," ",VLOOKUP(TRIM(B1270),ALL!$B$1:$V$2738,5,FALSE)))</f>
        <v xml:space="preserve"> </v>
      </c>
      <c r="J1270" s="34" t="str">
        <f>IF(ISBLANK(VLOOKUP(TRIM(B1270),ALL!$B$1:$V$2738,6,FALSE)),"",IF(ISERROR(VLOOKUP(TRIM(B1270),ALL!$B$1:$V$2738,6,FALSE))," ", VLOOKUP(TRIM(B1270),ALL!$B$1:$V$2738,6,FALSE)))</f>
        <v xml:space="preserve"> </v>
      </c>
      <c r="K1270" s="34" t="str">
        <f>IF(ISBLANK(VLOOKUP(TRIM(B1270),ALL!$B$1:$V$2738,7,FALSE)),"",IF(ISERROR(VLOOKUP(TRIM(B1270),ALL!$B$1:$V$2738,7,FALSE))," ",VLOOKUP(TRIM(B1270),ALL!$B$1:$V$2738,7,FALSE)))</f>
        <v xml:space="preserve"> </v>
      </c>
      <c r="L1270" s="34" t="str">
        <f>IF(ISBLANK(VLOOKUP(TRIM(B1270),ALL!$B$1:$V$2738,8,FALSE)),"",IF(ISERROR(VLOOKUP(TRIM(B1270),ALL!$B$1:$V$2738,8,FALSE))," ",VLOOKUP(TRIM(B1270),ALL!$B$1:$V$2738,8,FALSE)))</f>
        <v xml:space="preserve"> </v>
      </c>
      <c r="M1270" s="34" t="str">
        <f>IF(ISBLANK(VLOOKUP(TRIM(B1270),ALL!$B$1:$V$2738,9,FALSE)),"",IF(ISERROR(VLOOKUP(TRIM(B1270),ALL!$B$1:$V$2738,9,FALSE))," ",VLOOKUP(TRIM(B1270),ALL!$B$1:$V$2738,9,FALSE)))</f>
        <v xml:space="preserve"> </v>
      </c>
      <c r="N1270" s="34" t="str">
        <f>IF(ISBLANK(VLOOKUP(TRIM(B1270),ALL!$B$1:$V$2738,10,FALSE)),"",IF(ISERROR(VLOOKUP(TRIM(B1270),ALL!$B$1:$V$2738,10,FALSE))," ",VLOOKUP(TRIM(B1270),ALL!$B$1:$V$2738,10,FALSE)))</f>
        <v xml:space="preserve"> </v>
      </c>
      <c r="O1270" s="32"/>
      <c r="P1270"/>
      <c r="Q1270"/>
      <c r="R1270"/>
      <c r="S1270"/>
      <c r="T1270"/>
      <c r="AB1270"/>
      <c r="AC1270"/>
    </row>
    <row r="1271" spans="1:29">
      <c r="A1271" s="34"/>
      <c r="B1271" s="99"/>
      <c r="C1271" s="10"/>
      <c r="D1271" s="224"/>
      <c r="E1271" s="203"/>
      <c r="F1271" s="209"/>
      <c r="G1271" s="34"/>
      <c r="H1271" s="124"/>
      <c r="I1271" s="34"/>
      <c r="J1271" s="34"/>
      <c r="K1271" s="34"/>
      <c r="L1271" s="34" t="str">
        <f>IF(ISBLANK(VLOOKUP(TRIM(B1271),ALL!$B$1:$V$2738,8,FALSE)),"",IF(ISERROR(VLOOKUP(TRIM(B1271),ALL!$B$1:$V$2738,8,FALSE))," ",VLOOKUP(TRIM(B1271),ALL!$B$1:$V$2738,8,FALSE)))</f>
        <v xml:space="preserve"> </v>
      </c>
      <c r="M1271" s="34" t="str">
        <f>IF(ISBLANK(VLOOKUP(TRIM(B1271),ALL!$B$1:$V$2738,9,FALSE)),"",IF(ISERROR(VLOOKUP(TRIM(B1271),ALL!$B$1:$V$2738,9,FALSE))," ",VLOOKUP(TRIM(B1271),ALL!$B$1:$V$2738,9,FALSE)))</f>
        <v xml:space="preserve"> </v>
      </c>
      <c r="N1271" s="34" t="str">
        <f>IF(ISBLANK(VLOOKUP(TRIM(B1271),ALL!$B$1:$V$2738,10,FALSE)),"",IF(ISERROR(VLOOKUP(TRIM(B1271),ALL!$B$1:$V$2738,10,FALSE))," ",VLOOKUP(TRIM(B1271),ALL!$B$1:$V$2738,10,FALSE)))</f>
        <v xml:space="preserve"> </v>
      </c>
      <c r="O1271" s="32"/>
      <c r="P1271"/>
      <c r="Q1271"/>
      <c r="R1271"/>
      <c r="S1271"/>
      <c r="T1271"/>
      <c r="AB1271"/>
      <c r="AC1271"/>
    </row>
    <row r="1272" spans="1:29">
      <c r="A1272" s="34" t="str">
        <f>IF(ISERROR(VLOOKUP(TRIM(B1272),ALL!$B$1:$U$2738,3,FALSE)),"(unc)",VLOOKUP(TRIM(B1272),ALL!$B$1:$U$2738,3,FALSE))</f>
        <v>Punt</v>
      </c>
      <c r="B1272" s="99" t="s">
        <v>8215</v>
      </c>
      <c r="C1272" s="10" t="s">
        <v>3191</v>
      </c>
      <c r="D1272" s="224">
        <f>VLOOKUP(TRIM(B1272),BirthdateDraft!$A$1:$M$9000,2,FALSE)</f>
        <v>35309</v>
      </c>
      <c r="E1272" s="203" t="str">
        <f>VLOOKUP(TRIM(B1272),BirthdateDraft!$A$1:$M$9865,3,FALSE)</f>
        <v>20/FA</v>
      </c>
      <c r="F1272" s="209"/>
      <c r="G1272" s="34" t="str">
        <f>IF(ISERROR(VLOOKUP(TRIM(B1272),ALL!$B$1:$U$2738,2,FALSE)),"",IF(ISERROR(VLOOKUP(TRIM(B1272),ALL!$B$1:$U$2738,2,FALSE))," ",VLOOKUP(TRIM(B1272),ALL!$B$1:$U$2738,2,FALSE)))</f>
        <v>DEN</v>
      </c>
      <c r="H1272" s="124" t="str">
        <f>IF(ISBLANK(VLOOKUP(TRIM(B1272),ALL!$B$1:$V$2738,4,FALSE)),"",IF(ISERROR(VLOOKUP(TRIM(B1272),ALL!$B$1:$V$2738,4,FALSE))," ",VLOOKUP(TRIM(B1272),ALL!$B$1:$V$2738,4,FALSE)))</f>
        <v/>
      </c>
      <c r="I1272" s="34"/>
      <c r="J1272" s="34"/>
      <c r="K1272" s="34"/>
      <c r="L1272" s="34" t="str">
        <f>IF(ISBLANK(VLOOKUP(TRIM(B1272),ALL!$B$1:$V$2738,8,FALSE)),"",IF(ISERROR(VLOOKUP(TRIM(B1272),ALL!$B$1:$V$2738,8,FALSE))," ",VLOOKUP(TRIM(B1272),ALL!$B$1:$V$2738,8,FALSE)))</f>
        <v/>
      </c>
      <c r="M1272" s="34" t="str">
        <f>IF(ISBLANK(VLOOKUP(TRIM(B1272),ALL!$B$1:$V$2738,9,FALSE)),"",IF(ISERROR(VLOOKUP(TRIM(B1272),ALL!$B$1:$V$2738,9,FALSE))," ",VLOOKUP(TRIM(B1272),ALL!$B$1:$V$2738,9,FALSE)))</f>
        <v/>
      </c>
      <c r="N1272" s="34" t="str">
        <f>IF(ISBLANK(VLOOKUP(TRIM(B1272),ALL!$B$1:$V$2738,10,FALSE)),"",IF(ISERROR(VLOOKUP(TRIM(B1272),ALL!$B$1:$V$2738,10,FALSE))," ",VLOOKUP(TRIM(B1272),ALL!$B$1:$V$2738,10,FALSE)))</f>
        <v/>
      </c>
      <c r="O1272" s="32"/>
      <c r="P1272"/>
      <c r="Q1272"/>
      <c r="R1272"/>
      <c r="S1272"/>
      <c r="T1272"/>
      <c r="AB1272"/>
      <c r="AC1272"/>
    </row>
    <row r="1273" spans="1:29">
      <c r="A1273" s="34" t="str">
        <f>IF(ISERROR(VLOOKUP(TRIM(B1273),ALL!$B$1:$U$2738,3,FALSE)),"(unc)",VLOOKUP(TRIM(B1273),ALL!$B$1:$U$2738,3,FALSE))</f>
        <v>PK</v>
      </c>
      <c r="B1273" s="99" t="s">
        <v>8214</v>
      </c>
      <c r="C1273" s="10" t="s">
        <v>3191</v>
      </c>
      <c r="D1273" s="224">
        <f>VLOOKUP(TRIM(B1273),BirthdateDraft!$A$1:$M$9000,2,FALSE)</f>
        <v>34908</v>
      </c>
      <c r="E1273" s="203" t="str">
        <f>VLOOKUP(TRIM(B1273),BirthdateDraft!$A$1:$M$9865,3,FALSE)</f>
        <v>18/FA</v>
      </c>
      <c r="F1273" s="209"/>
      <c r="G1273" s="34" t="str">
        <f>IF(ISERROR(VLOOKUP(TRIM(B1273),ALL!$B$1:$U$2738,2,FALSE)),"",IF(ISERROR(VLOOKUP(TRIM(B1273),ALL!$B$1:$U$2738,2,FALSE))," ",VLOOKUP(TRIM(B1273),ALL!$B$1:$U$2738,2,FALSE)))</f>
        <v>DEN</v>
      </c>
      <c r="H1273" s="124"/>
      <c r="I1273" s="34"/>
      <c r="J1273" s="34"/>
      <c r="K1273" s="34"/>
      <c r="L1273" s="34" t="str">
        <f>IF(ISBLANK(VLOOKUP(TRIM(B1273),ALL!$B$1:$V$2738,8,FALSE)),"",IF(ISERROR(VLOOKUP(TRIM(B1273),ALL!$B$1:$V$2738,8,FALSE))," ",VLOOKUP(TRIM(B1273),ALL!$B$1:$V$2738,8,FALSE)))</f>
        <v/>
      </c>
      <c r="M1273" s="34" t="str">
        <f>IF(ISBLANK(VLOOKUP(TRIM(B1273),ALL!$B$1:$V$2738,9,FALSE)),"",IF(ISERROR(VLOOKUP(TRIM(B1273),ALL!$B$1:$V$2738,9,FALSE))," ",VLOOKUP(TRIM(B1273),ALL!$B$1:$V$2738,9,FALSE)))</f>
        <v/>
      </c>
      <c r="N1273" s="34" t="str">
        <f>IF(ISBLANK(VLOOKUP(TRIM(B1273),ALL!$B$1:$V$2738,10,FALSE)),"",IF(ISERROR(VLOOKUP(TRIM(B1273),ALL!$B$1:$V$2738,10,FALSE))," ",VLOOKUP(TRIM(B1273),ALL!$B$1:$V$2738,10,FALSE)))</f>
        <v/>
      </c>
      <c r="O1273"/>
      <c r="P1273"/>
      <c r="Q1273"/>
      <c r="R1273"/>
      <c r="S1273"/>
      <c r="T1273"/>
      <c r="AB1273"/>
      <c r="AC1273"/>
    </row>
    <row r="1274" spans="1:29">
      <c r="A1274" s="34" t="str">
        <f>IF(ISERROR(VLOOKUP(TRIM(B1274),ALL!$B$1:$U$2738,3,FALSE)),"(unc)",VLOOKUP(TRIM(B1274),ALL!$B$1:$U$2738,3,FALSE))</f>
        <v>KOR</v>
      </c>
      <c r="B1274" s="99" t="s">
        <v>9079</v>
      </c>
      <c r="C1274" s="10" t="s">
        <v>3742</v>
      </c>
      <c r="D1274" s="224">
        <f>VLOOKUP(TRIM(B1274),BirthdateDraft!$A$1:$M$9000,2,FALSE)</f>
        <v>35490</v>
      </c>
      <c r="E1274" s="203" t="str">
        <f>VLOOKUP(TRIM(B1274),BirthdateDraft!$A$1:$M$9865,3,FALSE)</f>
        <v>21/2</v>
      </c>
      <c r="F1274" s="209" t="s">
        <v>8295</v>
      </c>
      <c r="G1274" s="34" t="str">
        <f>IF(ISERROR(VLOOKUP(TRIM(B1274),ALL!$B$1:$U$2738,2,FALSE)),"",IF(ISERROR(VLOOKUP(TRIM(B1274),ALL!$B$1:$U$2738,2,FALSE))," ",VLOOKUP(TRIM(B1274),ALL!$B$1:$U$2738,2,FALSE)))</f>
        <v>SEN</v>
      </c>
      <c r="H1274" s="124" t="str">
        <f>IF(ISBLANK(VLOOKUP(TRIM(B1274),ALL!$B$1:$V$2738,11,FALSE)),"",IF(ISERROR(VLOOKUP(TRIM(B1274),ALL!$B$1:$V$2738,11,FALSE))," ",VLOOKUP(TRIM(B1274),ALL!$B$1:$V$2738,11,FALSE)))</f>
        <v/>
      </c>
      <c r="I1274" s="34"/>
      <c r="J1274" s="34"/>
      <c r="K1274" s="34"/>
      <c r="L1274" s="34"/>
      <c r="M1274" s="34"/>
      <c r="N1274" s="34"/>
      <c r="O1274" s="32"/>
      <c r="P1274"/>
      <c r="Q1274"/>
      <c r="R1274"/>
      <c r="S1274"/>
      <c r="T1274"/>
      <c r="AB1274"/>
      <c r="AC1274"/>
    </row>
    <row r="1275" spans="1:29">
      <c r="A1275" s="34" t="str">
        <f>IF(ISERROR(VLOOKUP(TRIM(B1275),ALL!$B$1:$U$2738,3,FALSE)),"(unc)",VLOOKUP(TRIM(B1275),ALL!$B$1:$U$2738,3,FALSE))</f>
        <v>KOR PR</v>
      </c>
      <c r="B1275" s="228" t="s">
        <v>11037</v>
      </c>
      <c r="C1275" s="10" t="s">
        <v>3742</v>
      </c>
      <c r="D1275" s="224">
        <f>VLOOKUP(TRIM(B1275),BirthdateDraft!$A$1:$M$9000,2,FALSE)</f>
        <v>36780</v>
      </c>
      <c r="E1275" s="203">
        <f>VLOOKUP(TRIM(B1275),BirthdateDraft!$A$1:$M$9865,3,FALSE)</f>
        <v>23.4</v>
      </c>
      <c r="F1275" s="209">
        <v>25.4</v>
      </c>
      <c r="G1275" s="34" t="str">
        <f>IF(ISERROR(VLOOKUP(TRIM(B1275),ALL!$B$1:$U$2738,2,FALSE)),"",IF(ISERROR(VLOOKUP(TRIM(B1275),ALL!$B$1:$U$2738,2,FALSE))," ",VLOOKUP(TRIM(B1275),ALL!$B$1:$U$2738,2,FALSE)))</f>
        <v>LAA</v>
      </c>
      <c r="H1275" s="124" t="str">
        <f>IF(ISBLANK(VLOOKUP(TRIM(B1275),ALL!$B$1:$V$2738,11,FALSE)),"",IF(ISERROR(VLOOKUP(TRIM(B1275),ALL!$B$1:$V$2738,11,FALSE))," ",VLOOKUP(TRIM(B1275),ALL!$B$1:$V$2738,11,FALSE)))</f>
        <v/>
      </c>
      <c r="I1275" s="34"/>
      <c r="J1275" s="34"/>
      <c r="K1275" s="34"/>
      <c r="L1275" s="34"/>
      <c r="M1275" s="34"/>
      <c r="N1275" s="34"/>
      <c r="O1275" s="32"/>
      <c r="P1275"/>
      <c r="Q1275"/>
      <c r="R1275"/>
      <c r="S1275"/>
      <c r="T1275"/>
      <c r="AB1275"/>
      <c r="AC1275"/>
    </row>
    <row r="1276" spans="1:29" ht="15.75">
      <c r="A1276" s="490" t="s">
        <v>12265</v>
      </c>
      <c r="B1276" s="490"/>
      <c r="C1276" s="490"/>
      <c r="D1276" s="491"/>
      <c r="E1276" s="490"/>
      <c r="F1276" s="490"/>
      <c r="G1276" s="490"/>
      <c r="H1276" s="492"/>
      <c r="I1276" s="490"/>
      <c r="J1276" s="490"/>
      <c r="K1276" s="490"/>
      <c r="L1276" s="34" t="str">
        <f>IF(ISBLANK(VLOOKUP(TRIM(B1276),ALL!$B$1:$V$2738,8,FALSE)),"",IF(ISERROR(VLOOKUP(TRIM(B1276),ALL!$B$1:$V$2738,8,FALSE))," ",VLOOKUP(TRIM(B1276),ALL!$B$1:$V$2738,8,FALSE)))</f>
        <v xml:space="preserve"> </v>
      </c>
      <c r="M1276" s="34" t="str">
        <f>IF(ISBLANK(VLOOKUP(TRIM(B1276),ALL!$B$1:$V$2738,9,FALSE)),"",IF(ISERROR(VLOOKUP(TRIM(B1276),ALL!$B$1:$V$2738,9,FALSE))," ",VLOOKUP(TRIM(B1276),ALL!$B$1:$V$2738,9,FALSE)))</f>
        <v xml:space="preserve"> </v>
      </c>
      <c r="N1276" s="34" t="str">
        <f>IF(ISBLANK(VLOOKUP(TRIM(B1276),ALL!$B$1:$V$2738,10,FALSE)),"",IF(ISERROR(VLOOKUP(TRIM(B1276),ALL!$B$1:$V$2738,10,FALSE))," ",VLOOKUP(TRIM(B1276),ALL!$B$1:$V$2738,10,FALSE)))</f>
        <v xml:space="preserve"> </v>
      </c>
      <c r="O1276"/>
      <c r="P1276"/>
      <c r="Q1276"/>
      <c r="R1276"/>
      <c r="S1276"/>
      <c r="T1276"/>
      <c r="AB1276"/>
      <c r="AC1276"/>
    </row>
    <row r="1277" spans="1:29" ht="15.75">
      <c r="A1277" s="490" t="s">
        <v>12266</v>
      </c>
      <c r="B1277" s="490"/>
      <c r="C1277" s="490"/>
      <c r="D1277" s="491"/>
      <c r="E1277" s="490"/>
      <c r="F1277" s="490"/>
      <c r="G1277" s="490"/>
      <c r="H1277" s="492"/>
      <c r="I1277" s="490"/>
      <c r="J1277" s="490"/>
      <c r="K1277" s="490"/>
      <c r="L1277" s="34" t="str">
        <f>IF(ISBLANK(VLOOKUP(TRIM(B1277),ALL!$B$1:$V$2738,8,FALSE)),"",IF(ISERROR(VLOOKUP(TRIM(B1277),ALL!$B$1:$V$2738,8,FALSE))," ",VLOOKUP(TRIM(B1277),ALL!$B$1:$V$2738,8,FALSE)))</f>
        <v xml:space="preserve"> </v>
      </c>
      <c r="M1277" s="34" t="str">
        <f>IF(ISBLANK(VLOOKUP(TRIM(B1277),ALL!$B$1:$V$2738,9,FALSE)),"",IF(ISERROR(VLOOKUP(TRIM(B1277),ALL!$B$1:$V$2738,9,FALSE))," ",VLOOKUP(TRIM(B1277),ALL!$B$1:$V$2738,9,FALSE)))</f>
        <v xml:space="preserve"> </v>
      </c>
      <c r="N1277" s="34" t="str">
        <f>IF(ISBLANK(VLOOKUP(TRIM(B1277),ALL!$B$1:$V$2738,10,FALSE)),"",IF(ISERROR(VLOOKUP(TRIM(B1277),ALL!$B$1:$V$2738,10,FALSE))," ",VLOOKUP(TRIM(B1277),ALL!$B$1:$V$2738,10,FALSE)))</f>
        <v xml:space="preserve"> </v>
      </c>
      <c r="O1277"/>
      <c r="P1277"/>
      <c r="Q1277"/>
      <c r="R1277"/>
      <c r="S1277"/>
      <c r="T1277"/>
      <c r="AB1277"/>
      <c r="AC1277"/>
    </row>
    <row r="1278" spans="1:29">
      <c r="L1278" s="34" t="str">
        <f>IF(ISBLANK(VLOOKUP(TRIM(B1278),ALL!$B$1:$V$2738,8,FALSE)),"",IF(ISERROR(VLOOKUP(TRIM(B1278),ALL!$B$1:$V$2738,8,FALSE))," ",VLOOKUP(TRIM(B1278),ALL!$B$1:$V$2738,8,FALSE)))</f>
        <v xml:space="preserve"> </v>
      </c>
      <c r="M1278" s="34" t="str">
        <f>IF(ISBLANK(VLOOKUP(TRIM(B1278),ALL!$B$1:$V$2738,9,FALSE)),"",IF(ISERROR(VLOOKUP(TRIM(B1278),ALL!$B$1:$V$2738,9,FALSE))," ",VLOOKUP(TRIM(B1278),ALL!$B$1:$V$2738,9,FALSE)))</f>
        <v xml:space="preserve"> </v>
      </c>
      <c r="N1278" s="34" t="str">
        <f>IF(ISBLANK(VLOOKUP(TRIM(B1278),ALL!$B$1:$V$2738,10,FALSE)),"",IF(ISERROR(VLOOKUP(TRIM(B1278),ALL!$B$1:$V$2738,10,FALSE))," ",VLOOKUP(TRIM(B1278),ALL!$B$1:$V$2738,10,FALSE)))</f>
        <v xml:space="preserve"> </v>
      </c>
      <c r="O1278"/>
    </row>
    <row r="1279" spans="1:29" ht="20.25">
      <c r="A1279" s="4" t="s">
        <v>6295</v>
      </c>
      <c r="I1279" s="31">
        <f>COUNTA(B1280:B1344)</f>
        <v>54</v>
      </c>
      <c r="J1279" s="31"/>
      <c r="L1279" s="34" t="str">
        <f>IF(ISBLANK(VLOOKUP(TRIM(B1279),ALL!$B$1:$V$2738,8,FALSE)),"",IF(ISERROR(VLOOKUP(TRIM(B1279),ALL!$B$1:$V$2738,8,FALSE))," ",VLOOKUP(TRIM(B1279),ALL!$B$1:$V$2738,8,FALSE)))</f>
        <v xml:space="preserve"> </v>
      </c>
      <c r="M1279" s="34" t="str">
        <f>IF(ISBLANK(VLOOKUP(TRIM(B1279),ALL!$B$1:$V$2738,9,FALSE)),"",IF(ISERROR(VLOOKUP(TRIM(B1279),ALL!$B$1:$V$2738,9,FALSE))," ",VLOOKUP(TRIM(B1279),ALL!$B$1:$V$2738,9,FALSE)))</f>
        <v xml:space="preserve"> </v>
      </c>
      <c r="N1279" s="34" t="str">
        <f>IF(ISBLANK(VLOOKUP(TRIM(B1279),ALL!$B$1:$V$2738,10,FALSE)),"",IF(ISERROR(VLOOKUP(TRIM(B1279),ALL!$B$1:$V$2738,10,FALSE))," ",VLOOKUP(TRIM(B1279),ALL!$B$1:$V$2738,10,FALSE)))</f>
        <v xml:space="preserve"> </v>
      </c>
      <c r="P1279"/>
      <c r="Q1279"/>
      <c r="R1279"/>
      <c r="S1279"/>
      <c r="T1279"/>
      <c r="AB1279"/>
      <c r="AC1279"/>
    </row>
    <row r="1280" spans="1:29">
      <c r="L1280" s="34" t="str">
        <f>IF(ISBLANK(VLOOKUP(TRIM(B1280),ALL!$B$1:$V$2738,8,FALSE)),"",IF(ISERROR(VLOOKUP(TRIM(B1280),ALL!$B$1:$V$2738,8,FALSE))," ",VLOOKUP(TRIM(B1280),ALL!$B$1:$V$2738,8,FALSE)))</f>
        <v xml:space="preserve"> </v>
      </c>
      <c r="M1280" s="34" t="str">
        <f>IF(ISBLANK(VLOOKUP(TRIM(B1280),ALL!$B$1:$V$2738,9,FALSE)),"",IF(ISERROR(VLOOKUP(TRIM(B1280),ALL!$B$1:$V$2738,9,FALSE))," ",VLOOKUP(TRIM(B1280),ALL!$B$1:$V$2738,9,FALSE)))</f>
        <v xml:space="preserve"> </v>
      </c>
      <c r="N1280" s="34" t="str">
        <f>IF(ISBLANK(VLOOKUP(TRIM(B1280),ALL!$B$1:$V$2738,10,FALSE)),"",IF(ISERROR(VLOOKUP(TRIM(B1280),ALL!$B$1:$V$2738,10,FALSE))," ",VLOOKUP(TRIM(B1280),ALL!$B$1:$V$2738,10,FALSE)))</f>
        <v xml:space="preserve"> </v>
      </c>
      <c r="O1280"/>
      <c r="P1280"/>
      <c r="Q1280"/>
      <c r="R1280"/>
      <c r="S1280"/>
      <c r="T1280"/>
      <c r="AB1280"/>
      <c r="AC1280"/>
    </row>
    <row r="1281" spans="1:29">
      <c r="A1281" s="34" t="s">
        <v>4479</v>
      </c>
      <c r="B1281" s="99" t="s">
        <v>6667</v>
      </c>
      <c r="C1281" s="10" t="s">
        <v>6314</v>
      </c>
      <c r="D1281" s="224">
        <f>VLOOKUP(TRIM(B1281),BirthdateDraft!$A$1:$M$9000,2,FALSE)</f>
        <v>35437</v>
      </c>
      <c r="E1281" s="203" t="str">
        <f>VLOOKUP(TRIM(B1281),BirthdateDraft!$A$1:$M$9865,3,FALSE)</f>
        <v>18/1 (32)</v>
      </c>
      <c r="F1281" s="209"/>
      <c r="G1281" s="34" t="str">
        <f>IF(ISERROR(VLOOKUP(TRIM(B1281),ALL!$B$1:$U$2738,2,FALSE)),"",IF(ISERROR(VLOOKUP(TRIM(B1281),ALL!$B$1:$U$2738,2,FALSE))," ",VLOOKUP(TRIM(B1281),ALL!$B$1:$U$2738,2,FALSE)))</f>
        <v>BAA</v>
      </c>
      <c r="H1281" s="124" t="str">
        <f>IF(ISBLANK(VLOOKUP(TRIM(B1281),ALL!$B$1:$V$2738,4,FALSE)),"",IF(ISERROR(VLOOKUP(TRIM(B1281),ALL!$B$1:$V$2738,4,FALSE))," ",VLOOKUP(TRIM(B1281),ALL!$B$1:$V$2738,4,FALSE)))</f>
        <v/>
      </c>
      <c r="I1281" s="34" t="str">
        <f>IF(ISBLANK(VLOOKUP(TRIM(B1281),ALL!$B$1:$V$2738,5,FALSE)),"",IF(ISERROR(VLOOKUP(TRIM(B1281),ALL!$B$1:$V$2738,5,FALSE))," ",VLOOKUP(TRIM(B1281),ALL!$B$1:$V$2738,5,FALSE)))</f>
        <v/>
      </c>
      <c r="J1281" s="34" t="str">
        <f>IF(ISBLANK(VLOOKUP(TRIM(B1281),ALL!$B$1:$V$2738,6,FALSE)),"",IF(ISERROR(VLOOKUP(TRIM(B1281),ALL!$B$1:$V$2738,6,FALSE))," ", VLOOKUP(TRIM(B1281),ALL!$B$1:$V$2738,6,FALSE)))</f>
        <v/>
      </c>
      <c r="K1281" s="34" t="str">
        <f>IF(ISBLANK(VLOOKUP(TRIM(B1281),ALL!$B$1:$V$2738,7,FALSE)),"",IF(ISERROR(VLOOKUP(TRIM(B1281),ALL!$B$1:$V$2738,7,FALSE))," ",VLOOKUP(TRIM(B1281),ALL!$B$1:$V$2738,7,FALSE)))</f>
        <v/>
      </c>
      <c r="L1281" s="34" t="str">
        <f>IF(ISBLANK(VLOOKUP(TRIM(B1281),ALL!$B$1:$V$2738,8,FALSE)),"",IF(ISERROR(VLOOKUP(TRIM(B1281),ALL!$B$1:$V$2738,8,FALSE))," ",VLOOKUP(TRIM(B1281),ALL!$B$1:$V$2738,8,FALSE)))</f>
        <v/>
      </c>
      <c r="M1281" s="34" t="str">
        <f>IF(ISBLANK(VLOOKUP(TRIM(B1281),ALL!$B$1:$V$2738,9,FALSE)),"",IF(ISERROR(VLOOKUP(TRIM(B1281),ALL!$B$1:$V$2738,9,FALSE))," ",VLOOKUP(TRIM(B1281),ALL!$B$1:$V$2738,9,FALSE)))</f>
        <v/>
      </c>
      <c r="N1281" s="34" t="str">
        <f>IF(ISBLANK(VLOOKUP(TRIM(B1281),ALL!$B$1:$V$2738,10,FALSE)),"",IF(ISERROR(VLOOKUP(TRIM(B1281),ALL!$B$1:$V$2738,10,FALSE))," ",VLOOKUP(TRIM(B1281),ALL!$B$1:$V$2738,10,FALSE)))</f>
        <v/>
      </c>
      <c r="O1281" s="32"/>
      <c r="P1281"/>
      <c r="Q1281"/>
      <c r="R1281"/>
      <c r="S1281"/>
      <c r="T1281"/>
      <c r="AB1281"/>
      <c r="AC1281"/>
    </row>
    <row r="1282" spans="1:29">
      <c r="A1282" s="34" t="s">
        <v>4479</v>
      </c>
      <c r="B1282" s="99" t="s">
        <v>8202</v>
      </c>
      <c r="C1282" s="10" t="s">
        <v>6314</v>
      </c>
      <c r="D1282" s="224">
        <f>VLOOKUP(TRIM(B1282),BirthdateDraft!$A$1:$M$9000,2,FALSE)</f>
        <v>35856</v>
      </c>
      <c r="E1282" s="203" t="str">
        <f>VLOOKUP(TRIM(B1282),BirthdateDraft!$A$1:$M$9865,3,FALSE)</f>
        <v>20/1</v>
      </c>
      <c r="F1282" s="209" t="s">
        <v>10657</v>
      </c>
      <c r="G1282" s="34" t="str">
        <f>IF(ISERROR(VLOOKUP(TRIM(B1282),ALL!$B$1:$U$2738,2,FALSE)),"",IF(ISERROR(VLOOKUP(TRIM(B1282),ALL!$B$1:$U$2738,2,FALSE))," ",VLOOKUP(TRIM(B1282),ALL!$B$1:$U$2738,2,FALSE)))</f>
        <v>MIA</v>
      </c>
      <c r="H1282" s="124"/>
      <c r="I1282" s="34"/>
      <c r="J1282" s="34"/>
      <c r="K1282" s="34"/>
      <c r="L1282" s="34" t="str">
        <f>IF(ISBLANK(VLOOKUP(TRIM(B1282),ALL!$B$1:$V$2738,8,FALSE)),"",IF(ISERROR(VLOOKUP(TRIM(B1282),ALL!$B$1:$V$2738,8,FALSE))," ",VLOOKUP(TRIM(B1282),ALL!$B$1:$V$2738,8,FALSE)))</f>
        <v/>
      </c>
      <c r="M1282" s="34" t="str">
        <f>IF(ISBLANK(VLOOKUP(TRIM(B1282),ALL!$B$1:$V$2738,9,FALSE)),"",IF(ISERROR(VLOOKUP(TRIM(B1282),ALL!$B$1:$V$2738,9,FALSE))," ",VLOOKUP(TRIM(B1282),ALL!$B$1:$V$2738,9,FALSE)))</f>
        <v/>
      </c>
      <c r="N1282" s="34" t="str">
        <f>IF(ISBLANK(VLOOKUP(TRIM(B1282),ALL!$B$1:$V$2738,10,FALSE)),"",IF(ISERROR(VLOOKUP(TRIM(B1282),ALL!$B$1:$V$2738,10,FALSE))," ",VLOOKUP(TRIM(B1282),ALL!$B$1:$V$2738,10,FALSE)))</f>
        <v/>
      </c>
      <c r="O1282" s="32"/>
      <c r="P1282"/>
      <c r="Q1282"/>
      <c r="R1282"/>
      <c r="S1282"/>
      <c r="T1282"/>
      <c r="AB1282"/>
      <c r="AC1282"/>
    </row>
    <row r="1283" spans="1:29">
      <c r="A1283" s="34" t="s">
        <v>4479</v>
      </c>
      <c r="B1283" s="99" t="s">
        <v>9271</v>
      </c>
      <c r="C1283" s="10" t="s">
        <v>6314</v>
      </c>
      <c r="D1283" s="224">
        <f>VLOOKUP(TRIM(B1283),BirthdateDraft!$A$1:$M$9000,2,FALSE)</f>
        <v>36373</v>
      </c>
      <c r="E1283" s="203" t="str">
        <f>VLOOKUP(TRIM(B1283),BirthdateDraft!$A$1:$M$9865,3,FALSE)</f>
        <v>21/1(2)</v>
      </c>
      <c r="F1283" s="209" t="s">
        <v>8401</v>
      </c>
      <c r="G1283" s="34" t="str">
        <f>IF(ISERROR(VLOOKUP(TRIM(B1283),ALL!$B$1:$U$2738,2,FALSE)),"",IF(ISERROR(VLOOKUP(TRIM(B1283),ALL!$B$1:$U$2738,2,FALSE))," ",VLOOKUP(TRIM(B1283),ALL!$B$1:$U$2738,2,FALSE)))</f>
        <v>NYA</v>
      </c>
      <c r="H1283" s="124"/>
      <c r="I1283" s="34"/>
      <c r="J1283" s="34"/>
      <c r="K1283" s="34"/>
      <c r="L1283" s="34" t="str">
        <f>IF(ISBLANK(VLOOKUP(TRIM(B1283),ALL!$B$1:$V$2738,8,FALSE)),"",IF(ISERROR(VLOOKUP(TRIM(B1283),ALL!$B$1:$V$2738,8,FALSE))," ",VLOOKUP(TRIM(B1283),ALL!$B$1:$V$2738,8,FALSE)))</f>
        <v/>
      </c>
      <c r="M1283" s="34" t="str">
        <f>IF(ISBLANK(VLOOKUP(TRIM(B1283),ALL!$B$1:$V$2738,9,FALSE)),"",IF(ISERROR(VLOOKUP(TRIM(B1283),ALL!$B$1:$V$2738,9,FALSE))," ",VLOOKUP(TRIM(B1283),ALL!$B$1:$V$2738,9,FALSE)))</f>
        <v/>
      </c>
      <c r="N1283" s="34" t="str">
        <f>IF(ISBLANK(VLOOKUP(TRIM(B1283),ALL!$B$1:$V$2738,10,FALSE)),"",IF(ISERROR(VLOOKUP(TRIM(B1283),ALL!$B$1:$V$2738,10,FALSE))," ",VLOOKUP(TRIM(B1283),ALL!$B$1:$V$2738,10,FALSE)))</f>
        <v/>
      </c>
      <c r="O1283" s="32"/>
      <c r="P1283"/>
      <c r="Q1283"/>
      <c r="R1283"/>
      <c r="S1283"/>
      <c r="T1283"/>
      <c r="AB1283"/>
      <c r="AC1283"/>
    </row>
    <row r="1284" spans="1:29">
      <c r="A1284" s="34"/>
      <c r="B1284" s="99"/>
      <c r="C1284" s="10"/>
      <c r="D1284" s="224"/>
      <c r="E1284" s="203"/>
      <c r="F1284" s="209"/>
      <c r="G1284" s="34"/>
      <c r="H1284" s="124"/>
      <c r="I1284" s="34"/>
      <c r="J1284" s="34"/>
      <c r="K1284" s="34"/>
      <c r="L1284" s="34" t="str">
        <f>IF(ISBLANK(VLOOKUP(TRIM(B1284),ALL!$B$1:$V$2738,8,FALSE)),"",IF(ISERROR(VLOOKUP(TRIM(B1284),ALL!$B$1:$V$2738,8,FALSE))," ",VLOOKUP(TRIM(B1284),ALL!$B$1:$V$2738,8,FALSE)))</f>
        <v xml:space="preserve"> </v>
      </c>
      <c r="M1284" s="34" t="str">
        <f>IF(ISBLANK(VLOOKUP(TRIM(B1284),ALL!$B$1:$V$2738,9,FALSE)),"",IF(ISERROR(VLOOKUP(TRIM(B1284),ALL!$B$1:$V$2738,9,FALSE))," ",VLOOKUP(TRIM(B1284),ALL!$B$1:$V$2738,9,FALSE)))</f>
        <v xml:space="preserve"> </v>
      </c>
      <c r="N1284" s="34" t="str">
        <f>IF(ISBLANK(VLOOKUP(TRIM(B1284),ALL!$B$1:$V$2738,10,FALSE)),"",IF(ISERROR(VLOOKUP(TRIM(B1284),ALL!$B$1:$V$2738,10,FALSE))," ",VLOOKUP(TRIM(B1284),ALL!$B$1:$V$2738,10,FALSE)))</f>
        <v xml:space="preserve"> </v>
      </c>
      <c r="O1284" s="32"/>
      <c r="P1284"/>
      <c r="Q1284"/>
      <c r="R1284"/>
      <c r="S1284"/>
      <c r="T1284"/>
      <c r="AB1284"/>
      <c r="AC1284"/>
    </row>
    <row r="1285" spans="1:29">
      <c r="A1285" s="34" t="str">
        <f>IF(ISERROR(VLOOKUP(TRIM(B1285),ALL!$B$1:$U$2738,3,FALSE)),"(unc)",VLOOKUP(TRIM(B1285),ALL!$B$1:$U$2738,3,FALSE))</f>
        <v>HB</v>
      </c>
      <c r="B1285" s="99" t="s">
        <v>6207</v>
      </c>
      <c r="C1285" s="10" t="s">
        <v>6314</v>
      </c>
      <c r="D1285" s="224">
        <f>VLOOKUP(TRIM(B1285),BirthdateDraft!$A$1:$M$9000,2,FALSE)</f>
        <v>35179</v>
      </c>
      <c r="E1285" s="203" t="str">
        <f>VLOOKUP(TRIM(B1285),BirthdateDraft!$A$1:$M$9865,3,FALSE)</f>
        <v>17/3</v>
      </c>
      <c r="F1285" s="209" t="s">
        <v>9583</v>
      </c>
      <c r="G1285" s="34" t="str">
        <f>IF(ISERROR(VLOOKUP(TRIM(B1285),ALL!$B$1:$U$2738,2,FALSE)),"",IF(ISERROR(VLOOKUP(TRIM(B1285),ALL!$B$1:$U$2738,2,FALSE))," ",VLOOKUP(TRIM(B1285),ALL!$B$1:$U$2738,2,FALSE)))</f>
        <v>CHN</v>
      </c>
      <c r="H1285" s="124" t="str">
        <f>IF(ISBLANK(VLOOKUP(TRIM(B1285),ALL!$B$1:$V$2738,11,FALSE)),"",IF(ISERROR(VLOOKUP(TRIM(B1285),ALL!$B$1:$V$2738,11,FALSE))," ",VLOOKUP(TRIM(B1285),ALL!$B$1:$V$2738,11,FALSE)))</f>
        <v>D</v>
      </c>
      <c r="I1285" s="34"/>
      <c r="J1285" s="34"/>
      <c r="K1285" s="34"/>
      <c r="L1285" s="34">
        <f>IF(ISBLANK(VLOOKUP(TRIM(B1285),ALL!$B$1:$V$2738,8,FALSE)),"",IF(ISERROR(VLOOKUP(TRIM(B1285),ALL!$B$1:$V$2738,8,FALSE))," ",VLOOKUP(TRIM(B1285),ALL!$B$1:$V$2738,8,FALSE)))</f>
        <v>0</v>
      </c>
      <c r="M1285" s="34" t="str">
        <f>IF(ISBLANK(VLOOKUP(TRIM(B1285),ALL!$B$1:$V$2738,9,FALSE)),"",IF(ISERROR(VLOOKUP(TRIM(B1285),ALL!$B$1:$V$2738,9,FALSE))," ",VLOOKUP(TRIM(B1285),ALL!$B$1:$V$2738,9,FALSE)))</f>
        <v/>
      </c>
      <c r="N1285" s="34">
        <f>IF(ISBLANK(VLOOKUP(TRIM(B1285),ALL!$B$1:$V$2738,10,FALSE)),"",IF(ISERROR(VLOOKUP(TRIM(B1285),ALL!$B$1:$V$2738,10,FALSE))," ",VLOOKUP(TRIM(B1285),ALL!$B$1:$V$2738,10,FALSE)))</f>
        <v>0</v>
      </c>
      <c r="O1285"/>
      <c r="P1285"/>
      <c r="Q1285"/>
      <c r="R1285"/>
      <c r="S1285"/>
      <c r="T1285"/>
      <c r="AB1285"/>
      <c r="AC1285"/>
    </row>
    <row r="1286" spans="1:29">
      <c r="A1286" s="34" t="str">
        <f>IF(ISERROR(VLOOKUP(TRIM(B1286),ALL!$B$1:$U$2738,3,FALSE)),"(unc)",VLOOKUP(TRIM(B1286),ALL!$B$1:$U$2738,3,FALSE))</f>
        <v>HB</v>
      </c>
      <c r="B1286" s="99" t="s">
        <v>6687</v>
      </c>
      <c r="C1286" s="10" t="s">
        <v>6314</v>
      </c>
      <c r="D1286" s="224">
        <f>VLOOKUP(TRIM(B1286),BirthdateDraft!$A$1:$M$9000,2,FALSE)</f>
        <v>35019</v>
      </c>
      <c r="E1286" s="203" t="str">
        <f>VLOOKUP(TRIM(B1286),BirthdateDraft!$A$1:$M$9865,3,FALSE)</f>
        <v>18/FA</v>
      </c>
      <c r="F1286" s="209"/>
      <c r="G1286" s="34" t="str">
        <f>IF(ISERROR(VLOOKUP(TRIM(B1286),ALL!$B$1:$U$2738,2,FALSE)),"",IF(ISERROR(VLOOKUP(TRIM(B1286),ALL!$B$1:$U$2738,2,FALSE))," ",VLOOKUP(TRIM(B1286),ALL!$B$1:$U$2738,2,FALSE)))</f>
        <v>MIA</v>
      </c>
      <c r="H1286" s="124" t="str">
        <f>IF(ISBLANK(VLOOKUP(TRIM(B1286),ALL!$B$1:$V$2738,11,FALSE)),"",IF(ISERROR(VLOOKUP(TRIM(B1286),ALL!$B$1:$V$2738,11,FALSE))," ",VLOOKUP(TRIM(B1286),ALL!$B$1:$V$2738,11,FALSE)))</f>
        <v>D</v>
      </c>
      <c r="I1286" s="34" t="str">
        <f>IF(ISBLANK(VLOOKUP(TRIM(B1286),ALL!$B$1:$V$2738,5,FALSE)),"",IF(ISERROR(VLOOKUP(TRIM(B1286),ALL!$B$1:$V$2738,5,FALSE))," ",VLOOKUP(TRIM(B1286),ALL!$B$1:$V$2738,5,FALSE)))</f>
        <v/>
      </c>
      <c r="J1286" s="34" t="str">
        <f>IF(ISBLANK(VLOOKUP(TRIM(B1286),ALL!$B$1:$V$2738,6,FALSE)),"",IF(ISERROR(VLOOKUP(TRIM(B1286),ALL!$B$1:$V$2738,6,FALSE))," ", VLOOKUP(TRIM(B1286),ALL!$B$1:$V$2738,6,FALSE)))</f>
        <v/>
      </c>
      <c r="K1286" s="34" t="str">
        <f>IF(ISBLANK(VLOOKUP(TRIM(B1286),ALL!$B$1:$V$2738,7,FALSE)),"",IF(ISERROR(VLOOKUP(TRIM(B1286),ALL!$B$1:$V$2738,7,FALSE))," ",VLOOKUP(TRIM(B1286),ALL!$B$1:$V$2738,7,FALSE)))</f>
        <v/>
      </c>
      <c r="L1286" s="34">
        <f>IF(ISBLANK(VLOOKUP(TRIM(B1286),ALL!$B$1:$V$2738,8,FALSE)),"",IF(ISERROR(VLOOKUP(TRIM(B1286),ALL!$B$1:$V$2738,8,FALSE))," ",VLOOKUP(TRIM(B1286),ALL!$B$1:$V$2738,8,FALSE)))</f>
        <v>0</v>
      </c>
      <c r="M1286" s="34" t="str">
        <f>IF(ISBLANK(VLOOKUP(TRIM(B1286),ALL!$B$1:$V$2738,9,FALSE)),"",IF(ISERROR(VLOOKUP(TRIM(B1286),ALL!$B$1:$V$2738,9,FALSE))," ",VLOOKUP(TRIM(B1286),ALL!$B$1:$V$2738,9,FALSE)))</f>
        <v/>
      </c>
      <c r="N1286" s="34">
        <f>IF(ISBLANK(VLOOKUP(TRIM(B1286),ALL!$B$1:$V$2738,10,FALSE)),"",IF(ISERROR(VLOOKUP(TRIM(B1286),ALL!$B$1:$V$2738,10,FALSE))," ",VLOOKUP(TRIM(B1286),ALL!$B$1:$V$2738,10,FALSE)))</f>
        <v>0</v>
      </c>
      <c r="O1286" s="32"/>
      <c r="P1286"/>
      <c r="Q1286"/>
      <c r="R1286"/>
      <c r="S1286"/>
      <c r="T1286"/>
      <c r="AB1286"/>
      <c r="AC1286"/>
    </row>
    <row r="1287" spans="1:29">
      <c r="A1287" s="34" t="str">
        <f>IF(ISERROR(VLOOKUP(TRIM(B1287),ALL!$B$1:$U$2738,3,FALSE)),"(unc)",VLOOKUP(TRIM(B1287),ALL!$B$1:$U$2738,3,FALSE))</f>
        <v>HB</v>
      </c>
      <c r="B1287" s="99" t="s">
        <v>9022</v>
      </c>
      <c r="C1287" s="10" t="s">
        <v>6314</v>
      </c>
      <c r="D1287" s="224">
        <f>VLOOKUP(TRIM(B1287),BirthdateDraft!$A$1:$M$9000,2,FALSE)</f>
        <v>35916</v>
      </c>
      <c r="E1287" s="203" t="str">
        <f>VLOOKUP(TRIM(B1287),BirthdateDraft!$A$1:$M$9865,3,FALSE)</f>
        <v>21/4</v>
      </c>
      <c r="F1287" s="209" t="s">
        <v>9583</v>
      </c>
      <c r="G1287" s="34" t="str">
        <f>IF(ISERROR(VLOOKUP(TRIM(B1287),ALL!$B$1:$U$2738,2,FALSE)),"",IF(ISERROR(VLOOKUP(TRIM(B1287),ALL!$B$1:$U$2738,2,FALSE))," ",VLOOKUP(TRIM(B1287),ALL!$B$1:$U$2738,2,FALSE)))</f>
        <v>CAN</v>
      </c>
      <c r="H1287" s="124" t="str">
        <f>IF(ISBLANK(VLOOKUP(TRIM(B1287),ALL!$B$1:$V$2738,11,FALSE)),"",IF(ISERROR(VLOOKUP(TRIM(B1287),ALL!$B$1:$V$2738,11,FALSE))," ",VLOOKUP(TRIM(B1287),ALL!$B$1:$V$2738,11,FALSE)))</f>
        <v>B</v>
      </c>
      <c r="I1287" s="34"/>
      <c r="J1287" s="34"/>
      <c r="K1287" s="34"/>
      <c r="L1287" s="34">
        <f>IF(ISBLANK(VLOOKUP(TRIM(B1287),ALL!$B$1:$V$2738,8,FALSE)),"",IF(ISERROR(VLOOKUP(TRIM(B1287),ALL!$B$1:$V$2738,8,FALSE))," ",VLOOKUP(TRIM(B1287),ALL!$B$1:$V$2738,8,FALSE)))</f>
        <v>0</v>
      </c>
      <c r="M1287" s="34" t="str">
        <f>IF(ISBLANK(VLOOKUP(TRIM(B1287),ALL!$B$1:$V$2738,9,FALSE)),"",IF(ISERROR(VLOOKUP(TRIM(B1287),ALL!$B$1:$V$2738,9,FALSE))," ",VLOOKUP(TRIM(B1287),ALL!$B$1:$V$2738,9,FALSE)))</f>
        <v/>
      </c>
      <c r="N1287" s="34">
        <f>IF(ISBLANK(VLOOKUP(TRIM(B1287),ALL!$B$1:$V$2738,10,FALSE)),"",IF(ISERROR(VLOOKUP(TRIM(B1287),ALL!$B$1:$V$2738,10,FALSE))," ",VLOOKUP(TRIM(B1287),ALL!$B$1:$V$2738,10,FALSE)))</f>
        <v>2</v>
      </c>
      <c r="O1287" s="32"/>
      <c r="P1287"/>
      <c r="Q1287"/>
      <c r="R1287"/>
      <c r="S1287"/>
      <c r="T1287"/>
      <c r="AB1287"/>
      <c r="AC1287"/>
    </row>
    <row r="1288" spans="1:29">
      <c r="A1288" s="34"/>
      <c r="B1288" s="99"/>
      <c r="C1288" s="10"/>
      <c r="D1288" s="224"/>
      <c r="E1288" s="203"/>
      <c r="F1288" s="209"/>
      <c r="G1288" s="34"/>
      <c r="H1288" s="124"/>
      <c r="I1288" s="34"/>
      <c r="J1288" s="34"/>
      <c r="K1288" s="34"/>
      <c r="L1288" s="34"/>
      <c r="M1288" s="34"/>
      <c r="N1288" s="34"/>
      <c r="O1288" s="32"/>
      <c r="P1288"/>
      <c r="Q1288"/>
      <c r="R1288"/>
      <c r="S1288"/>
      <c r="T1288"/>
      <c r="AB1288"/>
      <c r="AC1288"/>
    </row>
    <row r="1289" spans="1:29">
      <c r="A1289" s="34" t="str">
        <f>IF(ISERROR(VLOOKUP(TRIM(B1289),ALL!$B$1:$U$2738,3,FALSE)),"(unc)",VLOOKUP(TRIM(B1289),ALL!$B$1:$U$2738,3,FALSE))</f>
        <v>WR</v>
      </c>
      <c r="B1289" s="99" t="s">
        <v>7316</v>
      </c>
      <c r="C1289" s="10" t="s">
        <v>6314</v>
      </c>
      <c r="D1289" s="224">
        <f>VLOOKUP(TRIM(B1289),BirthdateDraft!$A$1:$M$9000,2,FALSE)</f>
        <v>35251</v>
      </c>
      <c r="E1289" s="203" t="str">
        <f>VLOOKUP(TRIM(B1289),BirthdateDraft!$A$1:$M$9865,3,FALSE)</f>
        <v>19/3</v>
      </c>
      <c r="F1289" s="209"/>
      <c r="G1289" s="34" t="str">
        <f>IF(ISERROR(VLOOKUP(TRIM(B1289),ALL!$B$1:$U$2738,2,FALSE)),"",IF(ISERROR(VLOOKUP(TRIM(B1289),ALL!$B$1:$U$2738,2,FALSE))," ",VLOOKUP(TRIM(B1289),ALL!$B$1:$U$2738,2,FALSE)))</f>
        <v>PIA</v>
      </c>
      <c r="H1289" s="124" t="str">
        <f>IF(ISBLANK(VLOOKUP(TRIM(B1289),ALL!$B$1:$V$2738,11,FALSE)),"",IF(ISERROR(VLOOKUP(TRIM(B1289),ALL!$B$1:$V$2738,11,FALSE))," ",VLOOKUP(TRIM(B1289),ALL!$B$1:$V$2738,11,FALSE)))</f>
        <v>C</v>
      </c>
      <c r="I1289" s="34" t="str">
        <f>IF(ISBLANK(VLOOKUP(TRIM(B1289),ALL!$B$1:$V$2738,5,FALSE)),"",IF(ISERROR(VLOOKUP(TRIM(B1289),ALL!$B$1:$V$2738,5,FALSE))," ",VLOOKUP(TRIM(B1289),ALL!$B$1:$V$2738,5,FALSE)))</f>
        <v/>
      </c>
      <c r="J1289" s="34" t="str">
        <f>IF(ISBLANK(VLOOKUP(TRIM(B1289),ALL!$B$1:$V$2738,6,FALSE)),"",IF(ISERROR(VLOOKUP(TRIM(B1289),ALL!$B$1:$V$2738,6,FALSE))," ", VLOOKUP(TRIM(B1289),ALL!$B$1:$V$2738,6,FALSE)))</f>
        <v/>
      </c>
      <c r="K1289" s="34" t="str">
        <f>IF(ISBLANK(VLOOKUP(TRIM(B1289),ALL!$B$1:$V$2738,7,FALSE)),"",IF(ISERROR(VLOOKUP(TRIM(B1289),ALL!$B$1:$V$2738,7,FALSE))," ",VLOOKUP(TRIM(B1289),ALL!$B$1:$V$2738,7,FALSE)))</f>
        <v/>
      </c>
      <c r="L1289" s="34" t="str">
        <f>IF(ISBLANK(VLOOKUP(TRIM(B1289),ALL!$B$1:$V$2738,8,FALSE)),"",IF(ISERROR(VLOOKUP(TRIM(B1289),ALL!$B$1:$V$2738,8,FALSE))," ",VLOOKUP(TRIM(B1289),ALL!$B$1:$V$2738,8,FALSE)))</f>
        <v/>
      </c>
      <c r="M1289" s="34" t="str">
        <f>IF(ISBLANK(VLOOKUP(TRIM(B1289),ALL!$B$1:$V$2738,9,FALSE)),"",IF(ISERROR(VLOOKUP(TRIM(B1289),ALL!$B$1:$V$2738,9,FALSE))," ",VLOOKUP(TRIM(B1289),ALL!$B$1:$V$2738,9,FALSE)))</f>
        <v/>
      </c>
      <c r="N1289" s="34" t="str">
        <f>IF(ISBLANK(VLOOKUP(TRIM(B1289),ALL!$B$1:$V$2738,10,FALSE)),"",IF(ISERROR(VLOOKUP(TRIM(B1289),ALL!$B$1:$V$2738,10,FALSE))," ",VLOOKUP(TRIM(B1289),ALL!$B$1:$V$2738,10,FALSE)))</f>
        <v/>
      </c>
      <c r="O1289" s="32"/>
      <c r="P1289"/>
      <c r="Q1289"/>
      <c r="R1289"/>
      <c r="S1289"/>
      <c r="T1289"/>
      <c r="AB1289"/>
      <c r="AC1289"/>
    </row>
    <row r="1290" spans="1:29">
      <c r="A1290" s="34" t="str">
        <f>IF(ISERROR(VLOOKUP(TRIM(B1290),ALL!$B$1:$U$2738,3,FALSE)),"(unc)",VLOOKUP(TRIM(B1290),ALL!$B$1:$U$2738,3,FALSE))</f>
        <v>WR</v>
      </c>
      <c r="B1290" s="99" t="s">
        <v>9244</v>
      </c>
      <c r="C1290" s="10" t="s">
        <v>6314</v>
      </c>
      <c r="D1290" s="224">
        <f>VLOOKUP(TRIM(B1290),BirthdateDraft!$A$1:$M$9000,2,FALSE)</f>
        <v>36100</v>
      </c>
      <c r="E1290" s="203" t="str">
        <f>VLOOKUP(TRIM(B1290),BirthdateDraft!$A$1:$M$9865,3,FALSE)</f>
        <v>21/1(6)</v>
      </c>
      <c r="F1290" s="209" t="s">
        <v>8382</v>
      </c>
      <c r="G1290" s="34" t="str">
        <f>IF(ISERROR(VLOOKUP(TRIM(B1290),ALL!$B$1:$U$2738,2,FALSE)),"",IF(ISERROR(VLOOKUP(TRIM(B1290),ALL!$B$1:$U$2738,2,FALSE))," ",VLOOKUP(TRIM(B1290),ALL!$B$1:$U$2738,2,FALSE)))</f>
        <v>MIA</v>
      </c>
      <c r="H1290" s="124" t="str">
        <f>IF(ISBLANK(VLOOKUP(TRIM(B1290),ALL!$B$1:$V$2738,11,FALSE)),"",IF(ISERROR(VLOOKUP(TRIM(B1290),ALL!$B$1:$V$2738,11,FALSE))," ",VLOOKUP(TRIM(B1290),ALL!$B$1:$V$2738,11,FALSE)))</f>
        <v>C</v>
      </c>
      <c r="I1290" s="34" t="str">
        <f>IF(ISBLANK(VLOOKUP(TRIM(B1290),ALL!$B$1:$V$2738,5,FALSE)),"",IF(ISERROR(VLOOKUP(TRIM(B1290),ALL!$B$1:$V$2738,5,FALSE))," ",VLOOKUP(TRIM(B1290),ALL!$B$1:$V$2738,5,FALSE)))</f>
        <v/>
      </c>
      <c r="J1290" s="34" t="str">
        <f>IF(ISBLANK(VLOOKUP(TRIM(B1290),ALL!$B$1:$V$2738,6,FALSE)),"",IF(ISERROR(VLOOKUP(TRIM(B1290),ALL!$B$1:$V$2738,6,FALSE))," ", VLOOKUP(TRIM(B1290),ALL!$B$1:$V$2738,6,FALSE)))</f>
        <v/>
      </c>
      <c r="K1290" s="34" t="str">
        <f>IF(ISBLANK(VLOOKUP(TRIM(B1290),ALL!$B$1:$V$2738,7,FALSE)),"",IF(ISERROR(VLOOKUP(TRIM(B1290),ALL!$B$1:$V$2738,7,FALSE))," ",VLOOKUP(TRIM(B1290),ALL!$B$1:$V$2738,7,FALSE)))</f>
        <v/>
      </c>
      <c r="L1290" s="34" t="str">
        <f>IF(ISBLANK(VLOOKUP(TRIM(B1290),ALL!$B$1:$V$2738,8,FALSE)),"",IF(ISERROR(VLOOKUP(TRIM(B1290),ALL!$B$1:$V$2738,8,FALSE))," ",VLOOKUP(TRIM(B1290),ALL!$B$1:$V$2738,8,FALSE)))</f>
        <v/>
      </c>
      <c r="M1290" s="34" t="str">
        <f>IF(ISBLANK(VLOOKUP(TRIM(B1290),ALL!$B$1:$V$2738,9,FALSE)),"",IF(ISERROR(VLOOKUP(TRIM(B1290),ALL!$B$1:$V$2738,9,FALSE))," ",VLOOKUP(TRIM(B1290),ALL!$B$1:$V$2738,9,FALSE)))</f>
        <v/>
      </c>
      <c r="N1290" s="34" t="str">
        <f>IF(ISBLANK(VLOOKUP(TRIM(B1290),ALL!$B$1:$V$2738,10,FALSE)),"",IF(ISERROR(VLOOKUP(TRIM(B1290),ALL!$B$1:$V$2738,10,FALSE))," ",VLOOKUP(TRIM(B1290),ALL!$B$1:$V$2738,10,FALSE)))</f>
        <v/>
      </c>
      <c r="O1290" s="32"/>
      <c r="P1290"/>
      <c r="Q1290"/>
      <c r="R1290"/>
      <c r="S1290"/>
      <c r="T1290"/>
      <c r="AB1290"/>
      <c r="AC1290"/>
    </row>
    <row r="1291" spans="1:29" ht="13.5" customHeight="1">
      <c r="A1291" s="34" t="str">
        <f>IF(ISERROR(VLOOKUP(TRIM(B1291),ALL!$B$1:$U$2738,3,FALSE)),"(unc)",VLOOKUP(TRIM(B1291),ALL!$B$1:$U$2738,3,FALSE))</f>
        <v>WR</v>
      </c>
      <c r="B1291" s="99" t="s">
        <v>6244</v>
      </c>
      <c r="C1291" s="10" t="s">
        <v>6314</v>
      </c>
      <c r="D1291" s="224">
        <f>VLOOKUP(TRIM(B1291),BirthdateDraft!$A$1:$M$9000,2,FALSE)</f>
        <v>34746</v>
      </c>
      <c r="E1291" s="203" t="str">
        <f>VLOOKUP(TRIM(B1291),BirthdateDraft!$A$1:$M$9865,3,FALSE)</f>
        <v>17/4</v>
      </c>
      <c r="F1291" s="209"/>
      <c r="G1291" s="34" t="str">
        <f>IF(ISERROR(VLOOKUP(TRIM(B1291),ALL!$B$1:$U$2738,2,FALSE)),"",IF(ISERROR(VLOOKUP(TRIM(B1291),ALL!$B$1:$U$2738,2,FALSE))," ",VLOOKUP(TRIM(B1291),ALL!$B$1:$U$2738,2,FALSE)))</f>
        <v>DEN</v>
      </c>
      <c r="H1291" s="124" t="str">
        <f>IF(ISBLANK(VLOOKUP(TRIM(B1291),ALL!$B$1:$V$2738,11,FALSE)),"",IF(ISERROR(VLOOKUP(TRIM(B1291),ALL!$B$1:$V$2738,11,FALSE))," ",VLOOKUP(TRIM(B1291),ALL!$B$1:$V$2738,11,FALSE)))</f>
        <v>D</v>
      </c>
      <c r="I1291" s="34" t="str">
        <f>IF(ISBLANK(VLOOKUP(TRIM(B1291),ALL!$B$1:$V$2738,5,FALSE)),"",IF(ISERROR(VLOOKUP(TRIM(B1291),ALL!$B$1:$V$2738,5,FALSE))," ",VLOOKUP(TRIM(B1291),ALL!$B$1:$V$2738,5,FALSE)))</f>
        <v/>
      </c>
      <c r="J1291" s="34" t="str">
        <f>IF(ISBLANK(VLOOKUP(TRIM(B1291),ALL!$B$1:$V$2738,6,FALSE)),"",IF(ISERROR(VLOOKUP(TRIM(B1291),ALL!$B$1:$V$2738,6,FALSE))," ", VLOOKUP(TRIM(B1291),ALL!$B$1:$V$2738,6,FALSE)))</f>
        <v/>
      </c>
      <c r="K1291" s="34" t="str">
        <f>IF(ISBLANK(VLOOKUP(TRIM(B1291),ALL!$B$1:$V$2738,7,FALSE)),"",IF(ISERROR(VLOOKUP(TRIM(B1291),ALL!$B$1:$V$2738,7,FALSE))," ",VLOOKUP(TRIM(B1291),ALL!$B$1:$V$2738,7,FALSE)))</f>
        <v/>
      </c>
      <c r="L1291" s="34" t="str">
        <f>IF(ISBLANK(VLOOKUP(TRIM(B1291),ALL!$B$1:$V$2738,8,FALSE)),"",IF(ISERROR(VLOOKUP(TRIM(B1291),ALL!$B$1:$V$2738,8,FALSE))," ",VLOOKUP(TRIM(B1291),ALL!$B$1:$V$2738,8,FALSE)))</f>
        <v/>
      </c>
      <c r="M1291" s="34" t="str">
        <f>IF(ISBLANK(VLOOKUP(TRIM(B1291),ALL!$B$1:$V$2738,9,FALSE)),"",IF(ISERROR(VLOOKUP(TRIM(B1291),ALL!$B$1:$V$2738,9,FALSE))," ",VLOOKUP(TRIM(B1291),ALL!$B$1:$V$2738,9,FALSE)))</f>
        <v/>
      </c>
      <c r="N1291" s="34" t="str">
        <f>IF(ISBLANK(VLOOKUP(TRIM(B1291),ALL!$B$1:$V$2738,10,FALSE)),"",IF(ISERROR(VLOOKUP(TRIM(B1291),ALL!$B$1:$V$2738,10,FALSE))," ",VLOOKUP(TRIM(B1291),ALL!$B$1:$V$2738,10,FALSE)))</f>
        <v/>
      </c>
      <c r="O1291" s="32"/>
      <c r="P1291"/>
      <c r="Q1291"/>
      <c r="R1291"/>
      <c r="S1291"/>
      <c r="T1291"/>
      <c r="AB1291"/>
      <c r="AC1291"/>
    </row>
    <row r="1292" spans="1:29">
      <c r="A1292" s="34" t="str">
        <f>IF(ISERROR(VLOOKUP(TRIM(B1292),ALL!$B$1:$U$2738,3,FALSE)),"(unc)",VLOOKUP(TRIM(B1292),ALL!$B$1:$U$2738,3,FALSE))</f>
        <v>WR</v>
      </c>
      <c r="B1292" s="99" t="s">
        <v>9926</v>
      </c>
      <c r="C1292" s="10" t="s">
        <v>6314</v>
      </c>
      <c r="D1292" s="224">
        <f>VLOOKUP(TRIM(B1292),BirthdateDraft!$A$1:$M$9000,2,FALSE)</f>
        <v>36896</v>
      </c>
      <c r="E1292" s="203" t="str">
        <f>VLOOKUP(TRIM(B1292),BirthdateDraft!$A$1:$M$9865,3,FALSE)</f>
        <v>22/2</v>
      </c>
      <c r="F1292" s="209" t="s">
        <v>10694</v>
      </c>
      <c r="G1292" s="34" t="str">
        <f>IF(ISERROR(VLOOKUP(TRIM(B1292),ALL!$B$1:$U$2738,2,FALSE)),"",IF(ISERROR(VLOOKUP(TRIM(B1292),ALL!$B$1:$U$2738,2,FALSE))," ",VLOOKUP(TRIM(B1292),ALL!$B$1:$U$2738,2,FALSE)))</f>
        <v>NYN</v>
      </c>
      <c r="H1292" s="124" t="str">
        <f>IF(ISBLANK(VLOOKUP(TRIM(B1292),ALL!$B$1:$V$2738,11,FALSE)),"",IF(ISERROR(VLOOKUP(TRIM(B1292),ALL!$B$1:$V$2738,11,FALSE))," ",VLOOKUP(TRIM(B1292),ALL!$B$1:$V$2738,11,FALSE)))</f>
        <v>C</v>
      </c>
      <c r="I1292" s="34"/>
      <c r="J1292" s="34"/>
      <c r="K1292" s="34"/>
      <c r="L1292" s="34"/>
      <c r="M1292" s="34"/>
      <c r="N1292" s="34"/>
      <c r="O1292" s="32"/>
      <c r="P1292"/>
      <c r="Q1292"/>
      <c r="R1292"/>
      <c r="S1292"/>
      <c r="T1292"/>
      <c r="AB1292"/>
      <c r="AC1292"/>
    </row>
    <row r="1293" spans="1:29">
      <c r="A1293" s="34" t="str">
        <f>IF(ISERROR(VLOOKUP(TRIM(B1293),ALL!$B$1:$U$2738,3,FALSE)),"(unc)",VLOOKUP(TRIM(B1293),ALL!$B$1:$U$2738,3,FALSE))</f>
        <v>WR KOR PR</v>
      </c>
      <c r="B1293" s="99" t="s">
        <v>10284</v>
      </c>
      <c r="C1293" s="10" t="s">
        <v>6314</v>
      </c>
      <c r="D1293" s="224">
        <f>VLOOKUP(TRIM(B1293),BirthdateDraft!$A$1:$M$9819,2,FALSE)</f>
        <v>35279</v>
      </c>
      <c r="E1293" s="203" t="str">
        <f>VLOOKUP(TRIM(B1293),BirthdateDraft!$A$1:$M$9819,3,FALSE)</f>
        <v>22/FA</v>
      </c>
      <c r="F1293" s="209"/>
      <c r="G1293" s="34" t="str">
        <f>IF(ISERROR(VLOOKUP(TRIM(B1293),ALL!$B$1:$U$2738,2,FALSE)),"",IF(ISERROR(VLOOKUP(TRIM(B1293),ALL!$B$1:$U$2738,2,FALSE))," ",VLOOKUP(TRIM(B1293),ALL!$B$1:$U$2738,2,FALSE)))</f>
        <v>DAN</v>
      </c>
      <c r="H1293" s="124" t="str">
        <f>IF(ISBLANK(VLOOKUP(TRIM(B1293),ALL!$B$1:$V$2738,4,FALSE)),"",IF(ISERROR(VLOOKUP(TRIM(B1293),ALL!$B$1:$V$2738,4,FALSE))," ",VLOOKUP(TRIM(B1293),ALL!$B$1:$V$2738,4,FALSE)))</f>
        <v/>
      </c>
      <c r="I1293" s="34"/>
      <c r="J1293" s="34"/>
      <c r="K1293" s="34"/>
      <c r="L1293" s="34" t="str">
        <f>IF(ISBLANK(VLOOKUP(TRIM(B1293),ALL!$B$1:$V$2738,8,FALSE)),"",IF(ISERROR(VLOOKUP(TRIM(B1293),ALL!$B$1:$V$2738,8,FALSE))," ",VLOOKUP(TRIM(B1293),ALL!$B$1:$V$2738,8,FALSE)))</f>
        <v/>
      </c>
      <c r="M1293" s="34" t="str">
        <f>IF(ISBLANK(VLOOKUP(TRIM('2024 Cuts'!B258),ALL!$B$1:$V$2738,9,FALSE)),"",IF(ISERROR(VLOOKUP(TRIM('2024 Cuts'!B258),ALL!$B$1:$V$2738,9,FALSE))," ",VLOOKUP(TRIM('2024 Cuts'!B258),ALL!$B$1:$V$2738,9,FALSE)))</f>
        <v xml:space="preserve"> </v>
      </c>
      <c r="N1293" s="34" t="str">
        <f>IF(ISBLANK(VLOOKUP(TRIM('2024 Cuts'!B258),ALL!$B$1:$V$2738,10,FALSE)),"",IF(ISERROR(VLOOKUP(TRIM('2024 Cuts'!B258),ALL!$B$1:$V$2738,10,FALSE))," ",VLOOKUP(TRIM('2024 Cuts'!B258),ALL!$B$1:$V$2738,10,FALSE)))</f>
        <v xml:space="preserve"> </v>
      </c>
      <c r="O1293" s="32"/>
      <c r="P1293"/>
      <c r="Q1293"/>
      <c r="R1293"/>
      <c r="S1293"/>
      <c r="T1293"/>
      <c r="AB1293"/>
      <c r="AC1293"/>
    </row>
    <row r="1294" spans="1:29">
      <c r="A1294" s="34" t="str">
        <f>IF(ISERROR(VLOOKUP(TRIM(B1294),ALL!$B$1:$U$2738,3,FALSE)),"(unc)",VLOOKUP(TRIM(B1294),ALL!$B$1:$U$2738,3,FALSE))</f>
        <v>BB TE</v>
      </c>
      <c r="B1294" s="207" t="s">
        <v>11346</v>
      </c>
      <c r="C1294" s="10" t="s">
        <v>6314</v>
      </c>
      <c r="D1294" s="224">
        <f>VLOOKUP(TRIM(B1294),BirthdateDraft!$A$1:$M$9819,2,FALSE)</f>
        <v>34968</v>
      </c>
      <c r="E1294" s="203" t="str">
        <f>VLOOKUP(TRIM(B1294),BirthdateDraft!$A$1:$M$9819,3,FALSE)</f>
        <v>19/4</v>
      </c>
      <c r="F1294" s="209" t="s">
        <v>12116</v>
      </c>
      <c r="G1294" s="34" t="str">
        <f>IF(ISERROR(VLOOKUP(TRIM(B1294),ALL!$B$1:$U$2738,2,FALSE)),"",IF(ISERROR(VLOOKUP(TRIM(B1294),ALL!$B$1:$U$2738,2,FALSE))," ",VLOOKUP(TRIM(B1294),ALL!$B$1:$U$2738,2,FALSE)))</f>
        <v>TNA</v>
      </c>
      <c r="H1294" s="124" t="str">
        <f>IF(ISBLANK(VLOOKUP(TRIM(B1294),ALL!$B$1:$V$2738,4,FALSE)),"",IF(ISERROR(VLOOKUP(TRIM(B1294),ALL!$B$1:$V$2738,4,FALSE))," ",VLOOKUP(TRIM(B1294),ALL!$B$1:$V$2738,4,FALSE)))</f>
        <v/>
      </c>
      <c r="I1294" s="34"/>
      <c r="J1294" s="34"/>
      <c r="K1294" s="34"/>
      <c r="L1294" s="34"/>
      <c r="M1294" s="34"/>
      <c r="N1294" s="34"/>
      <c r="O1294" s="32"/>
      <c r="P1294"/>
      <c r="Q1294"/>
      <c r="R1294"/>
      <c r="S1294"/>
      <c r="T1294"/>
      <c r="AB1294"/>
      <c r="AC1294"/>
    </row>
    <row r="1295" spans="1:29">
      <c r="A1295" s="34" t="str">
        <f>IF(ISERROR(VLOOKUP(TRIM(B1295),ALL!$B$1:$U$2738,3,FALSE)),"(unc)",VLOOKUP(TRIM(B1295),ALL!$B$1:$U$2738,3,FALSE))</f>
        <v>TE BB</v>
      </c>
      <c r="B1295" s="207" t="s">
        <v>10120</v>
      </c>
      <c r="C1295" s="10" t="s">
        <v>6314</v>
      </c>
      <c r="D1295" s="224">
        <f>VLOOKUP(TRIM(B1295),BirthdateDraft!$A$1:$M$9819,2,FALSE)</f>
        <v>36749</v>
      </c>
      <c r="E1295" s="203" t="str">
        <f>VLOOKUP(TRIM(B1295),BirthdateDraft!$A$1:$M$9819,3,FALSE)</f>
        <v>22/3</v>
      </c>
      <c r="F1295" s="209" t="s">
        <v>12116</v>
      </c>
      <c r="G1295" s="34" t="str">
        <f>IF(ISERROR(VLOOKUP(TRIM(B1295),ALL!$B$1:$U$2738,2,FALSE)),"",IF(ISERROR(VLOOKUP(TRIM(B1295),ALL!$B$1:$U$2738,2,FALSE))," ",VLOOKUP(TRIM(B1295),ALL!$B$1:$U$2738,2,FALSE)))</f>
        <v>NYA</v>
      </c>
      <c r="H1295" s="124" t="str">
        <f>IF(ISBLANK(VLOOKUP(TRIM(B1295),ALL!$B$1:$V$2738,4,FALSE)),"",IF(ISERROR(VLOOKUP(TRIM(B1295),ALL!$B$1:$V$2738,4,FALSE))," ",VLOOKUP(TRIM(B1295),ALL!$B$1:$V$2738,4,FALSE)))</f>
        <v/>
      </c>
      <c r="I1295" s="34"/>
      <c r="J1295" s="34"/>
      <c r="K1295" s="34"/>
      <c r="L1295" s="34"/>
      <c r="M1295" s="34"/>
      <c r="N1295" s="34"/>
      <c r="O1295" s="32"/>
      <c r="P1295"/>
      <c r="Q1295"/>
      <c r="R1295"/>
      <c r="S1295"/>
      <c r="T1295"/>
      <c r="AB1295"/>
      <c r="AC1295"/>
    </row>
    <row r="1296" spans="1:29">
      <c r="A1296" s="34" t="str">
        <f>IF(ISERROR(VLOOKUP(TRIM(B1296),ALL!$B$1:$U$2738,3,FALSE)),"(unc)",VLOOKUP(TRIM(B1296),ALL!$B$1:$U$2738,3,FALSE))</f>
        <v>TE</v>
      </c>
      <c r="B1296" s="99" t="s">
        <v>6252</v>
      </c>
      <c r="C1296" s="10" t="s">
        <v>6314</v>
      </c>
      <c r="D1296" s="224">
        <f>VLOOKUP(TRIM(B1296),BirthdateDraft!$A$1:$M$9000,2,FALSE)</f>
        <v>35256</v>
      </c>
      <c r="E1296" s="203" t="str">
        <f>VLOOKUP(TRIM(B1296),BirthdateDraft!$A$1:$M$9865,3,FALSE)</f>
        <v>17/1 (29)</v>
      </c>
      <c r="F1296" s="209"/>
      <c r="G1296" s="34" t="str">
        <f>IF(ISERROR(VLOOKUP(TRIM(B1296),ALL!$B$1:$U$2738,2,FALSE)),"",IF(ISERROR(VLOOKUP(TRIM(B1296),ALL!$B$1:$U$2738,2,FALSE))," ",VLOOKUP(TRIM(B1296),ALL!$B$1:$U$2738,2,FALSE)))</f>
        <v>CLA</v>
      </c>
      <c r="H1296" s="124" t="str">
        <f>IF(ISBLANK(VLOOKUP(TRIM(B1296),ALL!$B$1:$V$2738,11,FALSE)),"",IF(ISERROR(VLOOKUP(TRIM(B1296),ALL!$B$1:$V$2738,11,FALSE))," ",VLOOKUP(TRIM(B1296),ALL!$B$1:$V$2738,11,FALSE)))</f>
        <v>A</v>
      </c>
      <c r="I1296" s="34" t="str">
        <f>IF(ISBLANK(VLOOKUP(TRIM(B1296),ALL!$B$1:$V$2738,5,FALSE)),"",IF(ISERROR(VLOOKUP(TRIM(B1296),ALL!$B$1:$V$2738,5,FALSE))," ",VLOOKUP(TRIM(B1296),ALL!$B$1:$V$2738,5,FALSE)))</f>
        <v/>
      </c>
      <c r="J1296" s="34" t="str">
        <f>IF(ISBLANK(VLOOKUP(TRIM(B1296),ALL!$B$1:$V$2738,6,FALSE)),"",IF(ISERROR(VLOOKUP(TRIM(B1296),ALL!$B$1:$V$2738,6,FALSE))," ", VLOOKUP(TRIM(B1296),ALL!$B$1:$V$2738,6,FALSE)))</f>
        <v/>
      </c>
      <c r="K1296" s="34" t="str">
        <f>IF(ISBLANK(VLOOKUP(TRIM(B1296),ALL!$B$1:$V$2738,7,FALSE)),"",IF(ISERROR(VLOOKUP(TRIM(B1296),ALL!$B$1:$V$2738,7,FALSE))," ",VLOOKUP(TRIM(B1296),ALL!$B$1:$V$2738,7,FALSE)))</f>
        <v/>
      </c>
      <c r="L1296" s="34">
        <f>IF(ISBLANK(VLOOKUP(TRIM(B1296),ALL!$B$1:$V$2738,8,FALSE)),"",IF(ISERROR(VLOOKUP(TRIM(B1296),ALL!$B$1:$V$2738,8,FALSE))," ",VLOOKUP(TRIM(B1296),ALL!$B$1:$V$2738,8,FALSE)))</f>
        <v>4</v>
      </c>
      <c r="M1296" s="34" t="str">
        <f>IF(ISBLANK(VLOOKUP(TRIM(B1296),ALL!$B$1:$V$2738,9,FALSE)),"",IF(ISERROR(VLOOKUP(TRIM(B1296),ALL!$B$1:$V$2738,9,FALSE))," ",VLOOKUP(TRIM(B1296),ALL!$B$1:$V$2738,9,FALSE)))</f>
        <v/>
      </c>
      <c r="N1296" s="34">
        <f>IF(ISBLANK(VLOOKUP(TRIM(B1296),ALL!$B$1:$V$2738,10,FALSE)),"",IF(ISERROR(VLOOKUP(TRIM(B1296),ALL!$B$1:$V$2738,10,FALSE))," ",VLOOKUP(TRIM(B1296),ALL!$B$1:$V$2738,10,FALSE)))</f>
        <v>0</v>
      </c>
      <c r="O1296" s="32"/>
      <c r="P1296"/>
      <c r="Q1296"/>
      <c r="R1296"/>
      <c r="S1296"/>
      <c r="T1296"/>
      <c r="AB1296"/>
      <c r="AC1296"/>
    </row>
    <row r="1297" spans="1:29">
      <c r="A1297" s="34" t="str">
        <f>IF(ISERROR(VLOOKUP(TRIM(B1297),ALL!$B$1:$U$2738,3,FALSE)),"(unc)",VLOOKUP(TRIM(B1297),ALL!$B$1:$U$2738,3,FALSE))</f>
        <v>TE</v>
      </c>
      <c r="B1297" s="99" t="s">
        <v>9017</v>
      </c>
      <c r="C1297" s="10" t="s">
        <v>6314</v>
      </c>
      <c r="D1297" s="224">
        <f>VLOOKUP(TRIM(B1297),BirthdateDraft!$A$1:$M$9000,2,FALSE)</f>
        <v>36805</v>
      </c>
      <c r="E1297" s="203" t="str">
        <f>VLOOKUP(TRIM(B1297),BirthdateDraft!$A$1:$M$9865,3,FALSE)</f>
        <v>21/1(4)</v>
      </c>
      <c r="F1297" s="209"/>
      <c r="G1297" s="34" t="str">
        <f>IF(ISERROR(VLOOKUP(TRIM(B1297),ALL!$B$1:$U$2738,2,FALSE)),"",IF(ISERROR(VLOOKUP(TRIM(B1297),ALL!$B$1:$U$2738,2,FALSE))," ",VLOOKUP(TRIM(B1297),ALL!$B$1:$U$2738,2,FALSE)))</f>
        <v>ATN</v>
      </c>
      <c r="H1297" s="124" t="str">
        <f>IF(ISBLANK(VLOOKUP(TRIM(B1297),ALL!$B$1:$V$2738,11,FALSE)),"",IF(ISERROR(VLOOKUP(TRIM(B1297),ALL!$B$1:$V$2738,11,FALSE))," ",VLOOKUP(TRIM(B1297),ALL!$B$1:$V$2738,11,FALSE)))</f>
        <v>E</v>
      </c>
      <c r="I1297" s="34" t="str">
        <f>IF(ISBLANK(VLOOKUP(TRIM(B1297),ALL!$B$1:$V$2738,5,FALSE)),"",IF(ISERROR(VLOOKUP(TRIM(B1297),ALL!$B$1:$V$2738,5,FALSE))," ",VLOOKUP(TRIM(B1297),ALL!$B$1:$V$2738,5,FALSE)))</f>
        <v/>
      </c>
      <c r="J1297" s="34" t="str">
        <f>IF(ISBLANK(VLOOKUP(TRIM(B1297),ALL!$B$1:$V$2738,6,FALSE)),"",IF(ISERROR(VLOOKUP(TRIM(B1297),ALL!$B$1:$V$2738,6,FALSE))," ", VLOOKUP(TRIM(B1297),ALL!$B$1:$V$2738,6,FALSE)))</f>
        <v/>
      </c>
      <c r="K1297" s="34" t="str">
        <f>IF(ISBLANK(VLOOKUP(TRIM(B1297),ALL!$B$1:$V$2738,7,FALSE)),"",IF(ISERROR(VLOOKUP(TRIM(B1297),ALL!$B$1:$V$2738,7,FALSE))," ",VLOOKUP(TRIM(B1297),ALL!$B$1:$V$2738,7,FALSE)))</f>
        <v/>
      </c>
      <c r="L1297" s="34">
        <f>IF(ISBLANK(VLOOKUP(TRIM(B1297),ALL!$B$1:$V$2738,8,FALSE)),"",IF(ISERROR(VLOOKUP(TRIM(B1297),ALL!$B$1:$V$2738,8,FALSE))," ",VLOOKUP(TRIM(B1297),ALL!$B$1:$V$2738,8,FALSE)))</f>
        <v>0</v>
      </c>
      <c r="M1297" s="34" t="str">
        <f>IF(ISBLANK(VLOOKUP(TRIM(B1297),ALL!$B$1:$V$2738,9,FALSE)),"",IF(ISERROR(VLOOKUP(TRIM(B1297),ALL!$B$1:$V$2738,9,FALSE))," ",VLOOKUP(TRIM(B1297),ALL!$B$1:$V$2738,9,FALSE)))</f>
        <v/>
      </c>
      <c r="N1297" s="34">
        <f>IF(ISBLANK(VLOOKUP(TRIM(B1297),ALL!$B$1:$V$2738,10,FALSE)),"",IF(ISERROR(VLOOKUP(TRIM(B1297),ALL!$B$1:$V$2738,10,FALSE))," ",VLOOKUP(TRIM(B1297),ALL!$B$1:$V$2738,10,FALSE)))</f>
        <v>0</v>
      </c>
      <c r="O1297" s="32"/>
      <c r="P1297"/>
      <c r="Q1297"/>
      <c r="R1297"/>
      <c r="S1297"/>
      <c r="T1297"/>
      <c r="AB1297"/>
      <c r="AC1297"/>
    </row>
    <row r="1298" spans="1:29">
      <c r="A1298" s="34" t="str">
        <f>IF(ISERROR(VLOOKUP(TRIM(B1298),ALL!$B$1:$U$2738,3,FALSE)),"(unc)",VLOOKUP(TRIM(B1298),ALL!$B$1:$U$2738,3,FALSE))</f>
        <v>TE</v>
      </c>
      <c r="B1298" s="99" t="s">
        <v>9943</v>
      </c>
      <c r="C1298" s="10" t="s">
        <v>6314</v>
      </c>
      <c r="D1298" s="224">
        <f>VLOOKUP(TRIM(B1298),BirthdateDraft!$A$1:$M$9000,2,FALSE)</f>
        <v>36265</v>
      </c>
      <c r="E1298" s="203" t="str">
        <f>VLOOKUP(TRIM(B1298),BirthdateDraft!$A$1:$M$9865,3,FALSE)</f>
        <v>22/4</v>
      </c>
      <c r="F1298" s="209" t="s">
        <v>10623</v>
      </c>
      <c r="G1298" s="34" t="str">
        <f>IF(ISERROR(VLOOKUP(TRIM(B1298),ALL!$B$1:$U$2738,2,FALSE)),"",IF(ISERROR(VLOOKUP(TRIM(B1298),ALL!$B$1:$U$2738,2,FALSE))," ",VLOOKUP(TRIM(B1298),ALL!$B$1:$U$2738,2,FALSE)))</f>
        <v>TBN</v>
      </c>
      <c r="H1298" s="124" t="str">
        <f>IF(ISBLANK(VLOOKUP(TRIM(B1298),ALL!$B$1:$V$2738,11,FALSE)),"",IF(ISERROR(VLOOKUP(TRIM(B1298),ALL!$B$1:$V$2738,11,FALSE))," ",VLOOKUP(TRIM(B1298),ALL!$B$1:$V$2738,11,FALSE)))</f>
        <v>C</v>
      </c>
      <c r="I1298" s="34" t="str">
        <f>IF(ISBLANK(VLOOKUP(TRIM(B1298),ALL!$B$1:$V$2738,5,FALSE)),"",IF(ISERROR(VLOOKUP(TRIM(B1298),ALL!$B$1:$V$2738,5,FALSE))," ",VLOOKUP(TRIM(B1298),ALL!$B$1:$V$2738,5,FALSE)))</f>
        <v/>
      </c>
      <c r="J1298" s="34" t="str">
        <f>IF(ISBLANK(VLOOKUP(TRIM(B1298),ALL!$B$1:$V$2738,6,FALSE)),"",IF(ISERROR(VLOOKUP(TRIM(B1298),ALL!$B$1:$V$2738,6,FALSE))," ", VLOOKUP(TRIM(B1298),ALL!$B$1:$V$2738,6,FALSE)))</f>
        <v/>
      </c>
      <c r="K1298" s="34" t="str">
        <f>IF(ISBLANK(VLOOKUP(TRIM(B1298),ALL!$B$1:$V$2738,7,FALSE)),"",IF(ISERROR(VLOOKUP(TRIM(B1298),ALL!$B$1:$V$2738,7,FALSE))," ",VLOOKUP(TRIM(B1298),ALL!$B$1:$V$2738,7,FALSE)))</f>
        <v/>
      </c>
      <c r="L1298" s="34">
        <f>IF(ISBLANK(VLOOKUP(TRIM(B1298),ALL!$B$1:$V$2738,8,FALSE)),"",IF(ISERROR(VLOOKUP(TRIM(B1298),ALL!$B$1:$V$2738,8,FALSE))," ",VLOOKUP(TRIM(B1298),ALL!$B$1:$V$2738,8,FALSE)))</f>
        <v>4</v>
      </c>
      <c r="M1298" s="34" t="str">
        <f>IF(ISBLANK(VLOOKUP(TRIM(B1298),ALL!$B$1:$V$2738,9,FALSE)),"",IF(ISERROR(VLOOKUP(TRIM(B1298),ALL!$B$1:$V$2738,9,FALSE))," ",VLOOKUP(TRIM(B1298),ALL!$B$1:$V$2738,9,FALSE)))</f>
        <v/>
      </c>
      <c r="N1298" s="34">
        <f>IF(ISBLANK(VLOOKUP(TRIM(B1298),ALL!$B$1:$V$2738,10,FALSE)),"",IF(ISERROR(VLOOKUP(TRIM(B1298),ALL!$B$1:$V$2738,10,FALSE))," ",VLOOKUP(TRIM(B1298),ALL!$B$1:$V$2738,10,FALSE)))</f>
        <v>0</v>
      </c>
      <c r="O1298" s="32"/>
      <c r="P1298"/>
      <c r="Q1298"/>
      <c r="R1298"/>
      <c r="S1298"/>
      <c r="T1298"/>
      <c r="AB1298"/>
      <c r="AC1298"/>
    </row>
    <row r="1299" spans="1:29">
      <c r="A1299" s="34"/>
      <c r="B1299" s="99"/>
      <c r="C1299" s="10"/>
      <c r="D1299" s="224"/>
      <c r="E1299" s="203"/>
      <c r="F1299" s="209"/>
      <c r="G1299" s="34"/>
      <c r="H1299" s="124"/>
      <c r="I1299" s="34"/>
      <c r="J1299" s="34"/>
      <c r="K1299" s="34"/>
      <c r="L1299" s="34" t="str">
        <f>IF(ISBLANK(VLOOKUP(TRIM(B1299),ALL!$B$1:$V$2738,8,FALSE)),"",IF(ISERROR(VLOOKUP(TRIM(B1299),ALL!$B$1:$V$2738,8,FALSE))," ",VLOOKUP(TRIM(B1299),ALL!$B$1:$V$2738,8,FALSE)))</f>
        <v xml:space="preserve"> </v>
      </c>
      <c r="M1299" s="34" t="str">
        <f>IF(ISBLANK(VLOOKUP(TRIM(B1299),ALL!$B$1:$V$2738,9,FALSE)),"",IF(ISERROR(VLOOKUP(TRIM(B1299),ALL!$B$1:$V$2738,9,FALSE))," ",VLOOKUP(TRIM(B1299),ALL!$B$1:$V$2738,9,FALSE)))</f>
        <v xml:space="preserve"> </v>
      </c>
      <c r="N1299" s="34" t="str">
        <f>IF(ISBLANK(VLOOKUP(TRIM(B1299),ALL!$B$1:$V$2738,10,FALSE)),"",IF(ISERROR(VLOOKUP(TRIM(B1299),ALL!$B$1:$V$2738,10,FALSE))," ",VLOOKUP(TRIM(B1299),ALL!$B$1:$V$2738,10,FALSE)))</f>
        <v xml:space="preserve"> </v>
      </c>
      <c r="O1299" s="32"/>
      <c r="P1299"/>
      <c r="Q1299"/>
      <c r="R1299"/>
      <c r="S1299"/>
      <c r="T1299"/>
      <c r="AB1299"/>
      <c r="AC1299"/>
    </row>
    <row r="1300" spans="1:29">
      <c r="A1300" s="34" t="str">
        <f>IF(ISERROR(VLOOKUP(TRIM(B1300),ALL!$B$1:$U$2738,3,FALSE)),"(unc)",VLOOKUP(TRIM(B1300),ALL!$B$1:$U$2738,3,FALSE))</f>
        <v>OC @ G</v>
      </c>
      <c r="B1300" s="99" t="s">
        <v>9121</v>
      </c>
      <c r="C1300" s="10" t="s">
        <v>6314</v>
      </c>
      <c r="D1300" s="224">
        <f>VLOOKUP(TRIM(B1300),BirthdateDraft!$A$1:$M$9000,2,FALSE)</f>
        <v>36312</v>
      </c>
      <c r="E1300" s="203" t="str">
        <f>VLOOKUP(TRIM(B1300),BirthdateDraft!$A$1:$M$9865,3,FALSE)</f>
        <v>21/2</v>
      </c>
      <c r="F1300" s="209" t="s">
        <v>8398</v>
      </c>
      <c r="G1300" s="34" t="str">
        <f>IF(ISERROR(VLOOKUP(TRIM(B1300),ALL!$B$1:$U$2738,2,FALSE)),"",IF(ISERROR(VLOOKUP(TRIM(B1300),ALL!$B$1:$U$2738,2,FALSE))," ",VLOOKUP(TRIM(B1300),ALL!$B$1:$U$2738,2,FALSE)))</f>
        <v>KCA</v>
      </c>
      <c r="H1300" s="124" t="str">
        <f>IF(ISBLANK(VLOOKUP(TRIM(B1300),ALL!$B$1:$V$2738,4,FALSE)),"",IF(ISERROR(VLOOKUP(TRIM(B1300),ALL!$B$1:$V$2738,4,FALSE))," ",VLOOKUP(TRIM(B1300),ALL!$B$1:$V$2738,4,FALSE)))</f>
        <v/>
      </c>
      <c r="I1300" s="34" t="str">
        <f>IF(ISBLANK(VLOOKUP(TRIM(B1300),ALL!$B$1:$V$2738,5,FALSE)),"",IF(ISERROR(VLOOKUP(TRIM(B1300),ALL!$B$1:$V$2738,5,FALSE))," ",VLOOKUP(TRIM(B1300),ALL!$B$1:$V$2738,5,FALSE)))</f>
        <v/>
      </c>
      <c r="J1300" s="34" t="str">
        <f>IF(ISBLANK(VLOOKUP(TRIM(B1300),ALL!$B$1:$V$2738,6,FALSE)),"",IF(ISERROR(VLOOKUP(TRIM(B1300),ALL!$B$1:$V$2738,6,FALSE))," ", VLOOKUP(TRIM(B1300),ALL!$B$1:$V$2738,6,FALSE)))</f>
        <v/>
      </c>
      <c r="K1300" s="34" t="str">
        <f>IF(ISBLANK(VLOOKUP(TRIM(B1300),ALL!$B$1:$V$2738,7,FALSE)),"",IF(ISERROR(VLOOKUP(TRIM(B1300),ALL!$B$1:$V$2738,7,FALSE))," ",VLOOKUP(TRIM(B1300),ALL!$B$1:$V$2738,7,FALSE)))</f>
        <v/>
      </c>
      <c r="L1300" s="34">
        <f>IF(ISBLANK(VLOOKUP(TRIM(B1300),ALL!$B$1:$V$2738,8,FALSE)),"",IF(ISERROR(VLOOKUP(TRIM(B1300),ALL!$B$1:$V$2738,8,FALSE))," ",VLOOKUP(TRIM(B1300),ALL!$B$1:$V$2738,8,FALSE)))</f>
        <v>6</v>
      </c>
      <c r="M1300" s="34">
        <f>IF(ISBLANK(VLOOKUP(TRIM(B1300),ALL!$B$1:$V$2738,9,FALSE)),"",IF(ISERROR(VLOOKUP(TRIM(B1300),ALL!$B$1:$V$2738,9,FALSE))," ",VLOOKUP(TRIM(B1300),ALL!$B$1:$V$2738,9,FALSE)))</f>
        <v>0</v>
      </c>
      <c r="N1300" s="34">
        <f>IF(ISBLANK(VLOOKUP(TRIM(B1300),ALL!$B$1:$V$2738,10,FALSE)),"",IF(ISERROR(VLOOKUP(TRIM(B1300),ALL!$B$1:$V$2738,10,FALSE))," ",VLOOKUP(TRIM(B1300),ALL!$B$1:$V$2738,10,FALSE)))</f>
        <v>7</v>
      </c>
      <c r="O1300" s="32"/>
      <c r="P1300"/>
      <c r="Q1300"/>
      <c r="R1300"/>
      <c r="S1300"/>
      <c r="T1300"/>
      <c r="AB1300"/>
      <c r="AC1300"/>
    </row>
    <row r="1301" spans="1:29">
      <c r="A1301" s="34" t="str">
        <f>IF(ISERROR(VLOOKUP(TRIM(B1301),ALL!$B$1:$U$2738,3,FALSE)),"(unc)",VLOOKUP(TRIM(B1301),ALL!$B$1:$U$2738,3,FALSE))</f>
        <v>RG @ OC @</v>
      </c>
      <c r="B1301" s="99" t="s">
        <v>5640</v>
      </c>
      <c r="C1301" s="10" t="s">
        <v>6314</v>
      </c>
      <c r="D1301" s="224">
        <f>VLOOKUP(TRIM(B1301),BirthdateDraft!$A$1:$M$9000,2,FALSE)</f>
        <v>33804</v>
      </c>
      <c r="E1301" s="203" t="str">
        <f>VLOOKUP(TRIM(B1301),BirthdateDraft!$A$1:$M$9865,3,FALSE)</f>
        <v>16/3</v>
      </c>
      <c r="F1301" s="209" t="s">
        <v>10757</v>
      </c>
      <c r="G1301" s="34" t="str">
        <f>IF(ISERROR(VLOOKUP(TRIM(B1301),ALL!$B$1:$U$2738,2,FALSE)),"",IF(ISERROR(VLOOKUP(TRIM(B1301),ALL!$B$1:$U$2738,2,FALSE))," ",VLOOKUP(TRIM(B1301),ALL!$B$1:$U$2738,2,FALSE)))</f>
        <v>DEN</v>
      </c>
      <c r="H1301" s="124" t="str">
        <f>IF(ISBLANK(VLOOKUP(TRIM(B1301),ALL!$B$1:$V$2738,4,FALSE)),"",IF(ISERROR(VLOOKUP(TRIM(B1301),ALL!$B$1:$V$2738,4,FALSE))," ",VLOOKUP(TRIM(B1301),ALL!$B$1:$V$2738,4,FALSE)))</f>
        <v/>
      </c>
      <c r="I1301" s="34" t="str">
        <f>IF(ISBLANK(VLOOKUP(TRIM(B1301),ALL!$B$1:$V$2738,5,FALSE)),"",IF(ISERROR(VLOOKUP(TRIM(B1301),ALL!$B$1:$V$2738,5,FALSE))," ",VLOOKUP(TRIM(B1301),ALL!$B$1:$V$2738,5,FALSE)))</f>
        <v/>
      </c>
      <c r="J1301" s="34" t="str">
        <f>IF(ISBLANK(VLOOKUP(TRIM(B1301),ALL!$B$1:$V$2738,6,FALSE)),"",IF(ISERROR(VLOOKUP(TRIM(B1301),ALL!$B$1:$V$2738,6,FALSE))," ", VLOOKUP(TRIM(B1301),ALL!$B$1:$V$2738,6,FALSE)))</f>
        <v/>
      </c>
      <c r="K1301" s="34" t="str">
        <f>IF(ISBLANK(VLOOKUP(TRIM(B1301),ALL!$B$1:$V$2738,7,FALSE)),"",IF(ISERROR(VLOOKUP(TRIM(B1301),ALL!$B$1:$V$2738,7,FALSE))," ",VLOOKUP(TRIM(B1301),ALL!$B$1:$V$2738,7,FALSE)))</f>
        <v/>
      </c>
      <c r="L1301" s="34">
        <f>IF(ISBLANK(VLOOKUP(TRIM(B1301),ALL!$B$1:$V$2738,8,FALSE)),"",IF(ISERROR(VLOOKUP(TRIM(B1301),ALL!$B$1:$V$2738,8,FALSE))," ",VLOOKUP(TRIM(B1301),ALL!$B$1:$V$2738,8,FALSE)))</f>
        <v>5</v>
      </c>
      <c r="M1301" s="34">
        <f>IF(ISBLANK(VLOOKUP(TRIM(B1301),ALL!$B$1:$V$2738,9,FALSE)),"",IF(ISERROR(VLOOKUP(TRIM(B1301),ALL!$B$1:$V$2738,9,FALSE))," ",VLOOKUP(TRIM(B1301),ALL!$B$1:$V$2738,9,FALSE)))</f>
        <v>4</v>
      </c>
      <c r="N1301" s="34">
        <f>IF(ISBLANK(VLOOKUP(TRIM(B1301),ALL!$B$1:$V$2738,10,FALSE)),"",IF(ISERROR(VLOOKUP(TRIM(B1301),ALL!$B$1:$V$2738,10,FALSE))," ",VLOOKUP(TRIM(B1301),ALL!$B$1:$V$2738,10,FALSE)))</f>
        <v>3</v>
      </c>
      <c r="P1301"/>
      <c r="Q1301"/>
      <c r="R1301"/>
      <c r="S1301"/>
      <c r="T1301"/>
      <c r="AB1301"/>
      <c r="AC1301"/>
    </row>
    <row r="1302" spans="1:29">
      <c r="A1302" s="34" t="str">
        <f>IF(ISERROR(VLOOKUP(TRIM(B1302),ALL!$B$1:$U$2738,3,FALSE)),"(unc)",VLOOKUP(TRIM(B1302),ALL!$B$1:$U$2738,3,FALSE))</f>
        <v>LOT @</v>
      </c>
      <c r="B1302" s="99" t="s">
        <v>10004</v>
      </c>
      <c r="C1302" s="10" t="s">
        <v>6314</v>
      </c>
      <c r="D1302" s="224">
        <f>VLOOKUP(TRIM(B1302),BirthdateDraft!$A$1:$M$9000,2,FALSE)</f>
        <v>36246</v>
      </c>
      <c r="E1302" s="203" t="str">
        <f>VLOOKUP(TRIM(B1302),BirthdateDraft!$A$1:$M$9865,3,FALSE)</f>
        <v>22/5</v>
      </c>
      <c r="F1302" s="209" t="s">
        <v>10620</v>
      </c>
      <c r="G1302" s="34" t="str">
        <f>IF(ISERROR(VLOOKUP(TRIM(B1302),ALL!$B$1:$U$2738,2,FALSE)),"",IF(ISERROR(VLOOKUP(TRIM(B1302),ALL!$B$1:$U$2738,2,FALSE))," ",VLOOKUP(TRIM(B1302),ALL!$B$1:$U$2738,2,FALSE)))</f>
        <v>CHN</v>
      </c>
      <c r="H1302" s="124" t="str">
        <f>IF(ISBLANK(VLOOKUP(TRIM(B1302),ALL!$B$1:$V$2738,4,FALSE)),"",IF(ISERROR(VLOOKUP(TRIM(B1302),ALL!$B$1:$V$2738,4,FALSE))," ",VLOOKUP(TRIM(B1302),ALL!$B$1:$V$2738,4,FALSE)))</f>
        <v/>
      </c>
      <c r="I1302" s="34" t="str">
        <f>IF(ISBLANK(VLOOKUP(TRIM(B1302),ALL!$B$1:$V$2738,5,FALSE)),"",IF(ISERROR(VLOOKUP(TRIM(B1302),ALL!$B$1:$V$2738,5,FALSE))," ",VLOOKUP(TRIM(B1302),ALL!$B$1:$V$2738,5,FALSE)))</f>
        <v/>
      </c>
      <c r="J1302" s="34" t="str">
        <f>IF(ISBLANK(VLOOKUP(TRIM(B1302),ALL!$B$1:$V$2738,6,FALSE)),"",IF(ISERROR(VLOOKUP(TRIM(B1302),ALL!$B$1:$V$2738,6,FALSE))," ", VLOOKUP(TRIM(B1302),ALL!$B$1:$V$2738,6,FALSE)))</f>
        <v/>
      </c>
      <c r="K1302" s="34" t="str">
        <f>IF(ISBLANK(VLOOKUP(TRIM(B1302),ALL!$B$1:$V$2738,7,FALSE)),"",IF(ISERROR(VLOOKUP(TRIM(B1302),ALL!$B$1:$V$2738,7,FALSE))," ",VLOOKUP(TRIM(B1302),ALL!$B$1:$V$2738,7,FALSE)))</f>
        <v/>
      </c>
      <c r="L1302" s="34">
        <f>IF(ISBLANK(VLOOKUP(TRIM(B1302),ALL!$B$1:$V$2738,8,FALSE)),"",IF(ISERROR(VLOOKUP(TRIM(B1302),ALL!$B$1:$V$2738,8,FALSE))," ",VLOOKUP(TRIM(B1302),ALL!$B$1:$V$2738,8,FALSE)))</f>
        <v>4</v>
      </c>
      <c r="M1302" s="34" t="str">
        <f>IF(ISBLANK(VLOOKUP(TRIM(B1302),ALL!$B$1:$V$2738,9,FALSE)),"",IF(ISERROR(VLOOKUP(TRIM(B1302),ALL!$B$1:$V$2738,9,FALSE))," ",VLOOKUP(TRIM(B1302),ALL!$B$1:$V$2738,9,FALSE)))</f>
        <v/>
      </c>
      <c r="N1302" s="34">
        <f>IF(ISBLANK(VLOOKUP(TRIM(B1302),ALL!$B$1:$V$2738,10,FALSE)),"",IF(ISERROR(VLOOKUP(TRIM(B1302),ALL!$B$1:$V$2738,10,FALSE))," ",VLOOKUP(TRIM(B1302),ALL!$B$1:$V$2738,10,FALSE)))</f>
        <v>7</v>
      </c>
      <c r="O1302" s="32"/>
      <c r="P1302"/>
      <c r="Q1302"/>
      <c r="R1302"/>
      <c r="S1302"/>
      <c r="T1302"/>
      <c r="AB1302"/>
      <c r="AC1302"/>
    </row>
    <row r="1303" spans="1:29">
      <c r="A1303" s="34" t="str">
        <f>IF(ISERROR(VLOOKUP(TRIM(B1303),ALL!$B$1:$U$2738,3,FALSE)),"(unc)",VLOOKUP(TRIM(B1303),ALL!$B$1:$U$2738,3,FALSE))</f>
        <v>ROT @</v>
      </c>
      <c r="B1303" s="99" t="s">
        <v>8084</v>
      </c>
      <c r="C1303" s="10" t="s">
        <v>6314</v>
      </c>
      <c r="D1303" s="224">
        <f>VLOOKUP(TRIM(B1303),BirthdateDraft!$A$1:$M$9000,2,FALSE)</f>
        <v>35585</v>
      </c>
      <c r="E1303" s="203" t="str">
        <f>VLOOKUP(TRIM(B1303),BirthdateDraft!$A$1:$M$9865,3,FALSE)</f>
        <v>20/FA</v>
      </c>
      <c r="F1303" s="209" t="s">
        <v>8781</v>
      </c>
      <c r="G1303" s="34" t="str">
        <f>IF(ISERROR(VLOOKUP(TRIM(B1303),ALL!$B$1:$U$2738,2,FALSE)),"",IF(ISERROR(VLOOKUP(TRIM(B1303),ALL!$B$1:$U$2738,2,FALSE))," ",VLOOKUP(TRIM(B1303),ALL!$B$1:$U$2738,2,FALSE)))</f>
        <v>DAN</v>
      </c>
      <c r="H1303" s="124" t="str">
        <f>IF(ISBLANK(VLOOKUP(TRIM(B1303),ALL!$B$1:$V$2738,4,FALSE)),"",IF(ISERROR(VLOOKUP(TRIM(B1303),ALL!$B$1:$V$2738,4,FALSE))," ",VLOOKUP(TRIM(B1303),ALL!$B$1:$V$2738,4,FALSE)))</f>
        <v/>
      </c>
      <c r="I1303" s="34"/>
      <c r="J1303" s="34"/>
      <c r="K1303" s="34"/>
      <c r="L1303" s="34">
        <f>IF(ISBLANK(VLOOKUP(TRIM(B1303),ALL!$B$1:$V$2738,8,FALSE)),"",IF(ISERROR(VLOOKUP(TRIM(B1303),ALL!$B$1:$V$2738,8,FALSE))," ",VLOOKUP(TRIM(B1303),ALL!$B$1:$V$2738,8,FALSE)))</f>
        <v>4</v>
      </c>
      <c r="M1303" s="34" t="str">
        <f>IF(ISBLANK(VLOOKUP(TRIM(B1303),ALL!$B$1:$V$2738,9,FALSE)),"",IF(ISERROR(VLOOKUP(TRIM(B1303),ALL!$B$1:$V$2738,9,FALSE))," ",VLOOKUP(TRIM(B1303),ALL!$B$1:$V$2738,9,FALSE)))</f>
        <v/>
      </c>
      <c r="N1303" s="34">
        <f>IF(ISBLANK(VLOOKUP(TRIM(B1303),ALL!$B$1:$V$2738,10,FALSE)),"",IF(ISERROR(VLOOKUP(TRIM(B1303),ALL!$B$1:$V$2738,10,FALSE))," ",VLOOKUP(TRIM(B1303),ALL!$B$1:$V$2738,10,FALSE)))</f>
        <v>3</v>
      </c>
      <c r="O1303" s="32"/>
      <c r="P1303"/>
      <c r="Q1303"/>
      <c r="R1303"/>
      <c r="S1303"/>
      <c r="T1303"/>
      <c r="AB1303"/>
      <c r="AC1303"/>
    </row>
    <row r="1304" spans="1:29">
      <c r="A1304" s="34" t="str">
        <f>IF(ISERROR(VLOOKUP(TRIM(B1304),ALL!$B$1:$U$2738,3,FALSE)),"(unc)",VLOOKUP(TRIM(B1304),ALL!$B$1:$U$2738,3,FALSE))</f>
        <v>ROT @</v>
      </c>
      <c r="B1304" s="99" t="s">
        <v>6466</v>
      </c>
      <c r="C1304" s="10" t="s">
        <v>6314</v>
      </c>
      <c r="D1304" s="224">
        <f>VLOOKUP(TRIM(B1304),BirthdateDraft!$A$1:$M$9000,2,FALSE)</f>
        <v>34596</v>
      </c>
      <c r="E1304" s="203" t="str">
        <f>VLOOKUP(TRIM(B1304),BirthdateDraft!$A$1:$M$9865,3,FALSE)</f>
        <v>17/FA</v>
      </c>
      <c r="F1304" s="209"/>
      <c r="G1304" s="34" t="str">
        <f>IF(ISERROR(VLOOKUP(TRIM(B1304),ALL!$B$1:$U$2738,2,FALSE)),"",IF(ISERROR(VLOOKUP(TRIM(B1304),ALL!$B$1:$U$2738,2,FALSE))," ",VLOOKUP(TRIM(B1304),ALL!$B$1:$U$2738,2,FALSE)))</f>
        <v>WAN</v>
      </c>
      <c r="H1304" s="124" t="str">
        <f>IF(ISBLANK(VLOOKUP(TRIM(B1304),ALL!$B$1:$V$2738,4,FALSE)),"",IF(ISERROR(VLOOKUP(TRIM(B1304),ALL!$B$1:$V$2738,4,FALSE))," ",VLOOKUP(TRIM(B1304),ALL!$B$1:$V$2738,4,FALSE)))</f>
        <v/>
      </c>
      <c r="I1304" s="34" t="str">
        <f>IF(ISBLANK(VLOOKUP(TRIM(B1304),ALL!$B$1:$V$2738,5,FALSE)),"",IF(ISERROR(VLOOKUP(TRIM(B1304),ALL!$B$1:$V$2738,5,FALSE))," ",VLOOKUP(TRIM(B1304),ALL!$B$1:$V$2738,5,FALSE)))</f>
        <v/>
      </c>
      <c r="J1304" s="34" t="str">
        <f>IF(ISBLANK(VLOOKUP(TRIM(B1304),ALL!$B$1:$V$2738,6,FALSE)),"",IF(ISERROR(VLOOKUP(TRIM(B1304),ALL!$B$1:$V$2738,6,FALSE))," ", VLOOKUP(TRIM(B1304),ALL!$B$1:$V$2738,6,FALSE)))</f>
        <v/>
      </c>
      <c r="K1304" s="34" t="str">
        <f>IF(ISBLANK(VLOOKUP(TRIM(B1304),ALL!$B$1:$V$2738,7,FALSE)),"",IF(ISERROR(VLOOKUP(TRIM(B1304),ALL!$B$1:$V$2738,7,FALSE))," ",VLOOKUP(TRIM(B1304),ALL!$B$1:$V$2738,7,FALSE)))</f>
        <v/>
      </c>
      <c r="L1304" s="34">
        <f>IF(ISBLANK(VLOOKUP(TRIM(B1304),ALL!$B$1:$V$2738,8,FALSE)),"",IF(ISERROR(VLOOKUP(TRIM(B1304),ALL!$B$1:$V$2738,8,FALSE))," ",VLOOKUP(TRIM(B1304),ALL!$B$1:$V$2738,8,FALSE)))</f>
        <v>4</v>
      </c>
      <c r="M1304" s="34" t="str">
        <f>IF(ISBLANK(VLOOKUP(TRIM(B1304),ALL!$B$1:$V$2738,9,FALSE)),"",IF(ISERROR(VLOOKUP(TRIM(B1304),ALL!$B$1:$V$2738,9,FALSE))," ",VLOOKUP(TRIM(B1304),ALL!$B$1:$V$2738,9,FALSE)))</f>
        <v/>
      </c>
      <c r="N1304" s="34">
        <f>IF(ISBLANK(VLOOKUP(TRIM(B1304),ALL!$B$1:$V$2738,10,FALSE)),"",IF(ISERROR(VLOOKUP(TRIM(B1304),ALL!$B$1:$V$2738,10,FALSE))," ",VLOOKUP(TRIM(B1304),ALL!$B$1:$V$2738,10,FALSE)))</f>
        <v>2</v>
      </c>
      <c r="O1304" s="32"/>
      <c r="P1304"/>
      <c r="Q1304"/>
      <c r="R1304"/>
      <c r="S1304"/>
      <c r="T1304"/>
      <c r="AB1304"/>
      <c r="AC1304"/>
    </row>
    <row r="1305" spans="1:29">
      <c r="A1305" s="34" t="str">
        <f>IF(ISERROR(VLOOKUP(TRIM(B1305),ALL!$B$1:$U$2738,3,FALSE)),"(unc)",VLOOKUP(TRIM(B1305),ALL!$B$1:$U$2738,3,FALSE))</f>
        <v>RG @</v>
      </c>
      <c r="B1305" s="99" t="s">
        <v>6475</v>
      </c>
      <c r="C1305" s="10" t="s">
        <v>6314</v>
      </c>
      <c r="D1305" s="224">
        <f>VLOOKUP(TRIM(B1305),BirthdateDraft!$A$1:$M$9000,2,FALSE)</f>
        <v>34944</v>
      </c>
      <c r="E1305" s="203" t="str">
        <f>VLOOKUP(TRIM(B1305),BirthdateDraft!$A$1:$M$9865,3,FALSE)</f>
        <v>18/2</v>
      </c>
      <c r="F1305" s="209"/>
      <c r="G1305" s="34" t="str">
        <f>IF(ISERROR(VLOOKUP(TRIM(B1305),ALL!$B$1:$U$2738,2,FALSE)),"",IF(ISERROR(VLOOKUP(TRIM(B1305),ALL!$B$1:$U$2738,2,FALSE))," ",VLOOKUP(TRIM(B1305),ALL!$B$1:$U$2738,2,FALSE)))</f>
        <v>ARN</v>
      </c>
      <c r="H1305" s="124" t="str">
        <f>IF(ISBLANK(VLOOKUP(TRIM(B1305),ALL!$B$1:$V$2738,4,FALSE)),"",IF(ISERROR(VLOOKUP(TRIM(B1305),ALL!$B$1:$V$2738,4,FALSE))," ",VLOOKUP(TRIM(B1305),ALL!$B$1:$V$2738,4,FALSE)))</f>
        <v/>
      </c>
      <c r="I1305" s="34" t="str">
        <f>IF(ISBLANK(VLOOKUP(TRIM(B1305),ALL!$B$1:$V$2738,5,FALSE)),"",IF(ISERROR(VLOOKUP(TRIM(B1305),ALL!$B$1:$V$2738,5,FALSE))," ",VLOOKUP(TRIM(B1305),ALL!$B$1:$V$2738,5,FALSE)))</f>
        <v/>
      </c>
      <c r="J1305" s="34" t="str">
        <f>IF(ISBLANK(VLOOKUP(TRIM(B1305),ALL!$B$1:$V$2738,6,FALSE)),"",IF(ISERROR(VLOOKUP(TRIM(B1305),ALL!$B$1:$V$2738,6,FALSE))," ", VLOOKUP(TRIM(B1305),ALL!$B$1:$V$2738,6,FALSE)))</f>
        <v/>
      </c>
      <c r="K1305" s="34" t="str">
        <f>IF(ISBLANK(VLOOKUP(TRIM(B1305),ALL!$B$1:$V$2738,7,FALSE)),"",IF(ISERROR(VLOOKUP(TRIM(B1305),ALL!$B$1:$V$2738,7,FALSE))," ",VLOOKUP(TRIM(B1305),ALL!$B$1:$V$2738,7,FALSE)))</f>
        <v/>
      </c>
      <c r="L1305" s="34">
        <f>IF(ISBLANK(VLOOKUP(TRIM(B1305),ALL!$B$1:$V$2738,8,FALSE)),"",IF(ISERROR(VLOOKUP(TRIM(B1305),ALL!$B$1:$V$2738,8,FALSE))," ",VLOOKUP(TRIM(B1305),ALL!$B$1:$V$2738,8,FALSE)))</f>
        <v>4</v>
      </c>
      <c r="M1305" s="34" t="str">
        <f>IF(ISBLANK(VLOOKUP(TRIM(B1305),ALL!$B$1:$V$2738,9,FALSE)),"",IF(ISERROR(VLOOKUP(TRIM(B1305),ALL!$B$1:$V$2738,9,FALSE))," ",VLOOKUP(TRIM(B1305),ALL!$B$1:$V$2738,9,FALSE)))</f>
        <v/>
      </c>
      <c r="N1305" s="34">
        <f>IF(ISBLANK(VLOOKUP(TRIM(B1305),ALL!$B$1:$V$2738,10,FALSE)),"",IF(ISERROR(VLOOKUP(TRIM(B1305),ALL!$B$1:$V$2738,10,FALSE))," ",VLOOKUP(TRIM(B1305),ALL!$B$1:$V$2738,10,FALSE)))</f>
        <v>7</v>
      </c>
      <c r="O1305" s="32"/>
      <c r="P1305"/>
      <c r="Q1305"/>
      <c r="R1305"/>
      <c r="S1305"/>
      <c r="T1305"/>
      <c r="AB1305"/>
      <c r="AC1305"/>
    </row>
    <row r="1306" spans="1:29">
      <c r="A1306" s="34" t="str">
        <f>IF(ISERROR(VLOOKUP(TRIM(B1306),ALL!$B$1:$U$2738,3,FALSE)),"(unc)",VLOOKUP(TRIM(B1306),ALL!$B$1:$U$2738,3,FALSE))</f>
        <v>OT @ TE</v>
      </c>
      <c r="B1306" s="99" t="s">
        <v>9962</v>
      </c>
      <c r="C1306" s="10" t="s">
        <v>6314</v>
      </c>
      <c r="D1306" s="224">
        <f>VLOOKUP(TRIM(B1306),BirthdateDraft!$A$1:$M$9000,2,FALSE)</f>
        <v>36295</v>
      </c>
      <c r="E1306" s="203" t="str">
        <f>VLOOKUP(TRIM(B1306),BirthdateDraft!$A$1:$M$9865,3,FALSE)</f>
        <v>22/1</v>
      </c>
      <c r="F1306" s="209" t="s">
        <v>10623</v>
      </c>
      <c r="G1306" s="34" t="str">
        <f>IF(ISERROR(VLOOKUP(TRIM(B1306),ALL!$B$1:$U$2738,2,FALSE)),"",IF(ISERROR(VLOOKUP(TRIM(B1306),ALL!$B$1:$U$2738,2,FALSE))," ",VLOOKUP(TRIM(B1306),ALL!$B$1:$U$2738,2,FALSE)))</f>
        <v>NON</v>
      </c>
      <c r="H1306" s="124" t="str">
        <f>IF(ISBLANK(VLOOKUP(TRIM(B1306),ALL!$B$1:$V$2738,4,FALSE)),"",IF(ISERROR(VLOOKUP(TRIM(B1306),ALL!$B$1:$V$2738,4,FALSE))," ",VLOOKUP(TRIM(B1306),ALL!$B$1:$V$2738,4,FALSE)))</f>
        <v/>
      </c>
      <c r="I1306" s="34" t="str">
        <f>IF(ISBLANK(VLOOKUP(TRIM(B1306),ALL!$B$1:$V$2738,5,FALSE)),"",IF(ISERROR(VLOOKUP(TRIM(B1306),ALL!$B$1:$V$2738,5,FALSE))," ",VLOOKUP(TRIM(B1306),ALL!$B$1:$V$2738,5,FALSE)))</f>
        <v/>
      </c>
      <c r="J1306" s="34" t="str">
        <f>IF(ISBLANK(VLOOKUP(TRIM(B1306),ALL!$B$1:$V$2738,6,FALSE)),"",IF(ISERROR(VLOOKUP(TRIM(B1306),ALL!$B$1:$V$2738,6,FALSE))," ", VLOOKUP(TRIM(B1306),ALL!$B$1:$V$2738,6,FALSE)))</f>
        <v/>
      </c>
      <c r="K1306" s="34" t="str">
        <f>IF(ISBLANK(VLOOKUP(TRIM(B1306),ALL!$B$1:$V$2738,7,FALSE)),"",IF(ISERROR(VLOOKUP(TRIM(B1306),ALL!$B$1:$V$2738,7,FALSE))," ",VLOOKUP(TRIM(B1306),ALL!$B$1:$V$2738,7,FALSE)))</f>
        <v/>
      </c>
      <c r="L1306" s="34">
        <f>IF(ISBLANK(VLOOKUP(TRIM(B1306),ALL!$B$1:$V$2738,8,FALSE)),"",IF(ISERROR(VLOOKUP(TRIM(B1306),ALL!$B$1:$V$2738,8,FALSE))," ",VLOOKUP(TRIM(B1306),ALL!$B$1:$V$2738,8,FALSE)))</f>
        <v>0</v>
      </c>
      <c r="M1306" s="34" t="str">
        <f>IF(ISBLANK(VLOOKUP(TRIM(B1306),ALL!$B$1:$V$2738,9,FALSE)),"",IF(ISERROR(VLOOKUP(TRIM(B1306),ALL!$B$1:$V$2738,9,FALSE))," ",VLOOKUP(TRIM(B1306),ALL!$B$1:$V$2738,9,FALSE)))</f>
        <v/>
      </c>
      <c r="N1306" s="34">
        <f>IF(ISBLANK(VLOOKUP(TRIM(B1306),ALL!$B$1:$V$2738,10,FALSE)),"",IF(ISERROR(VLOOKUP(TRIM(B1306),ALL!$B$1:$V$2738,10,FALSE))," ",VLOOKUP(TRIM(B1306),ALL!$B$1:$V$2738,10,FALSE)))</f>
        <v>3</v>
      </c>
      <c r="O1306"/>
      <c r="P1306"/>
      <c r="Q1306"/>
      <c r="R1306"/>
      <c r="S1306"/>
      <c r="T1306"/>
      <c r="AB1306"/>
      <c r="AC1306"/>
    </row>
    <row r="1307" spans="1:29">
      <c r="A1307" s="34" t="str">
        <f>IF(ISERROR(VLOOKUP(TRIM(B1307),ALL!$B$1:$U$2738,3,FALSE)),"(unc)",VLOOKUP(TRIM(B1307),ALL!$B$1:$U$2738,3,FALSE))</f>
        <v>OC @</v>
      </c>
      <c r="B1307" s="99" t="s">
        <v>5982</v>
      </c>
      <c r="C1307" s="10" t="s">
        <v>6314</v>
      </c>
      <c r="D1307" s="224">
        <f>VLOOKUP(TRIM(B1307),BirthdateDraft!$A$1:$M$9000,2,FALSE)</f>
        <v>34180</v>
      </c>
      <c r="E1307" s="203" t="str">
        <f>VLOOKUP(TRIM(B1307),BirthdateDraft!$A$1:$M$9865,3,FALSE)</f>
        <v>16/FA</v>
      </c>
      <c r="F1307" s="209"/>
      <c r="G1307" s="34" t="str">
        <f>IF(ISERROR(VLOOKUP(TRIM(B1307),ALL!$B$1:$U$2738,2,FALSE)),"",IF(ISERROR(VLOOKUP(TRIM(B1307),ALL!$B$1:$U$2738,2,FALSE))," ",VLOOKUP(TRIM(B1307),ALL!$B$1:$U$2738,2,FALSE)))</f>
        <v>CHN</v>
      </c>
      <c r="H1307" s="124" t="str">
        <f>IF(ISBLANK(VLOOKUP(TRIM(B1307),ALL!$B$1:$V$2738,4,FALSE)),"",IF(ISERROR(VLOOKUP(TRIM(B1307),ALL!$B$1:$V$2738,4,FALSE))," ",VLOOKUP(TRIM(B1307),ALL!$B$1:$V$2738,4,FALSE)))</f>
        <v/>
      </c>
      <c r="I1307" s="34" t="str">
        <f>IF(ISBLANK(VLOOKUP(TRIM(B1307),ALL!$B$1:$V$2738,5,FALSE)),"",IF(ISERROR(VLOOKUP(TRIM(B1307),ALL!$B$1:$V$2738,5,FALSE))," ",VLOOKUP(TRIM(B1307),ALL!$B$1:$V$2738,5,FALSE)))</f>
        <v/>
      </c>
      <c r="J1307" s="34" t="str">
        <f>IF(ISBLANK(VLOOKUP(TRIM(B1307),ALL!$B$1:$V$2738,6,FALSE)),"",IF(ISERROR(VLOOKUP(TRIM(B1307),ALL!$B$1:$V$2738,6,FALSE))," ", VLOOKUP(TRIM(B1307),ALL!$B$1:$V$2738,6,FALSE)))</f>
        <v/>
      </c>
      <c r="K1307" s="34" t="str">
        <f>IF(ISBLANK(VLOOKUP(TRIM(B1307),ALL!$B$1:$V$2738,7,FALSE)),"",IF(ISERROR(VLOOKUP(TRIM(B1307),ALL!$B$1:$V$2738,7,FALSE))," ",VLOOKUP(TRIM(B1307),ALL!$B$1:$V$2738,7,FALSE)))</f>
        <v/>
      </c>
      <c r="L1307" s="34">
        <f>IF(ISBLANK(VLOOKUP(TRIM(B1307),ALL!$B$1:$V$2738,8,FALSE)),"",IF(ISERROR(VLOOKUP(TRIM(B1307),ALL!$B$1:$V$2738,8,FALSE))," ",VLOOKUP(TRIM(B1307),ALL!$B$1:$V$2738,8,FALSE)))</f>
        <v>4</v>
      </c>
      <c r="M1307" s="34" t="str">
        <f>IF(ISBLANK(VLOOKUP(TRIM(B1307),ALL!$B$1:$V$2738,9,FALSE)),"",IF(ISERROR(VLOOKUP(TRIM(B1307),ALL!$B$1:$V$2738,9,FALSE))," ",VLOOKUP(TRIM(B1307),ALL!$B$1:$V$2738,9,FALSE)))</f>
        <v/>
      </c>
      <c r="N1307" s="34">
        <f>IF(ISBLANK(VLOOKUP(TRIM(B1307),ALL!$B$1:$V$2738,10,FALSE)),"",IF(ISERROR(VLOOKUP(TRIM(B1307),ALL!$B$1:$V$2738,10,FALSE))," ",VLOOKUP(TRIM(B1307),ALL!$B$1:$V$2738,10,FALSE)))</f>
        <v>2</v>
      </c>
      <c r="O1307" s="32"/>
      <c r="P1307"/>
      <c r="Q1307"/>
      <c r="R1307"/>
      <c r="S1307"/>
      <c r="T1307"/>
      <c r="AB1307"/>
      <c r="AC1307"/>
    </row>
    <row r="1308" spans="1:29">
      <c r="A1308" s="34" t="str">
        <f>IF(ISERROR(VLOOKUP(TRIM(B1308),ALL!$B$1:$U$2738,3,FALSE)),"(unc)",VLOOKUP(TRIM(B1308),ALL!$B$1:$U$2738,3,FALSE))</f>
        <v>G @ OC @</v>
      </c>
      <c r="B1308" s="99" t="s">
        <v>5967</v>
      </c>
      <c r="C1308" s="10" t="s">
        <v>6314</v>
      </c>
      <c r="D1308" s="224">
        <f>VLOOKUP(TRIM(B1308),BirthdateDraft!$A$1:$M$9000,2,FALSE)</f>
        <v>34223</v>
      </c>
      <c r="E1308" s="203" t="str">
        <f>VLOOKUP(TRIM(B1308),BirthdateDraft!$A$1:$M$9865,3,FALSE)</f>
        <v>16/6</v>
      </c>
      <c r="F1308" s="209"/>
      <c r="G1308" s="34" t="str">
        <f>IF(ISERROR(VLOOKUP(TRIM(B1308),ALL!$B$1:$U$2738,2,FALSE)),"",IF(ISERROR(VLOOKUP(TRIM(B1308),ALL!$B$1:$U$2738,2,FALSE))," ",VLOOKUP(TRIM(B1308),ALL!$B$1:$U$2738,2,FALSE)))</f>
        <v>NYA</v>
      </c>
      <c r="H1308" s="124" t="str">
        <f>IF(ISBLANK(VLOOKUP(TRIM(B1308),ALL!$B$1:$V$2738,4,FALSE)),"",IF(ISERROR(VLOOKUP(TRIM(B1308),ALL!$B$1:$V$2738,4,FALSE))," ",VLOOKUP(TRIM(B1308),ALL!$B$1:$V$2738,4,FALSE)))</f>
        <v/>
      </c>
      <c r="I1308" s="34" t="str">
        <f>IF(ISBLANK(VLOOKUP(TRIM(B1308),ALL!$B$1:$V$2738,5,FALSE)),"",IF(ISERROR(VLOOKUP(TRIM(B1308),ALL!$B$1:$V$2738,5,FALSE))," ",VLOOKUP(TRIM(B1308),ALL!$B$1:$V$2738,5,FALSE)))</f>
        <v/>
      </c>
      <c r="J1308" s="34" t="str">
        <f>IF(ISBLANK(VLOOKUP(TRIM(B1308),ALL!$B$1:$V$2738,6,FALSE)),"",IF(ISERROR(VLOOKUP(TRIM(B1308),ALL!$B$1:$V$2738,6,FALSE))," ", VLOOKUP(TRIM(B1308),ALL!$B$1:$V$2738,6,FALSE)))</f>
        <v/>
      </c>
      <c r="K1308" s="34" t="str">
        <f>IF(ISBLANK(VLOOKUP(TRIM(B1308),ALL!$B$1:$V$2738,7,FALSE)),"",IF(ISERROR(VLOOKUP(TRIM(B1308),ALL!$B$1:$V$2738,7,FALSE))," ",VLOOKUP(TRIM(B1308),ALL!$B$1:$V$2738,7,FALSE)))</f>
        <v/>
      </c>
      <c r="L1308" s="34">
        <f>IF(ISBLANK(VLOOKUP(TRIM(B1308),ALL!$B$1:$V$2738,8,FALSE)),"",IF(ISERROR(VLOOKUP(TRIM(B1308),ALL!$B$1:$V$2738,8,FALSE))," ",VLOOKUP(TRIM(B1308),ALL!$B$1:$V$2738,8,FALSE)))</f>
        <v>0</v>
      </c>
      <c r="M1308" s="34">
        <f>IF(ISBLANK(VLOOKUP(TRIM(B1308),ALL!$B$1:$V$2738,9,FALSE)),"",IF(ISERROR(VLOOKUP(TRIM(B1308),ALL!$B$1:$V$2738,9,FALSE))," ",VLOOKUP(TRIM(B1308),ALL!$B$1:$V$2738,9,FALSE)))</f>
        <v>0</v>
      </c>
      <c r="N1308" s="34">
        <f>IF(ISBLANK(VLOOKUP(TRIM(B1308),ALL!$B$1:$V$2738,10,FALSE)),"",IF(ISERROR(VLOOKUP(TRIM(B1308),ALL!$B$1:$V$2738,10,FALSE))," ",VLOOKUP(TRIM(B1308),ALL!$B$1:$V$2738,10,FALSE)))</f>
        <v>0</v>
      </c>
      <c r="O1308" s="32"/>
      <c r="P1308"/>
      <c r="Q1308"/>
      <c r="R1308"/>
      <c r="S1308"/>
      <c r="T1308"/>
      <c r="AB1308"/>
      <c r="AC1308"/>
    </row>
    <row r="1309" spans="1:29">
      <c r="A1309" s="34" t="str">
        <f>IF(ISERROR(VLOOKUP(TRIM(B1309),ALL!$B$1:$U$2738,3,FALSE)),"(unc)",VLOOKUP(TRIM(B1309),ALL!$B$1:$U$2738,3,FALSE))</f>
        <v>G @</v>
      </c>
      <c r="B1309" s="99" t="s">
        <v>9040</v>
      </c>
      <c r="C1309" s="10" t="s">
        <v>6314</v>
      </c>
      <c r="D1309" s="224">
        <f>VLOOKUP(TRIM(B1309),BirthdateDraft!$A$1:$M$9000,2,FALSE)</f>
        <v>35643</v>
      </c>
      <c r="E1309" s="203" t="str">
        <f>VLOOKUP(TRIM(B1309),BirthdateDraft!$A$1:$M$9865,3,FALSE)</f>
        <v>21/4</v>
      </c>
      <c r="F1309" s="209" t="s">
        <v>9612</v>
      </c>
      <c r="G1309" s="34" t="str">
        <f>IF(ISERROR(VLOOKUP(TRIM(B1309),ALL!$B$1:$U$2738,2,FALSE)),"",IF(ISERROR(VLOOKUP(TRIM(B1309),ALL!$B$1:$U$2738,2,FALSE))," ",VLOOKUP(TRIM(B1309),ALL!$B$1:$U$2738,2,FALSE)))</f>
        <v>GBN</v>
      </c>
      <c r="H1309" s="124" t="str">
        <f>IF(ISBLANK(VLOOKUP(TRIM(B1309),ALL!$B$1:$V$2738,4,FALSE)),"",IF(ISERROR(VLOOKUP(TRIM(B1309),ALL!$B$1:$V$2738,4,FALSE))," ",VLOOKUP(TRIM(B1309),ALL!$B$1:$V$2738,4,FALSE)))</f>
        <v/>
      </c>
      <c r="I1309" s="34"/>
      <c r="J1309" s="34"/>
      <c r="K1309" s="34"/>
      <c r="L1309" s="34">
        <f>IF(ISBLANK(VLOOKUP(TRIM(B1309),ALL!$B$1:$V$2738,8,FALSE)),"",IF(ISERROR(VLOOKUP(TRIM(B1309),ALL!$B$1:$V$2738,8,FALSE))," ",VLOOKUP(TRIM(B1309),ALL!$B$1:$V$2738,8,FALSE)))</f>
        <v>0</v>
      </c>
      <c r="M1309" s="34" t="str">
        <f>IF(ISBLANK(VLOOKUP(TRIM(B1309),ALL!$B$1:$V$2738,9,FALSE)),"",IF(ISERROR(VLOOKUP(TRIM(B1309),ALL!$B$1:$V$2738,9,FALSE))," ",VLOOKUP(TRIM(B1309),ALL!$B$1:$V$2738,9,FALSE)))</f>
        <v/>
      </c>
      <c r="N1309" s="34">
        <f>IF(ISBLANK(VLOOKUP(TRIM(B1309),ALL!$B$1:$V$2738,10,FALSE)),"",IF(ISERROR(VLOOKUP(TRIM(B1309),ALL!$B$1:$V$2738,10,FALSE))," ",VLOOKUP(TRIM(B1309),ALL!$B$1:$V$2738,10,FALSE)))</f>
        <v>2</v>
      </c>
      <c r="O1309" s="32"/>
      <c r="P1309"/>
      <c r="Q1309"/>
      <c r="R1309"/>
      <c r="S1309"/>
      <c r="T1309"/>
      <c r="AB1309"/>
      <c r="AC1309"/>
    </row>
    <row r="1310" spans="1:29">
      <c r="B1310" s="99"/>
    </row>
    <row r="1311" spans="1:29">
      <c r="A1311" s="34" t="str">
        <f>IF(ISERROR(VLOOKUP(TRIM(B1311),ALL!$B$1:$U$2738,3,FALSE)),"(unc)",VLOOKUP(TRIM(B1311),ALL!$B$1:$U$2738,3,FALSE))</f>
        <v>LE $</v>
      </c>
      <c r="B1311" s="99" t="s">
        <v>10036</v>
      </c>
      <c r="C1311" s="10" t="s">
        <v>6314</v>
      </c>
      <c r="D1311" s="224">
        <f>VLOOKUP(TRIM(B1311),BirthdateDraft!$A$1:$M$9000,2,FALSE)</f>
        <v>36747</v>
      </c>
      <c r="E1311" s="203" t="str">
        <f>VLOOKUP(TRIM(B1311),BirthdateDraft!$A$1:$M$9865,3,FALSE)</f>
        <v>22/1</v>
      </c>
      <c r="F1311" s="209" t="s">
        <v>10656</v>
      </c>
      <c r="G1311" s="34" t="str">
        <f>IF(ISERROR(VLOOKUP(TRIM(B1311),ALL!$B$1:$U$2738,2,FALSE)),"",IF(ISERROR(VLOOKUP(TRIM(B1311),ALL!$B$1:$U$2738,2,FALSE))," ",VLOOKUP(TRIM(B1311),ALL!$B$1:$U$2738,2,FALSE)))</f>
        <v>DEN</v>
      </c>
      <c r="H1311" s="124" t="str">
        <f>IF(ISBLANK(VLOOKUP(TRIM(B1311),ALL!$B$1:$V$2738,4,FALSE)),"",IF(ISERROR(VLOOKUP(TRIM(B1311),ALL!$B$1:$V$2738,4,FALSE))," ",VLOOKUP(TRIM(B1311),ALL!$B$1:$V$2738,4,FALSE)))</f>
        <v>5</v>
      </c>
      <c r="I1311" s="34" t="str">
        <f>IF(ISBLANK(VLOOKUP(TRIM(B1311),ALL!$B$1:$V$2738,5,FALSE)),"",IF(ISERROR(VLOOKUP(TRIM(B1311),ALL!$B$1:$V$2738,5,FALSE))," ",VLOOKUP(TRIM(B1311),ALL!$B$1:$V$2738,5,FALSE)))</f>
        <v/>
      </c>
      <c r="J1311" s="34">
        <f>IF(ISBLANK(VLOOKUP(TRIM(B1311),ALL!$B$1:$V$2738,6,FALSE)),"",IF(ISERROR(VLOOKUP(TRIM(B1311),ALL!$B$1:$V$2738,6,FALSE))," ", VLOOKUP(TRIM(B1311),ALL!$B$1:$V$2738,6,FALSE)))</f>
        <v>12</v>
      </c>
      <c r="K1311" s="34"/>
      <c r="L1311" s="34"/>
      <c r="M1311" s="34"/>
      <c r="N1311" s="34"/>
      <c r="O1311" s="32"/>
      <c r="P1311"/>
      <c r="Q1311"/>
      <c r="R1311"/>
      <c r="S1311"/>
      <c r="T1311"/>
      <c r="AB1311"/>
      <c r="AC1311"/>
    </row>
    <row r="1312" spans="1:29">
      <c r="A1312" s="34" t="str">
        <f>IF(ISERROR(VLOOKUP(TRIM(B1312),ALL!$B$1:$U$2738,3,FALSE)),"(unc)",VLOOKUP(TRIM(B1312),ALL!$B$1:$U$2738,3,FALSE))</f>
        <v>RE $</v>
      </c>
      <c r="B1312" s="99" t="s">
        <v>8052</v>
      </c>
      <c r="C1312" s="10" t="s">
        <v>6314</v>
      </c>
      <c r="D1312" s="224">
        <f>VLOOKUP(TRIM(B1312),BirthdateDraft!$A$1:$M$9000,2,FALSE)</f>
        <v>34541</v>
      </c>
      <c r="E1312" s="203" t="str">
        <f>VLOOKUP(TRIM(B1312),BirthdateDraft!$A$1:$M$9865,3,FALSE)</f>
        <v>17/4</v>
      </c>
      <c r="F1312" s="209"/>
      <c r="G1312" s="34" t="str">
        <f>IF(ISERROR(VLOOKUP(TRIM(B1312),ALL!$B$1:$U$2738,2,FALSE)),"",IF(ISERROR(VLOOKUP(TRIM(B1312),ALL!$B$1:$U$2738,2,FALSE))," ",VLOOKUP(TRIM(B1312),ALL!$B$1:$U$2738,2,FALSE)))</f>
        <v>NEA</v>
      </c>
      <c r="H1312" s="124" t="str">
        <f>IF(ISBLANK(VLOOKUP(TRIM(B1312),ALL!$B$1:$V$2738,4,FALSE)),"",IF(ISERROR(VLOOKUP(TRIM(B1312),ALL!$B$1:$V$2738,4,FALSE))," ",VLOOKUP(TRIM(B1312),ALL!$B$1:$V$2738,4,FALSE)))</f>
        <v>5</v>
      </c>
      <c r="I1312" s="34" t="str">
        <f>IF(ISBLANK(VLOOKUP(TRIM(B1312),ALL!$B$1:$V$2738,5,FALSE)),"",IF(ISERROR(VLOOKUP(TRIM(B1312),ALL!$B$1:$V$2738,5,FALSE))," ",VLOOKUP(TRIM(B1312),ALL!$B$1:$V$2738,5,FALSE)))</f>
        <v/>
      </c>
      <c r="J1312" s="34">
        <f>IF(ISBLANK(VLOOKUP(TRIM(B1312),ALL!$B$1:$V$2738,6,FALSE)),"",IF(ISERROR(VLOOKUP(TRIM(B1312),ALL!$B$1:$V$2738,6,FALSE))," ", VLOOKUP(TRIM(B1312),ALL!$B$1:$V$2738,6,FALSE)))</f>
        <v>4</v>
      </c>
      <c r="K1312" s="34" t="str">
        <f>IF(ISBLANK(VLOOKUP(TRIM(B1312),ALL!$B$1:$V$2738,7,FALSE)),"",IF(ISERROR(VLOOKUP(TRIM(B1312),ALL!$B$1:$V$2738,7,FALSE))," ",VLOOKUP(TRIM(B1312),ALL!$B$1:$V$2738,7,FALSE)))</f>
        <v/>
      </c>
      <c r="L1312" s="34"/>
      <c r="M1312" s="34"/>
      <c r="N1312" s="34"/>
      <c r="O1312" s="32"/>
      <c r="P1312"/>
      <c r="Q1312"/>
      <c r="R1312"/>
      <c r="S1312"/>
      <c r="T1312"/>
      <c r="AB1312"/>
      <c r="AC1312"/>
    </row>
    <row r="1313" spans="1:29">
      <c r="A1313" s="34" t="str">
        <f>IF(ISERROR(VLOOKUP(TRIM(B1313),ALL!$B$1:$U$2738,3,FALSE)),"(unc)",VLOOKUP(TRIM(B1313),ALL!$B$1:$U$2738,3,FALSE))</f>
        <v>LDT $</v>
      </c>
      <c r="B1313" s="99" t="s">
        <v>6659</v>
      </c>
      <c r="C1313" s="10" t="s">
        <v>6314</v>
      </c>
      <c r="D1313" s="224">
        <f>VLOOKUP(TRIM(B1313),BirthdateDraft!$A$1:$M$9000,2,FALSE)</f>
        <v>35577</v>
      </c>
      <c r="E1313" s="203" t="str">
        <f>VLOOKUP(TRIM(B1313),BirthdateDraft!$A$1:$M$9865,3,FALSE)</f>
        <v>18/1 (13)</v>
      </c>
      <c r="F1313" s="209"/>
      <c r="G1313" s="34" t="str">
        <f>IF(ISERROR(VLOOKUP(TRIM(B1313),ALL!$B$1:$U$2738,2,FALSE)),"",IF(ISERROR(VLOOKUP(TRIM(B1313),ALL!$B$1:$U$2738,2,FALSE))," ",VLOOKUP(TRIM(B1313),ALL!$B$1:$U$2738,2,FALSE)))</f>
        <v>WAN</v>
      </c>
      <c r="H1313" s="124" t="str">
        <f>IF(ISBLANK(VLOOKUP(TRIM(B1313),ALL!$B$1:$V$2738,4,FALSE)),"",IF(ISERROR(VLOOKUP(TRIM(B1313),ALL!$B$1:$V$2738,4,FALSE))," ",VLOOKUP(TRIM(B1313),ALL!$B$1:$V$2738,4,FALSE)))</f>
        <v>5</v>
      </c>
      <c r="I1313" s="34" t="str">
        <f>IF(ISBLANK(VLOOKUP(TRIM(B1313),ALL!$B$1:$V$2738,5,FALSE)),"",IF(ISERROR(VLOOKUP(TRIM(B1313),ALL!$B$1:$V$2738,5,FALSE))," ",VLOOKUP(TRIM(B1313),ALL!$B$1:$V$2738,5,FALSE)))</f>
        <v/>
      </c>
      <c r="J1313" s="34">
        <f>IF(ISBLANK(VLOOKUP(TRIM(B1313),ALL!$B$1:$V$2738,6,FALSE)),"",IF(ISERROR(VLOOKUP(TRIM(B1313),ALL!$B$1:$V$2738,6,FALSE))," ", VLOOKUP(TRIM(B1313),ALL!$B$1:$V$2738,6,FALSE)))</f>
        <v>4</v>
      </c>
      <c r="K1313" s="34"/>
      <c r="L1313" s="34" t="str">
        <f>IF(ISBLANK(VLOOKUP(TRIM(B1313),ALL!$B$1:$V$2738,8,FALSE)),"",IF(ISERROR(VLOOKUP(TRIM(B1313),ALL!$B$1:$V$2738,8,FALSE))," ",VLOOKUP(TRIM(B1313),ALL!$B$1:$V$2738,8,FALSE)))</f>
        <v/>
      </c>
      <c r="M1313" s="34" t="str">
        <f>IF(ISBLANK(VLOOKUP(TRIM(B1313),ALL!$B$1:$V$2738,9,FALSE)),"",IF(ISERROR(VLOOKUP(TRIM(B1313),ALL!$B$1:$V$2738,9,FALSE))," ",VLOOKUP(TRIM(B1313),ALL!$B$1:$V$2738,9,FALSE)))</f>
        <v/>
      </c>
      <c r="N1313" s="34" t="str">
        <f>IF(ISBLANK(VLOOKUP(TRIM(B1313),ALL!$B$1:$V$2738,10,FALSE)),"",IF(ISERROR(VLOOKUP(TRIM(B1313),ALL!$B$1:$V$2738,10,FALSE))," ",VLOOKUP(TRIM(B1313),ALL!$B$1:$V$2738,10,FALSE)))</f>
        <v/>
      </c>
      <c r="O1313"/>
      <c r="P1313"/>
      <c r="Q1313"/>
      <c r="R1313"/>
      <c r="S1313"/>
      <c r="T1313"/>
      <c r="AB1313"/>
      <c r="AC1313"/>
    </row>
    <row r="1314" spans="1:29">
      <c r="A1314" s="34" t="str">
        <f>IF(ISERROR(VLOOKUP(TRIM(B1314),ALL!$B$1:$U$2738,3,FALSE)),"(unc)",VLOOKUP(TRIM(B1314),ALL!$B$1:$U$2738,3,FALSE))</f>
        <v>RDT $</v>
      </c>
      <c r="B1314" s="99" t="s">
        <v>8928</v>
      </c>
      <c r="C1314" s="10" t="s">
        <v>6314</v>
      </c>
      <c r="D1314" s="224">
        <f>VLOOKUP(TRIM(B1314),BirthdateDraft!$A$1:$M$9000,2,FALSE)</f>
        <v>36647</v>
      </c>
      <c r="E1314" s="203" t="str">
        <f>VLOOKUP(TRIM(B1314),BirthdateDraft!$A$1:$M$9865,3,FALSE)</f>
        <v>21/3</v>
      </c>
      <c r="F1314" s="209" t="s">
        <v>9539</v>
      </c>
      <c r="G1314" s="34" t="str">
        <f>IF(ISERROR(VLOOKUP(TRIM(B1314),ALL!$B$1:$U$2738,2,FALSE)),"",IF(ISERROR(VLOOKUP(TRIM(B1314),ALL!$B$1:$U$2738,2,FALSE))," ",VLOOKUP(TRIM(B1314),ALL!$B$1:$U$2738,2,FALSE)))</f>
        <v>DEN</v>
      </c>
      <c r="H1314" s="124" t="str">
        <f>IF(ISBLANK(VLOOKUP(TRIM(B1314),ALL!$B$1:$V$2738,4,FALSE)),"",IF(ISERROR(VLOOKUP(TRIM(B1314),ALL!$B$1:$V$2738,4,FALSE))," ",VLOOKUP(TRIM(B1314),ALL!$B$1:$V$2738,4,FALSE)))</f>
        <v>5</v>
      </c>
      <c r="I1314" s="34" t="str">
        <f>IF(ISBLANK(VLOOKUP(TRIM(B1314),ALL!$B$1:$V$2738,5,FALSE)),"",IF(ISERROR(VLOOKUP(TRIM(B1314),ALL!$B$1:$V$2738,5,FALSE))," ",VLOOKUP(TRIM(B1314),ALL!$B$1:$V$2738,5,FALSE)))</f>
        <v/>
      </c>
      <c r="J1314" s="34">
        <f>IF(ISBLANK(VLOOKUP(TRIM(B1314),ALL!$B$1:$V$2738,6,FALSE)),"",IF(ISERROR(VLOOKUP(TRIM(B1314),ALL!$B$1:$V$2738,6,FALSE))," ", VLOOKUP(TRIM(B1314),ALL!$B$1:$V$2738,6,FALSE)))</f>
        <v>6</v>
      </c>
      <c r="K1314" s="34"/>
      <c r="L1314" s="34" t="str">
        <f>IF(ISBLANK(VLOOKUP(TRIM(B1314),ALL!$B$1:$V$2738,8,FALSE)),"",IF(ISERROR(VLOOKUP(TRIM(B1314),ALL!$B$1:$V$2738,8,FALSE))," ",VLOOKUP(TRIM(B1314),ALL!$B$1:$V$2738,8,FALSE)))</f>
        <v/>
      </c>
      <c r="M1314" s="34" t="str">
        <f>IF(ISBLANK(VLOOKUP(TRIM(B1314),ALL!$B$1:$V$2738,9,FALSE)),"",IF(ISERROR(VLOOKUP(TRIM(B1314),ALL!$B$1:$V$2738,9,FALSE))," ",VLOOKUP(TRIM(B1314),ALL!$B$1:$V$2738,9,FALSE)))</f>
        <v/>
      </c>
      <c r="N1314" s="34" t="str">
        <f>IF(ISBLANK(VLOOKUP(TRIM(B1314),ALL!$B$1:$V$2738,10,FALSE)),"",IF(ISERROR(VLOOKUP(TRIM(B1314),ALL!$B$1:$V$2738,10,FALSE))," ",VLOOKUP(TRIM(B1314),ALL!$B$1:$V$2738,10,FALSE)))</f>
        <v/>
      </c>
      <c r="O1314" s="32"/>
      <c r="P1314"/>
      <c r="Q1314"/>
      <c r="R1314"/>
      <c r="S1314"/>
      <c r="T1314"/>
      <c r="AB1314"/>
      <c r="AC1314"/>
    </row>
    <row r="1315" spans="1:29">
      <c r="A1315" s="34" t="str">
        <f>IF(ISERROR(VLOOKUP(TRIM(B1315),ALL!$B$1:$U$2738,3,FALSE)),"(unc)",VLOOKUP(TRIM(B1315),ALL!$B$1:$U$2738,3,FALSE))</f>
        <v>DT $</v>
      </c>
      <c r="B1315" s="99" t="s">
        <v>9637</v>
      </c>
      <c r="C1315" s="10" t="s">
        <v>6314</v>
      </c>
      <c r="D1315" s="224">
        <f>VLOOKUP(TRIM(B1315),BirthdateDraft!$A$1:$M$9000,2,FALSE)</f>
        <v>36130</v>
      </c>
      <c r="E1315" s="203" t="str">
        <f>VLOOKUP(TRIM(B1315),BirthdateDraft!$A$1:$M$9865,3,FALSE)</f>
        <v>21/5</v>
      </c>
      <c r="F1315" s="209" t="s">
        <v>9612</v>
      </c>
      <c r="G1315" s="34" t="str">
        <f>IF(ISERROR(VLOOKUP(TRIM(B1315),ALL!$B$1:$U$2738,2,FALSE)),"",IF(ISERROR(VLOOKUP(TRIM(B1315),ALL!$B$1:$U$2738,2,FALSE))," ",VLOOKUP(TRIM(B1315),ALL!$B$1:$U$2738,2,FALSE)))</f>
        <v>ATN</v>
      </c>
      <c r="H1315" s="124" t="str">
        <f>IF(ISBLANK(VLOOKUP(TRIM(B1315),ALL!$B$1:$V$2738,4,FALSE)),"",IF(ISERROR(VLOOKUP(TRIM(B1315),ALL!$B$1:$V$2738,4,FALSE))," ",VLOOKUP(TRIM(B1315),ALL!$B$1:$V$2738,4,FALSE)))</f>
        <v>0</v>
      </c>
      <c r="I1315" s="34" t="str">
        <f>IF(ISBLANK(VLOOKUP(TRIM(B1315),ALL!$B$1:$V$2738,5,FALSE)),"",IF(ISERROR(VLOOKUP(TRIM(B1315),ALL!$B$1:$V$2738,5,FALSE))," ",VLOOKUP(TRIM(B1315),ALL!$B$1:$V$2738,5,FALSE)))</f>
        <v/>
      </c>
      <c r="J1315" s="34">
        <f>IF(ISBLANK(VLOOKUP(TRIM(B1315),ALL!$B$1:$V$2738,6,FALSE)),"",IF(ISERROR(VLOOKUP(TRIM(B1315),ALL!$B$1:$V$2738,6,FALSE))," ", VLOOKUP(TRIM(B1315),ALL!$B$1:$V$2738,6,FALSE)))</f>
        <v>2</v>
      </c>
      <c r="K1315" s="34"/>
      <c r="L1315" s="34"/>
      <c r="M1315" s="34"/>
      <c r="N1315" s="34"/>
      <c r="O1315" s="32"/>
      <c r="P1315"/>
      <c r="Q1315"/>
      <c r="R1315"/>
      <c r="S1315"/>
      <c r="T1315"/>
      <c r="AB1315"/>
      <c r="AC1315"/>
    </row>
    <row r="1316" spans="1:29">
      <c r="A1316" s="34" t="str">
        <f>IF(ISERROR(VLOOKUP(TRIM(B1316),ALL!$B$1:$U$2738,3,FALSE)),"(unc)",VLOOKUP(TRIM(B1316),ALL!$B$1:$U$2738,3,FALSE))</f>
        <v>DT $</v>
      </c>
      <c r="B1316" s="99" t="s">
        <v>8070</v>
      </c>
      <c r="C1316" s="10" t="s">
        <v>6314</v>
      </c>
      <c r="D1316" s="224">
        <f>VLOOKUP(TRIM(B1316),BirthdateDraft!$A$1:$M$9000,2,FALSE)</f>
        <v>35489</v>
      </c>
      <c r="E1316" s="203" t="str">
        <f>VLOOKUP(TRIM(B1316),BirthdateDraft!$A$1:$M$9865,3,FALSE)</f>
        <v>20/FA</v>
      </c>
      <c r="F1316" s="209" t="s">
        <v>8698</v>
      </c>
      <c r="G1316" s="34" t="str">
        <f>IF(ISERROR(VLOOKUP(TRIM(B1316),ALL!$B$1:$U$2738,2,FALSE)),"",IF(ISERROR(VLOOKUP(TRIM(B1316),ALL!$B$1:$U$2738,2,FALSE))," ",VLOOKUP(TRIM(B1316),ALL!$B$1:$U$2738,2,FALSE)))</f>
        <v>HOA</v>
      </c>
      <c r="H1316" s="124" t="str">
        <f>IF(ISBLANK(VLOOKUP(TRIM(B1316),ALL!$B$1:$V$2738,4,FALSE)),"",IF(ISERROR(VLOOKUP(TRIM(B1316),ALL!$B$1:$V$2738,4,FALSE))," ",VLOOKUP(TRIM(B1316),ALL!$B$1:$V$2738,4,FALSE)))</f>
        <v>0</v>
      </c>
      <c r="I1316" s="34" t="str">
        <f>IF(ISBLANK(VLOOKUP(TRIM(B1316),ALL!$B$1:$V$2738,5,FALSE)),"",IF(ISERROR(VLOOKUP(TRIM(B1316),ALL!$B$1:$V$2738,5,FALSE))," ",VLOOKUP(TRIM(B1316),ALL!$B$1:$V$2738,5,FALSE)))</f>
        <v/>
      </c>
      <c r="J1316" s="34">
        <f>IF(ISBLANK(VLOOKUP(TRIM(B1316),ALL!$B$1:$V$2738,6,FALSE)),"",IF(ISERROR(VLOOKUP(TRIM(B1316),ALL!$B$1:$V$2738,6,FALSE))," ", VLOOKUP(TRIM(B1316),ALL!$B$1:$V$2738,6,FALSE)))</f>
        <v>3</v>
      </c>
      <c r="K1316" s="34"/>
      <c r="L1316" s="34" t="str">
        <f>IF(ISBLANK(VLOOKUP(TRIM(B1316),ALL!$B$1:$V$2738,8,FALSE)),"",IF(ISERROR(VLOOKUP(TRIM(B1316),ALL!$B$1:$V$2738,8,FALSE))," ",VLOOKUP(TRIM(B1316),ALL!$B$1:$V$2738,8,FALSE)))</f>
        <v/>
      </c>
      <c r="M1316" s="34" t="str">
        <f>IF(ISBLANK(VLOOKUP(TRIM(B1316),ALL!$B$1:$V$2738,9,FALSE)),"",IF(ISERROR(VLOOKUP(TRIM(B1316),ALL!$B$1:$V$2738,9,FALSE))," ",VLOOKUP(TRIM(B1316),ALL!$B$1:$V$2738,9,FALSE)))</f>
        <v/>
      </c>
      <c r="N1316" s="34" t="str">
        <f>IF(ISBLANK(VLOOKUP(TRIM(B1316),ALL!$B$1:$V$2738,10,FALSE)),"",IF(ISERROR(VLOOKUP(TRIM(B1316),ALL!$B$1:$V$2738,10,FALSE))," ",VLOOKUP(TRIM(B1316),ALL!$B$1:$V$2738,10,FALSE)))</f>
        <v/>
      </c>
      <c r="P1316"/>
      <c r="Q1316"/>
      <c r="R1316"/>
      <c r="S1316"/>
      <c r="T1316"/>
      <c r="AB1316"/>
      <c r="AC1316"/>
    </row>
    <row r="1317" spans="1:29">
      <c r="A1317" s="34" t="str">
        <f>IF(ISERROR(VLOOKUP(TRIM(B1317),ALL!$B$1:$U$2738,3,FALSE)),"(unc)",VLOOKUP(TRIM(B1317),ALL!$B$1:$U$2738,3,FALSE))</f>
        <v>DT $</v>
      </c>
      <c r="B1317" s="99" t="s">
        <v>2864</v>
      </c>
      <c r="C1317" s="10" t="s">
        <v>6314</v>
      </c>
      <c r="D1317" s="224">
        <f>VLOOKUP(TRIM(B1317),BirthdateDraft!$A$1:$M$9000,2,FALSE)</f>
        <v>32426</v>
      </c>
      <c r="E1317" s="203" t="str">
        <f>VLOOKUP(TRIM(B1317),BirthdateDraft!$A$1:$M$9865,3,FALSE)</f>
        <v>10/2</v>
      </c>
      <c r="F1317" s="209"/>
      <c r="G1317" s="34" t="str">
        <f>IF(ISERROR(VLOOKUP(TRIM(B1317),ALL!$B$1:$U$2738,2,FALSE)),"",IF(ISERROR(VLOOKUP(TRIM(B1317),ALL!$B$1:$U$2738,2,FALSE))," ",VLOOKUP(TRIM(B1317),ALL!$B$1:$U$2738,2,FALSE)))</f>
        <v>BFA</v>
      </c>
      <c r="H1317" s="124" t="str">
        <f>IF(ISBLANK(VLOOKUP(TRIM(B1317),ALL!$B$1:$V$2738,4,FALSE)),"",IF(ISERROR(VLOOKUP(TRIM(B1317),ALL!$B$1:$V$2738,4,FALSE))," ",VLOOKUP(TRIM(B1317),ALL!$B$1:$V$2738,4,FALSE)))</f>
        <v>0</v>
      </c>
      <c r="I1317" s="34" t="str">
        <f>IF(ISBLANK(VLOOKUP(TRIM(B1317),ALL!$B$1:$V$2738,5,FALSE)),"",IF(ISERROR(VLOOKUP(TRIM(B1317),ALL!$B$1:$V$2738,5,FALSE))," ",VLOOKUP(TRIM(B1317),ALL!$B$1:$V$2738,5,FALSE)))</f>
        <v/>
      </c>
      <c r="J1317" s="34">
        <f>IF(ISBLANK(VLOOKUP(TRIM(B1317),ALL!$B$1:$V$2738,6,FALSE)),"",IF(ISERROR(VLOOKUP(TRIM(B1317),ALL!$B$1:$V$2738,6,FALSE))," ", VLOOKUP(TRIM(B1317),ALL!$B$1:$V$2738,6,FALSE)))</f>
        <v>3</v>
      </c>
      <c r="K1317" s="34" t="str">
        <f>IF(ISBLANK(VLOOKUP(TRIM(B1317),ALL!$B$1:$V$2738,7,FALSE)),"",IF(ISERROR(VLOOKUP(TRIM(B1317),ALL!$B$1:$V$2738,7,FALSE))," ",VLOOKUP(TRIM(B1317),ALL!$B$1:$V$2738,7,FALSE)))</f>
        <v/>
      </c>
      <c r="L1317" s="34" t="str">
        <f>IF(ISBLANK(VLOOKUP(TRIM(B1317),ALL!$B$1:$V$2738,8,FALSE)),"",IF(ISERROR(VLOOKUP(TRIM(B1317),ALL!$B$1:$V$2738,8,FALSE))," ",VLOOKUP(TRIM(B1317),ALL!$B$1:$V$2738,8,FALSE)))</f>
        <v/>
      </c>
      <c r="M1317" s="34" t="str">
        <f>IF(ISBLANK(VLOOKUP(TRIM(B1317),ALL!$B$1:$V$2738,9,FALSE)),"",IF(ISERROR(VLOOKUP(TRIM(B1317),ALL!$B$1:$V$2738,9,FALSE))," ",VLOOKUP(TRIM(B1317),ALL!$B$1:$V$2738,9,FALSE)))</f>
        <v/>
      </c>
      <c r="N1317" s="34" t="str">
        <f>IF(ISBLANK(VLOOKUP(TRIM(B1317),ALL!$B$1:$V$2738,10,FALSE)),"",IF(ISERROR(VLOOKUP(TRIM(B1317),ALL!$B$1:$V$2738,10,FALSE))," ",VLOOKUP(TRIM(B1317),ALL!$B$1:$V$2738,10,FALSE)))</f>
        <v/>
      </c>
      <c r="O1317" s="32"/>
      <c r="P1317"/>
      <c r="Q1317"/>
      <c r="R1317"/>
      <c r="S1317"/>
      <c r="T1317"/>
      <c r="AB1317"/>
      <c r="AC1317"/>
    </row>
    <row r="1318" spans="1:29">
      <c r="A1318" s="34" t="str">
        <f>IF(ISERROR(VLOOKUP(TRIM(B1318),ALL!$B$1:$U$2738,3,FALSE)),"(unc)",VLOOKUP(TRIM(B1318),ALL!$B$1:$U$2738,3,FALSE))</f>
        <v>LDT $</v>
      </c>
      <c r="B1318" s="99" t="s">
        <v>5495</v>
      </c>
      <c r="C1318" s="10" t="s">
        <v>6314</v>
      </c>
      <c r="D1318" s="224">
        <f>VLOOKUP(TRIM(B1318),BirthdateDraft!$A$1:$M$9000,2,FALSE)</f>
        <v>34059</v>
      </c>
      <c r="E1318" s="203" t="str">
        <f>VLOOKUP(TRIM(B1318),BirthdateDraft!$A$1:$M$9865,3,FALSE)</f>
        <v>16/5</v>
      </c>
      <c r="F1318" s="209"/>
      <c r="G1318" s="34" t="str">
        <f>IF(ISERROR(VLOOKUP(TRIM(B1318),ALL!$B$1:$U$2738,2,FALSE)),"",IF(ISERROR(VLOOKUP(TRIM(B1318),ALL!$B$1:$U$2738,2,FALSE))," ",VLOOKUP(TRIM(B1318),ALL!$B$1:$U$2738,2,FALSE)))</f>
        <v>NYA</v>
      </c>
      <c r="H1318" s="124" t="str">
        <f>IF(ISBLANK(VLOOKUP(TRIM(B1318),ALL!$B$1:$V$2738,4,FALSE)),"",IF(ISERROR(VLOOKUP(TRIM(B1318),ALL!$B$1:$V$2738,4,FALSE))," ",VLOOKUP(TRIM(B1318),ALL!$B$1:$V$2738,4,FALSE)))</f>
        <v>0</v>
      </c>
      <c r="I1318" s="34" t="str">
        <f>IF(ISBLANK(VLOOKUP(TRIM(B1318),ALL!$B$1:$V$2738,5,FALSE)),"",IF(ISERROR(VLOOKUP(TRIM(B1318),ALL!$B$1:$V$2738,5,FALSE))," ",VLOOKUP(TRIM(B1318),ALL!$B$1:$V$2738,5,FALSE)))</f>
        <v/>
      </c>
      <c r="J1318" s="34">
        <f>IF(ISBLANK(VLOOKUP(TRIM(B1318),ALL!$B$1:$V$2738,6,FALSE)),"",IF(ISERROR(VLOOKUP(TRIM(B1318),ALL!$B$1:$V$2738,6,FALSE))," ", VLOOKUP(TRIM(B1318),ALL!$B$1:$V$2738,6,FALSE)))</f>
        <v>8</v>
      </c>
      <c r="K1318" s="34" t="str">
        <f>IF(ISBLANK(VLOOKUP(TRIM(B1318),ALL!$B$1:$V$2738,7,FALSE)),"",IF(ISERROR(VLOOKUP(TRIM(B1318),ALL!$B$1:$V$2738,7,FALSE))," ",VLOOKUP(TRIM(B1318),ALL!$B$1:$V$2738,7,FALSE)))</f>
        <v/>
      </c>
      <c r="L1318" s="34" t="str">
        <f>IF(ISBLANK(VLOOKUP(TRIM(B1318),ALL!$B$1:$V$2738,8,FALSE)),"",IF(ISERROR(VLOOKUP(TRIM(B1318),ALL!$B$1:$V$2738,8,FALSE))," ",VLOOKUP(TRIM(B1318),ALL!$B$1:$V$2738,8,FALSE)))</f>
        <v/>
      </c>
      <c r="M1318" s="34" t="str">
        <f>IF(ISBLANK(VLOOKUP(TRIM(B1318),ALL!$B$1:$V$2738,9,FALSE)),"",IF(ISERROR(VLOOKUP(TRIM(B1318),ALL!$B$1:$V$2738,9,FALSE))," ",VLOOKUP(TRIM(B1318),ALL!$B$1:$V$2738,9,FALSE)))</f>
        <v/>
      </c>
      <c r="N1318" s="34" t="str">
        <f>IF(ISBLANK(VLOOKUP(TRIM(B1318),ALL!$B$1:$V$2738,10,FALSE)),"",IF(ISERROR(VLOOKUP(TRIM(B1318),ALL!$B$1:$V$2738,10,FALSE))," ",VLOOKUP(TRIM(B1318),ALL!$B$1:$V$2738,10,FALSE)))</f>
        <v/>
      </c>
      <c r="O1318" s="32"/>
      <c r="P1318"/>
      <c r="Q1318"/>
      <c r="R1318"/>
      <c r="S1318"/>
      <c r="T1318"/>
      <c r="AB1318"/>
      <c r="AC1318"/>
    </row>
    <row r="1319" spans="1:29">
      <c r="A1319" s="34" t="str">
        <f>IF(ISERROR(VLOOKUP(TRIM(B1319),ALL!$B$1:$U$2738,3,FALSE)),"(unc)",VLOOKUP(TRIM(B1319),ALL!$B$1:$U$2738,3,FALSE))</f>
        <v>RE $</v>
      </c>
      <c r="B1319" s="99" t="s">
        <v>10139</v>
      </c>
      <c r="C1319" s="10" t="s">
        <v>6314</v>
      </c>
      <c r="D1319" s="224">
        <f>VLOOKUP(TRIM(B1319),BirthdateDraft!$A$1:$M$9000,2,FALSE)</f>
        <v>36638</v>
      </c>
      <c r="E1319" s="203" t="str">
        <f>VLOOKUP(TRIM(B1319),BirthdateDraft!$A$1:$M$9865,3,FALSE)</f>
        <v>22/2</v>
      </c>
      <c r="F1319" s="209" t="s">
        <v>10623</v>
      </c>
      <c r="G1319" s="34" t="str">
        <f>IF(ISERROR(VLOOKUP(TRIM(B1319),ALL!$B$1:$U$2738,2,FALSE)),"",IF(ISERROR(VLOOKUP(TRIM(B1319),ALL!$B$1:$U$2738,2,FALSE))," ",VLOOKUP(TRIM(B1319),ALL!$B$1:$U$2738,2,FALSE)))</f>
        <v>TBN</v>
      </c>
      <c r="H1319" s="124" t="str">
        <f>IF(ISBLANK(VLOOKUP(TRIM(B1319),ALL!$B$1:$V$2738,4,FALSE)),"",IF(ISERROR(VLOOKUP(TRIM(B1319),ALL!$B$1:$V$2738,4,FALSE))," ",VLOOKUP(TRIM(B1319),ALL!$B$1:$V$2738,4,FALSE)))</f>
        <v>0</v>
      </c>
      <c r="I1319" s="34" t="str">
        <f>IF(ISBLANK(VLOOKUP(TRIM(B1319),ALL!$B$1:$V$2738,5,FALSE)),"",IF(ISERROR(VLOOKUP(TRIM(B1319),ALL!$B$1:$V$2738,5,FALSE))," ",VLOOKUP(TRIM(B1319),ALL!$B$1:$V$2738,5,FALSE)))</f>
        <v/>
      </c>
      <c r="J1319" s="34">
        <f>IF(ISBLANK(VLOOKUP(TRIM(B1319),ALL!$B$1:$V$2738,6,FALSE)),"",IF(ISERROR(VLOOKUP(TRIM(B1319),ALL!$B$1:$V$2738,6,FALSE))," ", VLOOKUP(TRIM(B1319),ALL!$B$1:$V$2738,6,FALSE)))</f>
        <v>1</v>
      </c>
      <c r="K1319" s="34"/>
      <c r="L1319" s="34"/>
      <c r="M1319" s="34"/>
      <c r="N1319" s="34"/>
      <c r="O1319" s="32"/>
      <c r="P1319"/>
      <c r="Q1319"/>
      <c r="R1319"/>
      <c r="S1319"/>
      <c r="T1319"/>
      <c r="AB1319"/>
      <c r="AC1319"/>
    </row>
    <row r="1320" spans="1:29">
      <c r="A1320" s="34"/>
      <c r="B1320" s="99"/>
      <c r="C1320" s="10"/>
      <c r="D1320" s="224"/>
      <c r="E1320" s="203"/>
      <c r="F1320" s="209"/>
      <c r="G1320" s="34"/>
      <c r="H1320" s="124"/>
      <c r="I1320" s="34"/>
      <c r="J1320" s="34"/>
      <c r="K1320" s="34"/>
      <c r="L1320" s="34" t="str">
        <f>IF(ISBLANK(VLOOKUP(TRIM(B1320),ALL!$B$1:$V$2738,8,FALSE)),"",IF(ISERROR(VLOOKUP(TRIM(B1320),ALL!$B$1:$V$2738,8,FALSE))," ",VLOOKUP(TRIM(B1320),ALL!$B$1:$V$2738,8,FALSE)))</f>
        <v xml:space="preserve"> </v>
      </c>
      <c r="M1320" s="34" t="str">
        <f>IF(ISBLANK(VLOOKUP(TRIM(B1320),ALL!$B$1:$V$2738,9,FALSE)),"",IF(ISERROR(VLOOKUP(TRIM(B1320),ALL!$B$1:$V$2738,9,FALSE))," ",VLOOKUP(TRIM(B1320),ALL!$B$1:$V$2738,9,FALSE)))</f>
        <v xml:space="preserve"> </v>
      </c>
      <c r="N1320" s="34" t="str">
        <f>IF(ISBLANK(VLOOKUP(TRIM(B1320),ALL!$B$1:$V$2738,10,FALSE)),"",IF(ISERROR(VLOOKUP(TRIM(B1320),ALL!$B$1:$V$2738,10,FALSE))," ",VLOOKUP(TRIM(B1320),ALL!$B$1:$V$2738,10,FALSE)))</f>
        <v xml:space="preserve"> </v>
      </c>
      <c r="O1320" s="32"/>
      <c r="P1320"/>
      <c r="Q1320"/>
      <c r="R1320"/>
      <c r="S1320"/>
      <c r="T1320"/>
      <c r="AB1320"/>
      <c r="AC1320"/>
    </row>
    <row r="1321" spans="1:29">
      <c r="A1321" s="34" t="str">
        <f>IF(ISERROR(VLOOKUP(TRIM(B1321),ALL!$B$1:$U$2738,3,FALSE)),"(unc)",VLOOKUP(TRIM(B1321),ALL!$B$1:$U$2738,3,FALSE))</f>
        <v>MLB</v>
      </c>
      <c r="B1321" s="99" t="s">
        <v>435</v>
      </c>
      <c r="C1321" s="10" t="s">
        <v>6314</v>
      </c>
      <c r="D1321" s="224">
        <f>VLOOKUP(TRIM(B1321),BirthdateDraft!$A$1:$M$9000,2,FALSE)</f>
        <v>32519</v>
      </c>
      <c r="E1321" s="203" t="str">
        <f>VLOOKUP(TRIM(B1321),BirthdateDraft!$A$1:$M$9865,3,FALSE)</f>
        <v>12/3</v>
      </c>
      <c r="F1321" s="209"/>
      <c r="G1321" s="34" t="str">
        <f>IF(ISERROR(VLOOKUP(TRIM(B1321),ALL!$B$1:$U$2738,2,FALSE)),"",IF(ISERROR(VLOOKUP(TRIM(B1321),ALL!$B$1:$U$2738,2,FALSE))," ",VLOOKUP(TRIM(B1321),ALL!$B$1:$U$2738,2,FALSE)))</f>
        <v>NON</v>
      </c>
      <c r="H1321" s="124" t="str">
        <f>IF(ISBLANK(VLOOKUP(TRIM(B1321),ALL!$B$1:$V$2738,4,FALSE)),"",IF(ISERROR(VLOOKUP(TRIM(B1321),ALL!$B$1:$V$2738,4,FALSE))," ",VLOOKUP(TRIM(B1321),ALL!$B$1:$V$2738,4,FALSE)))</f>
        <v>6-6</v>
      </c>
      <c r="I1321" s="34" t="str">
        <f>IF(ISBLANK(VLOOKUP(TRIM(B1321),ALL!$B$1:$V$2738,5,FALSE)),"",IF(ISERROR(VLOOKUP(TRIM(B1321),ALL!$B$1:$V$2738,5,FALSE))," ",VLOOKUP(TRIM(B1321),ALL!$B$1:$V$2738,5,FALSE)))</f>
        <v/>
      </c>
      <c r="J1321" s="34">
        <f>IF(ISBLANK(VLOOKUP(TRIM(B1321),ALL!$B$1:$V$2738,6,FALSE)),"",IF(ISERROR(VLOOKUP(TRIM(B1321),ALL!$B$1:$V$2738,6,FALSE))," ", VLOOKUP(TRIM(B1321),ALL!$B$1:$V$2738,6,FALSE)))</f>
        <v>9</v>
      </c>
      <c r="K1321" s="34" t="str">
        <f>IF(ISBLANK(VLOOKUP(TRIM(B1321),ALL!$B$1:$V$2738,7,FALSE)),"",IF(ISERROR(VLOOKUP(TRIM(B1321),ALL!$B$1:$V$2738,7,FALSE))," ",VLOOKUP(TRIM(B1321),ALL!$B$1:$V$2738,7,FALSE)))</f>
        <v/>
      </c>
      <c r="L1321" s="34" t="str">
        <f>IF(ISBLANK(VLOOKUP(TRIM(B1321),ALL!$B$1:$V$2738,8,FALSE)),"",IF(ISERROR(VLOOKUP(TRIM(B1321),ALL!$B$1:$V$2738,8,FALSE))," ",VLOOKUP(TRIM(B1321),ALL!$B$1:$V$2738,8,FALSE)))</f>
        <v/>
      </c>
      <c r="M1321" s="34" t="str">
        <f>IF(ISBLANK(VLOOKUP(TRIM(B1321),ALL!$B$1:$V$2738,9,FALSE)),"",IF(ISERROR(VLOOKUP(TRIM(B1321),ALL!$B$1:$V$2738,9,FALSE))," ",VLOOKUP(TRIM(B1321),ALL!$B$1:$V$2738,9,FALSE)))</f>
        <v/>
      </c>
      <c r="N1321" s="34" t="str">
        <f>IF(ISBLANK(VLOOKUP(TRIM(B1321),ALL!$B$1:$V$2738,10,FALSE)),"",IF(ISERROR(VLOOKUP(TRIM(B1321),ALL!$B$1:$V$2738,10,FALSE))," ",VLOOKUP(TRIM(B1321),ALL!$B$1:$V$2738,10,FALSE)))</f>
        <v/>
      </c>
      <c r="O1321"/>
      <c r="P1321"/>
      <c r="Q1321"/>
      <c r="R1321"/>
      <c r="S1321"/>
      <c r="T1321"/>
      <c r="AB1321"/>
      <c r="AC1321"/>
    </row>
    <row r="1322" spans="1:29">
      <c r="A1322" s="34" t="str">
        <f>IF(ISERROR(VLOOKUP(TRIM(B1322),ALL!$B$1:$U$2738,3,FALSE)),"(unc)",VLOOKUP(TRIM(B1322),ALL!$B$1:$U$2738,3,FALSE))</f>
        <v>RILB</v>
      </c>
      <c r="B1322" s="99" t="s">
        <v>11225</v>
      </c>
      <c r="C1322" s="10" t="s">
        <v>6314</v>
      </c>
      <c r="D1322" s="224">
        <f>VLOOKUP(TRIM(B1322),BirthdateDraft!$A$1:$M$9000,2,FALSE)</f>
        <v>36876</v>
      </c>
      <c r="E1322" s="203" t="str">
        <f>VLOOKUP(TRIM(B1322),BirthdateDraft!$A$1:$M$9865,3,FALSE)</f>
        <v>23.FA</v>
      </c>
      <c r="F1322" s="209"/>
      <c r="G1322" s="34" t="str">
        <f>IF(ISERROR(VLOOKUP(TRIM(B1322),ALL!$B$1:$U$2738,2,FALSE)),"",IF(ISERROR(VLOOKUP(TRIM(B1322),ALL!$B$1:$U$2738,2,FALSE))," ",VLOOKUP(TRIM(B1322),ALL!$B$1:$U$2738,2,FALSE)))</f>
        <v>MIN</v>
      </c>
      <c r="H1322" s="124" t="str">
        <f>IF(ISBLANK(VLOOKUP(TRIM(B1322),ALL!$B$1:$V$2738,4,FALSE)),"",IF(ISERROR(VLOOKUP(TRIM(B1322),ALL!$B$1:$V$2738,4,FALSE))," ",VLOOKUP(TRIM(B1322),ALL!$B$1:$V$2738,4,FALSE)))</f>
        <v>5-4</v>
      </c>
      <c r="I1322" s="34" t="str">
        <f>IF(ISBLANK(VLOOKUP(TRIM(B1322),ALL!$B$1:$V$2738,5,FALSE)),"",IF(ISERROR(VLOOKUP(TRIM(B1322),ALL!$B$1:$V$2738,5,FALSE))," ",VLOOKUP(TRIM(B1322),ALL!$B$1:$V$2738,5,FALSE)))</f>
        <v/>
      </c>
      <c r="J1322" s="34">
        <f>IF(ISBLANK(VLOOKUP(TRIM(B1322),ALL!$B$1:$V$2738,6,FALSE)),"",IF(ISERROR(VLOOKUP(TRIM(B1322),ALL!$B$1:$V$2738,6,FALSE))," ", VLOOKUP(TRIM(B1322),ALL!$B$1:$V$2738,6,FALSE)))</f>
        <v>4</v>
      </c>
      <c r="K1322" s="34"/>
      <c r="L1322" s="34"/>
      <c r="M1322" s="34"/>
      <c r="N1322" s="34"/>
      <c r="O1322"/>
      <c r="P1322"/>
      <c r="Q1322"/>
      <c r="R1322"/>
      <c r="S1322"/>
      <c r="T1322"/>
      <c r="AB1322"/>
      <c r="AC1322"/>
    </row>
    <row r="1323" spans="1:29">
      <c r="A1323" s="34" t="str">
        <f>IF(ISERROR(VLOOKUP(TRIM(B1323),ALL!$B$1:$U$2738,3,FALSE)),"(unc)",VLOOKUP(TRIM(B1323),ALL!$B$1:$U$2738,3,FALSE))</f>
        <v>RLB</v>
      </c>
      <c r="B1323" s="99" t="s">
        <v>8894</v>
      </c>
      <c r="C1323" s="10" t="s">
        <v>6314</v>
      </c>
      <c r="D1323" s="224">
        <f>VLOOKUP(TRIM(B1323),BirthdateDraft!$A$1:$M$9819,2,FALSE)</f>
        <v>36008</v>
      </c>
      <c r="E1323" s="203" t="str">
        <f>VLOOKUP(TRIM(B1323),BirthdateDraft!$A$1:$M$9819,3,FALSE)</f>
        <v>21/3</v>
      </c>
      <c r="F1323" s="209"/>
      <c r="G1323" s="34" t="str">
        <f>IF(ISERROR(VLOOKUP(TRIM(B1323),ALL!$B$1:$U$2738,2,FALSE)),"",IF(ISERROR(VLOOKUP(TRIM(B1323),ALL!$B$1:$U$2738,2,FALSE))," ",VLOOKUP(TRIM(B1323),ALL!$B$1:$U$2738,2,FALSE)))</f>
        <v>LVA</v>
      </c>
      <c r="H1323" s="124" t="str">
        <f>IF(ISBLANK(VLOOKUP(TRIM(B1323),ALL!$B$1:$V$2738,4,FALSE)),"",IF(ISERROR(VLOOKUP(TRIM(B1323),ALL!$B$1:$V$2738,4,FALSE))," ",VLOOKUP(TRIM(B1323),ALL!$B$1:$V$2738,4,FALSE)))</f>
        <v>4-5</v>
      </c>
      <c r="I1323" s="34" t="str">
        <f>IF(ISBLANK(VLOOKUP(TRIM(B1323),ALL!$B$1:$V$2738,5,FALSE)),"",IF(ISERROR(VLOOKUP(TRIM(B1323),ALL!$B$1:$V$2738,5,FALSE))," ",VLOOKUP(TRIM(B1323),ALL!$B$1:$V$2738,5,FALSE)))</f>
        <v/>
      </c>
      <c r="J1323" s="34">
        <f>IF(ISBLANK(VLOOKUP(TRIM(B1323),ALL!$B$1:$V$2738,6,FALSE)),"",IF(ISERROR(VLOOKUP(TRIM(B1323),ALL!$B$1:$V$2738,6,FALSE))," ", VLOOKUP(TRIM(B1323),ALL!$B$1:$V$2738,6,FALSE)))</f>
        <v>3</v>
      </c>
      <c r="K1323" s="34"/>
      <c r="L1323" s="34" t="str">
        <f>IF(ISBLANK(VLOOKUP(TRIM(B1323),ALL!$B$1:$V$2738,8,FALSE)),"",IF(ISERROR(VLOOKUP(TRIM(B1323),ALL!$B$1:$V$2738,8,FALSE))," ",VLOOKUP(TRIM(B1323),ALL!$B$1:$V$2738,8,FALSE)))</f>
        <v/>
      </c>
      <c r="M1323" s="34" t="str">
        <f>IF(ISBLANK(VLOOKUP(TRIM(B1323),ALL!$B$1:$V$2738,9,FALSE)),"",IF(ISERROR(VLOOKUP(TRIM(B1323),ALL!$B$1:$V$2738,9,FALSE))," ",VLOOKUP(TRIM(B1323),ALL!$B$1:$V$2738,9,FALSE)))</f>
        <v/>
      </c>
      <c r="N1323" s="34" t="str">
        <f>IF(ISBLANK(VLOOKUP(TRIM(B1323),ALL!$B$1:$V$2738,10,FALSE)),"",IF(ISERROR(VLOOKUP(TRIM(B1323),ALL!$B$1:$V$2738,10,FALSE))," ",VLOOKUP(TRIM(B1323),ALL!$B$1:$V$2738,10,FALSE)))</f>
        <v/>
      </c>
      <c r="O1323" s="32"/>
      <c r="P1323"/>
      <c r="Q1323"/>
      <c r="R1323"/>
      <c r="S1323"/>
      <c r="T1323"/>
      <c r="AB1323"/>
      <c r="AC1323"/>
    </row>
    <row r="1324" spans="1:29">
      <c r="A1324" s="34" t="str">
        <f>IF(ISERROR(VLOOKUP(TRIM(B1324),ALL!$B$1:$U$2738,3,FALSE)),"(unc)",VLOOKUP(TRIM(B1324),ALL!$B$1:$U$2738,3,FALSE))</f>
        <v>RILB</v>
      </c>
      <c r="B1324" s="99" t="s">
        <v>8040</v>
      </c>
      <c r="C1324" s="10" t="s">
        <v>6314</v>
      </c>
      <c r="D1324" s="224">
        <f>VLOOKUP(TRIM(B1324),BirthdateDraft!$A$1:$M$9819,2,FALSE)</f>
        <v>36115</v>
      </c>
      <c r="E1324" s="203" t="str">
        <f>VLOOKUP(TRIM(B1324),BirthdateDraft!$A$1:$M$9819,3,FALSE)</f>
        <v>20/1</v>
      </c>
      <c r="F1324" s="209"/>
      <c r="G1324" s="34" t="str">
        <f>IF(ISERROR(VLOOKUP(TRIM(B1324),ALL!$B$1:$U$2738,2,FALSE)),"",IF(ISERROR(VLOOKUP(TRIM(B1324),ALL!$B$1:$U$2738,2,FALSE))," ",VLOOKUP(TRIM(B1324),ALL!$B$1:$U$2738,2,FALSE)))</f>
        <v>LAA</v>
      </c>
      <c r="H1324" s="124" t="str">
        <f>IF(ISBLANK(VLOOKUP(TRIM(B1324),ALL!$B$1:$V$2738,4,FALSE)),"",IF(ISERROR(VLOOKUP(TRIM(B1324),ALL!$B$1:$V$2738,4,FALSE))," ",VLOOKUP(TRIM(B1324),ALL!$B$1:$V$2738,4,FALSE)))</f>
        <v>4-0</v>
      </c>
      <c r="I1324" s="34" t="str">
        <f>IF(ISBLANK(VLOOKUP(TRIM(B1324),ALL!$B$1:$V$2738,5,FALSE)),"",IF(ISERROR(VLOOKUP(TRIM(B1324),ALL!$B$1:$V$2738,5,FALSE))," ",VLOOKUP(TRIM(B1324),ALL!$B$1:$V$2738,5,FALSE)))</f>
        <v/>
      </c>
      <c r="J1324" s="34">
        <f>IF(ISBLANK(VLOOKUP(TRIM(B1324),ALL!$B$1:$V$2738,6,FALSE)),"",IF(ISERROR(VLOOKUP(TRIM(B1324),ALL!$B$1:$V$2738,6,FALSE))," ", VLOOKUP(TRIM(B1324),ALL!$B$1:$V$2738,6,FALSE)))</f>
        <v>5</v>
      </c>
      <c r="K1324" s="34"/>
      <c r="L1324" s="34" t="str">
        <f>IF(ISBLANK(VLOOKUP(TRIM(B1324),ALL!$B$1:$V$2738,8,FALSE)),"",IF(ISERROR(VLOOKUP(TRIM(B1324),ALL!$B$1:$V$2738,8,FALSE))," ",VLOOKUP(TRIM(B1324),ALL!$B$1:$V$2738,8,FALSE)))</f>
        <v/>
      </c>
      <c r="M1324" s="34" t="str">
        <f>IF(ISBLANK(VLOOKUP(TRIM(B1324),ALL!$B$1:$V$2738,9,FALSE)),"",IF(ISERROR(VLOOKUP(TRIM(B1324),ALL!$B$1:$V$2738,9,FALSE))," ",VLOOKUP(TRIM(B1324),ALL!$B$1:$V$2738,9,FALSE)))</f>
        <v/>
      </c>
      <c r="N1324" s="34" t="str">
        <f>IF(ISBLANK(VLOOKUP(TRIM(B1324),ALL!$B$1:$V$2738,10,FALSE)),"",IF(ISERROR(VLOOKUP(TRIM(B1324),ALL!$B$1:$V$2738,10,FALSE))," ",VLOOKUP(TRIM(B1324),ALL!$B$1:$V$2738,10,FALSE)))</f>
        <v/>
      </c>
      <c r="O1324" s="32"/>
      <c r="P1324"/>
      <c r="Q1324"/>
      <c r="R1324"/>
      <c r="S1324"/>
      <c r="T1324"/>
      <c r="AB1324"/>
      <c r="AC1324"/>
    </row>
    <row r="1325" spans="1:29" ht="13.5" customHeight="1">
      <c r="A1325" s="34" t="str">
        <f>IF(ISERROR(VLOOKUP(TRIM(B1325),ALL!$B$1:$U$2738,3,FALSE)),"(unc)",VLOOKUP(TRIM(B1325),ALL!$B$1:$U$2738,3,FALSE))</f>
        <v>ROLB</v>
      </c>
      <c r="B1325" s="99" t="s">
        <v>10112</v>
      </c>
      <c r="C1325" s="10" t="s">
        <v>6314</v>
      </c>
      <c r="D1325" s="224">
        <f>VLOOKUP(TRIM(B1325),BirthdateDraft!$A$1:$M$9819,2,FALSE)</f>
        <v>36875</v>
      </c>
      <c r="E1325" s="203" t="str">
        <f>VLOOKUP(TRIM(B1325),BirthdateDraft!$A$1:$M$9819,3,FALSE)</f>
        <v>22/1</v>
      </c>
      <c r="F1325" s="209" t="s">
        <v>10656</v>
      </c>
      <c r="G1325" s="34" t="str">
        <f>IF(ISERROR(VLOOKUP(TRIM(B1325),ALL!$B$1:$U$2738,2,FALSE)),"",IF(ISERROR(VLOOKUP(TRIM(B1325),ALL!$B$1:$U$2738,2,FALSE))," ",VLOOKUP(TRIM(B1325),ALL!$B$1:$U$2738,2,FALSE)))</f>
        <v>NYN</v>
      </c>
      <c r="H1325" s="124" t="str">
        <f>IF(ISBLANK(VLOOKUP(TRIM(B1325),ALL!$B$1:$V$2738,4,FALSE)),"",IF(ISERROR(VLOOKUP(TRIM(B1325),ALL!$B$1:$V$2738,4,FALSE))," ",VLOOKUP(TRIM(B1325),ALL!$B$1:$V$2738,4,FALSE)))</f>
        <v>0-4</v>
      </c>
      <c r="I1325" s="34" t="str">
        <f>IF(ISBLANK(VLOOKUP(TRIM(B1325),ALL!$B$1:$V$2738,5,FALSE)),"",IF(ISERROR(VLOOKUP(TRIM(B1325),ALL!$B$1:$V$2738,5,FALSE))," ",VLOOKUP(TRIM(B1325),ALL!$B$1:$V$2738,5,FALSE)))</f>
        <v/>
      </c>
      <c r="J1325" s="34">
        <f>IF(ISBLANK(VLOOKUP(TRIM(B1325),ALL!$B$1:$V$2738,6,FALSE)),"",IF(ISERROR(VLOOKUP(TRIM(B1325),ALL!$B$1:$V$2738,6,FALSE))," ", VLOOKUP(TRIM(B1325),ALL!$B$1:$V$2738,6,FALSE)))</f>
        <v>12</v>
      </c>
      <c r="K1325" s="34"/>
      <c r="L1325" s="34"/>
      <c r="M1325" s="34"/>
      <c r="N1325" s="34"/>
      <c r="O1325" s="32"/>
      <c r="P1325"/>
      <c r="Q1325"/>
      <c r="R1325"/>
      <c r="S1325"/>
      <c r="T1325"/>
      <c r="AB1325"/>
      <c r="AC1325"/>
    </row>
    <row r="1326" spans="1:29" ht="13.5" customHeight="1">
      <c r="A1326" s="34" t="str">
        <f>IF(ISERROR(VLOOKUP(TRIM(B1326),ALL!$B$1:$U$2738,3,FALSE)),"(unc)",VLOOKUP(TRIM(B1326),ALL!$B$1:$U$2738,3,FALSE))</f>
        <v>LLB</v>
      </c>
      <c r="B1326" s="99" t="s">
        <v>8979</v>
      </c>
      <c r="C1326" s="10" t="s">
        <v>6314</v>
      </c>
      <c r="D1326" s="224">
        <f>VLOOKUP(TRIM(B1326),BirthdateDraft!$A$1:$M$9819,2,FALSE)</f>
        <v>36130</v>
      </c>
      <c r="E1326" s="203" t="str">
        <f>VLOOKUP(TRIM(B1326),BirthdateDraft!$A$1:$M$9819,3,FALSE)</f>
        <v>21/1(19)</v>
      </c>
      <c r="F1326" s="209" t="s">
        <v>9539</v>
      </c>
      <c r="G1326" s="34" t="str">
        <f>IF(ISERROR(VLOOKUP(TRIM(B1326),ALL!$B$1:$U$2738,2,FALSE)),"",IF(ISERROR(VLOOKUP(TRIM(B1326),ALL!$B$1:$U$2738,2,FALSE))," ",VLOOKUP(TRIM(B1326),ALL!$B$1:$U$2738,2,FALSE)))</f>
        <v>WAN</v>
      </c>
      <c r="H1326" s="124" t="str">
        <f>IF(ISBLANK(VLOOKUP(TRIM(B1326),ALL!$B$1:$V$2738,4,FALSE)),"",IF(ISERROR(VLOOKUP(TRIM(B1326),ALL!$B$1:$V$2738,4,FALSE))," ",VLOOKUP(TRIM(B1326),ALL!$B$1:$V$2738,4,FALSE)))</f>
        <v>0-4</v>
      </c>
      <c r="I1326" s="34" t="str">
        <f>IF(ISBLANK(VLOOKUP(TRIM(B1326),ALL!$B$1:$V$2738,5,FALSE)),"",IF(ISERROR(VLOOKUP(TRIM(B1326),ALL!$B$1:$V$2738,5,FALSE))," ",VLOOKUP(TRIM(B1326),ALL!$B$1:$V$2738,5,FALSE)))</f>
        <v/>
      </c>
      <c r="J1326" s="34">
        <f>IF(ISBLANK(VLOOKUP(TRIM(B1326),ALL!$B$1:$V$2738,6,FALSE)),"",IF(ISERROR(VLOOKUP(TRIM(B1326),ALL!$B$1:$V$2738,6,FALSE))," ", VLOOKUP(TRIM(B1326),ALL!$B$1:$V$2738,6,FALSE)))</f>
        <v>5</v>
      </c>
      <c r="K1326" s="34"/>
      <c r="L1326" s="34" t="str">
        <f>IF(ISBLANK(VLOOKUP(TRIM(B1326),ALL!$B$1:$V$2738,8,FALSE)),"",IF(ISERROR(VLOOKUP(TRIM(B1326),ALL!$B$1:$V$2738,8,FALSE))," ",VLOOKUP(TRIM(B1326),ALL!$B$1:$V$2738,8,FALSE)))</f>
        <v/>
      </c>
      <c r="M1326" s="34" t="str">
        <f>IF(ISBLANK(VLOOKUP(TRIM(B1326),ALL!$B$1:$V$2738,9,FALSE)),"",IF(ISERROR(VLOOKUP(TRIM(B1326),ALL!$B$1:$V$2738,9,FALSE))," ",VLOOKUP(TRIM(B1326),ALL!$B$1:$V$2738,9,FALSE)))</f>
        <v/>
      </c>
      <c r="N1326" s="34" t="str">
        <f>IF(ISBLANK(VLOOKUP(TRIM(B1326),ALL!$B$1:$V$2738,10,FALSE)),"",IF(ISERROR(VLOOKUP(TRIM(B1326),ALL!$B$1:$V$2738,10,FALSE))," ",VLOOKUP(TRIM(B1326),ALL!$B$1:$V$2738,10,FALSE)))</f>
        <v/>
      </c>
      <c r="O1326" s="32"/>
      <c r="P1326"/>
      <c r="Q1326"/>
      <c r="R1326"/>
      <c r="S1326"/>
      <c r="T1326"/>
      <c r="AB1326"/>
      <c r="AC1326"/>
    </row>
    <row r="1327" spans="1:29">
      <c r="A1327" s="34" t="str">
        <f>IF(ISERROR(VLOOKUP(TRIM(B1327),ALL!$B$1:$U$2738,3,FALSE)),"(unc)",VLOOKUP(TRIM(B1327),ALL!$B$1:$U$2738,3,FALSE))</f>
        <v>ILB OLB</v>
      </c>
      <c r="B1327" s="99" t="s">
        <v>7110</v>
      </c>
      <c r="C1327" s="10" t="s">
        <v>6314</v>
      </c>
      <c r="D1327" s="224">
        <f>VLOOKUP(TRIM(B1327),BirthdateDraft!$A$1:$M$9000,2,FALSE)</f>
        <v>35840</v>
      </c>
      <c r="E1327" s="203" t="str">
        <f>VLOOKUP(TRIM(B1327),BirthdateDraft!$A$1:$M$9865,3,FALSE)</f>
        <v>19/5</v>
      </c>
      <c r="F1327" s="209" t="s">
        <v>11854</v>
      </c>
      <c r="G1327" s="34" t="str">
        <f>IF(ISERROR(VLOOKUP(TRIM(B1327),ALL!$B$1:$U$2738,2,FALSE)),"",IF(ISERROR(VLOOKUP(TRIM(B1327),ALL!$B$1:$U$2738,2,FALSE))," ",VLOOKUP(TRIM(B1327),ALL!$B$1:$U$2738,2,FALSE)))</f>
        <v>NEA</v>
      </c>
      <c r="H1327" s="124" t="str">
        <f>IF(ISBLANK(VLOOKUP(TRIM(B1327),ALL!$B$1:$V$2738,4,FALSE)),"",IF(ISERROR(VLOOKUP(TRIM(B1327),ALL!$B$1:$V$2738,4,FALSE))," ",VLOOKUP(TRIM(B1327),ALL!$B$1:$V$2738,4,FALSE)))</f>
        <v>4-4</v>
      </c>
      <c r="I1327" s="34" t="str">
        <f>IF(ISBLANK(VLOOKUP(TRIM(B1327),ALL!$B$1:$V$2738,5,FALSE)),"",IF(ISERROR(VLOOKUP(TRIM(B1327),ALL!$B$1:$V$2738,5,FALSE))," ",VLOOKUP(TRIM(B1327),ALL!$B$1:$V$2738,5,FALSE)))</f>
        <v>0-4</v>
      </c>
      <c r="J1327" s="34">
        <f>IF(ISBLANK(VLOOKUP(TRIM(B1327),ALL!$B$1:$V$2738,6,FALSE)),"",IF(ISERROR(VLOOKUP(TRIM(B1327),ALL!$B$1:$V$2738,6,FALSE))," ", VLOOKUP(TRIM(B1327),ALL!$B$1:$V$2738,6,FALSE)))</f>
        <v>6</v>
      </c>
      <c r="K1327" s="34"/>
      <c r="L1327" s="34"/>
      <c r="M1327" s="34"/>
      <c r="N1327" s="34"/>
      <c r="P1327"/>
      <c r="Q1327"/>
      <c r="R1327"/>
      <c r="S1327"/>
      <c r="T1327"/>
      <c r="AB1327"/>
      <c r="AC1327"/>
    </row>
    <row r="1328" spans="1:29">
      <c r="A1328" s="34" t="str">
        <f>IF(ISERROR(VLOOKUP(TRIM(B1328),ALL!$B$1:$U$2738,3,FALSE)),"(unc)",VLOOKUP(TRIM(B1328),ALL!$B$1:$U$2738,3,FALSE))</f>
        <v>ROLB</v>
      </c>
      <c r="B1328" s="99" t="s">
        <v>7951</v>
      </c>
      <c r="C1328" s="10" t="s">
        <v>6314</v>
      </c>
      <c r="D1328" s="224">
        <f>VLOOKUP(TRIM(B1328),BirthdateDraft!$A$1:$M$9000,2,FALSE)</f>
        <v>35734</v>
      </c>
      <c r="E1328" s="203" t="str">
        <f>VLOOKUP(TRIM(B1328),BirthdateDraft!$A$1:$M$9865,3,FALSE)</f>
        <v>20/4</v>
      </c>
      <c r="F1328" s="209"/>
      <c r="G1328" s="34" t="str">
        <f>IF(ISERROR(VLOOKUP(TRIM(B1328),ALL!$B$1:$U$2738,2,FALSE)),"",IF(ISERROR(VLOOKUP(TRIM(B1328),ALL!$B$1:$U$2738,2,FALSE))," ",VLOOKUP(TRIM(B1328),ALL!$B$1:$U$2738,2,FALSE)))</f>
        <v>MIN</v>
      </c>
      <c r="H1328" s="124" t="str">
        <f>IF(ISBLANK(VLOOKUP(TRIM(B1328),ALL!$B$1:$V$2738,4,FALSE)),"",IF(ISERROR(VLOOKUP(TRIM(B1328),ALL!$B$1:$V$2738,4,FALSE))," ",VLOOKUP(TRIM(B1328),ALL!$B$1:$V$2738,4,FALSE)))</f>
        <v>0-4</v>
      </c>
      <c r="I1328" s="34" t="str">
        <f>IF(ISBLANK(VLOOKUP(TRIM(B1328),ALL!$B$1:$V$2738,5,FALSE)),"",IF(ISERROR(VLOOKUP(TRIM(B1328),ALL!$B$1:$V$2738,5,FALSE))," ",VLOOKUP(TRIM(B1328),ALL!$B$1:$V$2738,5,FALSE)))</f>
        <v/>
      </c>
      <c r="J1328" s="34">
        <f>IF(ISBLANK(VLOOKUP(TRIM(B1328),ALL!$B$1:$V$2738,6,FALSE)),"",IF(ISERROR(VLOOKUP(TRIM(B1328),ALL!$B$1:$V$2738,6,FALSE))," ", VLOOKUP(TRIM(B1328),ALL!$B$1:$V$2738,6,FALSE)))</f>
        <v>10</v>
      </c>
      <c r="K1328" s="34"/>
      <c r="L1328" s="34" t="str">
        <f>IF(ISBLANK(VLOOKUP(TRIM(B1328),ALL!$B$1:$V$2738,8,FALSE)),"",IF(ISERROR(VLOOKUP(TRIM(B1328),ALL!$B$1:$V$2738,8,FALSE))," ",VLOOKUP(TRIM(B1328),ALL!$B$1:$V$2738,8,FALSE)))</f>
        <v/>
      </c>
      <c r="M1328" s="34" t="str">
        <f>IF(ISBLANK(VLOOKUP(TRIM(B1328),ALL!$B$1:$V$2738,9,FALSE)),"",IF(ISERROR(VLOOKUP(TRIM(B1328),ALL!$B$1:$V$2738,9,FALSE))," ",VLOOKUP(TRIM(B1328),ALL!$B$1:$V$2738,9,FALSE)))</f>
        <v/>
      </c>
      <c r="N1328" s="34" t="str">
        <f>IF(ISBLANK(VLOOKUP(TRIM(B1328),ALL!$B$1:$V$2738,10,FALSE)),"",IF(ISERROR(VLOOKUP(TRIM(B1328),ALL!$B$1:$V$2738,10,FALSE))," ",VLOOKUP(TRIM(B1328),ALL!$B$1:$V$2738,10,FALSE)))</f>
        <v/>
      </c>
      <c r="O1328" s="32"/>
      <c r="P1328"/>
      <c r="Q1328"/>
      <c r="R1328"/>
      <c r="S1328"/>
      <c r="T1328"/>
      <c r="AB1328"/>
      <c r="AC1328"/>
    </row>
    <row r="1330" spans="1:29">
      <c r="A1330" s="34"/>
      <c r="B1330" s="99"/>
      <c r="C1330" s="10"/>
      <c r="D1330" s="224"/>
      <c r="E1330" s="203"/>
      <c r="F1330" s="209"/>
      <c r="G1330" s="34" t="str">
        <f>IF(ISERROR(VLOOKUP(TRIM(B1330),ALL!$B$1:$U$2738,2,FALSE)),"",IF(ISERROR(VLOOKUP(TRIM(B1330),ALL!$B$1:$U$2738,2,FALSE))," ",VLOOKUP(TRIM(B1330),ALL!$B$1:$U$2738,2,FALSE)))</f>
        <v/>
      </c>
      <c r="H1330" s="124" t="str">
        <f>IF(ISBLANK(VLOOKUP(TRIM(B1330),ALL!$B$1:$V$2738,4,FALSE)),"",IF(ISERROR(VLOOKUP(TRIM(B1330),ALL!$B$1:$V$2738,4,FALSE))," ",VLOOKUP(TRIM(B1330),ALL!$B$1:$V$2738,4,FALSE)))</f>
        <v xml:space="preserve"> </v>
      </c>
      <c r="I1330" s="34" t="str">
        <f>IF(ISBLANK(VLOOKUP(TRIM(B1330),ALL!$B$1:$V$2738,5,FALSE)),"",IF(ISERROR(VLOOKUP(TRIM(B1330),ALL!$B$1:$V$2738,5,FALSE))," ",VLOOKUP(TRIM(B1330),ALL!$B$1:$V$2738,5,FALSE)))</f>
        <v xml:space="preserve"> </v>
      </c>
      <c r="J1330" s="34" t="str">
        <f>IF(ISBLANK(VLOOKUP(TRIM(B1330),ALL!$B$1:$V$2738,6,FALSE)),"",IF(ISERROR(VLOOKUP(TRIM(B1330),ALL!$B$1:$V$2738,6,FALSE))," ", VLOOKUP(TRIM(B1330),ALL!$B$1:$V$2738,6,FALSE)))</f>
        <v xml:space="preserve"> </v>
      </c>
      <c r="K1330" s="34"/>
      <c r="L1330" s="34" t="str">
        <f>IF(ISBLANK(VLOOKUP(TRIM(B1330),ALL!$B$1:$V$2738,8,FALSE)),"",IF(ISERROR(VLOOKUP(TRIM(B1330),ALL!$B$1:$V$2738,8,FALSE))," ",VLOOKUP(TRIM(B1330),ALL!$B$1:$V$2738,8,FALSE)))</f>
        <v xml:space="preserve"> </v>
      </c>
      <c r="M1330" s="34" t="str">
        <f>IF(ISBLANK(VLOOKUP(TRIM('ALL CUTS'!B510),ALL!$B$1:$V$2738,9,FALSE)),"",IF(ISERROR(VLOOKUP(TRIM('ALL CUTS'!B510),ALL!$B$1:$V$2738,9,FALSE))," ",VLOOKUP(TRIM('ALL CUTS'!B510),ALL!$B$1:$V$2738,9,FALSE)))</f>
        <v xml:space="preserve"> </v>
      </c>
      <c r="N1330" s="34" t="str">
        <f>IF(ISBLANK(VLOOKUP(TRIM('ALL CUTS'!B510),ALL!$B$1:$V$2738,10,FALSE)),"",IF(ISERROR(VLOOKUP(TRIM('ALL CUTS'!B510),ALL!$B$1:$V$2738,10,FALSE))," ",VLOOKUP(TRIM('ALL CUTS'!B510),ALL!$B$1:$V$2738,10,FALSE)))</f>
        <v xml:space="preserve"> </v>
      </c>
      <c r="O1330" s="32"/>
      <c r="P1330"/>
      <c r="Q1330"/>
      <c r="R1330"/>
      <c r="S1330"/>
      <c r="T1330"/>
      <c r="AB1330"/>
      <c r="AC1330"/>
    </row>
    <row r="1331" spans="1:29">
      <c r="A1331" s="34" t="str">
        <f>IF(ISERROR(VLOOKUP(TRIM(B1331),ALL!$B$1:$U$2738,3,FALSE)),"(unc)",VLOOKUP(TRIM(B1331),ALL!$B$1:$U$2738,3,FALSE))</f>
        <v>RCB ^</v>
      </c>
      <c r="B1331" s="99" t="s">
        <v>5545</v>
      </c>
      <c r="C1331" s="10" t="s">
        <v>6314</v>
      </c>
      <c r="D1331" s="224">
        <f>VLOOKUP(TRIM(B1331),BirthdateDraft!$A$1:$M$9000,2,FALSE)</f>
        <v>34232</v>
      </c>
      <c r="E1331" s="203" t="str">
        <f>VLOOKUP(TRIM(B1331),BirthdateDraft!$A$1:$M$9865,3,FALSE)</f>
        <v>16/FA</v>
      </c>
      <c r="F1331" s="209"/>
      <c r="G1331" s="34" t="str">
        <f>IF(ISERROR(VLOOKUP(TRIM(B1331),ALL!$B$1:$U$2738,2,FALSE)),"",IF(ISERROR(VLOOKUP(TRIM(B1331),ALL!$B$1:$U$2738,2,FALSE))," ",VLOOKUP(TRIM(B1331),ALL!$B$1:$U$2738,2,FALSE)))</f>
        <v>NEA</v>
      </c>
      <c r="H1331" s="124" t="str">
        <f>IF(ISBLANK(VLOOKUP(TRIM(B1331),ALL!$B$1:$V$2738,4,FALSE)),"",IF(ISERROR(VLOOKUP(TRIM(B1331),ALL!$B$1:$V$2738,4,FALSE))," ",VLOOKUP(TRIM(B1331),ALL!$B$1:$V$2738,4,FALSE)))</f>
        <v>5</v>
      </c>
      <c r="I1331" s="34" t="str">
        <f>IF(ISBLANK(VLOOKUP(TRIM(B1331),ALL!$B$1:$V$2738,5,FALSE)),"",IF(ISERROR(VLOOKUP(TRIM(B1331),ALL!$B$1:$V$2738,5,FALSE))," ",VLOOKUP(TRIM(B1331),ALL!$B$1:$V$2738,5,FALSE)))</f>
        <v/>
      </c>
      <c r="J1331" s="34" t="str">
        <f>IF(ISBLANK(VLOOKUP(TRIM(B1331),ALL!$B$1:$V$2738,6,FALSE)),"",IF(ISERROR(VLOOKUP(TRIM(B1331),ALL!$B$1:$V$2738,6,FALSE))," ", VLOOKUP(TRIM(B1331),ALL!$B$1:$V$2738,6,FALSE)))</f>
        <v/>
      </c>
      <c r="K1331" s="34"/>
      <c r="L1331" s="34" t="str">
        <f>IF(ISBLANK(VLOOKUP(TRIM(B1331),ALL!$B$1:$V$2738,8,FALSE)),"",IF(ISERROR(VLOOKUP(TRIM(B1331),ALL!$B$1:$V$2738,8,FALSE))," ",VLOOKUP(TRIM(B1331),ALL!$B$1:$V$2738,8,FALSE)))</f>
        <v/>
      </c>
      <c r="M1331" s="34" t="str">
        <f>IF(ISBLANK(VLOOKUP(TRIM(B1331),ALL!$B$1:$V$2738,9,FALSE)),"",IF(ISERROR(VLOOKUP(TRIM(B1331),ALL!$B$1:$V$2738,9,FALSE))," ",VLOOKUP(TRIM(B1331),ALL!$B$1:$V$2738,9,FALSE)))</f>
        <v/>
      </c>
      <c r="N1331" s="34" t="str">
        <f>IF(ISBLANK(VLOOKUP(TRIM(B1331),ALL!$B$1:$V$2738,10,FALSE)),"",IF(ISERROR(VLOOKUP(TRIM(B1331),ALL!$B$1:$V$2738,10,FALSE))," ",VLOOKUP(TRIM(B1331),ALL!$B$1:$V$2738,10,FALSE)))</f>
        <v/>
      </c>
      <c r="O1331"/>
      <c r="P1331"/>
      <c r="Q1331"/>
      <c r="R1331"/>
      <c r="S1331"/>
      <c r="T1331"/>
      <c r="AB1331"/>
      <c r="AC1331"/>
    </row>
    <row r="1332" spans="1:29" ht="15">
      <c r="A1332" s="34" t="str">
        <f>IF(ISERROR(VLOOKUP(TRIM(B1332),ALL!$B$1:$U$2738,3,FALSE)),"(unc)",VLOOKUP(TRIM(B1332),ALL!$B$1:$U$2738,3,FALSE))</f>
        <v>LCB ^</v>
      </c>
      <c r="B1332" s="213" t="s">
        <v>9994</v>
      </c>
      <c r="C1332" s="10" t="s">
        <v>6314</v>
      </c>
      <c r="D1332" s="224">
        <f>VLOOKUP(TRIM(B1332),BirthdateDraft!$A$1:$M$9000,2,FALSE)</f>
        <v>36790</v>
      </c>
      <c r="E1332" s="203" t="str">
        <f>VLOOKUP(TRIM(B1332),BirthdateDraft!$A$1:$M$9865,3,FALSE)</f>
        <v>22/6</v>
      </c>
      <c r="F1332" s="209" t="s">
        <v>8295</v>
      </c>
      <c r="G1332" s="34" t="str">
        <f>IF(ISERROR(VLOOKUP(TRIM(B1332),ALL!$B$1:$U$2738,2,FALSE)),"",IF(ISERROR(VLOOKUP(TRIM(B1332),ALL!$B$1:$U$2738,2,FALSE))," ",VLOOKUP(TRIM(B1332),ALL!$B$1:$U$2738,2,FALSE)))</f>
        <v>BFA</v>
      </c>
      <c r="H1332" s="124" t="str">
        <f>IF(ISBLANK(VLOOKUP(TRIM(B1332),ALL!$B$1:$V$2738,4,FALSE)),"",IF(ISERROR(VLOOKUP(TRIM(B1332),ALL!$B$1:$V$2738,4,FALSE))," ",VLOOKUP(TRIM(B1332),ALL!$B$1:$V$2738,4,FALSE)))</f>
        <v>5</v>
      </c>
    </row>
    <row r="1333" spans="1:29">
      <c r="A1333" s="34" t="str">
        <f>IF(ISERROR(VLOOKUP(TRIM(B1333),ALL!$B$1:$U$2738,3,FALSE)),"(unc)",VLOOKUP(TRIM(B1333),ALL!$B$1:$U$2738,3,FALSE))</f>
        <v>DB ^</v>
      </c>
      <c r="B1333" s="99" t="s">
        <v>8870</v>
      </c>
      <c r="C1333" s="10" t="s">
        <v>6314</v>
      </c>
      <c r="D1333" s="224">
        <f>VLOOKUP(TRIM(B1333),BirthdateDraft!$A$1:$M$9819,2,FALSE)</f>
        <v>36161</v>
      </c>
      <c r="E1333" s="203" t="str">
        <f>VLOOKUP(TRIM(B1333),BirthdateDraft!$A$1:$M$9819,3,FALSE)</f>
        <v>21/3</v>
      </c>
      <c r="F1333" s="209" t="s">
        <v>9539</v>
      </c>
      <c r="G1333" s="34" t="str">
        <f>IF(ISERROR(VLOOKUP(TRIM(B1333),ALL!$B$1:$U$2738,2,FALSE)),"",IF(ISERROR(VLOOKUP(TRIM(B1333),ALL!$B$1:$U$2738,2,FALSE))," ",VLOOKUP(TRIM(B1333),ALL!$B$1:$U$2738,2,FALSE)))</f>
        <v>TNA</v>
      </c>
      <c r="H1333" s="124" t="str">
        <f>IF(ISBLANK(VLOOKUP(TRIM(B1333),ALL!$B$1:$V$2738,4,FALSE)),"",IF(ISERROR(VLOOKUP(TRIM(B1333),ALL!$B$1:$V$2738,4,FALSE))," ",VLOOKUP(TRIM(B1333),ALL!$B$1:$V$2738,4,FALSE)))</f>
        <v>0-4</v>
      </c>
      <c r="I1333" s="34"/>
      <c r="J1333" s="34"/>
      <c r="K1333" s="34"/>
      <c r="L1333" s="34"/>
      <c r="M1333" s="34"/>
      <c r="N1333" s="34"/>
      <c r="O1333" s="32"/>
      <c r="P1333"/>
      <c r="Q1333"/>
      <c r="R1333"/>
      <c r="S1333"/>
      <c r="T1333"/>
      <c r="AB1333"/>
      <c r="AC1333"/>
    </row>
    <row r="1334" spans="1:29">
      <c r="A1334" s="34" t="str">
        <f>IF(ISERROR(VLOOKUP(TRIM(B1334),ALL!$B$1:$U$2738,3,FALSE)),"(unc)",VLOOKUP(TRIM(B1334),ALL!$B$1:$U$2738,3,FALSE))</f>
        <v>LCB ^</v>
      </c>
      <c r="B1334" s="99" t="s">
        <v>6027</v>
      </c>
      <c r="C1334" s="10" t="s">
        <v>6314</v>
      </c>
      <c r="D1334" s="224">
        <f>VLOOKUP(TRIM(B1334),BirthdateDraft!$A$1:$M$9000,2,FALSE)</f>
        <v>35254</v>
      </c>
      <c r="E1334" s="203" t="str">
        <f>VLOOKUP(TRIM(B1334),BirthdateDraft!$A$1:$M$9865,3,FALSE)</f>
        <v>17/1 (16)</v>
      </c>
      <c r="F1334" s="209"/>
      <c r="G1334" s="34" t="str">
        <f>IF(ISERROR(VLOOKUP(TRIM(B1334),ALL!$B$1:$U$2738,2,FALSE)),"",IF(ISERROR(VLOOKUP(TRIM(B1334),ALL!$B$1:$U$2738,2,FALSE))," ",VLOOKUP(TRIM(B1334),ALL!$B$1:$U$2738,2,FALSE)))</f>
        <v>BAA</v>
      </c>
      <c r="H1334" s="124" t="str">
        <f>IF(ISBLANK(VLOOKUP(TRIM(B1334),ALL!$B$1:$V$2738,4,FALSE)),"",IF(ISERROR(VLOOKUP(TRIM(B1334),ALL!$B$1:$V$2738,4,FALSE))," ",VLOOKUP(TRIM(B1334),ALL!$B$1:$V$2738,4,FALSE)))</f>
        <v>4</v>
      </c>
      <c r="I1334" s="34"/>
      <c r="J1334" s="34"/>
      <c r="K1334" s="34"/>
      <c r="L1334" s="34" t="str">
        <f>IF(ISBLANK(VLOOKUP(TRIM(B1334),ALL!$B$1:$V$2738,8,FALSE)),"",IF(ISERROR(VLOOKUP(TRIM(B1334),ALL!$B$1:$V$2738,8,FALSE))," ",VLOOKUP(TRIM(B1334),ALL!$B$1:$V$2738,8,FALSE)))</f>
        <v/>
      </c>
      <c r="M1334" s="34" t="str">
        <f>IF(ISBLANK(VLOOKUP(TRIM(B1337),ALL!$B$1:$V$2738,9,FALSE)),"",IF(ISERROR(VLOOKUP(TRIM(B1337),ALL!$B$1:$V$2738,9,FALSE))," ",VLOOKUP(TRIM(B1337),ALL!$B$1:$V$2738,9,FALSE)))</f>
        <v/>
      </c>
      <c r="N1334" s="34" t="str">
        <f>IF(ISBLANK(VLOOKUP(TRIM(B1337),ALL!$B$1:$V$2738,10,FALSE)),"",IF(ISERROR(VLOOKUP(TRIM(B1337),ALL!$B$1:$V$2738,10,FALSE))," ",VLOOKUP(TRIM(B1337),ALL!$B$1:$V$2738,10,FALSE)))</f>
        <v/>
      </c>
      <c r="O1334" s="32"/>
      <c r="P1334"/>
      <c r="Q1334"/>
      <c r="R1334"/>
      <c r="S1334"/>
      <c r="T1334"/>
      <c r="AB1334"/>
      <c r="AC1334"/>
    </row>
    <row r="1335" spans="1:29">
      <c r="A1335" s="34" t="str">
        <f>IF(ISERROR(VLOOKUP(TRIM(B1335),ALL!$B$1:$U$2738,3,FALSE)),"(unc)",VLOOKUP(TRIM(B1335),ALL!$B$1:$U$2738,3,FALSE))</f>
        <v>SS ^</v>
      </c>
      <c r="B1335" s="99" t="s">
        <v>6552</v>
      </c>
      <c r="C1335" s="10" t="s">
        <v>6314</v>
      </c>
      <c r="D1335" s="224">
        <f>VLOOKUP(TRIM(B1335),BirthdateDraft!$A$1:$M$9819,2,FALSE)</f>
        <v>35476</v>
      </c>
      <c r="E1335" s="203" t="str">
        <f>VLOOKUP(TRIM(B1335),BirthdateDraft!$A$1:$M$9819,3,FALSE)</f>
        <v>18/3</v>
      </c>
      <c r="F1335" s="209"/>
      <c r="G1335" s="34" t="str">
        <f>IF(ISERROR(VLOOKUP(TRIM(B1335),ALL!$B$1:$U$2738,2,FALSE)),"",IF(ISERROR(VLOOKUP(TRIM(B1335),ALL!$B$1:$U$2738,2,FALSE))," ",VLOOKUP(TRIM(B1335),ALL!$B$1:$U$2738,2,FALSE)))</f>
        <v>KCA</v>
      </c>
      <c r="H1335" s="124" t="str">
        <f>IF(ISBLANK(VLOOKUP(TRIM(B1335),ALL!$B$1:$V$2738,4,FALSE)),"",IF(ISERROR(VLOOKUP(TRIM(B1335),ALL!$B$1:$V$2738,4,FALSE))," ",VLOOKUP(TRIM(B1335),ALL!$B$1:$V$2738,4,FALSE)))</f>
        <v>4-4</v>
      </c>
      <c r="I1335" s="34" t="str">
        <f>IF(ISBLANK(VLOOKUP(TRIM(B1335),ALL!$B$1:$V$2738,5,FALSE)),"",IF(ISERROR(VLOOKUP(TRIM(B1335),ALL!$B$1:$V$2738,5,FALSE))," ",VLOOKUP(TRIM(B1335),ALL!$B$1:$V$2738,5,FALSE)))</f>
        <v/>
      </c>
      <c r="J1335" s="34" t="str">
        <f>IF(ISBLANK(VLOOKUP(TRIM(B1335),ALL!$B$1:$V$2738,6,FALSE)),"",IF(ISERROR(VLOOKUP(TRIM(B1335),ALL!$B$1:$V$2738,6,FALSE))," ", VLOOKUP(TRIM(B1335),ALL!$B$1:$V$2738,6,FALSE)))</f>
        <v/>
      </c>
      <c r="K1335" s="34" t="str">
        <f>IF(ISBLANK(VLOOKUP(TRIM(B1335),ALL!$B$1:$V$2738,7,FALSE)),"",IF(ISERROR(VLOOKUP(TRIM(B1335),ALL!$B$1:$V$2738,7,FALSE))," ",VLOOKUP(TRIM(B1335),ALL!$B$1:$V$2738,7,FALSE)))</f>
        <v/>
      </c>
      <c r="L1335" s="34" t="str">
        <f>IF(ISBLANK(VLOOKUP(TRIM(B1335),ALL!$B$1:$V$2738,8,FALSE)),"",IF(ISERROR(VLOOKUP(TRIM(B1335),ALL!$B$1:$V$2738,8,FALSE))," ",VLOOKUP(TRIM(B1335),ALL!$B$1:$V$2738,8,FALSE)))</f>
        <v/>
      </c>
      <c r="M1335" s="34" t="str">
        <f>IF(ISBLANK(VLOOKUP(TRIM('2024 Cuts'!B260),ALL!$B$1:$V$2738,9,FALSE)),"",IF(ISERROR(VLOOKUP(TRIM('2024 Cuts'!B260),ALL!$B$1:$V$2738,9,FALSE))," ",VLOOKUP(TRIM('2024 Cuts'!B260),ALL!$B$1:$V$2738,9,FALSE)))</f>
        <v/>
      </c>
      <c r="N1335" s="34" t="str">
        <f>IF(ISBLANK(VLOOKUP(TRIM('2024 Cuts'!B260),ALL!$B$1:$V$2738,10,FALSE)),"",IF(ISERROR(VLOOKUP(TRIM('2024 Cuts'!B260),ALL!$B$1:$V$2738,10,FALSE))," ",VLOOKUP(TRIM('2024 Cuts'!B260),ALL!$B$1:$V$2738,10,FALSE)))</f>
        <v/>
      </c>
      <c r="O1335" s="32"/>
      <c r="P1335"/>
      <c r="Q1335"/>
      <c r="R1335"/>
      <c r="S1335"/>
      <c r="T1335"/>
      <c r="AB1335"/>
      <c r="AC1335"/>
    </row>
    <row r="1336" spans="1:29">
      <c r="A1336" s="34" t="str">
        <f>IF(ISERROR(VLOOKUP(TRIM(B1336),ALL!$B$1:$U$2738,3,FALSE)),"(unc)",VLOOKUP(TRIM(B1336),ALL!$B$1:$U$2738,3,FALSE))</f>
        <v>FS ^</v>
      </c>
      <c r="B1336" s="99" t="s">
        <v>9321</v>
      </c>
      <c r="C1336" s="10" t="s">
        <v>6314</v>
      </c>
      <c r="D1336" s="224">
        <f>VLOOKUP(TRIM(B1336),BirthdateDraft!$A$1:$M$9000,2,FALSE)</f>
        <v>35034</v>
      </c>
      <c r="E1336" s="203">
        <f>VLOOKUP(TRIM(B1336),BirthdateDraft!$A$1:$M$9865,3,FALSE)</f>
        <v>0</v>
      </c>
      <c r="F1336" s="209"/>
      <c r="G1336" s="34" t="str">
        <f>IF(ISERROR(VLOOKUP(TRIM(B1336),ALL!$B$1:$U$2738,2,FALSE)),"",IF(ISERROR(VLOOKUP(TRIM(B1336),ALL!$B$1:$U$2738,2,FALSE))," ",VLOOKUP(TRIM(B1336),ALL!$B$1:$U$2738,2,FALSE)))</f>
        <v>LAN</v>
      </c>
      <c r="H1336" s="124" t="str">
        <f>IF(ISBLANK(VLOOKUP(TRIM(B1336),ALL!$B$1:$V$2738,4,FALSE)),"",IF(ISERROR(VLOOKUP(TRIM(B1336),ALL!$B$1:$V$2738,4,FALSE))," ",VLOOKUP(TRIM(B1336),ALL!$B$1:$V$2738,4,FALSE)))</f>
        <v>0-0</v>
      </c>
      <c r="I1336" s="34" t="str">
        <f>IF(ISBLANK(VLOOKUP(TRIM(B1336),ALL!$B$1:$V$2738,5,FALSE)),"",IF(ISERROR(VLOOKUP(TRIM(B1336),ALL!$B$1:$V$2738,5,FALSE))," ",VLOOKUP(TRIM(B1336),ALL!$B$1:$V$2738,5,FALSE)))</f>
        <v/>
      </c>
      <c r="J1336" s="34"/>
      <c r="K1336" s="34"/>
      <c r="L1336" s="34" t="str">
        <f>IF(ISBLANK(VLOOKUP(TRIM(B1336),ALL!$B$1:$V$2738,8,FALSE)),"",IF(ISERROR(VLOOKUP(TRIM(B1336),ALL!$B$1:$V$2738,8,FALSE))," ",VLOOKUP(TRIM(B1336),ALL!$B$1:$V$2738,8,FALSE)))</f>
        <v/>
      </c>
      <c r="M1336" s="34" t="str">
        <f>IF(ISBLANK(VLOOKUP(TRIM(B1335),ALL!$B$1:$V$2738,9,FALSE)),"",IF(ISERROR(VLOOKUP(TRIM(B1335),ALL!$B$1:$V$2738,9,FALSE))," ",VLOOKUP(TRIM(B1335),ALL!$B$1:$V$2738,9,FALSE)))</f>
        <v/>
      </c>
      <c r="N1336" s="34" t="str">
        <f>IF(ISBLANK(VLOOKUP(TRIM(B1335),ALL!$B$1:$V$2738,10,FALSE)),"",IF(ISERROR(VLOOKUP(TRIM(B1335),ALL!$B$1:$V$2738,10,FALSE))," ",VLOOKUP(TRIM(B1335),ALL!$B$1:$V$2738,10,FALSE)))</f>
        <v/>
      </c>
      <c r="O1336" s="32"/>
      <c r="P1336"/>
      <c r="Q1336"/>
      <c r="R1336"/>
      <c r="S1336"/>
      <c r="T1336"/>
      <c r="AB1336"/>
      <c r="AC1336"/>
    </row>
    <row r="1337" spans="1:29">
      <c r="A1337" s="34" t="str">
        <f>IF(ISERROR(VLOOKUP(TRIM(B1337),ALL!$B$1:$U$2738,3,FALSE)),"(unc)",VLOOKUP(TRIM(B1337),ALL!$B$1:$U$2738,3,FALSE))</f>
        <v>SS ^</v>
      </c>
      <c r="B1337" s="99" t="s">
        <v>8915</v>
      </c>
      <c r="C1337" s="10" t="s">
        <v>6314</v>
      </c>
      <c r="D1337" s="224">
        <f>VLOOKUP(TRIM(B1337),BirthdateDraft!$A$1:$M$9819,2,FALSE)</f>
        <v>35743</v>
      </c>
      <c r="E1337" s="203" t="str">
        <f>VLOOKUP(TRIM(B1337),BirthdateDraft!$A$1:$M$9819,3,FALSE)</f>
        <v>21/2</v>
      </c>
      <c r="F1337" s="209"/>
      <c r="G1337" s="34" t="str">
        <f>IF(ISERROR(VLOOKUP(TRIM(B1337),ALL!$B$1:$U$2738,2,FALSE)),"",IF(ISERROR(VLOOKUP(TRIM(B1337),ALL!$B$1:$U$2738,2,FALSE))," ",VLOOKUP(TRIM(B1337),ALL!$B$1:$U$2738,2,FALSE)))</f>
        <v>ATN</v>
      </c>
      <c r="H1337" s="124" t="str">
        <f>IF(ISBLANK(VLOOKUP(TRIM(B1337),ALL!$B$1:$V$2738,4,FALSE)),"",IF(ISERROR(VLOOKUP(TRIM(B1337),ALL!$B$1:$V$2738,4,FALSE))," ",VLOOKUP(TRIM(B1337),ALL!$B$1:$V$2738,4,FALSE)))</f>
        <v>0-4</v>
      </c>
      <c r="I1337" s="34" t="str">
        <f>IF(ISBLANK(VLOOKUP(TRIM(B1337),ALL!$B$1:$V$2738,5,FALSE)),"",IF(ISERROR(VLOOKUP(TRIM(B1337),ALL!$B$1:$V$2738,5,FALSE))," ",VLOOKUP(TRIM(B1337),ALL!$B$1:$V$2738,5,FALSE)))</f>
        <v/>
      </c>
      <c r="J1337" s="34" t="str">
        <f>IF(ISBLANK(VLOOKUP(TRIM(B1337),ALL!$B$1:$V$2738,6,FALSE)),"",IF(ISERROR(VLOOKUP(TRIM(B1337),ALL!$B$1:$V$2738,6,FALSE))," ", VLOOKUP(TRIM(B1337),ALL!$B$1:$V$2738,6,FALSE)))</f>
        <v/>
      </c>
      <c r="K1337" s="34" t="str">
        <f>IF(ISBLANK(VLOOKUP(TRIM(B1337),ALL!$B$1:$V$2738,7,FALSE)),"",IF(ISERROR(VLOOKUP(TRIM(B1337),ALL!$B$1:$V$2738,7,FALSE))," ",VLOOKUP(TRIM(B1337),ALL!$B$1:$V$2738,7,FALSE)))</f>
        <v/>
      </c>
      <c r="L1337" s="34" t="str">
        <f>IF(ISBLANK(VLOOKUP(TRIM(B1337),ALL!$B$1:$V$2738,8,FALSE)),"",IF(ISERROR(VLOOKUP(TRIM(B1337),ALL!$B$1:$V$2738,8,FALSE))," ",VLOOKUP(TRIM(B1337),ALL!$B$1:$V$2738,8,FALSE)))</f>
        <v/>
      </c>
      <c r="M1337" s="34" t="str">
        <f>IF(ISBLANK(VLOOKUP(TRIM(B1336),ALL!$B$1:$V$2738,9,FALSE)),"",IF(ISERROR(VLOOKUP(TRIM(B1336),ALL!$B$1:$V$2738,9,FALSE))," ",VLOOKUP(TRIM(B1336),ALL!$B$1:$V$2738,9,FALSE)))</f>
        <v/>
      </c>
      <c r="N1337" s="34" t="str">
        <f>IF(ISBLANK(VLOOKUP(TRIM(B1336),ALL!$B$1:$V$2738,10,FALSE)),"",IF(ISERROR(VLOOKUP(TRIM(B1336),ALL!$B$1:$V$2738,10,FALSE))," ",VLOOKUP(TRIM(B1336),ALL!$B$1:$V$2738,10,FALSE)))</f>
        <v/>
      </c>
      <c r="O1337" s="32"/>
      <c r="P1337"/>
      <c r="Q1337"/>
      <c r="R1337"/>
      <c r="S1337"/>
      <c r="T1337"/>
      <c r="AB1337"/>
      <c r="AC1337"/>
    </row>
    <row r="1338" spans="1:29">
      <c r="A1338" s="34" t="str">
        <f>IF(ISERROR(VLOOKUP(TRIM(B1338),ALL!$B$1:$U$2738,3,FALSE)),"(unc)",VLOOKUP(TRIM(B1338),ALL!$B$1:$U$2738,3,FALSE))</f>
        <v>LCB ^</v>
      </c>
      <c r="B1338" s="99" t="s">
        <v>7937</v>
      </c>
      <c r="C1338" s="10" t="s">
        <v>6314</v>
      </c>
      <c r="D1338" s="224">
        <f>VLOOKUP(TRIM(B1338),BirthdateDraft!$A$1:$M$9000,2,FALSE)</f>
        <v>36193</v>
      </c>
      <c r="E1338" s="203" t="str">
        <f>VLOOKUP(TRIM(B1338),BirthdateDraft!$A$1:$M$9865,3,FALSE)</f>
        <v>20/1</v>
      </c>
      <c r="F1338" s="209"/>
      <c r="G1338" s="34" t="str">
        <f>IF(ISERROR(VLOOKUP(TRIM(B1338),ALL!$B$1:$U$2738,2,FALSE)),"",IF(ISERROR(VLOOKUP(TRIM(B1338),ALL!$B$1:$U$2738,2,FALSE))," ",VLOOKUP(TRIM(B1338),ALL!$B$1:$U$2738,2,FALSE)))</f>
        <v>ATN</v>
      </c>
      <c r="H1338" s="124" t="str">
        <f>IF(ISBLANK(VLOOKUP(TRIM(B1338),ALL!$B$1:$V$2738,4,FALSE)),"",IF(ISERROR(VLOOKUP(TRIM(B1338),ALL!$B$1:$V$2738,4,FALSE))," ",VLOOKUP(TRIM(B1338),ALL!$B$1:$V$2738,4,FALSE)))</f>
        <v>0</v>
      </c>
      <c r="I1338" s="34" t="str">
        <f>IF(ISBLANK(VLOOKUP(TRIM(B1338),ALL!$B$1:$V$2738,5,FALSE)),"",IF(ISERROR(VLOOKUP(TRIM(B1338),ALL!$B$1:$V$2738,5,FALSE))," ",VLOOKUP(TRIM(B1338),ALL!$B$1:$V$2738,5,FALSE)))</f>
        <v/>
      </c>
      <c r="J1338" s="34"/>
      <c r="K1338" s="34"/>
      <c r="L1338" s="34" t="str">
        <f>IF(ISBLANK(VLOOKUP(TRIM(B1338),ALL!$B$1:$V$2738,8,FALSE)),"",IF(ISERROR(VLOOKUP(TRIM(B1338),ALL!$B$1:$V$2738,8,FALSE))," ",VLOOKUP(TRIM(B1338),ALL!$B$1:$V$2738,8,FALSE)))</f>
        <v/>
      </c>
      <c r="M1338" s="34" t="str">
        <f>IF(ISBLANK(VLOOKUP(TRIM(B1339),ALL!$B$1:$V$2738,9,FALSE)),"",IF(ISERROR(VLOOKUP(TRIM(B1339),ALL!$B$1:$V$2738,9,FALSE))," ",VLOOKUP(TRIM(B1339),ALL!$B$1:$V$2738,9,FALSE)))</f>
        <v/>
      </c>
      <c r="N1338" s="34" t="str">
        <f>IF(ISBLANK(VLOOKUP(TRIM(B1339),ALL!$B$1:$V$2738,10,FALSE)),"",IF(ISERROR(VLOOKUP(TRIM(B1339),ALL!$B$1:$V$2738,10,FALSE))," ",VLOOKUP(TRIM(B1339),ALL!$B$1:$V$2738,10,FALSE)))</f>
        <v/>
      </c>
      <c r="O1338" s="32"/>
      <c r="P1338"/>
      <c r="Q1338"/>
      <c r="R1338"/>
      <c r="S1338"/>
      <c r="T1338"/>
      <c r="AB1338"/>
      <c r="AC1338"/>
    </row>
    <row r="1339" spans="1:29">
      <c r="A1339" s="34" t="str">
        <f>IF(ISERROR(VLOOKUP(TRIM(B1339),ALL!$B$1:$U$2738,3,FALSE)),"(unc)",VLOOKUP(TRIM(B1339),ALL!$B$1:$U$2738,3,FALSE))</f>
        <v>LLB SS</v>
      </c>
      <c r="B1339" s="99" t="s">
        <v>8020</v>
      </c>
      <c r="C1339" s="10" t="s">
        <v>6314</v>
      </c>
      <c r="D1339" s="224">
        <f>VLOOKUP(TRIM(B1339),BirthdateDraft!$A$1:$M$9819,2,FALSE)</f>
        <v>36031</v>
      </c>
      <c r="E1339" s="203" t="str">
        <f>VLOOKUP(TRIM(B1339),BirthdateDraft!$A$1:$M$9819,3,FALSE)</f>
        <v>20/3</v>
      </c>
      <c r="F1339" s="209" t="s">
        <v>8401</v>
      </c>
      <c r="G1339" s="34" t="str">
        <f>IF(ISERROR(VLOOKUP(TRIM(B1339),ALL!$B$1:$U$2738,2,FALSE)),"",IF(ISERROR(VLOOKUP(TRIM(B1339),ALL!$B$1:$U$2738,2,FALSE))," ",VLOOKUP(TRIM(B1339),ALL!$B$1:$U$2738,2,FALSE)))</f>
        <v>INA</v>
      </c>
      <c r="H1339" s="124" t="str">
        <f>IF(ISBLANK(VLOOKUP(TRIM(B1339),ALL!$B$1:$V$2738,4,FALSE)),"",IF(ISERROR(VLOOKUP(TRIM(B1339),ALL!$B$1:$V$2738,4,FALSE))," ",VLOOKUP(TRIM(B1339),ALL!$B$1:$V$2738,4,FALSE)))</f>
        <v>4-4</v>
      </c>
      <c r="I1339" s="34"/>
      <c r="J1339" s="34"/>
      <c r="K1339" s="34"/>
      <c r="L1339" s="34" t="str">
        <f>IF(ISBLANK(VLOOKUP(TRIM(B1339),ALL!$B$1:$V$2738,8,FALSE)),"",IF(ISERROR(VLOOKUP(TRIM(B1339),ALL!$B$1:$V$2738,8,FALSE))," ",VLOOKUP(TRIM(B1339),ALL!$B$1:$V$2738,8,FALSE)))</f>
        <v/>
      </c>
      <c r="M1339" s="34" t="str">
        <f>IF(ISBLANK(VLOOKUP(TRIM(B1330),ALL!$B$1:$V$2738,9,FALSE)),"",IF(ISERROR(VLOOKUP(TRIM(B1330),ALL!$B$1:$V$2738,9,FALSE))," ",VLOOKUP(TRIM(B1330),ALL!$B$1:$V$2738,9,FALSE)))</f>
        <v xml:space="preserve"> </v>
      </c>
      <c r="N1339" s="34" t="str">
        <f>IF(ISBLANK(VLOOKUP(TRIM(B1330),ALL!$B$1:$V$2738,10,FALSE)),"",IF(ISERROR(VLOOKUP(TRIM(B1330),ALL!$B$1:$V$2738,10,FALSE))," ",VLOOKUP(TRIM(B1330),ALL!$B$1:$V$2738,10,FALSE)))</f>
        <v xml:space="preserve"> </v>
      </c>
      <c r="O1339" s="32"/>
      <c r="P1339"/>
      <c r="Q1339"/>
      <c r="R1339"/>
      <c r="S1339"/>
      <c r="T1339"/>
      <c r="AB1339"/>
      <c r="AC1339"/>
    </row>
    <row r="1342" spans="1:29">
      <c r="A1342" s="34"/>
      <c r="B1342" s="99"/>
      <c r="C1342" s="10"/>
      <c r="D1342" s="224"/>
      <c r="E1342" s="203"/>
      <c r="F1342" s="209"/>
      <c r="G1342" s="34"/>
      <c r="H1342" s="124"/>
      <c r="I1342" s="34"/>
      <c r="J1342" s="34"/>
      <c r="K1342" s="34"/>
      <c r="L1342" s="34"/>
      <c r="M1342" s="34"/>
      <c r="N1342" s="34" t="str">
        <f>IF(ISBLANK(VLOOKUP(TRIM(B1293),ALL!$B$1:$V$2738,10,FALSE)),"",IF(ISERROR(VLOOKUP(TRIM(B1293),ALL!$B$1:$V$2738,10,FALSE))," ",VLOOKUP(TRIM(B1293),ALL!$B$1:$V$2738,10,FALSE)))</f>
        <v/>
      </c>
      <c r="O1342" s="32"/>
      <c r="P1342"/>
      <c r="Q1342"/>
      <c r="R1342"/>
      <c r="S1342"/>
      <c r="T1342"/>
      <c r="AB1342"/>
      <c r="AC1342"/>
    </row>
    <row r="1343" spans="1:29">
      <c r="A1343" s="34" t="str">
        <f>IF(ISERROR(VLOOKUP(TRIM(B1343),ALL!$B$1:$U$2738,3,FALSE)),"(unc)",VLOOKUP(TRIM(B1343),ALL!$B$1:$U$2738,3,FALSE))</f>
        <v>PK</v>
      </c>
      <c r="B1343" s="99" t="s">
        <v>6780</v>
      </c>
      <c r="C1343" s="10" t="s">
        <v>6314</v>
      </c>
      <c r="D1343" s="224">
        <f>VLOOKUP(TRIM(B1343),BirthdateDraft!$A$1:$M$9000,2,FALSE)</f>
        <v>34550</v>
      </c>
      <c r="E1343" s="203" t="str">
        <f>VLOOKUP(TRIM(B1343),BirthdateDraft!$A$1:$M$9865,3,FALSE)</f>
        <v>18/FA</v>
      </c>
      <c r="F1343" s="209" t="s">
        <v>9339</v>
      </c>
      <c r="G1343" s="34"/>
      <c r="H1343" s="124"/>
      <c r="I1343" s="34"/>
      <c r="J1343" s="34"/>
      <c r="K1343" s="34"/>
      <c r="L1343" s="34"/>
      <c r="M1343" s="34"/>
      <c r="N1343" s="34"/>
      <c r="O1343" s="32"/>
      <c r="P1343"/>
      <c r="Q1343"/>
      <c r="R1343"/>
      <c r="S1343"/>
      <c r="T1343"/>
      <c r="AB1343"/>
      <c r="AC1343"/>
    </row>
    <row r="1344" spans="1:29">
      <c r="A1344" s="34" t="str">
        <f>IF(ISERROR(VLOOKUP(TRIM(B1344),ALL!$B$1:$U$2738,3,FALSE)),"(unc)",VLOOKUP(TRIM(B1344),ALL!$B$1:$U$2738,3,FALSE))</f>
        <v>Punt</v>
      </c>
      <c r="B1344" s="228" t="s">
        <v>5744</v>
      </c>
      <c r="C1344" s="10" t="s">
        <v>6314</v>
      </c>
      <c r="D1344" s="224">
        <f>VLOOKUP(TRIM(B1344),BirthdateDraft!$A$1:$M$9000,2,FALSE)</f>
        <v>34205</v>
      </c>
      <c r="E1344" s="203" t="str">
        <f>VLOOKUP(TRIM(B1344),BirthdateDraft!$A$1:$M$9865,3,FALSE)</f>
        <v>16/7</v>
      </c>
      <c r="F1344" s="209"/>
      <c r="G1344" s="34" t="str">
        <f>IF(ISERROR(VLOOKUP(TRIM(B1344),ALL!$B$1:$U$2738,2,FALSE)),"",IF(ISERROR(VLOOKUP(TRIM(B1344),ALL!$B$1:$U$2738,2,FALSE))," ",VLOOKUP(TRIM(B1344),ALL!$B$1:$U$2738,2,FALSE)))</f>
        <v>DNA</v>
      </c>
      <c r="H1344" s="124" t="str">
        <f>IF(ISBLANK(VLOOKUP(TRIM(B1344),ALL!$B$1:$V$2738,4,FALSE)),"",IF(ISERROR(VLOOKUP(TRIM(B1344),ALL!$B$1:$V$2738,4,FALSE))," ",VLOOKUP(TRIM(B1344),ALL!$B$1:$V$2738,4,FALSE)))</f>
        <v/>
      </c>
      <c r="I1344" s="34" t="str">
        <f>IF(ISBLANK(VLOOKUP(TRIM(B1344),ALL!$B$1:$V$2738,5,FALSE)),"",IF(ISERROR(VLOOKUP(TRIM(B1344),ALL!$B$1:$V$2738,5,FALSE))," ",VLOOKUP(TRIM(B1344),ALL!$B$1:$V$2738,5,FALSE)))</f>
        <v/>
      </c>
      <c r="J1344" s="34"/>
      <c r="K1344" s="34"/>
      <c r="L1344" s="34" t="str">
        <f>IF(ISBLANK(VLOOKUP(TRIM('ALL CUTS'!B511),ALL!$B$1:$V$2738,8,FALSE)),"",IF(ISERROR(VLOOKUP(TRIM('ALL CUTS'!B511),ALL!$B$1:$V$2738,8,FALSE))," ",VLOOKUP(TRIM('ALL CUTS'!B511),ALL!$B$1:$V$2738,8,FALSE)))</f>
        <v xml:space="preserve"> </v>
      </c>
      <c r="M1344" s="34"/>
      <c r="N1344" s="34"/>
      <c r="O1344" s="32"/>
      <c r="P1344"/>
      <c r="Q1344"/>
      <c r="R1344"/>
      <c r="S1344"/>
      <c r="T1344"/>
      <c r="AB1344"/>
      <c r="AC1344"/>
    </row>
    <row r="1345" spans="1:29" ht="15.75">
      <c r="A1345" s="490" t="s">
        <v>12183</v>
      </c>
      <c r="B1345" s="490"/>
      <c r="C1345" s="490"/>
      <c r="D1345" s="491"/>
      <c r="E1345" s="490"/>
      <c r="F1345" s="490"/>
      <c r="G1345" s="490"/>
      <c r="H1345" s="492"/>
      <c r="I1345" s="490"/>
      <c r="J1345" s="490"/>
      <c r="K1345" s="302"/>
      <c r="L1345" s="34" t="str">
        <f>IF(ISBLANK(VLOOKUP(TRIM(B1345),ALL!$B$1:$V$2738,8,FALSE)),"",IF(ISERROR(VLOOKUP(TRIM(B1345),ALL!$B$1:$V$2738,8,FALSE))," ",VLOOKUP(TRIM(B1345),ALL!$B$1:$V$2738,8,FALSE)))</f>
        <v xml:space="preserve"> </v>
      </c>
      <c r="M1345" s="34" t="str">
        <f>IF(ISBLANK(VLOOKUP(TRIM(B1345),ALL!$B$1:$V$2738,9,FALSE)),"",IF(ISERROR(VLOOKUP(TRIM(B1345),ALL!$B$1:$V$2738,9,FALSE))," ",VLOOKUP(TRIM(B1345),ALL!$B$1:$V$2738,9,FALSE)))</f>
        <v xml:space="preserve"> </v>
      </c>
      <c r="N1345" s="34" t="str">
        <f>IF(ISBLANK(VLOOKUP(TRIM(#REF!),ALL!$B$1:$V$2738,10,FALSE)),"",IF(ISERROR(VLOOKUP(TRIM(#REF!),ALL!$B$1:$V$2738,10,FALSE))," ",VLOOKUP(TRIM(#REF!),ALL!$B$1:$V$2738,10,FALSE)))</f>
        <v xml:space="preserve"> </v>
      </c>
      <c r="O1345"/>
      <c r="P1345"/>
      <c r="Q1345"/>
      <c r="R1345"/>
      <c r="S1345"/>
      <c r="T1345"/>
      <c r="AB1345"/>
      <c r="AC1345"/>
    </row>
    <row r="1346" spans="1:29" ht="15.75">
      <c r="A1346" s="490" t="s">
        <v>12182</v>
      </c>
      <c r="B1346" s="490"/>
      <c r="C1346" s="490"/>
      <c r="D1346" s="491"/>
      <c r="E1346" s="490"/>
      <c r="F1346" s="490"/>
      <c r="G1346" s="490"/>
      <c r="H1346" s="492"/>
      <c r="I1346" s="490"/>
      <c r="J1346" s="490"/>
      <c r="K1346" s="302"/>
      <c r="L1346" s="34" t="str">
        <f>IF(ISBLANK(VLOOKUP(TRIM(B1346),ALL!$B$1:$V$2738,8,FALSE)),"",IF(ISERROR(VLOOKUP(TRIM(B1346),ALL!$B$1:$V$2738,8,FALSE))," ",VLOOKUP(TRIM(B1346),ALL!$B$1:$V$2738,8,FALSE)))</f>
        <v xml:space="preserve"> </v>
      </c>
      <c r="M1346" s="34" t="str">
        <f>IF(ISBLANK(VLOOKUP(TRIM(B1346),ALL!$B$1:$V$2738,9,FALSE)),"",IF(ISERROR(VLOOKUP(TRIM(B1346),ALL!$B$1:$V$2738,9,FALSE))," ",VLOOKUP(TRIM(B1346),ALL!$B$1:$V$2738,9,FALSE)))</f>
        <v xml:space="preserve"> </v>
      </c>
      <c r="N1346" s="34" t="str">
        <f>IF(ISBLANK(VLOOKUP(TRIM(B1346),ALL!$B$1:$V$2738,10,FALSE)),"",IF(ISERROR(VLOOKUP(TRIM(B1346),ALL!$B$1:$V$2738,10,FALSE))," ",VLOOKUP(TRIM(B1346),ALL!$B$1:$V$2738,10,FALSE)))</f>
        <v xml:space="preserve"> </v>
      </c>
      <c r="P1346"/>
      <c r="Q1346"/>
      <c r="R1346"/>
      <c r="S1346"/>
      <c r="T1346"/>
      <c r="AB1346"/>
      <c r="AC1346"/>
    </row>
    <row r="1347" spans="1:29">
      <c r="L1347" s="34"/>
      <c r="M1347" s="34"/>
      <c r="N1347" s="34"/>
      <c r="O1347"/>
    </row>
    <row r="1348" spans="1:29" ht="20.25">
      <c r="A1348" s="4" t="s">
        <v>10934</v>
      </c>
      <c r="I1348" s="31">
        <f>COUNTA(B1349:B1411)</f>
        <v>54</v>
      </c>
      <c r="J1348" s="31"/>
      <c r="L1348" s="34" t="str">
        <f>IF(ISBLANK(VLOOKUP(TRIM(B1348),ALL!$B$1:$V$2738,8,FALSE)),"",IF(ISERROR(VLOOKUP(TRIM(B1348),ALL!$B$1:$V$2738,8,FALSE))," ",VLOOKUP(TRIM(B1348),ALL!$B$1:$V$2738,8,FALSE)))</f>
        <v xml:space="preserve"> </v>
      </c>
      <c r="M1348" s="34" t="str">
        <f>IF(ISBLANK(VLOOKUP(TRIM(B1348),ALL!$B$1:$V$2738,9,FALSE)),"",IF(ISERROR(VLOOKUP(TRIM(B1348),ALL!$B$1:$V$2738,9,FALSE))," ",VLOOKUP(TRIM(B1348),ALL!$B$1:$V$2738,9,FALSE)))</f>
        <v xml:space="preserve"> </v>
      </c>
      <c r="N1348" s="34" t="str">
        <f>IF(ISBLANK(VLOOKUP(TRIM(B1348),ALL!$B$1:$V$2738,10,FALSE)),"",IF(ISERROR(VLOOKUP(TRIM(B1348),ALL!$B$1:$V$2738,10,FALSE))," ",VLOOKUP(TRIM(B1348),ALL!$B$1:$V$2738,10,FALSE)))</f>
        <v xml:space="preserve"> </v>
      </c>
      <c r="P1348"/>
      <c r="Q1348"/>
      <c r="R1348"/>
      <c r="S1348"/>
      <c r="T1348"/>
      <c r="AB1348"/>
      <c r="AC1348"/>
    </row>
    <row r="1349" spans="1:29">
      <c r="L1349" s="34" t="str">
        <f>IF(ISBLANK(VLOOKUP(TRIM(B1349),ALL!$B$1:$V$2738,8,FALSE)),"",IF(ISERROR(VLOOKUP(TRIM(B1349),ALL!$B$1:$V$2738,8,FALSE))," ",VLOOKUP(TRIM(B1349),ALL!$B$1:$V$2738,8,FALSE)))</f>
        <v xml:space="preserve"> </v>
      </c>
      <c r="M1349" s="34" t="str">
        <f>IF(ISBLANK(VLOOKUP(TRIM(B1349),ALL!$B$1:$V$2738,9,FALSE)),"",IF(ISERROR(VLOOKUP(TRIM(B1349),ALL!$B$1:$V$2738,9,FALSE))," ",VLOOKUP(TRIM(B1349),ALL!$B$1:$V$2738,9,FALSE)))</f>
        <v xml:space="preserve"> </v>
      </c>
      <c r="N1349" s="34" t="str">
        <f>IF(ISBLANK(VLOOKUP(TRIM(B1349),ALL!$B$1:$V$2738,10,FALSE)),"",IF(ISERROR(VLOOKUP(TRIM(B1349),ALL!$B$1:$V$2738,10,FALSE))," ",VLOOKUP(TRIM(B1349),ALL!$B$1:$V$2738,10,FALSE)))</f>
        <v xml:space="preserve"> </v>
      </c>
      <c r="O1349"/>
      <c r="P1349"/>
      <c r="Q1349"/>
      <c r="R1349"/>
      <c r="S1349"/>
      <c r="T1349"/>
      <c r="AB1349"/>
      <c r="AC1349"/>
    </row>
    <row r="1350" spans="1:29">
      <c r="A1350" s="34" t="str">
        <f>IF(ISERROR(VLOOKUP(TRIM(B1350),ALL!$B$1:$U$2738,3,FALSE)),"(unc)",VLOOKUP(TRIM(B1350),ALL!$B$1:$U$2738,3,FALSE))</f>
        <v>QB</v>
      </c>
      <c r="B1350" s="99" t="s">
        <v>9219</v>
      </c>
      <c r="C1350" s="10" t="s">
        <v>8249</v>
      </c>
      <c r="D1350" s="224">
        <f>VLOOKUP(TRIM(B1350),BirthdateDraft!$A$1:$M$9000,2,FALSE)</f>
        <v>36434</v>
      </c>
      <c r="E1350" s="203" t="str">
        <f>VLOOKUP(TRIM(B1350),BirthdateDraft!$A$1:$M$9865,3,FALSE)</f>
        <v>21/1(1)</v>
      </c>
      <c r="F1350" s="209" t="s">
        <v>9485</v>
      </c>
      <c r="G1350" s="34" t="str">
        <f>IF(ISERROR(VLOOKUP(TRIM(B1350),ALL!$B$1:$U$2738,2,FALSE)),"",IF(ISERROR(VLOOKUP(TRIM(B1350),ALL!$B$1:$U$2738,2,FALSE))," ",VLOOKUP(TRIM(B1350),ALL!$B$1:$U$2738,2,FALSE)))</f>
        <v>JXA</v>
      </c>
      <c r="H1350" s="124"/>
      <c r="I1350" s="34"/>
      <c r="J1350" s="34"/>
      <c r="K1350" s="34"/>
      <c r="L1350" s="34" t="str">
        <f>IF(ISBLANK(VLOOKUP(TRIM(B1350),ALL!$B$1:$V$2738,8,FALSE)),"",IF(ISERROR(VLOOKUP(TRIM(B1350),ALL!$B$1:$V$2738,8,FALSE))," ",VLOOKUP(TRIM(B1350),ALL!$B$1:$V$2738,8,FALSE)))</f>
        <v/>
      </c>
      <c r="M1350" s="34" t="str">
        <f>IF(ISBLANK(VLOOKUP(TRIM(B1350),ALL!$B$1:$V$2738,9,FALSE)),"",IF(ISERROR(VLOOKUP(TRIM(B1350),ALL!$B$1:$V$2738,9,FALSE))," ",VLOOKUP(TRIM(B1350),ALL!$B$1:$V$2738,9,FALSE)))</f>
        <v/>
      </c>
      <c r="N1350" s="34" t="str">
        <f>IF(ISBLANK(VLOOKUP(TRIM(B1350),ALL!$B$1:$V$2738,10,FALSE)),"",IF(ISERROR(VLOOKUP(TRIM(B1350),ALL!$B$1:$V$2738,10,FALSE))," ",VLOOKUP(TRIM(B1350),ALL!$B$1:$V$2738,10,FALSE)))</f>
        <v/>
      </c>
      <c r="O1350" s="32"/>
      <c r="P1350"/>
      <c r="Q1350"/>
      <c r="R1350"/>
      <c r="S1350"/>
      <c r="T1350"/>
      <c r="AB1350"/>
      <c r="AC1350"/>
    </row>
    <row r="1351" spans="1:29" ht="15">
      <c r="A1351" s="34" t="str">
        <f>IF(ISERROR(VLOOKUP(TRIM(B1351),ALL!$B$1:$U$2738,3,FALSE)),"(unc)",VLOOKUP(TRIM(B1351),ALL!$B$1:$U$2738,3,FALSE))</f>
        <v>QB</v>
      </c>
      <c r="B1351" s="448" t="s">
        <v>11308</v>
      </c>
      <c r="C1351" s="10" t="s">
        <v>8249</v>
      </c>
      <c r="D1351" s="224">
        <f>VLOOKUP(TRIM(B1351),BirthdateDraft!$A$1:$M$9000,2,FALSE)</f>
        <v>36478</v>
      </c>
      <c r="E1351" s="203">
        <f>VLOOKUP(TRIM(B1351),BirthdateDraft!$A$1:$M$9865,3,FALSE)</f>
        <v>23.5</v>
      </c>
      <c r="F1351" s="209" t="s">
        <v>12031</v>
      </c>
      <c r="G1351" s="34" t="str">
        <f>IF(ISERROR(VLOOKUP(TRIM(B1351),ALL!$B$1:$U$2738,2,FALSE)),"",IF(ISERROR(VLOOKUP(TRIM(B1351),ALL!$B$1:$U$2738,2,FALSE))," ",VLOOKUP(TRIM(B1351),ALL!$B$1:$U$2738,2,FALSE)))</f>
        <v>CLA</v>
      </c>
      <c r="H1351" s="124"/>
      <c r="I1351" s="34"/>
      <c r="J1351" s="34"/>
      <c r="K1351" s="34"/>
      <c r="L1351" s="34"/>
      <c r="M1351" s="34"/>
      <c r="N1351" s="34"/>
      <c r="O1351" s="32"/>
      <c r="P1351"/>
      <c r="Q1351"/>
      <c r="R1351"/>
      <c r="S1351"/>
      <c r="T1351"/>
      <c r="AB1351"/>
      <c r="AC1351"/>
    </row>
    <row r="1352" spans="1:29">
      <c r="A1352" s="34"/>
      <c r="B1352" s="99"/>
      <c r="C1352" s="10"/>
      <c r="D1352" s="224"/>
      <c r="E1352" s="203"/>
      <c r="F1352" s="209"/>
      <c r="G1352" s="34"/>
      <c r="H1352" s="124"/>
      <c r="I1352" s="34"/>
      <c r="J1352" s="34"/>
      <c r="K1352" s="34"/>
      <c r="L1352" s="34" t="str">
        <f>IF(ISBLANK(VLOOKUP(TRIM(B1352),ALL!$B$1:$V$2738,8,FALSE)),"",IF(ISERROR(VLOOKUP(TRIM(B1352),ALL!$B$1:$V$2738,8,FALSE))," ",VLOOKUP(TRIM(B1352),ALL!$B$1:$V$2738,8,FALSE)))</f>
        <v xml:space="preserve"> </v>
      </c>
      <c r="M1352" s="34" t="str">
        <f>IF(ISBLANK(VLOOKUP(TRIM(B1352),ALL!$B$1:$V$2738,9,FALSE)),"",IF(ISERROR(VLOOKUP(TRIM(B1352),ALL!$B$1:$V$2738,9,FALSE))," ",VLOOKUP(TRIM(B1352),ALL!$B$1:$V$2738,9,FALSE)))</f>
        <v xml:space="preserve"> </v>
      </c>
      <c r="N1352" s="34" t="str">
        <f>IF(ISBLANK(VLOOKUP(TRIM(B1352),ALL!$B$1:$V$2738,10,FALSE)),"",IF(ISERROR(VLOOKUP(TRIM(B1352),ALL!$B$1:$V$2738,10,FALSE))," ",VLOOKUP(TRIM(B1352),ALL!$B$1:$V$2738,10,FALSE)))</f>
        <v xml:space="preserve"> </v>
      </c>
      <c r="O1352" s="32"/>
      <c r="P1352"/>
      <c r="Q1352"/>
      <c r="R1352"/>
      <c r="S1352"/>
      <c r="T1352"/>
      <c r="AB1352"/>
      <c r="AC1352"/>
    </row>
    <row r="1353" spans="1:29">
      <c r="A1353" s="34" t="str">
        <f>IF(ISERROR(VLOOKUP(TRIM(B1353),ALL!$B$1:$U$2738,3,FALSE)),"(unc)",VLOOKUP(TRIM(B1353),ALL!$B$1:$U$2738,3,FALSE))</f>
        <v>HB</v>
      </c>
      <c r="B1353" s="99" t="s">
        <v>9904</v>
      </c>
      <c r="C1353" s="10" t="s">
        <v>8249</v>
      </c>
      <c r="D1353" s="224">
        <f>VLOOKUP(TRIM(B1353),BirthdateDraft!$A$1:$M$9000,2,FALSE)</f>
        <v>36172</v>
      </c>
      <c r="E1353" s="203" t="str">
        <f>VLOOKUP(TRIM(B1353),BirthdateDraft!$A$1:$M$9865,3,FALSE)</f>
        <v>22/3</v>
      </c>
      <c r="F1353" s="209" t="s">
        <v>10660</v>
      </c>
      <c r="G1353" s="34" t="str">
        <f>IF(ISERROR(VLOOKUP(TRIM(B1353),ALL!$B$1:$U$2738,2,FALSE)),"",IF(ISERROR(VLOOKUP(TRIM(B1353),ALL!$B$1:$U$2738,2,FALSE))," ",VLOOKUP(TRIM(B1353),ALL!$B$1:$U$2738,2,FALSE)))</f>
        <v>TBN</v>
      </c>
      <c r="H1353" s="124" t="str">
        <f>IF(ISBLANK(VLOOKUP(TRIM(B1353),ALL!$B$1:$V$2738,11,FALSE)),"",IF(ISERROR(VLOOKUP(TRIM(B1353),ALL!$B$1:$V$2738,11,FALSE))," ",VLOOKUP(TRIM(B1353),ALL!$B$1:$V$2738,11,FALSE)))</f>
        <v>A</v>
      </c>
      <c r="I1353" s="34" t="str">
        <f>IF(ISBLANK(VLOOKUP(TRIM(B1353),ALL!$B$1:$V$2738,5,FALSE)),"",IF(ISERROR(VLOOKUP(TRIM(B1353),ALL!$B$1:$V$2738,5,FALSE))," ",VLOOKUP(TRIM(B1353),ALL!$B$1:$V$2738,5,FALSE)))</f>
        <v/>
      </c>
      <c r="J1353" s="34" t="str">
        <f>IF(ISBLANK(VLOOKUP(TRIM(B1353),ALL!$B$1:$V$2738,6,FALSE)),"",IF(ISERROR(VLOOKUP(TRIM(B1353),ALL!$B$1:$V$2738,6,FALSE))," ", VLOOKUP(TRIM(B1353),ALL!$B$1:$V$2738,6,FALSE)))</f>
        <v/>
      </c>
      <c r="K1353" s="34" t="str">
        <f>IF(ISBLANK(VLOOKUP(TRIM(B1353),ALL!$B$1:$V$2738,7,FALSE)),"",IF(ISERROR(VLOOKUP(TRIM(B1353),ALL!$B$1:$V$2738,7,FALSE))," ",VLOOKUP(TRIM(B1353),ALL!$B$1:$V$2738,7,FALSE)))</f>
        <v/>
      </c>
      <c r="L1353" s="34">
        <f>IF(ISBLANK(VLOOKUP(TRIM(B1353),ALL!$B$1:$V$2738,8,FALSE)),"",IF(ISERROR(VLOOKUP(TRIM(B1353),ALL!$B$1:$V$2738,8,FALSE))," ",VLOOKUP(TRIM(B1353),ALL!$B$1:$V$2738,8,FALSE)))</f>
        <v>0</v>
      </c>
      <c r="M1353" s="34" t="str">
        <f>IF(ISBLANK(VLOOKUP(TRIM(B1353),ALL!$B$1:$V$2738,9,FALSE)),"",IF(ISERROR(VLOOKUP(TRIM(B1353),ALL!$B$1:$V$2738,9,FALSE))," ",VLOOKUP(TRIM(B1353),ALL!$B$1:$V$2738,9,FALSE)))</f>
        <v/>
      </c>
      <c r="N1353" s="34">
        <f>IF(ISBLANK(VLOOKUP(TRIM(B1353),ALL!$B$1:$V$2738,10,FALSE)),"",IF(ISERROR(VLOOKUP(TRIM(B1353),ALL!$B$1:$V$2738,10,FALSE))," ",VLOOKUP(TRIM(B1353),ALL!$B$1:$V$2738,10,FALSE)))</f>
        <v>0</v>
      </c>
      <c r="O1353" s="32"/>
      <c r="P1353"/>
      <c r="Q1353"/>
      <c r="R1353"/>
      <c r="S1353"/>
      <c r="T1353"/>
      <c r="AB1353"/>
      <c r="AC1353"/>
    </row>
    <row r="1354" spans="1:29">
      <c r="A1354" s="34" t="str">
        <f>IF(ISERROR(VLOOKUP(TRIM(B1354),ALL!$B$1:$U$2738,3,FALSE)),"(unc)",VLOOKUP(TRIM(B1354),ALL!$B$1:$U$2738,3,FALSE))</f>
        <v>HB</v>
      </c>
      <c r="B1354" s="99" t="s">
        <v>11252</v>
      </c>
      <c r="C1354" s="10" t="s">
        <v>8249</v>
      </c>
      <c r="D1354" s="224">
        <f>VLOOKUP(TRIM(B1354),BirthdateDraft!$A$1:$M$9000,2,FALSE)</f>
        <v>37286</v>
      </c>
      <c r="E1354" s="203">
        <f>VLOOKUP(TRIM(B1354),BirthdateDraft!$A$1:$M$9865,3,FALSE)</f>
        <v>23.1</v>
      </c>
      <c r="F1354" s="209" t="s">
        <v>11693</v>
      </c>
      <c r="G1354" s="34" t="str">
        <f>IF(ISERROR(VLOOKUP(TRIM(B1354),ALL!$B$1:$U$2738,2,FALSE)),"",IF(ISERROR(VLOOKUP(TRIM(B1354),ALL!$B$1:$U$2738,2,FALSE))," ",VLOOKUP(TRIM(B1354),ALL!$B$1:$U$2738,2,FALSE)))</f>
        <v>ATN</v>
      </c>
      <c r="H1354" s="124" t="str">
        <f>IF(ISBLANK(VLOOKUP(TRIM(B1354),ALL!$B$1:$V$2738,11,FALSE)),"",IF(ISERROR(VLOOKUP(TRIM(B1354),ALL!$B$1:$V$2738,11,FALSE))," ",VLOOKUP(TRIM(B1354),ALL!$B$1:$V$2738,11,FALSE)))</f>
        <v>A</v>
      </c>
      <c r="I1354" s="34" t="str">
        <f>IF(ISBLANK(VLOOKUP(TRIM(B1354),ALL!$B$1:$V$2738,5,FALSE)),"",IF(ISERROR(VLOOKUP(TRIM(B1354),ALL!$B$1:$V$2738,5,FALSE))," ",VLOOKUP(TRIM(B1354),ALL!$B$1:$V$2738,5,FALSE)))</f>
        <v/>
      </c>
      <c r="J1354" s="34" t="str">
        <f>IF(ISBLANK(VLOOKUP(TRIM(B1354),ALL!$B$1:$V$2738,6,FALSE)),"",IF(ISERROR(VLOOKUP(TRIM(B1354),ALL!$B$1:$V$2738,6,FALSE))," ", VLOOKUP(TRIM(B1354),ALL!$B$1:$V$2738,6,FALSE)))</f>
        <v/>
      </c>
      <c r="K1354" s="34" t="str">
        <f>IF(ISBLANK(VLOOKUP(TRIM(B1354),ALL!$B$1:$V$2738,7,FALSE)),"",IF(ISERROR(VLOOKUP(TRIM(B1354),ALL!$B$1:$V$2738,7,FALSE))," ",VLOOKUP(TRIM(B1354),ALL!$B$1:$V$2738,7,FALSE)))</f>
        <v/>
      </c>
      <c r="L1354" s="34">
        <f>IF(ISBLANK(VLOOKUP(TRIM(B1354),ALL!$B$1:$V$2738,8,FALSE)),"",IF(ISERROR(VLOOKUP(TRIM(B1354),ALL!$B$1:$V$2738,8,FALSE))," ",VLOOKUP(TRIM(B1354),ALL!$B$1:$V$2738,8,FALSE)))</f>
        <v>0</v>
      </c>
      <c r="M1354" s="34" t="str">
        <f>IF(ISBLANK(VLOOKUP(TRIM(B1354),ALL!$B$1:$V$2738,9,FALSE)),"",IF(ISERROR(VLOOKUP(TRIM(B1354),ALL!$B$1:$V$2738,9,FALSE))," ",VLOOKUP(TRIM(B1354),ALL!$B$1:$V$2738,9,FALSE)))</f>
        <v/>
      </c>
      <c r="N1354" s="34">
        <f>IF(ISBLANK(VLOOKUP(TRIM(B1354),ALL!$B$1:$V$2738,10,FALSE)),"",IF(ISERROR(VLOOKUP(TRIM(B1354),ALL!$B$1:$V$2738,10,FALSE))," ",VLOOKUP(TRIM(B1354),ALL!$B$1:$V$2738,10,FALSE)))</f>
        <v>0</v>
      </c>
      <c r="O1354" s="32"/>
      <c r="P1354"/>
      <c r="Q1354"/>
      <c r="R1354"/>
      <c r="S1354"/>
      <c r="T1354"/>
      <c r="AB1354"/>
      <c r="AC1354"/>
    </row>
    <row r="1355" spans="1:29">
      <c r="A1355" s="34" t="str">
        <f>IF(ISERROR(VLOOKUP(TRIM(B1355),ALL!$B$1:$U$2738,3,FALSE)),"(unc)",VLOOKUP(TRIM(B1355),ALL!$B$1:$U$2738,3,FALSE))</f>
        <v>FB</v>
      </c>
      <c r="B1355" s="440" t="s">
        <v>11169</v>
      </c>
      <c r="C1355" s="10" t="s">
        <v>8249</v>
      </c>
      <c r="D1355" s="224">
        <f>VLOOKUP(TRIM(B1355),BirthdateDraft!$A$1:$M$9000,2,FALSE)</f>
        <v>36584</v>
      </c>
      <c r="E1355" s="203" t="str">
        <f>VLOOKUP(TRIM(B1355),BirthdateDraft!$A$1:$M$9865,3,FALSE)</f>
        <v>23.FA</v>
      </c>
      <c r="F1355" s="209" t="s">
        <v>11971</v>
      </c>
      <c r="G1355" s="34" t="str">
        <f>IF(ISERROR(VLOOKUP(TRIM(B1355),ALL!$B$1:$U$2738,2,FALSE)),"",IF(ISERROR(VLOOKUP(TRIM(B1355),ALL!$B$1:$U$2738,2,FALSE))," ",VLOOKUP(TRIM(B1355),ALL!$B$1:$U$2738,2,FALSE)))</f>
        <v>DAN</v>
      </c>
      <c r="H1355" s="124" t="str">
        <f>IF(ISBLANK(VLOOKUP(TRIM(B1355),ALL!$B$1:$V$2738,11,FALSE)),"",IF(ISERROR(VLOOKUP(TRIM(B1355),ALL!$B$1:$V$2738,11,FALSE))," ",VLOOKUP(TRIM(B1355),ALL!$B$1:$V$2738,11,FALSE)))</f>
        <v>D</v>
      </c>
      <c r="I1355" s="34" t="str">
        <f>IF(ISBLANK(VLOOKUP(TRIM(B1355),ALL!$B$1:$V$2738,5,FALSE)),"",IF(ISERROR(VLOOKUP(TRIM(B1355),ALL!$B$1:$V$2738,5,FALSE))," ",VLOOKUP(TRIM(B1355),ALL!$B$1:$V$2738,5,FALSE)))</f>
        <v/>
      </c>
      <c r="J1355" s="34" t="str">
        <f>IF(ISBLANK(VLOOKUP(TRIM(B1355),ALL!$B$1:$V$2738,6,FALSE)),"",IF(ISERROR(VLOOKUP(TRIM(B1355),ALL!$B$1:$V$2738,6,FALSE))," ", VLOOKUP(TRIM(B1355),ALL!$B$1:$V$2738,6,FALSE)))</f>
        <v/>
      </c>
      <c r="K1355" s="34" t="str">
        <f>IF(ISBLANK(VLOOKUP(TRIM(B1355),ALL!$B$1:$V$2738,7,FALSE)),"",IF(ISERROR(VLOOKUP(TRIM(B1355),ALL!$B$1:$V$2738,7,FALSE))," ",VLOOKUP(TRIM(B1355),ALL!$B$1:$V$2738,7,FALSE)))</f>
        <v/>
      </c>
      <c r="L1355" s="34">
        <f>IF(ISBLANK(VLOOKUP(TRIM(B1355),ALL!$B$1:$V$2738,8,FALSE)),"",IF(ISERROR(VLOOKUP(TRIM(B1355),ALL!$B$1:$V$2738,8,FALSE))," ",VLOOKUP(TRIM(B1355),ALL!$B$1:$V$2738,8,FALSE)))</f>
        <v>5</v>
      </c>
      <c r="M1355" s="34" t="str">
        <f>IF(ISBLANK(VLOOKUP(TRIM(B1355),ALL!$B$1:$V$2738,9,FALSE)),"",IF(ISERROR(VLOOKUP(TRIM(B1355),ALL!$B$1:$V$2738,9,FALSE))," ",VLOOKUP(TRIM(B1355),ALL!$B$1:$V$2738,9,FALSE)))</f>
        <v/>
      </c>
      <c r="N1355" s="34">
        <f>IF(ISBLANK(VLOOKUP(TRIM(B1355),ALL!$B$1:$V$2738,10,FALSE)),"",IF(ISERROR(VLOOKUP(TRIM(B1355),ALL!$B$1:$V$2738,10,FALSE))," ",VLOOKUP(TRIM(B1355),ALL!$B$1:$V$2738,10,FALSE)))</f>
        <v>0</v>
      </c>
      <c r="O1355" s="32"/>
      <c r="P1355"/>
      <c r="Q1355"/>
      <c r="R1355"/>
      <c r="S1355"/>
      <c r="T1355"/>
      <c r="AB1355"/>
      <c r="AC1355"/>
    </row>
    <row r="1356" spans="1:29">
      <c r="A1356" s="34"/>
      <c r="B1356" s="99"/>
      <c r="C1356" s="10"/>
      <c r="D1356" s="224"/>
      <c r="E1356" s="203"/>
      <c r="F1356" s="209"/>
      <c r="G1356" s="34"/>
      <c r="H1356" s="124" t="str">
        <f>IF(ISBLANK(VLOOKUP(TRIM(B1356),ALL!$B$1:$V$2738,11,FALSE)),"",IF(ISERROR(VLOOKUP(TRIM(B1356),ALL!$B$1:$V$2738,11,FALSE))," ",VLOOKUP(TRIM(B1356),ALL!$B$1:$V$2738,11,FALSE)))</f>
        <v xml:space="preserve"> </v>
      </c>
      <c r="I1356" s="34"/>
      <c r="J1356" s="34"/>
      <c r="K1356" s="34"/>
      <c r="L1356" s="34" t="str">
        <f>IF(ISBLANK(VLOOKUP(TRIM(B1356),ALL!$B$1:$V$2738,8,FALSE)),"",IF(ISERROR(VLOOKUP(TRIM(B1356),ALL!$B$1:$V$2738,8,FALSE))," ",VLOOKUP(TRIM(B1356),ALL!$B$1:$V$2738,8,FALSE)))</f>
        <v xml:space="preserve"> </v>
      </c>
      <c r="M1356" s="34" t="str">
        <f>IF(ISBLANK(VLOOKUP(TRIM(B1356),ALL!$B$1:$V$2738,9,FALSE)),"",IF(ISERROR(VLOOKUP(TRIM(B1356),ALL!$B$1:$V$2738,9,FALSE))," ",VLOOKUP(TRIM(B1356),ALL!$B$1:$V$2738,9,FALSE)))</f>
        <v xml:space="preserve"> </v>
      </c>
      <c r="N1356" s="34" t="str">
        <f>IF(ISBLANK(VLOOKUP(TRIM(B1356),ALL!$B$1:$V$2738,10,FALSE)),"",IF(ISERROR(VLOOKUP(TRIM(B1356),ALL!$B$1:$V$2738,10,FALSE))," ",VLOOKUP(TRIM(B1356),ALL!$B$1:$V$2738,10,FALSE)))</f>
        <v xml:space="preserve"> </v>
      </c>
      <c r="O1356" s="32"/>
      <c r="P1356"/>
      <c r="Q1356"/>
      <c r="R1356"/>
      <c r="S1356"/>
      <c r="T1356"/>
      <c r="AB1356"/>
      <c r="AC1356"/>
    </row>
    <row r="1357" spans="1:29">
      <c r="A1357" s="34" t="str">
        <f>IF(ISERROR(VLOOKUP(TRIM(B1357),ALL!$B$1:$U$2738,3,FALSE)),"(unc)",VLOOKUP(TRIM(B1357),ALL!$B$1:$U$2738,3,FALSE))</f>
        <v>WR</v>
      </c>
      <c r="B1357" s="99" t="s">
        <v>6227</v>
      </c>
      <c r="C1357" s="10" t="s">
        <v>8249</v>
      </c>
      <c r="D1357" s="224">
        <f>VLOOKUP(TRIM(B1357),BirthdateDraft!$A$1:$M$9000,2,FALSE)</f>
        <v>34135</v>
      </c>
      <c r="E1357" s="203" t="str">
        <f>VLOOKUP(TRIM(B1357),BirthdateDraft!$A$1:$M$9865,3,FALSE)</f>
        <v>17/3</v>
      </c>
      <c r="F1357" s="209"/>
      <c r="G1357" s="34" t="str">
        <f>IF(ISERROR(VLOOKUP(TRIM(B1357),ALL!$B$1:$U$2738,2,FALSE)),"",IF(ISERROR(VLOOKUP(TRIM(B1357),ALL!$B$1:$U$2738,2,FALSE))," ",VLOOKUP(TRIM(B1357),ALL!$B$1:$U$2738,2,FALSE)))</f>
        <v>LAN</v>
      </c>
      <c r="H1357" s="124" t="str">
        <f>IF(ISBLANK(VLOOKUP(TRIM(B1357),ALL!$B$1:$V$2738,11,FALSE)),"",IF(ISERROR(VLOOKUP(TRIM(B1357),ALL!$B$1:$V$2738,11,FALSE))," ",VLOOKUP(TRIM(B1357),ALL!$B$1:$V$2738,11,FALSE)))</f>
        <v>C</v>
      </c>
      <c r="I1357" s="34" t="str">
        <f>IF(ISBLANK(VLOOKUP(TRIM(B1357),ALL!$B$1:$V$2738,5,FALSE)),"",IF(ISERROR(VLOOKUP(TRIM(B1357),ALL!$B$1:$V$2738,5,FALSE))," ",VLOOKUP(TRIM(B1357),ALL!$B$1:$V$2738,5,FALSE)))</f>
        <v/>
      </c>
      <c r="J1357" s="34" t="str">
        <f>IF(ISBLANK(VLOOKUP(TRIM(B1357),ALL!$B$1:$V$2738,6,FALSE)),"",IF(ISERROR(VLOOKUP(TRIM(B1357),ALL!$B$1:$V$2738,6,FALSE))," ", VLOOKUP(TRIM(B1357),ALL!$B$1:$V$2738,6,FALSE)))</f>
        <v/>
      </c>
      <c r="K1357" s="34" t="str">
        <f>IF(ISBLANK(VLOOKUP(TRIM(B1357),ALL!$B$1:$V$2738,7,FALSE)),"",IF(ISERROR(VLOOKUP(TRIM(B1357),ALL!$B$1:$V$2738,7,FALSE))," ",VLOOKUP(TRIM(B1357),ALL!$B$1:$V$2738,7,FALSE)))</f>
        <v/>
      </c>
      <c r="L1357" s="34" t="str">
        <f>IF(ISBLANK(VLOOKUP(TRIM(B1357),ALL!$B$1:$V$2738,8,FALSE)),"",IF(ISERROR(VLOOKUP(TRIM(B1357),ALL!$B$1:$V$2738,8,FALSE))," ",VLOOKUP(TRIM(B1357),ALL!$B$1:$V$2738,8,FALSE)))</f>
        <v/>
      </c>
      <c r="M1357" s="34" t="str">
        <f>IF(ISBLANK(VLOOKUP(TRIM(B1357),ALL!$B$1:$V$2738,9,FALSE)),"",IF(ISERROR(VLOOKUP(TRIM(B1357),ALL!$B$1:$V$2738,9,FALSE))," ",VLOOKUP(TRIM(B1357),ALL!$B$1:$V$2738,9,FALSE)))</f>
        <v/>
      </c>
      <c r="N1357" s="34" t="str">
        <f>IF(ISBLANK(VLOOKUP(TRIM(B1357),ALL!$B$1:$V$2738,10,FALSE)),"",IF(ISERROR(VLOOKUP(TRIM(B1357),ALL!$B$1:$V$2738,10,FALSE))," ",VLOOKUP(TRIM(B1357),ALL!$B$1:$V$2738,10,FALSE)))</f>
        <v/>
      </c>
      <c r="O1357" s="32"/>
      <c r="P1357"/>
      <c r="Q1357"/>
      <c r="R1357"/>
      <c r="S1357"/>
      <c r="T1357"/>
      <c r="AB1357"/>
      <c r="AC1357"/>
    </row>
    <row r="1358" spans="1:29">
      <c r="A1358" s="34" t="str">
        <f>IF(ISERROR(VLOOKUP(TRIM(B1358),ALL!$B$1:$U$2738,3,FALSE)),"(unc)",VLOOKUP(TRIM(B1358),ALL!$B$1:$U$2738,3,FALSE))</f>
        <v>WR</v>
      </c>
      <c r="B1358" s="99" t="s">
        <v>3836</v>
      </c>
      <c r="C1358" s="10" t="s">
        <v>8249</v>
      </c>
      <c r="D1358" s="224">
        <f>VLOOKUP(TRIM(B1358),BirthdateDraft!$A$1:$M$9000,2,FALSE)</f>
        <v>33721</v>
      </c>
      <c r="E1358" s="203" t="str">
        <f>VLOOKUP(TRIM(B1358),BirthdateDraft!$A$1:$M$9865,3,FALSE)</f>
        <v>13/3</v>
      </c>
      <c r="F1358" s="209"/>
      <c r="G1358" s="34" t="str">
        <f>IF(ISERROR(VLOOKUP(TRIM(B1358),ALL!$B$1:$U$2738,2,FALSE)),"",IF(ISERROR(VLOOKUP(TRIM(B1358),ALL!$B$1:$U$2738,2,FALSE))," ",VLOOKUP(TRIM(B1358),ALL!$B$1:$U$2738,2,FALSE)))</f>
        <v>LAA</v>
      </c>
      <c r="H1358" s="124" t="str">
        <f>IF(ISBLANK(VLOOKUP(TRIM(B1358),ALL!$B$1:$V$2738,11,FALSE)),"",IF(ISERROR(VLOOKUP(TRIM(B1358),ALL!$B$1:$V$2738,11,FALSE))," ",VLOOKUP(TRIM(B1358),ALL!$B$1:$V$2738,11,FALSE)))</f>
        <v>C</v>
      </c>
      <c r="I1358" s="34" t="str">
        <f>IF(ISBLANK(VLOOKUP(TRIM(B1358),ALL!$B$1:$V$2738,5,FALSE)),"",IF(ISERROR(VLOOKUP(TRIM(B1358),ALL!$B$1:$V$2738,5,FALSE))," ",VLOOKUP(TRIM(B1358),ALL!$B$1:$V$2738,5,FALSE)))</f>
        <v/>
      </c>
      <c r="J1358" s="34" t="str">
        <f>IF(ISBLANK(VLOOKUP(TRIM(B1358),ALL!$B$1:$V$2738,6,FALSE)),"",IF(ISERROR(VLOOKUP(TRIM(B1358),ALL!$B$1:$V$2738,6,FALSE))," ", VLOOKUP(TRIM(B1358),ALL!$B$1:$V$2738,6,FALSE)))</f>
        <v/>
      </c>
      <c r="K1358" s="34" t="str">
        <f>IF(ISBLANK(VLOOKUP(TRIM(B1358),ALL!$B$1:$V$2738,7,FALSE)),"",IF(ISERROR(VLOOKUP(TRIM(B1358),ALL!$B$1:$V$2738,7,FALSE))," ",VLOOKUP(TRIM(B1358),ALL!$B$1:$V$2738,7,FALSE)))</f>
        <v/>
      </c>
      <c r="L1358" s="34" t="str">
        <f>IF(ISBLANK(VLOOKUP(TRIM(B1358),ALL!$B$1:$V$2738,8,FALSE)),"",IF(ISERROR(VLOOKUP(TRIM(B1358),ALL!$B$1:$V$2738,8,FALSE))," ",VLOOKUP(TRIM(B1358),ALL!$B$1:$V$2738,8,FALSE)))</f>
        <v/>
      </c>
      <c r="M1358" s="34" t="str">
        <f>IF(ISBLANK(VLOOKUP(TRIM(B1358),ALL!$B$1:$V$2738,9,FALSE)),"",IF(ISERROR(VLOOKUP(TRIM(B1358),ALL!$B$1:$V$2738,9,FALSE))," ",VLOOKUP(TRIM(B1358),ALL!$B$1:$V$2738,9,FALSE)))</f>
        <v/>
      </c>
      <c r="N1358" s="34" t="str">
        <f>IF(ISBLANK(VLOOKUP(TRIM(B1358),ALL!$B$1:$V$2738,10,FALSE)),"",IF(ISERROR(VLOOKUP(TRIM(B1358),ALL!$B$1:$V$2738,10,FALSE))," ",VLOOKUP(TRIM(B1358),ALL!$B$1:$V$2738,10,FALSE)))</f>
        <v/>
      </c>
      <c r="O1358" s="32"/>
      <c r="P1358"/>
      <c r="Q1358"/>
      <c r="R1358"/>
      <c r="S1358"/>
      <c r="T1358"/>
      <c r="AB1358"/>
      <c r="AC1358"/>
    </row>
    <row r="1359" spans="1:29">
      <c r="A1359" s="34" t="str">
        <f>IF(ISERROR(VLOOKUP(TRIM(B1359),ALL!$B$1:$U$2738,3,FALSE)),"(unc)",VLOOKUP(TRIM(B1359),ALL!$B$1:$U$2738,3,FALSE))</f>
        <v>WR</v>
      </c>
      <c r="B1359" s="99" t="s">
        <v>11355</v>
      </c>
      <c r="C1359" s="10" t="s">
        <v>8249</v>
      </c>
      <c r="D1359" s="224">
        <f>VLOOKUP(TRIM(B1359),BirthdateDraft!$A$1:$M$9000,2,FALSE)</f>
        <v>37058</v>
      </c>
      <c r="E1359" s="203">
        <f>VLOOKUP(TRIM(B1359),BirthdateDraft!$A$1:$M$9865,3,FALSE)</f>
        <v>23.5</v>
      </c>
      <c r="F1359" s="209" t="s">
        <v>11692</v>
      </c>
      <c r="G1359" s="34" t="str">
        <f>IF(ISERROR(VLOOKUP(TRIM(B1359),ALL!$B$1:$U$2738,2,FALSE)),"",IF(ISERROR(VLOOKUP(TRIM(B1359),ALL!$B$1:$U$2738,2,FALSE))," ",VLOOKUP(TRIM(B1359),ALL!$B$1:$U$2738,2,FALSE)))</f>
        <v>GBN</v>
      </c>
      <c r="H1359" s="124" t="str">
        <f>IF(ISBLANK(VLOOKUP(TRIM(B1359),ALL!$B$1:$V$2738,11,FALSE)),"",IF(ISERROR(VLOOKUP(TRIM(B1359),ALL!$B$1:$V$2738,11,FALSE))," ",VLOOKUP(TRIM(B1359),ALL!$B$1:$V$2738,11,FALSE)))</f>
        <v>C</v>
      </c>
      <c r="I1359" s="34"/>
      <c r="J1359" s="34"/>
      <c r="K1359" s="34"/>
      <c r="L1359" s="34"/>
      <c r="M1359" s="34"/>
      <c r="N1359" s="34"/>
      <c r="O1359" s="32"/>
      <c r="P1359"/>
      <c r="Q1359"/>
      <c r="R1359"/>
      <c r="S1359"/>
      <c r="T1359"/>
      <c r="AB1359"/>
      <c r="AC1359"/>
    </row>
    <row r="1360" spans="1:29">
      <c r="A1360" s="34" t="str">
        <f>IF(ISERROR(VLOOKUP(TRIM(B1360),ALL!$B$1:$U$2738,3,FALSE)),"(unc)",VLOOKUP(TRIM(B1360),ALL!$B$1:$U$2738,3,FALSE))</f>
        <v>WR</v>
      </c>
      <c r="B1360" s="99" t="s">
        <v>9073</v>
      </c>
      <c r="C1360" s="10" t="s">
        <v>8249</v>
      </c>
      <c r="D1360" s="224">
        <f>VLOOKUP(TRIM(B1360),BirthdateDraft!$A$1:$M$9000,2,FALSE)</f>
        <v>35612</v>
      </c>
      <c r="E1360" s="203" t="str">
        <f>VLOOKUP(TRIM(B1360),BirthdateDraft!$A$1:$M$9865,3,FALSE)</f>
        <v>20/7</v>
      </c>
      <c r="F1360" s="209" t="s">
        <v>9339</v>
      </c>
      <c r="G1360" s="34" t="str">
        <f>IF(ISERROR(VLOOKUP(TRIM(B1360),ALL!$B$1:$U$2738,2,FALSE)),"",IF(ISERROR(VLOOKUP(TRIM(B1360),ALL!$B$1:$U$2738,2,FALSE))," ",VLOOKUP(TRIM(B1360),ALL!$B$1:$U$2738,2,FALSE)))</f>
        <v>SFN</v>
      </c>
      <c r="H1360" s="124" t="str">
        <f>IF(ISBLANK(VLOOKUP(TRIM(B1360),ALL!$B$1:$V$2738,11,FALSE)),"",IF(ISERROR(VLOOKUP(TRIM(B1360),ALL!$B$1:$V$2738,11,FALSE))," ",VLOOKUP(TRIM(B1360),ALL!$B$1:$V$2738,11,FALSE)))</f>
        <v>D</v>
      </c>
      <c r="I1360" s="34"/>
      <c r="J1360" s="34"/>
      <c r="K1360" s="34"/>
      <c r="L1360" s="34" t="str">
        <f>IF(ISBLANK(VLOOKUP(TRIM(B1360),ALL!$B$1:$V$2738,8,FALSE)),"",IF(ISERROR(VLOOKUP(TRIM(B1360),ALL!$B$1:$V$2738,8,FALSE))," ",VLOOKUP(TRIM(B1360),ALL!$B$1:$V$2738,8,FALSE)))</f>
        <v/>
      </c>
      <c r="M1360" s="34" t="str">
        <f>IF(ISBLANK(VLOOKUP(TRIM(B1360),ALL!$B$1:$V$2738,9,FALSE)),"",IF(ISERROR(VLOOKUP(TRIM(B1360),ALL!$B$1:$V$2738,9,FALSE))," ",VLOOKUP(TRIM(B1360),ALL!$B$1:$V$2738,9,FALSE)))</f>
        <v/>
      </c>
      <c r="N1360" s="34" t="str">
        <f>IF(ISBLANK(VLOOKUP(TRIM(B1360),ALL!$B$1:$V$2738,10,FALSE)),"",IF(ISERROR(VLOOKUP(TRIM(B1360),ALL!$B$1:$V$2738,10,FALSE))," ",VLOOKUP(TRIM(B1360),ALL!$B$1:$V$2738,10,FALSE)))</f>
        <v/>
      </c>
      <c r="O1360" s="32"/>
      <c r="P1360"/>
      <c r="Q1360"/>
      <c r="R1360"/>
      <c r="S1360"/>
      <c r="T1360"/>
      <c r="AB1360"/>
      <c r="AC1360"/>
    </row>
    <row r="1361" spans="1:29">
      <c r="A1361" s="34" t="str">
        <f>IF(ISERROR(VLOOKUP(TRIM(B1361),ALL!$B$1:$U$2738,3,FALSE)),"(unc)",VLOOKUP(TRIM(B1361),ALL!$B$1:$U$2738,3,FALSE))</f>
        <v>WR</v>
      </c>
      <c r="B1361" s="99" t="s">
        <v>9922</v>
      </c>
      <c r="C1361" s="10" t="s">
        <v>8249</v>
      </c>
      <c r="D1361" s="224">
        <f>VLOOKUP(TRIM(B1361),BirthdateDraft!$A$1:$M$9000,2,FALSE)</f>
        <v>36745</v>
      </c>
      <c r="E1361" s="203" t="str">
        <f>VLOOKUP(TRIM(B1361),BirthdateDraft!$A$1:$M$9865,3,FALSE)</f>
        <v>22/2</v>
      </c>
      <c r="F1361" s="209" t="s">
        <v>10694</v>
      </c>
      <c r="G1361" s="34" t="str">
        <f>IF(ISERROR(VLOOKUP(TRIM(B1361),ALL!$B$1:$U$2738,2,FALSE)),"",IF(ISERROR(VLOOKUP(TRIM(B1361),ALL!$B$1:$U$2738,2,FALSE))," ",VLOOKUP(TRIM(B1361),ALL!$B$1:$U$2738,2,FALSE)))</f>
        <v>NEA</v>
      </c>
      <c r="H1361" s="124" t="str">
        <f>IF(ISBLANK(VLOOKUP(TRIM(B1361),ALL!$B$1:$V$2738,11,FALSE)),"",IF(ISERROR(VLOOKUP(TRIM(B1361),ALL!$B$1:$V$2738,11,FALSE))," ",VLOOKUP(TRIM(B1361),ALL!$B$1:$V$2738,11,FALSE)))</f>
        <v>E</v>
      </c>
      <c r="I1361" s="34"/>
      <c r="J1361" s="34"/>
      <c r="K1361" s="34"/>
      <c r="L1361" s="34"/>
      <c r="M1361" s="34"/>
      <c r="N1361" s="34"/>
      <c r="O1361" s="32"/>
      <c r="P1361"/>
      <c r="Q1361"/>
      <c r="R1361"/>
      <c r="S1361"/>
      <c r="T1361"/>
      <c r="AB1361"/>
      <c r="AC1361"/>
    </row>
    <row r="1362" spans="1:29">
      <c r="A1362" s="34" t="str">
        <f>IF(ISERROR(VLOOKUP(TRIM(B1362),ALL!$B$1:$U$2738,3,FALSE)),"(unc)",VLOOKUP(TRIM(B1362),ALL!$B$1:$U$2738,3,FALSE))</f>
        <v>WR PR</v>
      </c>
      <c r="B1362" s="99" t="s">
        <v>11341</v>
      </c>
      <c r="C1362" s="10" t="s">
        <v>8249</v>
      </c>
      <c r="D1362" s="224">
        <f>VLOOKUP(TRIM(B1362),BirthdateDraft!$A$1:$M$9000,2,FALSE)</f>
        <v>37336</v>
      </c>
      <c r="E1362" s="203">
        <f>VLOOKUP(TRIM(B1362),BirthdateDraft!$A$1:$M$9865,3,FALSE)</f>
        <v>23.6</v>
      </c>
      <c r="F1362" s="209" t="s">
        <v>12067</v>
      </c>
      <c r="G1362" s="34" t="str">
        <f>IF(ISERROR(VLOOKUP(TRIM(B1362),ALL!$B$1:$U$2738,2,FALSE)),"",IF(ISERROR(VLOOKUP(TRIM(B1362),ALL!$B$1:$U$2738,2,FALSE))," ",VLOOKUP(TRIM(B1362),ALL!$B$1:$U$2738,2,FALSE)))</f>
        <v>JXA</v>
      </c>
      <c r="H1362" s="124" t="str">
        <f>IF(ISBLANK(VLOOKUP(TRIM(B1362),ALL!$B$1:$V$2738,4,FALSE)),"",IF(ISERROR(VLOOKUP(TRIM(B1362),ALL!$B$1:$V$2738,4,FALSE))," ",VLOOKUP(TRIM(B1362),ALL!$B$1:$V$2738,4,FALSE)))</f>
        <v/>
      </c>
      <c r="I1362" s="34"/>
      <c r="J1362" s="34"/>
      <c r="K1362" s="34"/>
      <c r="L1362" s="34"/>
      <c r="M1362" s="34"/>
      <c r="N1362" s="34"/>
      <c r="O1362" s="32"/>
      <c r="P1362"/>
      <c r="Q1362"/>
      <c r="R1362"/>
      <c r="S1362"/>
      <c r="T1362"/>
      <c r="AB1362"/>
      <c r="AC1362"/>
    </row>
    <row r="1363" spans="1:29">
      <c r="A1363" s="34" t="str">
        <f>IF(ISERROR(VLOOKUP(TRIM(B1363),ALL!$B$1:$U$2738,3,FALSE)),"(unc)",VLOOKUP(TRIM(B1363),ALL!$B$1:$U$2738,3,FALSE))</f>
        <v>WR KOR PR</v>
      </c>
      <c r="B1363" s="449" t="s">
        <v>11078</v>
      </c>
      <c r="C1363" s="10" t="s">
        <v>8249</v>
      </c>
      <c r="D1363" s="224">
        <f>VLOOKUP(TRIM(B1363),BirthdateDraft!$A$1:$M$9000,2,FALSE)</f>
        <v>36958</v>
      </c>
      <c r="E1363" s="203" t="str">
        <f>VLOOKUP(TRIM(B1363),BirthdateDraft!$A$1:$M$9865,3,FALSE)</f>
        <v>23.FA</v>
      </c>
      <c r="F1363" s="209" t="s">
        <v>10754</v>
      </c>
      <c r="G1363" s="34" t="str">
        <f>IF(ISERROR(VLOOKUP(TRIM(B1363),ALL!$B$1:$U$2738,2,FALSE)),"",IF(ISERROR(VLOOKUP(TRIM(B1363),ALL!$B$1:$U$2738,2,FALSE))," ",VLOOKUP(TRIM(B1363),ALL!$B$1:$U$2738,2,FALSE)))</f>
        <v>NYA</v>
      </c>
      <c r="H1363" s="124" t="str">
        <f>IF(ISBLANK(VLOOKUP(TRIM(B1363),ALL!$B$1:$V$2738,11,FALSE)),"",IF(ISERROR(VLOOKUP(TRIM(B1363),ALL!$B$1:$V$2738,11,FALSE))," ",VLOOKUP(TRIM(B1363),ALL!$B$1:$V$2738,11,FALSE)))</f>
        <v>C</v>
      </c>
      <c r="I1363" s="34"/>
      <c r="J1363" s="34"/>
      <c r="K1363" s="34"/>
      <c r="L1363" s="34"/>
      <c r="M1363" s="34"/>
      <c r="N1363" s="34"/>
      <c r="O1363" s="32"/>
      <c r="P1363"/>
      <c r="Q1363"/>
      <c r="R1363"/>
      <c r="S1363"/>
      <c r="T1363"/>
      <c r="AB1363"/>
      <c r="AC1363"/>
    </row>
    <row r="1364" spans="1:29">
      <c r="A1364" s="34" t="str">
        <f>IF(ISERROR(VLOOKUP(TRIM(B1364),ALL!$B$1:$U$2738,3,FALSE)),"(unc)",VLOOKUP(TRIM(B1364),ALL!$B$1:$U$2738,3,FALSE))</f>
        <v>TE</v>
      </c>
      <c r="B1364" s="99" t="s">
        <v>6729</v>
      </c>
      <c r="C1364" s="10" t="s">
        <v>8249</v>
      </c>
      <c r="D1364" s="224">
        <f>VLOOKUP(TRIM(B1364),BirthdateDraft!$A$1:$M$9000,2,FALSE)</f>
        <v>34702</v>
      </c>
      <c r="E1364" s="203" t="str">
        <f>VLOOKUP(TRIM(B1364),BirthdateDraft!$A$1:$M$9865,3,FALSE)</f>
        <v>18/2</v>
      </c>
      <c r="F1364" s="209"/>
      <c r="G1364" s="34" t="str">
        <f>IF(ISERROR(VLOOKUP(TRIM(B1364),ALL!$B$1:$U$2738,2,FALSE)),"",IF(ISERROR(VLOOKUP(TRIM(B1364),ALL!$B$1:$U$2738,2,FALSE))," ",VLOOKUP(TRIM(B1364),ALL!$B$1:$U$2738,2,FALSE)))</f>
        <v>PHN</v>
      </c>
      <c r="H1364" s="124" t="str">
        <f>IF(ISBLANK(VLOOKUP(TRIM(B1364),ALL!$B$1:$V$2738,11,FALSE)),"",IF(ISERROR(VLOOKUP(TRIM(B1364),ALL!$B$1:$V$2738,11,FALSE))," ",VLOOKUP(TRIM(B1364),ALL!$B$1:$V$2738,11,FALSE)))</f>
        <v>C</v>
      </c>
      <c r="I1364" s="34" t="str">
        <f>IF(ISBLANK(VLOOKUP(TRIM(B1364),ALL!$B$1:$V$2738,5,FALSE)),"",IF(ISERROR(VLOOKUP(TRIM(B1364),ALL!$B$1:$V$2738,5,FALSE))," ",VLOOKUP(TRIM(B1364),ALL!$B$1:$V$2738,5,FALSE)))</f>
        <v/>
      </c>
      <c r="J1364" s="34" t="str">
        <f>IF(ISBLANK(VLOOKUP(TRIM(B1364),ALL!$B$1:$V$2738,6,FALSE)),"",IF(ISERROR(VLOOKUP(TRIM(B1364),ALL!$B$1:$V$2738,6,FALSE))," ", VLOOKUP(TRIM(B1364),ALL!$B$1:$V$2738,6,FALSE)))</f>
        <v/>
      </c>
      <c r="K1364" s="34" t="str">
        <f>IF(ISBLANK(VLOOKUP(TRIM(B1364),ALL!$B$1:$V$2738,7,FALSE)),"",IF(ISERROR(VLOOKUP(TRIM(B1364),ALL!$B$1:$V$2738,7,FALSE))," ",VLOOKUP(TRIM(B1364),ALL!$B$1:$V$2738,7,FALSE)))</f>
        <v/>
      </c>
      <c r="L1364" s="34">
        <f>IF(ISBLANK(VLOOKUP(TRIM(B1364),ALL!$B$1:$V$2738,8,FALSE)),"",IF(ISERROR(VLOOKUP(TRIM(B1364),ALL!$B$1:$V$2738,8,FALSE))," ",VLOOKUP(TRIM(B1364),ALL!$B$1:$V$2738,8,FALSE)))</f>
        <v>6</v>
      </c>
      <c r="M1364" s="34" t="str">
        <f>IF(ISBLANK(VLOOKUP(TRIM(B1364),ALL!$B$1:$V$2738,9,FALSE)),"",IF(ISERROR(VLOOKUP(TRIM(B1364),ALL!$B$1:$V$2738,9,FALSE))," ",VLOOKUP(TRIM(B1364),ALL!$B$1:$V$2738,9,FALSE)))</f>
        <v/>
      </c>
      <c r="N1364" s="34">
        <f>IF(ISBLANK(VLOOKUP(TRIM(B1364),ALL!$B$1:$V$2738,10,FALSE)),"",IF(ISERROR(VLOOKUP(TRIM(B1364),ALL!$B$1:$V$2738,10,FALSE))," ",VLOOKUP(TRIM(B1364),ALL!$B$1:$V$2738,10,FALSE)))</f>
        <v>0</v>
      </c>
      <c r="O1364" s="32"/>
      <c r="P1364"/>
      <c r="Q1364"/>
      <c r="R1364"/>
      <c r="S1364"/>
      <c r="T1364"/>
      <c r="AB1364"/>
      <c r="AC1364"/>
    </row>
    <row r="1365" spans="1:29">
      <c r="A1365" s="34" t="str">
        <f>IF(ISERROR(VLOOKUP(TRIM(B1365),ALL!$B$1:$U$2738,3,FALSE)),"(unc)",VLOOKUP(TRIM(B1365),ALL!$B$1:$U$2738,3,FALSE))</f>
        <v>OT @ TE</v>
      </c>
      <c r="B1365" s="440" t="s">
        <v>9966</v>
      </c>
      <c r="C1365" s="10" t="s">
        <v>8249</v>
      </c>
      <c r="D1365" s="224">
        <f>VLOOKUP(TRIM(B1365),BirthdateDraft!$A$1:$M$9000,2,FALSE)</f>
        <v>36421</v>
      </c>
      <c r="E1365" s="203" t="str">
        <f>VLOOKUP(TRIM(B1365),BirthdateDraft!$A$1:$M$9865,3,FALSE)</f>
        <v>22/7</v>
      </c>
      <c r="F1365" s="209" t="s">
        <v>11887</v>
      </c>
      <c r="G1365" s="34" t="str">
        <f>IF(ISERROR(VLOOKUP(TRIM(B1365),ALL!$B$1:$U$2738,2,FALSE)),"",IF(ISERROR(VLOOKUP(TRIM(B1365),ALL!$B$1:$U$2738,2,FALSE))," ",VLOOKUP(TRIM(B1365),ALL!$B$1:$U$2738,2,FALSE)))</f>
        <v>LVA</v>
      </c>
      <c r="H1365" s="124" t="str">
        <f>IF(ISBLANK(VLOOKUP(TRIM(B1365),ALL!$B$1:$V$2738,11,FALSE)),"",IF(ISERROR(VLOOKUP(TRIM(B1365),ALL!$B$1:$V$2738,11,FALSE))," ",VLOOKUP(TRIM(B1365),ALL!$B$1:$V$2738,11,FALSE)))</f>
        <v>E</v>
      </c>
      <c r="I1365" s="34" t="str">
        <f>IF(ISBLANK(VLOOKUP(TRIM(B1365),ALL!$B$1:$V$2738,5,FALSE)),"",IF(ISERROR(VLOOKUP(TRIM(B1365),ALL!$B$1:$V$2738,5,FALSE))," ",VLOOKUP(TRIM(B1365),ALL!$B$1:$V$2738,5,FALSE)))</f>
        <v/>
      </c>
      <c r="J1365" s="34" t="str">
        <f>IF(ISBLANK(VLOOKUP(TRIM(B1365),ALL!$B$1:$V$2738,6,FALSE)),"",IF(ISERROR(VLOOKUP(TRIM(B1365),ALL!$B$1:$V$2738,6,FALSE))," ", VLOOKUP(TRIM(B1365),ALL!$B$1:$V$2738,6,FALSE)))</f>
        <v/>
      </c>
      <c r="K1365" s="34" t="str">
        <f>IF(ISBLANK(VLOOKUP(TRIM(B1365),ALL!$B$1:$V$2738,7,FALSE)),"",IF(ISERROR(VLOOKUP(TRIM(B1365),ALL!$B$1:$V$2738,7,FALSE))," ",VLOOKUP(TRIM(B1365),ALL!$B$1:$V$2738,7,FALSE)))</f>
        <v/>
      </c>
      <c r="L1365" s="34">
        <f>IF(ISBLANK(VLOOKUP(TRIM(B1365),ALL!$B$1:$V$2738,8,FALSE)),"",IF(ISERROR(VLOOKUP(TRIM(B1365),ALL!$B$1:$V$2738,8,FALSE))," ",VLOOKUP(TRIM(B1365),ALL!$B$1:$V$2738,8,FALSE)))</f>
        <v>4</v>
      </c>
      <c r="M1365" s="34" t="str">
        <f>IF(ISBLANK(VLOOKUP(TRIM(B1365),ALL!$B$1:$V$2738,9,FALSE)),"",IF(ISERROR(VLOOKUP(TRIM(B1365),ALL!$B$1:$V$2738,9,FALSE))," ",VLOOKUP(TRIM(B1365),ALL!$B$1:$V$2738,9,FALSE)))</f>
        <v/>
      </c>
      <c r="N1365" s="34">
        <f>IF(ISBLANK(VLOOKUP(TRIM(B1365),ALL!$B$1:$V$2738,10,FALSE)),"",IF(ISERROR(VLOOKUP(TRIM(B1365),ALL!$B$1:$V$2738,10,FALSE))," ",VLOOKUP(TRIM(B1365),ALL!$B$1:$V$2738,10,FALSE)))</f>
        <v>2</v>
      </c>
      <c r="O1365" s="32"/>
      <c r="P1365"/>
      <c r="Q1365"/>
      <c r="R1365"/>
      <c r="S1365"/>
      <c r="T1365"/>
      <c r="AB1365"/>
      <c r="AC1365"/>
    </row>
    <row r="1366" spans="1:29">
      <c r="A1366" s="34" t="str">
        <f>IF(ISERROR(VLOOKUP(TRIM(B1366),ALL!$B$1:$U$2738,3,FALSE)),"(unc)",VLOOKUP(TRIM(B1366),ALL!$B$1:$U$2738,3,FALSE))</f>
        <v>TE BB</v>
      </c>
      <c r="B1366" s="228" t="s">
        <v>10956</v>
      </c>
      <c r="C1366" s="10" t="s">
        <v>8249</v>
      </c>
      <c r="D1366" s="224">
        <f>VLOOKUP(TRIM(B1366),BirthdateDraft!$A$1:$M$9000,2,FALSE)</f>
        <v>36925</v>
      </c>
      <c r="E1366" s="203">
        <f>VLOOKUP(TRIM(B1366),BirthdateDraft!$A$1:$M$9865,3,FALSE)</f>
        <v>23.5</v>
      </c>
      <c r="F1366" s="209" t="s">
        <v>11887</v>
      </c>
      <c r="G1366" s="34" t="str">
        <f>IF(ISERROR(VLOOKUP(TRIM(B1366),ALL!$B$1:$U$2738,2,FALSE)),"",IF(ISERROR(VLOOKUP(TRIM(B1366),ALL!$B$1:$U$2738,2,FALSE))," ",VLOOKUP(TRIM(B1366),ALL!$B$1:$U$2738,2,FALSE)))</f>
        <v>LAN</v>
      </c>
      <c r="H1366" s="124" t="str">
        <f>IF(ISBLANK(VLOOKUP(TRIM(B1366),ALL!$B$1:$V$2738,11,FALSE)),"",IF(ISERROR(VLOOKUP(TRIM(B1366),ALL!$B$1:$V$2738,11,FALSE))," ",VLOOKUP(TRIM(B1366),ALL!$B$1:$V$2738,11,FALSE)))</f>
        <v>B</v>
      </c>
      <c r="I1366" s="34" t="str">
        <f>IF(ISBLANK(VLOOKUP(TRIM(B1366),ALL!$B$1:$V$2738,5,FALSE)),"",IF(ISERROR(VLOOKUP(TRIM(B1366),ALL!$B$1:$V$2738,5,FALSE))," ",VLOOKUP(TRIM(B1366),ALL!$B$1:$V$2738,5,FALSE)))</f>
        <v/>
      </c>
      <c r="J1366" s="34" t="str">
        <f>IF(ISBLANK(VLOOKUP(TRIM(B1366),ALL!$B$1:$V$2738,6,FALSE)),"",IF(ISERROR(VLOOKUP(TRIM(B1366),ALL!$B$1:$V$2738,6,FALSE))," ", VLOOKUP(TRIM(B1366),ALL!$B$1:$V$2738,6,FALSE)))</f>
        <v/>
      </c>
      <c r="K1366" s="34" t="str">
        <f>IF(ISBLANK(VLOOKUP(TRIM(B1366),ALL!$B$1:$V$2738,7,FALSE)),"",IF(ISERROR(VLOOKUP(TRIM(B1366),ALL!$B$1:$V$2738,7,FALSE))," ",VLOOKUP(TRIM(B1366),ALL!$B$1:$V$2738,7,FALSE)))</f>
        <v/>
      </c>
      <c r="L1366" s="34">
        <f>IF(ISBLANK(VLOOKUP(TRIM(B1366),ALL!$B$1:$V$2738,8,FALSE)),"",IF(ISERROR(VLOOKUP(TRIM(B1366),ALL!$B$1:$V$2738,8,FALSE))," ",VLOOKUP(TRIM(B1366),ALL!$B$1:$V$2738,8,FALSE)))</f>
        <v>4</v>
      </c>
      <c r="M1366" s="34" t="str">
        <f>IF(ISBLANK(VLOOKUP(TRIM(B1366),ALL!$B$1:$V$2738,9,FALSE)),"",IF(ISERROR(VLOOKUP(TRIM(B1366),ALL!$B$1:$V$2738,9,FALSE))," ",VLOOKUP(TRIM(B1366),ALL!$B$1:$V$2738,9,FALSE)))</f>
        <v/>
      </c>
      <c r="N1366" s="34">
        <f>IF(ISBLANK(VLOOKUP(TRIM(B1366),ALL!$B$1:$V$2738,10,FALSE)),"",IF(ISERROR(VLOOKUP(TRIM(B1366),ALL!$B$1:$V$2738,10,FALSE))," ",VLOOKUP(TRIM(B1366),ALL!$B$1:$V$2738,10,FALSE)))</f>
        <v>0</v>
      </c>
      <c r="O1366" s="32"/>
      <c r="P1366"/>
      <c r="Q1366"/>
      <c r="R1366"/>
      <c r="S1366"/>
      <c r="T1366"/>
      <c r="AB1366"/>
      <c r="AC1366"/>
    </row>
    <row r="1367" spans="1:29">
      <c r="A1367" s="34" t="str">
        <f>IF(ISERROR(VLOOKUP(TRIM(B1367),ALL!$B$1:$U$2738,3,FALSE)),"(unc)",VLOOKUP(TRIM(B1367),ALL!$B$1:$U$2738,3,FALSE))</f>
        <v>TE BB</v>
      </c>
      <c r="B1367" s="506" t="s">
        <v>11340</v>
      </c>
      <c r="C1367" s="10" t="s">
        <v>8249</v>
      </c>
      <c r="D1367" s="224">
        <f>VLOOKUP(TRIM(B1367),BirthdateDraft!$A$1:$M$9000,2,FALSE)</f>
        <v>37120</v>
      </c>
      <c r="E1367" s="203">
        <f>VLOOKUP(TRIM(B1367),BirthdateDraft!$A$1:$M$9865,3,FALSE)</f>
        <v>23.3</v>
      </c>
      <c r="F1367" s="209" t="s">
        <v>12231</v>
      </c>
      <c r="G1367" s="34" t="str">
        <f>IF(ISERROR(VLOOKUP(TRIM(B1367),ALL!$B$1:$U$2738,2,FALSE)),"",IF(ISERROR(VLOOKUP(TRIM(B1367),ALL!$B$1:$U$2738,2,FALSE))," ",VLOOKUP(TRIM(B1367),ALL!$B$1:$U$2738,2,FALSE)))</f>
        <v>PIA</v>
      </c>
      <c r="H1367" s="124" t="str">
        <f>IF(ISBLANK(VLOOKUP(TRIM(B1367),ALL!$B$1:$V$2738,11,FALSE)),"",IF(ISERROR(VLOOKUP(TRIM(B1367),ALL!$B$1:$V$2738,11,FALSE))," ",VLOOKUP(TRIM(B1367),ALL!$B$1:$V$2738,11,FALSE)))</f>
        <v>C</v>
      </c>
      <c r="I1367" s="34" t="str">
        <f>IF(ISBLANK(VLOOKUP(TRIM(B1367),ALL!$B$1:$V$2738,5,FALSE)),"",IF(ISERROR(VLOOKUP(TRIM(B1367),ALL!$B$1:$V$2738,5,FALSE))," ",VLOOKUP(TRIM(B1367),ALL!$B$1:$V$2738,5,FALSE)))</f>
        <v/>
      </c>
      <c r="J1367" s="34" t="str">
        <f>IF(ISBLANK(VLOOKUP(TRIM(B1367),ALL!$B$1:$V$2738,6,FALSE)),"",IF(ISERROR(VLOOKUP(TRIM(B1367),ALL!$B$1:$V$2738,6,FALSE))," ", VLOOKUP(TRIM(B1367),ALL!$B$1:$V$2738,6,FALSE)))</f>
        <v/>
      </c>
      <c r="K1367" s="34" t="str">
        <f>IF(ISBLANK(VLOOKUP(TRIM(B1367),ALL!$B$1:$V$2738,7,FALSE)),"",IF(ISERROR(VLOOKUP(TRIM(B1367),ALL!$B$1:$V$2738,7,FALSE))," ",VLOOKUP(TRIM(B1367),ALL!$B$1:$V$2738,7,FALSE)))</f>
        <v/>
      </c>
      <c r="L1367" s="34">
        <f>IF(ISBLANK(VLOOKUP(TRIM(B1367),ALL!$B$1:$V$2738,8,FALSE)),"",IF(ISERROR(VLOOKUP(TRIM(B1367),ALL!$B$1:$V$2738,8,FALSE))," ",VLOOKUP(TRIM(B1367),ALL!$B$1:$V$2738,8,FALSE)))</f>
        <v>4</v>
      </c>
      <c r="M1367" s="34" t="str">
        <f>IF(ISBLANK(VLOOKUP(TRIM(B1367),ALL!$B$1:$V$2738,9,FALSE)),"",IF(ISERROR(VLOOKUP(TRIM(B1367),ALL!$B$1:$V$2738,9,FALSE))," ",VLOOKUP(TRIM(B1367),ALL!$B$1:$V$2738,9,FALSE)))</f>
        <v/>
      </c>
      <c r="N1367" s="34">
        <f>IF(ISBLANK(VLOOKUP(TRIM(B1367),ALL!$B$1:$V$2738,10,FALSE)),"",IF(ISERROR(VLOOKUP(TRIM(B1367),ALL!$B$1:$V$2738,10,FALSE))," ",VLOOKUP(TRIM(B1367),ALL!$B$1:$V$2738,10,FALSE)))</f>
        <v>0</v>
      </c>
      <c r="O1367" s="32"/>
      <c r="P1367"/>
      <c r="Q1367"/>
      <c r="R1367"/>
      <c r="S1367"/>
      <c r="T1367"/>
      <c r="AB1367"/>
      <c r="AC1367"/>
    </row>
    <row r="1368" spans="1:29">
      <c r="A1368" s="34" t="str">
        <f>IF(ISERROR(VLOOKUP(TRIM(B1368),ALL!$B$1:$U$2738,3,FALSE)),"(unc)",VLOOKUP(TRIM(B1368),ALL!$B$1:$U$2738,3,FALSE))</f>
        <v>BB TE</v>
      </c>
      <c r="B1368" s="99" t="s">
        <v>9947</v>
      </c>
      <c r="C1368" s="10" t="s">
        <v>8249</v>
      </c>
      <c r="D1368" s="224">
        <f>VLOOKUP(TRIM(B1368),BirthdateDraft!$A$1:$M$9000,2,FALSE)</f>
        <v>36791</v>
      </c>
      <c r="E1368" s="203" t="str">
        <f>VLOOKUP(TRIM(B1368),BirthdateDraft!$A$1:$M$9865,3,FALSE)</f>
        <v>22/4</v>
      </c>
      <c r="F1368" s="209" t="s">
        <v>9339</v>
      </c>
      <c r="G1368" s="34" t="str">
        <f>IF(ISERROR(VLOOKUP(TRIM(B1368),ALL!$B$1:$U$2738,2,FALSE)),"",IF(ISERROR(VLOOKUP(TRIM(B1368),ALL!$B$1:$U$2738,2,FALSE))," ",VLOOKUP(TRIM(B1368),ALL!$B$1:$U$2738,2,FALSE)))</f>
        <v>NYN</v>
      </c>
      <c r="H1368" s="124" t="str">
        <f>IF(ISBLANK(VLOOKUP(TRIM(B1368),ALL!$B$1:$V$2738,11,FALSE)),"",IF(ISERROR(VLOOKUP(TRIM(B1368),ALL!$B$1:$V$2738,11,FALSE))," ",VLOOKUP(TRIM(B1368),ALL!$B$1:$V$2738,11,FALSE)))</f>
        <v>C</v>
      </c>
      <c r="I1368" s="34" t="str">
        <f>IF(ISBLANK(VLOOKUP(TRIM(B1368),ALL!$B$1:$V$2738,5,FALSE)),"",IF(ISERROR(VLOOKUP(TRIM(B1368),ALL!$B$1:$V$2738,5,FALSE))," ",VLOOKUP(TRIM(B1368),ALL!$B$1:$V$2738,5,FALSE)))</f>
        <v/>
      </c>
      <c r="J1368" s="34" t="str">
        <f>IF(ISBLANK(VLOOKUP(TRIM(B1368),ALL!$B$1:$V$2738,6,FALSE)),"",IF(ISERROR(VLOOKUP(TRIM(B1368),ALL!$B$1:$V$2738,6,FALSE))," ", VLOOKUP(TRIM(B1368),ALL!$B$1:$V$2738,6,FALSE)))</f>
        <v/>
      </c>
      <c r="K1368" s="34" t="str">
        <f>IF(ISBLANK(VLOOKUP(TRIM(B1368),ALL!$B$1:$V$2738,7,FALSE)),"",IF(ISERROR(VLOOKUP(TRIM(B1368),ALL!$B$1:$V$2738,7,FALSE))," ",VLOOKUP(TRIM(B1368),ALL!$B$1:$V$2738,7,FALSE)))</f>
        <v/>
      </c>
      <c r="L1368" s="34">
        <f>IF(ISBLANK(VLOOKUP(TRIM(B1368),ALL!$B$1:$V$2738,8,FALSE)),"",IF(ISERROR(VLOOKUP(TRIM(B1368),ALL!$B$1:$V$2738,8,FALSE))," ",VLOOKUP(TRIM(B1368),ALL!$B$1:$V$2738,8,FALSE)))</f>
        <v>0</v>
      </c>
      <c r="M1368" s="34" t="str">
        <f>IF(ISBLANK(VLOOKUP(TRIM(B1368),ALL!$B$1:$V$2738,9,FALSE)),"",IF(ISERROR(VLOOKUP(TRIM(B1368),ALL!$B$1:$V$2738,9,FALSE))," ",VLOOKUP(TRIM(B1368),ALL!$B$1:$V$2738,9,FALSE)))</f>
        <v/>
      </c>
      <c r="N1368" s="34">
        <f>IF(ISBLANK(VLOOKUP(TRIM(B1368),ALL!$B$1:$V$2738,10,FALSE)),"",IF(ISERROR(VLOOKUP(TRIM(B1368),ALL!$B$1:$V$2738,10,FALSE))," ",VLOOKUP(TRIM(B1368),ALL!$B$1:$V$2738,10,FALSE)))</f>
        <v>0</v>
      </c>
      <c r="O1368" s="32"/>
      <c r="P1368"/>
      <c r="Q1368"/>
      <c r="R1368"/>
      <c r="S1368"/>
      <c r="T1368"/>
      <c r="AB1368"/>
      <c r="AC1368"/>
    </row>
    <row r="1369" spans="1:29">
      <c r="A1369" s="34"/>
      <c r="B1369" s="99"/>
      <c r="C1369" s="10"/>
      <c r="D1369" s="224"/>
      <c r="E1369" s="203"/>
      <c r="F1369" s="209"/>
      <c r="G1369" s="34"/>
      <c r="H1369" s="124"/>
      <c r="I1369" s="34"/>
      <c r="J1369" s="34"/>
      <c r="K1369" s="34"/>
      <c r="L1369" s="34" t="str">
        <f>IF(ISBLANK(VLOOKUP(TRIM(B1369),ALL!$B$1:$V$2738,8,FALSE)),"",IF(ISERROR(VLOOKUP(TRIM(B1369),ALL!$B$1:$V$2738,8,FALSE))," ",VLOOKUP(TRIM(B1369),ALL!$B$1:$V$2738,8,FALSE)))</f>
        <v xml:space="preserve"> </v>
      </c>
      <c r="M1369" s="34" t="str">
        <f>IF(ISBLANK(VLOOKUP(TRIM(B1369),ALL!$B$1:$V$2738,9,FALSE)),"",IF(ISERROR(VLOOKUP(TRIM(B1369),ALL!$B$1:$V$2738,9,FALSE))," ",VLOOKUP(TRIM(B1369),ALL!$B$1:$V$2738,9,FALSE)))</f>
        <v xml:space="preserve"> </v>
      </c>
      <c r="N1369" s="34" t="str">
        <f>IF(ISBLANK(VLOOKUP(TRIM(B1369),ALL!$B$1:$V$2738,10,FALSE)),"",IF(ISERROR(VLOOKUP(TRIM(B1369),ALL!$B$1:$V$2738,10,FALSE))," ",VLOOKUP(TRIM(B1369),ALL!$B$1:$V$2738,10,FALSE)))</f>
        <v xml:space="preserve"> </v>
      </c>
      <c r="O1369" s="32"/>
      <c r="P1369"/>
      <c r="Q1369"/>
      <c r="R1369"/>
      <c r="S1369"/>
      <c r="T1369"/>
      <c r="AB1369"/>
      <c r="AC1369"/>
    </row>
    <row r="1370" spans="1:29">
      <c r="A1370" s="34" t="str">
        <f>IF(ISERROR(VLOOKUP(TRIM(B1370),ALL!$B$1:$U$2738,3,FALSE)),"(unc)",VLOOKUP(TRIM(B1370),ALL!$B$1:$U$2738,3,FALSE))</f>
        <v>(unc)</v>
      </c>
      <c r="B1370" s="99" t="s">
        <v>10135</v>
      </c>
      <c r="C1370" s="10" t="s">
        <v>8249</v>
      </c>
      <c r="D1370" s="224">
        <f>VLOOKUP(TRIM(B1370),BirthdateDraft!$A$1:$M$9000,2,FALSE)</f>
        <v>36093</v>
      </c>
      <c r="E1370" s="203" t="str">
        <f>VLOOKUP(TRIM(B1370),BirthdateDraft!$A$1:$M$9865,3,FALSE)</f>
        <v>22/3</v>
      </c>
      <c r="F1370" s="209" t="s">
        <v>9542</v>
      </c>
      <c r="G1370" s="34" t="str">
        <f>IF(ISERROR(VLOOKUP(TRIM(B1370),ALL!$B$1:$U$2738,2,FALSE)),"",IF(ISERROR(VLOOKUP(TRIM(B1370),ALL!$B$1:$U$2738,2,FALSE))," ",VLOOKUP(TRIM(B1370),ALL!$B$1:$U$2738,2,FALSE)))</f>
        <v/>
      </c>
      <c r="H1370" s="124" t="str">
        <f>IF(ISBLANK(VLOOKUP(TRIM(B1370),ALL!$B$1:$V$2738,4,FALSE)),"",IF(ISERROR(VLOOKUP(TRIM(B1370),ALL!$B$1:$V$2738,4,FALSE))," ",VLOOKUP(TRIM(B1370),ALL!$B$1:$V$2738,4,FALSE)))</f>
        <v xml:space="preserve"> </v>
      </c>
      <c r="I1370" s="34" t="str">
        <f>IF(ISBLANK(VLOOKUP(TRIM(B1370),ALL!$B$1:$V$2738,5,FALSE)),"",IF(ISERROR(VLOOKUP(TRIM(B1370),ALL!$B$1:$V$2738,5,FALSE))," ",VLOOKUP(TRIM(B1370),ALL!$B$1:$V$2738,5,FALSE)))</f>
        <v xml:space="preserve"> </v>
      </c>
      <c r="J1370" s="34" t="str">
        <f>IF(ISBLANK(VLOOKUP(TRIM(B1370),ALL!$B$1:$V$2738,6,FALSE)),"",IF(ISERROR(VLOOKUP(TRIM(B1370),ALL!$B$1:$V$2738,6,FALSE))," ", VLOOKUP(TRIM(B1370),ALL!$B$1:$V$2738,6,FALSE)))</f>
        <v xml:space="preserve"> </v>
      </c>
      <c r="K1370" s="34" t="str">
        <f>IF(ISBLANK(VLOOKUP(TRIM(B1370),ALL!$B$1:$V$2738,7,FALSE)),"",IF(ISERROR(VLOOKUP(TRIM(B1370),ALL!$B$1:$V$2738,7,FALSE))," ",VLOOKUP(TRIM(B1370),ALL!$B$1:$V$2738,7,FALSE)))</f>
        <v xml:space="preserve"> </v>
      </c>
      <c r="L1370" s="34" t="str">
        <f>IF(ISBLANK(VLOOKUP(TRIM(B1370),ALL!$B$1:$V$2738,8,FALSE)),"",IF(ISERROR(VLOOKUP(TRIM(B1370),ALL!$B$1:$V$2738,8,FALSE))," ",VLOOKUP(TRIM(B1370),ALL!$B$1:$V$2738,8,FALSE)))</f>
        <v xml:space="preserve"> </v>
      </c>
      <c r="M1370" s="34" t="str">
        <f>IF(ISBLANK(VLOOKUP(TRIM(B1370),ALL!$B$1:$V$2738,9,FALSE)),"",IF(ISERROR(VLOOKUP(TRIM(B1370),ALL!$B$1:$V$2738,9,FALSE))," ",VLOOKUP(TRIM(B1370),ALL!$B$1:$V$2738,9,FALSE)))</f>
        <v xml:space="preserve"> </v>
      </c>
      <c r="N1370" s="34" t="str">
        <f>IF(ISBLANK(VLOOKUP(TRIM(B1370),ALL!$B$1:$V$2738,10,FALSE)),"",IF(ISERROR(VLOOKUP(TRIM(B1370),ALL!$B$1:$V$2738,10,FALSE))," ",VLOOKUP(TRIM(B1370),ALL!$B$1:$V$2738,10,FALSE)))</f>
        <v xml:space="preserve"> </v>
      </c>
      <c r="O1370" s="32"/>
      <c r="P1370"/>
      <c r="Q1370"/>
      <c r="R1370"/>
      <c r="S1370"/>
      <c r="T1370"/>
      <c r="AB1370"/>
      <c r="AC1370"/>
    </row>
    <row r="1371" spans="1:29">
      <c r="A1371" s="34" t="str">
        <f>IF(ISERROR(VLOOKUP(TRIM(B1371),ALL!$B$1:$U$2738,3,FALSE)),"(unc)",VLOOKUP(TRIM(B1371),ALL!$B$1:$U$2738,3,FALSE))</f>
        <v>OC @</v>
      </c>
      <c r="B1371" s="99" t="s">
        <v>9019</v>
      </c>
      <c r="C1371" s="10" t="s">
        <v>8249</v>
      </c>
      <c r="D1371" s="224">
        <f>VLOOKUP(TRIM(B1371),BirthdateDraft!$A$1:$M$9000,2,FALSE)</f>
        <v>36083</v>
      </c>
      <c r="E1371" s="203" t="str">
        <f>VLOOKUP(TRIM(B1371),BirthdateDraft!$A$1:$M$9865,3,FALSE)</f>
        <v>21/4</v>
      </c>
      <c r="F1371" s="209" t="s">
        <v>9720</v>
      </c>
      <c r="G1371" s="34" t="str">
        <f>IF(ISERROR(VLOOKUP(TRIM(B1371),ALL!$B$1:$U$2738,2,FALSE)),"",IF(ISERROR(VLOOKUP(TRIM(B1371),ALL!$B$1:$U$2738,2,FALSE))," ",VLOOKUP(TRIM(B1371),ALL!$B$1:$U$2738,2,FALSE)))</f>
        <v>ATN</v>
      </c>
      <c r="H1371" s="124" t="str">
        <f>IF(ISBLANK(VLOOKUP(TRIM(B1371),ALL!$B$1:$V$2738,4,FALSE)),"",IF(ISERROR(VLOOKUP(TRIM(B1371),ALL!$B$1:$V$2738,4,FALSE))," ",VLOOKUP(TRIM(B1371),ALL!$B$1:$V$2738,4,FALSE)))</f>
        <v/>
      </c>
      <c r="I1371" s="34" t="str">
        <f>IF(ISBLANK(VLOOKUP(TRIM(B1371),ALL!$B$1:$V$2738,5,FALSE)),"",IF(ISERROR(VLOOKUP(TRIM(B1371),ALL!$B$1:$V$2738,5,FALSE))," ",VLOOKUP(TRIM(B1371),ALL!$B$1:$V$2738,5,FALSE)))</f>
        <v/>
      </c>
      <c r="J1371" s="34" t="str">
        <f>IF(ISBLANK(VLOOKUP(TRIM(B1371),ALL!$B$1:$V$2738,6,FALSE)),"",IF(ISERROR(VLOOKUP(TRIM(B1371),ALL!$B$1:$V$2738,6,FALSE))," ", VLOOKUP(TRIM(B1371),ALL!$B$1:$V$2738,6,FALSE)))</f>
        <v/>
      </c>
      <c r="K1371" s="34" t="str">
        <f>IF(ISBLANK(VLOOKUP(TRIM(B1371),ALL!$B$1:$V$2738,7,FALSE)),"",IF(ISERROR(VLOOKUP(TRIM(B1371),ALL!$B$1:$V$2738,7,FALSE))," ",VLOOKUP(TRIM(B1371),ALL!$B$1:$V$2738,7,FALSE)))</f>
        <v/>
      </c>
      <c r="L1371" s="34">
        <f>IF(ISBLANK(VLOOKUP(TRIM(B1371),ALL!$B$1:$V$2738,8,FALSE)),"",IF(ISERROR(VLOOKUP(TRIM(B1371),ALL!$B$1:$V$2738,8,FALSE))," ",VLOOKUP(TRIM(B1371),ALL!$B$1:$V$2738,8,FALSE)))</f>
        <v>6</v>
      </c>
      <c r="M1371" s="34" t="str">
        <f>IF(ISBLANK(VLOOKUP(TRIM(B1371),ALL!$B$1:$V$2738,9,FALSE)),"",IF(ISERROR(VLOOKUP(TRIM(B1371),ALL!$B$1:$V$2738,9,FALSE))," ",VLOOKUP(TRIM(B1371),ALL!$B$1:$V$2738,9,FALSE)))</f>
        <v/>
      </c>
      <c r="N1371" s="34">
        <f>IF(ISBLANK(VLOOKUP(TRIM(B1371),ALL!$B$1:$V$2738,10,FALSE)),"",IF(ISERROR(VLOOKUP(TRIM(B1371),ALL!$B$1:$V$2738,10,FALSE))," ",VLOOKUP(TRIM(B1371),ALL!$B$1:$V$2738,10,FALSE)))</f>
        <v>4</v>
      </c>
      <c r="O1371" s="32"/>
      <c r="P1371"/>
      <c r="Q1371"/>
      <c r="R1371"/>
      <c r="S1371"/>
      <c r="T1371"/>
      <c r="AB1371"/>
      <c r="AC1371"/>
    </row>
    <row r="1372" spans="1:29">
      <c r="A1372" s="34" t="str">
        <f>IF(ISERROR(VLOOKUP(TRIM(B1372),ALL!$B$1:$U$2738,3,FALSE)),"(unc)",VLOOKUP(TRIM(B1372),ALL!$B$1:$U$2738,3,FALSE))</f>
        <v>LOT @</v>
      </c>
      <c r="B1372" s="99" t="s">
        <v>10133</v>
      </c>
      <c r="C1372" s="10" t="s">
        <v>8249</v>
      </c>
      <c r="D1372" s="224">
        <f>VLOOKUP(TRIM(B1372),BirthdateDraft!$A$1:$M$9000,2,FALSE)</f>
        <v>36855</v>
      </c>
      <c r="E1372" s="203" t="str">
        <f>VLOOKUP(TRIM(B1372),BirthdateDraft!$A$1:$M$9865,3,FALSE)</f>
        <v>22/1</v>
      </c>
      <c r="F1372" s="209" t="s">
        <v>10417</v>
      </c>
      <c r="G1372" s="34" t="str">
        <f>IF(ISERROR(VLOOKUP(TRIM(B1372),ALL!$B$1:$U$2738,2,FALSE)),"",IF(ISERROR(VLOOKUP(TRIM(B1372),ALL!$B$1:$U$2738,2,FALSE))," ",VLOOKUP(TRIM(B1372),ALL!$B$1:$U$2738,2,FALSE)))</f>
        <v>SEN</v>
      </c>
      <c r="H1372" s="124" t="str">
        <f>IF(ISBLANK(VLOOKUP(TRIM(B1372),ALL!$B$1:$V$2738,4,FALSE)),"",IF(ISERROR(VLOOKUP(TRIM(B1372),ALL!$B$1:$V$2738,4,FALSE))," ",VLOOKUP(TRIM(B1372),ALL!$B$1:$V$2738,4,FALSE)))</f>
        <v/>
      </c>
      <c r="I1372" s="34" t="str">
        <f>IF(ISBLANK(VLOOKUP(TRIM(B1372),ALL!$B$1:$V$2738,5,FALSE)),"",IF(ISERROR(VLOOKUP(TRIM(B1372),ALL!$B$1:$V$2738,5,FALSE))," ",VLOOKUP(TRIM(B1372),ALL!$B$1:$V$2738,5,FALSE)))</f>
        <v/>
      </c>
      <c r="J1372" s="34" t="str">
        <f>IF(ISBLANK(VLOOKUP(TRIM(B1372),ALL!$B$1:$V$2738,6,FALSE)),"",IF(ISERROR(VLOOKUP(TRIM(B1372),ALL!$B$1:$V$2738,6,FALSE))," ", VLOOKUP(TRIM(B1372),ALL!$B$1:$V$2738,6,FALSE)))</f>
        <v/>
      </c>
      <c r="K1372" s="34" t="str">
        <f>IF(ISBLANK(VLOOKUP(TRIM(B1372),ALL!$B$1:$V$2738,7,FALSE)),"",IF(ISERROR(VLOOKUP(TRIM(B1372),ALL!$B$1:$V$2738,7,FALSE))," ",VLOOKUP(TRIM(B1372),ALL!$B$1:$V$2738,7,FALSE)))</f>
        <v/>
      </c>
      <c r="L1372" s="34">
        <f>IF(ISBLANK(VLOOKUP(TRIM(B1372),ALL!$B$1:$V$2738,8,FALSE)),"",IF(ISERROR(VLOOKUP(TRIM(B1372),ALL!$B$1:$V$2738,8,FALSE))," ",VLOOKUP(TRIM(B1372),ALL!$B$1:$V$2738,8,FALSE)))</f>
        <v>4</v>
      </c>
      <c r="M1372" s="34" t="str">
        <f>IF(ISBLANK(VLOOKUP(TRIM(B1372),ALL!$B$1:$V$2738,9,FALSE)),"",IF(ISERROR(VLOOKUP(TRIM(B1372),ALL!$B$1:$V$2738,9,FALSE))," ",VLOOKUP(TRIM(B1372),ALL!$B$1:$V$2738,9,FALSE)))</f>
        <v/>
      </c>
      <c r="N1372" s="34">
        <f>IF(ISBLANK(VLOOKUP(TRIM(B1372),ALL!$B$1:$V$2738,10,FALSE)),"",IF(ISERROR(VLOOKUP(TRIM(B1372),ALL!$B$1:$V$2738,10,FALSE))," ",VLOOKUP(TRIM(B1372),ALL!$B$1:$V$2738,10,FALSE)))</f>
        <v>7</v>
      </c>
      <c r="O1372" s="32"/>
      <c r="P1372"/>
      <c r="Q1372"/>
      <c r="R1372"/>
      <c r="S1372"/>
      <c r="T1372"/>
      <c r="AB1372"/>
      <c r="AC1372"/>
    </row>
    <row r="1373" spans="1:29">
      <c r="A1373" s="34" t="str">
        <f>IF(ISERROR(VLOOKUP(TRIM(B1373),ALL!$B$1:$U$2738,3,FALSE)),"(unc)",VLOOKUP(TRIM(B1373),ALL!$B$1:$U$2738,3,FALSE))</f>
        <v>LOT @</v>
      </c>
      <c r="B1373" s="99" t="s">
        <v>10302</v>
      </c>
      <c r="C1373" s="10" t="s">
        <v>8249</v>
      </c>
      <c r="D1373" s="224" t="e">
        <f>VLOOKUP(TRIM(B1373),BirthdateDraft!$A$1:$M$9000,2,FALSE)</f>
        <v>#N/A</v>
      </c>
      <c r="E1373" s="203" t="e">
        <f>VLOOKUP(TRIM(B1373),BirthdateDraft!$A$1:$M$9865,3,FALSE)</f>
        <v>#N/A</v>
      </c>
      <c r="F1373" s="209" t="s">
        <v>10836</v>
      </c>
      <c r="G1373" s="34" t="str">
        <f>IF(ISERROR(VLOOKUP(TRIM(B1373),ALL!$B$1:$U$2738,2,FALSE)),"",IF(ISERROR(VLOOKUP(TRIM(B1373),ALL!$B$1:$U$2738,2,FALSE))," ",VLOOKUP(TRIM(B1373),ALL!$B$1:$U$2738,2,FALSE)))</f>
        <v>LAN</v>
      </c>
      <c r="H1373" s="124" t="str">
        <f>IF(ISBLANK(VLOOKUP(TRIM(B1373),ALL!$B$1:$V$2738,4,FALSE)),"",IF(ISERROR(VLOOKUP(TRIM(B1373),ALL!$B$1:$V$2738,4,FALSE))," ",VLOOKUP(TRIM(B1373),ALL!$B$1:$V$2738,4,FALSE)))</f>
        <v/>
      </c>
      <c r="I1373" s="34" t="str">
        <f>IF(ISBLANK(VLOOKUP(TRIM(B1373),ALL!$B$1:$V$2738,5,FALSE)),"",IF(ISERROR(VLOOKUP(TRIM(B1373),ALL!$B$1:$V$2738,5,FALSE))," ",VLOOKUP(TRIM(B1373),ALL!$B$1:$V$2738,5,FALSE)))</f>
        <v/>
      </c>
      <c r="J1373" s="34" t="str">
        <f>IF(ISBLANK(VLOOKUP(TRIM(B1373),ALL!$B$1:$V$2738,6,FALSE)),"",IF(ISERROR(VLOOKUP(TRIM(B1373),ALL!$B$1:$V$2738,6,FALSE))," ", VLOOKUP(TRIM(B1373),ALL!$B$1:$V$2738,6,FALSE)))</f>
        <v/>
      </c>
      <c r="K1373" s="34" t="str">
        <f>IF(ISBLANK(VLOOKUP(TRIM(B1373),ALL!$B$1:$V$2738,7,FALSE)),"",IF(ISERROR(VLOOKUP(TRIM(B1373),ALL!$B$1:$V$2738,7,FALSE))," ",VLOOKUP(TRIM(B1373),ALL!$B$1:$V$2738,7,FALSE)))</f>
        <v/>
      </c>
      <c r="L1373" s="34">
        <f>IF(ISBLANK(VLOOKUP(TRIM(B1373),ALL!$B$1:$V$2738,8,FALSE)),"",IF(ISERROR(VLOOKUP(TRIM(B1373),ALL!$B$1:$V$2738,8,FALSE))," ",VLOOKUP(TRIM(B1373),ALL!$B$1:$V$2738,8,FALSE)))</f>
        <v>4</v>
      </c>
      <c r="M1373" s="34" t="str">
        <f>IF(ISBLANK(VLOOKUP(TRIM(B1373),ALL!$B$1:$V$2738,9,FALSE)),"",IF(ISERROR(VLOOKUP(TRIM(B1373),ALL!$B$1:$V$2738,9,FALSE))," ",VLOOKUP(TRIM(B1373),ALL!$B$1:$V$2738,9,FALSE)))</f>
        <v/>
      </c>
      <c r="N1373" s="34">
        <f>IF(ISBLANK(VLOOKUP(TRIM(B1373),ALL!$B$1:$V$2738,10,FALSE)),"",IF(ISERROR(VLOOKUP(TRIM(B1373),ALL!$B$1:$V$2738,10,FALSE))," ",VLOOKUP(TRIM(B1373),ALL!$B$1:$V$2738,10,FALSE)))</f>
        <v>7</v>
      </c>
      <c r="O1373"/>
      <c r="P1373"/>
      <c r="Q1373"/>
      <c r="R1373"/>
      <c r="S1373"/>
      <c r="T1373"/>
      <c r="AB1373"/>
      <c r="AC1373"/>
    </row>
    <row r="1374" spans="1:29">
      <c r="A1374" s="34" t="str">
        <f>IF(ISERROR(VLOOKUP(TRIM(B1374),ALL!$B$1:$U$2738,3,FALSE)),"(unc)",VLOOKUP(TRIM(B1374),ALL!$B$1:$U$2738,3,FALSE))</f>
        <v>RG @</v>
      </c>
      <c r="B1374" s="207" t="s">
        <v>11314</v>
      </c>
      <c r="C1374" s="10" t="s">
        <v>8249</v>
      </c>
      <c r="D1374" s="224">
        <f>VLOOKUP(TRIM(B1374),BirthdateDraft!$A$1:$M$9000,2,FALSE)</f>
        <v>36545</v>
      </c>
      <c r="E1374" s="203">
        <f>VLOOKUP(TRIM(B1374),BirthdateDraft!$A$1:$M$9865,3,FALSE)</f>
        <v>23.2</v>
      </c>
      <c r="F1374" s="209" t="s">
        <v>11694</v>
      </c>
      <c r="G1374" s="34" t="str">
        <f>IF(ISERROR(VLOOKUP(TRIM(B1374),ALL!$B$1:$U$2738,2,FALSE)),"",IF(ISERROR(VLOOKUP(TRIM(B1374),ALL!$B$1:$U$2738,2,FALSE))," ",VLOOKUP(TRIM(B1374),ALL!$B$1:$U$2738,2,FALSE)))</f>
        <v>BFA</v>
      </c>
      <c r="H1374" s="124" t="str">
        <f>IF(ISBLANK(VLOOKUP(TRIM(B1374),ALL!$B$1:$V$2738,4,FALSE)),"",IF(ISERROR(VLOOKUP(TRIM(B1374),ALL!$B$1:$V$2738,4,FALSE))," ",VLOOKUP(TRIM(B1374),ALL!$B$1:$V$2738,4,FALSE)))</f>
        <v/>
      </c>
      <c r="I1374" s="34" t="str">
        <f>IF(ISBLANK(VLOOKUP(TRIM(B1374),ALL!$B$1:$V$2738,5,FALSE)),"",IF(ISERROR(VLOOKUP(TRIM(B1374),ALL!$B$1:$V$2738,5,FALSE))," ",VLOOKUP(TRIM(B1374),ALL!$B$1:$V$2738,5,FALSE)))</f>
        <v/>
      </c>
      <c r="J1374" s="34" t="str">
        <f>IF(ISBLANK(VLOOKUP(TRIM(B1374),ALL!$B$1:$V$2738,6,FALSE)),"",IF(ISERROR(VLOOKUP(TRIM(B1374),ALL!$B$1:$V$2738,6,FALSE))," ", VLOOKUP(TRIM(B1374),ALL!$B$1:$V$2738,6,FALSE)))</f>
        <v/>
      </c>
      <c r="K1374" s="34" t="str">
        <f>IF(ISBLANK(VLOOKUP(TRIM(B1374),ALL!$B$1:$V$2738,7,FALSE)),"",IF(ISERROR(VLOOKUP(TRIM(B1374),ALL!$B$1:$V$2738,7,FALSE))," ",VLOOKUP(TRIM(B1374),ALL!$B$1:$V$2738,7,FALSE)))</f>
        <v/>
      </c>
      <c r="L1374" s="34">
        <f>IF(ISBLANK(VLOOKUP(TRIM(B1374),ALL!$B$1:$V$2738,8,FALSE)),"",IF(ISERROR(VLOOKUP(TRIM(B1374),ALL!$B$1:$V$2738,8,FALSE))," ",VLOOKUP(TRIM(B1374),ALL!$B$1:$V$2738,8,FALSE)))</f>
        <v>4</v>
      </c>
      <c r="M1374" s="34" t="str">
        <f>IF(ISBLANK(VLOOKUP(TRIM(B1374),ALL!$B$1:$V$2738,9,FALSE)),"",IF(ISERROR(VLOOKUP(TRIM(B1374),ALL!$B$1:$V$2738,9,FALSE))," ",VLOOKUP(TRIM(B1374),ALL!$B$1:$V$2738,9,FALSE)))</f>
        <v/>
      </c>
      <c r="N1374" s="34">
        <f>IF(ISBLANK(VLOOKUP(TRIM(B1374),ALL!$B$1:$V$2738,10,FALSE)),"",IF(ISERROR(VLOOKUP(TRIM(B1374),ALL!$B$1:$V$2738,10,FALSE))," ",VLOOKUP(TRIM(B1374),ALL!$B$1:$V$2738,10,FALSE)))</f>
        <v>5</v>
      </c>
      <c r="O1374"/>
      <c r="P1374"/>
      <c r="Q1374"/>
      <c r="R1374"/>
      <c r="S1374"/>
      <c r="T1374"/>
      <c r="AB1374"/>
      <c r="AC1374"/>
    </row>
    <row r="1375" spans="1:29">
      <c r="A1375" s="34" t="str">
        <f>IF(ISERROR(VLOOKUP(TRIM(B1375),ALL!$B$1:$U$2738,3,FALSE)),"(unc)",VLOOKUP(TRIM(B1375),ALL!$B$1:$U$2738,3,FALSE))</f>
        <v>RG @</v>
      </c>
      <c r="B1375" s="99" t="s">
        <v>10098</v>
      </c>
      <c r="C1375" s="10" t="s">
        <v>8249</v>
      </c>
      <c r="D1375" s="224">
        <f>VLOOKUP(TRIM(B1375),BirthdateDraft!$A$1:$M$9000,2,FALSE)</f>
        <v>36202</v>
      </c>
      <c r="E1375" s="203" t="str">
        <f>VLOOKUP(TRIM(B1375),BirthdateDraft!$A$1:$M$9865,3,FALSE)</f>
        <v>22/2</v>
      </c>
      <c r="F1375" s="209"/>
      <c r="G1375" s="34" t="str">
        <f>IF(ISERROR(VLOOKUP(TRIM(B1375),ALL!$B$1:$U$2738,2,FALSE)),"",IF(ISERROR(VLOOKUP(TRIM(B1375),ALL!$B$1:$U$2738,2,FALSE))," ",VLOOKUP(TRIM(B1375),ALL!$B$1:$U$2738,2,FALSE)))</f>
        <v>MIN</v>
      </c>
      <c r="H1375" s="124" t="str">
        <f>IF(ISBLANK(VLOOKUP(TRIM(B1375),ALL!$B$1:$V$2738,4,FALSE)),"",IF(ISERROR(VLOOKUP(TRIM(B1375),ALL!$B$1:$V$2738,4,FALSE))," ",VLOOKUP(TRIM(B1375),ALL!$B$1:$V$2738,4,FALSE)))</f>
        <v/>
      </c>
      <c r="I1375" s="34" t="str">
        <f>IF(ISBLANK(VLOOKUP(TRIM(B1375),ALL!$B$1:$V$2738,5,FALSE)),"",IF(ISERROR(VLOOKUP(TRIM(B1375),ALL!$B$1:$V$2738,5,FALSE))," ",VLOOKUP(TRIM(B1375),ALL!$B$1:$V$2738,5,FALSE)))</f>
        <v/>
      </c>
      <c r="J1375" s="34" t="str">
        <f>IF(ISBLANK(VLOOKUP(TRIM(B1375),ALL!$B$1:$V$2738,6,FALSE)),"",IF(ISERROR(VLOOKUP(TRIM(B1375),ALL!$B$1:$V$2738,6,FALSE))," ", VLOOKUP(TRIM(B1375),ALL!$B$1:$V$2738,6,FALSE)))</f>
        <v/>
      </c>
      <c r="K1375" s="34" t="str">
        <f>IF(ISBLANK(VLOOKUP(TRIM(B1375),ALL!$B$1:$V$2738,7,FALSE)),"",IF(ISERROR(VLOOKUP(TRIM(B1375),ALL!$B$1:$V$2738,7,FALSE))," ",VLOOKUP(TRIM(B1375),ALL!$B$1:$V$2738,7,FALSE)))</f>
        <v/>
      </c>
      <c r="L1375" s="34">
        <f>IF(ISBLANK(VLOOKUP(TRIM(B1375),ALL!$B$1:$V$2738,8,FALSE)),"",IF(ISERROR(VLOOKUP(TRIM(B1375),ALL!$B$1:$V$2738,8,FALSE))," ",VLOOKUP(TRIM(B1375),ALL!$B$1:$V$2738,8,FALSE)))</f>
        <v>4</v>
      </c>
      <c r="M1375" s="34" t="str">
        <f>IF(ISBLANK(VLOOKUP(TRIM(B1375),ALL!$B$1:$V$2738,9,FALSE)),"",IF(ISERROR(VLOOKUP(TRIM(B1375),ALL!$B$1:$V$2738,9,FALSE))," ",VLOOKUP(TRIM(B1375),ALL!$B$1:$V$2738,9,FALSE)))</f>
        <v/>
      </c>
      <c r="N1375" s="34">
        <f>IF(ISBLANK(VLOOKUP(TRIM(B1375),ALL!$B$1:$V$2738,10,FALSE)),"",IF(ISERROR(VLOOKUP(TRIM(B1375),ALL!$B$1:$V$2738,10,FALSE))," ",VLOOKUP(TRIM(B1375),ALL!$B$1:$V$2738,10,FALSE)))</f>
        <v>2</v>
      </c>
      <c r="O1375" s="32"/>
      <c r="P1375"/>
      <c r="Q1375" s="99"/>
      <c r="R1375"/>
      <c r="S1375"/>
      <c r="T1375"/>
      <c r="AB1375"/>
      <c r="AC1375"/>
    </row>
    <row r="1376" spans="1:29">
      <c r="A1376" s="34" t="str">
        <f>IF(ISERROR(VLOOKUP(TRIM(B1376),ALL!$B$1:$U$2738,3,FALSE)),"(unc)",VLOOKUP(TRIM(B1376),ALL!$B$1:$U$2738,3,FALSE))</f>
        <v>LG @</v>
      </c>
      <c r="B1376" s="99" t="s">
        <v>10985</v>
      </c>
      <c r="C1376" s="10" t="s">
        <v>8249</v>
      </c>
      <c r="D1376" s="224">
        <f>VLOOKUP(TRIM(B1376),BirthdateDraft!$A$1:$M$9000,2,FALSE)</f>
        <v>36582</v>
      </c>
      <c r="E1376" s="203">
        <f>VLOOKUP(TRIM(B1376),BirthdateDraft!$A$1:$M$9865,3,FALSE)</f>
        <v>23.2</v>
      </c>
      <c r="F1376" s="209" t="s">
        <v>9747</v>
      </c>
      <c r="G1376" s="34" t="str">
        <f>IF(ISERROR(VLOOKUP(TRIM(B1376),ALL!$B$1:$U$2738,2,FALSE)),"",IF(ISERROR(VLOOKUP(TRIM(B1376),ALL!$B$1:$U$2738,2,FALSE))," ",VLOOKUP(TRIM(B1376),ALL!$B$1:$U$2738,2,FALSE)))</f>
        <v>ATN</v>
      </c>
      <c r="H1376" s="124" t="str">
        <f>IF(ISBLANK(VLOOKUP(TRIM(B1376),ALL!$B$1:$V$2738,4,FALSE)),"",IF(ISERROR(VLOOKUP(TRIM(B1376),ALL!$B$1:$V$2738,4,FALSE))," ",VLOOKUP(TRIM(B1376),ALL!$B$1:$V$2738,4,FALSE)))</f>
        <v/>
      </c>
      <c r="I1376" s="34" t="str">
        <f>IF(ISBLANK(VLOOKUP(TRIM(B1376),ALL!$B$1:$V$2738,5,FALSE)),"",IF(ISERROR(VLOOKUP(TRIM(B1376),ALL!$B$1:$V$2738,5,FALSE))," ",VLOOKUP(TRIM(B1376),ALL!$B$1:$V$2738,5,FALSE)))</f>
        <v/>
      </c>
      <c r="J1376" s="34" t="str">
        <f>IF(ISBLANK(VLOOKUP(TRIM(B1376),ALL!$B$1:$V$2738,6,FALSE)),"",IF(ISERROR(VLOOKUP(TRIM(B1376),ALL!$B$1:$V$2738,6,FALSE))," ", VLOOKUP(TRIM(B1376),ALL!$B$1:$V$2738,6,FALSE)))</f>
        <v/>
      </c>
      <c r="K1376" s="34" t="str">
        <f>IF(ISBLANK(VLOOKUP(TRIM(B1376),ALL!$B$1:$V$2738,7,FALSE)),"",IF(ISERROR(VLOOKUP(TRIM(B1376),ALL!$B$1:$V$2738,7,FALSE))," ",VLOOKUP(TRIM(B1376),ALL!$B$1:$V$2738,7,FALSE)))</f>
        <v/>
      </c>
      <c r="L1376" s="34">
        <f>IF(ISBLANK(VLOOKUP(TRIM(B1376),ALL!$B$1:$V$2738,8,FALSE)),"",IF(ISERROR(VLOOKUP(TRIM(B1376),ALL!$B$1:$V$2738,8,FALSE))," ",VLOOKUP(TRIM(B1376),ALL!$B$1:$V$2738,8,FALSE)))</f>
        <v>4</v>
      </c>
      <c r="M1376" s="34" t="str">
        <f>IF(ISBLANK(VLOOKUP(TRIM(B1376),ALL!$B$1:$V$2738,9,FALSE)),"",IF(ISERROR(VLOOKUP(TRIM(B1376),ALL!$B$1:$V$2738,9,FALSE))," ",VLOOKUP(TRIM(B1376),ALL!$B$1:$V$2738,9,FALSE)))</f>
        <v/>
      </c>
      <c r="N1376" s="34">
        <f>IF(ISBLANK(VLOOKUP(TRIM(B1376),ALL!$B$1:$V$2738,10,FALSE)),"",IF(ISERROR(VLOOKUP(TRIM(B1376),ALL!$B$1:$V$2738,10,FALSE))," ",VLOOKUP(TRIM(B1376),ALL!$B$1:$V$2738,10,FALSE)))</f>
        <v>3</v>
      </c>
      <c r="O1376" s="32"/>
      <c r="P1376"/>
      <c r="Q1376"/>
      <c r="R1376"/>
      <c r="S1376"/>
      <c r="T1376"/>
      <c r="AB1376"/>
      <c r="AC1376"/>
    </row>
    <row r="1377" spans="1:29">
      <c r="A1377" s="34" t="str">
        <f>IF(ISERROR(VLOOKUP(TRIM(B1377),ALL!$B$1:$U$2738,3,FALSE)),"(unc)",VLOOKUP(TRIM(B1377),ALL!$B$1:$U$2738,3,FALSE))</f>
        <v>OC @</v>
      </c>
      <c r="B1377" s="99" t="s">
        <v>8092</v>
      </c>
      <c r="C1377" s="10" t="s">
        <v>8249</v>
      </c>
      <c r="D1377" s="224">
        <f>VLOOKUP(TRIM(B1377),BirthdateDraft!$A$1:$M$9000,2,FALSE)</f>
        <v>35324</v>
      </c>
      <c r="E1377" s="203" t="str">
        <f>VLOOKUP(TRIM(B1377),BirthdateDraft!$A$1:$M$9865,3,FALSE)</f>
        <v>20/FA</v>
      </c>
      <c r="F1377" s="209" t="s">
        <v>8782</v>
      </c>
      <c r="G1377" s="34" t="str">
        <f>IF(ISERROR(VLOOKUP(TRIM(B1377),ALL!$B$1:$U$2738,2,FALSE)),"",IF(ISERROR(VLOOKUP(TRIM(B1377),ALL!$B$1:$U$2738,2,FALSE))," ",VLOOKUP(TRIM(B1377),ALL!$B$1:$U$2738,2,FALSE)))</f>
        <v>SEN</v>
      </c>
      <c r="H1377" s="124" t="str">
        <f>IF(ISBLANK(VLOOKUP(TRIM(B1377),ALL!$B$1:$V$2738,4,FALSE)),"",IF(ISERROR(VLOOKUP(TRIM(B1377),ALL!$B$1:$V$2738,4,FALSE))," ",VLOOKUP(TRIM(B1377),ALL!$B$1:$V$2738,4,FALSE)))</f>
        <v/>
      </c>
      <c r="I1377" s="34" t="str">
        <f>IF(ISBLANK(VLOOKUP(TRIM(B1377),ALL!$B$1:$V$2738,5,FALSE)),"",IF(ISERROR(VLOOKUP(TRIM(B1377),ALL!$B$1:$V$2738,5,FALSE))," ",VLOOKUP(TRIM(B1377),ALL!$B$1:$V$2738,5,FALSE)))</f>
        <v/>
      </c>
      <c r="J1377" s="34" t="str">
        <f>IF(ISBLANK(VLOOKUP(TRIM(B1377),ALL!$B$1:$V$2738,6,FALSE)),"",IF(ISERROR(VLOOKUP(TRIM(B1377),ALL!$B$1:$V$2738,6,FALSE))," ", VLOOKUP(TRIM(B1377),ALL!$B$1:$V$2738,6,FALSE)))</f>
        <v/>
      </c>
      <c r="K1377" s="34" t="str">
        <f>IF(ISBLANK(VLOOKUP(TRIM(B1377),ALL!$B$1:$V$2738,7,FALSE)),"",IF(ISERROR(VLOOKUP(TRIM(B1377),ALL!$B$1:$V$2738,7,FALSE))," ",VLOOKUP(TRIM(B1377),ALL!$B$1:$V$2738,7,FALSE)))</f>
        <v/>
      </c>
      <c r="L1377" s="34">
        <f>IF(ISBLANK(VLOOKUP(TRIM(B1377),ALL!$B$1:$V$2738,8,FALSE)),"",IF(ISERROR(VLOOKUP(TRIM(B1377),ALL!$B$1:$V$2738,8,FALSE))," ",VLOOKUP(TRIM(B1377),ALL!$B$1:$V$2738,8,FALSE)))</f>
        <v>0</v>
      </c>
      <c r="M1377" s="34" t="str">
        <f>IF(ISBLANK(VLOOKUP(TRIM(B1377),ALL!$B$1:$V$2738,9,FALSE)),"",IF(ISERROR(VLOOKUP(TRIM(B1377),ALL!$B$1:$V$2738,9,FALSE))," ",VLOOKUP(TRIM(B1377),ALL!$B$1:$V$2738,9,FALSE)))</f>
        <v/>
      </c>
      <c r="N1377" s="34">
        <f>IF(ISBLANK(VLOOKUP(TRIM(B1377),ALL!$B$1:$V$2738,10,FALSE)),"",IF(ISERROR(VLOOKUP(TRIM(B1377),ALL!$B$1:$V$2738,10,FALSE))," ",VLOOKUP(TRIM(B1377),ALL!$B$1:$V$2738,10,FALSE)))</f>
        <v>4</v>
      </c>
      <c r="O1377" s="32"/>
      <c r="P1377"/>
      <c r="Q1377"/>
      <c r="R1377"/>
      <c r="S1377"/>
      <c r="T1377"/>
      <c r="AB1377"/>
      <c r="AC1377"/>
    </row>
    <row r="1378" spans="1:29">
      <c r="A1378" s="34"/>
      <c r="B1378" s="99"/>
      <c r="C1378" s="10"/>
      <c r="D1378" s="224"/>
      <c r="E1378" s="203"/>
      <c r="F1378" s="209"/>
      <c r="G1378" s="34"/>
      <c r="H1378" s="124"/>
      <c r="I1378" s="34"/>
      <c r="J1378" s="34"/>
      <c r="K1378" s="34"/>
      <c r="L1378" s="34" t="str">
        <f>IF(ISBLANK(VLOOKUP(TRIM(B1378),ALL!$B$1:$V$2738,8,FALSE)),"",IF(ISERROR(VLOOKUP(TRIM(B1378),ALL!$B$1:$V$2738,8,FALSE))," ",VLOOKUP(TRIM(B1378),ALL!$B$1:$V$2738,8,FALSE)))</f>
        <v xml:space="preserve"> </v>
      </c>
      <c r="M1378" s="34" t="str">
        <f>IF(ISBLANK(VLOOKUP(TRIM(B1378),ALL!$B$1:$V$2738,9,FALSE)),"",IF(ISERROR(VLOOKUP(TRIM(B1378),ALL!$B$1:$V$2738,9,FALSE))," ",VLOOKUP(TRIM(B1378),ALL!$B$1:$V$2738,9,FALSE)))</f>
        <v xml:space="preserve"> </v>
      </c>
      <c r="N1378" s="34" t="str">
        <f>IF(ISBLANK(VLOOKUP(TRIM(B1378),ALL!$B$1:$V$2738,10,FALSE)),"",IF(ISERROR(VLOOKUP(TRIM(B1378),ALL!$B$1:$V$2738,10,FALSE))," ",VLOOKUP(TRIM(B1378),ALL!$B$1:$V$2738,10,FALSE)))</f>
        <v xml:space="preserve"> </v>
      </c>
      <c r="O1378" s="32"/>
      <c r="P1378"/>
      <c r="Q1378"/>
      <c r="R1378"/>
      <c r="S1378"/>
      <c r="T1378"/>
      <c r="AB1378"/>
      <c r="AC1378"/>
    </row>
    <row r="1379" spans="1:29">
      <c r="A1379" s="34" t="str">
        <f>IF(ISERROR(VLOOKUP(TRIM(B1379),ALL!$B$1:$U$2738,3,FALSE)),"(unc)",VLOOKUP(TRIM(B1379),ALL!$B$1:$U$2738,3,FALSE))</f>
        <v>RE $</v>
      </c>
      <c r="B1379" s="99" t="s">
        <v>7179</v>
      </c>
      <c r="C1379" s="10" t="s">
        <v>8249</v>
      </c>
      <c r="D1379" s="224">
        <f>VLOOKUP(TRIM(B1379),BirthdateDraft!$A$1:$M$9000,2,FALSE)</f>
        <v>34949</v>
      </c>
      <c r="E1379" s="203" t="str">
        <f>VLOOKUP(TRIM(B1379),BirthdateDraft!$A$1:$M$9865,3,FALSE)</f>
        <v>18/7</v>
      </c>
      <c r="F1379" s="209" t="s">
        <v>8698</v>
      </c>
      <c r="G1379" s="34" t="str">
        <f>IF(ISERROR(VLOOKUP(TRIM(B1379),ALL!$B$1:$U$2738,2,FALSE)),"",IF(ISERROR(VLOOKUP(TRIM(B1379),ALL!$B$1:$U$2738,2,FALSE))," ",VLOOKUP(TRIM(B1379),ALL!$B$1:$U$2738,2,FALSE)))</f>
        <v>MIA</v>
      </c>
      <c r="H1379" s="124" t="str">
        <f>IF(ISBLANK(VLOOKUP(TRIM(B1379),ALL!$B$1:$V$2738,4,FALSE)),"",IF(ISERROR(VLOOKUP(TRIM(B1379),ALL!$B$1:$V$2738,4,FALSE))," ",VLOOKUP(TRIM(B1379),ALL!$B$1:$V$2738,4,FALSE)))</f>
        <v>5</v>
      </c>
      <c r="I1379" s="34" t="str">
        <f>IF(ISBLANK(VLOOKUP(TRIM(B1379),ALL!$B$1:$V$2738,5,FALSE)),"",IF(ISERROR(VLOOKUP(TRIM(B1379),ALL!$B$1:$V$2738,5,FALSE))," ",VLOOKUP(TRIM(B1379),ALL!$B$1:$V$2738,5,FALSE)))</f>
        <v/>
      </c>
      <c r="J1379" s="34">
        <f>IF(ISBLANK(VLOOKUP(TRIM(B1379),ALL!$B$1:$V$2738,6,FALSE)),"",IF(ISERROR(VLOOKUP(TRIM(B1379),ALL!$B$1:$V$2738,6,FALSE))," ", VLOOKUP(TRIM(B1379),ALL!$B$1:$V$2738,6,FALSE)))</f>
        <v>10</v>
      </c>
      <c r="K1379" s="34"/>
      <c r="L1379" s="34" t="str">
        <f>IF(ISBLANK(VLOOKUP(TRIM(B1379),ALL!$B$1:$V$2738,8,FALSE)),"",IF(ISERROR(VLOOKUP(TRIM(B1379),ALL!$B$1:$V$2738,8,FALSE))," ",VLOOKUP(TRIM(B1379),ALL!$B$1:$V$2738,8,FALSE)))</f>
        <v/>
      </c>
      <c r="M1379" s="34" t="str">
        <f>IF(ISBLANK(VLOOKUP(TRIM(B1379),ALL!$B$1:$V$2738,9,FALSE)),"",IF(ISERROR(VLOOKUP(TRIM(B1379),ALL!$B$1:$V$2738,9,FALSE))," ",VLOOKUP(TRIM(B1379),ALL!$B$1:$V$2738,9,FALSE)))</f>
        <v/>
      </c>
      <c r="N1379" s="34" t="str">
        <f>IF(ISBLANK(VLOOKUP(TRIM(B1379),ALL!$B$1:$V$2738,10,FALSE)),"",IF(ISERROR(VLOOKUP(TRIM(B1379),ALL!$B$1:$V$2738,10,FALSE))," ",VLOOKUP(TRIM(B1379),ALL!$B$1:$V$2738,10,FALSE)))</f>
        <v/>
      </c>
      <c r="O1379" s="32"/>
      <c r="P1379"/>
      <c r="R1379"/>
      <c r="S1379"/>
      <c r="T1379"/>
      <c r="AB1379"/>
      <c r="AC1379"/>
    </row>
    <row r="1380" spans="1:29">
      <c r="A1380" s="34" t="str">
        <f>IF(ISERROR(VLOOKUP(TRIM(B1380),ALL!$B$1:$U$2738,3,FALSE)),"(unc)",VLOOKUP(TRIM(B1380),ALL!$B$1:$U$2738,3,FALSE))</f>
        <v>RE $ DT $</v>
      </c>
      <c r="B1380" s="99" t="s">
        <v>10042</v>
      </c>
      <c r="C1380" s="10" t="s">
        <v>8249</v>
      </c>
      <c r="D1380" s="224">
        <f>VLOOKUP(TRIM(B1380),BirthdateDraft!$A$1:$M$9000,2,FALSE)</f>
        <v>35885</v>
      </c>
      <c r="E1380" s="203" t="str">
        <f>VLOOKUP(TRIM(B1380),BirthdateDraft!$A$1:$M$9865,3,FALSE)</f>
        <v>22/1</v>
      </c>
      <c r="F1380" s="209" t="s">
        <v>10617</v>
      </c>
      <c r="G1380" s="34" t="str">
        <f>IF(ISERROR(VLOOKUP(TRIM(B1380),ALL!$B$1:$U$2738,2,FALSE)),"",IF(ISERROR(VLOOKUP(TRIM(B1380),ALL!$B$1:$U$2738,2,FALSE))," ",VLOOKUP(TRIM(B1380),ALL!$B$1:$U$2738,2,FALSE)))</f>
        <v>GBN</v>
      </c>
      <c r="H1380" s="124" t="str">
        <f>IF(ISBLANK(VLOOKUP(TRIM(B1380),ALL!$B$1:$V$2738,4,FALSE)),"",IF(ISERROR(VLOOKUP(TRIM(B1380),ALL!$B$1:$V$2738,4,FALSE))," ",VLOOKUP(TRIM(B1380),ALL!$B$1:$V$2738,4,FALSE)))</f>
        <v>5</v>
      </c>
      <c r="I1380" s="34" t="str">
        <f>IF(ISBLANK(VLOOKUP(TRIM(B1380),ALL!$B$1:$V$2738,5,FALSE)),"",IF(ISERROR(VLOOKUP(TRIM(B1380),ALL!$B$1:$V$2738,5,FALSE))," ",VLOOKUP(TRIM(B1380),ALL!$B$1:$V$2738,5,FALSE)))</f>
        <v>5</v>
      </c>
      <c r="J1380" s="34">
        <f>IF(ISBLANK(VLOOKUP(TRIM(B1380),ALL!$B$1:$V$2738,6,FALSE)),"",IF(ISERROR(VLOOKUP(TRIM(B1380),ALL!$B$1:$V$2738,6,FALSE))," ", VLOOKUP(TRIM(B1380),ALL!$B$1:$V$2738,6,FALSE)))</f>
        <v>6</v>
      </c>
      <c r="K1380" s="34"/>
      <c r="L1380" s="34"/>
      <c r="M1380" s="34"/>
      <c r="N1380" s="34"/>
      <c r="O1380" s="32"/>
      <c r="P1380"/>
      <c r="Q1380"/>
      <c r="R1380"/>
      <c r="S1380"/>
      <c r="T1380"/>
      <c r="AB1380"/>
      <c r="AC1380"/>
    </row>
    <row r="1381" spans="1:29">
      <c r="A1381" s="34" t="str">
        <f>IF(ISERROR(VLOOKUP(TRIM(B1381),ALL!$B$1:$U$2738,3,FALSE)),"(unc)",VLOOKUP(TRIM(B1381),ALL!$B$1:$U$2738,3,FALSE))</f>
        <v>LDT $</v>
      </c>
      <c r="B1381" s="99" t="s">
        <v>10123</v>
      </c>
      <c r="C1381" s="10" t="s">
        <v>8249</v>
      </c>
      <c r="D1381" s="224">
        <f>VLOOKUP(TRIM(B1381),BirthdateDraft!$A$1:$M$9000,2,FALSE)</f>
        <v>36537</v>
      </c>
      <c r="E1381" s="203" t="str">
        <f>VLOOKUP(TRIM(B1381),BirthdateDraft!$A$1:$M$9865,3,FALSE)</f>
        <v>22/1</v>
      </c>
      <c r="F1381" s="209" t="s">
        <v>10617</v>
      </c>
      <c r="G1381" s="34" t="str">
        <f>IF(ISERROR(VLOOKUP(TRIM(B1381),ALL!$B$1:$U$2738,2,FALSE)),"",IF(ISERROR(VLOOKUP(TRIM(B1381),ALL!$B$1:$U$2738,2,FALSE))," ",VLOOKUP(TRIM(B1381),ALL!$B$1:$U$2738,2,FALSE)))</f>
        <v>PHN</v>
      </c>
      <c r="H1381" s="124" t="str">
        <f>IF(ISBLANK(VLOOKUP(TRIM(B1381),ALL!$B$1:$V$2738,4,FALSE)),"",IF(ISERROR(VLOOKUP(TRIM(B1381),ALL!$B$1:$V$2738,4,FALSE))," ",VLOOKUP(TRIM(B1381),ALL!$B$1:$V$2738,4,FALSE)))</f>
        <v>5</v>
      </c>
      <c r="I1381" s="34" t="str">
        <f>IF(ISBLANK(VLOOKUP(TRIM(B1381),ALL!$B$1:$V$2738,5,FALSE)),"",IF(ISERROR(VLOOKUP(TRIM(B1381),ALL!$B$1:$V$2738,5,FALSE))," ",VLOOKUP(TRIM(B1381),ALL!$B$1:$V$2738,5,FALSE)))</f>
        <v/>
      </c>
      <c r="J1381" s="34">
        <f>IF(ISBLANK(VLOOKUP(TRIM(B1381),ALL!$B$1:$V$2738,6,FALSE)),"",IF(ISERROR(VLOOKUP(TRIM(B1381),ALL!$B$1:$V$2738,6,FALSE))," ", VLOOKUP(TRIM(B1381),ALL!$B$1:$V$2738,6,FALSE)))</f>
        <v>3</v>
      </c>
      <c r="K1381" s="34"/>
      <c r="L1381" s="34"/>
      <c r="M1381" s="34"/>
      <c r="N1381" s="34"/>
      <c r="O1381" s="32"/>
      <c r="P1381"/>
      <c r="Q1381"/>
      <c r="R1381"/>
      <c r="S1381"/>
      <c r="T1381"/>
      <c r="AB1381"/>
      <c r="AC1381"/>
    </row>
    <row r="1382" spans="1:29">
      <c r="A1382" s="34" t="str">
        <f>IF(ISERROR(VLOOKUP(TRIM(B1382),ALL!$B$1:$U$2738,3,FALSE)),"(unc)",VLOOKUP(TRIM(B1382),ALL!$B$1:$U$2738,3,FALSE))</f>
        <v>End $</v>
      </c>
      <c r="B1382" s="99" t="s">
        <v>10126</v>
      </c>
      <c r="C1382" s="10" t="s">
        <v>8249</v>
      </c>
      <c r="D1382" s="224">
        <f>VLOOKUP(TRIM(B1382),BirthdateDraft!$A$1:$M$9000,2,FALSE)</f>
        <v>36993</v>
      </c>
      <c r="E1382" s="203" t="str">
        <f>VLOOKUP(TRIM(B1382),BirthdateDraft!$A$1:$M$9865,3,FALSE)</f>
        <v>22/2</v>
      </c>
      <c r="F1382" s="209" t="s">
        <v>10617</v>
      </c>
      <c r="G1382" s="34" t="str">
        <f>IF(ISERROR(VLOOKUP(TRIM(B1382),ALL!$B$1:$U$2738,2,FALSE)),"",IF(ISERROR(VLOOKUP(TRIM(B1382),ALL!$B$1:$U$2738,2,FALSE))," ",VLOOKUP(TRIM(B1382),ALL!$B$1:$U$2738,2,FALSE)))</f>
        <v>SFN</v>
      </c>
      <c r="H1382" s="124" t="str">
        <f>IF(ISBLANK(VLOOKUP(TRIM(B1382),ALL!$B$1:$V$2738,4,FALSE)),"",IF(ISERROR(VLOOKUP(TRIM(B1382),ALL!$B$1:$V$2738,4,FALSE))," ",VLOOKUP(TRIM(B1382),ALL!$B$1:$V$2738,4,FALSE)))</f>
        <v>0</v>
      </c>
      <c r="I1382" s="34" t="str">
        <f>IF(ISBLANK(VLOOKUP(TRIM(B1382),ALL!$B$1:$V$2738,5,FALSE)),"",IF(ISERROR(VLOOKUP(TRIM(B1382),ALL!$B$1:$V$2738,5,FALSE))," ",VLOOKUP(TRIM(B1382),ALL!$B$1:$V$2738,5,FALSE)))</f>
        <v/>
      </c>
      <c r="J1382" s="34">
        <f>IF(ISBLANK(VLOOKUP(TRIM(B1382),ALL!$B$1:$V$2738,6,FALSE)),"",IF(ISERROR(VLOOKUP(TRIM(B1382),ALL!$B$1:$V$2738,6,FALSE))," ", VLOOKUP(TRIM(B1382),ALL!$B$1:$V$2738,6,FALSE)))</f>
        <v>4</v>
      </c>
      <c r="K1382" s="34"/>
      <c r="L1382" s="34"/>
      <c r="M1382" s="34"/>
      <c r="N1382" s="34"/>
      <c r="O1382" s="32"/>
      <c r="P1382"/>
      <c r="Q1382"/>
      <c r="R1382"/>
      <c r="S1382"/>
      <c r="T1382"/>
      <c r="AB1382"/>
      <c r="AC1382"/>
    </row>
    <row r="1383" spans="1:29">
      <c r="A1383" s="34" t="str">
        <f>IF(ISERROR(VLOOKUP(TRIM(B1383),ALL!$B$1:$U$2738,3,FALSE)),"(unc)",VLOOKUP(TRIM(B1383),ALL!$B$1:$U$2738,3,FALSE))</f>
        <v>RDT $</v>
      </c>
      <c r="B1383" s="99" t="s">
        <v>6517</v>
      </c>
      <c r="C1383" s="10" t="s">
        <v>8249</v>
      </c>
      <c r="D1383" s="224">
        <f>VLOOKUP(TRIM(B1383),BirthdateDraft!$A$1:$M$9000,2,FALSE)</f>
        <v>35322</v>
      </c>
      <c r="E1383" s="203" t="str">
        <f>VLOOKUP(TRIM(B1383),BirthdateDraft!$A$1:$M$9865,3,FALSE)</f>
        <v>18/5</v>
      </c>
      <c r="F1383" s="209"/>
      <c r="G1383" s="34" t="str">
        <f>IF(ISERROR(VLOOKUP(TRIM(B1383),ALL!$B$1:$U$2738,2,FALSE)),"",IF(ISERROR(VLOOKUP(TRIM(B1383),ALL!$B$1:$U$2738,2,FALSE))," ",VLOOKUP(TRIM(B1383),ALL!$B$1:$U$2738,2,FALSE)))</f>
        <v>LVA</v>
      </c>
      <c r="H1383" s="124" t="str">
        <f>IF(ISBLANK(VLOOKUP(TRIM(B1383),ALL!$B$1:$V$2738,4,FALSE)),"",IF(ISERROR(VLOOKUP(TRIM(B1383),ALL!$B$1:$V$2738,4,FALSE))," ",VLOOKUP(TRIM(B1383),ALL!$B$1:$V$2738,4,FALSE)))</f>
        <v>4</v>
      </c>
      <c r="I1383" s="34" t="str">
        <f>IF(ISBLANK(VLOOKUP(TRIM(B1383),ALL!$B$1:$V$2738,5,FALSE)),"",IF(ISERROR(VLOOKUP(TRIM(B1383),ALL!$B$1:$V$2738,5,FALSE))," ",VLOOKUP(TRIM(B1383),ALL!$B$1:$V$2738,5,FALSE)))</f>
        <v/>
      </c>
      <c r="J1383" s="34">
        <f>IF(ISBLANK(VLOOKUP(TRIM(B1383),ALL!$B$1:$V$2738,6,FALSE)),"",IF(ISERROR(VLOOKUP(TRIM(B1383),ALL!$B$1:$V$2738,6,FALSE))," ", VLOOKUP(TRIM(B1383),ALL!$B$1:$V$2738,6,FALSE)))</f>
        <v>3</v>
      </c>
      <c r="K1383" s="34" t="str">
        <f>IF(ISBLANK(VLOOKUP(TRIM(B1383),ALL!$B$1:$V$2738,7,FALSE)),"",IF(ISERROR(VLOOKUP(TRIM(B1383),ALL!$B$1:$V$2738,7,FALSE))," ",VLOOKUP(TRIM(B1383),ALL!$B$1:$V$2738,7,FALSE)))</f>
        <v/>
      </c>
      <c r="L1383" s="34" t="str">
        <f>IF(ISBLANK(VLOOKUP(TRIM(B1383),ALL!$B$1:$V$2738,8,FALSE)),"",IF(ISERROR(VLOOKUP(TRIM(B1383),ALL!$B$1:$V$2738,8,FALSE))," ",VLOOKUP(TRIM(B1383),ALL!$B$1:$V$2738,8,FALSE)))</f>
        <v/>
      </c>
      <c r="M1383" s="34" t="str">
        <f>IF(ISBLANK(VLOOKUP(TRIM(B1383),ALL!$B$1:$V$2738,9,FALSE)),"",IF(ISERROR(VLOOKUP(TRIM(B1383),ALL!$B$1:$V$2738,9,FALSE))," ",VLOOKUP(TRIM(B1383),ALL!$B$1:$V$2738,9,FALSE)))</f>
        <v/>
      </c>
      <c r="N1383" s="34" t="str">
        <f>IF(ISBLANK(VLOOKUP(TRIM(B1383),ALL!$B$1:$V$2738,10,FALSE)),"",IF(ISERROR(VLOOKUP(TRIM(B1383),ALL!$B$1:$V$2738,10,FALSE))," ",VLOOKUP(TRIM(B1383),ALL!$B$1:$V$2738,10,FALSE)))</f>
        <v/>
      </c>
      <c r="O1383" s="32"/>
      <c r="P1383"/>
      <c r="Q1383"/>
      <c r="R1383"/>
      <c r="S1383"/>
      <c r="T1383"/>
      <c r="AB1383"/>
      <c r="AC1383"/>
    </row>
    <row r="1384" spans="1:29">
      <c r="A1384" s="34" t="str">
        <f>IF(ISERROR(VLOOKUP(TRIM(B1384),ALL!$B$1:$U$2738,3,FALSE)),"(unc)",VLOOKUP(TRIM(B1384),ALL!$B$1:$U$2738,3,FALSE))</f>
        <v>End $ OLB</v>
      </c>
      <c r="B1384" s="99" t="s">
        <v>8061</v>
      </c>
      <c r="C1384" s="10" t="s">
        <v>8249</v>
      </c>
      <c r="D1384" s="224">
        <f>VLOOKUP(TRIM(B1384),BirthdateDraft!$A$1:$M$9000,2,FALSE)</f>
        <v>35902</v>
      </c>
      <c r="E1384" s="203" t="str">
        <f>VLOOKUP(TRIM(B1384),BirthdateDraft!$A$1:$M$9865,3,FALSE)</f>
        <v>20/FA</v>
      </c>
      <c r="F1384" s="209"/>
      <c r="G1384" s="34" t="str">
        <f>IF(ISERROR(VLOOKUP(TRIM(B1384),ALL!$B$1:$U$2738,2,FALSE)),"",IF(ISERROR(VLOOKUP(TRIM(B1384),ALL!$B$1:$U$2738,2,FALSE))," ",VLOOKUP(TRIM(B1384),ALL!$B$1:$U$2738,2,FALSE)))</f>
        <v>NYA</v>
      </c>
      <c r="H1384" s="124" t="str">
        <f>IF(ISBLANK(VLOOKUP(TRIM(B1384),ALL!$B$1:$V$2738,4,FALSE)),"",IF(ISERROR(VLOOKUP(TRIM(B1384),ALL!$B$1:$V$2738,4,FALSE))," ",VLOOKUP(TRIM(B1384),ALL!$B$1:$V$2738,4,FALSE)))</f>
        <v>0</v>
      </c>
      <c r="I1384" s="34" t="str">
        <f>IF(ISBLANK(VLOOKUP(TRIM(B1384),ALL!$B$1:$V$2738,5,FALSE)),"",IF(ISERROR(VLOOKUP(TRIM(B1384),ALL!$B$1:$V$2738,5,FALSE))," ",VLOOKUP(TRIM(B1384),ALL!$B$1:$V$2738,5,FALSE)))</f>
        <v>0-0</v>
      </c>
      <c r="J1384" s="34">
        <f>IF(ISBLANK(VLOOKUP(TRIM(B1384),ALL!$B$1:$V$2738,6,FALSE)),"",IF(ISERROR(VLOOKUP(TRIM(B1384),ALL!$B$1:$V$2738,6,FALSE))," ", VLOOKUP(TRIM(B1384),ALL!$B$1:$V$2738,6,FALSE)))</f>
        <v>12</v>
      </c>
      <c r="K1384" s="34"/>
      <c r="L1384" s="34"/>
      <c r="M1384" s="34"/>
      <c r="N1384" s="34"/>
      <c r="O1384" s="32"/>
      <c r="P1384"/>
      <c r="Q1384"/>
      <c r="R1384"/>
      <c r="S1384"/>
      <c r="T1384"/>
      <c r="AB1384"/>
      <c r="AC1384"/>
    </row>
    <row r="1385" spans="1:29" ht="15">
      <c r="A1385" s="34" t="str">
        <f>IF(ISERROR(VLOOKUP(TRIM(B1385),ALL!$B$1:$U$2738,3,FALSE)),"(unc)",VLOOKUP(TRIM(B1385),ALL!$B$1:$U$2738,3,FALSE))</f>
        <v>End $</v>
      </c>
      <c r="B1385" s="213" t="s">
        <v>10122</v>
      </c>
      <c r="C1385" s="10" t="s">
        <v>8249</v>
      </c>
      <c r="D1385" s="224">
        <f>VLOOKUP(TRIM(B1385),BirthdateDraft!$A$1:$M$9000,2,FALSE)</f>
        <v>35663</v>
      </c>
      <c r="E1385" s="203" t="str">
        <f>VLOOKUP(TRIM(B1385),BirthdateDraft!$A$1:$M$9865,3,FALSE)</f>
        <v>22/4</v>
      </c>
      <c r="F1385" s="209" t="s">
        <v>8295</v>
      </c>
      <c r="G1385" s="34" t="str">
        <f>IF(ISERROR(VLOOKUP(TRIM(B1385),ALL!$B$1:$U$2738,2,FALSE)),"",IF(ISERROR(VLOOKUP(TRIM(B1385),ALL!$B$1:$U$2738,2,FALSE))," ",VLOOKUP(TRIM(B1385),ALL!$B$1:$U$2738,2,FALSE)))</f>
        <v>NYA</v>
      </c>
      <c r="H1385" s="124" t="str">
        <f>IF(ISBLANK(VLOOKUP(TRIM(B1385),ALL!$B$1:$V$2738,4,FALSE)),"",IF(ISERROR(VLOOKUP(TRIM(B1385),ALL!$B$1:$V$2738,4,FALSE))," ",VLOOKUP(TRIM(B1385),ALL!$B$1:$V$2738,4,FALSE)))</f>
        <v>0</v>
      </c>
      <c r="I1385" s="34" t="str">
        <f>IF(ISBLANK(VLOOKUP(TRIM(B1385),ALL!$B$1:$V$2738,5,FALSE)),"",IF(ISERROR(VLOOKUP(TRIM(B1385),ALL!$B$1:$V$2738,5,FALSE))," ",VLOOKUP(TRIM(B1385),ALL!$B$1:$V$2738,5,FALSE)))</f>
        <v/>
      </c>
      <c r="J1385" s="34">
        <f>IF(ISBLANK(VLOOKUP(TRIM(B1385),ALL!$B$1:$V$2738,6,FALSE)),"",IF(ISERROR(VLOOKUP(TRIM(B1385),ALL!$B$1:$V$2738,6,FALSE))," ", VLOOKUP(TRIM(B1385),ALL!$B$1:$V$2738,6,FALSE)))</f>
        <v>2</v>
      </c>
      <c r="K1385" s="34"/>
      <c r="L1385" s="34"/>
      <c r="M1385" s="34"/>
      <c r="N1385" s="34"/>
      <c r="P1385"/>
      <c r="Q1385"/>
      <c r="R1385"/>
      <c r="S1385"/>
      <c r="T1385"/>
      <c r="AB1385"/>
      <c r="AC1385"/>
    </row>
    <row r="1386" spans="1:29">
      <c r="A1386" s="34"/>
      <c r="B1386" s="99"/>
      <c r="C1386" s="10"/>
      <c r="D1386" s="224"/>
      <c r="E1386" s="203"/>
      <c r="F1386" s="209"/>
      <c r="G1386" s="34"/>
      <c r="H1386" s="124"/>
      <c r="I1386" s="34"/>
      <c r="J1386" s="34"/>
      <c r="K1386" s="34"/>
      <c r="L1386" s="34" t="str">
        <f>IF(ISBLANK(VLOOKUP(TRIM(B1386),ALL!$B$1:$V$2738,8,FALSE)),"",IF(ISERROR(VLOOKUP(TRIM(B1386),ALL!$B$1:$V$2738,8,FALSE))," ",VLOOKUP(TRIM(B1386),ALL!$B$1:$V$2738,8,FALSE)))</f>
        <v xml:space="preserve"> </v>
      </c>
      <c r="M1386" s="34" t="str">
        <f>IF(ISBLANK(VLOOKUP(TRIM(B1386),ALL!$B$1:$V$2738,9,FALSE)),"",IF(ISERROR(VLOOKUP(TRIM(B1386),ALL!$B$1:$V$2738,9,FALSE))," ",VLOOKUP(TRIM(B1386),ALL!$B$1:$V$2738,9,FALSE)))</f>
        <v xml:space="preserve"> </v>
      </c>
      <c r="N1386" s="34" t="str">
        <f>IF(ISBLANK(VLOOKUP(TRIM(B1386),ALL!$B$1:$V$2738,10,FALSE)),"",IF(ISERROR(VLOOKUP(TRIM(B1386),ALL!$B$1:$V$2738,10,FALSE))," ",VLOOKUP(TRIM(B1386),ALL!$B$1:$V$2738,10,FALSE)))</f>
        <v xml:space="preserve"> </v>
      </c>
      <c r="O1386" s="32"/>
      <c r="P1386"/>
      <c r="Q1386"/>
      <c r="R1386"/>
      <c r="S1386"/>
      <c r="T1386"/>
      <c r="AB1386"/>
      <c r="AC1386"/>
    </row>
    <row r="1387" spans="1:29">
      <c r="A1387" s="34" t="str">
        <f>IF(ISERROR(VLOOKUP(TRIM(B1387),ALL!$B$1:$U$2738,3,FALSE)),"(unc)",VLOOKUP(TRIM(B1387),ALL!$B$1:$U$2738,3,FALSE))</f>
        <v>RLB</v>
      </c>
      <c r="B1387" s="99" t="s">
        <v>7113</v>
      </c>
      <c r="C1387" s="10" t="s">
        <v>8249</v>
      </c>
      <c r="D1387" s="224">
        <f>VLOOKUP(TRIM(B1387),BirthdateDraft!$A$1:$M$9000,2,FALSE)</f>
        <v>35206</v>
      </c>
      <c r="E1387" s="203" t="str">
        <f>VLOOKUP(TRIM(B1387),BirthdateDraft!$A$1:$M$9865,3,FALSE)</f>
        <v>19/3</v>
      </c>
      <c r="F1387" s="209"/>
      <c r="G1387" s="34" t="str">
        <f>IF(ISERROR(VLOOKUP(TRIM(B1387),ALL!$B$1:$U$2738,2,FALSE)),"",IF(ISERROR(VLOOKUP(TRIM(B1387),ALL!$B$1:$U$2738,2,FALSE))," ",VLOOKUP(TRIM(B1387),ALL!$B$1:$U$2738,2,FALSE)))</f>
        <v>CNA</v>
      </c>
      <c r="H1387" s="124" t="str">
        <f>IF(ISBLANK(VLOOKUP(TRIM(B1387),ALL!$B$1:$V$2738,4,FALSE)),"",IF(ISERROR(VLOOKUP(TRIM(B1387),ALL!$B$1:$V$2738,4,FALSE))," ",VLOOKUP(TRIM(B1387),ALL!$B$1:$V$2738,4,FALSE)))</f>
        <v>4-4</v>
      </c>
      <c r="I1387" s="34" t="str">
        <f>IF(ISBLANK(VLOOKUP(TRIM(B1387),ALL!$B$1:$V$2738,5,FALSE)),"",IF(ISERROR(VLOOKUP(TRIM(B1387),ALL!$B$1:$V$2738,5,FALSE))," ",VLOOKUP(TRIM(B1387),ALL!$B$1:$V$2738,5,FALSE)))</f>
        <v/>
      </c>
      <c r="J1387" s="34">
        <f>IF(ISBLANK(VLOOKUP(TRIM(B1387),ALL!$B$1:$V$2738,6,FALSE)),"",IF(ISERROR(VLOOKUP(TRIM(B1387),ALL!$B$1:$V$2738,6,FALSE))," ", VLOOKUP(TRIM(B1387),ALL!$B$1:$V$2738,6,FALSE)))</f>
        <v>4</v>
      </c>
      <c r="K1387" s="34"/>
      <c r="L1387" s="34" t="str">
        <f>IF(ISBLANK(VLOOKUP(TRIM(B1387),ALL!$B$1:$V$2738,8,FALSE)),"",IF(ISERROR(VLOOKUP(TRIM(B1387),ALL!$B$1:$V$2738,8,FALSE))," ",VLOOKUP(TRIM(B1387),ALL!$B$1:$V$2738,8,FALSE)))</f>
        <v/>
      </c>
      <c r="M1387" s="34" t="str">
        <f>IF(ISBLANK(VLOOKUP(TRIM(B1387),ALL!$B$1:$V$2738,9,FALSE)),"",IF(ISERROR(VLOOKUP(TRIM(B1387),ALL!$B$1:$V$2738,9,FALSE))," ",VLOOKUP(TRIM(B1387),ALL!$B$1:$V$2738,9,FALSE)))</f>
        <v/>
      </c>
      <c r="N1387" s="34" t="str">
        <f>IF(ISBLANK(VLOOKUP(TRIM(B1387),ALL!$B$1:$V$2738,10,FALSE)),"",IF(ISERROR(VLOOKUP(TRIM(B1387),ALL!$B$1:$V$2738,10,FALSE))," ",VLOOKUP(TRIM(B1387),ALL!$B$1:$V$2738,10,FALSE)))</f>
        <v/>
      </c>
      <c r="O1387" s="32"/>
      <c r="P1387"/>
      <c r="Q1387"/>
      <c r="R1387"/>
      <c r="S1387"/>
      <c r="T1387"/>
      <c r="AB1387"/>
      <c r="AC1387"/>
    </row>
    <row r="1388" spans="1:29">
      <c r="A1388" s="34" t="str">
        <f>IF(ISERROR(VLOOKUP(TRIM(B1388),ALL!$B$1:$U$2738,3,FALSE)),"(unc)",VLOOKUP(TRIM(B1388),ALL!$B$1:$U$2738,3,FALSE))</f>
        <v>MLB</v>
      </c>
      <c r="B1388" s="99" t="s">
        <v>8000</v>
      </c>
      <c r="C1388" s="10" t="s">
        <v>8249</v>
      </c>
      <c r="D1388" s="224">
        <f>VLOOKUP(TRIM(B1388),BirthdateDraft!$A$1:$M$9000,2,FALSE)</f>
        <v>35254</v>
      </c>
      <c r="E1388" s="203" t="str">
        <f>VLOOKUP(TRIM(B1388),BirthdateDraft!$A$1:$M$9865,3,FALSE)</f>
        <v>20/3</v>
      </c>
      <c r="F1388" s="209"/>
      <c r="G1388" s="34" t="str">
        <f>IF(ISERROR(VLOOKUP(TRIM(B1388),ALL!$B$1:$U$2738,2,FALSE)),"",IF(ISERROR(VLOOKUP(TRIM(B1388),ALL!$B$1:$U$2738,2,FALSE))," ",VLOOKUP(TRIM(B1388),ALL!$B$1:$U$2738,2,FALSE)))</f>
        <v>CNA</v>
      </c>
      <c r="H1388" s="124" t="str">
        <f>IF(ISBLANK(VLOOKUP(TRIM(B1388),ALL!$B$1:$V$2738,4,FALSE)),"",IF(ISERROR(VLOOKUP(TRIM(B1388),ALL!$B$1:$V$2738,4,FALSE))," ",VLOOKUP(TRIM(B1388),ALL!$B$1:$V$2738,4,FALSE)))</f>
        <v>4-4</v>
      </c>
      <c r="I1388" s="34" t="str">
        <f>IF(ISBLANK(VLOOKUP(TRIM(B1388),ALL!$B$1:$V$2738,5,FALSE)),"",IF(ISERROR(VLOOKUP(TRIM(B1388),ALL!$B$1:$V$2738,5,FALSE))," ",VLOOKUP(TRIM(B1388),ALL!$B$1:$V$2738,5,FALSE)))</f>
        <v/>
      </c>
      <c r="J1388" s="34">
        <f>IF(ISBLANK(VLOOKUP(TRIM(B1388),ALL!$B$1:$V$2738,6,FALSE)),"",IF(ISERROR(VLOOKUP(TRIM(B1388),ALL!$B$1:$V$2738,6,FALSE))," ", VLOOKUP(TRIM(B1388),ALL!$B$1:$V$2738,6,FALSE)))</f>
        <v>3</v>
      </c>
      <c r="K1388" s="34"/>
      <c r="L1388" s="34" t="str">
        <f>IF(ISBLANK(VLOOKUP(TRIM(B1388),ALL!$B$1:$V$2738,8,FALSE)),"",IF(ISERROR(VLOOKUP(TRIM(B1388),ALL!$B$1:$V$2738,8,FALSE))," ",VLOOKUP(TRIM(B1388),ALL!$B$1:$V$2738,8,FALSE)))</f>
        <v/>
      </c>
      <c r="M1388" s="34" t="str">
        <f>IF(ISBLANK(VLOOKUP(TRIM(B1388),ALL!$B$1:$V$2738,9,FALSE)),"",IF(ISERROR(VLOOKUP(TRIM(B1388),ALL!$B$1:$V$2738,9,FALSE))," ",VLOOKUP(TRIM(B1388),ALL!$B$1:$V$2738,9,FALSE)))</f>
        <v/>
      </c>
      <c r="N1388" s="34" t="str">
        <f>IF(ISBLANK(VLOOKUP(TRIM(B1388),ALL!$B$1:$V$2738,10,FALSE)),"",IF(ISERROR(VLOOKUP(TRIM(B1388),ALL!$B$1:$V$2738,10,FALSE))," ",VLOOKUP(TRIM(B1388),ALL!$B$1:$V$2738,10,FALSE)))</f>
        <v/>
      </c>
      <c r="O1388" s="32"/>
      <c r="P1388"/>
      <c r="Q1388"/>
      <c r="R1388"/>
      <c r="S1388"/>
      <c r="T1388"/>
      <c r="AB1388"/>
      <c r="AC1388"/>
    </row>
    <row r="1389" spans="1:29">
      <c r="A1389" s="34" t="str">
        <f>IF(ISERROR(VLOOKUP(TRIM(B1389),ALL!$B$1:$U$2738,3,FALSE)),"(unc)",VLOOKUP(TRIM(B1389),ALL!$B$1:$U$2738,3,FALSE))</f>
        <v>ROLB</v>
      </c>
      <c r="B1389" s="99" t="s">
        <v>9149</v>
      </c>
      <c r="C1389" s="10" t="s">
        <v>8249</v>
      </c>
      <c r="D1389" s="224">
        <f>VLOOKUP(TRIM(B1389),BirthdateDraft!$A$1:$M$9000,2,FALSE)</f>
        <v>35624</v>
      </c>
      <c r="E1389" s="203" t="str">
        <f>VLOOKUP(TRIM(B1389),BirthdateDraft!$A$1:$M$9865,3,FALSE)</f>
        <v>19/1 (7)</v>
      </c>
      <c r="F1389" s="209"/>
      <c r="G1389" s="34" t="str">
        <f>IF(ISERROR(VLOOKUP(TRIM(B1389),ALL!$B$1:$U$2738,2,FALSE)),"",IF(ISERROR(VLOOKUP(TRIM(B1389),ALL!$B$1:$U$2738,2,FALSE))," ",VLOOKUP(TRIM(B1389),ALL!$B$1:$U$2738,2,FALSE)))</f>
        <v>JXA</v>
      </c>
      <c r="H1389" s="124" t="str">
        <f>IF(ISBLANK(VLOOKUP(TRIM(B1389),ALL!$B$1:$V$2738,4,FALSE)),"",IF(ISERROR(VLOOKUP(TRIM(B1389),ALL!$B$1:$V$2738,4,FALSE))," ",VLOOKUP(TRIM(B1389),ALL!$B$1:$V$2738,4,FALSE)))</f>
        <v>0-6</v>
      </c>
      <c r="I1389" s="34" t="str">
        <f>IF(ISBLANK(VLOOKUP(TRIM(B1389),ALL!$B$1:$V$2738,5,FALSE)),"",IF(ISERROR(VLOOKUP(TRIM(B1389),ALL!$B$1:$V$2738,5,FALSE))," ",VLOOKUP(TRIM(B1389),ALL!$B$1:$V$2738,5,FALSE)))</f>
        <v/>
      </c>
      <c r="J1389" s="34">
        <f>IF(ISBLANK(VLOOKUP(TRIM(B1389),ALL!$B$1:$V$2738,6,FALSE)),"",IF(ISERROR(VLOOKUP(TRIM(B1389),ALL!$B$1:$V$2738,6,FALSE))," ", VLOOKUP(TRIM(B1389),ALL!$B$1:$V$2738,6,FALSE)))</f>
        <v>12</v>
      </c>
      <c r="K1389" s="34"/>
      <c r="L1389" s="34" t="str">
        <f>IF(ISBLANK(VLOOKUP(TRIM(B1389),ALL!$B$1:$V$2738,8,FALSE)),"",IF(ISERROR(VLOOKUP(TRIM(B1389),ALL!$B$1:$V$2738,8,FALSE))," ",VLOOKUP(TRIM(B1389),ALL!$B$1:$V$2738,8,FALSE)))</f>
        <v/>
      </c>
      <c r="M1389" s="34" t="str">
        <f>IF(ISBLANK(VLOOKUP(TRIM(B1389),ALL!$B$1:$V$2738,9,FALSE)),"",IF(ISERROR(VLOOKUP(TRIM(B1389),ALL!$B$1:$V$2738,9,FALSE))," ",VLOOKUP(TRIM(B1389),ALL!$B$1:$V$2738,9,FALSE)))</f>
        <v/>
      </c>
      <c r="N1389" s="34" t="str">
        <f>IF(ISBLANK(VLOOKUP(TRIM(B1389),ALL!$B$1:$V$2738,10,FALSE)),"",IF(ISERROR(VLOOKUP(TRIM(B1389),ALL!$B$1:$V$2738,10,FALSE))," ",VLOOKUP(TRIM(B1389),ALL!$B$1:$V$2738,10,FALSE)))</f>
        <v/>
      </c>
      <c r="O1389" s="32"/>
      <c r="P1389"/>
      <c r="Q1389"/>
      <c r="R1389"/>
      <c r="S1389"/>
      <c r="T1389"/>
      <c r="AB1389"/>
      <c r="AC1389"/>
    </row>
    <row r="1390" spans="1:29">
      <c r="A1390" s="34" t="str">
        <f>IF(ISERROR(VLOOKUP(TRIM(B1390),ALL!$B$1:$U$2738,3,FALSE)),"(unc)",VLOOKUP(TRIM(B1390),ALL!$B$1:$U$2738,3,FALSE))</f>
        <v>RLB</v>
      </c>
      <c r="B1390" s="99" t="s">
        <v>10050</v>
      </c>
      <c r="C1390" s="10" t="s">
        <v>8249</v>
      </c>
      <c r="D1390" s="224">
        <f>VLOOKUP(TRIM(B1390),BirthdateDraft!$A$1:$M$9000,2,FALSE)</f>
        <v>36907</v>
      </c>
      <c r="E1390" s="203" t="str">
        <f>VLOOKUP(TRIM(B1390),BirthdateDraft!$A$1:$M$9865,3,FALSE)</f>
        <v>22/3</v>
      </c>
      <c r="F1390" s="209" t="s">
        <v>10660</v>
      </c>
      <c r="G1390" s="34" t="str">
        <f>IF(ISERROR(VLOOKUP(TRIM(B1390),ALL!$B$1:$U$2738,2,FALSE)),"",IF(ISERROR(VLOOKUP(TRIM(B1390),ALL!$B$1:$U$2738,2,FALSE))," ",VLOOKUP(TRIM(B1390),ALL!$B$1:$U$2738,2,FALSE)))</f>
        <v>HOA</v>
      </c>
      <c r="H1390" s="124" t="str">
        <f>IF(ISBLANK(VLOOKUP(TRIM(B1390),ALL!$B$1:$V$2738,4,FALSE)),"",IF(ISERROR(VLOOKUP(TRIM(B1390),ALL!$B$1:$V$2738,4,FALSE))," ",VLOOKUP(TRIM(B1390),ALL!$B$1:$V$2738,4,FALSE)))</f>
        <v>4-0</v>
      </c>
      <c r="I1390" s="34" t="str">
        <f>IF(ISBLANK(VLOOKUP(TRIM(B1390),ALL!$B$1:$V$2738,5,FALSE)),"",IF(ISERROR(VLOOKUP(TRIM(B1390),ALL!$B$1:$V$2738,5,FALSE))," ",VLOOKUP(TRIM(B1390),ALL!$B$1:$V$2738,5,FALSE)))</f>
        <v/>
      </c>
      <c r="J1390" s="34">
        <f>IF(ISBLANK(VLOOKUP(TRIM(B1390),ALL!$B$1:$V$2738,6,FALSE)),"",IF(ISERROR(VLOOKUP(TRIM(B1390),ALL!$B$1:$V$2738,6,FALSE))," ", VLOOKUP(TRIM(B1390),ALL!$B$1:$V$2738,6,FALSE)))</f>
        <v>4</v>
      </c>
      <c r="K1390" s="34"/>
      <c r="L1390" s="34"/>
      <c r="M1390" s="34"/>
      <c r="N1390" s="34"/>
      <c r="O1390" s="32"/>
      <c r="P1390"/>
      <c r="Q1390"/>
      <c r="R1390"/>
      <c r="S1390"/>
      <c r="T1390"/>
      <c r="AB1390"/>
      <c r="AC1390"/>
    </row>
    <row r="1391" spans="1:29">
      <c r="A1391" s="34" t="str">
        <f>IF(ISERROR(VLOOKUP(TRIM(B1391),ALL!$B$1:$U$2738,3,FALSE)),"(unc)",VLOOKUP(TRIM(B1391),ALL!$B$1:$U$2738,3,FALSE))</f>
        <v>ROLB</v>
      </c>
      <c r="B1391" s="208" t="s">
        <v>11319</v>
      </c>
      <c r="C1391" s="10" t="s">
        <v>8249</v>
      </c>
      <c r="D1391" s="224">
        <f>VLOOKUP(TRIM(B1391),BirthdateDraft!$A$1:$M$9000,2,FALSE)</f>
        <v>37502</v>
      </c>
      <c r="E1391" s="203">
        <f>VLOOKUP(TRIM(B1391),BirthdateDraft!$A$1:$M$9865,3,FALSE)</f>
        <v>23.2</v>
      </c>
      <c r="F1391" s="209" t="s">
        <v>11692</v>
      </c>
      <c r="G1391" s="34" t="str">
        <f>IF(ISERROR(VLOOKUP(TRIM(B1391),ALL!$B$1:$U$2738,2,FALSE)),"",IF(ISERROR(VLOOKUP(TRIM(B1391),ALL!$B$1:$U$2738,2,FALSE))," ",VLOOKUP(TRIM(B1391),ALL!$B$1:$U$2738,2,FALSE)))</f>
        <v>LAA</v>
      </c>
      <c r="H1391" s="124" t="str">
        <f>IF(ISBLANK(VLOOKUP(TRIM(B1391),ALL!$B$1:$V$2738,4,FALSE)),"",IF(ISERROR(VLOOKUP(TRIM(B1391),ALL!$B$1:$V$2738,4,FALSE))," ",VLOOKUP(TRIM(B1391),ALL!$B$1:$V$2738,4,FALSE)))</f>
        <v>0-6</v>
      </c>
      <c r="I1391" s="34" t="str">
        <f>IF(ISBLANK(VLOOKUP(TRIM(B1391),ALL!$B$1:$V$2738,5,FALSE)),"",IF(ISERROR(VLOOKUP(TRIM(B1391),ALL!$B$1:$V$2738,5,FALSE))," ",VLOOKUP(TRIM(B1391),ALL!$B$1:$V$2738,5,FALSE)))</f>
        <v/>
      </c>
      <c r="J1391" s="34">
        <f>IF(ISBLANK(VLOOKUP(TRIM(B1391),ALL!$B$1:$V$2738,6,FALSE)),"",IF(ISERROR(VLOOKUP(TRIM(B1391),ALL!$B$1:$V$2738,6,FALSE))," ", VLOOKUP(TRIM(B1391),ALL!$B$1:$V$2738,6,FALSE)))</f>
        <v>6</v>
      </c>
      <c r="K1391" s="34"/>
      <c r="L1391" s="34"/>
      <c r="M1391" s="34"/>
      <c r="N1391" s="34"/>
      <c r="O1391" s="32"/>
      <c r="P1391"/>
      <c r="Q1391"/>
      <c r="R1391"/>
      <c r="S1391"/>
      <c r="T1391"/>
      <c r="AB1391"/>
      <c r="AC1391"/>
    </row>
    <row r="1392" spans="1:29">
      <c r="A1392" s="34" t="str">
        <f>IF(ISERROR(VLOOKUP(TRIM(B1392),ALL!$B$1:$U$2738,3,FALSE)),"(unc)",VLOOKUP(TRIM(B1392),ALL!$B$1:$U$2738,3,FALSE))</f>
        <v>ILB</v>
      </c>
      <c r="B1392" s="219" t="s">
        <v>9285</v>
      </c>
      <c r="C1392" s="10" t="s">
        <v>8249</v>
      </c>
      <c r="D1392" s="224">
        <f>VLOOKUP(TRIM(B1392),BirthdateDraft!$A$1:$M$9000,2,FALSE)</f>
        <v>36039</v>
      </c>
      <c r="E1392" s="203" t="str">
        <f>VLOOKUP(TRIM(B1392),BirthdateDraft!$A$1:$M$9865,3,FALSE)</f>
        <v>21/5</v>
      </c>
      <c r="F1392" s="209" t="s">
        <v>11692</v>
      </c>
      <c r="G1392" s="34" t="str">
        <f>IF(ISERROR(VLOOKUP(TRIM(B1392),ALL!$B$1:$U$2738,2,FALSE)),"",IF(ISERROR(VLOOKUP(TRIM(B1392),ALL!$B$1:$U$2738,2,FALSE))," ",VLOOKUP(TRIM(B1392),ALL!$B$1:$U$2738,2,FALSE)))</f>
        <v>TBN</v>
      </c>
      <c r="H1392" s="124" t="str">
        <f>IF(ISBLANK(VLOOKUP(TRIM(B1392),ALL!$B$1:$V$2738,4,FALSE)),"",IF(ISERROR(VLOOKUP(TRIM(B1392),ALL!$B$1:$V$2738,4,FALSE))," ",VLOOKUP(TRIM(B1392),ALL!$B$1:$V$2738,4,FALSE)))</f>
        <v>4-4</v>
      </c>
      <c r="I1392" s="34" t="str">
        <f>IF(ISBLANK(VLOOKUP(TRIM(B1392),ALL!$B$1:$V$2738,5,FALSE)),"",IF(ISERROR(VLOOKUP(TRIM(B1392),ALL!$B$1:$V$2738,5,FALSE))," ",VLOOKUP(TRIM(B1392),ALL!$B$1:$V$2738,5,FALSE)))</f>
        <v/>
      </c>
      <c r="J1392" s="34">
        <f>IF(ISBLANK(VLOOKUP(TRIM(B1392),ALL!$B$1:$V$2738,6,FALSE)),"",IF(ISERROR(VLOOKUP(TRIM(B1392),ALL!$B$1:$V$2738,6,FALSE))," ", VLOOKUP(TRIM(B1392),ALL!$B$1:$V$2738,6,FALSE)))</f>
        <v>0</v>
      </c>
      <c r="K1392" s="34"/>
      <c r="L1392" s="34"/>
      <c r="M1392" s="34"/>
      <c r="N1392" s="34"/>
      <c r="O1392" s="32"/>
      <c r="P1392"/>
      <c r="Q1392"/>
      <c r="R1392"/>
      <c r="S1392"/>
      <c r="T1392"/>
      <c r="AB1392"/>
      <c r="AC1392"/>
    </row>
    <row r="1393" spans="1:29">
      <c r="A1393" s="34" t="str">
        <f>IF(ISERROR(VLOOKUP(TRIM(B1393),ALL!$B$1:$U$2738,3,FALSE)),"(unc)",VLOOKUP(TRIM(B1393),ALL!$B$1:$U$2738,3,FALSE))</f>
        <v>OLB</v>
      </c>
      <c r="B1393" s="500" t="s">
        <v>11254</v>
      </c>
      <c r="C1393" s="10" t="s">
        <v>8249</v>
      </c>
      <c r="D1393" s="224">
        <f>VLOOKUP(TRIM(B1393),BirthdateDraft!$A$1:$M$9000,2,FALSE)</f>
        <v>36163</v>
      </c>
      <c r="E1393" s="203">
        <f>VLOOKUP(TRIM(B1393),BirthdateDraft!$A$1:$M$9865,3,FALSE)</f>
        <v>23.4</v>
      </c>
      <c r="F1393" s="209" t="s">
        <v>11692</v>
      </c>
      <c r="G1393" s="34" t="str">
        <f>IF(ISERROR(VLOOKUP(TRIM(B1393),ALL!$B$1:$U$2738,2,FALSE)),"",IF(ISERROR(VLOOKUP(TRIM(B1393),ALL!$B$1:$U$2738,2,FALSE))," ",VLOOKUP(TRIM(B1393),ALL!$B$1:$U$2738,2,FALSE)))</f>
        <v>BAA</v>
      </c>
      <c r="H1393" s="124" t="str">
        <f>IF(ISBLANK(VLOOKUP(TRIM(B1393),ALL!$B$1:$V$2738,4,FALSE)),"",IF(ISERROR(VLOOKUP(TRIM(B1393),ALL!$B$1:$V$2738,4,FALSE))," ",VLOOKUP(TRIM(B1393),ALL!$B$1:$V$2738,4,FALSE)))</f>
        <v>0-0</v>
      </c>
      <c r="I1393" s="34" t="str">
        <f>IF(ISBLANK(VLOOKUP(TRIM(B1393),ALL!$B$1:$V$2738,5,FALSE)),"",IF(ISERROR(VLOOKUP(TRIM(B1393),ALL!$B$1:$V$2738,5,FALSE))," ",VLOOKUP(TRIM(B1393),ALL!$B$1:$V$2738,5,FALSE)))</f>
        <v/>
      </c>
      <c r="J1393" s="34">
        <f>IF(ISBLANK(VLOOKUP(TRIM(B1393),ALL!$B$1:$V$2738,6,FALSE)),"",IF(ISERROR(VLOOKUP(TRIM(B1393),ALL!$B$1:$V$2738,6,FALSE))," ", VLOOKUP(TRIM(B1393),ALL!$B$1:$V$2738,6,FALSE)))</f>
        <v>2</v>
      </c>
      <c r="K1393" s="34"/>
      <c r="L1393" s="34"/>
      <c r="M1393" s="34"/>
      <c r="N1393" s="34"/>
      <c r="O1393" s="32"/>
      <c r="P1393"/>
      <c r="Q1393"/>
      <c r="R1393"/>
      <c r="S1393"/>
      <c r="T1393"/>
      <c r="AB1393"/>
      <c r="AC1393"/>
    </row>
    <row r="1394" spans="1:29">
      <c r="A1394" s="34" t="str">
        <f>IF(ISERROR(VLOOKUP(TRIM(B1394),ALL!$B$1:$U$2738,3,FALSE)),"(unc)",VLOOKUP(TRIM(B1394),ALL!$B$1:$U$2738,3,FALSE))</f>
        <v>LB</v>
      </c>
      <c r="B1394" s="99" t="s">
        <v>10206</v>
      </c>
      <c r="C1394" s="10" t="s">
        <v>8249</v>
      </c>
      <c r="D1394" s="224">
        <f>VLOOKUP(TRIM(B1394),BirthdateDraft!$A$1:$M$9000,2,FALSE)</f>
        <v>35965</v>
      </c>
      <c r="E1394" s="203" t="str">
        <f>VLOOKUP(TRIM(B1394),BirthdateDraft!$A$1:$M$9865,3,FALSE)</f>
        <v>22/FA</v>
      </c>
      <c r="F1394" s="209" t="s">
        <v>10694</v>
      </c>
      <c r="G1394" s="34" t="str">
        <f>IF(ISERROR(VLOOKUP(TRIM(B1394),ALL!$B$1:$U$2738,2,FALSE)),"",IF(ISERROR(VLOOKUP(TRIM(B1394),ALL!$B$1:$U$2738,2,FALSE))," ",VLOOKUP(TRIM(B1394),ALL!$B$1:$U$2738,2,FALSE)))</f>
        <v>HOA</v>
      </c>
      <c r="H1394" s="124" t="str">
        <f>IF(ISBLANK(VLOOKUP(TRIM(B1394),ALL!$B$1:$V$2738,4,FALSE)),"",IF(ISERROR(VLOOKUP(TRIM(B1394),ALL!$B$1:$V$2738,4,FALSE))," ",VLOOKUP(TRIM(B1394),ALL!$B$1:$V$2738,4,FALSE)))</f>
        <v>0-0</v>
      </c>
      <c r="I1394" s="34" t="str">
        <f>IF(ISBLANK(VLOOKUP(TRIM(B1394),ALL!$B$1:$V$2738,5,FALSE)),"",IF(ISERROR(VLOOKUP(TRIM(B1394),ALL!$B$1:$V$2738,5,FALSE))," ",VLOOKUP(TRIM(B1394),ALL!$B$1:$V$2738,5,FALSE)))</f>
        <v/>
      </c>
      <c r="J1394" s="34">
        <f>IF(ISBLANK(VLOOKUP(TRIM(B1394),ALL!$B$1:$V$2738,6,FALSE)),"",IF(ISERROR(VLOOKUP(TRIM(B1394),ALL!$B$1:$V$2738,6,FALSE))," ", VLOOKUP(TRIM(B1394),ALL!$B$1:$V$2738,6,FALSE)))</f>
        <v>0</v>
      </c>
      <c r="K1394" s="34"/>
      <c r="L1394" s="34"/>
      <c r="M1394" s="34"/>
      <c r="N1394" s="34"/>
      <c r="O1394" s="32"/>
      <c r="P1394"/>
      <c r="Q1394"/>
      <c r="R1394"/>
      <c r="S1394"/>
      <c r="T1394"/>
      <c r="AB1394"/>
      <c r="AC1394"/>
    </row>
    <row r="1395" spans="1:29">
      <c r="A1395" s="34"/>
      <c r="B1395" s="99"/>
      <c r="C1395" s="10"/>
      <c r="D1395" s="224"/>
      <c r="E1395" s="203"/>
      <c r="F1395" s="209"/>
      <c r="G1395" s="34"/>
      <c r="H1395" s="124"/>
      <c r="I1395" s="34"/>
      <c r="J1395" s="34"/>
      <c r="K1395" s="34"/>
      <c r="L1395" s="34" t="str">
        <f>IF(ISBLANK(VLOOKUP(TRIM(B1395),ALL!$B$1:$V$2738,8,FALSE)),"",IF(ISERROR(VLOOKUP(TRIM(B1395),ALL!$B$1:$V$2738,8,FALSE))," ",VLOOKUP(TRIM(B1395),ALL!$B$1:$V$2738,8,FALSE)))</f>
        <v xml:space="preserve"> </v>
      </c>
      <c r="M1395" s="34" t="str">
        <f>IF(ISBLANK(VLOOKUP(TRIM(B1395),ALL!$B$1:$V$2738,9,FALSE)),"",IF(ISERROR(VLOOKUP(TRIM(B1395),ALL!$B$1:$V$2738,9,FALSE))," ",VLOOKUP(TRIM(B1395),ALL!$B$1:$V$2738,9,FALSE)))</f>
        <v xml:space="preserve"> </v>
      </c>
      <c r="N1395" s="34" t="str">
        <f>IF(ISBLANK(VLOOKUP(TRIM(B1395),ALL!$B$1:$V$2738,10,FALSE)),"",IF(ISERROR(VLOOKUP(TRIM(B1395),ALL!$B$1:$V$2738,10,FALSE))," ",VLOOKUP(TRIM(B1395),ALL!$B$1:$V$2738,10,FALSE)))</f>
        <v xml:space="preserve"> </v>
      </c>
      <c r="O1395" s="32"/>
      <c r="P1395"/>
      <c r="Q1395"/>
      <c r="R1395"/>
      <c r="S1395"/>
      <c r="T1395"/>
      <c r="AB1395"/>
      <c r="AC1395"/>
    </row>
    <row r="1396" spans="1:29">
      <c r="A1396" s="34" t="str">
        <f>IF(ISERROR(VLOOKUP(TRIM(B1396),ALL!$B$1:$U$2738,3,FALSE)),"(unc)",VLOOKUP(TRIM(B1396),ALL!$B$1:$U$2738,3,FALSE))</f>
        <v>CB ^</v>
      </c>
      <c r="B1396" s="99" t="s">
        <v>6500</v>
      </c>
      <c r="C1396" s="10" t="s">
        <v>8249</v>
      </c>
      <c r="D1396" s="224">
        <f>VLOOKUP(TRIM(B1396),BirthdateDraft!$A$1:$M$9000,2,FALSE)</f>
        <v>35273</v>
      </c>
      <c r="E1396" s="203" t="str">
        <f>VLOOKUP(TRIM(B1396),BirthdateDraft!$A$1:$M$9865,3,FALSE)</f>
        <v>18/4</v>
      </c>
      <c r="F1396" s="209"/>
      <c r="G1396" s="34" t="str">
        <f>IF(ISERROR(VLOOKUP(TRIM(B1396),ALL!$B$1:$U$2738,2,FALSE)),"",IF(ISERROR(VLOOKUP(TRIM(B1396),ALL!$B$1:$U$2738,2,FALSE))," ",VLOOKUP(TRIM(B1396),ALL!$B$1:$U$2738,2,FALSE)))</f>
        <v>BFA</v>
      </c>
      <c r="H1396" s="124" t="str">
        <f>IF(ISBLANK(VLOOKUP(TRIM(B1396),ALL!$B$1:$V$2738,4,FALSE)),"",IF(ISERROR(VLOOKUP(TRIM(B1396),ALL!$B$1:$V$2738,4,FALSE))," ",VLOOKUP(TRIM(B1396),ALL!$B$1:$V$2738,4,FALSE)))</f>
        <v>6</v>
      </c>
      <c r="I1396" s="34" t="str">
        <f>IF(ISBLANK(VLOOKUP(TRIM(B1396),ALL!$B$1:$V$2738,5,FALSE)),"",IF(ISERROR(VLOOKUP(TRIM(B1396),ALL!$B$1:$V$2738,5,FALSE))," ",VLOOKUP(TRIM(B1396),ALL!$B$1:$V$2738,5,FALSE)))</f>
        <v/>
      </c>
      <c r="J1396" s="34" t="str">
        <f>IF(ISBLANK(VLOOKUP(TRIM(B1396),ALL!$B$1:$V$2738,6,FALSE)),"",IF(ISERROR(VLOOKUP(TRIM(B1396),ALL!$B$1:$V$2738,6,FALSE))," ", VLOOKUP(TRIM(B1396),ALL!$B$1:$V$2738,6,FALSE)))</f>
        <v/>
      </c>
      <c r="K1396" s="34" t="str">
        <f>IF(ISBLANK(VLOOKUP(TRIM(B1396),ALL!$B$1:$V$2738,7,FALSE)),"",IF(ISERROR(VLOOKUP(TRIM(B1396),ALL!$B$1:$V$2738,7,FALSE))," ",VLOOKUP(TRIM(B1396),ALL!$B$1:$V$2738,7,FALSE)))</f>
        <v/>
      </c>
      <c r="L1396" s="34" t="str">
        <f>IF(ISBLANK(VLOOKUP(TRIM(B1396),ALL!$B$1:$V$2738,8,FALSE)),"",IF(ISERROR(VLOOKUP(TRIM(B1396),ALL!$B$1:$V$2738,8,FALSE))," ",VLOOKUP(TRIM(B1396),ALL!$B$1:$V$2738,8,FALSE)))</f>
        <v/>
      </c>
      <c r="M1396" s="34" t="str">
        <f>IF(ISBLANK(VLOOKUP(TRIM(B1396),ALL!$B$1:$V$2738,9,FALSE)),"",IF(ISERROR(VLOOKUP(TRIM(B1396),ALL!$B$1:$V$2738,9,FALSE))," ",VLOOKUP(TRIM(B1396),ALL!$B$1:$V$2738,9,FALSE)))</f>
        <v/>
      </c>
      <c r="N1396" s="34" t="str">
        <f>IF(ISBLANK(VLOOKUP(TRIM(B1396),ALL!$B$1:$V$2738,10,FALSE)),"",IF(ISERROR(VLOOKUP(TRIM(B1396),ALL!$B$1:$V$2738,10,FALSE))," ",VLOOKUP(TRIM(B1396),ALL!$B$1:$V$2738,10,FALSE)))</f>
        <v/>
      </c>
      <c r="O1396" s="32"/>
      <c r="P1396"/>
      <c r="Q1396"/>
      <c r="R1396"/>
      <c r="S1396"/>
      <c r="T1396"/>
      <c r="AB1396"/>
      <c r="AC1396"/>
    </row>
    <row r="1397" spans="1:29">
      <c r="A1397" s="34" t="str">
        <f>IF(ISERROR(VLOOKUP(TRIM(B1397),ALL!$B$1:$U$2738,3,FALSE)),"(unc)",VLOOKUP(TRIM(B1397),ALL!$B$1:$U$2738,3,FALSE))</f>
        <v>LCB ^</v>
      </c>
      <c r="B1397" s="99" t="s">
        <v>9166</v>
      </c>
      <c r="C1397" s="10" t="s">
        <v>8249</v>
      </c>
      <c r="D1397" s="224">
        <f>VLOOKUP(TRIM(B1397),BirthdateDraft!$A$1:$M$9000,2,FALSE)</f>
        <v>36465</v>
      </c>
      <c r="E1397" s="203" t="str">
        <f>VLOOKUP(TRIM(B1397),BirthdateDraft!$A$1:$M$9865,3,FALSE)</f>
        <v>21/1(8)</v>
      </c>
      <c r="F1397" s="209" t="s">
        <v>10755</v>
      </c>
      <c r="G1397" s="34" t="str">
        <f>IF(ISERROR(VLOOKUP(TRIM(B1397),ALL!$B$1:$U$2738,2,FALSE)),"",IF(ISERROR(VLOOKUP(TRIM(B1397),ALL!$B$1:$U$2738,2,FALSE))," ",VLOOKUP(TRIM(B1397),ALL!$B$1:$U$2738,2,FALSE)))</f>
        <v>CAN</v>
      </c>
      <c r="H1397" s="124" t="str">
        <f>IF(ISBLANK(VLOOKUP(TRIM(B1397),ALL!$B$1:$V$2738,4,FALSE)),"",IF(ISERROR(VLOOKUP(TRIM(B1397),ALL!$B$1:$V$2738,4,FALSE))," ",VLOOKUP(TRIM(B1397),ALL!$B$1:$V$2738,4,FALSE)))</f>
        <v>5</v>
      </c>
      <c r="I1397" s="34"/>
      <c r="J1397" s="34"/>
      <c r="K1397" s="34"/>
      <c r="L1397" s="34"/>
      <c r="M1397" s="34"/>
      <c r="N1397" s="34"/>
      <c r="O1397" s="32"/>
      <c r="P1397"/>
      <c r="Q1397"/>
      <c r="R1397"/>
      <c r="S1397"/>
      <c r="T1397"/>
      <c r="AB1397"/>
      <c r="AC1397"/>
    </row>
    <row r="1398" spans="1:29">
      <c r="A1398" s="34" t="str">
        <f>IF(ISERROR(VLOOKUP(TRIM(B1398),ALL!$B$1:$U$2738,3,FALSE)),"(unc)",VLOOKUP(TRIM(B1398),ALL!$B$1:$U$2738,3,FALSE))</f>
        <v>LCB ^</v>
      </c>
      <c r="B1398" s="99" t="s">
        <v>6644</v>
      </c>
      <c r="C1398" s="10" t="s">
        <v>8249</v>
      </c>
      <c r="D1398" s="224">
        <f>VLOOKUP(TRIM(B1398),BirthdateDraft!$A$1:$M$9819,2,FALSE)</f>
        <v>35430</v>
      </c>
      <c r="E1398" s="203" t="str">
        <f>VLOOKUP(TRIM(B1398),BirthdateDraft!$A$1:$M$9819,3,FALSE)</f>
        <v>18/2</v>
      </c>
      <c r="F1398" s="209"/>
      <c r="G1398" s="34" t="str">
        <f>IF(ISERROR(VLOOKUP(TRIM(B1398),ALL!$B$1:$U$2738,2,FALSE)),"",IF(ISERROR(VLOOKUP(TRIM(B1398),ALL!$B$1:$U$2738,2,FALSE))," ",VLOOKUP(TRIM(B1398),ALL!$B$1:$U$2738,2,FALSE)))</f>
        <v>TBN</v>
      </c>
      <c r="H1398" s="124" t="str">
        <f>IF(ISBLANK(VLOOKUP(TRIM(B1398),ALL!$B$1:$V$2738,4,FALSE)),"",IF(ISERROR(VLOOKUP(TRIM(B1398),ALL!$B$1:$V$2738,4,FALSE))," ",VLOOKUP(TRIM(B1398),ALL!$B$1:$V$2738,4,FALSE)))</f>
        <v>4</v>
      </c>
      <c r="I1398" s="34"/>
      <c r="J1398" s="34" t="str">
        <f>IF(ISBLANK(VLOOKUP(TRIM(B1398),ALL!$B$1:$V$2738,6,FALSE)),"",IF(ISERROR(VLOOKUP(TRIM(B1398),ALL!$B$1:$V$2738,6,FALSE))," ", VLOOKUP(TRIM(B1398),ALL!$B$1:$V$2738,6,FALSE)))</f>
        <v/>
      </c>
      <c r="K1398" s="34" t="str">
        <f>IF(ISBLANK(VLOOKUP(TRIM(B1398),ALL!$B$1:$V$2738,7,FALSE)),"",IF(ISERROR(VLOOKUP(TRIM(B1398),ALL!$B$1:$V$2738,7,FALSE))," ",VLOOKUP(TRIM(B1398),ALL!$B$1:$V$2738,7,FALSE)))</f>
        <v/>
      </c>
      <c r="L1398" s="34" t="str">
        <f>IF(ISBLANK(VLOOKUP(TRIM(B1398),ALL!$B$1:$V$2738,8,FALSE)),"",IF(ISERROR(VLOOKUP(TRIM(B1398),ALL!$B$1:$V$2738,8,FALSE))," ",VLOOKUP(TRIM(B1398),ALL!$B$1:$V$2738,8,FALSE)))</f>
        <v/>
      </c>
      <c r="M1398" s="34" t="str">
        <f>IF(ISBLANK(VLOOKUP(TRIM(B1398),ALL!$B$1:$V$2738,9,FALSE)),"",IF(ISERROR(VLOOKUP(TRIM(B1398),ALL!$B$1:$V$2738,9,FALSE))," ",VLOOKUP(TRIM(B1398),ALL!$B$1:$V$2738,9,FALSE)))</f>
        <v/>
      </c>
      <c r="N1398" s="34" t="str">
        <f>IF(ISBLANK(VLOOKUP(TRIM(B1398),ALL!$B$1:$V$2738,10,FALSE)),"",IF(ISERROR(VLOOKUP(TRIM(B1398),ALL!$B$1:$V$2738,10,FALSE))," ",VLOOKUP(TRIM(B1398),ALL!$B$1:$V$2738,10,FALSE)))</f>
        <v/>
      </c>
      <c r="O1398" s="32"/>
      <c r="P1398"/>
      <c r="Q1398"/>
      <c r="R1398"/>
      <c r="S1398"/>
      <c r="T1398"/>
      <c r="AB1398"/>
      <c r="AC1398"/>
    </row>
    <row r="1399" spans="1:29">
      <c r="A1399" s="34" t="str">
        <f>IF(ISERROR(VLOOKUP(TRIM(B1399),ALL!$B$1:$U$2738,3,FALSE)),"(unc)",VLOOKUP(TRIM(B1399),ALL!$B$1:$U$2738,3,FALSE))</f>
        <v>SS ^</v>
      </c>
      <c r="B1399" s="99" t="s">
        <v>11118</v>
      </c>
      <c r="C1399" s="10" t="s">
        <v>8249</v>
      </c>
      <c r="D1399" s="224">
        <f>VLOOKUP(TRIM(B1399),BirthdateDraft!$A$1:$M$9819,2,FALSE)</f>
        <v>36660</v>
      </c>
      <c r="E1399" s="203">
        <f>VLOOKUP(TRIM(B1399),BirthdateDraft!$A$1:$M$9819,3,FALSE)</f>
        <v>23.5</v>
      </c>
      <c r="F1399" s="209" t="s">
        <v>11694</v>
      </c>
      <c r="G1399" s="34" t="str">
        <f>IF(ISERROR(VLOOKUP(TRIM(B1399),ALL!$B$1:$U$2738,2,FALSE)),"",IF(ISERROR(VLOOKUP(TRIM(B1399),ALL!$B$1:$U$2738,2,FALSE))," ",VLOOKUP(TRIM(B1399),ALL!$B$1:$U$2738,2,FALSE)))</f>
        <v>NON</v>
      </c>
      <c r="H1399" s="124" t="str">
        <f>IF(ISBLANK(VLOOKUP(TRIM(B1399),ALL!$B$1:$V$2738,4,FALSE)),"",IF(ISERROR(VLOOKUP(TRIM(B1399),ALL!$B$1:$V$2738,4,FALSE))," ",VLOOKUP(TRIM(B1399),ALL!$B$1:$V$2738,4,FALSE)))</f>
        <v>4-0</v>
      </c>
      <c r="I1399" s="34"/>
      <c r="J1399" s="34"/>
      <c r="K1399" s="34"/>
      <c r="L1399" s="34"/>
      <c r="M1399" s="34"/>
      <c r="N1399" s="34"/>
      <c r="O1399" s="32"/>
      <c r="P1399"/>
      <c r="Q1399"/>
      <c r="R1399"/>
      <c r="S1399"/>
      <c r="T1399"/>
      <c r="AB1399"/>
      <c r="AC1399"/>
    </row>
    <row r="1400" spans="1:29">
      <c r="A1400" s="34" t="str">
        <f>IF(ISERROR(VLOOKUP(TRIM(B1400),ALL!$B$1:$U$2738,3,FALSE)),"(unc)",VLOOKUP(TRIM(B1400),ALL!$B$1:$U$2738,3,FALSE))</f>
        <v>RCB ^</v>
      </c>
      <c r="B1400" s="99" t="s">
        <v>10973</v>
      </c>
      <c r="C1400" s="10" t="s">
        <v>8249</v>
      </c>
      <c r="D1400" s="224">
        <f>VLOOKUP(TRIM(B1400),BirthdateDraft!$A$1:$M$9819,2,FALSE)</f>
        <v>36953</v>
      </c>
      <c r="E1400" s="203">
        <f>VLOOKUP(TRIM(B1400),BirthdateDraft!$A$1:$M$9819,3,FALSE)</f>
        <v>23.1</v>
      </c>
      <c r="F1400" s="209"/>
      <c r="G1400" s="34" t="str">
        <f>IF(ISERROR(VLOOKUP(TRIM(B1400),ALL!$B$1:$U$2738,2,FALSE)),"",IF(ISERROR(VLOOKUP(TRIM(B1400),ALL!$B$1:$U$2738,2,FALSE))," ",VLOOKUP(TRIM(B1400),ALL!$B$1:$U$2738,2,FALSE)))</f>
        <v>NYN</v>
      </c>
      <c r="H1400" s="124" t="str">
        <f>IF(ISBLANK(VLOOKUP(TRIM(B1400),ALL!$B$1:$V$2738,4,FALSE)),"",IF(ISERROR(VLOOKUP(TRIM(B1400),ALL!$B$1:$V$2738,4,FALSE))," ",VLOOKUP(TRIM(B1400),ALL!$B$1:$V$2738,4,FALSE)))</f>
        <v>4</v>
      </c>
      <c r="I1400" s="34"/>
      <c r="J1400" s="34"/>
      <c r="K1400" s="34"/>
      <c r="L1400" s="34"/>
      <c r="M1400" s="34"/>
      <c r="N1400" s="34"/>
      <c r="O1400" s="32"/>
      <c r="P1400"/>
      <c r="Q1400"/>
      <c r="R1400"/>
      <c r="S1400"/>
      <c r="T1400"/>
      <c r="AB1400"/>
      <c r="AC1400"/>
    </row>
    <row r="1401" spans="1:29">
      <c r="A1401" s="34" t="str">
        <f>IF(ISERROR(VLOOKUP(TRIM(B1401),ALL!$B$1:$U$2738,3,FALSE)),"(unc)",VLOOKUP(TRIM(B1401),ALL!$B$1:$U$2738,3,FALSE))</f>
        <v>DB ^</v>
      </c>
      <c r="B1401" s="99" t="s">
        <v>7170</v>
      </c>
      <c r="C1401" s="10" t="s">
        <v>8249</v>
      </c>
      <c r="D1401" s="224">
        <f>VLOOKUP(TRIM(B1401),BirthdateDraft!$A$1:$M$9000,2,FALSE)</f>
        <v>35786</v>
      </c>
      <c r="E1401" s="203" t="str">
        <f>VLOOKUP(TRIM(B1401),BirthdateDraft!$A$1:$M$9865,3,FALSE)</f>
        <v>19/2</v>
      </c>
      <c r="F1401" s="209"/>
      <c r="G1401" s="34" t="str">
        <f>IF(ISERROR(VLOOKUP(TRIM(B1401),ALL!$B$1:$U$2738,2,FALSE)),"",IF(ISERROR(VLOOKUP(TRIM(B1401),ALL!$B$1:$U$2738,2,FALSE))," ",VLOOKUP(TRIM(B1401),ALL!$B$1:$U$2738,2,FALSE)))</f>
        <v>BFA</v>
      </c>
      <c r="H1401" s="124" t="str">
        <f>IF(ISBLANK(VLOOKUP(TRIM(B1401),ALL!$B$1:$V$2738,4,FALSE)),"",IF(ISERROR(VLOOKUP(TRIM(B1401),ALL!$B$1:$V$2738,4,FALSE))," ",VLOOKUP(TRIM(B1401),ALL!$B$1:$V$2738,4,FALSE)))</f>
        <v>0-0</v>
      </c>
      <c r="I1401" s="34"/>
      <c r="J1401" s="34"/>
      <c r="K1401" s="34"/>
      <c r="L1401" s="34" t="str">
        <f>IF(ISBLANK(VLOOKUP(TRIM(B1401),ALL!$B$1:$V$2738,8,FALSE)),"",IF(ISERROR(VLOOKUP(TRIM(B1401),ALL!$B$1:$V$2738,8,FALSE))," ",VLOOKUP(TRIM(B1401),ALL!$B$1:$V$2738,8,FALSE)))</f>
        <v/>
      </c>
      <c r="M1401" s="34" t="str">
        <f>IF(ISBLANK(VLOOKUP(TRIM(B1401),ALL!$B$1:$V$2738,9,FALSE)),"",IF(ISERROR(VLOOKUP(TRIM(B1401),ALL!$B$1:$V$2738,9,FALSE))," ",VLOOKUP(TRIM(B1401),ALL!$B$1:$V$2738,9,FALSE)))</f>
        <v/>
      </c>
      <c r="N1401" s="34" t="str">
        <f>IF(ISBLANK(VLOOKUP(TRIM(B1401),ALL!$B$1:$V$2738,10,FALSE)),"",IF(ISERROR(VLOOKUP(TRIM(B1401),ALL!$B$1:$V$2738,10,FALSE))," ",VLOOKUP(TRIM(B1401),ALL!$B$1:$V$2738,10,FALSE)))</f>
        <v/>
      </c>
      <c r="O1401" s="32"/>
      <c r="P1401"/>
      <c r="Q1401"/>
      <c r="R1401"/>
      <c r="S1401"/>
      <c r="T1401"/>
      <c r="AB1401"/>
      <c r="AC1401"/>
    </row>
    <row r="1402" spans="1:29">
      <c r="A1402" s="34" t="str">
        <f>IF(ISERROR(VLOOKUP(TRIM(B1402),ALL!$B$1:$U$2738,3,FALSE)),"(unc)",VLOOKUP(TRIM(B1402),ALL!$B$1:$U$2738,3,FALSE))</f>
        <v>CB ^</v>
      </c>
      <c r="B1402" s="440" t="s">
        <v>10244</v>
      </c>
      <c r="C1402" s="10" t="s">
        <v>8249</v>
      </c>
      <c r="D1402" s="224">
        <f>VLOOKUP(TRIM(B1402),BirthdateDraft!$A$1:$M$9000,2,FALSE)</f>
        <v>36681</v>
      </c>
      <c r="E1402" s="203" t="str">
        <f>VLOOKUP(TRIM(B1402),BirthdateDraft!$A$1:$M$9865,3,FALSE)</f>
        <v>22/FA</v>
      </c>
      <c r="F1402" s="209" t="s">
        <v>11887</v>
      </c>
      <c r="G1402" s="34" t="str">
        <f>IF(ISERROR(VLOOKUP(TRIM(B1402),ALL!$B$1:$U$2738,2,FALSE)),"",IF(ISERROR(VLOOKUP(TRIM(B1402),ALL!$B$1:$U$2738,2,FALSE))," ",VLOOKUP(TRIM(B1402),ALL!$B$1:$U$2738,2,FALSE)))</f>
        <v>DNA</v>
      </c>
      <c r="H1402" s="124" t="str">
        <f>IF(ISBLANK(VLOOKUP(TRIM(B1402),ALL!$B$1:$V$2738,4,FALSE)),"",IF(ISERROR(VLOOKUP(TRIM(B1402),ALL!$B$1:$V$2738,4,FALSE))," ",VLOOKUP(TRIM(B1402),ALL!$B$1:$V$2738,4,FALSE)))</f>
        <v>4</v>
      </c>
      <c r="I1402" s="34"/>
      <c r="J1402" s="34"/>
      <c r="K1402" s="34"/>
      <c r="L1402" s="34"/>
      <c r="M1402" s="34"/>
      <c r="N1402" s="34"/>
      <c r="O1402" s="32"/>
      <c r="P1402"/>
      <c r="Q1402"/>
      <c r="R1402"/>
      <c r="S1402"/>
      <c r="T1402"/>
      <c r="AB1402"/>
      <c r="AC1402"/>
    </row>
    <row r="1403" spans="1:29">
      <c r="A1403" s="34" t="str">
        <f>IF(ISERROR(VLOOKUP(TRIM(B1403),ALL!$B$1:$U$2738,3,FALSE)),"(unc)",VLOOKUP(TRIM(B1403),ALL!$B$1:$U$2738,3,FALSE))</f>
        <v>S ^</v>
      </c>
      <c r="B1403" s="228" t="s">
        <v>11027</v>
      </c>
      <c r="C1403" s="10" t="s">
        <v>8249</v>
      </c>
      <c r="D1403" s="224">
        <f>VLOOKUP(TRIM(B1403),BirthdateDraft!$A$1:$M$9000,2,FALSE)</f>
        <v>36718</v>
      </c>
      <c r="E1403" s="203">
        <f>VLOOKUP(TRIM(B1403),BirthdateDraft!$A$1:$M$9865,3,FALSE)</f>
        <v>23.4</v>
      </c>
      <c r="F1403" s="209" t="s">
        <v>11869</v>
      </c>
      <c r="G1403" s="34" t="str">
        <f>IF(ISERROR(VLOOKUP(TRIM(B1403),ALL!$B$1:$U$2738,2,FALSE)),"",IF(ISERROR(VLOOKUP(TRIM(B1403),ALL!$B$1:$U$2738,2,FALSE))," ",VLOOKUP(TRIM(B1403),ALL!$B$1:$U$2738,2,FALSE)))</f>
        <v>KCA</v>
      </c>
      <c r="H1403" s="124" t="str">
        <f>IF(ISBLANK(VLOOKUP(TRIM(B1403),ALL!$B$1:$V$2738,4,FALSE)),"",IF(ISERROR(VLOOKUP(TRIM(B1403),ALL!$B$1:$V$2738,4,FALSE))," ",VLOOKUP(TRIM(B1403),ALL!$B$1:$V$2738,4,FALSE)))</f>
        <v>4-4</v>
      </c>
      <c r="I1403" s="34"/>
      <c r="J1403" s="34"/>
      <c r="K1403" s="34"/>
      <c r="L1403" s="34"/>
      <c r="M1403" s="34"/>
      <c r="N1403" s="34"/>
      <c r="O1403" s="32"/>
      <c r="P1403"/>
      <c r="Q1403"/>
      <c r="R1403"/>
      <c r="S1403"/>
      <c r="T1403"/>
      <c r="AB1403"/>
      <c r="AC1403"/>
    </row>
    <row r="1404" spans="1:29">
      <c r="A1404" s="34" t="str">
        <f>IF(ISERROR(VLOOKUP(TRIM(B1404),ALL!$B$1:$U$2738,3,FALSE)),"(unc)",VLOOKUP(TRIM(B1404),ALL!$B$1:$U$2738,3,FALSE))</f>
        <v>CB ^</v>
      </c>
      <c r="B1404" s="99" t="s">
        <v>8895</v>
      </c>
      <c r="C1404" s="10" t="s">
        <v>8249</v>
      </c>
      <c r="D1404" s="224">
        <f>VLOOKUP(TRIM(B1404),BirthdateDraft!$A$1:$M$9000,2,FALSE)</f>
        <v>36312</v>
      </c>
      <c r="E1404" s="203" t="str">
        <f>VLOOKUP(TRIM(B1404),BirthdateDraft!$A$1:$M$9865,3,FALSE)</f>
        <v>21/5</v>
      </c>
      <c r="F1404" s="209" t="s">
        <v>10756</v>
      </c>
      <c r="G1404" s="34" t="str">
        <f>IF(ISERROR(VLOOKUP(TRIM(B1404),ALL!$B$1:$U$2738,2,FALSE)),"",IF(ISERROR(VLOOKUP(TRIM(B1404),ALL!$B$1:$U$2738,2,FALSE))," ",VLOOKUP(TRIM(B1404),ALL!$B$1:$U$2738,2,FALSE)))</f>
        <v>LVA</v>
      </c>
      <c r="H1404" s="124" t="str">
        <f>IF(ISBLANK(VLOOKUP(TRIM(B1404),ALL!$B$1:$V$2738,4,FALSE)),"",IF(ISERROR(VLOOKUP(TRIM(B1404),ALL!$B$1:$V$2738,4,FALSE))," ",VLOOKUP(TRIM(B1404),ALL!$B$1:$V$2738,4,FALSE)))</f>
        <v>4</v>
      </c>
      <c r="I1404" s="34"/>
      <c r="J1404" s="34"/>
      <c r="K1404" s="34"/>
      <c r="L1404" s="34" t="str">
        <f>IF(ISBLANK(VLOOKUP(TRIM(B1404),ALL!$B$1:$V$2738,8,FALSE)),"",IF(ISERROR(VLOOKUP(TRIM(B1404),ALL!$B$1:$V$2738,8,FALSE))," ",VLOOKUP(TRIM(B1404),ALL!$B$1:$V$2738,8,FALSE)))</f>
        <v/>
      </c>
      <c r="M1404" s="34" t="str">
        <f>IF(ISBLANK(VLOOKUP(TRIM(B1404),ALL!$B$1:$V$2738,9,FALSE)),"",IF(ISERROR(VLOOKUP(TRIM(B1404),ALL!$B$1:$V$2738,9,FALSE))," ",VLOOKUP(TRIM(B1404),ALL!$B$1:$V$2738,9,FALSE)))</f>
        <v/>
      </c>
      <c r="N1404" s="34" t="str">
        <f>IF(ISBLANK(VLOOKUP(TRIM(B1404),ALL!$B$1:$V$2738,10,FALSE)),"",IF(ISERROR(VLOOKUP(TRIM(B1404),ALL!$B$1:$V$2738,10,FALSE))," ",VLOOKUP(TRIM(B1404),ALL!$B$1:$V$2738,10,FALSE)))</f>
        <v/>
      </c>
      <c r="O1404" s="32"/>
      <c r="P1404"/>
      <c r="Q1404"/>
      <c r="R1404"/>
      <c r="S1404"/>
      <c r="T1404"/>
      <c r="AB1404"/>
      <c r="AC1404"/>
    </row>
    <row r="1405" spans="1:29">
      <c r="A1405" s="34" t="str">
        <f>IF(ISERROR(VLOOKUP(TRIM(B1405),ALL!$B$1:$U$2738,3,FALSE)),"(unc)",VLOOKUP(TRIM(B1405),ALL!$B$1:$U$2738,3,FALSE))</f>
        <v>SS ^</v>
      </c>
      <c r="B1405" s="99" t="s">
        <v>7944</v>
      </c>
      <c r="C1405" s="10" t="s">
        <v>8249</v>
      </c>
      <c r="D1405" s="224">
        <f>VLOOKUP(TRIM(B1405),BirthdateDraft!$A$1:$M$9000,2,FALSE)</f>
        <v>35858</v>
      </c>
      <c r="E1405" s="203" t="str">
        <f>VLOOKUP(TRIM(B1405),BirthdateDraft!$A$1:$M$9865,3,FALSE)</f>
        <v>20/6</v>
      </c>
      <c r="F1405" s="209"/>
      <c r="G1405" s="34" t="str">
        <f>IF(ISERROR(VLOOKUP(TRIM(B1405),ALL!$B$1:$U$2738,2,FALSE)),"",IF(ISERROR(VLOOKUP(TRIM(B1405),ALL!$B$1:$U$2738,2,FALSE))," ",VLOOKUP(TRIM(B1405),ALL!$B$1:$U$2738,2,FALSE)))</f>
        <v>LAN</v>
      </c>
      <c r="H1405" s="124" t="str">
        <f>IF(ISBLANK(VLOOKUP(TRIM(B1405),ALL!$B$1:$V$2738,4,FALSE)),"",IF(ISERROR(VLOOKUP(TRIM(B1405),ALL!$B$1:$V$2738,4,FALSE))," ",VLOOKUP(TRIM(B1405),ALL!$B$1:$V$2738,4,FALSE)))</f>
        <v>4-5</v>
      </c>
      <c r="I1405" s="34"/>
      <c r="J1405" s="34"/>
      <c r="K1405" s="34"/>
      <c r="L1405" s="34" t="str">
        <f>IF(ISBLANK(VLOOKUP(TRIM(B1405),ALL!$B$1:$V$2738,8,FALSE)),"",IF(ISERROR(VLOOKUP(TRIM(B1405),ALL!$B$1:$V$2738,8,FALSE))," ",VLOOKUP(TRIM(B1405),ALL!$B$1:$V$2738,8,FALSE)))</f>
        <v/>
      </c>
      <c r="M1405" s="34" t="str">
        <f>IF(ISBLANK(VLOOKUP(TRIM(B1405),ALL!$B$1:$V$2738,9,FALSE)),"",IF(ISERROR(VLOOKUP(TRIM(B1405),ALL!$B$1:$V$2738,9,FALSE))," ",VLOOKUP(TRIM(B1405),ALL!$B$1:$V$2738,9,FALSE)))</f>
        <v/>
      </c>
      <c r="N1405" s="34" t="str">
        <f>IF(ISBLANK(VLOOKUP(TRIM(B1405),ALL!$B$1:$V$2738,10,FALSE)),"",IF(ISERROR(VLOOKUP(TRIM(B1405),ALL!$B$1:$V$2738,10,FALSE))," ",VLOOKUP(TRIM(B1405),ALL!$B$1:$V$2738,10,FALSE)))</f>
        <v/>
      </c>
      <c r="O1405" s="32"/>
      <c r="P1405"/>
      <c r="Q1405"/>
      <c r="R1405"/>
      <c r="S1405"/>
      <c r="T1405"/>
      <c r="AB1405"/>
      <c r="AC1405"/>
    </row>
    <row r="1406" spans="1:29">
      <c r="A1406" s="34" t="str">
        <f>IF(ISERROR(VLOOKUP(TRIM(B1406),ALL!$B$1:$U$2738,3,FALSE)),"(unc)",VLOOKUP(TRIM(B1406),ALL!$B$1:$U$2738,3,FALSE))</f>
        <v>S ^</v>
      </c>
      <c r="B1406" s="99" t="s">
        <v>7919</v>
      </c>
      <c r="C1406" s="10" t="s">
        <v>8249</v>
      </c>
      <c r="D1406" s="224">
        <f>VLOOKUP(TRIM(B1406),BirthdateDraft!$A$1:$M$9000,2,FALSE)</f>
        <v>35852</v>
      </c>
      <c r="E1406" s="203" t="str">
        <f>VLOOKUP(TRIM(B1406),BirthdateDraft!$A$1:$M$9865,3,FALSE)</f>
        <v>20/2</v>
      </c>
      <c r="F1406" s="209" t="s">
        <v>8389</v>
      </c>
      <c r="G1406" s="34" t="str">
        <f>IF(ISERROR(VLOOKUP(TRIM(B1406),ALL!$B$1:$U$2738,2,FALSE)),"",IF(ISERROR(VLOOKUP(TRIM(B1406),ALL!$B$1:$U$2738,2,FALSE))," ",VLOOKUP(TRIM(B1406),ALL!$B$1:$U$2738,2,FALSE)))</f>
        <v>CAN</v>
      </c>
      <c r="H1406" s="124" t="str">
        <f>IF(ISBLANK(VLOOKUP(TRIM(B1406),ALL!$B$1:$V$2738,4,FALSE)),"",IF(ISERROR(VLOOKUP(TRIM(B1406),ALL!$B$1:$V$2738,4,FALSE))," ",VLOOKUP(TRIM(B1406),ALL!$B$1:$V$2738,4,FALSE)))</f>
        <v>4-4</v>
      </c>
      <c r="I1406" s="34" t="str">
        <f>IF(ISBLANK(VLOOKUP(TRIM(B1406),ALL!$B$1:$V$2738,5,FALSE)),"",IF(ISERROR(VLOOKUP(TRIM(B1406),ALL!$B$1:$V$2738,5,FALSE))," ",VLOOKUP(TRIM(B1406),ALL!$B$1:$V$2738,5,FALSE)))</f>
        <v/>
      </c>
      <c r="J1406" s="34"/>
      <c r="K1406" s="34"/>
      <c r="L1406" s="34" t="str">
        <f>IF(ISBLANK(VLOOKUP(TRIM(B1406),ALL!$B$1:$V$2738,8,FALSE)),"",IF(ISERROR(VLOOKUP(TRIM(B1406),ALL!$B$1:$V$2738,8,FALSE))," ",VLOOKUP(TRIM(B1406),ALL!$B$1:$V$2738,8,FALSE)))</f>
        <v/>
      </c>
      <c r="M1406" s="34" t="str">
        <f>IF(ISBLANK(VLOOKUP(TRIM(B1406),ALL!$B$1:$V$2738,9,FALSE)),"",IF(ISERROR(VLOOKUP(TRIM(B1406),ALL!$B$1:$V$2738,9,FALSE))," ",VLOOKUP(TRIM(B1406),ALL!$B$1:$V$2738,9,FALSE)))</f>
        <v/>
      </c>
      <c r="N1406" s="34" t="str">
        <f>IF(ISBLANK(VLOOKUP(TRIM(B1406),ALL!$B$1:$V$2738,10,FALSE)),"",IF(ISERROR(VLOOKUP(TRIM(B1406),ALL!$B$1:$V$2738,10,FALSE))," ",VLOOKUP(TRIM(B1406),ALL!$B$1:$V$2738,10,FALSE)))</f>
        <v/>
      </c>
      <c r="O1406" s="32"/>
      <c r="P1406"/>
      <c r="Q1406"/>
      <c r="R1406"/>
      <c r="S1406"/>
      <c r="T1406"/>
      <c r="AB1406"/>
      <c r="AC1406"/>
    </row>
    <row r="1407" spans="1:29">
      <c r="A1407" s="34" t="str">
        <f>IF(ISERROR(VLOOKUP(TRIM(B1407),ALL!$B$1:$U$2738,3,FALSE)),"(unc)",VLOOKUP(TRIM(B1407),ALL!$B$1:$U$2738,3,FALSE))</f>
        <v>CB ^</v>
      </c>
      <c r="B1407" s="99" t="s">
        <v>10070</v>
      </c>
      <c r="C1407" s="10" t="s">
        <v>8249</v>
      </c>
      <c r="D1407" s="224">
        <f>VLOOKUP(TRIM(B1407),BirthdateDraft!$A$1:$M$9000,2,FALSE)</f>
        <v>36055</v>
      </c>
      <c r="E1407" s="203" t="str">
        <f>VLOOKUP(TRIM(B1407),BirthdateDraft!$A$1:$M$9865,3,FALSE)</f>
        <v>22/7</v>
      </c>
      <c r="F1407" s="209" t="s">
        <v>10754</v>
      </c>
      <c r="G1407" s="34" t="str">
        <f>IF(ISERROR(VLOOKUP(TRIM(B1407),ALL!$B$1:$U$2738,2,FALSE)),"",IF(ISERROR(VLOOKUP(TRIM(B1407),ALL!$B$1:$U$2738,2,FALSE))," ",VLOOKUP(TRIM(B1407),ALL!$B$1:$U$2738,2,FALSE)))</f>
        <v>KCA</v>
      </c>
      <c r="H1407" s="124" t="str">
        <f>IF(ISBLANK(VLOOKUP(TRIM(B1407),ALL!$B$1:$V$2738,4,FALSE)),"",IF(ISERROR(VLOOKUP(TRIM(B1407),ALL!$B$1:$V$2738,4,FALSE))," ",VLOOKUP(TRIM(B1407),ALL!$B$1:$V$2738,4,FALSE)))</f>
        <v>4</v>
      </c>
      <c r="I1407" s="34" t="str">
        <f>IF(ISBLANK(VLOOKUP(TRIM(B1407),ALL!$B$1:$V$2738,5,FALSE)),"",IF(ISERROR(VLOOKUP(TRIM(B1407),ALL!$B$1:$V$2738,5,FALSE))," ",VLOOKUP(TRIM(B1407),ALL!$B$1:$V$2738,5,FALSE)))</f>
        <v/>
      </c>
      <c r="J1407" s="34" t="str">
        <f>IF(ISBLANK(VLOOKUP(TRIM(B1407),ALL!$B$1:$V$2738,6,FALSE)),"",IF(ISERROR(VLOOKUP(TRIM(B1407),ALL!$B$1:$V$2738,6,FALSE))," ", VLOOKUP(TRIM(B1407),ALL!$B$1:$V$2738,6,FALSE)))</f>
        <v/>
      </c>
      <c r="K1407" s="34" t="str">
        <f>IF(ISBLANK(VLOOKUP(TRIM(B1407),ALL!$B$1:$V$2738,7,FALSE)),"",IF(ISERROR(VLOOKUP(TRIM(B1407),ALL!$B$1:$V$2738,7,FALSE))," ",VLOOKUP(TRIM(B1407),ALL!$B$1:$V$2738,7,FALSE)))</f>
        <v/>
      </c>
      <c r="L1407" s="34" t="str">
        <f>IF(ISBLANK(VLOOKUP(TRIM(B1407),ALL!$B$1:$V$2738,8,FALSE)),"",IF(ISERROR(VLOOKUP(TRIM(B1407),ALL!$B$1:$V$2738,8,FALSE))," ",VLOOKUP(TRIM(B1407),ALL!$B$1:$V$2738,8,FALSE)))</f>
        <v/>
      </c>
      <c r="M1407" s="34" t="str">
        <f>IF(ISBLANK(VLOOKUP(TRIM(B1407),ALL!$B$1:$V$2738,9,FALSE)),"",IF(ISERROR(VLOOKUP(TRIM(B1407),ALL!$B$1:$V$2738,9,FALSE))," ",VLOOKUP(TRIM(B1407),ALL!$B$1:$V$2738,9,FALSE)))</f>
        <v/>
      </c>
      <c r="N1407" s="34" t="str">
        <f>IF(ISBLANK(VLOOKUP(TRIM(B1407),ALL!$B$1:$V$2738,10,FALSE)),"",IF(ISERROR(VLOOKUP(TRIM(B1407),ALL!$B$1:$V$2738,10,FALSE))," ",VLOOKUP(TRIM(B1407),ALL!$B$1:$V$2738,10,FALSE)))</f>
        <v/>
      </c>
      <c r="O1407" s="32"/>
      <c r="P1407"/>
      <c r="Q1407"/>
      <c r="R1407"/>
      <c r="S1407"/>
      <c r="T1407"/>
      <c r="AB1407"/>
      <c r="AC1407"/>
    </row>
    <row r="1409" spans="1:29">
      <c r="A1409" s="34"/>
      <c r="B1409" s="99"/>
      <c r="C1409" s="10"/>
      <c r="D1409" s="224"/>
      <c r="E1409" s="203"/>
      <c r="F1409" s="209"/>
      <c r="G1409" s="34"/>
      <c r="H1409" s="124"/>
      <c r="I1409" s="34"/>
      <c r="J1409" s="34"/>
      <c r="K1409" s="34"/>
      <c r="L1409" s="34" t="str">
        <f>IF(ISBLANK(VLOOKUP(TRIM(B1409),ALL!$B$1:$V$2738,8,FALSE)),"",IF(ISERROR(VLOOKUP(TRIM(B1409),ALL!$B$1:$V$2738,8,FALSE))," ",VLOOKUP(TRIM(B1409),ALL!$B$1:$V$2738,8,FALSE)))</f>
        <v xml:space="preserve"> </v>
      </c>
      <c r="M1409" s="34" t="str">
        <f>IF(ISBLANK(VLOOKUP(TRIM(B1409),ALL!$B$1:$V$2738,9,FALSE)),"",IF(ISERROR(VLOOKUP(TRIM(B1409),ALL!$B$1:$V$2738,9,FALSE))," ",VLOOKUP(TRIM(B1409),ALL!$B$1:$V$2738,9,FALSE)))</f>
        <v xml:space="preserve"> </v>
      </c>
      <c r="N1409" s="34" t="str">
        <f>IF(ISBLANK(VLOOKUP(TRIM(B1409),ALL!$B$1:$V$2738,10,FALSE)),"",IF(ISERROR(VLOOKUP(TRIM(B1409),ALL!$B$1:$V$2738,10,FALSE))," ",VLOOKUP(TRIM(B1409),ALL!$B$1:$V$2738,10,FALSE)))</f>
        <v xml:space="preserve"> </v>
      </c>
      <c r="O1409" s="32"/>
      <c r="P1409"/>
      <c r="Q1409"/>
      <c r="R1409"/>
      <c r="S1409"/>
      <c r="T1409"/>
      <c r="AB1409"/>
      <c r="AC1409"/>
    </row>
    <row r="1410" spans="1:29">
      <c r="A1410" s="34" t="str">
        <f>IF(ISERROR(VLOOKUP(TRIM('ALL CUTS'!B280),ALL!$B$1:$U$2738,3,FALSE)),"(unc)",VLOOKUP(TRIM('ALL CUTS'!B280),ALL!$B$1:$U$2738,3,FALSE))</f>
        <v>PK</v>
      </c>
      <c r="B1410" s="99" t="s">
        <v>9324</v>
      </c>
      <c r="C1410" s="10" t="s">
        <v>8249</v>
      </c>
      <c r="D1410" s="224">
        <f>VLOOKUP(TRIM('ALL CUTS'!B280),BirthdateDraft!$A$1:$M$9000,2,FALSE)</f>
        <v>34720</v>
      </c>
      <c r="E1410" s="203" t="str">
        <f>VLOOKUP(TRIM('ALL CUTS'!B280),BirthdateDraft!$A$1:$M$9865,3,FALSE)</f>
        <v>17/5</v>
      </c>
      <c r="F1410" s="209"/>
      <c r="G1410" s="34" t="str">
        <f>IF(ISERROR(VLOOKUP(TRIM('ALL CUTS'!B280),ALL!$B$1:$U$2738,2,FALSE)),"",IF(ISERROR(VLOOKUP(TRIM('ALL CUTS'!B280),ALL!$B$1:$U$2738,2,FALSE))," ",VLOOKUP(TRIM('ALL CUTS'!B280),ALL!$B$1:$U$2738,2,FALSE)))</f>
        <v>PHN</v>
      </c>
      <c r="H1410" s="124" t="s">
        <v>4302</v>
      </c>
      <c r="I1410" s="34" t="s">
        <v>4302</v>
      </c>
      <c r="J1410" s="34"/>
      <c r="K1410" s="34"/>
      <c r="L1410" s="34" t="str">
        <f>IF(ISBLANK(VLOOKUP(TRIM('ALL CUTS'!B280),ALL!$B$1:$V$2738,8,FALSE)),"",IF(ISERROR(VLOOKUP(TRIM('ALL CUTS'!B280),ALL!$B$1:$V$2738,8,FALSE))," ",VLOOKUP(TRIM('ALL CUTS'!B280),ALL!$B$1:$V$2738,8,FALSE)))</f>
        <v/>
      </c>
      <c r="M1410" s="34" t="str">
        <f>IF(ISBLANK(VLOOKUP(TRIM('ALL CUTS'!B280),ALL!$B$1:$V$2738,9,FALSE)),"",IF(ISERROR(VLOOKUP(TRIM('ALL CUTS'!B280),ALL!$B$1:$V$2738,9,FALSE))," ",VLOOKUP(TRIM('ALL CUTS'!B280),ALL!$B$1:$V$2738,9,FALSE)))</f>
        <v/>
      </c>
      <c r="N1410" s="34" t="str">
        <f>IF(ISBLANK(VLOOKUP(TRIM('ALL CUTS'!B280),ALL!$B$1:$V$2738,10,FALSE)),"",IF(ISERROR(VLOOKUP(TRIM('ALL CUTS'!B280),ALL!$B$1:$V$2738,10,FALSE))," ",VLOOKUP(TRIM('ALL CUTS'!B280),ALL!$B$1:$V$2738,10,FALSE)))</f>
        <v/>
      </c>
      <c r="O1410" s="32"/>
      <c r="P1410"/>
      <c r="Q1410"/>
      <c r="R1410"/>
      <c r="S1410"/>
      <c r="T1410"/>
      <c r="AB1410"/>
      <c r="AC1410"/>
    </row>
    <row r="1411" spans="1:29">
      <c r="A1411" s="34" t="str">
        <f>IF(ISERROR(VLOOKUP(TRIM(B1411),ALL!$B$1:$U$2738,3,FALSE)),"(unc)",VLOOKUP(TRIM(B1411),ALL!$B$1:$U$2738,3,FALSE))</f>
        <v>Punt</v>
      </c>
      <c r="B1411" s="99" t="s">
        <v>9972</v>
      </c>
      <c r="C1411" s="10" t="s">
        <v>8249</v>
      </c>
      <c r="D1411" s="224">
        <f>VLOOKUP(TRIM(B1411),BirthdateDraft!$A$1:$M$9000,2,FALSE)</f>
        <v>36678</v>
      </c>
      <c r="E1411" s="203" t="str">
        <f>VLOOKUP(TRIM(B1411),BirthdateDraft!$A$1:$M$9865,3,FALSE)</f>
        <v>22/FA</v>
      </c>
      <c r="F1411" s="209"/>
      <c r="G1411" s="34" t="str">
        <f>IF(ISERROR(VLOOKUP(TRIM(B1411),ALL!$B$1:$U$2738,2,FALSE)),"",IF(ISERROR(VLOOKUP(TRIM(B1411),ALL!$B$1:$U$2738,2,FALSE))," ",VLOOKUP(TRIM(B1411),ALL!$B$1:$U$2738,2,FALSE)))</f>
        <v>MIN</v>
      </c>
      <c r="H1411" s="124" t="s">
        <v>4302</v>
      </c>
      <c r="I1411" s="34" t="s">
        <v>4302</v>
      </c>
      <c r="J1411" s="34"/>
      <c r="K1411" s="34"/>
      <c r="L1411" s="34" t="str">
        <f>IF(ISBLANK(VLOOKUP(TRIM(B1411),ALL!$B$1:$V$2738,8,FALSE)),"",IF(ISERROR(VLOOKUP(TRIM(B1411),ALL!$B$1:$V$2738,8,FALSE))," ",VLOOKUP(TRIM(B1411),ALL!$B$1:$V$2738,8,FALSE)))</f>
        <v/>
      </c>
      <c r="M1411" s="34" t="str">
        <f>IF(ISBLANK(VLOOKUP(TRIM(B1411),ALL!$B$1:$V$2738,9,FALSE)),"",IF(ISERROR(VLOOKUP(TRIM(B1411),ALL!$B$1:$V$2738,9,FALSE))," ",VLOOKUP(TRIM(B1411),ALL!$B$1:$V$2738,9,FALSE)))</f>
        <v/>
      </c>
      <c r="N1411" s="34" t="str">
        <f>IF(ISBLANK(VLOOKUP(TRIM(B1411),ALL!$B$1:$V$2738,10,FALSE)),"",IF(ISERROR(VLOOKUP(TRIM(B1411),ALL!$B$1:$V$2738,10,FALSE))," ",VLOOKUP(TRIM(B1411),ALL!$B$1:$V$2738,10,FALSE)))</f>
        <v/>
      </c>
      <c r="O1411" s="32"/>
      <c r="P1411"/>
      <c r="Q1411"/>
      <c r="R1411"/>
      <c r="S1411"/>
      <c r="T1411"/>
      <c r="AB1411"/>
      <c r="AC1411"/>
    </row>
    <row r="1412" spans="1:29" ht="15.75">
      <c r="A1412" s="490" t="s">
        <v>12263</v>
      </c>
      <c r="B1412" s="490"/>
      <c r="C1412" s="490"/>
      <c r="D1412" s="491"/>
      <c r="E1412" s="490"/>
      <c r="F1412" s="490"/>
      <c r="G1412" s="490"/>
      <c r="H1412" s="492"/>
      <c r="I1412" s="490"/>
      <c r="J1412" s="490"/>
      <c r="K1412" s="490"/>
      <c r="L1412" s="34" t="str">
        <f>IF(ISBLANK(VLOOKUP(TRIM(B1412),ALL!$B$1:$V$2738,8,FALSE)),"",IF(ISERROR(VLOOKUP(TRIM(B1412),ALL!$B$1:$V$2738,8,FALSE))," ",VLOOKUP(TRIM(B1412),ALL!$B$1:$V$2738,8,FALSE)))</f>
        <v xml:space="preserve"> </v>
      </c>
      <c r="M1412" s="34" t="str">
        <f>IF(ISBLANK(VLOOKUP(TRIM(B1412),ALL!$B$1:$V$2738,9,FALSE)),"",IF(ISERROR(VLOOKUP(TRIM(B1412),ALL!$B$1:$V$2738,9,FALSE))," ",VLOOKUP(TRIM(B1412),ALL!$B$1:$V$2738,9,FALSE)))</f>
        <v xml:space="preserve"> </v>
      </c>
      <c r="N1412" s="34" t="str">
        <f>IF(ISBLANK(VLOOKUP(TRIM(B1412),ALL!$B$1:$V$2738,10,FALSE)),"",IF(ISERROR(VLOOKUP(TRIM(B1412),ALL!$B$1:$V$2738,10,FALSE))," ",VLOOKUP(TRIM(B1412),ALL!$B$1:$V$2738,10,FALSE)))</f>
        <v xml:space="preserve"> </v>
      </c>
      <c r="O1412"/>
      <c r="P1412"/>
      <c r="Q1412"/>
      <c r="R1412"/>
      <c r="S1412"/>
      <c r="T1412"/>
      <c r="AB1412"/>
      <c r="AC1412"/>
    </row>
    <row r="1413" spans="1:29" ht="15.75">
      <c r="A1413" s="490" t="s">
        <v>12264</v>
      </c>
      <c r="B1413" s="490"/>
      <c r="C1413" s="490"/>
      <c r="D1413" s="491"/>
      <c r="E1413" s="490"/>
      <c r="F1413" s="490"/>
      <c r="G1413" s="490"/>
      <c r="H1413" s="492"/>
      <c r="I1413" s="490"/>
      <c r="J1413" s="490"/>
      <c r="K1413" s="490"/>
      <c r="L1413" s="34" t="str">
        <f>IF(ISBLANK(VLOOKUP(TRIM(B1413),ALL!$B$1:$V$2738,8,FALSE)),"",IF(ISERROR(VLOOKUP(TRIM(B1413),ALL!$B$1:$V$2738,8,FALSE))," ",VLOOKUP(TRIM(B1413),ALL!$B$1:$V$2738,8,FALSE)))</f>
        <v xml:space="preserve"> </v>
      </c>
      <c r="M1413" s="34" t="str">
        <f>IF(ISBLANK(VLOOKUP(TRIM(B1413),ALL!$B$1:$V$2738,9,FALSE)),"",IF(ISERROR(VLOOKUP(TRIM(B1413),ALL!$B$1:$V$2738,9,FALSE))," ",VLOOKUP(TRIM(B1413),ALL!$B$1:$V$2738,9,FALSE)))</f>
        <v xml:space="preserve"> </v>
      </c>
      <c r="N1413" s="34" t="str">
        <f>IF(ISBLANK(VLOOKUP(TRIM(B1413),ALL!$B$1:$V$2738,10,FALSE)),"",IF(ISERROR(VLOOKUP(TRIM(B1413),ALL!$B$1:$V$2738,10,FALSE))," ",VLOOKUP(TRIM(B1413),ALL!$B$1:$V$2738,10,FALSE)))</f>
        <v xml:space="preserve"> </v>
      </c>
      <c r="O1413"/>
      <c r="P1413"/>
      <c r="Q1413"/>
      <c r="R1413"/>
      <c r="S1413"/>
      <c r="T1413"/>
      <c r="AB1413"/>
      <c r="AC1413"/>
    </row>
    <row r="1414" spans="1:29">
      <c r="L1414" s="34" t="str">
        <f>IF(ISBLANK(VLOOKUP(TRIM(B1414),ALL!$B$1:$V$2738,8,FALSE)),"",IF(ISERROR(VLOOKUP(TRIM(B1414),ALL!$B$1:$V$2738,8,FALSE))," ",VLOOKUP(TRIM(B1414),ALL!$B$1:$V$2738,8,FALSE)))</f>
        <v xml:space="preserve"> </v>
      </c>
      <c r="M1414" s="34" t="str">
        <f>IF(ISBLANK(VLOOKUP(TRIM(B1414),ALL!$B$1:$V$2738,9,FALSE)),"",IF(ISERROR(VLOOKUP(TRIM(B1414),ALL!$B$1:$V$2738,9,FALSE))," ",VLOOKUP(TRIM(B1414),ALL!$B$1:$V$2738,9,FALSE)))</f>
        <v xml:space="preserve"> </v>
      </c>
      <c r="N1414" s="34" t="str">
        <f>IF(ISBLANK(VLOOKUP(TRIM(B1414),ALL!$B$1:$V$2738,10,FALSE)),"",IF(ISERROR(VLOOKUP(TRIM(B1414),ALL!$B$1:$V$2738,10,FALSE))," ",VLOOKUP(TRIM(B1414),ALL!$B$1:$V$2738,10,FALSE)))</f>
        <v xml:space="preserve"> </v>
      </c>
      <c r="O1414"/>
      <c r="P1414"/>
      <c r="Q1414"/>
      <c r="R1414"/>
      <c r="S1414"/>
      <c r="T1414"/>
      <c r="AB1414"/>
      <c r="AC1414"/>
    </row>
    <row r="1415" spans="1:29" ht="20.25">
      <c r="A1415" s="4" t="s">
        <v>5935</v>
      </c>
      <c r="I1415" s="31">
        <f>COUNTA(B1416:B1481)</f>
        <v>54</v>
      </c>
      <c r="J1415" s="31"/>
      <c r="L1415" s="34" t="str">
        <f>IF(ISBLANK(VLOOKUP(TRIM(B1415),ALL!$B$1:$V$2738,8,FALSE)),"",IF(ISERROR(VLOOKUP(TRIM(B1415),ALL!$B$1:$V$2738,8,FALSE))," ",VLOOKUP(TRIM(B1415),ALL!$B$1:$V$2738,8,FALSE)))</f>
        <v xml:space="preserve"> </v>
      </c>
      <c r="M1415" s="34" t="str">
        <f>IF(ISBLANK(VLOOKUP(TRIM(B1415),ALL!$B$1:$V$2738,9,FALSE)),"",IF(ISERROR(VLOOKUP(TRIM(B1415),ALL!$B$1:$V$2738,9,FALSE))," ",VLOOKUP(TRIM(B1415),ALL!$B$1:$V$2738,9,FALSE)))</f>
        <v xml:space="preserve"> </v>
      </c>
      <c r="N1415" s="34" t="str">
        <f>IF(ISBLANK(VLOOKUP(TRIM(B1415),ALL!$B$1:$V$2738,10,FALSE)),"",IF(ISERROR(VLOOKUP(TRIM(B1415),ALL!$B$1:$V$2738,10,FALSE))," ",VLOOKUP(TRIM(B1415),ALL!$B$1:$V$2738,10,FALSE)))</f>
        <v xml:space="preserve"> </v>
      </c>
      <c r="O1415"/>
      <c r="P1415"/>
      <c r="Q1415"/>
      <c r="R1415"/>
      <c r="S1415"/>
      <c r="T1415"/>
      <c r="AB1415"/>
      <c r="AC1415"/>
    </row>
    <row r="1416" spans="1:29">
      <c r="L1416" s="34" t="str">
        <f>IF(ISBLANK(VLOOKUP(TRIM(B1416),ALL!$B$1:$V$2738,8,FALSE)),"",IF(ISERROR(VLOOKUP(TRIM(B1416),ALL!$B$1:$V$2738,8,FALSE))," ",VLOOKUP(TRIM(B1416),ALL!$B$1:$V$2738,8,FALSE)))</f>
        <v xml:space="preserve"> </v>
      </c>
      <c r="M1416" s="34" t="str">
        <f>IF(ISBLANK(VLOOKUP(TRIM(B1416),ALL!$B$1:$V$2738,9,FALSE)),"",IF(ISERROR(VLOOKUP(TRIM(B1416),ALL!$B$1:$V$2738,9,FALSE))," ",VLOOKUP(TRIM(B1416),ALL!$B$1:$V$2738,9,FALSE)))</f>
        <v xml:space="preserve"> </v>
      </c>
      <c r="N1416" s="34" t="str">
        <f>IF(ISBLANK(VLOOKUP(TRIM(B1416),ALL!$B$1:$V$2738,10,FALSE)),"",IF(ISERROR(VLOOKUP(TRIM(B1416),ALL!$B$1:$V$2738,10,FALSE))," ",VLOOKUP(TRIM(B1416),ALL!$B$1:$V$2738,10,FALSE)))</f>
        <v xml:space="preserve"> </v>
      </c>
      <c r="O1416"/>
      <c r="P1416"/>
      <c r="Q1416"/>
      <c r="R1416"/>
      <c r="S1416"/>
      <c r="T1416"/>
      <c r="AB1416"/>
      <c r="AC1416"/>
    </row>
    <row r="1417" spans="1:29">
      <c r="A1417" s="34" t="str">
        <f>IF(ISERROR(VLOOKUP(TRIM(B1417),ALL!$B$1:$U$2738,3,FALSE)),"(unc)",VLOOKUP(TRIM(B1417),ALL!$B$1:$U$2738,3,FALSE))</f>
        <v>QB</v>
      </c>
      <c r="B1417" s="99" t="s">
        <v>6192</v>
      </c>
      <c r="C1417" s="10" t="s">
        <v>3406</v>
      </c>
      <c r="D1417" s="224">
        <f>VLOOKUP(TRIM(B1417),BirthdateDraft!$A$1:$M$9000,2,FALSE)</f>
        <v>34959</v>
      </c>
      <c r="E1417" s="203" t="str">
        <f>VLOOKUP(TRIM(B1417),BirthdateDraft!$A$1:$M$9865,3,FALSE)</f>
        <v>17/1 (10)</v>
      </c>
      <c r="F1417" s="209"/>
      <c r="G1417" s="34" t="str">
        <f>IF(ISERROR(VLOOKUP(TRIM(B1417),ALL!$B$1:$U$2738,2,FALSE)),"",IF(ISERROR(VLOOKUP(TRIM(B1417),ALL!$B$1:$U$2738,2,FALSE))," ",VLOOKUP(TRIM(B1417),ALL!$B$1:$U$2738,2,FALSE)))</f>
        <v>KCA</v>
      </c>
      <c r="H1417" s="124" t="str">
        <f>IF(ISBLANK(VLOOKUP(TRIM(B1417),ALL!$B$1:$V$2738,4,FALSE)),"",IF(ISERROR(VLOOKUP(TRIM(B1417),ALL!$B$1:$V$2738,4,FALSE))," ",VLOOKUP(TRIM(B1417),ALL!$B$1:$V$2738,4,FALSE)))</f>
        <v/>
      </c>
      <c r="I1417" s="34" t="str">
        <f>IF(ISBLANK(VLOOKUP(TRIM(B1417),ALL!$B$1:$V$2738,5,FALSE)),"",IF(ISERROR(VLOOKUP(TRIM(B1417),ALL!$B$1:$V$2738,5,FALSE))," ",VLOOKUP(TRIM(B1417),ALL!$B$1:$V$2738,5,FALSE)))</f>
        <v/>
      </c>
      <c r="J1417" s="34" t="str">
        <f>IF(ISBLANK(VLOOKUP(TRIM(B1417),ALL!$B$1:$V$2738,6,FALSE)),"",IF(ISERROR(VLOOKUP(TRIM(B1417),ALL!$B$1:$V$2738,6,FALSE))," ", VLOOKUP(TRIM(B1417),ALL!$B$1:$V$2738,6,FALSE)))</f>
        <v/>
      </c>
      <c r="K1417" s="34" t="str">
        <f>IF(ISBLANK(VLOOKUP(TRIM(B1417),ALL!$B$1:$V$2738,7,FALSE)),"",IF(ISERROR(VLOOKUP(TRIM(B1417),ALL!$B$1:$V$2738,7,FALSE))," ",VLOOKUP(TRIM(B1417),ALL!$B$1:$V$2738,7,FALSE)))</f>
        <v/>
      </c>
      <c r="L1417" s="34" t="str">
        <f>IF(ISBLANK(VLOOKUP(TRIM(B1417),ALL!$B$1:$V$2738,8,FALSE)),"",IF(ISERROR(VLOOKUP(TRIM(B1417),ALL!$B$1:$V$2738,8,FALSE))," ",VLOOKUP(TRIM(B1417),ALL!$B$1:$V$2738,8,FALSE)))</f>
        <v/>
      </c>
      <c r="M1417" s="34" t="str">
        <f>IF(ISBLANK(VLOOKUP(TRIM(B1417),ALL!$B$1:$V$2738,9,FALSE)),"",IF(ISERROR(VLOOKUP(TRIM(B1417),ALL!$B$1:$V$2738,9,FALSE))," ",VLOOKUP(TRIM(B1417),ALL!$B$1:$V$2738,9,FALSE)))</f>
        <v/>
      </c>
      <c r="N1417" s="34" t="str">
        <f>IF(ISBLANK(VLOOKUP(TRIM(B1417),ALL!$B$1:$V$2738,10,FALSE)),"",IF(ISERROR(VLOOKUP(TRIM(B1417),ALL!$B$1:$V$2738,10,FALSE))," ",VLOOKUP(TRIM(B1417),ALL!$B$1:$V$2738,10,FALSE)))</f>
        <v/>
      </c>
      <c r="O1417" s="32"/>
      <c r="P1417"/>
      <c r="Q1417"/>
      <c r="R1417"/>
      <c r="S1417"/>
      <c r="T1417"/>
      <c r="AB1417"/>
      <c r="AC1417"/>
    </row>
    <row r="1418" spans="1:29">
      <c r="A1418" s="34" t="str">
        <f>IF(ISERROR(VLOOKUP(TRIM(B1418),ALL!$B$1:$U$2738,3,FALSE)),"(unc)",VLOOKUP(TRIM(B1418),ALL!$B$1:$U$2738,3,FALSE))</f>
        <v>QB</v>
      </c>
      <c r="B1418" s="99" t="s">
        <v>12034</v>
      </c>
      <c r="C1418" s="10" t="s">
        <v>3406</v>
      </c>
      <c r="D1418" s="224">
        <f>VLOOKUP(TRIM(B1418),BirthdateDraft!$A$1:$M$9819,2,FALSE)</f>
        <v>36014</v>
      </c>
      <c r="E1418" s="203" t="str">
        <f>VLOOKUP(TRIM(B1418),BirthdateDraft!$A$1:$M$9819,3,FALSE)</f>
        <v>23.FA</v>
      </c>
      <c r="F1418" s="209" t="s">
        <v>12035</v>
      </c>
      <c r="G1418" s="34" t="str">
        <f>IF(ISERROR(VLOOKUP(TRIM(B1418),ALL!$B$1:$U$2738,2,FALSE)),"",IF(ISERROR(VLOOKUP(TRIM(B1418),ALL!$B$1:$U$2738,2,FALSE))," ",VLOOKUP(TRIM(B1418),ALL!$B$1:$U$2738,2,FALSE)))</f>
        <v>NYN</v>
      </c>
      <c r="H1418" s="124"/>
      <c r="I1418" s="34"/>
      <c r="J1418" s="34"/>
      <c r="K1418" s="34"/>
      <c r="L1418" s="34"/>
      <c r="M1418" s="34"/>
      <c r="N1418" s="34"/>
      <c r="O1418" s="32"/>
      <c r="P1418"/>
      <c r="Q1418"/>
      <c r="R1418"/>
      <c r="S1418"/>
      <c r="T1418"/>
      <c r="AB1418"/>
      <c r="AC1418"/>
    </row>
    <row r="1419" spans="1:29">
      <c r="A1419" s="34"/>
      <c r="B1419" s="99"/>
      <c r="C1419" s="10"/>
      <c r="D1419" s="224"/>
      <c r="E1419" s="203"/>
      <c r="F1419" s="209"/>
      <c r="G1419" s="34"/>
      <c r="H1419" s="124"/>
      <c r="I1419" s="34"/>
      <c r="J1419" s="34"/>
      <c r="K1419" s="34"/>
      <c r="L1419" s="34" t="str">
        <f>IF(ISBLANK(VLOOKUP(TRIM(B1419),ALL!$B$1:$V$2738,8,FALSE)),"",IF(ISERROR(VLOOKUP(TRIM(B1419),ALL!$B$1:$V$2738,8,FALSE))," ",VLOOKUP(TRIM(B1419),ALL!$B$1:$V$2738,8,FALSE)))</f>
        <v xml:space="preserve"> </v>
      </c>
      <c r="M1419" s="34" t="str">
        <f>IF(ISBLANK(VLOOKUP(TRIM(B1419),ALL!$B$1:$V$2738,9,FALSE)),"",IF(ISERROR(VLOOKUP(TRIM(B1419),ALL!$B$1:$V$2738,9,FALSE))," ",VLOOKUP(TRIM(B1419),ALL!$B$1:$V$2738,9,FALSE)))</f>
        <v xml:space="preserve"> </v>
      </c>
      <c r="N1419" s="34" t="str">
        <f>IF(ISBLANK(VLOOKUP(TRIM(B1419),ALL!$B$1:$V$2738,10,FALSE)),"",IF(ISERROR(VLOOKUP(TRIM(B1419),ALL!$B$1:$V$2738,10,FALSE))," ",VLOOKUP(TRIM(B1419),ALL!$B$1:$V$2738,10,FALSE)))</f>
        <v xml:space="preserve"> </v>
      </c>
      <c r="O1419" s="32"/>
      <c r="P1419"/>
      <c r="Q1419"/>
      <c r="R1419"/>
      <c r="S1419"/>
      <c r="T1419"/>
      <c r="AB1419"/>
      <c r="AC1419"/>
    </row>
    <row r="1420" spans="1:29">
      <c r="A1420" s="34" t="str">
        <f>IF(ISERROR(VLOOKUP(TRIM(B1420),ALL!$B$1:$U$2738,3,FALSE)),"(unc)",VLOOKUP(TRIM(B1420),ALL!$B$1:$U$2738,3,FALSE))</f>
        <v>HB</v>
      </c>
      <c r="B1420" s="99" t="s">
        <v>8101</v>
      </c>
      <c r="C1420" s="10" t="s">
        <v>3406</v>
      </c>
      <c r="D1420" s="224">
        <f>VLOOKUP(TRIM(B1420),BirthdateDraft!$A$1:$M$9000,2,FALSE)</f>
        <v>36333</v>
      </c>
      <c r="E1420" s="203" t="str">
        <f>VLOOKUP(TRIM(B1420),BirthdateDraft!$A$1:$M$9865,3,FALSE)</f>
        <v>20/2</v>
      </c>
      <c r="F1420" s="209" t="s">
        <v>8401</v>
      </c>
      <c r="G1420" s="34" t="str">
        <f>IF(ISERROR(VLOOKUP(TRIM(B1420),ALL!$B$1:$U$2738,2,FALSE)),"",IF(ISERROR(VLOOKUP(TRIM(B1420),ALL!$B$1:$U$2738,2,FALSE))," ",VLOOKUP(TRIM(B1420),ALL!$B$1:$U$2738,2,FALSE)))</f>
        <v>MIN</v>
      </c>
      <c r="H1420" s="124" t="str">
        <f>IF(ISBLANK(VLOOKUP(TRIM(B1420),ALL!$B$1:$V$2738,11,FALSE)),"",IF(ISERROR(VLOOKUP(TRIM(B1420),ALL!$B$1:$V$2738,11,FALSE))," ",VLOOKUP(TRIM(B1420),ALL!$B$1:$V$2738,11,FALSE)))</f>
        <v>B</v>
      </c>
      <c r="I1420" s="34" t="str">
        <f>IF(ISBLANK(VLOOKUP(TRIM(B1420),ALL!$B$1:$V$2738,5,FALSE)),"",IF(ISERROR(VLOOKUP(TRIM(B1420),ALL!$B$1:$V$2738,5,FALSE))," ",VLOOKUP(TRIM(B1420),ALL!$B$1:$V$2738,5,FALSE)))</f>
        <v/>
      </c>
      <c r="J1420" s="34" t="str">
        <f>IF(ISBLANK(VLOOKUP(TRIM(B1420),ALL!$B$1:$V$2738,6,FALSE)),"",IF(ISERROR(VLOOKUP(TRIM(B1420),ALL!$B$1:$V$2738,6,FALSE))," ", VLOOKUP(TRIM(B1420),ALL!$B$1:$V$2738,6,FALSE)))</f>
        <v/>
      </c>
      <c r="K1420" s="34" t="str">
        <f>IF(ISBLANK(VLOOKUP(TRIM(B1420),ALL!$B$1:$V$2738,7,FALSE)),"",IF(ISERROR(VLOOKUP(TRIM(B1420),ALL!$B$1:$V$2738,7,FALSE))," ",VLOOKUP(TRIM(B1420),ALL!$B$1:$V$2738,7,FALSE)))</f>
        <v/>
      </c>
      <c r="L1420" s="34">
        <f>IF(ISBLANK(VLOOKUP(TRIM(B1420),ALL!$B$1:$V$2738,8,FALSE)),"",IF(ISERROR(VLOOKUP(TRIM(B1420),ALL!$B$1:$V$2738,8,FALSE))," ",VLOOKUP(TRIM(B1420),ALL!$B$1:$V$2738,8,FALSE)))</f>
        <v>0</v>
      </c>
      <c r="M1420" s="34" t="str">
        <f>IF(ISBLANK(VLOOKUP(TRIM(B1420),ALL!$B$1:$V$2738,9,FALSE)),"",IF(ISERROR(VLOOKUP(TRIM(B1420),ALL!$B$1:$V$2738,9,FALSE))," ",VLOOKUP(TRIM(B1420),ALL!$B$1:$V$2738,9,FALSE)))</f>
        <v/>
      </c>
      <c r="N1420" s="34">
        <f>IF(ISBLANK(VLOOKUP(TRIM(B1420),ALL!$B$1:$V$2738,10,FALSE)),"",IF(ISERROR(VLOOKUP(TRIM(B1420),ALL!$B$1:$V$2738,10,FALSE))," ",VLOOKUP(TRIM(B1420),ALL!$B$1:$V$2738,10,FALSE)))</f>
        <v>0</v>
      </c>
      <c r="O1420"/>
      <c r="P1420"/>
      <c r="Q1420"/>
      <c r="R1420"/>
      <c r="S1420"/>
      <c r="T1420"/>
      <c r="AB1420"/>
      <c r="AC1420"/>
    </row>
    <row r="1421" spans="1:29">
      <c r="A1421" s="34" t="str">
        <f>IF(ISERROR(VLOOKUP(TRIM(B1421),ALL!$B$1:$U$2738,3,FALSE)),"(unc)",VLOOKUP(TRIM(B1421),ALL!$B$1:$U$2738,3,FALSE))</f>
        <v>HB</v>
      </c>
      <c r="B1421" s="99" t="s">
        <v>8094</v>
      </c>
      <c r="C1421" s="10" t="s">
        <v>3406</v>
      </c>
      <c r="D1421" s="224">
        <f>VLOOKUP(TRIM(B1421),BirthdateDraft!$A$1:$M$9000,2,FALSE)</f>
        <v>36174</v>
      </c>
      <c r="E1421" s="203" t="str">
        <f>VLOOKUP(TRIM(B1421),BirthdateDraft!$A$1:$M$9865,3,FALSE)</f>
        <v>20/2</v>
      </c>
      <c r="F1421" s="209" t="s">
        <v>8401</v>
      </c>
      <c r="G1421" s="34" t="str">
        <f>IF(ISERROR(VLOOKUP(TRIM(B1421),ALL!$B$1:$U$2738,2,FALSE)),"",IF(ISERROR(VLOOKUP(TRIM(B1421),ALL!$B$1:$U$2738,2,FALSE))," ",VLOOKUP(TRIM(B1421),ALL!$B$1:$U$2738,2,FALSE)))</f>
        <v>PHN</v>
      </c>
      <c r="H1421" s="124" t="str">
        <f>IF(ISBLANK(VLOOKUP(TRIM(B1421),ALL!$B$1:$V$2738,11,FALSE)),"",IF(ISERROR(VLOOKUP(TRIM(B1421),ALL!$B$1:$V$2738,11,FALSE))," ",VLOOKUP(TRIM(B1421),ALL!$B$1:$V$2738,11,FALSE)))</f>
        <v>B</v>
      </c>
      <c r="I1421" s="34" t="str">
        <f>IF(ISBLANK(VLOOKUP(TRIM(B1421),ALL!$B$1:$V$2738,5,FALSE)),"",IF(ISERROR(VLOOKUP(TRIM(B1421),ALL!$B$1:$V$2738,5,FALSE))," ",VLOOKUP(TRIM(B1421),ALL!$B$1:$V$2738,5,FALSE)))</f>
        <v/>
      </c>
      <c r="J1421" s="34" t="str">
        <f>IF(ISBLANK(VLOOKUP(TRIM(B1421),ALL!$B$1:$V$2738,6,FALSE)),"",IF(ISERROR(VLOOKUP(TRIM(B1421),ALL!$B$1:$V$2738,6,FALSE))," ", VLOOKUP(TRIM(B1421),ALL!$B$1:$V$2738,6,FALSE)))</f>
        <v/>
      </c>
      <c r="K1421" s="34" t="str">
        <f>IF(ISBLANK(VLOOKUP(TRIM(B1421),ALL!$B$1:$V$2738,7,FALSE)),"",IF(ISERROR(VLOOKUP(TRIM(B1421),ALL!$B$1:$V$2738,7,FALSE))," ",VLOOKUP(TRIM(B1421),ALL!$B$1:$V$2738,7,FALSE)))</f>
        <v/>
      </c>
      <c r="L1421" s="34">
        <f>IF(ISBLANK(VLOOKUP(TRIM(B1421),ALL!$B$1:$V$2738,8,FALSE)),"",IF(ISERROR(VLOOKUP(TRIM(B1421),ALL!$B$1:$V$2738,8,FALSE))," ",VLOOKUP(TRIM(B1421),ALL!$B$1:$V$2738,8,FALSE)))</f>
        <v>0</v>
      </c>
      <c r="M1421" s="34" t="str">
        <f>IF(ISBLANK(VLOOKUP(TRIM(B1421),ALL!$B$1:$V$2738,9,FALSE)),"",IF(ISERROR(VLOOKUP(TRIM(B1421),ALL!$B$1:$V$2738,9,FALSE))," ",VLOOKUP(TRIM(B1421),ALL!$B$1:$V$2738,9,FALSE)))</f>
        <v/>
      </c>
      <c r="N1421" s="34">
        <f>IF(ISBLANK(VLOOKUP(TRIM(B1421),ALL!$B$1:$V$2738,10,FALSE)),"",IF(ISERROR(VLOOKUP(TRIM(B1421),ALL!$B$1:$V$2738,10,FALSE))," ",VLOOKUP(TRIM(B1421),ALL!$B$1:$V$2738,10,FALSE)))</f>
        <v>2</v>
      </c>
      <c r="O1421" s="32"/>
      <c r="P1421"/>
      <c r="Q1421"/>
      <c r="R1421"/>
      <c r="S1421"/>
      <c r="T1421"/>
      <c r="AB1421"/>
      <c r="AC1421"/>
    </row>
    <row r="1422" spans="1:29">
      <c r="A1422" s="34" t="str">
        <f>IF(ISERROR(VLOOKUP(TRIM(B1422),ALL!$B$1:$U$2738,3,FALSE)),"(unc)",VLOOKUP(TRIM(B1422),ALL!$B$1:$U$2738,3,FALSE))</f>
        <v>HB</v>
      </c>
      <c r="B1422" s="99" t="s">
        <v>6691</v>
      </c>
      <c r="C1422" s="10" t="s">
        <v>3406</v>
      </c>
      <c r="D1422" s="224">
        <f>VLOOKUP(TRIM(B1422),BirthdateDraft!$A$1:$M$9000,2,FALSE)</f>
        <v>34802</v>
      </c>
      <c r="E1422" s="203" t="str">
        <f>VLOOKUP(TRIM(B1422),BirthdateDraft!$A$1:$M$9865,3,FALSE)</f>
        <v>18/FA</v>
      </c>
      <c r="F1422" s="209"/>
      <c r="G1422" s="34" t="str">
        <f>IF(ISERROR(VLOOKUP(TRIM(B1422),ALL!$B$1:$U$2738,2,FALSE)),"",IF(ISERROR(VLOOKUP(TRIM(B1422),ALL!$B$1:$U$2738,2,FALSE))," ",VLOOKUP(TRIM(B1422),ALL!$B$1:$U$2738,2,FALSE)))</f>
        <v>BAA</v>
      </c>
      <c r="H1422" s="124" t="str">
        <f>IF(ISBLANK(VLOOKUP(TRIM(B1422),ALL!$B$1:$V$2738,4,FALSE)),"",IF(ISERROR(VLOOKUP(TRIM(B1422),ALL!$B$1:$V$2738,4,FALSE))," ",VLOOKUP(TRIM(B1422),ALL!$B$1:$V$2738,4,FALSE)))</f>
        <v/>
      </c>
      <c r="I1422" s="34" t="str">
        <f>IF(ISBLANK(VLOOKUP(TRIM(B1422),ALL!$B$1:$V$2738,5,FALSE)),"",IF(ISERROR(VLOOKUP(TRIM(B1422),ALL!$B$1:$V$2738,5,FALSE))," ",VLOOKUP(TRIM(B1422),ALL!$B$1:$V$2738,5,FALSE)))</f>
        <v/>
      </c>
      <c r="J1422" s="34" t="str">
        <f>IF(ISBLANK(VLOOKUP(TRIM(B1422),ALL!$B$1:$V$2738,6,FALSE)),"",IF(ISERROR(VLOOKUP(TRIM(B1422),ALL!$B$1:$V$2738,6,FALSE))," ", VLOOKUP(TRIM(B1422),ALL!$B$1:$V$2738,6,FALSE)))</f>
        <v/>
      </c>
      <c r="K1422" s="34" t="str">
        <f>IF(ISBLANK(VLOOKUP(TRIM(B1422),ALL!$B$1:$V$2738,7,FALSE)),"",IF(ISERROR(VLOOKUP(TRIM(B1422),ALL!$B$1:$V$2738,7,FALSE))," ",VLOOKUP(TRIM(B1422),ALL!$B$1:$V$2738,7,FALSE)))</f>
        <v/>
      </c>
      <c r="L1422" s="34">
        <f>IF(ISBLANK(VLOOKUP(TRIM(B1422),ALL!$B$1:$V$2738,8,FALSE)),"",IF(ISERROR(VLOOKUP(TRIM(B1422),ALL!$B$1:$V$2738,8,FALSE))," ",VLOOKUP(TRIM(B1422),ALL!$B$1:$V$2738,8,FALSE)))</f>
        <v>0</v>
      </c>
      <c r="M1422" s="34" t="str">
        <f>IF(ISBLANK(VLOOKUP(TRIM(B1422),ALL!$B$1:$V$2738,9,FALSE)),"",IF(ISERROR(VLOOKUP(TRIM(B1422),ALL!$B$1:$V$2738,9,FALSE))," ",VLOOKUP(TRIM(B1422),ALL!$B$1:$V$2738,9,FALSE)))</f>
        <v/>
      </c>
      <c r="N1422" s="34">
        <f>IF(ISBLANK(VLOOKUP(TRIM(B1422),ALL!$B$1:$V$2738,10,FALSE)),"",IF(ISERROR(VLOOKUP(TRIM(B1422),ALL!$B$1:$V$2738,10,FALSE))," ",VLOOKUP(TRIM(B1422),ALL!$B$1:$V$2738,10,FALSE)))</f>
        <v>0</v>
      </c>
      <c r="O1422" s="32"/>
      <c r="P1422"/>
      <c r="Q1422"/>
      <c r="R1422"/>
      <c r="S1422"/>
      <c r="T1422"/>
      <c r="AB1422"/>
      <c r="AC1422"/>
    </row>
    <row r="1423" spans="1:29">
      <c r="A1423" s="34" t="str">
        <f>IF(ISERROR(VLOOKUP(TRIM(B1423),ALL!$B$1:$U$2738,3,FALSE)),"(unc)",VLOOKUP(TRIM(B1423),ALL!$B$1:$U$2738,3,FALSE))</f>
        <v>HB</v>
      </c>
      <c r="B1423" s="99" t="s">
        <v>5658</v>
      </c>
      <c r="C1423" s="10" t="s">
        <v>3406</v>
      </c>
      <c r="D1423" s="224">
        <f>VLOOKUP(TRIM(B1423),BirthdateDraft!$A$1:$M$9000,2,FALSE)</f>
        <v>34902</v>
      </c>
      <c r="E1423" s="203" t="str">
        <f>VLOOKUP(TRIM(B1423),BirthdateDraft!$A$1:$M$9865,3,FALSE)</f>
        <v>16/1 (4)</v>
      </c>
      <c r="F1423" s="209" t="s">
        <v>8639</v>
      </c>
      <c r="G1423" s="34" t="str">
        <f>IF(ISERROR(VLOOKUP(TRIM(B1423),ALL!$B$1:$U$2738,2,FALSE)),"",IF(ISERROR(VLOOKUP(TRIM(B1423),ALL!$B$1:$U$2738,2,FALSE))," ",VLOOKUP(TRIM(B1423),ALL!$B$1:$U$2738,2,FALSE)))</f>
        <v>NEA</v>
      </c>
      <c r="H1423" s="124" t="str">
        <f>IF(ISBLANK(VLOOKUP(TRIM(B1423),ALL!$B$1:$V$2738,11,FALSE)),"",IF(ISERROR(VLOOKUP(TRIM(B1423),ALL!$B$1:$V$2738,11,FALSE))," ",VLOOKUP(TRIM(B1423),ALL!$B$1:$V$2738,11,FALSE)))</f>
        <v>A</v>
      </c>
      <c r="I1423" s="34" t="str">
        <f>IF(ISBLANK(VLOOKUP(TRIM(B1423),ALL!$B$1:$V$2738,5,FALSE)),"",IF(ISERROR(VLOOKUP(TRIM(B1423),ALL!$B$1:$V$2738,5,FALSE))," ",VLOOKUP(TRIM(B1423),ALL!$B$1:$V$2738,5,FALSE)))</f>
        <v/>
      </c>
      <c r="J1423" s="34" t="str">
        <f>IF(ISBLANK(VLOOKUP(TRIM(B1423),ALL!$B$1:$V$2738,6,FALSE)),"",IF(ISERROR(VLOOKUP(TRIM(B1423),ALL!$B$1:$V$2738,6,FALSE))," ", VLOOKUP(TRIM(B1423),ALL!$B$1:$V$2738,6,FALSE)))</f>
        <v/>
      </c>
      <c r="K1423" s="34" t="str">
        <f>IF(ISBLANK(VLOOKUP(TRIM(B1423),ALL!$B$1:$V$2738,7,FALSE)),"",IF(ISERROR(VLOOKUP(TRIM(B1423),ALL!$B$1:$V$2738,7,FALSE))," ",VLOOKUP(TRIM(B1423),ALL!$B$1:$V$2738,7,FALSE)))</f>
        <v/>
      </c>
      <c r="L1423" s="34">
        <f>IF(ISBLANK(VLOOKUP(TRIM(B1423),ALL!$B$1:$V$2738,8,FALSE)),"",IF(ISERROR(VLOOKUP(TRIM(B1423),ALL!$B$1:$V$2738,8,FALSE))," ",VLOOKUP(TRIM(B1423),ALL!$B$1:$V$2738,8,FALSE)))</f>
        <v>0</v>
      </c>
      <c r="M1423" s="34" t="str">
        <f>IF(ISBLANK(VLOOKUP(TRIM(B1423),ALL!$B$1:$V$2738,9,FALSE)),"",IF(ISERROR(VLOOKUP(TRIM(B1423),ALL!$B$1:$V$2738,9,FALSE))," ",VLOOKUP(TRIM(B1423),ALL!$B$1:$V$2738,9,FALSE)))</f>
        <v/>
      </c>
      <c r="N1423" s="34">
        <f>IF(ISBLANK(VLOOKUP(TRIM(B1423),ALL!$B$1:$V$2738,10,FALSE)),"",IF(ISERROR(VLOOKUP(TRIM(B1423),ALL!$B$1:$V$2738,10,FALSE))," ",VLOOKUP(TRIM(B1423),ALL!$B$1:$V$2738,10,FALSE)))</f>
        <v>0</v>
      </c>
      <c r="P1423"/>
      <c r="Q1423"/>
      <c r="R1423"/>
      <c r="S1423"/>
      <c r="T1423"/>
      <c r="AB1423"/>
      <c r="AC1423"/>
    </row>
    <row r="1424" spans="1:29">
      <c r="A1424" s="34" t="str">
        <f>IF(ISERROR(VLOOKUP(TRIM(B1424),ALL!$B$1:$U$2738,3,FALSE)),"(unc)",VLOOKUP(TRIM(B1424),ALL!$B$1:$U$2738,3,FALSE))</f>
        <v>HB</v>
      </c>
      <c r="B1424" s="99" t="s">
        <v>9046</v>
      </c>
      <c r="C1424" s="10" t="s">
        <v>3406</v>
      </c>
      <c r="D1424" s="224">
        <f>VLOOKUP(TRIM(B1424),BirthdateDraft!$A$1:$M$9000,2,FALSE)</f>
        <v>35886</v>
      </c>
      <c r="E1424" s="203" t="str">
        <f>VLOOKUP(TRIM(B1424),BirthdateDraft!$A$1:$M$9865,3,FALSE)</f>
        <v>FA</v>
      </c>
      <c r="F1424" s="209" t="s">
        <v>11889</v>
      </c>
      <c r="G1424" s="34" t="str">
        <f>IF(ISERROR(VLOOKUP(TRIM(B1424),ALL!$B$1:$U$2738,2,FALSE)),"",IF(ISERROR(VLOOKUP(TRIM(B1424),ALL!$B$1:$U$2738,2,FALSE))," ",VLOOKUP(TRIM(B1424),ALL!$B$1:$U$2738,2,FALSE)))</f>
        <v>GBN</v>
      </c>
      <c r="H1424" s="124" t="str">
        <f>IF(ISBLANK(VLOOKUP(TRIM(B1424),ALL!$B$1:$V$2738,4,FALSE)),"",IF(ISERROR(VLOOKUP(TRIM(B1424),ALL!$B$1:$V$2738,4,FALSE))," ",VLOOKUP(TRIM(B1424),ALL!$B$1:$V$2738,4,FALSE)))</f>
        <v/>
      </c>
      <c r="I1424" s="34" t="str">
        <f>IF(ISBLANK(VLOOKUP(TRIM(B1424),ALL!$B$1:$V$2738,5,FALSE)),"",IF(ISERROR(VLOOKUP(TRIM(B1424),ALL!$B$1:$V$2738,5,FALSE))," ",VLOOKUP(TRIM(B1424),ALL!$B$1:$V$2738,5,FALSE)))</f>
        <v/>
      </c>
      <c r="J1424" s="34" t="str">
        <f>IF(ISBLANK(VLOOKUP(TRIM(B1424),ALL!$B$1:$V$2738,6,FALSE)),"",IF(ISERROR(VLOOKUP(TRIM(B1424),ALL!$B$1:$V$2738,6,FALSE))," ", VLOOKUP(TRIM(B1424),ALL!$B$1:$V$2738,6,FALSE)))</f>
        <v/>
      </c>
      <c r="K1424" s="34" t="str">
        <f>IF(ISBLANK(VLOOKUP(TRIM(B1424),ALL!$B$1:$V$2738,7,FALSE)),"",IF(ISERROR(VLOOKUP(TRIM(B1424),ALL!$B$1:$V$2738,7,FALSE))," ",VLOOKUP(TRIM(B1424),ALL!$B$1:$V$2738,7,FALSE)))</f>
        <v/>
      </c>
      <c r="L1424" s="34">
        <f>IF(ISBLANK(VLOOKUP(TRIM(B1424),ALL!$B$1:$V$2738,8,FALSE)),"",IF(ISERROR(VLOOKUP(TRIM(B1424),ALL!$B$1:$V$2738,8,FALSE))," ",VLOOKUP(TRIM(B1424),ALL!$B$1:$V$2738,8,FALSE)))</f>
        <v>0</v>
      </c>
      <c r="M1424" s="34" t="str">
        <f>IF(ISBLANK(VLOOKUP(TRIM(B1424),ALL!$B$1:$V$2738,9,FALSE)),"",IF(ISERROR(VLOOKUP(TRIM(B1424),ALL!$B$1:$V$2738,9,FALSE))," ",VLOOKUP(TRIM(B1424),ALL!$B$1:$V$2738,9,FALSE)))</f>
        <v/>
      </c>
      <c r="N1424" s="34">
        <f>IF(ISBLANK(VLOOKUP(TRIM(B1424),ALL!$B$1:$V$2738,10,FALSE)),"",IF(ISERROR(VLOOKUP(TRIM(B1424),ALL!$B$1:$V$2738,10,FALSE))," ",VLOOKUP(TRIM(B1424),ALL!$B$1:$V$2738,10,FALSE)))</f>
        <v>2</v>
      </c>
      <c r="O1424" s="32"/>
      <c r="P1424"/>
      <c r="Q1424"/>
      <c r="R1424"/>
      <c r="S1424"/>
      <c r="T1424"/>
      <c r="AB1424"/>
      <c r="AC1424"/>
    </row>
    <row r="1425" spans="1:47">
      <c r="A1425" s="34" t="str">
        <f>IF(ISERROR(VLOOKUP(TRIM(B1425),ALL!$B$1:$U$2738,3,FALSE)),"(unc)",VLOOKUP(TRIM(B1425),ALL!$B$1:$U$2738,3,FALSE))</f>
        <v>FB</v>
      </c>
      <c r="B1425" s="99" t="s">
        <v>7364</v>
      </c>
      <c r="C1425" s="10" t="s">
        <v>3406</v>
      </c>
      <c r="D1425" s="224">
        <f>VLOOKUP(TRIM(B1425),BirthdateDraft!$A$1:$M$9000,2,FALSE)</f>
        <v>35255</v>
      </c>
      <c r="E1425" s="203" t="str">
        <f>VLOOKUP(TRIM(B1425),BirthdateDraft!$A$1:$M$9865,3,FALSE)</f>
        <v>19/FA</v>
      </c>
      <c r="F1425" s="209"/>
      <c r="G1425" s="34" t="str">
        <f>IF(ISERROR(VLOOKUP(TRIM(B1425),ALL!$B$1:$U$2738,2,FALSE)),"",IF(ISERROR(VLOOKUP(TRIM(B1425),ALL!$B$1:$U$2738,2,FALSE))," ",VLOOKUP(TRIM(B1425),ALL!$B$1:$U$2738,2,FALSE)))</f>
        <v>MIA</v>
      </c>
      <c r="H1425" s="124" t="str">
        <f>IF(ISBLANK(VLOOKUP(TRIM(B1425),ALL!$B$1:$V$2738,11,FALSE)),"",IF(ISERROR(VLOOKUP(TRIM(B1425),ALL!$B$1:$V$2738,11,FALSE))," ",VLOOKUP(TRIM(B1425),ALL!$B$1:$V$2738,11,FALSE)))</f>
        <v>B</v>
      </c>
      <c r="I1425" s="34" t="str">
        <f>IF(ISBLANK(VLOOKUP(TRIM(B1425),ALL!$B$1:$V$2738,5,FALSE)),"",IF(ISERROR(VLOOKUP(TRIM(B1425),ALL!$B$1:$V$2738,5,FALSE))," ",VLOOKUP(TRIM(B1425),ALL!$B$1:$V$2738,5,FALSE)))</f>
        <v/>
      </c>
      <c r="J1425" s="34" t="str">
        <f>IF(ISBLANK(VLOOKUP(TRIM(B1425),ALL!$B$1:$V$2738,6,FALSE)),"",IF(ISERROR(VLOOKUP(TRIM(B1425),ALL!$B$1:$V$2738,6,FALSE))," ", VLOOKUP(TRIM(B1425),ALL!$B$1:$V$2738,6,FALSE)))</f>
        <v/>
      </c>
      <c r="K1425" s="34" t="str">
        <f>IF(ISBLANK(VLOOKUP(TRIM(B1425),ALL!$B$1:$V$2738,7,FALSE)),"",IF(ISERROR(VLOOKUP(TRIM(B1425),ALL!$B$1:$V$2738,7,FALSE))," ",VLOOKUP(TRIM(B1425),ALL!$B$1:$V$2738,7,FALSE)))</f>
        <v/>
      </c>
      <c r="L1425" s="34">
        <f>IF(ISBLANK(VLOOKUP(TRIM(B1425),ALL!$B$1:$V$2738,8,FALSE)),"",IF(ISERROR(VLOOKUP(TRIM(B1425),ALL!$B$1:$V$2738,8,FALSE))," ",VLOOKUP(TRIM(B1425),ALL!$B$1:$V$2738,8,FALSE)))</f>
        <v>0</v>
      </c>
      <c r="M1425" s="34" t="str">
        <f>IF(ISBLANK(VLOOKUP(TRIM(B1425),ALL!$B$1:$V$2738,9,FALSE)),"",IF(ISERROR(VLOOKUP(TRIM(B1425),ALL!$B$1:$V$2738,9,FALSE))," ",VLOOKUP(TRIM(B1425),ALL!$B$1:$V$2738,9,FALSE)))</f>
        <v/>
      </c>
      <c r="N1425" s="34">
        <f>IF(ISBLANK(VLOOKUP(TRIM(B1425),ALL!$B$1:$V$2738,10,FALSE)),"",IF(ISERROR(VLOOKUP(TRIM(B1425),ALL!$B$1:$V$2738,10,FALSE))," ",VLOOKUP(TRIM(B1425),ALL!$B$1:$V$2738,10,FALSE)))</f>
        <v>5</v>
      </c>
      <c r="O1425"/>
      <c r="P1425"/>
      <c r="Q1425"/>
      <c r="R1425"/>
      <c r="S1425"/>
      <c r="T1425"/>
      <c r="AB1425"/>
      <c r="AC1425"/>
    </row>
    <row r="1426" spans="1:47">
      <c r="A1426" s="34"/>
      <c r="B1426" s="99"/>
      <c r="C1426" s="10"/>
      <c r="D1426" s="224"/>
      <c r="E1426" s="203"/>
      <c r="F1426" s="209"/>
      <c r="G1426" s="34"/>
      <c r="H1426" s="124" t="str">
        <f>IF(ISBLANK(VLOOKUP(TRIM(B1426),ALL!$B$1:$V$2738,11,FALSE)),"",IF(ISERROR(VLOOKUP(TRIM(B1426),ALL!$B$1:$V$2738,11,FALSE))," ",VLOOKUP(TRIM(B1426),ALL!$B$1:$V$2738,11,FALSE)))</f>
        <v xml:space="preserve"> </v>
      </c>
      <c r="I1426" s="34"/>
      <c r="J1426" s="34"/>
      <c r="K1426" s="34"/>
      <c r="L1426" s="34" t="str">
        <f>IF(ISBLANK(VLOOKUP(TRIM(B1426),ALL!$B$1:$V$2738,8,FALSE)),"",IF(ISERROR(VLOOKUP(TRIM(B1426),ALL!$B$1:$V$2738,8,FALSE))," ",VLOOKUP(TRIM(B1426),ALL!$B$1:$V$2738,8,FALSE)))</f>
        <v xml:space="preserve"> </v>
      </c>
      <c r="M1426" s="34" t="str">
        <f>IF(ISBLANK(VLOOKUP(TRIM(B1426),ALL!$B$1:$V$2738,9,FALSE)),"",IF(ISERROR(VLOOKUP(TRIM(B1426),ALL!$B$1:$V$2738,9,FALSE))," ",VLOOKUP(TRIM(B1426),ALL!$B$1:$V$2738,9,FALSE)))</f>
        <v xml:space="preserve"> </v>
      </c>
      <c r="N1426" s="34" t="str">
        <f>IF(ISBLANK(VLOOKUP(TRIM(B1426),ALL!$B$1:$V$2738,10,FALSE)),"",IF(ISERROR(VLOOKUP(TRIM(B1426),ALL!$B$1:$V$2738,10,FALSE))," ",VLOOKUP(TRIM(B1426),ALL!$B$1:$V$2738,10,FALSE)))</f>
        <v xml:space="preserve"> </v>
      </c>
      <c r="O1426" s="32"/>
      <c r="P1426"/>
      <c r="Q1426"/>
      <c r="R1426"/>
      <c r="S1426"/>
      <c r="T1426"/>
      <c r="AB1426"/>
      <c r="AC1426"/>
    </row>
    <row r="1427" spans="1:47">
      <c r="A1427" s="34" t="str">
        <f>IF(ISERROR(VLOOKUP(TRIM(B1427),ALL!$B$1:$U$2738,3,FALSE)),"(unc)",VLOOKUP(TRIM(B1427),ALL!$B$1:$U$2738,3,FALSE))</f>
        <v>WR</v>
      </c>
      <c r="B1427" s="99" t="s">
        <v>6232</v>
      </c>
      <c r="C1427" s="10" t="s">
        <v>3406</v>
      </c>
      <c r="D1427" s="224">
        <f>VLOOKUP(TRIM(B1427),BirthdateDraft!$A$1:$M$9000,2,FALSE)</f>
        <v>35122</v>
      </c>
      <c r="E1427" s="203" t="str">
        <f>VLOOKUP(TRIM(B1427),BirthdateDraft!$A$1:$M$9865,3,FALSE)</f>
        <v>17/3</v>
      </c>
      <c r="F1427" s="209"/>
      <c r="G1427" s="34" t="str">
        <f>IF(ISERROR(VLOOKUP(TRIM(B1427),ALL!$B$1:$U$2738,2,FALSE)),"",IF(ISERROR(VLOOKUP(TRIM(B1427),ALL!$B$1:$U$2738,2,FALSE))," ",VLOOKUP(TRIM(B1427),ALL!$B$1:$U$2738,2,FALSE)))</f>
        <v>TBN</v>
      </c>
      <c r="H1427" s="124" t="str">
        <f>IF(ISBLANK(VLOOKUP(TRIM(B1427),ALL!$B$1:$V$2738,11,FALSE)),"",IF(ISERROR(VLOOKUP(TRIM(B1427),ALL!$B$1:$V$2738,11,FALSE))," ",VLOOKUP(TRIM(B1427),ALL!$B$1:$V$2738,11,FALSE)))</f>
        <v>C</v>
      </c>
      <c r="I1427" s="34" t="str">
        <f>IF(ISBLANK(VLOOKUP(TRIM(B1427),ALL!$B$1:$V$2738,5,FALSE)),"",IF(ISERROR(VLOOKUP(TRIM(B1427),ALL!$B$1:$V$2738,5,FALSE))," ",VLOOKUP(TRIM(B1427),ALL!$B$1:$V$2738,5,FALSE)))</f>
        <v/>
      </c>
      <c r="J1427" s="34" t="str">
        <f>IF(ISBLANK(VLOOKUP(TRIM(B1427),ALL!$B$1:$V$2738,6,FALSE)),"",IF(ISERROR(VLOOKUP(TRIM(B1427),ALL!$B$1:$V$2738,6,FALSE))," ", VLOOKUP(TRIM(B1427),ALL!$B$1:$V$2738,6,FALSE)))</f>
        <v/>
      </c>
      <c r="K1427" s="34" t="str">
        <f>IF(ISBLANK(VLOOKUP(TRIM(B1427),ALL!$B$1:$V$2738,7,FALSE)),"",IF(ISERROR(VLOOKUP(TRIM(B1427),ALL!$B$1:$V$2738,7,FALSE))," ",VLOOKUP(TRIM(B1427),ALL!$B$1:$V$2738,7,FALSE)))</f>
        <v/>
      </c>
      <c r="L1427" s="34" t="str">
        <f>IF(ISBLANK(VLOOKUP(TRIM(B1427),ALL!$B$1:$V$2738,8,FALSE)),"",IF(ISERROR(VLOOKUP(TRIM(B1427),ALL!$B$1:$V$2738,8,FALSE))," ",VLOOKUP(TRIM(B1427),ALL!$B$1:$V$2738,8,FALSE)))</f>
        <v/>
      </c>
      <c r="M1427" s="34" t="str">
        <f>IF(ISBLANK(VLOOKUP(TRIM(B1427),ALL!$B$1:$V$2738,9,FALSE)),"",IF(ISERROR(VLOOKUP(TRIM(B1427),ALL!$B$1:$V$2738,9,FALSE))," ",VLOOKUP(TRIM(B1427),ALL!$B$1:$V$2738,9,FALSE)))</f>
        <v/>
      </c>
      <c r="N1427" s="34" t="str">
        <f>IF(ISBLANK(VLOOKUP(TRIM(B1427),ALL!$B$1:$V$2738,10,FALSE)),"",IF(ISERROR(VLOOKUP(TRIM(B1427),ALL!$B$1:$V$2738,10,FALSE))," ",VLOOKUP(TRIM(B1427),ALL!$B$1:$V$2738,10,FALSE)))</f>
        <v/>
      </c>
      <c r="O1427" s="32"/>
      <c r="P1427"/>
      <c r="Q1427"/>
      <c r="R1427"/>
      <c r="S1427"/>
      <c r="T1427"/>
      <c r="AB1427"/>
      <c r="AC1427"/>
    </row>
    <row r="1428" spans="1:47">
      <c r="A1428" s="34" t="str">
        <f>IF(ISERROR(VLOOKUP(TRIM(B1428),ALL!$B$1:$U$2738,3,FALSE)),"(unc)",VLOOKUP(TRIM(B1428),ALL!$B$1:$U$2738,3,FALSE))</f>
        <v>WR</v>
      </c>
      <c r="B1428" s="99" t="s">
        <v>5110</v>
      </c>
      <c r="C1428" s="10" t="s">
        <v>3406</v>
      </c>
      <c r="D1428" s="224">
        <f>VLOOKUP(TRIM(B1428),BirthdateDraft!$A$1:$M$9000,2,FALSE)</f>
        <v>33107</v>
      </c>
      <c r="E1428" s="203" t="str">
        <f>VLOOKUP(TRIM(B1428),BirthdateDraft!$A$1:$M$9865,3,FALSE)</f>
        <v>13/FA</v>
      </c>
      <c r="F1428" s="209"/>
      <c r="G1428" s="34" t="str">
        <f>IF(ISERROR(VLOOKUP(TRIM(B1428),ALL!$B$1:$U$2738,2,FALSE)),"",IF(ISERROR(VLOOKUP(TRIM(B1428),ALL!$B$1:$U$2738,2,FALSE))," ",VLOOKUP(TRIM(B1428),ALL!$B$1:$U$2738,2,FALSE)))</f>
        <v>CAN</v>
      </c>
      <c r="H1428" s="124" t="str">
        <f>IF(ISBLANK(VLOOKUP(TRIM(B1428),ALL!$B$1:$V$2738,11,FALSE)),"",IF(ISERROR(VLOOKUP(TRIM(B1428),ALL!$B$1:$V$2738,11,FALSE))," ",VLOOKUP(TRIM(B1428),ALL!$B$1:$V$2738,11,FALSE)))</f>
        <v>C</v>
      </c>
      <c r="I1428" s="34" t="str">
        <f>IF(ISBLANK(VLOOKUP(TRIM(B1428),ALL!$B$1:$V$2738,5,FALSE)),"",IF(ISERROR(VLOOKUP(TRIM(B1428),ALL!$B$1:$V$2738,5,FALSE))," ",VLOOKUP(TRIM(B1428),ALL!$B$1:$V$2738,5,FALSE)))</f>
        <v/>
      </c>
      <c r="J1428" s="34" t="str">
        <f>IF(ISBLANK(VLOOKUP(TRIM(B1428),ALL!$B$1:$V$2738,6,FALSE)),"",IF(ISERROR(VLOOKUP(TRIM(B1428),ALL!$B$1:$V$2738,6,FALSE))," ", VLOOKUP(TRIM(B1428),ALL!$B$1:$V$2738,6,FALSE)))</f>
        <v/>
      </c>
      <c r="K1428" s="34" t="str">
        <f>IF(ISBLANK(VLOOKUP(TRIM(B1428),ALL!$B$1:$V$2738,7,FALSE)),"",IF(ISERROR(VLOOKUP(TRIM(B1428),ALL!$B$1:$V$2738,7,FALSE))," ",VLOOKUP(TRIM(B1428),ALL!$B$1:$V$2738,7,FALSE)))</f>
        <v/>
      </c>
      <c r="L1428" s="34" t="str">
        <f>IF(ISBLANK(VLOOKUP(TRIM(B1428),ALL!$B$1:$V$2738,8,FALSE)),"",IF(ISERROR(VLOOKUP(TRIM(B1428),ALL!$B$1:$V$2738,8,FALSE))," ",VLOOKUP(TRIM(B1428),ALL!$B$1:$V$2738,8,FALSE)))</f>
        <v/>
      </c>
      <c r="M1428" s="34" t="str">
        <f>IF(ISBLANK(VLOOKUP(TRIM(B1428),ALL!$B$1:$V$2738,9,FALSE)),"",IF(ISERROR(VLOOKUP(TRIM(B1428),ALL!$B$1:$V$2738,9,FALSE))," ",VLOOKUP(TRIM(B1428),ALL!$B$1:$V$2738,9,FALSE)))</f>
        <v/>
      </c>
      <c r="N1428" s="34" t="str">
        <f>IF(ISBLANK(VLOOKUP(TRIM(B1428),ALL!$B$1:$V$2738,10,FALSE)),"",IF(ISERROR(VLOOKUP(TRIM(B1428),ALL!$B$1:$V$2738,10,FALSE))," ",VLOOKUP(TRIM(B1428),ALL!$B$1:$V$2738,10,FALSE)))</f>
        <v/>
      </c>
      <c r="O1428" s="32"/>
      <c r="P1428"/>
      <c r="Q1428"/>
      <c r="R1428"/>
      <c r="S1428"/>
      <c r="T1428"/>
      <c r="AB1428"/>
      <c r="AC1428"/>
    </row>
    <row r="1429" spans="1:47">
      <c r="A1429" s="34" t="str">
        <f>IF(ISERROR(VLOOKUP(TRIM(B1429),ALL!$B$1:$U$2738,3,FALSE)),"(unc)",VLOOKUP(TRIM(B1429),ALL!$B$1:$U$2738,3,FALSE))</f>
        <v>WR</v>
      </c>
      <c r="B1429" s="99" t="s">
        <v>8146</v>
      </c>
      <c r="C1429" s="10" t="s">
        <v>3406</v>
      </c>
      <c r="D1429" s="224">
        <f>VLOOKUP(TRIM(B1429),BirthdateDraft!$A$1:$M$9000,2,FALSE)</f>
        <v>36274</v>
      </c>
      <c r="E1429" s="203" t="str">
        <f>VLOOKUP(TRIM(B1429),BirthdateDraft!$A$1:$M$9865,3,FALSE)</f>
        <v>20/1</v>
      </c>
      <c r="F1429" s="209" t="s">
        <v>8390</v>
      </c>
      <c r="G1429" s="34" t="str">
        <f>IF(ISERROR(VLOOKUP(TRIM(B1429),ALL!$B$1:$U$2738,2,FALSE)),"",IF(ISERROR(VLOOKUP(TRIM(B1429),ALL!$B$1:$U$2738,2,FALSE))," ",VLOOKUP(TRIM(B1429),ALL!$B$1:$U$2738,2,FALSE)))</f>
        <v>DNA</v>
      </c>
      <c r="H1429" s="124" t="str">
        <f>IF(ISBLANK(VLOOKUP(TRIM(B1429),ALL!$B$1:$V$2738,11,FALSE)),"",IF(ISERROR(VLOOKUP(TRIM(B1429),ALL!$B$1:$V$2738,11,FALSE))," ",VLOOKUP(TRIM(B1429),ALL!$B$1:$V$2738,11,FALSE)))</f>
        <v>C</v>
      </c>
      <c r="I1429" s="34"/>
      <c r="J1429" s="34"/>
      <c r="K1429" s="34"/>
      <c r="L1429" s="34" t="str">
        <f>IF(ISBLANK(VLOOKUP(TRIM(B1429),ALL!$B$1:$V$2738,8,FALSE)),"",IF(ISERROR(VLOOKUP(TRIM(B1429),ALL!$B$1:$V$2738,8,FALSE))," ",VLOOKUP(TRIM(B1429),ALL!$B$1:$V$2738,8,FALSE)))</f>
        <v/>
      </c>
      <c r="M1429" s="34" t="str">
        <f>IF(ISBLANK(VLOOKUP(TRIM(B1429),ALL!$B$1:$V$2738,9,FALSE)),"",IF(ISERROR(VLOOKUP(TRIM(B1429),ALL!$B$1:$V$2738,9,FALSE))," ",VLOOKUP(TRIM(B1429),ALL!$B$1:$V$2738,9,FALSE)))</f>
        <v/>
      </c>
      <c r="N1429" s="34" t="str">
        <f>IF(ISBLANK(VLOOKUP(TRIM(B1429),ALL!$B$1:$V$2738,10,FALSE)),"",IF(ISERROR(VLOOKUP(TRIM(B1429),ALL!$B$1:$V$2738,10,FALSE))," ",VLOOKUP(TRIM(B1429),ALL!$B$1:$V$2738,10,FALSE)))</f>
        <v/>
      </c>
      <c r="O1429" s="32"/>
      <c r="P1429"/>
      <c r="Q1429"/>
      <c r="R1429"/>
      <c r="S1429"/>
      <c r="T1429"/>
      <c r="AB1429"/>
      <c r="AC1429"/>
    </row>
    <row r="1430" spans="1:47">
      <c r="A1430" s="34" t="str">
        <f>IF(ISERROR(VLOOKUP(TRIM(B1430),ALL!$B$1:$U$2738,3,FALSE)),"(unc)",VLOOKUP(TRIM(B1430),ALL!$B$1:$U$2738,3,FALSE))</f>
        <v>WR</v>
      </c>
      <c r="B1430" s="99" t="s">
        <v>9062</v>
      </c>
      <c r="C1430" s="10" t="s">
        <v>3743</v>
      </c>
      <c r="D1430" s="224">
        <f>VLOOKUP(TRIM(B1430),BirthdateDraft!$A$1:$M$9000,2,FALSE)</f>
        <v>36161</v>
      </c>
      <c r="E1430" s="203" t="str">
        <f>VLOOKUP(TRIM(B1430),BirthdateDraft!$A$1:$M$9865,3,FALSE)</f>
        <v>21/1(20)</v>
      </c>
      <c r="F1430" s="209" t="s">
        <v>9539</v>
      </c>
      <c r="G1430" s="34" t="str">
        <f>IF(ISERROR(VLOOKUP(TRIM(B1430),ALL!$B$1:$U$2738,2,FALSE)),"",IF(ISERROR(VLOOKUP(TRIM(B1430),ALL!$B$1:$U$2738,2,FALSE))," ",VLOOKUP(TRIM(B1430),ALL!$B$1:$U$2738,2,FALSE)))</f>
        <v>KCA</v>
      </c>
      <c r="H1430" s="124" t="str">
        <f>IF(ISBLANK(VLOOKUP(TRIM(B1430),ALL!$B$1:$V$2738,11,FALSE)),"",IF(ISERROR(VLOOKUP(TRIM(B1430),ALL!$B$1:$V$2738,11,FALSE))," ",VLOOKUP(TRIM(B1430),ALL!$B$1:$V$2738,11,FALSE)))</f>
        <v>C</v>
      </c>
      <c r="I1430" s="34" t="str">
        <f>IF(ISBLANK(VLOOKUP(TRIM(B1430),ALL!$B$1:$V$2738,5,FALSE)),"",IF(ISERROR(VLOOKUP(TRIM(B1430),ALL!$B$1:$V$2738,5,FALSE))," ",VLOOKUP(TRIM(B1430),ALL!$B$1:$V$2738,5,FALSE)))</f>
        <v/>
      </c>
      <c r="J1430" s="34"/>
      <c r="K1430" s="34"/>
      <c r="L1430" s="34" t="str">
        <f>IF(ISBLANK(VLOOKUP(TRIM(B1430),ALL!$B$1:$V$2738,8,FALSE)),"",IF(ISERROR(VLOOKUP(TRIM(B1430),ALL!$B$1:$V$2738,8,FALSE))," ",VLOOKUP(TRIM(B1430),ALL!$B$1:$V$2738,8,FALSE)))</f>
        <v/>
      </c>
      <c r="M1430" s="34" t="str">
        <f>IF(ISBLANK(VLOOKUP(TRIM(B1430),ALL!$B$1:$V$2738,9,FALSE)),"",IF(ISERROR(VLOOKUP(TRIM(B1430),ALL!$B$1:$V$2738,9,FALSE))," ",VLOOKUP(TRIM(B1430),ALL!$B$1:$V$2738,9,FALSE)))</f>
        <v/>
      </c>
      <c r="N1430" s="34" t="str">
        <f>IF(ISBLANK(VLOOKUP(TRIM(B1430),ALL!$B$1:$V$2738,10,FALSE)),"",IF(ISERROR(VLOOKUP(TRIM(B1430),ALL!$B$1:$V$2738,10,FALSE))," ",VLOOKUP(TRIM(B1430),ALL!$B$1:$V$2738,10,FALSE)))</f>
        <v/>
      </c>
      <c r="O1430" s="32"/>
      <c r="P1430"/>
      <c r="Q1430"/>
      <c r="R1430"/>
      <c r="S1430"/>
      <c r="T1430"/>
      <c r="AB1430"/>
      <c r="AC1430"/>
    </row>
    <row r="1431" spans="1:47">
      <c r="A1431" s="34" t="str">
        <f>IF(ISERROR(VLOOKUP(TRIM(B1431),ALL!$B$1:$U$2738,3,FALSE)),"(unc)",VLOOKUP(TRIM(B1431),ALL!$B$1:$U$2738,3,FALSE))</f>
        <v>WR</v>
      </c>
      <c r="B1431" s="99" t="s">
        <v>7340</v>
      </c>
      <c r="C1431" s="10" t="s">
        <v>3743</v>
      </c>
      <c r="D1431" s="224">
        <f>VLOOKUP(TRIM(B1431),BirthdateDraft!$A$1:$M$9000,2,FALSE)</f>
        <v>35159</v>
      </c>
      <c r="E1431" s="203" t="str">
        <f>VLOOKUP(TRIM(B1431),BirthdateDraft!$A$1:$M$9865,3,FALSE)</f>
        <v>18/5</v>
      </c>
      <c r="F1431" s="209" t="s">
        <v>10757</v>
      </c>
      <c r="G1431" s="34" t="str">
        <f>IF(ISERROR(VLOOKUP(TRIM(B1431),ALL!$B$1:$U$2738,2,FALSE)),"",IF(ISERROR(VLOOKUP(TRIM(B1431),ALL!$B$1:$U$2738,2,FALSE))," ",VLOOKUP(TRIM(B1431),ALL!$B$1:$U$2738,2,FALSE)))</f>
        <v>KCA</v>
      </c>
      <c r="H1431" s="124" t="str">
        <f>IF(ISBLANK(VLOOKUP(TRIM(B1431),ALL!$B$1:$V$2738,11,FALSE)),"",IF(ISERROR(VLOOKUP(TRIM(B1431),ALL!$B$1:$V$2738,11,FALSE))," ",VLOOKUP(TRIM(B1431),ALL!$B$1:$V$2738,11,FALSE)))</f>
        <v>E</v>
      </c>
      <c r="I1431" s="34"/>
      <c r="J1431" s="34"/>
      <c r="K1431" s="34"/>
      <c r="L1431" s="34"/>
      <c r="M1431" s="34"/>
      <c r="N1431" s="34"/>
      <c r="O1431" s="32"/>
      <c r="P1431"/>
      <c r="Q1431"/>
      <c r="R1431"/>
      <c r="S1431"/>
      <c r="T1431"/>
      <c r="AB1431"/>
      <c r="AC1431"/>
    </row>
    <row r="1432" spans="1:47">
      <c r="A1432" s="34" t="str">
        <f>IF(ISERROR(VLOOKUP(TRIM(B1432),ALL!$B$1:$U$2738,3,FALSE)),"(unc)",VLOOKUP(TRIM(B1432),ALL!$B$1:$U$2738,3,FALSE))</f>
        <v>WR KOR PR</v>
      </c>
      <c r="B1432" s="99" t="s">
        <v>10278</v>
      </c>
      <c r="C1432" s="10" t="s">
        <v>3743</v>
      </c>
      <c r="D1432" s="224">
        <f>VLOOKUP(TRIM(B1432),BirthdateDraft!$A$1:$M$9000,2,FALSE)</f>
        <v>36517</v>
      </c>
      <c r="E1432" s="203" t="str">
        <f>VLOOKUP(TRIM(B1432),BirthdateDraft!$A$1:$M$9865,3,FALSE)</f>
        <v>22/FA</v>
      </c>
      <c r="F1432" s="209" t="s">
        <v>10697</v>
      </c>
      <c r="G1432" s="34" t="str">
        <f>IF(ISERROR(VLOOKUP(TRIM(B1432),ALL!$B$1:$U$2738,2,FALSE)),"",IF(ISERROR(VLOOKUP(TRIM(B1432),ALL!$B$1:$U$2738,2,FALSE))," ",VLOOKUP(TRIM(B1432),ALL!$B$1:$U$2738,2,FALSE)))</f>
        <v>TBN</v>
      </c>
      <c r="H1432" s="124" t="str">
        <f>IF(ISBLANK(VLOOKUP(TRIM(B1432),ALL!$B$1:$V$2738,11,FALSE)),"",IF(ISERROR(VLOOKUP(TRIM(B1432),ALL!$B$1:$V$2738,11,FALSE))," ",VLOOKUP(TRIM(B1432),ALL!$B$1:$V$2738,11,FALSE)))</f>
        <v>D</v>
      </c>
      <c r="I1432" s="34"/>
      <c r="J1432" s="34"/>
      <c r="K1432" s="34"/>
      <c r="L1432" s="34"/>
      <c r="M1432" s="34"/>
      <c r="N1432" s="34"/>
      <c r="O1432" s="32"/>
      <c r="P1432"/>
      <c r="Q1432"/>
      <c r="R1432"/>
      <c r="S1432"/>
      <c r="T1432"/>
      <c r="AB1432"/>
      <c r="AC1432"/>
    </row>
    <row r="1433" spans="1:47">
      <c r="A1433" s="34" t="str">
        <f>IF(ISERROR(VLOOKUP(TRIM(B1433),ALL!$B$1:$U$2738,3,FALSE)),"(unc)",VLOOKUP(TRIM(B1433),ALL!$B$1:$U$2738,3,FALSE))</f>
        <v>TE</v>
      </c>
      <c r="B1433" s="99" t="s">
        <v>9954</v>
      </c>
      <c r="C1433" s="10" t="s">
        <v>3743</v>
      </c>
      <c r="D1433" s="224">
        <f>VLOOKUP(TRIM(B1433),BirthdateDraft!$A$1:$M$9000,2,FALSE)</f>
        <v>36178</v>
      </c>
      <c r="E1433" s="203" t="str">
        <f>VLOOKUP(TRIM(B1433),BirthdateDraft!$A$1:$M$9865,3,FALSE)</f>
        <v>22/4</v>
      </c>
      <c r="F1433" s="209" t="s">
        <v>10622</v>
      </c>
      <c r="G1433" s="34" t="str">
        <f>IF(ISERROR(VLOOKUP(TRIM(B1433),ALL!$B$1:$U$2738,2,FALSE)),"",IF(ISERROR(VLOOKUP(TRIM(B1433),ALL!$B$1:$U$2738,2,FALSE))," ",VLOOKUP(TRIM(B1433),ALL!$B$1:$U$2738,2,FALSE)))</f>
        <v>DAN</v>
      </c>
      <c r="H1433" s="124" t="str">
        <f>IF(ISBLANK(VLOOKUP(TRIM(B1433),ALL!$B$1:$V$2738,11,FALSE)),"",IF(ISERROR(VLOOKUP(TRIM(B1433),ALL!$B$1:$V$2738,11,FALSE))," ",VLOOKUP(TRIM(B1433),ALL!$B$1:$V$2738,11,FALSE)))</f>
        <v>C</v>
      </c>
      <c r="I1433" s="34" t="str">
        <f>IF(ISBLANK(VLOOKUP(TRIM(B1433),ALL!$B$1:$V$2738,5,FALSE)),"",IF(ISERROR(VLOOKUP(TRIM(B1433),ALL!$B$1:$V$2738,5,FALSE))," ",VLOOKUP(TRIM(B1433),ALL!$B$1:$V$2738,5,FALSE)))</f>
        <v/>
      </c>
      <c r="J1433" s="34" t="str">
        <f>IF(ISBLANK(VLOOKUP(TRIM(B1433),ALL!$B$1:$V$2738,6,FALSE)),"",IF(ISERROR(VLOOKUP(TRIM(B1433),ALL!$B$1:$V$2738,6,FALSE))," ", VLOOKUP(TRIM(B1433),ALL!$B$1:$V$2738,6,FALSE)))</f>
        <v/>
      </c>
      <c r="K1433" s="34" t="str">
        <f>IF(ISBLANK(VLOOKUP(TRIM(B1433),ALL!$B$1:$V$2738,7,FALSE)),"",IF(ISERROR(VLOOKUP(TRIM(B1433),ALL!$B$1:$V$2738,7,FALSE))," ",VLOOKUP(TRIM(B1433),ALL!$B$1:$V$2738,7,FALSE)))</f>
        <v/>
      </c>
      <c r="L1433" s="34">
        <f>IF(ISBLANK(VLOOKUP(TRIM(B1433),ALL!$B$1:$V$2738,8,FALSE)),"",IF(ISERROR(VLOOKUP(TRIM(B1433),ALL!$B$1:$V$2738,8,FALSE))," ",VLOOKUP(TRIM(B1433),ALL!$B$1:$V$2738,8,FALSE)))</f>
        <v>5</v>
      </c>
      <c r="M1433" s="34" t="str">
        <f>IF(ISBLANK(VLOOKUP(TRIM(B1433),ALL!$B$1:$V$2738,9,FALSE)),"",IF(ISERROR(VLOOKUP(TRIM(B1433),ALL!$B$1:$V$2738,9,FALSE))," ",VLOOKUP(TRIM(B1433),ALL!$B$1:$V$2738,9,FALSE)))</f>
        <v/>
      </c>
      <c r="N1433" s="34">
        <f>IF(ISBLANK(VLOOKUP(TRIM(B1433),ALL!$B$1:$V$2738,10,FALSE)),"",IF(ISERROR(VLOOKUP(TRIM(B1433),ALL!$B$1:$V$2738,10,FALSE))," ",VLOOKUP(TRIM(B1433),ALL!$B$1:$V$2738,10,FALSE)))</f>
        <v>0</v>
      </c>
      <c r="O1433" s="32"/>
      <c r="P1433"/>
      <c r="Q1433"/>
      <c r="R1433"/>
      <c r="S1433"/>
      <c r="T1433"/>
      <c r="AB1433"/>
      <c r="AC1433"/>
    </row>
    <row r="1434" spans="1:47">
      <c r="A1434" s="34" t="str">
        <f>IF(ISERROR(VLOOKUP(TRIM(B1434),ALL!$B$1:$U$2738,3,FALSE)),"(unc)",VLOOKUP(TRIM(B1434),ALL!$B$1:$U$2738,3,FALSE))</f>
        <v>TE BB</v>
      </c>
      <c r="B1434" s="99" t="s">
        <v>2009</v>
      </c>
      <c r="C1434" s="10" t="s">
        <v>3743</v>
      </c>
      <c r="D1434" s="224">
        <f>VLOOKUP(TRIM(B1434),BirthdateDraft!$A$1:$M$9000,2,FALSE)</f>
        <v>30821</v>
      </c>
      <c r="E1434" s="203" t="str">
        <f>VLOOKUP(TRIM(B1434),BirthdateDraft!$A$1:$M$9865,3,FALSE)</f>
        <v>06/1 (28)</v>
      </c>
      <c r="F1434" s="209"/>
      <c r="G1434" s="34" t="str">
        <f>IF(ISERROR(VLOOKUP(TRIM(B1434),ALL!$B$1:$U$2738,2,FALSE)),"",IF(ISERROR(VLOOKUP(TRIM(B1434),ALL!$B$1:$U$2738,2,FALSE))," ",VLOOKUP(TRIM(B1434),ALL!$B$1:$U$2738,2,FALSE)))</f>
        <v>CHN</v>
      </c>
      <c r="H1434" s="124" t="str">
        <f>IF(ISBLANK(VLOOKUP(TRIM(B1434),ALL!$B$1:$V$2738,11,FALSE)),"",IF(ISERROR(VLOOKUP(TRIM(B1434),ALL!$B$1:$V$2738,11,FALSE))," ",VLOOKUP(TRIM(B1434),ALL!$B$1:$V$2738,11,FALSE)))</f>
        <v>C</v>
      </c>
      <c r="I1434" s="34" t="str">
        <f>IF(ISBLANK(VLOOKUP(TRIM(B1434),ALL!$B$1:$V$2738,5,FALSE)),"",IF(ISERROR(VLOOKUP(TRIM(B1434),ALL!$B$1:$V$2738,5,FALSE))," ",VLOOKUP(TRIM(B1434),ALL!$B$1:$V$2738,5,FALSE)))</f>
        <v/>
      </c>
      <c r="J1434" s="34" t="str">
        <f>IF(ISBLANK(VLOOKUP(TRIM(B1434),ALL!$B$1:$V$2738,6,FALSE)),"",IF(ISERROR(VLOOKUP(TRIM(B1434),ALL!$B$1:$V$2738,6,FALSE))," ", VLOOKUP(TRIM(B1434),ALL!$B$1:$V$2738,6,FALSE)))</f>
        <v/>
      </c>
      <c r="K1434" s="34" t="str">
        <f>IF(ISBLANK(VLOOKUP(TRIM(B1434),ALL!$B$1:$V$2738,7,FALSE)),"",IF(ISERROR(VLOOKUP(TRIM(B1434),ALL!$B$1:$V$2738,7,FALSE))," ",VLOOKUP(TRIM(B1434),ALL!$B$1:$V$2738,7,FALSE)))</f>
        <v/>
      </c>
      <c r="L1434" s="34">
        <f>IF(ISBLANK(VLOOKUP(TRIM(B1434),ALL!$B$1:$V$2738,8,FALSE)),"",IF(ISERROR(VLOOKUP(TRIM(B1434),ALL!$B$1:$V$2738,8,FALSE))," ",VLOOKUP(TRIM(B1434),ALL!$B$1:$V$2738,8,FALSE)))</f>
        <v>6</v>
      </c>
      <c r="M1434" s="34" t="str">
        <f>IF(ISBLANK(VLOOKUP(TRIM(B1434),ALL!$B$1:$V$2738,9,FALSE)),"",IF(ISERROR(VLOOKUP(TRIM(B1434),ALL!$B$1:$V$2738,9,FALSE))," ",VLOOKUP(TRIM(B1434),ALL!$B$1:$V$2738,9,FALSE)))</f>
        <v/>
      </c>
      <c r="N1434" s="34">
        <f>IF(ISBLANK(VLOOKUP(TRIM(B1434),ALL!$B$1:$V$2738,10,FALSE)),"",IF(ISERROR(VLOOKUP(TRIM(B1434),ALL!$B$1:$V$2738,10,FALSE))," ",VLOOKUP(TRIM(B1434),ALL!$B$1:$V$2738,10,FALSE)))</f>
        <v>0</v>
      </c>
      <c r="O1434" s="32"/>
      <c r="P1434"/>
      <c r="Q1434"/>
      <c r="R1434"/>
      <c r="S1434"/>
      <c r="T1434"/>
      <c r="AB1434"/>
      <c r="AC1434"/>
    </row>
    <row r="1435" spans="1:47">
      <c r="A1435" s="34" t="str">
        <f>IF(ISERROR(VLOOKUP(TRIM(B1435),ALL!$B$1:$U$2738,3,FALSE)),"(unc)",VLOOKUP(TRIM(B1435),ALL!$B$1:$U$2738,3,FALSE))</f>
        <v>TE BB</v>
      </c>
      <c r="B1435" s="228" t="s">
        <v>11056</v>
      </c>
      <c r="C1435" s="10" t="s">
        <v>3743</v>
      </c>
      <c r="D1435" s="224">
        <f>VLOOKUP(TRIM(B1435),BirthdateDraft!$A$1:$M$9000,2,FALSE)</f>
        <v>36692</v>
      </c>
      <c r="E1435" s="203">
        <f>VLOOKUP(TRIM(B1435),BirthdateDraft!$A$1:$M$9865,3,FALSE)</f>
        <v>23.5</v>
      </c>
      <c r="F1435" s="209" t="s">
        <v>12121</v>
      </c>
      <c r="G1435" s="34" t="str">
        <f>IF(ISERROR(VLOOKUP(TRIM(B1435),ALL!$B$1:$U$2738,2,FALSE)),"",IF(ISERROR(VLOOKUP(TRIM(B1435),ALL!$B$1:$U$2738,2,FALSE))," ",VLOOKUP(TRIM(B1435),ALL!$B$1:$U$2738,2,FALSE)))</f>
        <v>TBN</v>
      </c>
      <c r="H1435" s="124" t="str">
        <f>IF(ISBLANK(VLOOKUP(TRIM(B1435),ALL!$B$1:$V$2738,11,FALSE)),"",IF(ISERROR(VLOOKUP(TRIM(B1435),ALL!$B$1:$V$2738,11,FALSE))," ",VLOOKUP(TRIM(B1435),ALL!$B$1:$V$2738,11,FALSE)))</f>
        <v>E</v>
      </c>
      <c r="I1435" s="34" t="str">
        <f>IF(ISBLANK(VLOOKUP(TRIM(B1435),ALL!$B$1:$V$2738,5,FALSE)),"",IF(ISERROR(VLOOKUP(TRIM(B1435),ALL!$B$1:$V$2738,5,FALSE))," ",VLOOKUP(TRIM(B1435),ALL!$B$1:$V$2738,5,FALSE)))</f>
        <v/>
      </c>
      <c r="J1435" s="34" t="str">
        <f>IF(ISBLANK(VLOOKUP(TRIM(B1435),ALL!$B$1:$V$2738,6,FALSE)),"",IF(ISERROR(VLOOKUP(TRIM(B1435),ALL!$B$1:$V$2738,6,FALSE))," ", VLOOKUP(TRIM(B1435),ALL!$B$1:$V$2738,6,FALSE)))</f>
        <v/>
      </c>
      <c r="K1435" s="34" t="str">
        <f>IF(ISBLANK(VLOOKUP(TRIM(B1435),ALL!$B$1:$V$2738,7,FALSE)),"",IF(ISERROR(VLOOKUP(TRIM(B1435),ALL!$B$1:$V$2738,7,FALSE))," ",VLOOKUP(TRIM(B1435),ALL!$B$1:$V$2738,7,FALSE)))</f>
        <v/>
      </c>
      <c r="L1435" s="34">
        <f>IF(ISBLANK(VLOOKUP(TRIM(B1435),ALL!$B$1:$V$2738,8,FALSE)),"",IF(ISERROR(VLOOKUP(TRIM(B1435),ALL!$B$1:$V$2738,8,FALSE))," ",VLOOKUP(TRIM(B1435),ALL!$B$1:$V$2738,8,FALSE)))</f>
        <v>5</v>
      </c>
      <c r="M1435" s="34" t="str">
        <f>IF(ISBLANK(VLOOKUP(TRIM(B1435),ALL!$B$1:$V$2738,9,FALSE)),"",IF(ISERROR(VLOOKUP(TRIM(B1435),ALL!$B$1:$V$2738,9,FALSE))," ",VLOOKUP(TRIM(B1435),ALL!$B$1:$V$2738,9,FALSE)))</f>
        <v/>
      </c>
      <c r="N1435" s="34">
        <f>IF(ISBLANK(VLOOKUP(TRIM(B1435),ALL!$B$1:$V$2738,10,FALSE)),"",IF(ISERROR(VLOOKUP(TRIM(B1435),ALL!$B$1:$V$2738,10,FALSE))," ",VLOOKUP(TRIM(B1435),ALL!$B$1:$V$2738,10,FALSE)))</f>
        <v>0</v>
      </c>
      <c r="O1435" s="32"/>
      <c r="P1435"/>
      <c r="Q1435"/>
      <c r="R1435"/>
      <c r="S1435"/>
      <c r="T1435"/>
      <c r="AB1435"/>
      <c r="AC1435"/>
    </row>
    <row r="1436" spans="1:47">
      <c r="A1436" s="34" t="str">
        <f>IF(ISERROR(VLOOKUP(TRIM(B1436),ALL!$B$1:$U$2738,3,FALSE)),"(unc)",VLOOKUP(TRIM(B1436),ALL!$B$1:$U$2738,3,FALSE))</f>
        <v>BB TE</v>
      </c>
      <c r="B1436" s="99" t="s">
        <v>6679</v>
      </c>
      <c r="C1436" s="10" t="s">
        <v>3743</v>
      </c>
      <c r="D1436" s="224">
        <f>VLOOKUP(TRIM(B1436),BirthdateDraft!$A$1:$M$9000,2,FALSE)</f>
        <v>34454</v>
      </c>
      <c r="E1436" s="203" t="str">
        <f>VLOOKUP(TRIM(B1436),BirthdateDraft!$A$1:$M$9865,3,FALSE)</f>
        <v>17/FA</v>
      </c>
      <c r="F1436" s="209"/>
      <c r="G1436" s="34" t="str">
        <f>IF(ISERROR(VLOOKUP(TRIM(B1436),ALL!$B$1:$U$2738,2,FALSE)),"",IF(ISERROR(VLOOKUP(TRIM(B1436),ALL!$B$1:$U$2738,2,FALSE))," ",VLOOKUP(TRIM(B1436),ALL!$B$1:$U$2738,2,FALSE)))</f>
        <v>CHN</v>
      </c>
      <c r="H1436" s="124" t="str">
        <f>IF(ISBLANK(VLOOKUP(TRIM(B1436),ALL!$B$1:$V$2738,11,FALSE)),"",IF(ISERROR(VLOOKUP(TRIM(B1436),ALL!$B$1:$V$2738,11,FALSE))," ",VLOOKUP(TRIM(B1436),ALL!$B$1:$V$2738,11,FALSE)))</f>
        <v>D</v>
      </c>
      <c r="I1436" s="34" t="str">
        <f>IF(ISBLANK(VLOOKUP(TRIM(B1436),ALL!$B$1:$V$2738,5,FALSE)),"",IF(ISERROR(VLOOKUP(TRIM(B1436),ALL!$B$1:$V$2738,5,FALSE))," ",VLOOKUP(TRIM(B1436),ALL!$B$1:$V$2738,5,FALSE)))</f>
        <v/>
      </c>
      <c r="J1436" s="34" t="str">
        <f>IF(ISBLANK(VLOOKUP(TRIM(B1436),ALL!$B$1:$V$2738,6,FALSE)),"",IF(ISERROR(VLOOKUP(TRIM(B1436),ALL!$B$1:$V$2738,6,FALSE))," ", VLOOKUP(TRIM(B1436),ALL!$B$1:$V$2738,6,FALSE)))</f>
        <v/>
      </c>
      <c r="K1436" s="34" t="str">
        <f>IF(ISBLANK(VLOOKUP(TRIM(B1436),ALL!$B$1:$V$2738,7,FALSE)),"",IF(ISERROR(VLOOKUP(TRIM(B1436),ALL!$B$1:$V$2738,7,FALSE))," ",VLOOKUP(TRIM(B1436),ALL!$B$1:$V$2738,7,FALSE)))</f>
        <v/>
      </c>
      <c r="L1436" s="34">
        <f>IF(ISBLANK(VLOOKUP(TRIM(B1436),ALL!$B$1:$V$2738,8,FALSE)),"",IF(ISERROR(VLOOKUP(TRIM(B1436),ALL!$B$1:$V$2738,8,FALSE))," ",VLOOKUP(TRIM(B1436),ALL!$B$1:$V$2738,8,FALSE)))</f>
        <v>0</v>
      </c>
      <c r="M1436" s="34" t="str">
        <f>IF(ISBLANK(VLOOKUP(TRIM(B1436),ALL!$B$1:$V$2738,9,FALSE)),"",IF(ISERROR(VLOOKUP(TRIM(B1436),ALL!$B$1:$V$2738,9,FALSE))," ",VLOOKUP(TRIM(B1436),ALL!$B$1:$V$2738,9,FALSE)))</f>
        <v/>
      </c>
      <c r="N1436" s="34">
        <f>IF(ISBLANK(VLOOKUP(TRIM(B1436),ALL!$B$1:$V$2738,10,FALSE)),"",IF(ISERROR(VLOOKUP(TRIM(B1436),ALL!$B$1:$V$2738,10,FALSE))," ",VLOOKUP(TRIM(B1436),ALL!$B$1:$V$2738,10,FALSE)))</f>
        <v>0</v>
      </c>
      <c r="O1436" s="32"/>
      <c r="P1436"/>
      <c r="Q1436"/>
      <c r="R1436"/>
      <c r="S1436"/>
      <c r="T1436"/>
      <c r="AB1436"/>
      <c r="AC1436"/>
    </row>
    <row r="1437" spans="1:47">
      <c r="A1437" s="34"/>
      <c r="B1437" s="99"/>
      <c r="C1437" s="10"/>
      <c r="D1437" s="224"/>
      <c r="E1437" s="203"/>
      <c r="F1437" s="209"/>
      <c r="G1437" s="34"/>
      <c r="H1437" s="124"/>
      <c r="I1437" s="34"/>
      <c r="J1437" s="34"/>
      <c r="K1437" s="34"/>
      <c r="L1437" s="34" t="str">
        <f>IF(ISBLANK(VLOOKUP(TRIM(B1437),ALL!$B$1:$V$2738,8,FALSE)),"",IF(ISERROR(VLOOKUP(TRIM(B1437),ALL!$B$1:$V$2738,8,FALSE))," ",VLOOKUP(TRIM(B1437),ALL!$B$1:$V$2738,8,FALSE)))</f>
        <v xml:space="preserve"> </v>
      </c>
      <c r="M1437" s="34" t="str">
        <f>IF(ISBLANK(VLOOKUP(TRIM(B1437),ALL!$B$1:$V$2738,9,FALSE)),"",IF(ISERROR(VLOOKUP(TRIM(B1437),ALL!$B$1:$V$2738,9,FALSE))," ",VLOOKUP(TRIM(B1437),ALL!$B$1:$V$2738,9,FALSE)))</f>
        <v xml:space="preserve"> </v>
      </c>
      <c r="N1437" s="34" t="str">
        <f>IF(ISBLANK(VLOOKUP(TRIM(B1437),ALL!$B$1:$V$2738,10,FALSE)),"",IF(ISERROR(VLOOKUP(TRIM(B1437),ALL!$B$1:$V$2738,10,FALSE))," ",VLOOKUP(TRIM(B1437),ALL!$B$1:$V$2738,10,FALSE)))</f>
        <v xml:space="preserve"> </v>
      </c>
      <c r="O1437" s="32"/>
      <c r="P1437"/>
      <c r="Q1437"/>
      <c r="R1437"/>
      <c r="S1437"/>
      <c r="T1437"/>
      <c r="AB1437"/>
      <c r="AC1437"/>
    </row>
    <row r="1438" spans="1:47">
      <c r="A1438" s="34" t="str">
        <f>IF(ISERROR(VLOOKUP(TRIM(B1438),ALL!$B$1:$U$2738,3,FALSE)),"(unc)",VLOOKUP(TRIM(B1438),ALL!$B$1:$U$2738,3,FALSE))</f>
        <v>LOT @</v>
      </c>
      <c r="B1438" s="99" t="s">
        <v>2755</v>
      </c>
      <c r="C1438" s="10" t="s">
        <v>3406</v>
      </c>
      <c r="D1438" s="224">
        <f>VLOOKUP(TRIM(B1438),BirthdateDraft!$A$1:$M$9000,2,FALSE)</f>
        <v>32343</v>
      </c>
      <c r="E1438" s="203" t="str">
        <f>VLOOKUP(TRIM(B1438),BirthdateDraft!$A$1:$M$9865,3,FALSE)</f>
        <v>10/1 (4)</v>
      </c>
      <c r="F1438" s="209" t="s">
        <v>1170</v>
      </c>
      <c r="G1438" s="34" t="str">
        <f>IF(ISERROR(VLOOKUP(TRIM(B1438),ALL!$B$1:$U$2738,2,FALSE)),"",IF(ISERROR(VLOOKUP(TRIM(B1438),ALL!$B$1:$U$2738,2,FALSE))," ",VLOOKUP(TRIM(B1438),ALL!$B$1:$U$2738,2,FALSE)))</f>
        <v>SFN</v>
      </c>
      <c r="H1438" s="124" t="str">
        <f>IF(ISBLANK(VLOOKUP(TRIM(B1438),ALL!$B$1:$V$2738,4,FALSE)),"",IF(ISERROR(VLOOKUP(TRIM(B1438),ALL!$B$1:$V$2738,4,FALSE))," ",VLOOKUP(TRIM(B1438),ALL!$B$1:$V$2738,4,FALSE)))</f>
        <v/>
      </c>
      <c r="I1438" s="34" t="str">
        <f>IF(ISBLANK(VLOOKUP(TRIM(B1438),ALL!$B$1:$V$2738,5,FALSE)),"",IF(ISERROR(VLOOKUP(TRIM(B1438),ALL!$B$1:$V$2738,5,FALSE))," ",VLOOKUP(TRIM(B1438),ALL!$B$1:$V$2738,5,FALSE)))</f>
        <v/>
      </c>
      <c r="J1438" s="34" t="str">
        <f>IF(ISBLANK(VLOOKUP(TRIM(B1438),ALL!$B$1:$V$2738,6,FALSE)),"",IF(ISERROR(VLOOKUP(TRIM(B1438),ALL!$B$1:$V$2738,6,FALSE))," ", VLOOKUP(TRIM(B1438),ALL!$B$1:$V$2738,6,FALSE)))</f>
        <v/>
      </c>
      <c r="K1438" s="34" t="str">
        <f>IF(ISBLANK(VLOOKUP(TRIM(B1438),ALL!$B$1:$V$2738,7,FALSE)),"",IF(ISERROR(VLOOKUP(TRIM(B1438),ALL!$B$1:$V$2738,7,FALSE))," ",VLOOKUP(TRIM(B1438),ALL!$B$1:$V$2738,7,FALSE)))</f>
        <v/>
      </c>
      <c r="L1438" s="34">
        <f>IF(ISBLANK(VLOOKUP(TRIM(B1438),ALL!$B$1:$V$2738,8,FALSE)),"",IF(ISERROR(VLOOKUP(TRIM(B1438),ALL!$B$1:$V$2738,8,FALSE))," ",VLOOKUP(TRIM(B1438),ALL!$B$1:$V$2738,8,FALSE)))</f>
        <v>6</v>
      </c>
      <c r="M1438" s="34" t="str">
        <f>IF(ISBLANK(VLOOKUP(TRIM(B1438),ALL!$B$1:$V$2738,9,FALSE)),"",IF(ISERROR(VLOOKUP(TRIM(B1438),ALL!$B$1:$V$2738,9,FALSE))," ",VLOOKUP(TRIM(B1438),ALL!$B$1:$V$2738,9,FALSE)))</f>
        <v/>
      </c>
      <c r="N1438" s="34">
        <f>IF(ISBLANK(VLOOKUP(TRIM(B1438),ALL!$B$1:$V$2738,10,FALSE)),"",IF(ISERROR(VLOOKUP(TRIM(B1438),ALL!$B$1:$V$2738,10,FALSE))," ",VLOOKUP(TRIM(B1438),ALL!$B$1:$V$2738,10,FALSE)))</f>
        <v>7</v>
      </c>
      <c r="O1438" s="32"/>
      <c r="P1438"/>
      <c r="Q1438"/>
      <c r="R1438"/>
      <c r="S1438"/>
      <c r="T1438"/>
      <c r="AB1438"/>
      <c r="AC1438"/>
    </row>
    <row r="1439" spans="1:47">
      <c r="A1439" s="34" t="str">
        <f>IF(ISERROR(VLOOKUP(TRIM(B1439),ALL!$B$1:$U$2738,3,FALSE)),"(unc)",VLOOKUP(TRIM(B1439),ALL!$B$1:$U$2738,3,FALSE))</f>
        <v>OC @</v>
      </c>
      <c r="B1439" s="99" t="s">
        <v>5209</v>
      </c>
      <c r="C1439" s="10" t="s">
        <v>3406</v>
      </c>
      <c r="D1439" s="224">
        <f>VLOOKUP(TRIM(B1439),BirthdateDraft!$A$1:$M$9000,2,FALSE)</f>
        <v>33715</v>
      </c>
      <c r="E1439" s="203" t="str">
        <f>VLOOKUP(TRIM(B1439),BirthdateDraft!$A$1:$M$9865,3,FALSE)</f>
        <v>15/2</v>
      </c>
      <c r="F1439" s="209"/>
      <c r="G1439" s="34" t="str">
        <f>IF(ISERROR(VLOOKUP(TRIM(B1439),ALL!$B$1:$U$2738,2,FALSE)),"",IF(ISERROR(VLOOKUP(TRIM(B1439),ALL!$B$1:$U$2738,2,FALSE))," ",VLOOKUP(TRIM(B1439),ALL!$B$1:$U$2738,2,FALSE)))</f>
        <v>BFA</v>
      </c>
      <c r="H1439" s="124" t="str">
        <f>IF(ISBLANK(VLOOKUP(TRIM(B1439),ALL!$B$1:$V$2738,4,FALSE)),"",IF(ISERROR(VLOOKUP(TRIM(B1439),ALL!$B$1:$V$2738,4,FALSE))," ",VLOOKUP(TRIM(B1439),ALL!$B$1:$V$2738,4,FALSE)))</f>
        <v/>
      </c>
      <c r="I1439" s="34" t="str">
        <f>IF(ISBLANK(VLOOKUP(TRIM(B1439),ALL!$B$1:$V$2738,5,FALSE)),"",IF(ISERROR(VLOOKUP(TRIM(B1439),ALL!$B$1:$V$2738,5,FALSE))," ",VLOOKUP(TRIM(B1439),ALL!$B$1:$V$2738,5,FALSE)))</f>
        <v/>
      </c>
      <c r="J1439" s="34" t="str">
        <f>IF(ISBLANK(VLOOKUP(TRIM(B1439),ALL!$B$1:$V$2738,6,FALSE)),"",IF(ISERROR(VLOOKUP(TRIM(B1439),ALL!$B$1:$V$2738,6,FALSE))," ", VLOOKUP(TRIM(B1439),ALL!$B$1:$V$2738,6,FALSE)))</f>
        <v/>
      </c>
      <c r="K1439" s="34" t="str">
        <f>IF(ISBLANK(VLOOKUP(TRIM(B1439),ALL!$B$1:$V$2738,7,FALSE)),"",IF(ISERROR(VLOOKUP(TRIM(B1439),ALL!$B$1:$V$2738,7,FALSE))," ",VLOOKUP(TRIM(B1439),ALL!$B$1:$V$2738,7,FALSE)))</f>
        <v/>
      </c>
      <c r="L1439" s="34">
        <f>IF(ISBLANK(VLOOKUP(TRIM(B1439),ALL!$B$1:$V$2738,8,FALSE)),"",IF(ISERROR(VLOOKUP(TRIM(B1439),ALL!$B$1:$V$2738,8,FALSE))," ",VLOOKUP(TRIM(B1439),ALL!$B$1:$V$2738,8,FALSE)))</f>
        <v>4</v>
      </c>
      <c r="M1439" s="34" t="str">
        <f>IF(ISBLANK(VLOOKUP(TRIM(B1439),ALL!$B$1:$V$2738,9,FALSE)),"",IF(ISERROR(VLOOKUP(TRIM(B1439),ALL!$B$1:$V$2738,9,FALSE))," ",VLOOKUP(TRIM(B1439),ALL!$B$1:$V$2738,9,FALSE)))</f>
        <v/>
      </c>
      <c r="N1439" s="34">
        <f>IF(ISBLANK(VLOOKUP(TRIM(B1439),ALL!$B$1:$V$2738,10,FALSE)),"",IF(ISERROR(VLOOKUP(TRIM(B1439),ALL!$B$1:$V$2738,10,FALSE))," ",VLOOKUP(TRIM(B1439),ALL!$B$1:$V$2738,10,FALSE)))</f>
        <v>7</v>
      </c>
      <c r="O1439" s="32"/>
      <c r="P1439"/>
      <c r="Q1439"/>
      <c r="R1439"/>
      <c r="S1439" t="str">
        <f>""</f>
        <v/>
      </c>
      <c r="T1439" t="str">
        <f>""</f>
        <v/>
      </c>
      <c r="U1439" t="str">
        <f>""</f>
        <v/>
      </c>
      <c r="V1439" t="str">
        <f>""</f>
        <v/>
      </c>
      <c r="W1439" t="str">
        <f>""</f>
        <v/>
      </c>
      <c r="X1439" t="str">
        <f>""</f>
        <v/>
      </c>
      <c r="Y1439" t="str">
        <f>""</f>
        <v/>
      </c>
      <c r="Z1439" t="str">
        <f>""</f>
        <v/>
      </c>
      <c r="AA1439" t="str">
        <f>""</f>
        <v/>
      </c>
      <c r="AB1439" t="str">
        <f>""</f>
        <v/>
      </c>
      <c r="AC1439" t="str">
        <f>""</f>
        <v/>
      </c>
      <c r="AD1439" t="str">
        <f>""</f>
        <v/>
      </c>
      <c r="AE1439" t="str">
        <f>""</f>
        <v/>
      </c>
      <c r="AF1439" t="str">
        <f>""</f>
        <v/>
      </c>
      <c r="AG1439" t="str">
        <f>""</f>
        <v/>
      </c>
      <c r="AH1439" t="str">
        <f>""</f>
        <v/>
      </c>
      <c r="AI1439" t="str">
        <f>""</f>
        <v/>
      </c>
      <c r="AJ1439" t="str">
        <f>""</f>
        <v/>
      </c>
      <c r="AK1439" t="str">
        <f>""</f>
        <v/>
      </c>
      <c r="AL1439" t="str">
        <f>""</f>
        <v/>
      </c>
      <c r="AM1439" t="str">
        <f>""</f>
        <v/>
      </c>
      <c r="AN1439" t="str">
        <f>""</f>
        <v/>
      </c>
      <c r="AO1439" t="str">
        <f>""</f>
        <v/>
      </c>
      <c r="AP1439" t="str">
        <f>""</f>
        <v/>
      </c>
      <c r="AQ1439" t="str">
        <f>""</f>
        <v/>
      </c>
      <c r="AR1439" t="str">
        <f>""</f>
        <v/>
      </c>
      <c r="AS1439" t="str">
        <f>""</f>
        <v/>
      </c>
      <c r="AT1439" t="str">
        <f>""</f>
        <v/>
      </c>
      <c r="AU1439" t="str">
        <f>""</f>
        <v/>
      </c>
    </row>
    <row r="1440" spans="1:47">
      <c r="A1440" s="34" t="str">
        <f>IF(ISERROR(VLOOKUP(TRIM(B1440),ALL!$B$1:$U$2738,3,FALSE)),"(unc)",VLOOKUP(TRIM(B1440),ALL!$B$1:$U$2738,3,FALSE))</f>
        <v>OT @ TE</v>
      </c>
      <c r="B1440" s="99" t="s">
        <v>6479</v>
      </c>
      <c r="C1440" s="10" t="s">
        <v>3743</v>
      </c>
      <c r="D1440" s="224">
        <f>VLOOKUP(TRIM(B1440),BirthdateDraft!$A$1:$M$9000,2,FALSE)</f>
        <v>35650</v>
      </c>
      <c r="E1440" s="203" t="str">
        <f>VLOOKUP(TRIM(B1440),BirthdateDraft!$A$1:$M$9865,3,FALSE)</f>
        <v>18/3</v>
      </c>
      <c r="F1440" s="209" t="s">
        <v>8459</v>
      </c>
      <c r="G1440" s="34" t="str">
        <f>IF(ISERROR(VLOOKUP(TRIM(B1440),ALL!$B$1:$U$2738,2,FALSE)),"",IF(ISERROR(VLOOKUP(TRIM(B1440),ALL!$B$1:$U$2738,2,FALSE))," ",VLOOKUP(TRIM(B1440),ALL!$B$1:$U$2738,2,FALSE)))</f>
        <v>PIA</v>
      </c>
      <c r="H1440" s="124" t="str">
        <f>IF(ISBLANK(VLOOKUP(TRIM(B1440),ALL!$B$1:$V$2738,4,FALSE)),"",IF(ISERROR(VLOOKUP(TRIM(B1440),ALL!$B$1:$V$2738,4,FALSE))," ",VLOOKUP(TRIM(B1440),ALL!$B$1:$V$2738,4,FALSE)))</f>
        <v/>
      </c>
      <c r="I1440" s="34" t="str">
        <f>IF(ISBLANK(VLOOKUP(TRIM(B1440),ALL!$B$1:$V$2738,5,FALSE)),"",IF(ISERROR(VLOOKUP(TRIM(B1440),ALL!$B$1:$V$2738,5,FALSE))," ",VLOOKUP(TRIM(B1440),ALL!$B$1:$V$2738,5,FALSE)))</f>
        <v/>
      </c>
      <c r="J1440" s="34" t="str">
        <f>IF(ISBLANK(VLOOKUP(TRIM(B1440),ALL!$B$1:$V$2738,6,FALSE)),"",IF(ISERROR(VLOOKUP(TRIM(B1440),ALL!$B$1:$V$2738,6,FALSE))," ", VLOOKUP(TRIM(B1440),ALL!$B$1:$V$2738,6,FALSE)))</f>
        <v/>
      </c>
      <c r="K1440" s="34" t="str">
        <f>IF(ISBLANK(VLOOKUP(TRIM(B1440),ALL!$B$1:$V$2738,7,FALSE)),"",IF(ISERROR(VLOOKUP(TRIM(B1440),ALL!$B$1:$V$2738,7,FALSE))," ",VLOOKUP(TRIM(B1440),ALL!$B$1:$V$2738,7,FALSE)))</f>
        <v/>
      </c>
      <c r="L1440" s="34">
        <f>IF(ISBLANK(VLOOKUP(TRIM(B1440),ALL!$B$1:$V$2738,8,FALSE)),"",IF(ISERROR(VLOOKUP(TRIM(B1440),ALL!$B$1:$V$2738,8,FALSE))," ",VLOOKUP(TRIM(B1440),ALL!$B$1:$V$2738,8,FALSE)))</f>
        <v>4</v>
      </c>
      <c r="M1440" s="34" t="str">
        <f>IF(ISBLANK(VLOOKUP(TRIM(B1440),ALL!$B$1:$V$2738,9,FALSE)),"",IF(ISERROR(VLOOKUP(TRIM(B1440),ALL!$B$1:$V$2738,9,FALSE))," ",VLOOKUP(TRIM(B1440),ALL!$B$1:$V$2738,9,FALSE)))</f>
        <v/>
      </c>
      <c r="N1440" s="34">
        <f>IF(ISBLANK(VLOOKUP(TRIM(B1440),ALL!$B$1:$V$2738,10,FALSE)),"",IF(ISERROR(VLOOKUP(TRIM(B1440),ALL!$B$1:$V$2738,10,FALSE))," ",VLOOKUP(TRIM(B1440),ALL!$B$1:$V$2738,10,FALSE)))</f>
        <v>2</v>
      </c>
      <c r="O1440" s="32"/>
      <c r="P1440"/>
      <c r="Q1440"/>
      <c r="R1440"/>
      <c r="S1440"/>
      <c r="T1440"/>
      <c r="AB1440"/>
      <c r="AC1440"/>
    </row>
    <row r="1441" spans="1:29">
      <c r="A1441" s="34" t="str">
        <f>IF(ISERROR(VLOOKUP(TRIM(B1441),ALL!$B$1:$U$2738,3,FALSE)),"(unc)",VLOOKUP(TRIM(B1441),ALL!$B$1:$U$2738,3,FALSE))</f>
        <v>RG @ OC @</v>
      </c>
      <c r="B1441" s="99" t="s">
        <v>9041</v>
      </c>
      <c r="C1441" s="10" t="s">
        <v>3406</v>
      </c>
      <c r="D1441" s="224">
        <f>VLOOKUP(TRIM(B1441),BirthdateDraft!$A$1:$M$9000,2,FALSE)</f>
        <v>35650</v>
      </c>
      <c r="E1441" s="203" t="str">
        <f>VLOOKUP(TRIM(B1441),BirthdateDraft!$A$1:$M$9865,3,FALSE)</f>
        <v>20/6</v>
      </c>
      <c r="F1441" s="209" t="s">
        <v>8783</v>
      </c>
      <c r="G1441" s="34" t="str">
        <f>IF(ISERROR(VLOOKUP(TRIM(B1441),ALL!$B$1:$U$2738,2,FALSE)),"",IF(ISERROR(VLOOKUP(TRIM(B1441),ALL!$B$1:$U$2738,2,FALSE))," ",VLOOKUP(TRIM(B1441),ALL!$B$1:$U$2738,2,FALSE)))</f>
        <v>GBN</v>
      </c>
      <c r="H1441" s="124" t="str">
        <f>IF(ISBLANK(VLOOKUP(TRIM(B1441),ALL!$B$1:$V$2738,4,FALSE)),"",IF(ISERROR(VLOOKUP(TRIM(B1441),ALL!$B$1:$V$2738,4,FALSE))," ",VLOOKUP(TRIM(B1441),ALL!$B$1:$V$2738,4,FALSE)))</f>
        <v/>
      </c>
      <c r="I1441" s="34" t="str">
        <f>IF(ISBLANK(VLOOKUP(TRIM(B1441),ALL!$B$1:$V$2738,5,FALSE)),"",IF(ISERROR(VLOOKUP(TRIM(B1441),ALL!$B$1:$V$2738,5,FALSE))," ",VLOOKUP(TRIM(B1441),ALL!$B$1:$V$2738,5,FALSE)))</f>
        <v/>
      </c>
      <c r="J1441" s="34" t="str">
        <f>IF(ISBLANK(VLOOKUP(TRIM(B1441),ALL!$B$1:$V$2738,6,FALSE)),"",IF(ISERROR(VLOOKUP(TRIM(B1441),ALL!$B$1:$V$2738,6,FALSE))," ", VLOOKUP(TRIM(B1441),ALL!$B$1:$V$2738,6,FALSE)))</f>
        <v/>
      </c>
      <c r="K1441" s="34" t="str">
        <f>IF(ISBLANK(VLOOKUP(TRIM(B1441),ALL!$B$1:$V$2738,7,FALSE)),"",IF(ISERROR(VLOOKUP(TRIM(B1441),ALL!$B$1:$V$2738,7,FALSE))," ",VLOOKUP(TRIM(B1441),ALL!$B$1:$V$2738,7,FALSE)))</f>
        <v/>
      </c>
      <c r="L1441" s="34">
        <f>IF(ISBLANK(VLOOKUP(TRIM(B1441),ALL!$B$1:$V$2738,8,FALSE)),"",IF(ISERROR(VLOOKUP(TRIM(B1441),ALL!$B$1:$V$2738,8,FALSE))," ",VLOOKUP(TRIM(B1441),ALL!$B$1:$V$2738,8,FALSE)))</f>
        <v>0</v>
      </c>
      <c r="M1441" s="34">
        <f>IF(ISBLANK(VLOOKUP(TRIM(B1441),ALL!$B$1:$V$2738,9,FALSE)),"",IF(ISERROR(VLOOKUP(TRIM(B1441),ALL!$B$1:$V$2738,9,FALSE))," ",VLOOKUP(TRIM(B1441),ALL!$B$1:$V$2738,9,FALSE)))</f>
        <v>0</v>
      </c>
      <c r="N1441" s="34">
        <f>IF(ISBLANK(VLOOKUP(TRIM(B1441),ALL!$B$1:$V$2738,10,FALSE)),"",IF(ISERROR(VLOOKUP(TRIM(B1441),ALL!$B$1:$V$2738,10,FALSE))," ",VLOOKUP(TRIM(B1441),ALL!$B$1:$V$2738,10,FALSE)))</f>
        <v>7</v>
      </c>
      <c r="O1441" s="32"/>
      <c r="P1441"/>
      <c r="Q1441"/>
      <c r="R1441"/>
      <c r="S1441"/>
      <c r="T1441"/>
      <c r="AB1441"/>
      <c r="AC1441"/>
    </row>
    <row r="1442" spans="1:29">
      <c r="A1442" s="34" t="str">
        <f>IF(ISERROR(VLOOKUP(TRIM(B1442),ALL!$B$1:$U$2738,3,FALSE)),"(unc)",VLOOKUP(TRIM(B1442),ALL!$B$1:$U$2738,3,FALSE))</f>
        <v>ROT @</v>
      </c>
      <c r="B1442" s="99" t="s">
        <v>10301</v>
      </c>
      <c r="C1442" s="10" t="s">
        <v>3743</v>
      </c>
      <c r="D1442" s="224">
        <f>VLOOKUP(TRIM(B1442),BirthdateDraft!$A$1:$M$9000,2,FALSE)</f>
        <v>35313</v>
      </c>
      <c r="E1442" s="203" t="str">
        <f>VLOOKUP(TRIM(B1442),BirthdateDraft!$A$1:$M$9865,3,FALSE)</f>
        <v>19/3</v>
      </c>
      <c r="F1442" s="209"/>
      <c r="G1442" s="34" t="str">
        <f>IF(ISERROR(VLOOKUP(TRIM(B1442),ALL!$B$1:$U$2738,2,FALSE)),"",IF(ISERROR(VLOOKUP(TRIM(B1442),ALL!$B$1:$U$2738,2,FALSE))," ",VLOOKUP(TRIM(B1442),ALL!$B$1:$U$2738,2,FALSE)))</f>
        <v>LAA</v>
      </c>
      <c r="H1442" s="124" t="str">
        <f>IF(ISBLANK(VLOOKUP(TRIM(B1442),ALL!$B$1:$V$2738,4,FALSE)),"",IF(ISERROR(VLOOKUP(TRIM(B1442),ALL!$B$1:$V$2738,4,FALSE))," ",VLOOKUP(TRIM(B1442),ALL!$B$1:$V$2738,4,FALSE)))</f>
        <v/>
      </c>
      <c r="I1442" s="34" t="str">
        <f>IF(ISBLANK(VLOOKUP(TRIM(B1442),ALL!$B$1:$V$2738,5,FALSE)),"",IF(ISERROR(VLOOKUP(TRIM(B1442),ALL!$B$1:$V$2738,5,FALSE))," ",VLOOKUP(TRIM(B1442),ALL!$B$1:$V$2738,5,FALSE)))</f>
        <v/>
      </c>
      <c r="J1442" s="34" t="str">
        <f>IF(ISBLANK(VLOOKUP(TRIM(B1442),ALL!$B$1:$V$2738,6,FALSE)),"",IF(ISERROR(VLOOKUP(TRIM(B1442),ALL!$B$1:$V$2738,6,FALSE))," ", VLOOKUP(TRIM(B1442),ALL!$B$1:$V$2738,6,FALSE)))</f>
        <v/>
      </c>
      <c r="K1442" s="34" t="str">
        <f>IF(ISBLANK(VLOOKUP(TRIM(B1442),ALL!$B$1:$V$2738,7,FALSE)),"",IF(ISERROR(VLOOKUP(TRIM(B1442),ALL!$B$1:$V$2738,7,FALSE))," ",VLOOKUP(TRIM(B1442),ALL!$B$1:$V$2738,7,FALSE)))</f>
        <v/>
      </c>
      <c r="L1442" s="34">
        <f>IF(ISBLANK(VLOOKUP(TRIM(B1442),ALL!$B$1:$V$2738,8,FALSE)),"",IF(ISERROR(VLOOKUP(TRIM(B1442),ALL!$B$1:$V$2738,8,FALSE))," ",VLOOKUP(TRIM(B1442),ALL!$B$1:$V$2738,8,FALSE)))</f>
        <v>0</v>
      </c>
      <c r="M1442" s="34" t="str">
        <f>IF(ISBLANK(VLOOKUP(TRIM(B1442),ALL!$B$1:$V$2738,9,FALSE)),"",IF(ISERROR(VLOOKUP(TRIM(B1442),ALL!$B$1:$V$2738,9,FALSE))," ",VLOOKUP(TRIM(B1442),ALL!$B$1:$V$2738,9,FALSE)))</f>
        <v/>
      </c>
      <c r="N1442" s="34">
        <f>IF(ISBLANK(VLOOKUP(TRIM(B1442),ALL!$B$1:$V$2738,10,FALSE)),"",IF(ISERROR(VLOOKUP(TRIM(B1442),ALL!$B$1:$V$2738,10,FALSE))," ",VLOOKUP(TRIM(B1442),ALL!$B$1:$V$2738,10,FALSE)))</f>
        <v>5</v>
      </c>
      <c r="O1442" s="32"/>
      <c r="P1442"/>
      <c r="Q1442"/>
      <c r="R1442"/>
      <c r="S1442"/>
      <c r="T1442"/>
      <c r="AB1442"/>
      <c r="AC1442"/>
    </row>
    <row r="1443" spans="1:29">
      <c r="A1443" s="34" t="str">
        <f>IF(ISERROR(VLOOKUP(TRIM(B1443),ALL!$B$1:$U$2738,3,FALSE)),"(unc)",VLOOKUP(TRIM(B1443),ALL!$B$1:$U$2738,3,FALSE))</f>
        <v>G @ T TE</v>
      </c>
      <c r="B1443" s="99" t="s">
        <v>7281</v>
      </c>
      <c r="C1443" s="10" t="s">
        <v>3743</v>
      </c>
      <c r="D1443" s="224">
        <f>VLOOKUP(TRIM(B1443),BirthdateDraft!$A$1:$M$9000,2,FALSE)</f>
        <v>35509</v>
      </c>
      <c r="E1443" s="203" t="str">
        <f>VLOOKUP(TRIM(B1443),BirthdateDraft!$A$1:$M$9865,3,FALSE)</f>
        <v>19/5</v>
      </c>
      <c r="F1443" s="209"/>
      <c r="G1443" s="34" t="str">
        <f>IF(ISERROR(VLOOKUP(TRIM(B1443),ALL!$B$1:$U$2738,2,FALSE)),"",IF(ISERROR(VLOOKUP(TRIM(B1443),ALL!$B$1:$U$2738,2,FALSE))," ",VLOOKUP(TRIM(B1443),ALL!$B$1:$U$2738,2,FALSE)))</f>
        <v>BFA</v>
      </c>
      <c r="H1443" s="124" t="str">
        <f>IF(ISBLANK(VLOOKUP(TRIM(B1443),ALL!$B$1:$V$2738,4,FALSE)),"",IF(ISERROR(VLOOKUP(TRIM(B1443),ALL!$B$1:$V$2738,4,FALSE))," ",VLOOKUP(TRIM(B1443),ALL!$B$1:$V$2738,4,FALSE)))</f>
        <v/>
      </c>
      <c r="I1443" s="34" t="str">
        <f>IF(ISBLANK(VLOOKUP(TRIM(B1443),ALL!$B$1:$V$2738,5,FALSE)),"",IF(ISERROR(VLOOKUP(TRIM(B1443),ALL!$B$1:$V$2738,5,FALSE))," ",VLOOKUP(TRIM(B1443),ALL!$B$1:$V$2738,5,FALSE)))</f>
        <v/>
      </c>
      <c r="J1443" s="34" t="str">
        <f>IF(ISBLANK(VLOOKUP(TRIM(B1443),ALL!$B$1:$V$2738,6,FALSE)),"",IF(ISERROR(VLOOKUP(TRIM(B1443),ALL!$B$1:$V$2738,6,FALSE))," ", VLOOKUP(TRIM(B1443),ALL!$B$1:$V$2738,6,FALSE)))</f>
        <v/>
      </c>
      <c r="K1443" s="34" t="str">
        <f>IF(ISBLANK(VLOOKUP(TRIM(B1443),ALL!$B$1:$V$2738,7,FALSE)),"",IF(ISERROR(VLOOKUP(TRIM(B1443),ALL!$B$1:$V$2738,7,FALSE))," ",VLOOKUP(TRIM(B1443),ALL!$B$1:$V$2738,7,FALSE)))</f>
        <v/>
      </c>
      <c r="L1443" s="34">
        <f>IF(ISBLANK(VLOOKUP(TRIM(B1443),ALL!$B$1:$V$2738,8,FALSE)),"",IF(ISERROR(VLOOKUP(TRIM(B1443),ALL!$B$1:$V$2738,8,FALSE))," ",VLOOKUP(TRIM(B1443),ALL!$B$1:$V$2738,8,FALSE)))</f>
        <v>0</v>
      </c>
      <c r="M1443" s="34">
        <f>IF(ISBLANK(VLOOKUP(TRIM(B1443),ALL!$B$1:$V$2738,9,FALSE)),"",IF(ISERROR(VLOOKUP(TRIM(B1443),ALL!$B$1:$V$2738,9,FALSE))," ",VLOOKUP(TRIM(B1443),ALL!$B$1:$V$2738,9,FALSE)))</f>
        <v>4</v>
      </c>
      <c r="N1443" s="34">
        <f>IF(ISBLANK(VLOOKUP(TRIM(B1443),ALL!$B$1:$V$2738,10,FALSE)),"",IF(ISERROR(VLOOKUP(TRIM(B1443),ALL!$B$1:$V$2738,10,FALSE))," ",VLOOKUP(TRIM(B1443),ALL!$B$1:$V$2738,10,FALSE)))</f>
        <v>4</v>
      </c>
      <c r="O1443" s="32"/>
      <c r="P1443"/>
      <c r="Q1443"/>
      <c r="R1443"/>
      <c r="S1443"/>
      <c r="T1443"/>
      <c r="AB1443"/>
      <c r="AC1443"/>
    </row>
    <row r="1444" spans="1:29">
      <c r="A1444" s="34" t="str">
        <f>IF(ISERROR(VLOOKUP(TRIM(B1444),ALL!$B$1:$U$2738,3,FALSE)),"(unc)",VLOOKUP(TRIM(B1444),ALL!$B$1:$U$2738,3,FALSE))</f>
        <v>OT @ G @</v>
      </c>
      <c r="B1444" s="99" t="s">
        <v>3367</v>
      </c>
      <c r="C1444" s="10" t="s">
        <v>3406</v>
      </c>
      <c r="D1444" s="224">
        <f>VLOOKUP(TRIM(B1444),BirthdateDraft!$A$1:$M$9000,2,FALSE)</f>
        <v>31289</v>
      </c>
      <c r="E1444" s="203" t="str">
        <f>VLOOKUP(TRIM(B1444),BirthdateDraft!$A$1:$M$9865,3,FALSE)</f>
        <v>08/1 (26)</v>
      </c>
      <c r="F1444" s="209"/>
      <c r="G1444" s="34" t="str">
        <f>IF(ISERROR(VLOOKUP(TRIM(B1444),ALL!$B$1:$U$2738,2,FALSE)),"",IF(ISERROR(VLOOKUP(TRIM(B1444),ALL!$B$1:$U$2738,2,FALSE))," ",VLOOKUP(TRIM(B1444),ALL!$B$1:$U$2738,2,FALSE)))</f>
        <v>NYA</v>
      </c>
      <c r="H1444" s="124" t="str">
        <f>IF(ISBLANK(VLOOKUP(TRIM(B1444),ALL!$B$1:$V$2738,4,FALSE)),"",IF(ISERROR(VLOOKUP(TRIM(B1444),ALL!$B$1:$V$2738,4,FALSE))," ",VLOOKUP(TRIM(B1444),ALL!$B$1:$V$2738,4,FALSE)))</f>
        <v/>
      </c>
      <c r="I1444" s="34" t="str">
        <f>IF(ISBLANK(VLOOKUP(TRIM(B1444),ALL!$B$1:$V$2738,5,FALSE)),"",IF(ISERROR(VLOOKUP(TRIM(B1444),ALL!$B$1:$V$2738,5,FALSE))," ",VLOOKUP(TRIM(B1444),ALL!$B$1:$V$2738,5,FALSE)))</f>
        <v/>
      </c>
      <c r="J1444" s="34" t="str">
        <f>IF(ISBLANK(VLOOKUP(TRIM(B1444),ALL!$B$1:$V$2738,6,FALSE)),"",IF(ISERROR(VLOOKUP(TRIM(B1444),ALL!$B$1:$V$2738,6,FALSE))," ", VLOOKUP(TRIM(B1444),ALL!$B$1:$V$2738,6,FALSE)))</f>
        <v/>
      </c>
      <c r="K1444" s="34" t="str">
        <f>IF(ISBLANK(VLOOKUP(TRIM(B1444),ALL!$B$1:$V$2738,7,FALSE)),"",IF(ISERROR(VLOOKUP(TRIM(B1444),ALL!$B$1:$V$2738,7,FALSE))," ",VLOOKUP(TRIM(B1444),ALL!$B$1:$V$2738,7,FALSE)))</f>
        <v/>
      </c>
      <c r="L1444" s="34">
        <f>IF(ISBLANK(VLOOKUP(TRIM(B1444),ALL!$B$1:$V$2738,8,FALSE)),"",IF(ISERROR(VLOOKUP(TRIM(B1444),ALL!$B$1:$V$2738,8,FALSE))," ",VLOOKUP(TRIM(B1444),ALL!$B$1:$V$2738,8,FALSE)))</f>
        <v>0</v>
      </c>
      <c r="M1444" s="34">
        <f>IF(ISBLANK(VLOOKUP(TRIM(B1444),ALL!$B$1:$V$2738,9,FALSE)),"",IF(ISERROR(VLOOKUP(TRIM(B1444),ALL!$B$1:$V$2738,9,FALSE))," ",VLOOKUP(TRIM(B1444),ALL!$B$1:$V$2738,9,FALSE)))</f>
        <v>0</v>
      </c>
      <c r="N1444" s="34">
        <f>IF(ISBLANK(VLOOKUP(TRIM(B1444),ALL!$B$1:$V$2738,10,FALSE)),"",IF(ISERROR(VLOOKUP(TRIM(B1444),ALL!$B$1:$V$2738,10,FALSE))," ",VLOOKUP(TRIM(B1444),ALL!$B$1:$V$2738,10,FALSE)))</f>
        <v>0</v>
      </c>
      <c r="O1444" s="32"/>
      <c r="P1444"/>
      <c r="Q1444"/>
      <c r="R1444"/>
      <c r="S1444"/>
      <c r="T1444"/>
      <c r="AB1444"/>
      <c r="AC1444"/>
    </row>
    <row r="1445" spans="1:29">
      <c r="A1445" s="34" t="str">
        <f>IF(ISERROR(VLOOKUP(TRIM(B1445),ALL!$B$1:$U$2738,3,FALSE)),"(unc)",VLOOKUP(TRIM(B1445),ALL!$B$1:$U$2738,3,FALSE))</f>
        <v>G @ OC @ T</v>
      </c>
      <c r="B1445" s="99" t="s">
        <v>4621</v>
      </c>
      <c r="C1445" s="10" t="s">
        <v>3743</v>
      </c>
      <c r="D1445" s="224">
        <f>VLOOKUP(TRIM(B1445),BirthdateDraft!$A$1:$M$9000,2,FALSE)</f>
        <v>33363</v>
      </c>
      <c r="E1445" s="203" t="str">
        <f>VLOOKUP(TRIM(B1445),BirthdateDraft!$A$1:$M$9865,3,FALSE)</f>
        <v>14/FA</v>
      </c>
      <c r="F1445" s="209" t="s">
        <v>8295</v>
      </c>
      <c r="G1445" s="34" t="str">
        <f>IF(ISERROR(VLOOKUP(TRIM(B1445),ALL!$B$1:$U$2738,2,FALSE)),"",IF(ISERROR(VLOOKUP(TRIM(B1445),ALL!$B$1:$U$2738,2,FALSE))," ",VLOOKUP(TRIM(B1445),ALL!$B$1:$U$2738,2,FALSE)))</f>
        <v>JXA</v>
      </c>
      <c r="H1445" s="124" t="str">
        <f>IF(ISBLANK(VLOOKUP(TRIM(B1445),ALL!$B$1:$V$2738,4,FALSE)),"",IF(ISERROR(VLOOKUP(TRIM(B1445),ALL!$B$1:$V$2738,4,FALSE))," ",VLOOKUP(TRIM(B1445),ALL!$B$1:$V$2738,4,FALSE)))</f>
        <v/>
      </c>
      <c r="I1445" s="34" t="str">
        <f>IF(ISBLANK(VLOOKUP(TRIM(B1445),ALL!$B$1:$V$2738,5,FALSE)),"",IF(ISERROR(VLOOKUP(TRIM(B1445),ALL!$B$1:$V$2738,5,FALSE))," ",VLOOKUP(TRIM(B1445),ALL!$B$1:$V$2738,5,FALSE)))</f>
        <v/>
      </c>
      <c r="J1445" s="34" t="str">
        <f>IF(ISBLANK(VLOOKUP(TRIM(B1445),ALL!$B$1:$V$2738,6,FALSE)),"",IF(ISERROR(VLOOKUP(TRIM(B1445),ALL!$B$1:$V$2738,6,FALSE))," ", VLOOKUP(TRIM(B1445),ALL!$B$1:$V$2738,6,FALSE)))</f>
        <v/>
      </c>
      <c r="K1445" s="34" t="str">
        <f>IF(ISBLANK(VLOOKUP(TRIM(B1445),ALL!$B$1:$V$2738,7,FALSE)),"",IF(ISERROR(VLOOKUP(TRIM(B1445),ALL!$B$1:$V$2738,7,FALSE))," ",VLOOKUP(TRIM(B1445),ALL!$B$1:$V$2738,7,FALSE)))</f>
        <v/>
      </c>
      <c r="L1445" s="34">
        <f>IF(ISBLANK(VLOOKUP(TRIM(B1445),ALL!$B$1:$V$2738,8,FALSE)),"",IF(ISERROR(VLOOKUP(TRIM(B1445),ALL!$B$1:$V$2738,8,FALSE))," ",VLOOKUP(TRIM(B1445),ALL!$B$1:$V$2738,8,FALSE)))</f>
        <v>0</v>
      </c>
      <c r="M1445" s="34">
        <f>IF(ISBLANK(VLOOKUP(TRIM(B1445),ALL!$B$1:$V$2738,9,FALSE)),"",IF(ISERROR(VLOOKUP(TRIM(B1445),ALL!$B$1:$V$2738,9,FALSE))," ",VLOOKUP(TRIM(B1445),ALL!$B$1:$V$2738,9,FALSE)))</f>
        <v>0</v>
      </c>
      <c r="N1445" s="34">
        <f>IF(ISBLANK(VLOOKUP(TRIM(B1445),ALL!$B$1:$V$2738,10,FALSE)),"",IF(ISERROR(VLOOKUP(TRIM(B1445),ALL!$B$1:$V$2738,10,FALSE))," ",VLOOKUP(TRIM(B1445),ALL!$B$1:$V$2738,10,FALSE)))</f>
        <v>0</v>
      </c>
      <c r="O1445" s="32"/>
      <c r="P1445"/>
      <c r="Q1445"/>
      <c r="R1445"/>
      <c r="S1445"/>
      <c r="T1445"/>
      <c r="AB1445"/>
      <c r="AC1445"/>
    </row>
    <row r="1446" spans="1:29">
      <c r="A1446" s="34" t="str">
        <f>IF(ISERROR(VLOOKUP(TRIM(B1446),ALL!$B$1:$U$2738,3,FALSE)),"(unc)",VLOOKUP(TRIM(B1446),ALL!$B$1:$U$2738,3,FALSE))</f>
        <v>OT @</v>
      </c>
      <c r="B1446" s="435" t="s">
        <v>11206</v>
      </c>
      <c r="C1446" s="10" t="s">
        <v>3743</v>
      </c>
      <c r="D1446" s="224">
        <f>VLOOKUP(TRIM(B1446),BirthdateDraft!$A$1:$M$9000,2,FALSE)</f>
        <v>36809</v>
      </c>
      <c r="E1446" s="203">
        <f>VLOOKUP(TRIM(B1446),BirthdateDraft!$A$1:$M$9865,3,FALSE)</f>
        <v>23.3</v>
      </c>
      <c r="F1446" s="209" t="s">
        <v>11976</v>
      </c>
      <c r="G1446" s="34" t="str">
        <f>IF(ISERROR(VLOOKUP(TRIM(B1446),ALL!$B$1:$U$2738,2,FALSE)),"",IF(ISERROR(VLOOKUP(TRIM(B1446),ALL!$B$1:$U$2738,2,FALSE))," ",VLOOKUP(TRIM(B1446),ALL!$B$1:$U$2738,2,FALSE)))</f>
        <v>KCA</v>
      </c>
      <c r="H1446" s="124" t="str">
        <f>IF(ISBLANK(VLOOKUP(TRIM(B1446),ALL!$B$1:$V$2738,4,FALSE)),"",IF(ISERROR(VLOOKUP(TRIM(B1446),ALL!$B$1:$V$2738,4,FALSE))," ",VLOOKUP(TRIM(B1446),ALL!$B$1:$V$2738,4,FALSE)))</f>
        <v/>
      </c>
      <c r="I1446" s="34" t="str">
        <f>IF(ISBLANK(VLOOKUP(TRIM(B1446),ALL!$B$1:$V$2738,5,FALSE)),"",IF(ISERROR(VLOOKUP(TRIM(B1446),ALL!$B$1:$V$2738,5,FALSE))," ",VLOOKUP(TRIM(B1446),ALL!$B$1:$V$2738,5,FALSE)))</f>
        <v/>
      </c>
      <c r="J1446" s="34" t="str">
        <f>IF(ISBLANK(VLOOKUP(TRIM(B1446),ALL!$B$1:$V$2738,6,FALSE)),"",IF(ISERROR(VLOOKUP(TRIM(B1446),ALL!$B$1:$V$2738,6,FALSE))," ", VLOOKUP(TRIM(B1446),ALL!$B$1:$V$2738,6,FALSE)))</f>
        <v/>
      </c>
      <c r="K1446" s="34" t="str">
        <f>IF(ISBLANK(VLOOKUP(TRIM(B1446),ALL!$B$1:$V$2738,7,FALSE)),"",IF(ISERROR(VLOOKUP(TRIM(B1446),ALL!$B$1:$V$2738,7,FALSE))," ",VLOOKUP(TRIM(B1446),ALL!$B$1:$V$2738,7,FALSE)))</f>
        <v/>
      </c>
      <c r="L1446" s="34">
        <f>IF(ISBLANK(VLOOKUP(TRIM(B1446),ALL!$B$1:$V$2738,8,FALSE)),"",IF(ISERROR(VLOOKUP(TRIM(B1446),ALL!$B$1:$V$2738,8,FALSE))," ",VLOOKUP(TRIM(B1446),ALL!$B$1:$V$2738,8,FALSE)))</f>
        <v>0</v>
      </c>
      <c r="M1446" s="34" t="str">
        <f>IF(ISBLANK(VLOOKUP(TRIM(B1446),ALL!$B$1:$V$2738,9,FALSE)),"",IF(ISERROR(VLOOKUP(TRIM(B1446),ALL!$B$1:$V$2738,9,FALSE))," ",VLOOKUP(TRIM(B1446),ALL!$B$1:$V$2738,9,FALSE)))</f>
        <v/>
      </c>
      <c r="N1446" s="34">
        <f>IF(ISBLANK(VLOOKUP(TRIM(B1446),ALL!$B$1:$V$2738,10,FALSE)),"",IF(ISERROR(VLOOKUP(TRIM(B1446),ALL!$B$1:$V$2738,10,FALSE))," ",VLOOKUP(TRIM(B1446),ALL!$B$1:$V$2738,10,FALSE)))</f>
        <v>2</v>
      </c>
      <c r="O1446" s="32"/>
      <c r="P1446"/>
      <c r="Q1446"/>
      <c r="R1446"/>
      <c r="S1446"/>
      <c r="T1446"/>
      <c r="AB1446"/>
      <c r="AC1446"/>
    </row>
    <row r="1447" spans="1:29">
      <c r="A1447" s="34" t="str">
        <f>IF(ISERROR(VLOOKUP(TRIM(B1447),ALL!$B$1:$U$2738,3,FALSE)),"(unc)",VLOOKUP(TRIM(B1447),ALL!$B$1:$U$2738,3,FALSE))</f>
        <v>OT @</v>
      </c>
      <c r="B1447" s="99" t="s">
        <v>9028</v>
      </c>
      <c r="C1447" s="10" t="s">
        <v>3743</v>
      </c>
      <c r="D1447" s="224">
        <f>VLOOKUP(TRIM(B1447),BirthdateDraft!$A$1:$M$9000,2,FALSE)</f>
        <v>36220</v>
      </c>
      <c r="E1447" s="203" t="str">
        <f>VLOOKUP(TRIM(B1447),BirthdateDraft!$A$1:$M$9865,3,FALSE)</f>
        <v>21/5</v>
      </c>
      <c r="F1447" s="209"/>
      <c r="G1447" s="34" t="str">
        <f>IF(ISERROR(VLOOKUP(TRIM(B1447),ALL!$B$1:$U$2738,2,FALSE)),"",IF(ISERROR(VLOOKUP(TRIM(B1447),ALL!$B$1:$U$2738,2,FALSE))," ",VLOOKUP(TRIM(B1447),ALL!$B$1:$U$2738,2,FALSE)))</f>
        <v>CHN</v>
      </c>
      <c r="H1447" s="124" t="str">
        <f>IF(ISBLANK(VLOOKUP(TRIM(B1447),ALL!$B$1:$V$2738,4,FALSE)),"",IF(ISERROR(VLOOKUP(TRIM(B1447),ALL!$B$1:$V$2738,4,FALSE))," ",VLOOKUP(TRIM(B1447),ALL!$B$1:$V$2738,4,FALSE)))</f>
        <v/>
      </c>
      <c r="I1447" s="34" t="str">
        <f>IF(ISBLANK(VLOOKUP(TRIM(B1447),ALL!$B$1:$V$2738,5,FALSE)),"",IF(ISERROR(VLOOKUP(TRIM(B1447),ALL!$B$1:$V$2738,5,FALSE))," ",VLOOKUP(TRIM(B1447),ALL!$B$1:$V$2738,5,FALSE)))</f>
        <v/>
      </c>
      <c r="J1447" s="34" t="str">
        <f>IF(ISBLANK(VLOOKUP(TRIM(B1447),ALL!$B$1:$V$2738,6,FALSE)),"",IF(ISERROR(VLOOKUP(TRIM(B1447),ALL!$B$1:$V$2738,6,FALSE))," ", VLOOKUP(TRIM(B1447),ALL!$B$1:$V$2738,6,FALSE)))</f>
        <v/>
      </c>
      <c r="K1447" s="34" t="str">
        <f>IF(ISBLANK(VLOOKUP(TRIM(B1447),ALL!$B$1:$V$2738,7,FALSE)),"",IF(ISERROR(VLOOKUP(TRIM(B1447),ALL!$B$1:$V$2738,7,FALSE))," ",VLOOKUP(TRIM(B1447),ALL!$B$1:$V$2738,7,FALSE)))</f>
        <v/>
      </c>
      <c r="L1447" s="34">
        <f>IF(ISBLANK(VLOOKUP(TRIM(B1447),ALL!$B$1:$V$2738,8,FALSE)),"",IF(ISERROR(VLOOKUP(TRIM(B1447),ALL!$B$1:$V$2738,8,FALSE))," ",VLOOKUP(TRIM(B1447),ALL!$B$1:$V$2738,8,FALSE)))</f>
        <v>0</v>
      </c>
      <c r="M1447" s="34" t="str">
        <f>IF(ISBLANK(VLOOKUP(TRIM(B1447),ALL!$B$1:$V$2738,9,FALSE)),"",IF(ISERROR(VLOOKUP(TRIM(B1447),ALL!$B$1:$V$2738,9,FALSE))," ",VLOOKUP(TRIM(B1447),ALL!$B$1:$V$2738,9,FALSE)))</f>
        <v/>
      </c>
      <c r="N1447" s="34">
        <f>IF(ISBLANK(VLOOKUP(TRIM(B1447),ALL!$B$1:$V$2738,10,FALSE)),"",IF(ISERROR(VLOOKUP(TRIM(B1447),ALL!$B$1:$V$2738,10,FALSE))," ",VLOOKUP(TRIM(B1447),ALL!$B$1:$V$2738,10,FALSE)))</f>
        <v>0</v>
      </c>
      <c r="O1447" s="32"/>
      <c r="P1447"/>
      <c r="Q1447"/>
      <c r="R1447"/>
      <c r="S1447"/>
      <c r="T1447"/>
      <c r="AB1447"/>
      <c r="AC1447"/>
    </row>
    <row r="1448" spans="1:29">
      <c r="A1448" s="34"/>
      <c r="B1448" s="99"/>
      <c r="C1448" s="10"/>
      <c r="D1448" s="224"/>
      <c r="E1448" s="203"/>
      <c r="F1448" s="209"/>
      <c r="G1448" s="34"/>
      <c r="H1448" s="124"/>
      <c r="I1448" s="34"/>
      <c r="J1448" s="34"/>
      <c r="K1448" s="34"/>
      <c r="L1448" s="34" t="str">
        <f>IF(ISBLANK(VLOOKUP(TRIM(B1448),ALL!$B$1:$V$2738,8,FALSE)),"",IF(ISERROR(VLOOKUP(TRIM(B1448),ALL!$B$1:$V$2738,8,FALSE))," ",VLOOKUP(TRIM(B1448),ALL!$B$1:$V$2738,8,FALSE)))</f>
        <v xml:space="preserve"> </v>
      </c>
      <c r="M1448" s="34" t="str">
        <f>IF(ISBLANK(VLOOKUP(TRIM(B1448),ALL!$B$1:$V$2738,9,FALSE)),"",IF(ISERROR(VLOOKUP(TRIM(B1448),ALL!$B$1:$V$2738,9,FALSE))," ",VLOOKUP(TRIM(B1448),ALL!$B$1:$V$2738,9,FALSE)))</f>
        <v xml:space="preserve"> </v>
      </c>
      <c r="N1448" s="34" t="str">
        <f>IF(ISBLANK(VLOOKUP(TRIM(B1448),ALL!$B$1:$V$2738,10,FALSE)),"",IF(ISERROR(VLOOKUP(TRIM(B1448),ALL!$B$1:$V$2738,10,FALSE))," ",VLOOKUP(TRIM(B1448),ALL!$B$1:$V$2738,10,FALSE)))</f>
        <v xml:space="preserve"> </v>
      </c>
      <c r="O1448" s="32"/>
      <c r="P1448"/>
      <c r="Q1448"/>
      <c r="R1448"/>
      <c r="S1448"/>
      <c r="T1448"/>
      <c r="AB1448"/>
      <c r="AC1448"/>
    </row>
    <row r="1449" spans="1:29">
      <c r="A1449" s="34" t="str">
        <f>IF(ISERROR(VLOOKUP(TRIM(B1449),ALL!$B$1:$U$2738,3,FALSE)),"(unc)",VLOOKUP(TRIM(B1449),ALL!$B$1:$U$2738,3,FALSE))</f>
        <v>LDT $</v>
      </c>
      <c r="B1449" s="99" t="s">
        <v>9357</v>
      </c>
      <c r="C1449" s="10" t="s">
        <v>3406</v>
      </c>
      <c r="D1449" s="224">
        <f>VLOOKUP(TRIM(B1449),BirthdateDraft!$A$1:$M$9000,2,FALSE)</f>
        <v>34518</v>
      </c>
      <c r="E1449" s="203" t="str">
        <f>VLOOKUP(TRIM(B1449),BirthdateDraft!$A$1:$M$9865,3,FALSE)</f>
        <v>16/2</v>
      </c>
      <c r="F1449" s="209"/>
      <c r="G1449" s="34" t="str">
        <f>IF(ISERROR(VLOOKUP(TRIM(B1449),ALL!$B$1:$U$2738,2,FALSE)),"",IF(ISERROR(VLOOKUP(TRIM(B1449),ALL!$B$1:$U$2738,2,FALSE))," ",VLOOKUP(TRIM(B1449),ALL!$B$1:$U$2738,2,FALSE)))</f>
        <v>KCA</v>
      </c>
      <c r="H1449" s="124" t="str">
        <f>IF(ISBLANK(VLOOKUP(TRIM(B1449),ALL!$B$1:$V$2738,4,FALSE)),"",IF(ISERROR(VLOOKUP(TRIM(B1449),ALL!$B$1:$V$2738,4,FALSE))," ",VLOOKUP(TRIM(B1449),ALL!$B$1:$V$2738,4,FALSE)))</f>
        <v>6</v>
      </c>
      <c r="I1449" s="34" t="str">
        <f>IF(ISBLANK(VLOOKUP(TRIM(B1449),ALL!$B$1:$V$2738,5,FALSE)),"",IF(ISERROR(VLOOKUP(TRIM(B1449),ALL!$B$1:$V$2738,5,FALSE))," ",VLOOKUP(TRIM(B1449),ALL!$B$1:$V$2738,5,FALSE)))</f>
        <v/>
      </c>
      <c r="J1449" s="34">
        <f>IF(ISBLANK(VLOOKUP(TRIM(B1449),ALL!$B$1:$V$2738,6,FALSE)),"",IF(ISERROR(VLOOKUP(TRIM(B1449),ALL!$B$1:$V$2738,6,FALSE))," ", VLOOKUP(TRIM(B1449),ALL!$B$1:$V$2738,6,FALSE)))</f>
        <v>12</v>
      </c>
      <c r="K1449" s="34">
        <f>IF(ISBLANK(VLOOKUP(TRIM(B1449),ALL!$B$1:$V$2738,7,FALSE)),"",IF(ISERROR(VLOOKUP(TRIM(B1449),ALL!$B$1:$V$2738,7,FALSE))," ",VLOOKUP(TRIM(B1449),ALL!$B$1:$V$2738,7,FALSE)))</f>
        <v>1</v>
      </c>
      <c r="L1449" s="34" t="str">
        <f>IF(ISBLANK(VLOOKUP(TRIM(B1449),ALL!$B$1:$V$2738,8,FALSE)),"",IF(ISERROR(VLOOKUP(TRIM(B1449),ALL!$B$1:$V$2738,8,FALSE))," ",VLOOKUP(TRIM(B1449),ALL!$B$1:$V$2738,8,FALSE)))</f>
        <v/>
      </c>
      <c r="M1449" s="34" t="str">
        <f>IF(ISBLANK(VLOOKUP(TRIM(B1449),ALL!$B$1:$V$2738,9,FALSE)),"",IF(ISERROR(VLOOKUP(TRIM(B1449),ALL!$B$1:$V$2738,9,FALSE))," ",VLOOKUP(TRIM(B1449),ALL!$B$1:$V$2738,9,FALSE)))</f>
        <v/>
      </c>
      <c r="N1449" s="34" t="str">
        <f>IF(ISBLANK(VLOOKUP(TRIM(B1449),ALL!$B$1:$V$2738,10,FALSE)),"",IF(ISERROR(VLOOKUP(TRIM(B1449),ALL!$B$1:$V$2738,10,FALSE))," ",VLOOKUP(TRIM(B1449),ALL!$B$1:$V$2738,10,FALSE)))</f>
        <v/>
      </c>
      <c r="O1449" s="32"/>
      <c r="P1449"/>
      <c r="Q1449"/>
      <c r="R1449"/>
      <c r="S1449"/>
      <c r="T1449"/>
      <c r="AB1449"/>
      <c r="AC1449"/>
    </row>
    <row r="1450" spans="1:29">
      <c r="A1450" s="34" t="str">
        <f>IF(ISERROR(VLOOKUP(TRIM(B1450),ALL!$B$1:$U$2738,3,FALSE)),"(unc)",VLOOKUP(TRIM(B1450),ALL!$B$1:$U$2738,3,FALSE))</f>
        <v>RE $</v>
      </c>
      <c r="B1450" s="99" t="s">
        <v>8990</v>
      </c>
      <c r="C1450" s="10" t="s">
        <v>3406</v>
      </c>
      <c r="D1450" s="224">
        <f>VLOOKUP(TRIM(B1450),BirthdateDraft!$A$1:$M$9000,2,FALSE)</f>
        <v>36617</v>
      </c>
      <c r="E1450" s="203" t="str">
        <f>VLOOKUP(TRIM(B1450),BirthdateDraft!$A$1:$M$9865,3,FALSE)</f>
        <v>21/1(30)</v>
      </c>
      <c r="F1450" s="209" t="s">
        <v>8396</v>
      </c>
      <c r="G1450" s="34" t="str">
        <f>IF(ISERROR(VLOOKUP(TRIM(B1450),ALL!$B$1:$U$2738,2,FALSE)),"",IF(ISERROR(VLOOKUP(TRIM(B1450),ALL!$B$1:$U$2738,2,FALSE))," ",VLOOKUP(TRIM(B1450),ALL!$B$1:$U$2738,2,FALSE)))</f>
        <v>BFA</v>
      </c>
      <c r="H1450" s="124" t="str">
        <f>IF(ISBLANK(VLOOKUP(TRIM(B1450),ALL!$B$1:$V$2738,4,FALSE)),"",IF(ISERROR(VLOOKUP(TRIM(B1450),ALL!$B$1:$V$2738,4,FALSE))," ",VLOOKUP(TRIM(B1450),ALL!$B$1:$V$2738,4,FALSE)))</f>
        <v>5</v>
      </c>
      <c r="I1450" s="34" t="str">
        <f>IF(ISBLANK(VLOOKUP(TRIM(B1450),ALL!$B$1:$V$2738,5,FALSE)),"",IF(ISERROR(VLOOKUP(TRIM(B1450),ALL!$B$1:$V$2738,5,FALSE))," ",VLOOKUP(TRIM(B1450),ALL!$B$1:$V$2738,5,FALSE)))</f>
        <v/>
      </c>
      <c r="J1450" s="34">
        <f>IF(ISBLANK(VLOOKUP(TRIM(B1450),ALL!$B$1:$V$2738,6,FALSE)),"",IF(ISERROR(VLOOKUP(TRIM(B1450),ALL!$B$1:$V$2738,6,FALSE))," ", VLOOKUP(TRIM(B1450),ALL!$B$1:$V$2738,6,FALSE)))</f>
        <v>7</v>
      </c>
      <c r="K1450" s="34"/>
      <c r="L1450" s="34" t="str">
        <f>IF(ISBLANK(VLOOKUP(TRIM(B1450),ALL!$B$1:$V$2738,8,FALSE)),"",IF(ISERROR(VLOOKUP(TRIM(B1450),ALL!$B$1:$V$2738,8,FALSE))," ",VLOOKUP(TRIM(B1450),ALL!$B$1:$V$2738,8,FALSE)))</f>
        <v/>
      </c>
      <c r="M1450" s="34" t="str">
        <f>IF(ISBLANK(VLOOKUP(TRIM(B1450),ALL!$B$1:$V$2738,9,FALSE)),"",IF(ISERROR(VLOOKUP(TRIM(B1450),ALL!$B$1:$V$2738,9,FALSE))," ",VLOOKUP(TRIM(B1450),ALL!$B$1:$V$2738,9,FALSE)))</f>
        <v/>
      </c>
      <c r="N1450" s="34" t="str">
        <f>IF(ISBLANK(VLOOKUP(TRIM(B1450),ALL!$B$1:$V$2738,10,FALSE)),"",IF(ISERROR(VLOOKUP(TRIM(B1450),ALL!$B$1:$V$2738,10,FALSE))," ",VLOOKUP(TRIM(B1450),ALL!$B$1:$V$2738,10,FALSE)))</f>
        <v/>
      </c>
      <c r="O1450" s="32"/>
      <c r="P1450"/>
      <c r="Q1450"/>
      <c r="R1450"/>
      <c r="S1450"/>
      <c r="T1450"/>
      <c r="AB1450"/>
      <c r="AC1450"/>
    </row>
    <row r="1451" spans="1:29">
      <c r="A1451" s="34" t="str">
        <f>IF(ISERROR(VLOOKUP(TRIM(B1451),ALL!$B$1:$U$2738,3,FALSE)),"(unc)",VLOOKUP(TRIM(B1451),ALL!$B$1:$U$2738,3,FALSE))</f>
        <v>DT $</v>
      </c>
      <c r="B1451" s="207" t="s">
        <v>7957</v>
      </c>
      <c r="C1451" s="10" t="s">
        <v>3406</v>
      </c>
      <c r="D1451" s="224">
        <f>VLOOKUP(TRIM(B1451),BirthdateDraft!$A$1:$M$9000,2,FALSE)</f>
        <v>35955</v>
      </c>
      <c r="E1451" s="203" t="str">
        <f>VLOOKUP(TRIM(B1451),BirthdateDraft!$A$1:$M$9865,3,FALSE)</f>
        <v>20/FA</v>
      </c>
      <c r="F1451" s="209">
        <v>24.4</v>
      </c>
      <c r="G1451" s="34" t="str">
        <f>IF(ISERROR(VLOOKUP(TRIM(B1451),ALL!$B$1:$U$2738,2,FALSE)),"",IF(ISERROR(VLOOKUP(TRIM(B1451),ALL!$B$1:$U$2738,2,FALSE))," ",VLOOKUP(TRIM(B1451),ALL!$B$1:$U$2738,2,FALSE)))</f>
        <v>NON</v>
      </c>
      <c r="H1451" s="124" t="str">
        <f>IF(ISBLANK(VLOOKUP(TRIM(B1451),ALL!$B$1:$V$2738,4,FALSE)),"",IF(ISERROR(VLOOKUP(TRIM(B1451),ALL!$B$1:$V$2738,4,FALSE))," ",VLOOKUP(TRIM(B1451),ALL!$B$1:$V$2738,4,FALSE)))</f>
        <v>4</v>
      </c>
      <c r="I1451" s="34" t="str">
        <f>IF(ISBLANK(VLOOKUP(TRIM(B1451),ALL!$B$1:$V$2738,5,FALSE)),"",IF(ISERROR(VLOOKUP(TRIM(B1451),ALL!$B$1:$V$2738,5,FALSE))," ",VLOOKUP(TRIM(B1451),ALL!$B$1:$V$2738,5,FALSE)))</f>
        <v/>
      </c>
      <c r="J1451" s="34">
        <f>IF(ISBLANK(VLOOKUP(TRIM(B1451),ALL!$B$1:$V$2738,6,FALSE)),"",IF(ISERROR(VLOOKUP(TRIM(B1451),ALL!$B$1:$V$2738,6,FALSE))," ", VLOOKUP(TRIM(B1451),ALL!$B$1:$V$2738,6,FALSE)))</f>
        <v>0</v>
      </c>
      <c r="K1451" s="34"/>
      <c r="L1451" s="34"/>
      <c r="M1451" s="34"/>
      <c r="N1451" s="34"/>
      <c r="O1451" s="32"/>
      <c r="P1451"/>
      <c r="Q1451"/>
      <c r="R1451"/>
      <c r="S1451"/>
      <c r="T1451"/>
      <c r="AB1451"/>
      <c r="AC1451"/>
    </row>
    <row r="1452" spans="1:29">
      <c r="A1452" s="34" t="str">
        <f>IF(ISERROR(VLOOKUP(TRIM(B1452),ALL!$B$1:$U$2738,3,FALSE)),"(unc)",VLOOKUP(TRIM(B1452),ALL!$B$1:$U$2738,3,FALSE))</f>
        <v>End $</v>
      </c>
      <c r="B1452" s="99" t="s">
        <v>7168</v>
      </c>
      <c r="C1452" s="10" t="s">
        <v>3406</v>
      </c>
      <c r="D1452" s="224">
        <f>VLOOKUP(TRIM(B1452),BirthdateDraft!$A$1:$M$9000,2,FALSE)</f>
        <v>34813</v>
      </c>
      <c r="E1452" s="203" t="str">
        <f>VLOOKUP(TRIM(B1452),BirthdateDraft!$A$1:$M$9865,3,FALSE)</f>
        <v>18/5</v>
      </c>
      <c r="F1452" s="209" t="s">
        <v>9644</v>
      </c>
      <c r="G1452" s="34" t="str">
        <f>IF(ISERROR(VLOOKUP(TRIM(B1452),ALL!$B$1:$U$2738,2,FALSE)),"",IF(ISERROR(VLOOKUP(TRIM(B1452),ALL!$B$1:$U$2738,2,FALSE))," ",VLOOKUP(TRIM(B1452),ALL!$B$1:$U$2738,2,FALSE)))</f>
        <v>CLA</v>
      </c>
      <c r="H1452" s="124" t="str">
        <f>IF(ISBLANK(VLOOKUP(TRIM(B1452),ALL!$B$1:$V$2738,4,FALSE)),"",IF(ISERROR(VLOOKUP(TRIM(B1452),ALL!$B$1:$V$2738,4,FALSE))," ",VLOOKUP(TRIM(B1452),ALL!$B$1:$V$2738,4,FALSE)))</f>
        <v>0</v>
      </c>
      <c r="I1452" s="34" t="str">
        <f>IF(ISBLANK(VLOOKUP(TRIM(B1452),ALL!$B$1:$V$2738,5,FALSE)),"",IF(ISERROR(VLOOKUP(TRIM(B1452),ALL!$B$1:$V$2738,5,FALSE))," ",VLOOKUP(TRIM(B1452),ALL!$B$1:$V$2738,5,FALSE)))</f>
        <v/>
      </c>
      <c r="J1452" s="34">
        <f>IF(ISBLANK(VLOOKUP(TRIM(B1452),ALL!$B$1:$V$2738,6,FALSE)),"",IF(ISERROR(VLOOKUP(TRIM(B1452),ALL!$B$1:$V$2738,6,FALSE))," ", VLOOKUP(TRIM(B1452),ALL!$B$1:$V$2738,6,FALSE)))</f>
        <v>6</v>
      </c>
      <c r="K1452" s="34"/>
      <c r="L1452" s="34" t="str">
        <f>IF(ISBLANK(VLOOKUP(TRIM(B1452),ALL!$B$1:$V$2738,8,FALSE)),"",IF(ISERROR(VLOOKUP(TRIM(B1452),ALL!$B$1:$V$2738,8,FALSE))," ",VLOOKUP(TRIM(B1452),ALL!$B$1:$V$2738,8,FALSE)))</f>
        <v/>
      </c>
      <c r="M1452" s="34" t="str">
        <f>IF(ISBLANK(VLOOKUP(TRIM(B1452),ALL!$B$1:$V$2738,9,FALSE)),"",IF(ISERROR(VLOOKUP(TRIM(B1452),ALL!$B$1:$V$2738,9,FALSE))," ",VLOOKUP(TRIM(B1452),ALL!$B$1:$V$2738,9,FALSE)))</f>
        <v/>
      </c>
      <c r="N1452" s="34" t="str">
        <f>IF(ISBLANK(VLOOKUP(TRIM(B1452),ALL!$B$1:$V$2738,10,FALSE)),"",IF(ISERROR(VLOOKUP(TRIM(B1452),ALL!$B$1:$V$2738,10,FALSE))," ",VLOOKUP(TRIM(B1452),ALL!$B$1:$V$2738,10,FALSE)))</f>
        <v/>
      </c>
      <c r="O1452" s="32"/>
      <c r="P1452"/>
      <c r="Q1452"/>
      <c r="R1452"/>
      <c r="S1452"/>
      <c r="T1452"/>
      <c r="AB1452"/>
      <c r="AC1452"/>
    </row>
    <row r="1453" spans="1:29">
      <c r="A1453" s="34" t="str">
        <f>IF(ISERROR(VLOOKUP(TRIM(B1453),ALL!$B$1:$U$2738,3,FALSE)),"(unc)",VLOOKUP(TRIM(B1453),ALL!$B$1:$U$2738,3,FALSE))</f>
        <v>RDT $</v>
      </c>
      <c r="B1453" s="99" t="s">
        <v>5502</v>
      </c>
      <c r="C1453" s="10" t="s">
        <v>3406</v>
      </c>
      <c r="D1453" s="224">
        <f>VLOOKUP(TRIM(B1453),BirthdateDraft!$A$1:$M$9000,2,FALSE)</f>
        <v>34797</v>
      </c>
      <c r="E1453" s="203" t="str">
        <f>VLOOKUP(TRIM(B1453),BirthdateDraft!$A$1:$M$9865,3,FALSE)</f>
        <v>16/3</v>
      </c>
      <c r="F1453" s="209"/>
      <c r="G1453" s="34" t="str">
        <f>IF(ISERROR(VLOOKUP(TRIM(B1453),ALL!$B$1:$U$2738,2,FALSE)),"",IF(ISERROR(VLOOKUP(TRIM(B1453),ALL!$B$1:$U$2738,2,FALSE))," ",VLOOKUP(TRIM(B1453),ALL!$B$1:$U$2738,2,FALSE)))</f>
        <v>HOA</v>
      </c>
      <c r="H1453" s="124" t="str">
        <f>IF(ISBLANK(VLOOKUP(TRIM(B1453),ALL!$B$1:$V$2738,4,FALSE)),"",IF(ISERROR(VLOOKUP(TRIM(B1453),ALL!$B$1:$V$2738,4,FALSE))," ",VLOOKUP(TRIM(B1453),ALL!$B$1:$V$2738,4,FALSE)))</f>
        <v>0</v>
      </c>
      <c r="I1453" s="34" t="str">
        <f>IF(ISBLANK(VLOOKUP(TRIM(B1453),ALL!$B$1:$V$2738,5,FALSE)),"",IF(ISERROR(VLOOKUP(TRIM(B1453),ALL!$B$1:$V$2738,5,FALSE))," ",VLOOKUP(TRIM(B1453),ALL!$B$1:$V$2738,5,FALSE)))</f>
        <v/>
      </c>
      <c r="J1453" s="34">
        <f>IF(ISBLANK(VLOOKUP(TRIM(B1453),ALL!$B$1:$V$2738,6,FALSE)),"",IF(ISERROR(VLOOKUP(TRIM(B1453),ALL!$B$1:$V$2738,6,FALSE))," ", VLOOKUP(TRIM(B1453),ALL!$B$1:$V$2738,6,FALSE)))</f>
        <v>7</v>
      </c>
      <c r="K1453" s="34" t="str">
        <f>IF(ISBLANK(VLOOKUP(TRIM(B1453),ALL!$B$1:$V$2738,7,FALSE)),"",IF(ISERROR(VLOOKUP(TRIM(B1453),ALL!$B$1:$V$2738,7,FALSE))," ",VLOOKUP(TRIM(B1453),ALL!$B$1:$V$2738,7,FALSE)))</f>
        <v/>
      </c>
      <c r="L1453" s="34" t="str">
        <f>IF(ISBLANK(VLOOKUP(TRIM(B1453),ALL!$B$1:$V$2738,8,FALSE)),"",IF(ISERROR(VLOOKUP(TRIM(B1453),ALL!$B$1:$V$2738,8,FALSE))," ",VLOOKUP(TRIM(B1453),ALL!$B$1:$V$2738,8,FALSE)))</f>
        <v/>
      </c>
      <c r="M1453" s="34" t="str">
        <f>IF(ISBLANK(VLOOKUP(TRIM(B1453),ALL!$B$1:$V$2738,9,FALSE)),"",IF(ISERROR(VLOOKUP(TRIM(B1453),ALL!$B$1:$V$2738,9,FALSE))," ",VLOOKUP(TRIM(B1453),ALL!$B$1:$V$2738,9,FALSE)))</f>
        <v/>
      </c>
      <c r="N1453" s="34" t="str">
        <f>IF(ISBLANK(VLOOKUP(TRIM(B1453),ALL!$B$1:$V$2738,10,FALSE)),"",IF(ISERROR(VLOOKUP(TRIM(B1453),ALL!$B$1:$V$2738,10,FALSE))," ",VLOOKUP(TRIM(B1453),ALL!$B$1:$V$2738,10,FALSE)))</f>
        <v/>
      </c>
      <c r="O1453"/>
      <c r="P1453"/>
      <c r="Q1453"/>
      <c r="R1453"/>
      <c r="S1453"/>
      <c r="T1453"/>
      <c r="AB1453"/>
      <c r="AC1453"/>
    </row>
    <row r="1454" spans="1:29">
      <c r="A1454" s="34" t="str">
        <f>IF(ISERROR(VLOOKUP(TRIM(B1454),ALL!$B$1:$U$2738,3,FALSE)),"(unc)",VLOOKUP(TRIM(B1454),ALL!$B$1:$U$2738,3,FALSE))</f>
        <v>End $</v>
      </c>
      <c r="B1454" s="99" t="s">
        <v>5542</v>
      </c>
      <c r="C1454" s="10" t="s">
        <v>3406</v>
      </c>
      <c r="D1454" s="224">
        <f>VLOOKUP(TRIM(B1454),BirthdateDraft!$A$1:$M$9000,2,FALSE)</f>
        <v>34589</v>
      </c>
      <c r="E1454" s="203" t="str">
        <f>VLOOKUP(TRIM(B1454),BirthdateDraft!$A$1:$M$9865,3,FALSE)</f>
        <v>16/FA</v>
      </c>
      <c r="F1454" s="209"/>
      <c r="G1454" s="34" t="str">
        <f>IF(ISERROR(VLOOKUP(TRIM(B1454),ALL!$B$1:$U$2738,2,FALSE)),"",IF(ISERROR(VLOOKUP(TRIM(B1454),ALL!$B$1:$U$2738,2,FALSE))," ",VLOOKUP(TRIM(B1454),ALL!$B$1:$U$2738,2,FALSE)))</f>
        <v>LAA</v>
      </c>
      <c r="H1454" s="124" t="str">
        <f>IF(ISBLANK(VLOOKUP(TRIM(B1454),ALL!$B$1:$V$2738,4,FALSE)),"",IF(ISERROR(VLOOKUP(TRIM(B1454),ALL!$B$1:$V$2738,4,FALSE))," ",VLOOKUP(TRIM(B1454),ALL!$B$1:$V$2738,4,FALSE)))</f>
        <v>0</v>
      </c>
      <c r="I1454" s="34" t="str">
        <f>IF(ISBLANK(VLOOKUP(TRIM(B1454),ALL!$B$1:$V$2738,5,FALSE)),"",IF(ISERROR(VLOOKUP(TRIM(B1454),ALL!$B$1:$V$2738,5,FALSE))," ",VLOOKUP(TRIM(B1454),ALL!$B$1:$V$2738,5,FALSE)))</f>
        <v/>
      </c>
      <c r="J1454" s="34">
        <f>IF(ISBLANK(VLOOKUP(TRIM(B1454),ALL!$B$1:$V$2738,6,FALSE)),"",IF(ISERROR(VLOOKUP(TRIM(B1454),ALL!$B$1:$V$2738,6,FALSE))," ", VLOOKUP(TRIM(B1454),ALL!$B$1:$V$2738,6,FALSE)))</f>
        <v>5</v>
      </c>
      <c r="K1454" s="34"/>
      <c r="L1454" s="34" t="str">
        <f>IF(ISBLANK(VLOOKUP(TRIM(B1454),ALL!$B$1:$V$2738,8,FALSE)),"",IF(ISERROR(VLOOKUP(TRIM(B1454),ALL!$B$1:$V$2738,8,FALSE))," ",VLOOKUP(TRIM(B1454),ALL!$B$1:$V$2738,8,FALSE)))</f>
        <v/>
      </c>
      <c r="M1454" s="34" t="str">
        <f>IF(ISBLANK(VLOOKUP(TRIM(B1454),ALL!$B$1:$V$2738,9,FALSE)),"",IF(ISERROR(VLOOKUP(TRIM(B1454),ALL!$B$1:$V$2738,9,FALSE))," ",VLOOKUP(TRIM(B1454),ALL!$B$1:$V$2738,9,FALSE)))</f>
        <v/>
      </c>
      <c r="N1454" s="34" t="str">
        <f>IF(ISBLANK(VLOOKUP(TRIM(B1454),ALL!$B$1:$V$2738,10,FALSE)),"",IF(ISERROR(VLOOKUP(TRIM(B1454),ALL!$B$1:$V$2738,10,FALSE))," ",VLOOKUP(TRIM(B1454),ALL!$B$1:$V$2738,10,FALSE)))</f>
        <v/>
      </c>
      <c r="O1454" s="32"/>
      <c r="P1454"/>
      <c r="Q1454"/>
      <c r="R1454"/>
      <c r="S1454"/>
      <c r="T1454"/>
      <c r="AB1454"/>
      <c r="AC1454"/>
    </row>
    <row r="1455" spans="1:29">
      <c r="A1455" s="34" t="str">
        <f>IF(ISERROR(VLOOKUP(TRIM(B1455),ALL!$B$1:$U$2738,3,FALSE)),"(unc)",VLOOKUP(TRIM(B1455),ALL!$B$1:$U$2738,3,FALSE))</f>
        <v>LE $</v>
      </c>
      <c r="B1455" s="99" t="s">
        <v>5504</v>
      </c>
      <c r="C1455" s="10" t="s">
        <v>3406</v>
      </c>
      <c r="D1455" s="224">
        <f>VLOOKUP(TRIM(B1455),BirthdateDraft!$A$1:$M$9000,2,FALSE)</f>
        <v>33870</v>
      </c>
      <c r="E1455" s="203" t="str">
        <f>VLOOKUP(TRIM(B1455),BirthdateDraft!$A$1:$M$9865,3,FALSE)</f>
        <v>16/2</v>
      </c>
      <c r="F1455" s="209"/>
      <c r="G1455" s="34" t="str">
        <f>IF(ISERROR(VLOOKUP(TRIM(B1455),ALL!$B$1:$U$2738,2,FALSE)),"",IF(ISERROR(VLOOKUP(TRIM(B1455),ALL!$B$1:$U$2738,2,FALSE))," ",VLOOKUP(TRIM(B1455),ALL!$B$1:$U$2738,2,FALSE)))</f>
        <v>JXA</v>
      </c>
      <c r="H1455" s="124" t="str">
        <f>IF(ISBLANK(VLOOKUP(TRIM(B1455),ALL!$B$1:$V$2738,4,FALSE)),"",IF(ISERROR(VLOOKUP(TRIM(B1455),ALL!$B$1:$V$2738,4,FALSE))," ",VLOOKUP(TRIM(B1455),ALL!$B$1:$V$2738,4,FALSE)))</f>
        <v>4</v>
      </c>
      <c r="I1455" s="34" t="str">
        <f>IF(ISBLANK(VLOOKUP(TRIM(B1455),ALL!$B$1:$V$2738,5,FALSE)),"",IF(ISERROR(VLOOKUP(TRIM(B1455),ALL!$B$1:$V$2738,5,FALSE))," ",VLOOKUP(TRIM(B1455),ALL!$B$1:$V$2738,5,FALSE)))</f>
        <v/>
      </c>
      <c r="J1455" s="34">
        <f>IF(ISBLANK(VLOOKUP(TRIM(B1455),ALL!$B$1:$V$2738,6,FALSE)),"",IF(ISERROR(VLOOKUP(TRIM(B1455),ALL!$B$1:$V$2738,6,FALSE))," ", VLOOKUP(TRIM(B1455),ALL!$B$1:$V$2738,6,FALSE)))</f>
        <v>1</v>
      </c>
      <c r="K1455" s="34" t="str">
        <f>IF(ISBLANK(VLOOKUP(TRIM(B1455),ALL!$B$1:$V$2738,7,FALSE)),"",IF(ISERROR(VLOOKUP(TRIM(B1455),ALL!$B$1:$V$2738,7,FALSE))," ",VLOOKUP(TRIM(B1455),ALL!$B$1:$V$2738,7,FALSE)))</f>
        <v/>
      </c>
      <c r="L1455" s="34" t="str">
        <f>IF(ISBLANK(VLOOKUP(TRIM(B1455),ALL!$B$1:$V$2738,8,FALSE)),"",IF(ISERROR(VLOOKUP(TRIM(B1455),ALL!$B$1:$V$2738,8,FALSE))," ",VLOOKUP(TRIM(B1455),ALL!$B$1:$V$2738,8,FALSE)))</f>
        <v/>
      </c>
      <c r="M1455" s="34" t="str">
        <f>IF(ISBLANK(VLOOKUP(TRIM('ALL CUTS'!B579),ALL!$B$1:$V$2738,9,FALSE)),"",IF(ISERROR(VLOOKUP(TRIM('ALL CUTS'!B579),ALL!$B$1:$V$2738,9,FALSE))," ",VLOOKUP(TRIM('ALL CUTS'!B579),ALL!$B$1:$V$2738,9,FALSE)))</f>
        <v xml:space="preserve"> </v>
      </c>
      <c r="N1455" s="34" t="str">
        <f>IF(ISBLANK(VLOOKUP(TRIM('ALL CUTS'!B579),ALL!$B$1:$V$2738,10,FALSE)),"",IF(ISERROR(VLOOKUP(TRIM('ALL CUTS'!B579),ALL!$B$1:$V$2738,10,FALSE))," ",VLOOKUP(TRIM('ALL CUTS'!B579),ALL!$B$1:$V$2738,10,FALSE)))</f>
        <v xml:space="preserve"> </v>
      </c>
      <c r="O1455" s="32"/>
      <c r="P1455"/>
      <c r="Q1455"/>
      <c r="R1455"/>
      <c r="S1455"/>
      <c r="T1455"/>
      <c r="AB1455"/>
      <c r="AC1455"/>
    </row>
    <row r="1456" spans="1:29">
      <c r="A1456" s="34" t="str">
        <f>IF(ISERROR(VLOOKUP(TRIM(B1456),ALL!$B$1:$U$2738,3,FALSE)),"(unc)",VLOOKUP(TRIM(B1456),ALL!$B$1:$U$2738,3,FALSE))</f>
        <v>End $</v>
      </c>
      <c r="B1456" s="99" t="s">
        <v>7141</v>
      </c>
      <c r="C1456" s="10" t="s">
        <v>3406</v>
      </c>
      <c r="D1456" s="224">
        <f>VLOOKUP(TRIM(B1456),BirthdateDraft!$A$1:$M$9000,2,FALSE)</f>
        <v>35662</v>
      </c>
      <c r="E1456" s="203" t="str">
        <f>VLOOKUP(TRIM(B1456),BirthdateDraft!$A$1:$M$9865,3,FALSE)</f>
        <v>19/5</v>
      </c>
      <c r="F1456" s="209" t="s">
        <v>10754</v>
      </c>
      <c r="G1456" s="34" t="str">
        <f>IF(ISERROR(VLOOKUP(TRIM(B1456),ALL!$B$1:$U$2738,2,FALSE)),"",IF(ISERROR(VLOOKUP(TRIM(B1456),ALL!$B$1:$U$2738,2,FALSE))," ",VLOOKUP(TRIM(B1456),ALL!$B$1:$U$2738,2,FALSE)))</f>
        <v>KCA</v>
      </c>
      <c r="H1456" s="124" t="str">
        <f>IF(ISBLANK(VLOOKUP(TRIM(B1456),ALL!$B$1:$V$2738,4,FALSE)),"",IF(ISERROR(VLOOKUP(TRIM(B1456),ALL!$B$1:$V$2738,4,FALSE))," ",VLOOKUP(TRIM(B1456),ALL!$B$1:$V$2738,4,FALSE)))</f>
        <v>0</v>
      </c>
      <c r="I1456" s="34" t="str">
        <f>IF(ISBLANK(VLOOKUP(TRIM(B1456),ALL!$B$1:$V$2738,5,FALSE)),"",IF(ISERROR(VLOOKUP(TRIM(B1456),ALL!$B$1:$V$2738,5,FALSE))," ",VLOOKUP(TRIM(B1456),ALL!$B$1:$V$2738,5,FALSE)))</f>
        <v/>
      </c>
      <c r="J1456" s="34">
        <f>IF(ISBLANK(VLOOKUP(TRIM(B1456),ALL!$B$1:$V$2738,6,FALSE)),"",IF(ISERROR(VLOOKUP(TRIM(B1456),ALL!$B$1:$V$2738,6,FALSE))," ", VLOOKUP(TRIM(B1456),ALL!$B$1:$V$2738,6,FALSE)))</f>
        <v>8</v>
      </c>
      <c r="K1456" s="34"/>
      <c r="L1456" s="34"/>
      <c r="M1456" s="34"/>
      <c r="N1456" s="34"/>
      <c r="O1456" s="32"/>
      <c r="P1456"/>
      <c r="Q1456"/>
      <c r="R1456"/>
      <c r="S1456"/>
      <c r="T1456"/>
      <c r="AB1456"/>
      <c r="AC1456"/>
    </row>
    <row r="1458" spans="1:46" ht="10.5" customHeight="1">
      <c r="A1458" s="34"/>
      <c r="B1458" s="99"/>
      <c r="C1458" s="10"/>
      <c r="D1458" s="224"/>
      <c r="E1458" s="203"/>
      <c r="F1458" s="209"/>
      <c r="G1458" s="34"/>
      <c r="H1458" s="124"/>
      <c r="I1458" s="34"/>
      <c r="J1458" s="34"/>
      <c r="K1458" s="34"/>
      <c r="L1458" s="34" t="str">
        <f>IF(ISBLANK(VLOOKUP(TRIM(B1458),ALL!$B$1:$V$2738,8,FALSE)),"",IF(ISERROR(VLOOKUP(TRIM(B1458),ALL!$B$1:$V$2738,8,FALSE))," ",VLOOKUP(TRIM(B1458),ALL!$B$1:$V$2738,8,FALSE)))</f>
        <v xml:space="preserve"> </v>
      </c>
      <c r="M1458" s="34" t="str">
        <f>IF(ISBLANK(VLOOKUP(TRIM(B1458),ALL!$B$1:$V$2738,9,FALSE)),"",IF(ISERROR(VLOOKUP(TRIM(B1458),ALL!$B$1:$V$2738,9,FALSE))," ",VLOOKUP(TRIM(B1458),ALL!$B$1:$V$2738,9,FALSE)))</f>
        <v xml:space="preserve"> </v>
      </c>
      <c r="N1458" s="34" t="str">
        <f>IF(ISBLANK(VLOOKUP(TRIM(B1458),ALL!$B$1:$V$2738,10,FALSE)),"",IF(ISERROR(VLOOKUP(TRIM(B1458),ALL!$B$1:$V$2738,10,FALSE))," ",VLOOKUP(TRIM(B1458),ALL!$B$1:$V$2738,10,FALSE)))</f>
        <v xml:space="preserve"> </v>
      </c>
      <c r="O1458" s="32"/>
      <c r="P1458"/>
      <c r="Q1458"/>
      <c r="R1458"/>
      <c r="S1458"/>
      <c r="T1458"/>
      <c r="AB1458"/>
      <c r="AC1458"/>
    </row>
    <row r="1459" spans="1:46">
      <c r="A1459" s="34" t="str">
        <f>IF(ISERROR(VLOOKUP(TRIM(B1459),ALL!$B$1:$U$2738,3,FALSE)),"(unc)",VLOOKUP(TRIM(B1459),ALL!$B$1:$U$2738,3,FALSE))</f>
        <v>RILB</v>
      </c>
      <c r="B1459" s="99" t="s">
        <v>434</v>
      </c>
      <c r="C1459" s="10" t="s">
        <v>3406</v>
      </c>
      <c r="D1459" s="224">
        <f>VLOOKUP(TRIM(B1459),BirthdateDraft!$A$1:$M$9000,2,FALSE)</f>
        <v>32896</v>
      </c>
      <c r="E1459" s="203" t="str">
        <f>VLOOKUP(TRIM(B1459),BirthdateDraft!$A$1:$M$9865,3,FALSE)</f>
        <v>12/2</v>
      </c>
      <c r="F1459" s="209"/>
      <c r="G1459" s="34" t="str">
        <f>IF(ISERROR(VLOOKUP(TRIM(B1459),ALL!$B$1:$U$2738,2,FALSE)),"",IF(ISERROR(VLOOKUP(TRIM(B1459),ALL!$B$1:$U$2738,2,FALSE))," ",VLOOKUP(TRIM(B1459),ALL!$B$1:$U$2738,2,FALSE)))</f>
        <v>TBN</v>
      </c>
      <c r="H1459" s="124" t="str">
        <f>IF(ISBLANK(VLOOKUP(TRIM(B1459),ALL!$B$1:$V$2738,4,FALSE)),"",IF(ISERROR(VLOOKUP(TRIM(B1459),ALL!$B$1:$V$2738,4,FALSE))," ",VLOOKUP(TRIM(B1459),ALL!$B$1:$V$2738,4,FALSE)))</f>
        <v>5-5</v>
      </c>
      <c r="I1459" s="34" t="str">
        <f>IF(ISBLANK(VLOOKUP(TRIM(B1459),ALL!$B$1:$V$2738,5,FALSE)),"",IF(ISERROR(VLOOKUP(TRIM(B1459),ALL!$B$1:$V$2738,5,FALSE))," ",VLOOKUP(TRIM(B1459),ALL!$B$1:$V$2738,5,FALSE)))</f>
        <v/>
      </c>
      <c r="J1459" s="34">
        <f>IF(ISBLANK(VLOOKUP(TRIM(B1459),ALL!$B$1:$V$2738,6,FALSE)),"",IF(ISERROR(VLOOKUP(TRIM(B1459),ALL!$B$1:$V$2738,6,FALSE))," ", VLOOKUP(TRIM(B1459),ALL!$B$1:$V$2738,6,FALSE)))</f>
        <v>7</v>
      </c>
      <c r="K1459" s="34" t="str">
        <f>IF(ISBLANK(VLOOKUP(TRIM(B1459),ALL!$B$1:$V$2738,7,FALSE)),"",IF(ISERROR(VLOOKUP(TRIM(B1459),ALL!$B$1:$V$2738,7,FALSE))," ",VLOOKUP(TRIM(B1459),ALL!$B$1:$V$2738,7,FALSE)))</f>
        <v/>
      </c>
      <c r="L1459" s="34" t="str">
        <f>IF(ISBLANK(VLOOKUP(TRIM(B1459),ALL!$B$1:$V$2738,8,FALSE)),"",IF(ISERROR(VLOOKUP(TRIM(B1459),ALL!$B$1:$V$2738,8,FALSE))," ",VLOOKUP(TRIM(B1459),ALL!$B$1:$V$2738,8,FALSE)))</f>
        <v/>
      </c>
      <c r="M1459" s="34" t="str">
        <f>IF(ISBLANK(VLOOKUP(TRIM(B1459),ALL!$B$1:$V$2738,9,FALSE)),"",IF(ISERROR(VLOOKUP(TRIM(B1459),ALL!$B$1:$V$2738,9,FALSE))," ",VLOOKUP(TRIM(B1459),ALL!$B$1:$V$2738,9,FALSE)))</f>
        <v/>
      </c>
      <c r="N1459" s="34" t="str">
        <f>IF(ISBLANK(VLOOKUP(TRIM(B1459),ALL!$B$1:$V$2738,10,FALSE)),"",IF(ISERROR(VLOOKUP(TRIM(B1459),ALL!$B$1:$V$2738,10,FALSE))," ",VLOOKUP(TRIM(B1459),ALL!$B$1:$V$2738,10,FALSE)))</f>
        <v/>
      </c>
      <c r="O1459" s="32"/>
      <c r="P1459"/>
      <c r="Q1459"/>
      <c r="R1459"/>
      <c r="S1459"/>
      <c r="T1459"/>
      <c r="AB1459"/>
      <c r="AC1459"/>
    </row>
    <row r="1460" spans="1:46">
      <c r="A1460" s="34" t="str">
        <f>IF(ISERROR(VLOOKUP(TRIM(B1460),ALL!$B$1:$U$2738,3,FALSE)),"(unc)",VLOOKUP(TRIM(B1460),ALL!$B$1:$U$2738,3,FALSE))</f>
        <v>ROLB</v>
      </c>
      <c r="B1460" s="99" t="s">
        <v>11047</v>
      </c>
      <c r="C1460" s="10" t="s">
        <v>3406</v>
      </c>
      <c r="D1460" s="224">
        <f>VLOOKUP(TRIM(B1460),BirthdateDraft!$A$1:$M$9000,2,FALSE)</f>
        <v>36310</v>
      </c>
      <c r="E1460" s="203">
        <f>VLOOKUP(TRIM(B1460),BirthdateDraft!$A$1:$M$9865,3,FALSE)</f>
        <v>23.3</v>
      </c>
      <c r="F1460" s="209">
        <v>24.2</v>
      </c>
      <c r="G1460" s="34" t="str">
        <f>IF(ISERROR(VLOOKUP(TRIM(B1460),ALL!$B$1:$U$2738,2,FALSE)),"",IF(ISERROR(VLOOKUP(TRIM(B1460),ALL!$B$1:$U$2738,2,FALSE))," ",VLOOKUP(TRIM(B1460),ALL!$B$1:$U$2738,2,FALSE)))</f>
        <v>TBN</v>
      </c>
      <c r="H1460" s="124" t="str">
        <f>IF(ISBLANK(VLOOKUP(TRIM(B1460),ALL!$B$1:$V$2738,4,FALSE)),"",IF(ISERROR(VLOOKUP(TRIM(B1460),ALL!$B$1:$V$2738,4,FALSE))," ",VLOOKUP(TRIM(B1460),ALL!$B$1:$V$2738,4,FALSE)))</f>
        <v>0-4</v>
      </c>
      <c r="I1460" s="34" t="str">
        <f>IF(ISBLANK(VLOOKUP(TRIM(B1460),ALL!$B$1:$V$2738,5,FALSE)),"",IF(ISERROR(VLOOKUP(TRIM(B1460),ALL!$B$1:$V$2738,5,FALSE))," ",VLOOKUP(TRIM(B1460),ALL!$B$1:$V$2738,5,FALSE)))</f>
        <v/>
      </c>
      <c r="J1460" s="34">
        <f>IF(ISBLANK(VLOOKUP(TRIM(B1460),ALL!$B$1:$V$2738,6,FALSE)),"",IF(ISERROR(VLOOKUP(TRIM(B1460),ALL!$B$1:$V$2738,6,FALSE))," ", VLOOKUP(TRIM(B1460),ALL!$B$1:$V$2738,6,FALSE)))</f>
        <v>10</v>
      </c>
      <c r="K1460" s="34"/>
      <c r="L1460" s="34"/>
      <c r="M1460" s="34"/>
      <c r="N1460" s="34"/>
      <c r="O1460" s="32"/>
      <c r="P1460"/>
      <c r="Q1460"/>
      <c r="R1460"/>
      <c r="S1460"/>
      <c r="T1460"/>
      <c r="AB1460"/>
      <c r="AC1460"/>
    </row>
    <row r="1461" spans="1:46">
      <c r="A1461" s="34" t="str">
        <f>IF(ISERROR(VLOOKUP(TRIM(B1461),ALL!$B$1:$U$2738,3,FALSE)),"(unc)",VLOOKUP(TRIM(B1461),ALL!$B$1:$U$2738,3,FALSE))</f>
        <v>ROLB</v>
      </c>
      <c r="B1461" s="207" t="s">
        <v>11373</v>
      </c>
      <c r="C1461" s="10" t="s">
        <v>3406</v>
      </c>
      <c r="D1461" s="224">
        <f>VLOOKUP(TRIM(B1461),BirthdateDraft!$A$1:$M$9000,2,FALSE)</f>
        <v>35867</v>
      </c>
      <c r="E1461" s="203">
        <f>VLOOKUP(TRIM(B1461),BirthdateDraft!$A$1:$M$9865,3,FALSE)</f>
        <v>23.3</v>
      </c>
      <c r="F1461" s="209">
        <v>24.3</v>
      </c>
      <c r="G1461" s="34" t="str">
        <f>IF(ISERROR(VLOOKUP(TRIM(B1461),ALL!$B$1:$U$2738,2,FALSE)),"",IF(ISERROR(VLOOKUP(TRIM(B1461),ALL!$B$1:$U$2738,2,FALSE))," ",VLOOKUP(TRIM(B1461),ALL!$B$1:$U$2738,2,FALSE)))</f>
        <v>LAN</v>
      </c>
      <c r="H1461" s="124" t="str">
        <f>IF(ISBLANK(VLOOKUP(TRIM(B1461),ALL!$B$1:$V$2738,4,FALSE)),"",IF(ISERROR(VLOOKUP(TRIM(B1461),ALL!$B$1:$V$2738,4,FALSE))," ",VLOOKUP(TRIM(B1461),ALL!$B$1:$V$2738,4,FALSE)))</f>
        <v>0-4</v>
      </c>
      <c r="I1461" s="34" t="str">
        <f>IF(ISBLANK(VLOOKUP(TRIM(B1461),ALL!$B$1:$V$2738,5,FALSE)),"",IF(ISERROR(VLOOKUP(TRIM(B1461),ALL!$B$1:$V$2738,5,FALSE))," ",VLOOKUP(TRIM(B1461),ALL!$B$1:$V$2738,5,FALSE)))</f>
        <v/>
      </c>
      <c r="J1461" s="34">
        <f>IF(ISBLANK(VLOOKUP(TRIM(B1461),ALL!$B$1:$V$2738,6,FALSE)),"",IF(ISERROR(VLOOKUP(TRIM(B1461),ALL!$B$1:$V$2738,6,FALSE))," ", VLOOKUP(TRIM(B1461),ALL!$B$1:$V$2738,6,FALSE)))</f>
        <v>10</v>
      </c>
      <c r="K1461" s="34"/>
      <c r="L1461" s="34"/>
      <c r="M1461" s="34"/>
      <c r="N1461" s="34"/>
      <c r="O1461" s="32"/>
      <c r="P1461"/>
      <c r="Q1461"/>
      <c r="R1461"/>
      <c r="S1461"/>
      <c r="T1461"/>
      <c r="AB1461"/>
      <c r="AC1461"/>
    </row>
    <row r="1462" spans="1:46">
      <c r="A1462" s="34" t="str">
        <f>IF(ISERROR(VLOOKUP(TRIM(B1462),ALL!$B$1:$U$2738,3,FALSE)),"(unc)",VLOOKUP(TRIM(B1462),ALL!$B$1:$U$2738,3,FALSE))</f>
        <v>LB</v>
      </c>
      <c r="B1462" s="99" t="s">
        <v>7936</v>
      </c>
      <c r="C1462" s="10" t="s">
        <v>3743</v>
      </c>
      <c r="D1462" s="224">
        <f>VLOOKUP(TRIM(B1462),BirthdateDraft!$A$1:$M$9000,2,FALSE)</f>
        <v>35791</v>
      </c>
      <c r="E1462" s="203" t="str">
        <f>VLOOKUP(TRIM(B1462),BirthdateDraft!$A$1:$M$9865,3,FALSE)</f>
        <v>20/3</v>
      </c>
      <c r="F1462" s="209" t="s">
        <v>9583</v>
      </c>
      <c r="G1462" s="34" t="str">
        <f>IF(ISERROR(VLOOKUP(TRIM(B1462),ALL!$B$1:$U$2738,2,FALSE)),"",IF(ISERROR(VLOOKUP(TRIM(B1462),ALL!$B$1:$U$2738,2,FALSE))," ",VLOOKUP(TRIM(B1462),ALL!$B$1:$U$2738,2,FALSE)))</f>
        <v>DEN</v>
      </c>
      <c r="H1462" s="124" t="str">
        <f>IF(ISBLANK(VLOOKUP(TRIM(B1462),ALL!$B$1:$V$2738,4,FALSE)),"",IF(ISERROR(VLOOKUP(TRIM(B1462),ALL!$B$1:$V$2738,4,FALSE))," ",VLOOKUP(TRIM(B1462),ALL!$B$1:$V$2738,4,FALSE)))</f>
        <v>0-0</v>
      </c>
      <c r="I1462" s="34" t="str">
        <f>IF(ISBLANK(VLOOKUP(TRIM(B1462),ALL!$B$1:$V$2738,5,FALSE)),"",IF(ISERROR(VLOOKUP(TRIM(B1462),ALL!$B$1:$V$2738,5,FALSE))," ",VLOOKUP(TRIM(B1462),ALL!$B$1:$V$2738,5,FALSE)))</f>
        <v/>
      </c>
      <c r="J1462" s="34">
        <f>IF(ISBLANK(VLOOKUP(TRIM(B1462),ALL!$B$1:$V$2738,6,FALSE)),"",IF(ISERROR(VLOOKUP(TRIM(B1462),ALL!$B$1:$V$2738,6,FALSE))," ", VLOOKUP(TRIM(B1462),ALL!$B$1:$V$2738,6,FALSE)))</f>
        <v>4</v>
      </c>
      <c r="K1462" s="34"/>
      <c r="L1462" s="34" t="str">
        <f>IF(ISBLANK(VLOOKUP(TRIM(B1462),ALL!$B$1:$V$2738,8,FALSE)),"",IF(ISERROR(VLOOKUP(TRIM(B1462),ALL!$B$1:$V$2738,8,FALSE))," ",VLOOKUP(TRIM(B1462),ALL!$B$1:$V$2738,8,FALSE)))</f>
        <v/>
      </c>
      <c r="M1462" s="34" t="str">
        <f>IF(ISBLANK(VLOOKUP(TRIM(B1462),ALL!$B$1:$V$2738,9,FALSE)),"",IF(ISERROR(VLOOKUP(TRIM(B1462),ALL!$B$1:$V$2738,9,FALSE))," ",VLOOKUP(TRIM(B1462),ALL!$B$1:$V$2738,9,FALSE)))</f>
        <v/>
      </c>
      <c r="N1462" s="34" t="str">
        <f>IF(ISBLANK(VLOOKUP(TRIM(B1462),ALL!$B$1:$V$2738,10,FALSE)),"",IF(ISERROR(VLOOKUP(TRIM(B1462),ALL!$B$1:$V$2738,10,FALSE))," ",VLOOKUP(TRIM(B1462),ALL!$B$1:$V$2738,10,FALSE)))</f>
        <v/>
      </c>
      <c r="O1462" s="32"/>
      <c r="P1462"/>
      <c r="Q1462"/>
      <c r="R1462"/>
      <c r="S1462"/>
      <c r="T1462"/>
      <c r="AB1462"/>
      <c r="AC1462"/>
    </row>
    <row r="1463" spans="1:46">
      <c r="A1463" s="34" t="str">
        <f>IF(ISERROR(VLOOKUP(TRIM(B1463),ALL!$B$1:$U$2738,3,FALSE)),"(unc)",VLOOKUP(TRIM(B1463),ALL!$B$1:$U$2738,3,FALSE))</f>
        <v>OLB</v>
      </c>
      <c r="B1463" s="99" t="s">
        <v>7128</v>
      </c>
      <c r="C1463" s="10" t="s">
        <v>3406</v>
      </c>
      <c r="D1463" s="224">
        <f>VLOOKUP(TRIM(B1463),BirthdateDraft!$A$1:$M$9000,2,FALSE)</f>
        <v>35079</v>
      </c>
      <c r="E1463" s="203" t="str">
        <f>VLOOKUP(TRIM(B1463),BirthdateDraft!$A$1:$M$9865,3,FALSE)</f>
        <v>19/5</v>
      </c>
      <c r="F1463" s="209" t="s">
        <v>8466</v>
      </c>
      <c r="G1463" s="34" t="str">
        <f>IF(ISERROR(VLOOKUP(TRIM(B1463),ALL!$B$1:$U$2738,2,FALSE)),"",IF(ISERROR(VLOOKUP(TRIM(B1463),ALL!$B$1:$U$2738,2,FALSE))," ",VLOOKUP(TRIM(B1463),ALL!$B$1:$U$2738,2,FALSE)))</f>
        <v>LAA</v>
      </c>
      <c r="H1463" s="124" t="str">
        <f>IF(ISBLANK(VLOOKUP(TRIM(B1463),ALL!$B$1:$V$2738,4,FALSE)),"",IF(ISERROR(VLOOKUP(TRIM(B1463),ALL!$B$1:$V$2738,4,FALSE))," ",VLOOKUP(TRIM(B1463),ALL!$B$1:$V$2738,4,FALSE)))</f>
        <v>0-0</v>
      </c>
      <c r="I1463" s="34" t="str">
        <f>IF(ISBLANK(VLOOKUP(TRIM(B1463),ALL!$B$1:$V$2738,5,FALSE)),"",IF(ISERROR(VLOOKUP(TRIM(B1463),ALL!$B$1:$V$2738,5,FALSE))," ",VLOOKUP(TRIM(B1463),ALL!$B$1:$V$2738,5,FALSE)))</f>
        <v/>
      </c>
      <c r="J1463" s="34">
        <f>IF(ISBLANK(VLOOKUP(TRIM(B1463),ALL!$B$1:$V$2738,6,FALSE)),"",IF(ISERROR(VLOOKUP(TRIM(B1463),ALL!$B$1:$V$2738,6,FALSE))," ", VLOOKUP(TRIM(B1463),ALL!$B$1:$V$2738,6,FALSE)))</f>
        <v>3</v>
      </c>
      <c r="K1463" s="34"/>
      <c r="L1463" s="34" t="str">
        <f>IF(ISBLANK(VLOOKUP(TRIM(B1463),ALL!$B$1:$V$2738,8,FALSE)),"",IF(ISERROR(VLOOKUP(TRIM(B1463),ALL!$B$1:$V$2738,8,FALSE))," ",VLOOKUP(TRIM(B1463),ALL!$B$1:$V$2738,8,FALSE)))</f>
        <v/>
      </c>
      <c r="M1463" s="34" t="str">
        <f>IF(ISBLANK(VLOOKUP(TRIM(B1463),ALL!$B$1:$V$2738,9,FALSE)),"",IF(ISERROR(VLOOKUP(TRIM(B1463),ALL!$B$1:$V$2738,9,FALSE))," ",VLOOKUP(TRIM(B1463),ALL!$B$1:$V$2738,9,FALSE)))</f>
        <v/>
      </c>
      <c r="N1463" s="34" t="str">
        <f>IF(ISBLANK(VLOOKUP(TRIM(B1463),ALL!$B$1:$V$2738,10,FALSE)),"",IF(ISERROR(VLOOKUP(TRIM(B1463),ALL!$B$1:$V$2738,10,FALSE))," ",VLOOKUP(TRIM(B1463),ALL!$B$1:$V$2738,10,FALSE)))</f>
        <v/>
      </c>
      <c r="O1463" s="32"/>
      <c r="P1463"/>
      <c r="Q1463"/>
      <c r="R1463"/>
      <c r="S1463"/>
      <c r="T1463"/>
      <c r="AB1463"/>
      <c r="AC1463"/>
    </row>
    <row r="1464" spans="1:46">
      <c r="A1464" s="34" t="str">
        <f>IF(ISERROR(VLOOKUP(TRIM(B1464),ALL!$B$1:$U$2738,3,FALSE)),"(unc)",VLOOKUP(TRIM(B1464),ALL!$B$1:$U$2738,3,FALSE))</f>
        <v>LB</v>
      </c>
      <c r="B1464" s="99" t="s">
        <v>8879</v>
      </c>
      <c r="C1464" s="10" t="s">
        <v>3406</v>
      </c>
      <c r="D1464" s="224">
        <f>VLOOKUP(TRIM(B1464),BirthdateDraft!$A$1:$M$9000,2,FALSE)</f>
        <v>36526</v>
      </c>
      <c r="E1464" s="203" t="str">
        <f>VLOOKUP(TRIM(B1464),BirthdateDraft!$A$1:$M$9865,3,FALSE)</f>
        <v>21/5</v>
      </c>
      <c r="F1464" s="209" t="s">
        <v>8295</v>
      </c>
      <c r="G1464" s="34" t="str">
        <f>IF(ISERROR(VLOOKUP(TRIM(B1464),ALL!$B$1:$U$2738,2,FALSE)),"",IF(ISERROR(VLOOKUP(TRIM(B1464),ALL!$B$1:$U$2738,2,FALSE))," ",VLOOKUP(TRIM(B1464),ALL!$B$1:$U$2738,2,FALSE)))</f>
        <v>NYA</v>
      </c>
      <c r="H1464" s="124" t="str">
        <f>IF(ISBLANK(VLOOKUP(TRIM(B1464),ALL!$B$1:$V$2738,4,FALSE)),"",IF(ISERROR(VLOOKUP(TRIM(B1464),ALL!$B$1:$V$2738,4,FALSE))," ",VLOOKUP(TRIM(B1464),ALL!$B$1:$V$2738,4,FALSE)))</f>
        <v>0-4</v>
      </c>
      <c r="I1464" s="34" t="str">
        <f>IF(ISBLANK(VLOOKUP(TRIM(B1464),ALL!$B$1:$V$2738,5,FALSE)),"",IF(ISERROR(VLOOKUP(TRIM(B1464),ALL!$B$1:$V$2738,5,FALSE))," ",VLOOKUP(TRIM(B1464),ALL!$B$1:$V$2738,5,FALSE)))</f>
        <v/>
      </c>
      <c r="J1464" s="34">
        <f>IF(ISBLANK(VLOOKUP(TRIM(B1464),ALL!$B$1:$V$2738,6,FALSE)),"",IF(ISERROR(VLOOKUP(TRIM(B1464),ALL!$B$1:$V$2738,6,FALSE))," ", VLOOKUP(TRIM(B1464),ALL!$B$1:$V$2738,6,FALSE)))</f>
        <v>0</v>
      </c>
      <c r="K1464" s="34" t="str">
        <f>IF(ISBLANK(VLOOKUP(TRIM(B1464),ALL!$B$1:$V$2738,7,FALSE)),"",IF(ISERROR(VLOOKUP(TRIM(B1464),ALL!$B$1:$V$2738,7,FALSE))," ",VLOOKUP(TRIM(B1464),ALL!$B$1:$V$2738,7,FALSE)))</f>
        <v/>
      </c>
      <c r="L1464" s="34"/>
      <c r="M1464" s="34"/>
      <c r="N1464" s="34"/>
      <c r="O1464" s="32"/>
      <c r="P1464"/>
      <c r="Q1464"/>
      <c r="R1464"/>
      <c r="S1464"/>
      <c r="T1464"/>
      <c r="AB1464"/>
      <c r="AC1464"/>
    </row>
    <row r="1465" spans="1:46">
      <c r="A1465" s="34" t="str">
        <f>IF(ISERROR(VLOOKUP(TRIM(B1465),ALL!$B$1:$U$2738,3,FALSE)),"(unc)",VLOOKUP(TRIM(B1465),ALL!$B$1:$U$2738,3,FALSE))</f>
        <v>OLB</v>
      </c>
      <c r="B1465" s="99" t="s">
        <v>9290</v>
      </c>
      <c r="C1465" s="10" t="s">
        <v>3406</v>
      </c>
      <c r="D1465" s="224">
        <f>VLOOKUP(TRIM(B1465),BirthdateDraft!$A$1:$M$9000,2,FALSE)</f>
        <v>35704</v>
      </c>
      <c r="E1465" s="203" t="str">
        <f>VLOOKUP(TRIM(B1465),BirthdateDraft!$A$1:$M$9865,3,FALSE)</f>
        <v>21/4</v>
      </c>
      <c r="F1465" s="209" t="s">
        <v>10836</v>
      </c>
      <c r="G1465" s="34" t="str">
        <f>IF(ISERROR(VLOOKUP(TRIM(B1465),ALL!$B$1:$U$2738,2,FALSE)),"",IF(ISERROR(VLOOKUP(TRIM(B1465),ALL!$B$1:$U$2738,2,FALSE))," ",VLOOKUP(TRIM(B1465),ALL!$B$1:$U$2738,2,FALSE)))</f>
        <v>TNA</v>
      </c>
      <c r="H1465" s="124" t="str">
        <f>IF(ISBLANK(VLOOKUP(TRIM(B1465),ALL!$B$1:$V$2738,4,FALSE)),"",IF(ISERROR(VLOOKUP(TRIM(B1465),ALL!$B$1:$V$2738,4,FALSE))," ",VLOOKUP(TRIM(B1465),ALL!$B$1:$V$2738,4,FALSE)))</f>
        <v>0-0</v>
      </c>
      <c r="I1465" s="34" t="str">
        <f>IF(ISBLANK(VLOOKUP(TRIM(B1465),ALL!$B$1:$V$2738,5,FALSE)),"",IF(ISERROR(VLOOKUP(TRIM(B1465),ALL!$B$1:$V$2738,5,FALSE))," ",VLOOKUP(TRIM(B1465),ALL!$B$1:$V$2738,5,FALSE)))</f>
        <v/>
      </c>
      <c r="J1465" s="34">
        <f>IF(ISBLANK(VLOOKUP(TRIM(B1465),ALL!$B$1:$V$2738,6,FALSE)),"",IF(ISERROR(VLOOKUP(TRIM(B1465),ALL!$B$1:$V$2738,6,FALSE))," ", VLOOKUP(TRIM(B1465),ALL!$B$1:$V$2738,6,FALSE)))</f>
        <v>0</v>
      </c>
      <c r="K1465" s="34"/>
      <c r="L1465" s="34"/>
      <c r="M1465" s="34"/>
      <c r="N1465" s="34"/>
      <c r="O1465" s="32"/>
      <c r="P1465"/>
      <c r="Q1465"/>
      <c r="R1465"/>
      <c r="S1465"/>
      <c r="T1465"/>
      <c r="AB1465"/>
      <c r="AC1465"/>
    </row>
    <row r="1467" spans="1:46">
      <c r="A1467" s="34"/>
      <c r="B1467" s="99"/>
      <c r="C1467" s="10"/>
      <c r="D1467" s="224"/>
      <c r="E1467" s="203"/>
      <c r="F1467" s="209"/>
      <c r="G1467" s="34"/>
      <c r="H1467" s="124"/>
      <c r="I1467" s="34"/>
      <c r="J1467" s="34"/>
      <c r="K1467" s="34"/>
      <c r="L1467" s="34" t="str">
        <f>IF(ISBLANK(VLOOKUP(TRIM(B1467),ALL!$B$1:$V$2738,8,FALSE)),"",IF(ISERROR(VLOOKUP(TRIM(B1467),ALL!$B$1:$V$2738,8,FALSE))," ",VLOOKUP(TRIM(B1467),ALL!$B$1:$V$2738,8,FALSE)))</f>
        <v xml:space="preserve"> </v>
      </c>
      <c r="M1467" s="34" t="str">
        <f>IF(ISBLANK(VLOOKUP(TRIM(B1467),ALL!$B$1:$V$2738,9,FALSE)),"",IF(ISERROR(VLOOKUP(TRIM(B1467),ALL!$B$1:$V$2738,9,FALSE))," ",VLOOKUP(TRIM(B1467),ALL!$B$1:$V$2738,9,FALSE)))</f>
        <v xml:space="preserve"> </v>
      </c>
      <c r="N1467" s="34" t="str">
        <f>IF(ISBLANK(VLOOKUP(TRIM(B1467),ALL!$B$1:$V$2738,10,FALSE)),"",IF(ISERROR(VLOOKUP(TRIM(B1467),ALL!$B$1:$V$2738,10,FALSE))," ",VLOOKUP(TRIM(B1467),ALL!$B$1:$V$2738,10,FALSE)))</f>
        <v xml:space="preserve"> </v>
      </c>
      <c r="O1467" s="32"/>
      <c r="P1467"/>
      <c r="Q1467"/>
      <c r="R1467"/>
      <c r="S1467"/>
      <c r="T1467"/>
      <c r="AB1467"/>
      <c r="AC1467"/>
    </row>
    <row r="1468" spans="1:46">
      <c r="A1468" s="34" t="str">
        <f>IF(ISERROR(VLOOKUP(TRIM(B1468),ALL!$B$1:$U$2738,3,FALSE)),"(unc)",VLOOKUP(TRIM(B1468),ALL!$B$1:$U$2738,3,FALSE))</f>
        <v>LCB ^</v>
      </c>
      <c r="B1468" s="99" t="s">
        <v>8036</v>
      </c>
      <c r="C1468" s="10" t="s">
        <v>3406</v>
      </c>
      <c r="D1468" s="224">
        <f>VLOOKUP(TRIM(B1468),BirthdateDraft!$A$1:$M$9000,2,FALSE)</f>
        <v>35451</v>
      </c>
      <c r="E1468" s="203" t="str">
        <f>VLOOKUP(TRIM(B1468),BirthdateDraft!$A$1:$M$9865,3,FALSE)</f>
        <v>20/4</v>
      </c>
      <c r="F1468" s="209" t="s">
        <v>8401</v>
      </c>
      <c r="G1468" s="34" t="str">
        <f>IF(ISERROR(VLOOKUP(TRIM(B1468),ALL!$B$1:$U$2738,2,FALSE)),"",IF(ISERROR(VLOOKUP(TRIM(B1468),ALL!$B$1:$U$2738,2,FALSE))," ",VLOOKUP(TRIM(B1468),ALL!$B$1:$U$2738,2,FALSE)))</f>
        <v>KCA</v>
      </c>
      <c r="H1468" s="124" t="str">
        <f>IF(ISBLANK(VLOOKUP(TRIM(B1468),ALL!$B$1:$V$2738,4,FALSE)),"",IF(ISERROR(VLOOKUP(TRIM(B1468),ALL!$B$1:$V$2738,4,FALSE))," ",VLOOKUP(TRIM(B1468),ALL!$B$1:$V$2738,4,FALSE)))</f>
        <v>6</v>
      </c>
      <c r="I1468" s="34"/>
      <c r="J1468" s="34"/>
      <c r="K1468" s="34"/>
      <c r="L1468" s="34" t="str">
        <f>IF(ISBLANK(VLOOKUP(TRIM(B1468),ALL!$B$1:$V$2738,8,FALSE)),"",IF(ISERROR(VLOOKUP(TRIM(B1468),ALL!$B$1:$V$2738,8,FALSE))," ",VLOOKUP(TRIM(B1468),ALL!$B$1:$V$2738,8,FALSE)))</f>
        <v/>
      </c>
      <c r="M1468" s="34" t="str">
        <f>IF(ISBLANK(VLOOKUP(TRIM(B1468),ALL!$B$1:$V$2738,9,FALSE)),"",IF(ISERROR(VLOOKUP(TRIM(B1468),ALL!$B$1:$V$2738,9,FALSE))," ",VLOOKUP(TRIM(B1468),ALL!$B$1:$V$2738,9,FALSE)))</f>
        <v/>
      </c>
      <c r="N1468" s="34" t="str">
        <f>IF(ISBLANK(VLOOKUP(TRIM(B1468),ALL!$B$1:$V$2738,10,FALSE)),"",IF(ISERROR(VLOOKUP(TRIM(B1468),ALL!$B$1:$V$2738,10,FALSE))," ",VLOOKUP(TRIM(B1468),ALL!$B$1:$V$2738,10,FALSE)))</f>
        <v/>
      </c>
      <c r="P1468"/>
      <c r="Q1468"/>
      <c r="R1468"/>
      <c r="S1468"/>
      <c r="T1468"/>
      <c r="AB1468"/>
      <c r="AC1468"/>
    </row>
    <row r="1469" spans="1:46">
      <c r="A1469" s="34" t="str">
        <f>IF(ISERROR(VLOOKUP(TRIM(B1469),ALL!$B$1:$U$2738,3,FALSE)),"(unc)",VLOOKUP(TRIM(B1469),ALL!$B$1:$U$2738,3,FALSE))</f>
        <v>RCB ^</v>
      </c>
      <c r="B1469" s="99" t="s">
        <v>10723</v>
      </c>
      <c r="C1469" s="10" t="s">
        <v>3406</v>
      </c>
      <c r="D1469" s="224">
        <f>VLOOKUP(TRIM(B1469),BirthdateDraft!$A$1:$M$9000,2,FALSE)</f>
        <v>36353</v>
      </c>
      <c r="E1469" s="203" t="str">
        <f>VLOOKUP(TRIM(B1469),BirthdateDraft!$A$1:$M$9865,3,FALSE)</f>
        <v>22/5</v>
      </c>
      <c r="F1469" s="209" t="s">
        <v>8459</v>
      </c>
      <c r="G1469" s="34" t="str">
        <f>IF(ISERROR(VLOOKUP(TRIM(B1469),ALL!$B$1:$U$2738,2,FALSE)),"",IF(ISERROR(VLOOKUP(TRIM(B1469),ALL!$B$1:$U$2738,2,FALSE))," ",VLOOKUP(TRIM(B1469),ALL!$B$1:$U$2738,2,FALSE)))</f>
        <v>DAN</v>
      </c>
      <c r="H1469" s="124" t="str">
        <f>IF(ISBLANK(VLOOKUP(TRIM(B1469),ALL!$B$1:$V$2738,4,FALSE)),"",IF(ISERROR(VLOOKUP(TRIM(B1469),ALL!$B$1:$V$2738,4,FALSE))," ",VLOOKUP(TRIM(B1469),ALL!$B$1:$V$2738,4,FALSE)))</f>
        <v>6</v>
      </c>
      <c r="I1469" s="34"/>
      <c r="J1469" s="34"/>
      <c r="K1469" s="34"/>
      <c r="L1469" s="34"/>
      <c r="M1469" s="34"/>
      <c r="N1469" s="34"/>
      <c r="O1469"/>
      <c r="P1469"/>
      <c r="Q1469"/>
      <c r="R1469"/>
      <c r="S1469"/>
      <c r="T1469"/>
      <c r="AB1469"/>
      <c r="AC1469"/>
    </row>
    <row r="1470" spans="1:46">
      <c r="A1470" s="34" t="str">
        <f>IF(ISERROR(VLOOKUP(TRIM(B1470),ALL!$B$1:$U$2738,3,FALSE)),"(unc)",VLOOKUP(TRIM(B1470),ALL!$B$1:$U$2738,3,FALSE))</f>
        <v>S ^</v>
      </c>
      <c r="B1470" s="99" t="s">
        <v>8989</v>
      </c>
      <c r="C1470" s="10" t="s">
        <v>3743</v>
      </c>
      <c r="D1470" s="224">
        <f>VLOOKUP(TRIM(B1470),BirthdateDraft!$A$1:$M$9000,2,FALSE)</f>
        <v>36251</v>
      </c>
      <c r="E1470" s="203" t="str">
        <f>VLOOKUP(TRIM(B1470),BirthdateDraft!$A$1:$M$9865,3,FALSE)</f>
        <v>20/7</v>
      </c>
      <c r="F1470" s="209"/>
      <c r="G1470" s="34" t="str">
        <f>IF(ISERROR(VLOOKUP(TRIM(B1470),ALL!$B$1:$U$2738,2,FALSE)),"",IF(ISERROR(VLOOKUP(TRIM(B1470),ALL!$B$1:$U$2738,2,FALSE))," ",VLOOKUP(TRIM(B1470),ALL!$B$1:$U$2738,2,FALSE)))</f>
        <v>BAA</v>
      </c>
      <c r="H1470" s="124" t="str">
        <f>IF(ISBLANK(VLOOKUP(TRIM(B1470),ALL!$B$1:$V$2738,4,FALSE)),"",IF(ISERROR(VLOOKUP(TRIM(B1470),ALL!$B$1:$V$2738,4,FALSE))," ",VLOOKUP(TRIM(B1470),ALL!$B$1:$V$2738,4,FALSE)))</f>
        <v>5-0</v>
      </c>
      <c r="I1470" s="34"/>
      <c r="J1470" s="34"/>
      <c r="K1470" s="34"/>
      <c r="L1470" s="34"/>
      <c r="M1470" s="34"/>
      <c r="N1470" s="34"/>
      <c r="O1470" s="32"/>
      <c r="P1470"/>
      <c r="Q1470"/>
      <c r="R1470"/>
      <c r="S1470"/>
      <c r="T1470"/>
      <c r="AB1470"/>
      <c r="AC1470"/>
    </row>
    <row r="1471" spans="1:46">
      <c r="A1471" s="34" t="str">
        <f>IF(ISERROR(VLOOKUP(TRIM(B1471),ALL!$B$1:$U$2738,3,FALSE)),"(unc)",VLOOKUP(TRIM(B1471),ALL!$B$1:$U$2738,3,FALSE))</f>
        <v>FS ^</v>
      </c>
      <c r="B1471" s="99" t="s">
        <v>6649</v>
      </c>
      <c r="C1471" s="10" t="s">
        <v>3743</v>
      </c>
      <c r="D1471" s="224">
        <f>VLOOKUP(TRIM(B1471),BirthdateDraft!$A$1:$M$9000,2,FALSE)</f>
        <v>35507</v>
      </c>
      <c r="E1471" s="203" t="str">
        <f>VLOOKUP(TRIM(B1471),BirthdateDraft!$A$1:$M$9865,3,FALSE)</f>
        <v>18/4</v>
      </c>
      <c r="F1471" s="209"/>
      <c r="G1471" s="34" t="str">
        <f>IF(ISERROR(VLOOKUP(TRIM(B1471),ALL!$B$1:$U$2738,2,FALSE)),"",IF(ISERROR(VLOOKUP(TRIM(B1471),ALL!$B$1:$U$2738,2,FALSE))," ",VLOOKUP(TRIM(B1471),ALL!$B$1:$U$2738,2,FALSE)))</f>
        <v>NYA</v>
      </c>
      <c r="H1471" s="124" t="str">
        <f>IF(ISBLANK(VLOOKUP(TRIM(B1471),ALL!$B$1:$V$2738,4,FALSE)),"",IF(ISERROR(VLOOKUP(TRIM(B1471),ALL!$B$1:$V$2738,4,FALSE))," ",VLOOKUP(TRIM(B1471),ALL!$B$1:$V$2738,4,FALSE)))</f>
        <v>4-4</v>
      </c>
      <c r="I1471" s="34" t="str">
        <f>IF(ISBLANK(VLOOKUP(TRIM(B1471),ALL!$B$1:$V$2738,5,FALSE)),"",IF(ISERROR(VLOOKUP(TRIM(B1471),ALL!$B$1:$V$2738,5,FALSE))," ",VLOOKUP(TRIM(B1471),ALL!$B$1:$V$2738,5,FALSE)))</f>
        <v/>
      </c>
      <c r="J1471" s="34" t="str">
        <f>IF(ISBLANK(VLOOKUP(TRIM(B1471),ALL!$B$1:$V$2738,6,FALSE)),"",IF(ISERROR(VLOOKUP(TRIM(B1471),ALL!$B$1:$V$2738,6,FALSE))," ", VLOOKUP(TRIM(B1471),ALL!$B$1:$V$2738,6,FALSE)))</f>
        <v/>
      </c>
      <c r="K1471" s="34" t="str">
        <f>IF(ISBLANK(VLOOKUP(TRIM(B1471),ALL!$B$1:$V$2738,7,FALSE)),"",IF(ISERROR(VLOOKUP(TRIM(B1471),ALL!$B$1:$V$2738,7,FALSE))," ",VLOOKUP(TRIM(B1471),ALL!$B$1:$V$2738,7,FALSE)))</f>
        <v/>
      </c>
      <c r="L1471" s="34" t="str">
        <f>IF(ISBLANK(VLOOKUP(TRIM(B1471),ALL!$B$1:$V$2738,8,FALSE)),"",IF(ISERROR(VLOOKUP(TRIM(B1471),ALL!$B$1:$V$2738,8,FALSE))," ",VLOOKUP(TRIM(B1471),ALL!$B$1:$V$2738,8,FALSE)))</f>
        <v/>
      </c>
      <c r="M1471" s="34" t="str">
        <f>IF(ISBLANK(VLOOKUP(TRIM(B1471),ALL!$B$1:$V$2738,9,FALSE)),"",IF(ISERROR(VLOOKUP(TRIM(B1471),ALL!$B$1:$V$2738,9,FALSE))," ",VLOOKUP(TRIM(B1471),ALL!$B$1:$V$2738,9,FALSE)))</f>
        <v/>
      </c>
      <c r="N1471" s="34" t="str">
        <f>IF(ISBLANK(VLOOKUP(TRIM(B1471),ALL!$B$1:$V$2738,10,FALSE)),"",IF(ISERROR(VLOOKUP(TRIM(B1471),ALL!$B$1:$V$2738,10,FALSE))," ",VLOOKUP(TRIM(B1471),ALL!$B$1:$V$2738,10,FALSE)))</f>
        <v/>
      </c>
      <c r="O1471" s="32"/>
      <c r="P1471"/>
      <c r="Q1471"/>
      <c r="R1471"/>
      <c r="S1471"/>
      <c r="T1471"/>
      <c r="AB1471"/>
      <c r="AC1471"/>
    </row>
    <row r="1472" spans="1:46">
      <c r="A1472" s="34" t="str">
        <f>IF(ISERROR(VLOOKUP(TRIM(B1472),ALL!$B$1:$U$2738,3,FALSE)),"(unc)",VLOOKUP(TRIM(B1472),ALL!$B$1:$U$2738,3,FALSE))</f>
        <v>S ^ OLB</v>
      </c>
      <c r="B1472" s="99" t="s">
        <v>387</v>
      </c>
      <c r="C1472" s="10" t="s">
        <v>3406</v>
      </c>
      <c r="D1472" s="224">
        <f>VLOOKUP(TRIM(B1472),BirthdateDraft!$A$1:$M$9000,2,FALSE)</f>
        <v>33047</v>
      </c>
      <c r="E1472" s="203" t="str">
        <f>VLOOKUP(TRIM(B1472),BirthdateDraft!$A$1:$M$9865,3,FALSE)</f>
        <v>12/FA</v>
      </c>
      <c r="F1472" s="209"/>
      <c r="G1472" s="34" t="str">
        <f>IF(ISERROR(VLOOKUP(TRIM(B1472),ALL!$B$1:$U$2738,2,FALSE)),"",IF(ISERROR(VLOOKUP(TRIM(B1472),ALL!$B$1:$U$2738,2,FALSE))," ",VLOOKUP(TRIM(B1472),ALL!$B$1:$U$2738,2,FALSE)))</f>
        <v>CLA</v>
      </c>
      <c r="H1472" s="124" t="str">
        <f>IF(ISBLANK(VLOOKUP(TRIM(B1472),ALL!$B$1:$V$2738,4,FALSE)),"",IF(ISERROR(VLOOKUP(TRIM(B1472),ALL!$B$1:$V$2738,4,FALSE))," ",VLOOKUP(TRIM(B1472),ALL!$B$1:$V$2738,4,FALSE)))</f>
        <v>0-0</v>
      </c>
      <c r="I1472" s="34" t="str">
        <f>IF(ISBLANK(VLOOKUP(TRIM(B1472),ALL!$B$1:$V$2738,5,FALSE)),"",IF(ISERROR(VLOOKUP(TRIM(B1472),ALL!$B$1:$V$2738,5,FALSE))," ",VLOOKUP(TRIM(B1472),ALL!$B$1:$V$2738,5,FALSE)))</f>
        <v>0-0</v>
      </c>
      <c r="J1472" s="34" t="str">
        <f>IF(ISBLANK(VLOOKUP(TRIM(B1472),ALL!$B$1:$V$2738,6,FALSE)),"",IF(ISERROR(VLOOKUP(TRIM(B1472),ALL!$B$1:$V$2738,6,FALSE))," ", VLOOKUP(TRIM(B1472),ALL!$B$1:$V$2738,6,FALSE)))</f>
        <v/>
      </c>
      <c r="K1472" s="34" t="str">
        <f>IF(ISBLANK(VLOOKUP(TRIM(B1472),ALL!$B$1:$V$2738,7,FALSE)),"",IF(ISERROR(VLOOKUP(TRIM(B1472),ALL!$B$1:$V$2738,7,FALSE))," ",VLOOKUP(TRIM(B1472),ALL!$B$1:$V$2738,7,FALSE)))</f>
        <v/>
      </c>
      <c r="L1472" s="34" t="str">
        <f>IF(ISBLANK(VLOOKUP(TRIM(B1472),ALL!$B$1:$V$2738,8,FALSE)),"",IF(ISERROR(VLOOKUP(TRIM(B1472),ALL!$B$1:$V$2738,8,FALSE))," ",VLOOKUP(TRIM(B1472),ALL!$B$1:$V$2738,8,FALSE)))</f>
        <v/>
      </c>
      <c r="M1472" s="34" t="str">
        <f>IF(ISBLANK(VLOOKUP(TRIM(B1472),ALL!$B$1:$V$2738,9,FALSE)),"",IF(ISERROR(VLOOKUP(TRIM(B1472),ALL!$B$1:$V$2738,9,FALSE))," ",VLOOKUP(TRIM(B1472),ALL!$B$1:$V$2738,9,FALSE)))</f>
        <v/>
      </c>
      <c r="N1472" s="34" t="str">
        <f>IF(ISBLANK(VLOOKUP(TRIM(B1472),ALL!$B$1:$V$2738,10,FALSE)),"",IF(ISERROR(VLOOKUP(TRIM(B1472),ALL!$B$1:$V$2738,10,FALSE))," ",VLOOKUP(TRIM(B1472),ALL!$B$1:$V$2738,10,FALSE)))</f>
        <v/>
      </c>
      <c r="O1472" s="32"/>
      <c r="P1472"/>
      <c r="Q1472"/>
      <c r="R1472" t="str">
        <f>""</f>
        <v/>
      </c>
      <c r="S1472" t="str">
        <f>""</f>
        <v/>
      </c>
      <c r="T1472" t="str">
        <f>""</f>
        <v/>
      </c>
      <c r="U1472" t="str">
        <f>""</f>
        <v/>
      </c>
      <c r="V1472" t="str">
        <f>""</f>
        <v/>
      </c>
      <c r="W1472" t="str">
        <f>""</f>
        <v/>
      </c>
      <c r="X1472" t="str">
        <f>""</f>
        <v/>
      </c>
      <c r="Y1472" t="str">
        <f>""</f>
        <v/>
      </c>
      <c r="Z1472" t="str">
        <f>""</f>
        <v/>
      </c>
      <c r="AA1472" t="str">
        <f>""</f>
        <v/>
      </c>
      <c r="AB1472" t="str">
        <f>""</f>
        <v/>
      </c>
      <c r="AC1472" t="str">
        <f>""</f>
        <v/>
      </c>
      <c r="AD1472" t="str">
        <f>""</f>
        <v/>
      </c>
      <c r="AE1472" t="str">
        <f>""</f>
        <v/>
      </c>
      <c r="AF1472" t="str">
        <f>""</f>
        <v/>
      </c>
      <c r="AG1472" t="str">
        <f>""</f>
        <v/>
      </c>
      <c r="AH1472" t="str">
        <f>""</f>
        <v/>
      </c>
      <c r="AI1472" t="str">
        <f>""</f>
        <v/>
      </c>
      <c r="AJ1472" t="str">
        <f>""</f>
        <v/>
      </c>
      <c r="AK1472" t="str">
        <f>""</f>
        <v/>
      </c>
      <c r="AL1472" t="str">
        <f>""</f>
        <v/>
      </c>
      <c r="AM1472" t="str">
        <f>""</f>
        <v/>
      </c>
      <c r="AN1472" t="str">
        <f>""</f>
        <v/>
      </c>
      <c r="AO1472" t="str">
        <f>""</f>
        <v/>
      </c>
      <c r="AP1472" t="str">
        <f>""</f>
        <v/>
      </c>
      <c r="AQ1472" t="str">
        <f>""</f>
        <v/>
      </c>
      <c r="AR1472" t="str">
        <f>""</f>
        <v/>
      </c>
      <c r="AS1472" t="str">
        <f>""</f>
        <v/>
      </c>
      <c r="AT1472" t="str">
        <f>""</f>
        <v/>
      </c>
    </row>
    <row r="1474" spans="1:46">
      <c r="A1474" s="34" t="str">
        <f>IF(ISERROR(VLOOKUP(TRIM(B1474),ALL!$B$1:$U$2738,3,FALSE)),"(unc)",VLOOKUP(TRIM(B1474),ALL!$B$1:$U$2738,3,FALSE))</f>
        <v>DB ^</v>
      </c>
      <c r="B1474" s="99" t="s">
        <v>10092</v>
      </c>
      <c r="C1474" s="10" t="s">
        <v>3743</v>
      </c>
      <c r="D1474" s="224">
        <f>VLOOKUP(TRIM(B1474),BirthdateDraft!$A$1:$M$9000,2,FALSE)</f>
        <v>36288</v>
      </c>
      <c r="E1474" s="203" t="str">
        <f>VLOOKUP(TRIM(B1474),BirthdateDraft!$A$1:$M$9865,3,FALSE)</f>
        <v>22/7</v>
      </c>
      <c r="F1474" s="209" t="s">
        <v>8295</v>
      </c>
      <c r="G1474" s="34" t="str">
        <f>IF(ISERROR(VLOOKUP(TRIM(B1474),ALL!$B$1:$U$2738,2,FALSE)),"",IF(ISERROR(VLOOKUP(TRIM(B1474),ALL!$B$1:$U$2738,2,FALSE))," ",VLOOKUP(TRIM(B1474),ALL!$B$1:$U$2738,2,FALSE)))</f>
        <v>LAN</v>
      </c>
      <c r="H1474" s="124" t="str">
        <f>IF(ISBLANK(VLOOKUP(TRIM(B1474),ALL!$B$1:$V$2738,4,FALSE)),"",IF(ISERROR(VLOOKUP(TRIM(B1474),ALL!$B$1:$V$2738,4,FALSE))," ",VLOOKUP(TRIM(B1474),ALL!$B$1:$V$2738,4,FALSE)))</f>
        <v>0-0</v>
      </c>
      <c r="I1474" s="34"/>
      <c r="J1474" s="34"/>
      <c r="K1474" s="34"/>
      <c r="L1474" s="34"/>
      <c r="M1474" s="34"/>
      <c r="N1474" s="34"/>
      <c r="O1474" s="32"/>
      <c r="P1474"/>
      <c r="Q1474"/>
      <c r="R1474"/>
      <c r="S1474"/>
      <c r="T1474"/>
      <c r="AB1474"/>
      <c r="AC1474"/>
    </row>
    <row r="1475" spans="1:46">
      <c r="A1475" s="34" t="str">
        <f>IF(ISERROR(VLOOKUP(TRIM(B1475),ALL!$B$1:$U$2738,3,FALSE)),"(unc)",VLOOKUP(TRIM(B1475),ALL!$B$1:$U$2738,3,FALSE))</f>
        <v>RCB ^</v>
      </c>
      <c r="B1475" s="99" t="s">
        <v>6511</v>
      </c>
      <c r="C1475" s="10" t="s">
        <v>3743</v>
      </c>
      <c r="D1475" s="224">
        <f>VLOOKUP(TRIM(B1475),BirthdateDraft!$A$1:$M$9000,2,FALSE)</f>
        <v>35011</v>
      </c>
      <c r="E1475" s="203" t="str">
        <f>VLOOKUP(TRIM(B1475),BirthdateDraft!$A$1:$M$9865,3,FALSE)</f>
        <v>18/2</v>
      </c>
      <c r="F1475" s="209"/>
      <c r="G1475" s="34" t="str">
        <f>IF(ISERROR(VLOOKUP(TRIM(B1475),ALL!$B$1:$U$2738,2,FALSE)),"",IF(ISERROR(VLOOKUP(TRIM(B1475),ALL!$B$1:$U$2738,2,FALSE))," ",VLOOKUP(TRIM(B1475),ALL!$B$1:$U$2738,2,FALSE)))</f>
        <v>CAN</v>
      </c>
      <c r="H1475" s="124" t="str">
        <f>IF(ISBLANK(VLOOKUP(TRIM(B1475),ALL!$B$1:$V$2738,4,FALSE)),"",IF(ISERROR(VLOOKUP(TRIM(B1475),ALL!$B$1:$V$2738,4,FALSE))," ",VLOOKUP(TRIM(B1475),ALL!$B$1:$V$2738,4,FALSE)))</f>
        <v>4</v>
      </c>
      <c r="I1475" s="34" t="str">
        <f>IF(ISBLANK(VLOOKUP(TRIM(B1475),ALL!$B$1:$V$2738,5,FALSE)),"",IF(ISERROR(VLOOKUP(TRIM(B1475),ALL!$B$1:$V$2738,5,FALSE))," ",VLOOKUP(TRIM(B1475),ALL!$B$1:$V$2738,5,FALSE)))</f>
        <v/>
      </c>
      <c r="J1475" s="34" t="str">
        <f>IF(ISBLANK(VLOOKUP(TRIM(B1475),ALL!$B$1:$V$2738,6,FALSE)),"",IF(ISERROR(VLOOKUP(TRIM(B1475),ALL!$B$1:$V$2738,6,FALSE))," ", VLOOKUP(TRIM(B1475),ALL!$B$1:$V$2738,6,FALSE)))</f>
        <v/>
      </c>
      <c r="K1475" s="34" t="str">
        <f>IF(ISBLANK(VLOOKUP(TRIM(B1475),ALL!$B$1:$V$2738,7,FALSE)),"",IF(ISERROR(VLOOKUP(TRIM(B1475),ALL!$B$1:$V$2738,7,FALSE))," ",VLOOKUP(TRIM(B1475),ALL!$B$1:$V$2738,7,FALSE)))</f>
        <v/>
      </c>
      <c r="L1475" s="34" t="str">
        <f>IF(ISBLANK(VLOOKUP(TRIM(B1475),ALL!$B$1:$V$2738,8,FALSE)),"",IF(ISERROR(VLOOKUP(TRIM(B1475),ALL!$B$1:$V$2738,8,FALSE))," ",VLOOKUP(TRIM(B1475),ALL!$B$1:$V$2738,8,FALSE)))</f>
        <v/>
      </c>
      <c r="M1475" s="34" t="str">
        <f>IF(ISBLANK(VLOOKUP(TRIM(B1475),ALL!$B$1:$V$2738,9,FALSE)),"",IF(ISERROR(VLOOKUP(TRIM(B1475),ALL!$B$1:$V$2738,9,FALSE))," ",VLOOKUP(TRIM(B1475),ALL!$B$1:$V$2738,9,FALSE)))</f>
        <v/>
      </c>
      <c r="N1475" s="34" t="str">
        <f>IF(ISBLANK(VLOOKUP(TRIM(B1475),ALL!$B$1:$V$2738,10,FALSE)),"",IF(ISERROR(VLOOKUP(TRIM(B1475),ALL!$B$1:$V$2738,10,FALSE))," ",VLOOKUP(TRIM(B1475),ALL!$B$1:$V$2738,10,FALSE)))</f>
        <v/>
      </c>
      <c r="O1475" s="32"/>
      <c r="P1475"/>
      <c r="Q1475"/>
      <c r="R1475"/>
      <c r="S1475"/>
      <c r="T1475"/>
      <c r="AB1475"/>
      <c r="AC1475"/>
    </row>
    <row r="1476" spans="1:46">
      <c r="A1476" s="34" t="str">
        <f>IF(ISERROR(VLOOKUP(TRIM(B1476),ALL!$B$1:$U$2738,3,FALSE)),"(unc)",VLOOKUP(TRIM(B1476),ALL!$B$1:$U$2738,3,FALSE))</f>
        <v>DB ^</v>
      </c>
      <c r="B1476" s="208" t="s">
        <v>11284</v>
      </c>
      <c r="C1476" s="10" t="s">
        <v>3743</v>
      </c>
      <c r="D1476" s="224">
        <f>VLOOKUP(TRIM(B1476),BirthdateDraft!$A$1:$M$9000,2,FALSE)</f>
        <v>36368</v>
      </c>
      <c r="E1476" s="203">
        <f>VLOOKUP(TRIM(B1476),BirthdateDraft!$A$1:$M$9865,3,FALSE)</f>
        <v>23.5</v>
      </c>
      <c r="F1476" s="209" t="s">
        <v>12133</v>
      </c>
      <c r="G1476" s="34" t="str">
        <f>IF(ISERROR(VLOOKUP(TRIM(B1476),ALL!$B$1:$U$2738,2,FALSE)),"",IF(ISERROR(VLOOKUP(TRIM(B1476),ALL!$B$1:$U$2738,2,FALSE))," ",VLOOKUP(TRIM(B1476),ALL!$B$1:$U$2738,2,FALSE)))</f>
        <v>CHN</v>
      </c>
      <c r="H1476" s="124" t="str">
        <f>IF(ISBLANK(VLOOKUP(TRIM(B1476),ALL!$B$1:$V$2738,4,FALSE)),"",IF(ISERROR(VLOOKUP(TRIM(B1476),ALL!$B$1:$V$2738,4,FALSE))," ",VLOOKUP(TRIM(B1476),ALL!$B$1:$V$2738,4,FALSE)))</f>
        <v>0-5</v>
      </c>
      <c r="I1476" s="34"/>
      <c r="J1476" s="34"/>
      <c r="K1476" s="34"/>
      <c r="L1476" s="34"/>
      <c r="M1476" s="34"/>
      <c r="N1476" s="34"/>
      <c r="O1476" s="32"/>
      <c r="P1476"/>
      <c r="Q1476"/>
      <c r="R1476"/>
      <c r="S1476"/>
      <c r="T1476"/>
      <c r="AB1476"/>
      <c r="AC1476"/>
    </row>
    <row r="1478" spans="1:46">
      <c r="B1478" s="99"/>
    </row>
    <row r="1479" spans="1:46">
      <c r="A1479" s="34" t="str">
        <f>IF(ISERROR(VLOOKUP(TRIM(B1479),ALL!$B$1:$U$2738,3,FALSE)),"(unc)",VLOOKUP(TRIM(B1479),ALL!$B$1:$U$2738,3,FALSE))</f>
        <v>(unc)</v>
      </c>
      <c r="B1479" s="99" t="s">
        <v>10177</v>
      </c>
      <c r="C1479" s="10" t="s">
        <v>3743</v>
      </c>
      <c r="D1479" s="224">
        <f>VLOOKUP(TRIM(B1479),BirthdateDraft!$A$1:$M$9000,2,FALSE)</f>
        <v>36825</v>
      </c>
      <c r="E1479" s="203" t="str">
        <f>VLOOKUP(TRIM(B1479),BirthdateDraft!$A$1:$M$9865,3,FALSE)</f>
        <v>22/FA</v>
      </c>
      <c r="F1479" s="209" t="s">
        <v>10834</v>
      </c>
      <c r="G1479" s="34" t="str">
        <f>IF(ISERROR(VLOOKUP(TRIM(B1479),ALL!$B$1:$U$2738,2,FALSE)),"",IF(ISERROR(VLOOKUP(TRIM(B1479),ALL!$B$1:$U$2738,2,FALSE))," ",VLOOKUP(TRIM(B1479),ALL!$B$1:$U$2738,2,FALSE)))</f>
        <v/>
      </c>
      <c r="H1479" s="124"/>
      <c r="I1479" s="34"/>
      <c r="J1479" s="34"/>
      <c r="K1479" s="34"/>
      <c r="L1479" s="34"/>
      <c r="M1479" s="34"/>
      <c r="N1479" s="34"/>
      <c r="O1479" s="32"/>
      <c r="P1479"/>
      <c r="Q1479"/>
      <c r="R1479"/>
      <c r="S1479"/>
      <c r="T1479"/>
      <c r="AB1479"/>
      <c r="AC1479"/>
    </row>
    <row r="1480" spans="1:46">
      <c r="A1480" s="34" t="str">
        <f>IF(ISERROR(VLOOKUP(TRIM(B1480),ALL!$B$1:$U$2738,3,FALSE)),"(unc)",VLOOKUP(TRIM(B1480),ALL!$B$1:$U$2738,3,FALSE))</f>
        <v>PK</v>
      </c>
      <c r="B1480" s="99" t="s">
        <v>9325</v>
      </c>
      <c r="C1480" s="10" t="s">
        <v>3743</v>
      </c>
      <c r="D1480" s="224">
        <f>VLOOKUP(TRIM(B1480),BirthdateDraft!$A$1:$M$9000,2,FALSE)</f>
        <v>36404</v>
      </c>
      <c r="E1480" s="203">
        <f>VLOOKUP(TRIM(B1480),BirthdateDraft!$A$1:$M$9865,3,FALSE)</f>
        <v>0</v>
      </c>
      <c r="F1480" s="209" t="s">
        <v>9339</v>
      </c>
      <c r="G1480" s="34" t="str">
        <f>IF(ISERROR(VLOOKUP(TRIM(B1480),ALL!$B$1:$U$2738,2,FALSE)),"",IF(ISERROR(VLOOKUP(TRIM(B1480),ALL!$B$1:$U$2738,2,FALSE))," ",VLOOKUP(TRIM(B1480),ALL!$B$1:$U$2738,2,FALSE)))</f>
        <v>CLA</v>
      </c>
      <c r="H1480" s="124"/>
      <c r="I1480" s="34"/>
      <c r="J1480" s="34"/>
      <c r="K1480" s="34"/>
      <c r="L1480" s="34" t="str">
        <f>IF(ISBLANK(VLOOKUP(TRIM(B1480),ALL!$B$1:$V$2738,8,FALSE)),"",IF(ISERROR(VLOOKUP(TRIM(B1480),ALL!$B$1:$V$2738,8,FALSE))," ",VLOOKUP(TRIM(B1480),ALL!$B$1:$V$2738,8,FALSE)))</f>
        <v/>
      </c>
      <c r="M1480" s="34" t="str">
        <f>IF(ISBLANK(VLOOKUP(TRIM(B1480),ALL!$B$1:$V$2738,9,FALSE)),"",IF(ISERROR(VLOOKUP(TRIM(B1480),ALL!$B$1:$V$2738,9,FALSE))," ",VLOOKUP(TRIM(B1480),ALL!$B$1:$V$2738,9,FALSE)))</f>
        <v/>
      </c>
      <c r="N1480" s="34" t="str">
        <f>IF(ISBLANK(VLOOKUP(TRIM(B1480),ALL!$B$1:$V$2738,10,FALSE)),"",IF(ISERROR(VLOOKUP(TRIM(B1480),ALL!$B$1:$V$2738,10,FALSE))," ",VLOOKUP(TRIM(B1480),ALL!$B$1:$V$2738,10,FALSE)))</f>
        <v/>
      </c>
      <c r="O1480" s="32"/>
      <c r="P1480"/>
      <c r="Q1480"/>
      <c r="R1480"/>
      <c r="S1480"/>
      <c r="T1480"/>
      <c r="AB1480"/>
      <c r="AC1480"/>
    </row>
    <row r="1481" spans="1:46">
      <c r="A1481" s="34" t="str">
        <f>IF(ISERROR(VLOOKUP(TRIM(B1481),ALL!$B$1:$U$2738,3,FALSE)),"(unc)",VLOOKUP(TRIM(B1481),ALL!$B$1:$U$2738,3,FALSE))</f>
        <v>Punt</v>
      </c>
      <c r="B1481" s="99" t="s">
        <v>2589</v>
      </c>
      <c r="C1481" s="10" t="s">
        <v>3743</v>
      </c>
      <c r="D1481" s="224">
        <f>VLOOKUP(TRIM(B1481),BirthdateDraft!$A$1:$M$9000,2,FALSE)</f>
        <v>31479</v>
      </c>
      <c r="E1481" s="203" t="str">
        <f>VLOOKUP(TRIM(B1481),BirthdateDraft!$A$1:$M$9865,3,FALSE)</f>
        <v>09/5</v>
      </c>
      <c r="F1481" s="209"/>
      <c r="G1481" s="34" t="str">
        <f>IF(ISERROR(VLOOKUP(TRIM(B1481),ALL!$B$1:$U$2738,2,FALSE)),"",IF(ISERROR(VLOOKUP(TRIM(B1481),ALL!$B$1:$U$2738,2,FALSE))," ",VLOOKUP(TRIM(B1481),ALL!$B$1:$U$2738,2,FALSE)))</f>
        <v>NYA</v>
      </c>
      <c r="H1481" s="124" t="str">
        <f>IF(ISBLANK(VLOOKUP(TRIM(B1481),ALL!$B$1:$V$2738,4,FALSE)),"",IF(ISERROR(VLOOKUP(TRIM(B1481),ALL!$B$1:$V$2738,4,FALSE))," ",VLOOKUP(TRIM(B1481),ALL!$B$1:$V$2738,4,FALSE)))</f>
        <v/>
      </c>
      <c r="I1481" s="34" t="str">
        <f>IF(ISBLANK(VLOOKUP(TRIM(B1481),ALL!$B$1:$V$2738,5,FALSE)),"",IF(ISERROR(VLOOKUP(TRIM(B1481),ALL!$B$1:$V$2738,5,FALSE))," ",VLOOKUP(TRIM(B1481),ALL!$B$1:$V$2738,5,FALSE)))</f>
        <v/>
      </c>
      <c r="J1481" s="34" t="str">
        <f>IF(ISBLANK(VLOOKUP(TRIM(B1481),ALL!$B$1:$V$2738,6,FALSE)),"",IF(ISERROR(VLOOKUP(TRIM(B1481),ALL!$B$1:$V$2738,6,FALSE))," ", VLOOKUP(TRIM(B1481),ALL!$B$1:$V$2738,6,FALSE)))</f>
        <v/>
      </c>
      <c r="K1481" s="34" t="str">
        <f>IF(ISBLANK(VLOOKUP(TRIM(B1481),ALL!$B$1:$V$2738,7,FALSE)),"",IF(ISERROR(VLOOKUP(TRIM(B1481),ALL!$B$1:$V$2738,7,FALSE))," ",VLOOKUP(TRIM(B1481),ALL!$B$1:$V$2738,7,FALSE)))</f>
        <v/>
      </c>
      <c r="L1481" s="34" t="str">
        <f>IF(ISBLANK(VLOOKUP(TRIM(B1481),ALL!$B$1:$V$2738,8,FALSE)),"",IF(ISERROR(VLOOKUP(TRIM(B1481),ALL!$B$1:$V$2738,8,FALSE))," ",VLOOKUP(TRIM(B1481),ALL!$B$1:$V$2738,8,FALSE)))</f>
        <v/>
      </c>
      <c r="M1481" s="34" t="str">
        <f>IF(ISBLANK(VLOOKUP(TRIM(B1481),ALL!$B$1:$V$2738,9,FALSE)),"",IF(ISERROR(VLOOKUP(TRIM(B1481),ALL!$B$1:$V$2738,9,FALSE))," ",VLOOKUP(TRIM(B1481),ALL!$B$1:$V$2738,9,FALSE)))</f>
        <v/>
      </c>
      <c r="N1481" s="34" t="str">
        <f>IF(ISBLANK(VLOOKUP(TRIM(B1481),ALL!$B$1:$V$2738,10,FALSE)),"",IF(ISERROR(VLOOKUP(TRIM(B1481),ALL!$B$1:$V$2738,10,FALSE))," ",VLOOKUP(TRIM(B1481),ALL!$B$1:$V$2738,10,FALSE)))</f>
        <v/>
      </c>
      <c r="O1481" s="32"/>
      <c r="P1481"/>
      <c r="Q1481"/>
      <c r="R1481" t="str">
        <f>""</f>
        <v/>
      </c>
      <c r="S1481" t="str">
        <f>""</f>
        <v/>
      </c>
      <c r="T1481" t="str">
        <f>""</f>
        <v/>
      </c>
      <c r="U1481" t="str">
        <f>""</f>
        <v/>
      </c>
      <c r="V1481" t="str">
        <f>""</f>
        <v/>
      </c>
      <c r="W1481" t="str">
        <f>""</f>
        <v/>
      </c>
      <c r="X1481" t="str">
        <f>""</f>
        <v/>
      </c>
      <c r="Y1481" t="str">
        <f>""</f>
        <v/>
      </c>
      <c r="Z1481" t="str">
        <f>""</f>
        <v/>
      </c>
      <c r="AA1481" t="str">
        <f>""</f>
        <v/>
      </c>
      <c r="AB1481" t="str">
        <f>""</f>
        <v/>
      </c>
      <c r="AC1481" t="str">
        <f>""</f>
        <v/>
      </c>
      <c r="AD1481" t="str">
        <f>""</f>
        <v/>
      </c>
      <c r="AE1481" t="str">
        <f>""</f>
        <v/>
      </c>
      <c r="AF1481" t="str">
        <f>""</f>
        <v/>
      </c>
      <c r="AG1481" t="str">
        <f>""</f>
        <v/>
      </c>
      <c r="AH1481" t="str">
        <f>""</f>
        <v/>
      </c>
      <c r="AI1481" t="str">
        <f>""</f>
        <v/>
      </c>
      <c r="AJ1481" t="str">
        <f>""</f>
        <v/>
      </c>
      <c r="AK1481" t="str">
        <f>""</f>
        <v/>
      </c>
      <c r="AL1481" t="str">
        <f>""</f>
        <v/>
      </c>
      <c r="AM1481" t="str">
        <f>""</f>
        <v/>
      </c>
      <c r="AN1481" t="str">
        <f>""</f>
        <v/>
      </c>
      <c r="AO1481" t="str">
        <f>""</f>
        <v/>
      </c>
      <c r="AP1481" t="str">
        <f>""</f>
        <v/>
      </c>
      <c r="AQ1481" t="str">
        <f>""</f>
        <v/>
      </c>
      <c r="AR1481" t="str">
        <f>""</f>
        <v/>
      </c>
      <c r="AS1481" t="str">
        <f>""</f>
        <v/>
      </c>
      <c r="AT1481" t="str">
        <f>""</f>
        <v/>
      </c>
    </row>
    <row r="1482" spans="1:46" ht="15.75">
      <c r="A1482" s="490" t="s">
        <v>12260</v>
      </c>
      <c r="B1482" s="490"/>
      <c r="C1482" s="490"/>
      <c r="D1482" s="491"/>
      <c r="E1482" s="490"/>
      <c r="F1482" s="490"/>
      <c r="G1482" s="490"/>
      <c r="H1482" s="492"/>
      <c r="I1482" s="490"/>
      <c r="J1482" s="490"/>
      <c r="K1482" s="490"/>
      <c r="L1482" s="34" t="str">
        <f>IF(ISBLANK(VLOOKUP(TRIM(B1482),ALL!$B$1:$V$2738,8,FALSE)),"",IF(ISERROR(VLOOKUP(TRIM(B1482),ALL!$B$1:$V$2738,8,FALSE))," ",VLOOKUP(TRIM(B1482),ALL!$B$1:$V$2738,8,FALSE)))</f>
        <v xml:space="preserve"> </v>
      </c>
      <c r="M1482" s="34" t="str">
        <f>IF(ISBLANK(VLOOKUP(TRIM(B1482),ALL!$B$1:$V$2738,9,FALSE)),"",IF(ISERROR(VLOOKUP(TRIM(B1482),ALL!$B$1:$V$2738,9,FALSE))," ",VLOOKUP(TRIM(B1482),ALL!$B$1:$V$2738,9,FALSE)))</f>
        <v xml:space="preserve"> </v>
      </c>
      <c r="N1482" s="34" t="str">
        <f>IF(ISBLANK(VLOOKUP(TRIM(B1482),ALL!$B$1:$V$2738,10,FALSE)),"",IF(ISERROR(VLOOKUP(TRIM(B1482),ALL!$B$1:$V$2738,10,FALSE))," ",VLOOKUP(TRIM(B1482),ALL!$B$1:$V$2738,10,FALSE)))</f>
        <v xml:space="preserve"> </v>
      </c>
      <c r="O1482"/>
      <c r="P1482"/>
      <c r="Q1482"/>
      <c r="R1482"/>
      <c r="S1482"/>
      <c r="T1482"/>
      <c r="AB1482"/>
      <c r="AC1482"/>
    </row>
    <row r="1483" spans="1:46" ht="15.75">
      <c r="A1483" s="490" t="s">
        <v>12261</v>
      </c>
      <c r="B1483" s="490"/>
      <c r="C1483" s="490"/>
      <c r="D1483" s="491"/>
      <c r="E1483" s="490"/>
      <c r="F1483" s="490"/>
      <c r="G1483" s="490"/>
      <c r="H1483" s="492"/>
      <c r="I1483" s="490"/>
      <c r="J1483" s="490"/>
      <c r="K1483" s="490"/>
      <c r="L1483" s="34" t="str">
        <f>IF(ISBLANK(VLOOKUP(TRIM(B1483),ALL!$B$1:$V$2738,8,FALSE)),"",IF(ISERROR(VLOOKUP(TRIM(B1483),ALL!$B$1:$V$2738,8,FALSE))," ",VLOOKUP(TRIM(B1483),ALL!$B$1:$V$2738,8,FALSE)))</f>
        <v xml:space="preserve"> </v>
      </c>
      <c r="M1483" s="34" t="str">
        <f>IF(ISBLANK(VLOOKUP(TRIM(B1483),ALL!$B$1:$V$2738,9,FALSE)),"",IF(ISERROR(VLOOKUP(TRIM(B1483),ALL!$B$1:$V$2738,9,FALSE))," ",VLOOKUP(TRIM(B1483),ALL!$B$1:$V$2738,9,FALSE)))</f>
        <v xml:space="preserve"> </v>
      </c>
      <c r="N1483" s="34" t="str">
        <f>IF(ISBLANK(VLOOKUP(TRIM(B1483),ALL!$B$1:$V$2738,10,FALSE)),"",IF(ISERROR(VLOOKUP(TRIM(B1483),ALL!$B$1:$V$2738,10,FALSE))," ",VLOOKUP(TRIM(B1483),ALL!$B$1:$V$2738,10,FALSE)))</f>
        <v xml:space="preserve"> </v>
      </c>
      <c r="O1483"/>
      <c r="P1483"/>
      <c r="Q1483"/>
      <c r="R1483"/>
      <c r="S1483"/>
      <c r="T1483"/>
      <c r="AB1483"/>
      <c r="AC1483"/>
    </row>
    <row r="1484" spans="1:46">
      <c r="A1484" s="102"/>
      <c r="B1484" s="102"/>
      <c r="C1484" s="102"/>
      <c r="D1484" s="512"/>
      <c r="E1484" s="513"/>
      <c r="F1484" s="514"/>
      <c r="G1484" s="102"/>
      <c r="H1484" s="515"/>
      <c r="I1484" s="102"/>
      <c r="J1484" s="102"/>
      <c r="K1484" s="102"/>
      <c r="L1484" s="34" t="str">
        <f>IF(ISBLANK(VLOOKUP(TRIM(B1484),ALL!$B$1:$V$2738,8,FALSE)),"",IF(ISERROR(VLOOKUP(TRIM(B1484),ALL!$B$1:$V$2738,8,FALSE))," ",VLOOKUP(TRIM(B1484),ALL!$B$1:$V$2738,8,FALSE)))</f>
        <v xml:space="preserve"> </v>
      </c>
      <c r="M1484" s="34" t="str">
        <f>IF(ISBLANK(VLOOKUP(TRIM(B1484),ALL!$B$1:$V$2738,9,FALSE)),"",IF(ISERROR(VLOOKUP(TRIM(B1484),ALL!$B$1:$V$2738,9,FALSE))," ",VLOOKUP(TRIM(B1484),ALL!$B$1:$V$2738,9,FALSE)))</f>
        <v xml:space="preserve"> </v>
      </c>
      <c r="N1484" s="34" t="str">
        <f>IF(ISBLANK(VLOOKUP(TRIM(B1484),ALL!$B$1:$V$2738,10,FALSE)),"",IF(ISERROR(VLOOKUP(TRIM(B1484),ALL!$B$1:$V$2738,10,FALSE))," ",VLOOKUP(TRIM(B1484),ALL!$B$1:$V$2738,10,FALSE)))</f>
        <v xml:space="preserve"> </v>
      </c>
      <c r="P1484"/>
      <c r="Q1484"/>
      <c r="R1484"/>
      <c r="S1484"/>
      <c r="T1484"/>
      <c r="AB1484"/>
      <c r="AC1484"/>
    </row>
    <row r="1485" spans="1:46" ht="20.25">
      <c r="A1485" s="4" t="s">
        <v>5934</v>
      </c>
      <c r="I1485" s="31">
        <f>COUNTA(B213:B1548)</f>
        <v>1072</v>
      </c>
      <c r="J1485" s="31"/>
      <c r="L1485" s="34" t="str">
        <f>IF(ISBLANK(VLOOKUP(TRIM(B1485),ALL!$B$1:$V$2738,8,FALSE)),"",IF(ISERROR(VLOOKUP(TRIM(B1485),ALL!$B$1:$V$2738,8,FALSE))," ",VLOOKUP(TRIM(B1485),ALL!$B$1:$V$2738,8,FALSE)))</f>
        <v xml:space="preserve"> </v>
      </c>
      <c r="M1485" s="34" t="str">
        <f>IF(ISBLANK(VLOOKUP(TRIM(B1485),ALL!$B$1:$V$2738,9,FALSE)),"",IF(ISERROR(VLOOKUP(TRIM(B1485),ALL!$B$1:$V$2738,9,FALSE))," ",VLOOKUP(TRIM(B1485),ALL!$B$1:$V$2738,9,FALSE)))</f>
        <v xml:space="preserve"> </v>
      </c>
      <c r="N1485" s="34" t="str">
        <f>IF(ISBLANK(VLOOKUP(TRIM(B1485),ALL!$B$1:$V$2738,10,FALSE)),"",IF(ISERROR(VLOOKUP(TRIM(B1485),ALL!$B$1:$V$2738,10,FALSE))," ",VLOOKUP(TRIM(B1485),ALL!$B$1:$V$2738,10,FALSE)))</f>
        <v xml:space="preserve"> </v>
      </c>
      <c r="P1485"/>
      <c r="Q1485"/>
      <c r="R1485"/>
      <c r="S1485"/>
      <c r="T1485"/>
      <c r="AB1485"/>
      <c r="AC1485"/>
    </row>
    <row r="1486" spans="1:46">
      <c r="A1486" s="34" t="str">
        <f>IF(ISERROR(VLOOKUP(TRIM(B1486),ALL!$B$1:$U$2738,3,FALSE)),"(unc)",VLOOKUP(TRIM(B1486),ALL!$B$1:$U$2738,3,FALSE))</f>
        <v>QB</v>
      </c>
      <c r="B1486" s="99" t="s">
        <v>8201</v>
      </c>
      <c r="C1486" s="10" t="s">
        <v>3744</v>
      </c>
      <c r="D1486" s="224">
        <f>VLOOKUP(TRIM(B1486),BirthdateDraft!$A$1:$M$9000,2,FALSE)</f>
        <v>35864</v>
      </c>
      <c r="E1486" s="203" t="str">
        <f>VLOOKUP(TRIM(B1486),BirthdateDraft!$A$1:$M$9865,3,FALSE)</f>
        <v>20/1</v>
      </c>
      <c r="F1486" s="209" t="s">
        <v>8339</v>
      </c>
      <c r="G1486" s="34" t="str">
        <f>IF(ISERROR(VLOOKUP(TRIM(B1486),ALL!$B$1:$U$2738,2,FALSE)),"",IF(ISERROR(VLOOKUP(TRIM(B1486),ALL!$B$1:$U$2738,2,FALSE))," ",VLOOKUP(TRIM(B1486),ALL!$B$1:$U$2738,2,FALSE)))</f>
        <v>LAA</v>
      </c>
      <c r="H1486" s="124"/>
      <c r="I1486" s="34"/>
      <c r="J1486" s="34"/>
      <c r="K1486" s="34"/>
      <c r="L1486" s="34" t="str">
        <f>IF(ISBLANK(VLOOKUP(TRIM(B1486),ALL!$B$1:$V$2738,8,FALSE)),"",IF(ISERROR(VLOOKUP(TRIM(B1486),ALL!$B$1:$V$2738,8,FALSE))," ",VLOOKUP(TRIM(B1486),ALL!$B$1:$V$2738,8,FALSE)))</f>
        <v/>
      </c>
      <c r="M1486" s="34" t="str">
        <f>IF(ISBLANK(VLOOKUP(TRIM(B1486),ALL!$B$1:$V$2738,9,FALSE)),"",IF(ISERROR(VLOOKUP(TRIM(B1486),ALL!$B$1:$V$2738,9,FALSE))," ",VLOOKUP(TRIM(B1486),ALL!$B$1:$V$2738,9,FALSE)))</f>
        <v/>
      </c>
      <c r="N1486" s="34" t="str">
        <f>IF(ISBLANK(VLOOKUP(TRIM(B1486),ALL!$B$1:$V$2738,10,FALSE)),"",IF(ISERROR(VLOOKUP(TRIM(B1486),ALL!$B$1:$V$2738,10,FALSE))," ",VLOOKUP(TRIM(B1486),ALL!$B$1:$V$2738,10,FALSE)))</f>
        <v/>
      </c>
      <c r="O1486" s="32"/>
      <c r="P1486"/>
      <c r="Q1486"/>
      <c r="R1486"/>
      <c r="S1486"/>
      <c r="T1486"/>
      <c r="AB1486"/>
      <c r="AC1486"/>
    </row>
    <row r="1487" spans="1:46">
      <c r="A1487" s="34" t="str">
        <f>IF(ISERROR(VLOOKUP(TRIM(B1487),ALL!$B$1:$U$2738,3,FALSE)),"(unc)",VLOOKUP(TRIM(B1487),ALL!$B$1:$U$2738,3,FALSE))</f>
        <v>QB</v>
      </c>
      <c r="B1487" s="99" t="s">
        <v>11378</v>
      </c>
      <c r="C1487" s="10" t="s">
        <v>3744</v>
      </c>
      <c r="D1487" s="224">
        <f>VLOOKUP(TRIM(B1487),BirthdateDraft!$A$1:$M$9000,2,FALSE)</f>
        <v>34943</v>
      </c>
      <c r="E1487" s="203" t="str">
        <f>VLOOKUP(TRIM(B1487),BirthdateDraft!$A$1:$M$9865,3,FALSE)</f>
        <v>19.5</v>
      </c>
      <c r="F1487" s="209" t="s">
        <v>8343</v>
      </c>
      <c r="G1487" s="34" t="str">
        <f>IF(ISERROR(VLOOKUP(TRIM(B1487),ALL!$B$1:$U$2738,2,FALSE)),"",IF(ISERROR(VLOOKUP(TRIM(B1487),ALL!$B$1:$U$2738,2,FALSE))," ",VLOOKUP(TRIM(B1487),ALL!$B$1:$U$2738,2,FALSE)))</f>
        <v>LAA</v>
      </c>
      <c r="H1487" s="124"/>
      <c r="I1487" s="34"/>
      <c r="J1487" s="34"/>
      <c r="K1487" s="34"/>
      <c r="L1487" s="34"/>
      <c r="M1487" s="34"/>
      <c r="N1487" s="34"/>
      <c r="O1487" s="32"/>
      <c r="P1487"/>
      <c r="Q1487"/>
      <c r="R1487"/>
      <c r="S1487"/>
      <c r="T1487"/>
      <c r="AB1487"/>
      <c r="AC1487"/>
    </row>
    <row r="1488" spans="1:46">
      <c r="A1488" s="34"/>
      <c r="B1488" s="99"/>
      <c r="C1488" s="10"/>
      <c r="D1488" s="224"/>
      <c r="E1488" s="203"/>
      <c r="F1488" s="209"/>
      <c r="G1488" s="34"/>
      <c r="H1488" s="124"/>
      <c r="I1488" s="34"/>
      <c r="J1488" s="34"/>
      <c r="K1488" s="34"/>
      <c r="L1488" s="34" t="str">
        <f>IF(ISBLANK(VLOOKUP(TRIM(B1488),ALL!$B$1:$V$2738,8,FALSE)),"",IF(ISERROR(VLOOKUP(TRIM(B1488),ALL!$B$1:$V$2738,8,FALSE))," ",VLOOKUP(TRIM(B1488),ALL!$B$1:$V$2738,8,FALSE)))</f>
        <v xml:space="preserve"> </v>
      </c>
      <c r="M1488" s="34" t="str">
        <f>IF(ISBLANK(VLOOKUP(TRIM(B1488),ALL!$B$1:$V$2738,9,FALSE)),"",IF(ISERROR(VLOOKUP(TRIM(B1488),ALL!$B$1:$V$2738,9,FALSE))," ",VLOOKUP(TRIM(B1488),ALL!$B$1:$V$2738,9,FALSE)))</f>
        <v xml:space="preserve"> </v>
      </c>
      <c r="N1488" s="34" t="str">
        <f>IF(ISBLANK(VLOOKUP(TRIM(B1488),ALL!$B$1:$V$2738,10,FALSE)),"",IF(ISERROR(VLOOKUP(TRIM(B1488),ALL!$B$1:$V$2738,10,FALSE))," ",VLOOKUP(TRIM(B1488),ALL!$B$1:$V$2738,10,FALSE)))</f>
        <v xml:space="preserve"> </v>
      </c>
      <c r="O1488" s="32"/>
      <c r="P1488"/>
      <c r="Q1488"/>
      <c r="R1488"/>
      <c r="S1488"/>
      <c r="T1488"/>
      <c r="AB1488"/>
      <c r="AC1488"/>
    </row>
    <row r="1489" spans="1:29">
      <c r="A1489" s="34" t="str">
        <f>IF(ISERROR(VLOOKUP(TRIM(B1489),ALL!$B$1:$U$2738,3,FALSE)),"(unc)",VLOOKUP(TRIM(B1489),ALL!$B$1:$U$2738,3,FALSE))</f>
        <v>HB</v>
      </c>
      <c r="B1489" s="99" t="s">
        <v>4524</v>
      </c>
      <c r="C1489" s="10" t="s">
        <v>3188</v>
      </c>
      <c r="D1489" s="224">
        <f>VLOOKUP(TRIM(B1489),BirthdateDraft!$A$1:$M$9000,2,FALSE)</f>
        <v>32891</v>
      </c>
      <c r="E1489" s="203" t="str">
        <f>VLOOKUP(TRIM(B1489),BirthdateDraft!$A$1:$M$9865,3,FALSE)</f>
        <v>13/6</v>
      </c>
      <c r="F1489" s="209"/>
      <c r="G1489" s="34" t="str">
        <f>IF(ISERROR(VLOOKUP(TRIM(B1489),ALL!$B$1:$U$2738,2,FALSE)),"",IF(ISERROR(VLOOKUP(TRIM(B1489),ALL!$B$1:$U$2738,2,FALSE))," ",VLOOKUP(TRIM(B1489),ALL!$B$1:$U$2738,2,FALSE)))</f>
        <v>BFA</v>
      </c>
      <c r="H1489" s="124" t="str">
        <f>IF(ISBLANK(VLOOKUP(TRIM(B1489),ALL!$B$1:$V$2738,11,FALSE)),"",IF(ISERROR(VLOOKUP(TRIM(B1489),ALL!$B$1:$V$2738,11,FALSE))," ",VLOOKUP(TRIM(B1489),ALL!$B$1:$V$2738,11,FALSE)))</f>
        <v>D</v>
      </c>
      <c r="I1489" s="34" t="str">
        <f>IF(ISBLANK(VLOOKUP(TRIM(B1489),ALL!$B$1:$V$2738,5,FALSE)),"",IF(ISERROR(VLOOKUP(TRIM(B1489),ALL!$B$1:$V$2738,5,FALSE))," ",VLOOKUP(TRIM(B1489),ALL!$B$1:$V$2738,5,FALSE)))</f>
        <v/>
      </c>
      <c r="J1489" s="34" t="str">
        <f>IF(ISBLANK(VLOOKUP(TRIM(B1489),ALL!$B$1:$V$2738,6,FALSE)),"",IF(ISERROR(VLOOKUP(TRIM(B1489),ALL!$B$1:$V$2738,6,FALSE))," ", VLOOKUP(TRIM(B1489),ALL!$B$1:$V$2738,6,FALSE)))</f>
        <v/>
      </c>
      <c r="K1489" s="34" t="str">
        <f>IF(ISBLANK(VLOOKUP(TRIM(B1489),ALL!$B$1:$V$2738,7,FALSE)),"",IF(ISERROR(VLOOKUP(TRIM(B1489),ALL!$B$1:$V$2738,7,FALSE))," ",VLOOKUP(TRIM(B1489),ALL!$B$1:$V$2738,7,FALSE)))</f>
        <v/>
      </c>
      <c r="L1489" s="34">
        <f>IF(ISBLANK(VLOOKUP(TRIM(B1489),ALL!$B$1:$V$2738,8,FALSE)),"",IF(ISERROR(VLOOKUP(TRIM(B1489),ALL!$B$1:$V$2738,8,FALSE))," ",VLOOKUP(TRIM(B1489),ALL!$B$1:$V$2738,8,FALSE)))</f>
        <v>0</v>
      </c>
      <c r="M1489" s="34" t="str">
        <f>IF(ISBLANK(VLOOKUP(TRIM(B1489),ALL!$B$1:$V$2738,9,FALSE)),"",IF(ISERROR(VLOOKUP(TRIM(B1489),ALL!$B$1:$V$2738,9,FALSE))," ",VLOOKUP(TRIM(B1489),ALL!$B$1:$V$2738,9,FALSE)))</f>
        <v/>
      </c>
      <c r="N1489" s="34">
        <f>IF(ISBLANK(VLOOKUP(TRIM(B1489),ALL!$B$1:$V$2738,10,FALSE)),"",IF(ISERROR(VLOOKUP(TRIM(B1489),ALL!$B$1:$V$2738,10,FALSE))," ",VLOOKUP(TRIM(B1489),ALL!$B$1:$V$2738,10,FALSE)))</f>
        <v>2</v>
      </c>
      <c r="O1489" s="32"/>
      <c r="P1489"/>
      <c r="Q1489"/>
      <c r="R1489"/>
      <c r="S1489"/>
      <c r="T1489"/>
      <c r="AB1489"/>
      <c r="AC1489"/>
    </row>
    <row r="1490" spans="1:29">
      <c r="A1490" s="34" t="str">
        <f>IF(ISERROR(VLOOKUP(TRIM(B1490),ALL!$B$1:$U$2738,3,FALSE)),"(unc)",VLOOKUP(TRIM(B1490),ALL!$B$1:$U$2738,3,FALSE))</f>
        <v>HB</v>
      </c>
      <c r="B1490" s="99" t="s">
        <v>9910</v>
      </c>
      <c r="C1490" s="10" t="s">
        <v>3188</v>
      </c>
      <c r="D1490" s="224">
        <f>VLOOKUP(TRIM(B1490),BirthdateDraft!$A$1:$M$9000,2,FALSE)</f>
        <v>36241</v>
      </c>
      <c r="E1490" s="203" t="str">
        <f>VLOOKUP(TRIM(B1490),BirthdateDraft!$A$1:$M$9865,3,FALSE)</f>
        <v>22/3</v>
      </c>
      <c r="F1490" s="209" t="s">
        <v>10659</v>
      </c>
      <c r="G1490" s="34" t="str">
        <f>IF(ISERROR(VLOOKUP(TRIM(B1490),ALL!$B$1:$U$2738,2,FALSE)),"",IF(ISERROR(VLOOKUP(TRIM(B1490),ALL!$B$1:$U$2738,2,FALSE))," ",VLOOKUP(TRIM(B1490),ALL!$B$1:$U$2738,2,FALSE)))</f>
        <v>WAN</v>
      </c>
      <c r="H1490" s="124" t="str">
        <f>IF(ISBLANK(VLOOKUP(TRIM(B1490),ALL!$B$1:$V$2738,11,FALSE)),"",IF(ISERROR(VLOOKUP(TRIM(B1490),ALL!$B$1:$V$2738,11,FALSE))," ",VLOOKUP(TRIM(B1490),ALL!$B$1:$V$2738,11,FALSE)))</f>
        <v>B</v>
      </c>
      <c r="I1490" s="34" t="str">
        <f>IF(ISBLANK(VLOOKUP(TRIM(B1490),ALL!$B$1:$V$2738,5,FALSE)),"",IF(ISERROR(VLOOKUP(TRIM(B1490),ALL!$B$1:$V$2738,5,FALSE))," ",VLOOKUP(TRIM(B1490),ALL!$B$1:$V$2738,5,FALSE)))</f>
        <v/>
      </c>
      <c r="J1490" s="34" t="str">
        <f>IF(ISBLANK(VLOOKUP(TRIM(B1490),ALL!$B$1:$V$2738,6,FALSE)),"",IF(ISERROR(VLOOKUP(TRIM(B1490),ALL!$B$1:$V$2738,6,FALSE))," ", VLOOKUP(TRIM(B1490),ALL!$B$1:$V$2738,6,FALSE)))</f>
        <v/>
      </c>
      <c r="K1490" s="34" t="str">
        <f>IF(ISBLANK(VLOOKUP(TRIM(B1490),ALL!$B$1:$V$2738,7,FALSE)),"",IF(ISERROR(VLOOKUP(TRIM(B1490),ALL!$B$1:$V$2738,7,FALSE))," ",VLOOKUP(TRIM(B1490),ALL!$B$1:$V$2738,7,FALSE)))</f>
        <v/>
      </c>
      <c r="L1490" s="34">
        <f>IF(ISBLANK(VLOOKUP(TRIM(B1490),ALL!$B$1:$V$2738,8,FALSE)),"",IF(ISERROR(VLOOKUP(TRIM(B1490),ALL!$B$1:$V$2738,8,FALSE))," ",VLOOKUP(TRIM(B1490),ALL!$B$1:$V$2738,8,FALSE)))</f>
        <v>0</v>
      </c>
      <c r="M1490" s="34" t="str">
        <f>IF(ISBLANK(VLOOKUP(TRIM(B1490),ALL!$B$1:$V$2738,9,FALSE)),"",IF(ISERROR(VLOOKUP(TRIM(B1490),ALL!$B$1:$V$2738,9,FALSE))," ",VLOOKUP(TRIM(B1490),ALL!$B$1:$V$2738,9,FALSE)))</f>
        <v/>
      </c>
      <c r="N1490" s="34">
        <f>IF(ISBLANK(VLOOKUP(TRIM(B1490),ALL!$B$1:$V$2738,10,FALSE)),"",IF(ISERROR(VLOOKUP(TRIM(B1490),ALL!$B$1:$V$2738,10,FALSE))," ",VLOOKUP(TRIM(B1490),ALL!$B$1:$V$2738,10,FALSE)))</f>
        <v>0</v>
      </c>
      <c r="O1490" s="32"/>
      <c r="P1490"/>
      <c r="Q1490"/>
      <c r="R1490"/>
      <c r="S1490"/>
      <c r="T1490"/>
      <c r="AB1490"/>
      <c r="AC1490"/>
    </row>
    <row r="1491" spans="1:29">
      <c r="A1491" s="34" t="str">
        <f>IF(ISERROR(VLOOKUP(TRIM(B1491),ALL!$B$1:$U$2738,3,FALSE)),"(unc)",VLOOKUP(TRIM(B1491),ALL!$B$1:$U$2738,3,FALSE))</f>
        <v>HB</v>
      </c>
      <c r="B1491" s="99" t="s">
        <v>6696</v>
      </c>
      <c r="C1491" s="10" t="s">
        <v>3188</v>
      </c>
      <c r="D1491" s="224">
        <f>VLOOKUP(TRIM(B1491),BirthdateDraft!$A$1:$M$9000,2,FALSE)</f>
        <v>35119</v>
      </c>
      <c r="E1491" s="203" t="str">
        <f>VLOOKUP(TRIM(B1491),BirthdateDraft!$A$1:$M$9865,3,FALSE)</f>
        <v>18/3</v>
      </c>
      <c r="F1491" s="209"/>
      <c r="G1491" s="34" t="str">
        <f>IF(ISERROR(VLOOKUP(TRIM(B1491),ALL!$B$1:$U$2738,2,FALSE)),"",IF(ISERROR(VLOOKUP(TRIM(B1491),ALL!$B$1:$U$2738,2,FALSE))," ",VLOOKUP(TRIM(B1491),ALL!$B$1:$U$2738,2,FALSE)))</f>
        <v>LAN</v>
      </c>
      <c r="H1491" s="124" t="str">
        <f>IF(ISBLANK(VLOOKUP(TRIM(B1491),ALL!$B$1:$V$2738,11,FALSE)),"",IF(ISERROR(VLOOKUP(TRIM(B1491),ALL!$B$1:$V$2738,11,FALSE))," ",VLOOKUP(TRIM(B1491),ALL!$B$1:$V$2738,11,FALSE)))</f>
        <v>C</v>
      </c>
      <c r="I1491" s="34" t="str">
        <f>IF(ISBLANK(VLOOKUP(TRIM(B1491),ALL!$B$1:$V$2738,5,FALSE)),"",IF(ISERROR(VLOOKUP(TRIM(B1491),ALL!$B$1:$V$2738,5,FALSE))," ",VLOOKUP(TRIM(B1491),ALL!$B$1:$V$2738,5,FALSE)))</f>
        <v/>
      </c>
      <c r="J1491" s="34" t="str">
        <f>IF(ISBLANK(VLOOKUP(TRIM(B1491),ALL!$B$1:$V$2738,6,FALSE)),"",IF(ISERROR(VLOOKUP(TRIM(B1491),ALL!$B$1:$V$2738,6,FALSE))," ", VLOOKUP(TRIM(B1491),ALL!$B$1:$V$2738,6,FALSE)))</f>
        <v/>
      </c>
      <c r="K1491" s="34" t="str">
        <f>IF(ISBLANK(VLOOKUP(TRIM(B1491),ALL!$B$1:$V$2738,7,FALSE)),"",IF(ISERROR(VLOOKUP(TRIM(B1491),ALL!$B$1:$V$2738,7,FALSE))," ",VLOOKUP(TRIM(B1491),ALL!$B$1:$V$2738,7,FALSE)))</f>
        <v/>
      </c>
      <c r="L1491" s="34">
        <f>IF(ISBLANK(VLOOKUP(TRIM(B1491),ALL!$B$1:$V$2738,8,FALSE)),"",IF(ISERROR(VLOOKUP(TRIM(B1491),ALL!$B$1:$V$2738,8,FALSE))," ",VLOOKUP(TRIM(B1491),ALL!$B$1:$V$2738,8,FALSE)))</f>
        <v>0</v>
      </c>
      <c r="M1491" s="34" t="str">
        <f>IF(ISBLANK(VLOOKUP(TRIM(B1491),ALL!$B$1:$V$2738,9,FALSE)),"",IF(ISERROR(VLOOKUP(TRIM(B1491),ALL!$B$1:$V$2738,9,FALSE))," ",VLOOKUP(TRIM(B1491),ALL!$B$1:$V$2738,9,FALSE)))</f>
        <v/>
      </c>
      <c r="N1491" s="34">
        <f>IF(ISBLANK(VLOOKUP(TRIM(B1491),ALL!$B$1:$V$2738,10,FALSE)),"",IF(ISERROR(VLOOKUP(TRIM(B1491),ALL!$B$1:$V$2738,10,FALSE))," ",VLOOKUP(TRIM(B1491),ALL!$B$1:$V$2738,10,FALSE)))</f>
        <v>3</v>
      </c>
      <c r="O1491" s="32"/>
      <c r="P1491"/>
      <c r="Q1491"/>
      <c r="R1491"/>
      <c r="S1491"/>
      <c r="T1491"/>
      <c r="AB1491"/>
      <c r="AC1491"/>
    </row>
    <row r="1492" spans="1:29">
      <c r="A1492" s="34" t="str">
        <f>IF(ISERROR(VLOOKUP(TRIM(B1492),ALL!$B$1:$U$2738,3,FALSE)),"(unc)",VLOOKUP(TRIM(B1492),ALL!$B$1:$U$2738,3,FALSE))</f>
        <v>HB</v>
      </c>
      <c r="B1492" s="99" t="s">
        <v>8167</v>
      </c>
      <c r="C1492" s="10" t="s">
        <v>3188</v>
      </c>
      <c r="D1492" s="224">
        <f>VLOOKUP(TRIM(B1492),BirthdateDraft!$A$1:$M$9000,2,FALSE)</f>
        <v>35754</v>
      </c>
      <c r="E1492" s="203" t="str">
        <f>VLOOKUP(TRIM(B1492),BirthdateDraft!$A$1:$M$9865,3,FALSE)</f>
        <v>20/4</v>
      </c>
      <c r="F1492" s="209" t="s">
        <v>8782</v>
      </c>
      <c r="G1492" s="34" t="str">
        <f>IF(ISERROR(VLOOKUP(TRIM(B1492),ALL!$B$1:$U$2738,2,FALSE)),"",IF(ISERROR(VLOOKUP(TRIM(B1492),ALL!$B$1:$U$2738,2,FALSE))," ",VLOOKUP(TRIM(B1492),ALL!$B$1:$U$2738,2,FALSE)))</f>
        <v>LAA</v>
      </c>
      <c r="H1492" s="124" t="str">
        <f>IF(ISBLANK(VLOOKUP(TRIM(B1492),ALL!$B$1:$V$2738,11,FALSE)),"",IF(ISERROR(VLOOKUP(TRIM(B1492),ALL!$B$1:$V$2738,11,FALSE))," ",VLOOKUP(TRIM(B1492),ALL!$B$1:$V$2738,11,FALSE)))</f>
        <v>D</v>
      </c>
      <c r="I1492" s="34" t="str">
        <f>IF(ISBLANK(VLOOKUP(TRIM(B1492),ALL!$B$1:$V$2738,5,FALSE)),"",IF(ISERROR(VLOOKUP(TRIM(B1492),ALL!$B$1:$V$2738,5,FALSE))," ",VLOOKUP(TRIM(B1492),ALL!$B$1:$V$2738,5,FALSE)))</f>
        <v/>
      </c>
      <c r="J1492" s="34" t="str">
        <f>IF(ISBLANK(VLOOKUP(TRIM(B1492),ALL!$B$1:$V$2738,6,FALSE)),"",IF(ISERROR(VLOOKUP(TRIM(B1492),ALL!$B$1:$V$2738,6,FALSE))," ", VLOOKUP(TRIM(B1492),ALL!$B$1:$V$2738,6,FALSE)))</f>
        <v/>
      </c>
      <c r="K1492" s="34" t="str">
        <f>IF(ISBLANK(VLOOKUP(TRIM(B1492),ALL!$B$1:$V$2738,7,FALSE)),"",IF(ISERROR(VLOOKUP(TRIM(B1492),ALL!$B$1:$V$2738,7,FALSE))," ",VLOOKUP(TRIM(B1492),ALL!$B$1:$V$2738,7,FALSE)))</f>
        <v/>
      </c>
      <c r="L1492" s="34">
        <f>IF(ISBLANK(VLOOKUP(TRIM(B1492),ALL!$B$1:$V$2738,8,FALSE)),"",IF(ISERROR(VLOOKUP(TRIM(B1492),ALL!$B$1:$V$2738,8,FALSE))," ",VLOOKUP(TRIM(B1492),ALL!$B$1:$V$2738,8,FALSE)))</f>
        <v>0</v>
      </c>
      <c r="M1492" s="34" t="str">
        <f>IF(ISBLANK(VLOOKUP(TRIM(B1492),ALL!$B$1:$V$2738,9,FALSE)),"",IF(ISERROR(VLOOKUP(TRIM(B1492),ALL!$B$1:$V$2738,9,FALSE))," ",VLOOKUP(TRIM(B1492),ALL!$B$1:$V$2738,9,FALSE)))</f>
        <v/>
      </c>
      <c r="N1492" s="34">
        <f>IF(ISBLANK(VLOOKUP(TRIM(B1492),ALL!$B$1:$V$2738,10,FALSE)),"",IF(ISERROR(VLOOKUP(TRIM(B1492),ALL!$B$1:$V$2738,10,FALSE))," ",VLOOKUP(TRIM(B1492),ALL!$B$1:$V$2738,10,FALSE)))</f>
        <v>0</v>
      </c>
      <c r="O1492" s="32"/>
      <c r="P1492"/>
      <c r="Q1492"/>
      <c r="R1492"/>
      <c r="S1492"/>
      <c r="T1492"/>
      <c r="AB1492"/>
      <c r="AC1492"/>
    </row>
    <row r="1493" spans="1:29">
      <c r="A1493" s="34"/>
      <c r="B1493" s="99"/>
      <c r="C1493" s="10"/>
      <c r="D1493" s="224"/>
      <c r="E1493" s="203"/>
      <c r="F1493" s="209"/>
      <c r="G1493" s="34"/>
      <c r="H1493" s="124" t="str">
        <f>IF(ISBLANK(VLOOKUP(TRIM(B1493),ALL!$B$1:$V$2738,11,FALSE)),"",IF(ISERROR(VLOOKUP(TRIM(B1493),ALL!$B$1:$V$2738,11,FALSE))," ",VLOOKUP(TRIM(B1493),ALL!$B$1:$V$2738,11,FALSE)))</f>
        <v xml:space="preserve"> </v>
      </c>
      <c r="I1493" s="34"/>
      <c r="J1493" s="34"/>
      <c r="K1493" s="34"/>
      <c r="L1493" s="34" t="str">
        <f>IF(ISBLANK(VLOOKUP(TRIM(B1493),ALL!$B$1:$V$2738,8,FALSE)),"",IF(ISERROR(VLOOKUP(TRIM(B1493),ALL!$B$1:$V$2738,8,FALSE))," ",VLOOKUP(TRIM(B1493),ALL!$B$1:$V$2738,8,FALSE)))</f>
        <v xml:space="preserve"> </v>
      </c>
      <c r="M1493" s="34" t="str">
        <f>IF(ISBLANK(VLOOKUP(TRIM(B1493),ALL!$B$1:$V$2738,9,FALSE)),"",IF(ISERROR(VLOOKUP(TRIM(B1493),ALL!$B$1:$V$2738,9,FALSE))," ",VLOOKUP(TRIM(B1493),ALL!$B$1:$V$2738,9,FALSE)))</f>
        <v xml:space="preserve"> </v>
      </c>
      <c r="N1493" s="34" t="str">
        <f>IF(ISBLANK(VLOOKUP(TRIM(B1493),ALL!$B$1:$V$2738,10,FALSE)),"",IF(ISERROR(VLOOKUP(TRIM(B1493),ALL!$B$1:$V$2738,10,FALSE))," ",VLOOKUP(TRIM(B1493),ALL!$B$1:$V$2738,10,FALSE)))</f>
        <v xml:space="preserve"> </v>
      </c>
      <c r="O1493" s="32"/>
      <c r="P1493"/>
      <c r="Q1493"/>
      <c r="R1493"/>
      <c r="S1493"/>
      <c r="T1493"/>
      <c r="AB1493"/>
      <c r="AC1493"/>
    </row>
    <row r="1494" spans="1:29">
      <c r="A1494" s="34" t="str">
        <f>IF(ISERROR(VLOOKUP(TRIM(B1494),ALL!$B$1:$U$2738,3,FALSE)),"(unc)",VLOOKUP(TRIM(B1494),ALL!$B$1:$U$2738,3,FALSE))</f>
        <v>WR</v>
      </c>
      <c r="B1494" s="99" t="s">
        <v>7317</v>
      </c>
      <c r="C1494" s="10" t="s">
        <v>3188</v>
      </c>
      <c r="D1494" s="224">
        <f>VLOOKUP(TRIM(B1494),BirthdateDraft!$A$1:$M$9000,2,FALSE)</f>
        <v>34957</v>
      </c>
      <c r="E1494" s="203" t="str">
        <f>VLOOKUP(TRIM(B1494),BirthdateDraft!$A$1:$M$9865,3,FALSE)</f>
        <v>19/3</v>
      </c>
      <c r="F1494" s="209" t="s">
        <v>8287</v>
      </c>
      <c r="G1494" s="34" t="str">
        <f>IF(ISERROR(VLOOKUP(TRIM(B1494),ALL!$B$1:$U$2738,2,FALSE)),"",IF(ISERROR(VLOOKUP(TRIM(B1494),ALL!$B$1:$U$2738,2,FALSE))," ",VLOOKUP(TRIM(B1494),ALL!$B$1:$U$2738,2,FALSE)))</f>
        <v>WAN</v>
      </c>
      <c r="H1494" s="124" t="str">
        <f>IF(ISBLANK(VLOOKUP(TRIM(B1494),ALL!$B$1:$V$2738,11,FALSE)),"",IF(ISERROR(VLOOKUP(TRIM(B1494),ALL!$B$1:$V$2738,11,FALSE))," ",VLOOKUP(TRIM(B1494),ALL!$B$1:$V$2738,11,FALSE)))</f>
        <v>D</v>
      </c>
      <c r="I1494" s="34"/>
      <c r="J1494" s="34"/>
      <c r="K1494" s="34"/>
      <c r="L1494" s="34" t="str">
        <f>IF(ISBLANK(VLOOKUP(TRIM(B1494),ALL!$B$1:$V$2738,8,FALSE)),"",IF(ISERROR(VLOOKUP(TRIM(B1494),ALL!$B$1:$V$2738,8,FALSE))," ",VLOOKUP(TRIM(B1494),ALL!$B$1:$V$2738,8,FALSE)))</f>
        <v/>
      </c>
      <c r="M1494" s="34" t="str">
        <f>IF(ISBLANK(VLOOKUP(TRIM(B1494),ALL!$B$1:$V$2738,9,FALSE)),"",IF(ISERROR(VLOOKUP(TRIM(B1494),ALL!$B$1:$V$2738,9,FALSE))," ",VLOOKUP(TRIM(B1494),ALL!$B$1:$V$2738,9,FALSE)))</f>
        <v/>
      </c>
      <c r="N1494" s="34" t="str">
        <f>IF(ISBLANK(VLOOKUP(TRIM(B1494),ALL!$B$1:$V$2738,10,FALSE)),"",IF(ISERROR(VLOOKUP(TRIM(B1494),ALL!$B$1:$V$2738,10,FALSE))," ",VLOOKUP(TRIM(B1494),ALL!$B$1:$V$2738,10,FALSE)))</f>
        <v/>
      </c>
      <c r="O1494" s="32"/>
      <c r="P1494"/>
      <c r="Q1494"/>
      <c r="R1494"/>
      <c r="S1494"/>
      <c r="T1494"/>
      <c r="AB1494"/>
      <c r="AC1494"/>
    </row>
    <row r="1495" spans="1:29">
      <c r="A1495" s="34" t="str">
        <f>IF(ISERROR(VLOOKUP(TRIM(B1495),ALL!$B$1:$U$2738,3,FALSE)),"(unc)",VLOOKUP(TRIM(B1495),ALL!$B$1:$U$2738,3,FALSE))</f>
        <v>WR</v>
      </c>
      <c r="B1495" s="99" t="s">
        <v>9936</v>
      </c>
      <c r="C1495" s="10" t="s">
        <v>3188</v>
      </c>
      <c r="D1495" s="224">
        <f>VLOOKUP(TRIM(B1495),BirthdateDraft!$A$1:$M$9000,2,FALSE)</f>
        <v>37096</v>
      </c>
      <c r="E1495" s="203" t="str">
        <f>VLOOKUP(TRIM(B1495),BirthdateDraft!$A$1:$M$9865,3,FALSE)</f>
        <v>22/1</v>
      </c>
      <c r="F1495" s="209" t="s">
        <v>9542</v>
      </c>
      <c r="G1495" s="34" t="str">
        <f>IF(ISERROR(VLOOKUP(TRIM(B1495),ALL!$B$1:$U$2738,2,FALSE)),"",IF(ISERROR(VLOOKUP(TRIM(B1495),ALL!$B$1:$U$2738,2,FALSE))," ",VLOOKUP(TRIM(B1495),ALL!$B$1:$U$2738,2,FALSE)))</f>
        <v>ATN</v>
      </c>
      <c r="H1495" s="124" t="str">
        <f>IF(ISBLANK(VLOOKUP(TRIM(B1495),ALL!$B$1:$V$2738,11,FALSE)),"",IF(ISERROR(VLOOKUP(TRIM(B1495),ALL!$B$1:$V$2738,11,FALSE))," ",VLOOKUP(TRIM(B1495),ALL!$B$1:$V$2738,11,FALSE)))</f>
        <v>E</v>
      </c>
      <c r="I1495" s="34"/>
      <c r="J1495" s="34"/>
      <c r="K1495" s="34"/>
      <c r="L1495" s="34"/>
      <c r="M1495" s="34"/>
      <c r="N1495" s="34"/>
      <c r="O1495" s="32"/>
      <c r="P1495"/>
      <c r="Q1495"/>
      <c r="R1495"/>
      <c r="S1495"/>
      <c r="T1495"/>
      <c r="AB1495"/>
      <c r="AC1495"/>
    </row>
    <row r="1496" spans="1:29">
      <c r="A1496" s="34" t="str">
        <f>IF(ISERROR(VLOOKUP(TRIM(B1496),ALL!$B$1:$U$2738,3,FALSE)),"(unc)",VLOOKUP(TRIM(B1496),ALL!$B$1:$U$2738,3,FALSE))</f>
        <v>WR</v>
      </c>
      <c r="B1496" s="99" t="s">
        <v>5173</v>
      </c>
      <c r="C1496" s="10" t="s">
        <v>3188</v>
      </c>
      <c r="D1496" s="224">
        <f>VLOOKUP(TRIM(B1496),BirthdateDraft!$A$1:$M$9000,2,FALSE)</f>
        <v>33989</v>
      </c>
      <c r="E1496" s="203" t="str">
        <f>VLOOKUP(TRIM(B1496),BirthdateDraft!$A$1:$M$9865,3,FALSE)</f>
        <v>15/1 (14)</v>
      </c>
      <c r="F1496" s="209"/>
      <c r="G1496" s="34" t="str">
        <f>IF(ISERROR(VLOOKUP(TRIM(B1496),ALL!$B$1:$U$2738,2,FALSE)),"",IF(ISERROR(VLOOKUP(TRIM(B1496),ALL!$B$1:$U$2738,2,FALSE))," ",VLOOKUP(TRIM(B1496),ALL!$B$1:$U$2738,2,FALSE)))</f>
        <v>NEA</v>
      </c>
      <c r="H1496" s="124" t="str">
        <f>IF(ISBLANK(VLOOKUP(TRIM(B1496),ALL!$B$1:$V$2738,11,FALSE)),"",IF(ISERROR(VLOOKUP(TRIM(B1496),ALL!$B$1:$V$2738,11,FALSE))," ",VLOOKUP(TRIM(B1496),ALL!$B$1:$V$2738,11,FALSE)))</f>
        <v>D</v>
      </c>
      <c r="I1496" s="34" t="str">
        <f>IF(ISBLANK(VLOOKUP(TRIM(B1496),ALL!$B$1:$V$2738,5,FALSE)),"",IF(ISERROR(VLOOKUP(TRIM(B1496),ALL!$B$1:$V$2738,5,FALSE))," ",VLOOKUP(TRIM(B1496),ALL!$B$1:$V$2738,5,FALSE)))</f>
        <v/>
      </c>
      <c r="J1496" s="34" t="str">
        <f>IF(ISBLANK(VLOOKUP(TRIM(B1496),ALL!$B$1:$V$2738,6,FALSE)),"",IF(ISERROR(VLOOKUP(TRIM(B1496),ALL!$B$1:$V$2738,6,FALSE))," ", VLOOKUP(TRIM(B1496),ALL!$B$1:$V$2738,6,FALSE)))</f>
        <v/>
      </c>
      <c r="K1496" s="34" t="str">
        <f>IF(ISBLANK(VLOOKUP(TRIM(B1496),ALL!$B$1:$V$2738,7,FALSE)),"",IF(ISERROR(VLOOKUP(TRIM(B1496),ALL!$B$1:$V$2738,7,FALSE))," ",VLOOKUP(TRIM(B1496),ALL!$B$1:$V$2738,7,FALSE)))</f>
        <v/>
      </c>
      <c r="L1496" s="34" t="str">
        <f>IF(ISBLANK(VLOOKUP(TRIM(B1496),ALL!$B$1:$V$2738,8,FALSE)),"",IF(ISERROR(VLOOKUP(TRIM(B1496),ALL!$B$1:$V$2738,8,FALSE))," ",VLOOKUP(TRIM(B1496),ALL!$B$1:$V$2738,8,FALSE)))</f>
        <v/>
      </c>
      <c r="M1496" s="34" t="str">
        <f>IF(ISBLANK(VLOOKUP(TRIM(B1496),ALL!$B$1:$V$2738,9,FALSE)),"",IF(ISERROR(VLOOKUP(TRIM(B1496),ALL!$B$1:$V$2738,9,FALSE))," ",VLOOKUP(TRIM(B1496),ALL!$B$1:$V$2738,9,FALSE)))</f>
        <v/>
      </c>
      <c r="N1496" s="34" t="str">
        <f>IF(ISBLANK(VLOOKUP(TRIM(B1496),ALL!$B$1:$V$2738,10,FALSE)),"",IF(ISERROR(VLOOKUP(TRIM(B1496),ALL!$B$1:$V$2738,10,FALSE))," ",VLOOKUP(TRIM(B1496),ALL!$B$1:$V$2738,10,FALSE)))</f>
        <v/>
      </c>
      <c r="O1496" s="32"/>
      <c r="P1496"/>
      <c r="Q1496"/>
      <c r="R1496"/>
      <c r="S1496"/>
      <c r="T1496"/>
      <c r="AB1496"/>
      <c r="AC1496"/>
    </row>
    <row r="1497" spans="1:29">
      <c r="A1497" s="34" t="str">
        <f>IF(ISERROR(VLOOKUP(TRIM(B1497),ALL!$B$1:$U$2738,3,FALSE)),"(unc)",VLOOKUP(TRIM(B1497),ALL!$B$1:$U$2738,3,FALSE))</f>
        <v>WR KOR PR</v>
      </c>
      <c r="B1497" s="99" t="s">
        <v>6070</v>
      </c>
      <c r="C1497" s="10" t="s">
        <v>3744</v>
      </c>
      <c r="D1497" s="224">
        <f>VLOOKUP(TRIM(B1497),BirthdateDraft!$A$1:$M$9819,2,FALSE)</f>
        <v>34792</v>
      </c>
      <c r="E1497" s="203" t="str">
        <f>VLOOKUP(TRIM(B1497),BirthdateDraft!$A$1:$M$9819,3,FALSE)</f>
        <v>17/5</v>
      </c>
      <c r="F1497" s="209"/>
      <c r="G1497" s="34" t="str">
        <f>IF(ISERROR(VLOOKUP(TRIM(B1497),ALL!$B$1:$U$2738,2,FALSE)),"",IF(ISERROR(VLOOKUP(TRIM(B1497),ALL!$B$1:$U$2738,2,FALSE))," ",VLOOKUP(TRIM(B1497),ALL!$B$1:$U$2738,2,FALSE)))</f>
        <v>JXA</v>
      </c>
      <c r="H1497" s="124" t="str">
        <f>IF(ISBLANK(VLOOKUP(TRIM(B1497),ALL!$B$1:$V$2738,11,FALSE)),"",IF(ISERROR(VLOOKUP(TRIM(B1497),ALL!$B$1:$V$2738,11,FALSE))," ",VLOOKUP(TRIM(B1497),ALL!$B$1:$V$2738,11,FALSE)))</f>
        <v>D</v>
      </c>
      <c r="I1497" s="34" t="str">
        <f>IF(ISBLANK(VLOOKUP(TRIM(B1497),ALL!$B$1:$V$2738,5,FALSE)),"",IF(ISERROR(VLOOKUP(TRIM(B1497),ALL!$B$1:$V$2738,5,FALSE))," ",VLOOKUP(TRIM(B1497),ALL!$B$1:$V$2738,5,FALSE)))</f>
        <v/>
      </c>
      <c r="J1497" s="34" t="str">
        <f>IF(ISBLANK(VLOOKUP(TRIM(B1497),ALL!$B$1:$V$2738,6,FALSE)),"",IF(ISERROR(VLOOKUP(TRIM(B1497),ALL!$B$1:$V$2738,6,FALSE))," ", VLOOKUP(TRIM(B1497),ALL!$B$1:$V$2738,6,FALSE)))</f>
        <v/>
      </c>
      <c r="K1497" s="34" t="str">
        <f>IF(ISBLANK(VLOOKUP(TRIM(B1497),ALL!$B$1:$V$2738,7,FALSE)),"",IF(ISERROR(VLOOKUP(TRIM(B1497),ALL!$B$1:$V$2738,7,FALSE))," ",VLOOKUP(TRIM(B1497),ALL!$B$1:$V$2738,7,FALSE)))</f>
        <v/>
      </c>
      <c r="L1497" s="34" t="str">
        <f>IF(ISBLANK(VLOOKUP(TRIM(B1497),ALL!$B$1:$V$2738,8,FALSE)),"",IF(ISERROR(VLOOKUP(TRIM(B1497),ALL!$B$1:$V$2738,8,FALSE))," ",VLOOKUP(TRIM(B1497),ALL!$B$1:$V$2738,8,FALSE)))</f>
        <v/>
      </c>
      <c r="M1497" s="34" t="str">
        <f>IF(ISBLANK(VLOOKUP(TRIM(B1497),ALL!$B$1:$V$2738,9,FALSE)),"",IF(ISERROR(VLOOKUP(TRIM(B1497),ALL!$B$1:$V$2738,9,FALSE))," ",VLOOKUP(TRIM(B1497),ALL!$B$1:$V$2738,9,FALSE)))</f>
        <v/>
      </c>
      <c r="N1497" s="34" t="str">
        <f>IF(ISBLANK(VLOOKUP(TRIM(B1497),ALL!$B$1:$V$2738,10,FALSE)),"",IF(ISERROR(VLOOKUP(TRIM(B1497),ALL!$B$1:$V$2738,10,FALSE))," ",VLOOKUP(TRIM(B1497),ALL!$B$1:$V$2738,10,FALSE)))</f>
        <v/>
      </c>
      <c r="O1497" s="32"/>
      <c r="P1497"/>
      <c r="Q1497"/>
      <c r="R1497"/>
      <c r="S1497"/>
      <c r="T1497"/>
      <c r="AB1497"/>
      <c r="AC1497"/>
    </row>
    <row r="1498" spans="1:29">
      <c r="A1498" s="34" t="str">
        <f>IF(ISERROR(VLOOKUP(TRIM(B1498),ALL!$B$1:$U$2738,3,FALSE)),"(unc)",VLOOKUP(TRIM(B1498),ALL!$B$1:$U$2738,3,FALSE))</f>
        <v>WR</v>
      </c>
      <c r="B1498" s="99" t="s">
        <v>8078</v>
      </c>
      <c r="C1498" s="10" t="s">
        <v>3744</v>
      </c>
      <c r="D1498" s="224">
        <f>VLOOKUP(TRIM(B1498),BirthdateDraft!$A$1:$M$9000,2,FALSE)</f>
        <v>35634</v>
      </c>
      <c r="E1498" s="203" t="str">
        <f>VLOOKUP(TRIM(B1498),BirthdateDraft!$A$1:$M$9865,3,FALSE)</f>
        <v>20/FA</v>
      </c>
      <c r="F1498" s="209" t="s">
        <v>8698</v>
      </c>
      <c r="G1498" s="34" t="str">
        <f>IF(ISERROR(VLOOKUP(TRIM(B1498),ALL!$B$1:$U$2738,2,FALSE)),"",IF(ISERROR(VLOOKUP(TRIM(B1498),ALL!$B$1:$U$2738,2,FALSE))," ",VLOOKUP(TRIM(B1498),ALL!$B$1:$U$2738,2,FALSE)))</f>
        <v>PHN</v>
      </c>
      <c r="H1498" s="124" t="str">
        <f>IF(ISBLANK(VLOOKUP(TRIM(B1498),ALL!$B$1:$V$2738,11,FALSE)),"",IF(ISERROR(VLOOKUP(TRIM(B1498),ALL!$B$1:$V$2738,11,FALSE))," ",VLOOKUP(TRIM(B1498),ALL!$B$1:$V$2738,11,FALSE)))</f>
        <v>D</v>
      </c>
      <c r="I1498" s="34" t="str">
        <f>IF(ISBLANK(VLOOKUP(TRIM(B1498),ALL!$B$1:$V$2738,5,FALSE)),"",IF(ISERROR(VLOOKUP(TRIM(B1498),ALL!$B$1:$V$2738,5,FALSE))," ",VLOOKUP(TRIM(B1498),ALL!$B$1:$V$2738,5,FALSE)))</f>
        <v/>
      </c>
      <c r="J1498" s="34" t="str">
        <f>IF(ISBLANK(VLOOKUP(TRIM(B1498),ALL!$B$1:$V$2738,6,FALSE)),"",IF(ISERROR(VLOOKUP(TRIM(B1498),ALL!$B$1:$V$2738,6,FALSE))," ", VLOOKUP(TRIM(B1498),ALL!$B$1:$V$2738,6,FALSE)))</f>
        <v/>
      </c>
      <c r="K1498" s="34"/>
      <c r="L1498" s="34" t="str">
        <f>IF(ISBLANK(VLOOKUP(TRIM(B1498),ALL!$B$1:$V$2738,8,FALSE)),"",IF(ISERROR(VLOOKUP(TRIM(B1498),ALL!$B$1:$V$2738,8,FALSE))," ",VLOOKUP(TRIM(B1498),ALL!$B$1:$V$2738,8,FALSE)))</f>
        <v/>
      </c>
      <c r="M1498" s="34" t="str">
        <f>IF(ISBLANK(VLOOKUP(TRIM(B1498),ALL!$B$1:$V$2738,9,FALSE)),"",IF(ISERROR(VLOOKUP(TRIM(B1498),ALL!$B$1:$V$2738,9,FALSE))," ",VLOOKUP(TRIM(B1498),ALL!$B$1:$V$2738,9,FALSE)))</f>
        <v/>
      </c>
      <c r="N1498" s="34" t="str">
        <f>IF(ISBLANK(VLOOKUP(TRIM(B1498),ALL!$B$1:$V$2738,10,FALSE)),"",IF(ISERROR(VLOOKUP(TRIM(B1498),ALL!$B$1:$V$2738,10,FALSE))," ",VLOOKUP(TRIM(B1498),ALL!$B$1:$V$2738,10,FALSE)))</f>
        <v/>
      </c>
      <c r="O1498" s="32"/>
      <c r="P1498"/>
      <c r="Q1498"/>
      <c r="R1498"/>
      <c r="S1498"/>
      <c r="T1498"/>
      <c r="AB1498"/>
      <c r="AC1498"/>
    </row>
    <row r="1499" spans="1:29">
      <c r="A1499" s="34" t="str">
        <f>IF(ISERROR(VLOOKUP(TRIM(B1499),ALL!$B$1:$U$2738,3,FALSE)),"(unc)",VLOOKUP(TRIM(B1499),ALL!$B$1:$U$2738,3,FALSE))</f>
        <v>TE</v>
      </c>
      <c r="B1499" s="99" t="s">
        <v>6374</v>
      </c>
      <c r="C1499" s="10" t="s">
        <v>3744</v>
      </c>
      <c r="D1499" s="224">
        <f>VLOOKUP(TRIM(B1499),BirthdateDraft!$A$1:$M$9000,2,FALSE)</f>
        <v>34251</v>
      </c>
      <c r="E1499" s="203" t="str">
        <f>VLOOKUP(TRIM(B1499),BirthdateDraft!$A$1:$M$9865,3,FALSE)</f>
        <v>17/5</v>
      </c>
      <c r="F1499" s="209"/>
      <c r="G1499" s="34" t="str">
        <f>IF(ISERROR(VLOOKUP(TRIM(B1499),ALL!$B$1:$U$2738,2,FALSE)),"",IF(ISERROR(VLOOKUP(TRIM(B1499),ALL!$B$1:$U$2738,2,FALSE))," ",VLOOKUP(TRIM(B1499),ALL!$B$1:$U$2738,2,FALSE)))</f>
        <v>SFN</v>
      </c>
      <c r="H1499" s="124" t="str">
        <f>IF(ISBLANK(VLOOKUP(TRIM(B1499),ALL!$B$1:$V$2738,11,FALSE)),"",IF(ISERROR(VLOOKUP(TRIM(B1499),ALL!$B$1:$V$2738,11,FALSE))," ",VLOOKUP(TRIM(B1499),ALL!$B$1:$V$2738,11,FALSE)))</f>
        <v>A</v>
      </c>
      <c r="I1499" s="34" t="str">
        <f>IF(ISBLANK(VLOOKUP(TRIM(B1499),ALL!$B$1:$V$2738,5,FALSE)),"",IF(ISERROR(VLOOKUP(TRIM(B1499),ALL!$B$1:$V$2738,5,FALSE))," ",VLOOKUP(TRIM(B1499),ALL!$B$1:$V$2738,5,FALSE)))</f>
        <v/>
      </c>
      <c r="J1499" s="34" t="str">
        <f>IF(ISBLANK(VLOOKUP(TRIM(B1499),ALL!$B$1:$V$2738,6,FALSE)),"",IF(ISERROR(VLOOKUP(TRIM(B1499),ALL!$B$1:$V$2738,6,FALSE))," ", VLOOKUP(TRIM(B1499),ALL!$B$1:$V$2738,6,FALSE)))</f>
        <v/>
      </c>
      <c r="K1499" s="34" t="str">
        <f>IF(ISBLANK(VLOOKUP(TRIM(B1499),ALL!$B$1:$V$2738,7,FALSE)),"",IF(ISERROR(VLOOKUP(TRIM(B1499),ALL!$B$1:$V$2738,7,FALSE))," ",VLOOKUP(TRIM(B1499),ALL!$B$1:$V$2738,7,FALSE)))</f>
        <v/>
      </c>
      <c r="L1499" s="34">
        <f>IF(ISBLANK(VLOOKUP(TRIM(B1499),ALL!$B$1:$V$2738,8,FALSE)),"",IF(ISERROR(VLOOKUP(TRIM(B1499),ALL!$B$1:$V$2738,8,FALSE))," ",VLOOKUP(TRIM(B1499),ALL!$B$1:$V$2738,8,FALSE)))</f>
        <v>6</v>
      </c>
      <c r="M1499" s="34" t="str">
        <f>IF(ISBLANK(VLOOKUP(TRIM(B1499),ALL!$B$1:$V$2738,9,FALSE)),"",IF(ISERROR(VLOOKUP(TRIM(B1499),ALL!$B$1:$V$2738,9,FALSE))," ",VLOOKUP(TRIM(B1499),ALL!$B$1:$V$2738,9,FALSE)))</f>
        <v/>
      </c>
      <c r="N1499" s="34">
        <f>IF(ISBLANK(VLOOKUP(TRIM(B1499),ALL!$B$1:$V$2738,10,FALSE)),"",IF(ISERROR(VLOOKUP(TRIM(B1499),ALL!$B$1:$V$2738,10,FALSE))," ",VLOOKUP(TRIM(B1499),ALL!$B$1:$V$2738,10,FALSE)))</f>
        <v>0</v>
      </c>
      <c r="O1499" s="32"/>
      <c r="P1499"/>
      <c r="Q1499"/>
      <c r="R1499"/>
      <c r="S1499"/>
      <c r="T1499"/>
      <c r="AB1499"/>
      <c r="AC1499"/>
    </row>
    <row r="1500" spans="1:29">
      <c r="A1500" s="34" t="str">
        <f>IF(ISERROR(VLOOKUP(TRIM(B1500),ALL!$B$1:$U$2738,3,FALSE)),"(unc)",VLOOKUP(TRIM(B1500),ALL!$B$1:$U$2738,3,FALSE))</f>
        <v>BB TE</v>
      </c>
      <c r="B1500" s="440" t="s">
        <v>11216</v>
      </c>
      <c r="C1500" s="10" t="s">
        <v>3744</v>
      </c>
      <c r="D1500" s="224">
        <f>VLOOKUP(TRIM(B1500),BirthdateDraft!$A$1:$M$9000,2,FALSE)</f>
        <v>36004</v>
      </c>
      <c r="E1500" s="203">
        <f>VLOOKUP(TRIM(B1500),BirthdateDraft!$A$1:$M$9865,3,FALSE)</f>
        <v>23.6</v>
      </c>
      <c r="F1500" s="209" t="s">
        <v>11992</v>
      </c>
      <c r="G1500" s="34" t="str">
        <f>IF(ISERROR(VLOOKUP(TRIM(B1500),ALL!$B$1:$U$2738,2,FALSE)),"",IF(ISERROR(VLOOKUP(TRIM(B1500),ALL!$B$1:$U$2738,2,FALSE))," ",VLOOKUP(TRIM(B1500),ALL!$B$1:$U$2738,2,FALSE)))</f>
        <v>INA</v>
      </c>
      <c r="H1500" s="124" t="str">
        <f>IF(ISBLANK(VLOOKUP(TRIM(B1500),ALL!$B$1:$V$2738,11,FALSE)),"",IF(ISERROR(VLOOKUP(TRIM(B1500),ALL!$B$1:$V$2738,11,FALSE))," ",VLOOKUP(TRIM(B1500),ALL!$B$1:$V$2738,11,FALSE)))</f>
        <v>E</v>
      </c>
      <c r="I1500" s="34" t="str">
        <f>IF(ISBLANK(VLOOKUP(TRIM(B1500),ALL!$B$1:$V$2738,5,FALSE)),"",IF(ISERROR(VLOOKUP(TRIM(B1500),ALL!$B$1:$V$2738,5,FALSE))," ",VLOOKUP(TRIM(B1500),ALL!$B$1:$V$2738,5,FALSE)))</f>
        <v/>
      </c>
      <c r="J1500" s="34" t="str">
        <f>IF(ISBLANK(VLOOKUP(TRIM(B1500),ALL!$B$1:$V$2738,6,FALSE)),"",IF(ISERROR(VLOOKUP(TRIM(B1500),ALL!$B$1:$V$2738,6,FALSE))," ", VLOOKUP(TRIM(B1500),ALL!$B$1:$V$2738,6,FALSE)))</f>
        <v/>
      </c>
      <c r="K1500" s="34" t="str">
        <f>IF(ISBLANK(VLOOKUP(TRIM(B1500),ALL!$B$1:$V$2738,7,FALSE)),"",IF(ISERROR(VLOOKUP(TRIM(B1500),ALL!$B$1:$V$2738,7,FALSE))," ",VLOOKUP(TRIM(B1500),ALL!$B$1:$V$2738,7,FALSE)))</f>
        <v/>
      </c>
      <c r="L1500" s="34">
        <f>IF(ISBLANK(VLOOKUP(TRIM(B1500),ALL!$B$1:$V$2738,8,FALSE)),"",IF(ISERROR(VLOOKUP(TRIM(B1500),ALL!$B$1:$V$2738,8,FALSE))," ",VLOOKUP(TRIM(B1500),ALL!$B$1:$V$2738,8,FALSE)))</f>
        <v>0</v>
      </c>
      <c r="M1500" s="34" t="str">
        <f>IF(ISBLANK(VLOOKUP(TRIM(B1500),ALL!$B$1:$V$2738,9,FALSE)),"",IF(ISERROR(VLOOKUP(TRIM(B1500),ALL!$B$1:$V$2738,9,FALSE))," ",VLOOKUP(TRIM(B1500),ALL!$B$1:$V$2738,9,FALSE)))</f>
        <v/>
      </c>
      <c r="N1500" s="34">
        <f>IF(ISBLANK(VLOOKUP(TRIM(B1500),ALL!$B$1:$V$2738,10,FALSE)),"",IF(ISERROR(VLOOKUP(TRIM(B1500),ALL!$B$1:$V$2738,10,FALSE))," ",VLOOKUP(TRIM(B1500),ALL!$B$1:$V$2738,10,FALSE)))</f>
        <v>2</v>
      </c>
      <c r="O1500" s="32"/>
      <c r="P1500"/>
      <c r="Q1500"/>
      <c r="R1500"/>
      <c r="S1500"/>
      <c r="T1500"/>
      <c r="AB1500"/>
      <c r="AC1500"/>
    </row>
    <row r="1501" spans="1:29">
      <c r="A1501" s="34" t="str">
        <f>IF(ISERROR(VLOOKUP(TRIM(B1501),ALL!$B$1:$U$2738,3,FALSE)),"(unc)",VLOOKUP(TRIM(B1501),ALL!$B$1:$U$2738,3,FALSE))</f>
        <v>TE BB</v>
      </c>
      <c r="B1501" s="109" t="s">
        <v>9950</v>
      </c>
      <c r="C1501" s="10" t="s">
        <v>3744</v>
      </c>
      <c r="D1501" s="224">
        <f>VLOOKUP(TRIM(B1501),BirthdateDraft!$A$1:$M$9000,2,FALSE)</f>
        <v>36337</v>
      </c>
      <c r="E1501" s="203" t="str">
        <f>VLOOKUP(TRIM(B1501),BirthdateDraft!$A$1:$M$9865,3,FALSE)</f>
        <v>FA</v>
      </c>
      <c r="F1501" s="209" t="s">
        <v>12135</v>
      </c>
      <c r="G1501" s="34" t="str">
        <f>IF(ISERROR(VLOOKUP(TRIM(B1501),ALL!$B$1:$U$2738,2,FALSE)),"",IF(ISERROR(VLOOKUP(TRIM(B1501),ALL!$B$1:$U$2738,2,FALSE))," ",VLOOKUP(TRIM(B1501),ALL!$B$1:$U$2738,2,FALSE)))</f>
        <v>NYN</v>
      </c>
      <c r="H1501" s="124" t="str">
        <f>IF(ISBLANK(VLOOKUP(TRIM(B1501),ALL!$B$1:$V$2738,11,FALSE)),"",IF(ISERROR(VLOOKUP(TRIM(B1501),ALL!$B$1:$V$2738,11,FALSE))," ",VLOOKUP(TRIM(B1501),ALL!$B$1:$V$2738,11,FALSE)))</f>
        <v>C</v>
      </c>
      <c r="I1501" s="34" t="str">
        <f>IF(ISBLANK(VLOOKUP(TRIM(B1501),ALL!$B$1:$V$2738,5,FALSE)),"",IF(ISERROR(VLOOKUP(TRIM(B1501),ALL!$B$1:$V$2738,5,FALSE))," ",VLOOKUP(TRIM(B1501),ALL!$B$1:$V$2738,5,FALSE)))</f>
        <v/>
      </c>
      <c r="J1501" s="34" t="str">
        <f>IF(ISBLANK(VLOOKUP(TRIM(B1501),ALL!$B$1:$V$2738,6,FALSE)),"",IF(ISERROR(VLOOKUP(TRIM(B1501),ALL!$B$1:$V$2738,6,FALSE))," ", VLOOKUP(TRIM(B1501),ALL!$B$1:$V$2738,6,FALSE)))</f>
        <v/>
      </c>
      <c r="K1501" s="34" t="str">
        <f>IF(ISBLANK(VLOOKUP(TRIM(B1501),ALL!$B$1:$V$2738,7,FALSE)),"",IF(ISERROR(VLOOKUP(TRIM(B1501),ALL!$B$1:$V$2738,7,FALSE))," ",VLOOKUP(TRIM(B1501),ALL!$B$1:$V$2738,7,FALSE)))</f>
        <v/>
      </c>
      <c r="L1501" s="34">
        <f>IF(ISBLANK(VLOOKUP(TRIM(B1501),ALL!$B$1:$V$2738,8,FALSE)),"",IF(ISERROR(VLOOKUP(TRIM(B1501),ALL!$B$1:$V$2738,8,FALSE))," ",VLOOKUP(TRIM(B1501),ALL!$B$1:$V$2738,8,FALSE)))</f>
        <v>5</v>
      </c>
      <c r="M1501" s="34" t="str">
        <f>IF(ISBLANK(VLOOKUP(TRIM(B1501),ALL!$B$1:$V$2738,9,FALSE)),"",IF(ISERROR(VLOOKUP(TRIM(B1501),ALL!$B$1:$V$2738,9,FALSE))," ",VLOOKUP(TRIM(B1501),ALL!$B$1:$V$2738,9,FALSE)))</f>
        <v/>
      </c>
      <c r="N1501" s="34">
        <f>IF(ISBLANK(VLOOKUP(TRIM(B1501),ALL!$B$1:$V$2738,10,FALSE)),"",IF(ISERROR(VLOOKUP(TRIM(B1501),ALL!$B$1:$V$2738,10,FALSE))," ",VLOOKUP(TRIM(B1501),ALL!$B$1:$V$2738,10,FALSE)))</f>
        <v>0</v>
      </c>
      <c r="O1501" s="32"/>
      <c r="P1501"/>
      <c r="Q1501"/>
      <c r="R1501"/>
      <c r="S1501"/>
      <c r="T1501"/>
      <c r="AB1501"/>
      <c r="AC1501"/>
    </row>
    <row r="1502" spans="1:29">
      <c r="A1502" s="34" t="str">
        <f>IF(ISERROR(VLOOKUP(TRIM(B1502),ALL!$B$1:$U$2738,3,FALSE)),"(unc)",VLOOKUP(TRIM(B1502),ALL!$B$1:$U$2738,3,FALSE))</f>
        <v>TE</v>
      </c>
      <c r="B1502" s="99" t="s">
        <v>8081</v>
      </c>
      <c r="C1502" s="10" t="s">
        <v>3744</v>
      </c>
      <c r="D1502" s="224">
        <f>VLOOKUP(TRIM(B1502),BirthdateDraft!$A$1:$M$9000,2,FALSE)</f>
        <v>36229</v>
      </c>
      <c r="E1502" s="203" t="str">
        <f>VLOOKUP(TRIM(B1502),BirthdateDraft!$A$1:$M$9865,3,FALSE)</f>
        <v>20/2</v>
      </c>
      <c r="F1502" s="209"/>
      <c r="G1502" s="34" t="str">
        <f>IF(ISERROR(VLOOKUP(TRIM(B1502),ALL!$B$1:$U$2738,2,FALSE)),"",IF(ISERROR(VLOOKUP(TRIM(B1502),ALL!$B$1:$U$2738,2,FALSE))," ",VLOOKUP(TRIM(B1502),ALL!$B$1:$U$2738,2,FALSE)))</f>
        <v>CHN</v>
      </c>
      <c r="H1502" s="124" t="str">
        <f>IF(ISBLANK(VLOOKUP(TRIM(B1502),ALL!$B$1:$V$2738,11,FALSE)),"",IF(ISERROR(VLOOKUP(TRIM(B1502),ALL!$B$1:$V$2738,11,FALSE))," ",VLOOKUP(TRIM(B1502),ALL!$B$1:$V$2738,11,FALSE)))</f>
        <v>D</v>
      </c>
      <c r="I1502" s="34" t="str">
        <f>IF(ISBLANK(VLOOKUP(TRIM(B1502),ALL!$B$1:$V$2738,5,FALSE)),"",IF(ISERROR(VLOOKUP(TRIM(B1502),ALL!$B$1:$V$2738,5,FALSE))," ",VLOOKUP(TRIM(B1502),ALL!$B$1:$V$2738,5,FALSE)))</f>
        <v/>
      </c>
      <c r="J1502" s="34" t="str">
        <f>IF(ISBLANK(VLOOKUP(TRIM(B1502),ALL!$B$1:$V$2738,6,FALSE)),"",IF(ISERROR(VLOOKUP(TRIM(B1502),ALL!$B$1:$V$2738,6,FALSE))," ", VLOOKUP(TRIM(B1502),ALL!$B$1:$V$2738,6,FALSE)))</f>
        <v/>
      </c>
      <c r="K1502" s="34" t="str">
        <f>IF(ISBLANK(VLOOKUP(TRIM(B1502),ALL!$B$1:$V$2738,7,FALSE)),"",IF(ISERROR(VLOOKUP(TRIM(B1502),ALL!$B$1:$V$2738,7,FALSE))," ",VLOOKUP(TRIM(B1502),ALL!$B$1:$V$2738,7,FALSE)))</f>
        <v/>
      </c>
      <c r="L1502" s="34">
        <f>IF(ISBLANK(VLOOKUP(TRIM(B1502),ALL!$B$1:$V$2738,8,FALSE)),"",IF(ISERROR(VLOOKUP(TRIM(B1502),ALL!$B$1:$V$2738,8,FALSE))," ",VLOOKUP(TRIM(B1502),ALL!$B$1:$V$2738,8,FALSE)))</f>
        <v>4</v>
      </c>
      <c r="M1502" s="34" t="str">
        <f>IF(ISBLANK(VLOOKUP(TRIM(B1502),ALL!$B$1:$V$2738,9,FALSE)),"",IF(ISERROR(VLOOKUP(TRIM(B1502),ALL!$B$1:$V$2738,9,FALSE))," ",VLOOKUP(TRIM(B1502),ALL!$B$1:$V$2738,9,FALSE)))</f>
        <v/>
      </c>
      <c r="N1502" s="34">
        <f>IF(ISBLANK(VLOOKUP(TRIM(B1502),ALL!$B$1:$V$2738,10,FALSE)),"",IF(ISERROR(VLOOKUP(TRIM(B1502),ALL!$B$1:$V$2738,10,FALSE))," ",VLOOKUP(TRIM(B1502),ALL!$B$1:$V$2738,10,FALSE)))</f>
        <v>0</v>
      </c>
      <c r="O1502" s="32"/>
      <c r="P1502"/>
      <c r="Q1502"/>
      <c r="R1502"/>
      <c r="S1502"/>
      <c r="T1502"/>
      <c r="AB1502"/>
      <c r="AC1502"/>
    </row>
    <row r="1503" spans="1:29">
      <c r="B1503" s="99"/>
    </row>
    <row r="1504" spans="1:29" ht="15">
      <c r="A1504" s="34" t="str">
        <f>IF(ISERROR(VLOOKUP(TRIM(B1504),ALL!$B$1:$U$2738,3,FALSE)),"(unc)",VLOOKUP(TRIM(B1504),ALL!$B$1:$U$2738,3,FALSE))</f>
        <v>RG @</v>
      </c>
      <c r="B1504" s="213" t="s">
        <v>4544</v>
      </c>
      <c r="C1504" s="10" t="s">
        <v>3188</v>
      </c>
      <c r="D1504" s="224">
        <f>VLOOKUP(TRIM(B1504),BirthdateDraft!$A$1:$M$9000,2,FALSE)</f>
        <v>33166</v>
      </c>
      <c r="E1504" s="203" t="str">
        <f>VLOOKUP(TRIM(B1504),BirthdateDraft!$A$1:$M$9865,3,FALSE)</f>
        <v>14/1 (16)</v>
      </c>
      <c r="F1504" s="209"/>
      <c r="G1504" s="34" t="str">
        <f>IF(ISERROR(VLOOKUP(TRIM(B1504),ALL!$B$1:$U$2738,2,FALSE)),"",IF(ISERROR(VLOOKUP(TRIM(B1504),ALL!$B$1:$U$2738,2,FALSE))," ",VLOOKUP(TRIM(B1504),ALL!$B$1:$U$2738,2,FALSE)))</f>
        <v>DAN</v>
      </c>
      <c r="H1504" s="124" t="str">
        <f>IF(ISBLANK(VLOOKUP(TRIM(B1504),ALL!$B$1:$V$2738,4,FALSE)),"",IF(ISERROR(VLOOKUP(TRIM(B1504),ALL!$B$1:$V$2738,4,FALSE))," ",VLOOKUP(TRIM(B1504),ALL!$B$1:$V$2738,4,FALSE)))</f>
        <v/>
      </c>
      <c r="I1504" s="34" t="str">
        <f>IF(ISBLANK(VLOOKUP(TRIM(B1504),ALL!$B$1:$V$2738,5,FALSE)),"",IF(ISERROR(VLOOKUP(TRIM(B1504),ALL!$B$1:$V$2738,5,FALSE))," ",VLOOKUP(TRIM(B1504),ALL!$B$1:$V$2738,5,FALSE)))</f>
        <v/>
      </c>
      <c r="J1504" s="34" t="str">
        <f>IF(ISBLANK(VLOOKUP(TRIM(B1504),ALL!$B$1:$V$2738,6,FALSE)),"",IF(ISERROR(VLOOKUP(TRIM(B1504),ALL!$B$1:$V$2738,6,FALSE))," ", VLOOKUP(TRIM(B1504),ALL!$B$1:$V$2738,6,FALSE)))</f>
        <v/>
      </c>
      <c r="K1504" s="34" t="str">
        <f>IF(ISBLANK(VLOOKUP(TRIM(B1504),ALL!$B$1:$V$2738,7,FALSE)),"",IF(ISERROR(VLOOKUP(TRIM(B1504),ALL!$B$1:$V$2738,7,FALSE))," ",VLOOKUP(TRIM(B1504),ALL!$B$1:$V$2738,7,FALSE)))</f>
        <v/>
      </c>
      <c r="L1504" s="34">
        <f>IF(ISBLANK(VLOOKUP(TRIM(B1504),ALL!$B$1:$V$2738,8,FALSE)),"",IF(ISERROR(VLOOKUP(TRIM(B1504),ALL!$B$1:$V$2738,8,FALSE))," ",VLOOKUP(TRIM(B1504),ALL!$B$1:$V$2738,8,FALSE)))</f>
        <v>6</v>
      </c>
      <c r="M1504" s="34" t="str">
        <f>IF(ISBLANK(VLOOKUP(TRIM(B1504),ALL!$B$1:$V$2738,9,FALSE)),"",IF(ISERROR(VLOOKUP(TRIM(B1504),ALL!$B$1:$V$2738,9,FALSE))," ",VLOOKUP(TRIM(B1504),ALL!$B$1:$V$2738,9,FALSE)))</f>
        <v/>
      </c>
      <c r="N1504" s="34">
        <f>IF(ISBLANK(VLOOKUP(TRIM(B1504),ALL!$B$1:$V$2738,10,FALSE)),"",IF(ISERROR(VLOOKUP(TRIM(B1504),ALL!$B$1:$V$2738,10,FALSE))," ",VLOOKUP(TRIM(B1504),ALL!$B$1:$V$2738,10,FALSE)))</f>
        <v>7</v>
      </c>
      <c r="O1504" s="32"/>
      <c r="P1504"/>
      <c r="Q1504"/>
      <c r="R1504"/>
      <c r="S1504"/>
      <c r="T1504"/>
      <c r="AB1504"/>
      <c r="AC1504"/>
    </row>
    <row r="1505" spans="1:29" ht="15">
      <c r="A1505" s="34" t="str">
        <f>IF(ISERROR(VLOOKUP(TRIM(B1505),ALL!$B$1:$U$2738,3,FALSE)),"(unc)",VLOOKUP(TRIM(B1505),ALL!$B$1:$U$2738,3,FALSE))</f>
        <v>LG @ T @ OC @</v>
      </c>
      <c r="B1505" s="213" t="s">
        <v>5667</v>
      </c>
      <c r="C1505" s="10" t="s">
        <v>3188</v>
      </c>
      <c r="D1505" s="224">
        <f>VLOOKUP(TRIM(B1505),BirthdateDraft!$A$1:$M$9000,2,FALSE)</f>
        <v>33924</v>
      </c>
      <c r="E1505" s="203" t="str">
        <f>VLOOKUP(TRIM(B1505),BirthdateDraft!$A$1:$M$9865,3,FALSE)</f>
        <v>16/3</v>
      </c>
      <c r="F1505" s="209"/>
      <c r="G1505" s="34" t="str">
        <f>IF(ISERROR(VLOOKUP(TRIM(B1505),ALL!$B$1:$U$2738,2,FALSE)),"",IF(ISERROR(VLOOKUP(TRIM(B1505),ALL!$B$1:$U$2738,2,FALSE))," ",VLOOKUP(TRIM(B1505),ALL!$B$1:$U$2738,2,FALSE)))</f>
        <v>KCA</v>
      </c>
      <c r="H1505" s="124" t="str">
        <f>IF(ISBLANK(VLOOKUP(TRIM(B1505),ALL!$B$1:$V$2738,4,FALSE)),"",IF(ISERROR(VLOOKUP(TRIM(B1505),ALL!$B$1:$V$2738,4,FALSE))," ",VLOOKUP(TRIM(B1505),ALL!$B$1:$V$2738,4,FALSE)))</f>
        <v/>
      </c>
      <c r="I1505" s="34" t="str">
        <f>IF(ISBLANK(VLOOKUP(TRIM(B1505),ALL!$B$1:$V$2738,5,FALSE)),"",IF(ISERROR(VLOOKUP(TRIM(B1505),ALL!$B$1:$V$2738,5,FALSE))," ",VLOOKUP(TRIM(B1505),ALL!$B$1:$V$2738,5,FALSE)))</f>
        <v/>
      </c>
      <c r="J1505" s="34" t="str">
        <f>IF(ISBLANK(VLOOKUP(TRIM(B1505),ALL!$B$1:$V$2738,6,FALSE)),"",IF(ISERROR(VLOOKUP(TRIM(B1505),ALL!$B$1:$V$2738,6,FALSE))," ", VLOOKUP(TRIM(B1505),ALL!$B$1:$V$2738,6,FALSE)))</f>
        <v/>
      </c>
      <c r="K1505" s="34" t="str">
        <f>IF(ISBLANK(VLOOKUP(TRIM(B1505),ALL!$B$1:$V$2738,7,FALSE)),"",IF(ISERROR(VLOOKUP(TRIM(B1505),ALL!$B$1:$V$2738,7,FALSE))," ",VLOOKUP(TRIM(B1505),ALL!$B$1:$V$2738,7,FALSE)))</f>
        <v/>
      </c>
      <c r="L1505" s="34">
        <f>IF(ISBLANK(VLOOKUP(TRIM(B1505),ALL!$B$1:$V$2738,8,FALSE)),"",IF(ISERROR(VLOOKUP(TRIM(B1505),ALL!$B$1:$V$2738,8,FALSE))," ",VLOOKUP(TRIM(B1505),ALL!$B$1:$V$2738,8,FALSE)))</f>
        <v>6</v>
      </c>
      <c r="M1505" s="34">
        <f>IF(ISBLANK(VLOOKUP(TRIM(B1505),ALL!$B$1:$V$2738,9,FALSE)),"",IF(ISERROR(VLOOKUP(TRIM(B1505),ALL!$B$1:$V$2738,9,FALSE))," ",VLOOKUP(TRIM(B1505),ALL!$B$1:$V$2738,9,FALSE)))</f>
        <v>0</v>
      </c>
      <c r="N1505" s="34">
        <f>IF(ISBLANK(VLOOKUP(TRIM(B1505),ALL!$B$1:$V$2738,10,FALSE)),"",IF(ISERROR(VLOOKUP(TRIM(B1505),ALL!$B$1:$V$2738,10,FALSE))," ",VLOOKUP(TRIM(B1505),ALL!$B$1:$V$2738,10,FALSE)))</f>
        <v>7</v>
      </c>
      <c r="O1505" s="32"/>
      <c r="P1505"/>
      <c r="Q1505"/>
      <c r="R1505"/>
      <c r="S1505"/>
      <c r="T1505"/>
      <c r="AB1505"/>
      <c r="AC1505"/>
    </row>
    <row r="1506" spans="1:29" ht="15">
      <c r="A1506" s="34" t="str">
        <f>IF(ISERROR(VLOOKUP(TRIM(B1506),ALL!$B$1:$U$2738,3,FALSE)),"(unc)",VLOOKUP(TRIM(B1506),ALL!$B$1:$U$2738,3,FALSE))</f>
        <v>LOT @</v>
      </c>
      <c r="B1506" s="213" t="s">
        <v>5970</v>
      </c>
      <c r="C1506" s="10" t="s">
        <v>3188</v>
      </c>
      <c r="D1506" s="224">
        <f>VLOOKUP(TRIM(B1506),BirthdateDraft!$A$1:$M$9000,2,FALSE)</f>
        <v>34450</v>
      </c>
      <c r="E1506" s="203" t="str">
        <f>VLOOKUP(TRIM(B1506),BirthdateDraft!$A$1:$M$9865,3,FALSE)</f>
        <v>17/2</v>
      </c>
      <c r="F1506" s="209"/>
      <c r="G1506" s="34" t="str">
        <f>IF(ISERROR(VLOOKUP(TRIM(B1506),ALL!$B$1:$U$2738,2,FALSE)),"",IF(ISERROR(VLOOKUP(TRIM(B1506),ALL!$B$1:$U$2738,2,FALSE))," ",VLOOKUP(TRIM(B1506),ALL!$B$1:$U$2738,2,FALSE)))</f>
        <v>BFA</v>
      </c>
      <c r="H1506" s="124" t="str">
        <f>IF(ISBLANK(VLOOKUP(TRIM(B1506),ALL!$B$1:$V$2738,4,FALSE)),"",IF(ISERROR(VLOOKUP(TRIM(B1506),ALL!$B$1:$V$2738,4,FALSE))," ",VLOOKUP(TRIM(B1506),ALL!$B$1:$V$2738,4,FALSE)))</f>
        <v/>
      </c>
      <c r="I1506" s="34" t="str">
        <f>IF(ISBLANK(VLOOKUP(TRIM(B1506),ALL!$B$1:$V$2738,5,FALSE)),"",IF(ISERROR(VLOOKUP(TRIM(B1506),ALL!$B$1:$V$2738,5,FALSE))," ",VLOOKUP(TRIM(B1506),ALL!$B$1:$V$2738,5,FALSE)))</f>
        <v/>
      </c>
      <c r="J1506" s="34" t="str">
        <f>IF(ISBLANK(VLOOKUP(TRIM(B1506),ALL!$B$1:$V$2738,6,FALSE)),"",IF(ISERROR(VLOOKUP(TRIM(B1506),ALL!$B$1:$V$2738,6,FALSE))," ", VLOOKUP(TRIM(B1506),ALL!$B$1:$V$2738,6,FALSE)))</f>
        <v/>
      </c>
      <c r="K1506" s="34" t="str">
        <f>IF(ISBLANK(VLOOKUP(TRIM(B1506),ALL!$B$1:$V$2738,7,FALSE)),"",IF(ISERROR(VLOOKUP(TRIM(B1506),ALL!$B$1:$V$2738,7,FALSE))," ",VLOOKUP(TRIM(B1506),ALL!$B$1:$V$2738,7,FALSE)))</f>
        <v/>
      </c>
      <c r="L1506" s="34">
        <f>IF(ISBLANK(VLOOKUP(TRIM(B1506),ALL!$B$1:$V$2738,8,FALSE)),"",IF(ISERROR(VLOOKUP(TRIM(B1506),ALL!$B$1:$V$2738,8,FALSE))," ",VLOOKUP(TRIM(B1506),ALL!$B$1:$V$2738,8,FALSE)))</f>
        <v>6</v>
      </c>
      <c r="M1506" s="34" t="str">
        <f>IF(ISBLANK(VLOOKUP(TRIM(B1506),ALL!$B$1:$V$2738,9,FALSE)),"",IF(ISERROR(VLOOKUP(TRIM(B1506),ALL!$B$1:$V$2738,9,FALSE))," ",VLOOKUP(TRIM(B1506),ALL!$B$1:$V$2738,9,FALSE)))</f>
        <v/>
      </c>
      <c r="N1506" s="34">
        <f>IF(ISBLANK(VLOOKUP(TRIM(B1506),ALL!$B$1:$V$2738,10,FALSE)),"",IF(ISERROR(VLOOKUP(TRIM(B1506),ALL!$B$1:$V$2738,10,FALSE))," ",VLOOKUP(TRIM(B1506),ALL!$B$1:$V$2738,10,FALSE)))</f>
        <v>7</v>
      </c>
      <c r="O1506" s="32"/>
      <c r="P1506"/>
      <c r="Q1506"/>
      <c r="R1506"/>
      <c r="S1506"/>
      <c r="T1506"/>
      <c r="AB1506"/>
      <c r="AC1506"/>
    </row>
    <row r="1507" spans="1:29">
      <c r="A1507" s="34" t="str">
        <f>IF(ISERROR(VLOOKUP(TRIM(B1507),ALL!$B$1:$U$2738,3,FALSE)),"(unc)",VLOOKUP(TRIM(B1507),ALL!$B$1:$U$2738,3,FALSE))</f>
        <v>OC @</v>
      </c>
      <c r="B1507" s="99" t="s">
        <v>6457</v>
      </c>
      <c r="C1507" s="10" t="s">
        <v>3188</v>
      </c>
      <c r="D1507" s="224">
        <f>VLOOKUP(TRIM(B1507),BirthdateDraft!$A$1:$M$9000,2,FALSE)</f>
        <v>35562</v>
      </c>
      <c r="E1507" s="203" t="str">
        <f>VLOOKUP(TRIM(B1507),BirthdateDraft!$A$1:$M$9865,3,FALSE)</f>
        <v>18/2</v>
      </c>
      <c r="F1507" s="209"/>
      <c r="G1507" s="34" t="str">
        <f>IF(ISERROR(VLOOKUP(TRIM(B1507),ALL!$B$1:$U$2738,2,FALSE)),"",IF(ISERROR(VLOOKUP(TRIM(B1507),ALL!$B$1:$U$2738,2,FALSE))," ",VLOOKUP(TRIM(B1507),ALL!$B$1:$U$2738,2,FALSE)))</f>
        <v>MIA</v>
      </c>
      <c r="H1507" s="124" t="str">
        <f>IF(ISBLANK(VLOOKUP(TRIM(B1507),ALL!$B$1:$V$2738,4,FALSE)),"",IF(ISERROR(VLOOKUP(TRIM(B1507),ALL!$B$1:$V$2738,4,FALSE))," ",VLOOKUP(TRIM(B1507),ALL!$B$1:$V$2738,4,FALSE)))</f>
        <v/>
      </c>
      <c r="I1507" s="34" t="str">
        <f>IF(ISBLANK(VLOOKUP(TRIM(B1507),ALL!$B$1:$V$2738,5,FALSE)),"",IF(ISERROR(VLOOKUP(TRIM(B1507),ALL!$B$1:$V$2738,5,FALSE))," ",VLOOKUP(TRIM(B1507),ALL!$B$1:$V$2738,5,FALSE)))</f>
        <v/>
      </c>
      <c r="J1507" s="34" t="str">
        <f>IF(ISBLANK(VLOOKUP(TRIM(B1507),ALL!$B$1:$V$2738,6,FALSE)),"",IF(ISERROR(VLOOKUP(TRIM(B1507),ALL!$B$1:$V$2738,6,FALSE))," ", VLOOKUP(TRIM(B1507),ALL!$B$1:$V$2738,6,FALSE)))</f>
        <v/>
      </c>
      <c r="K1507" s="34" t="str">
        <f>IF(ISBLANK(VLOOKUP(TRIM(B1507),ALL!$B$1:$V$2738,7,FALSE)),"",IF(ISERROR(VLOOKUP(TRIM(B1507),ALL!$B$1:$V$2738,7,FALSE))," ",VLOOKUP(TRIM(B1507),ALL!$B$1:$V$2738,7,FALSE)))</f>
        <v/>
      </c>
      <c r="L1507" s="34">
        <f>IF(ISBLANK(VLOOKUP(TRIM(B1507),ALL!$B$1:$V$2738,8,FALSE)),"",IF(ISERROR(VLOOKUP(TRIM(B1507),ALL!$B$1:$V$2738,8,FALSE))," ",VLOOKUP(TRIM(B1507),ALL!$B$1:$V$2738,8,FALSE)))</f>
        <v>5</v>
      </c>
      <c r="M1507" s="34" t="str">
        <f>IF(ISBLANK(VLOOKUP(TRIM(B1507),ALL!$B$1:$V$2738,9,FALSE)),"",IF(ISERROR(VLOOKUP(TRIM(B1507),ALL!$B$1:$V$2738,9,FALSE))," ",VLOOKUP(TRIM(B1507),ALL!$B$1:$V$2738,9,FALSE)))</f>
        <v/>
      </c>
      <c r="N1507" s="34">
        <f>IF(ISBLANK(VLOOKUP(TRIM(B1507),ALL!$B$1:$V$2738,10,FALSE)),"",IF(ISERROR(VLOOKUP(TRIM(B1507),ALL!$B$1:$V$2738,10,FALSE))," ",VLOOKUP(TRIM(B1507),ALL!$B$1:$V$2738,10,FALSE)))</f>
        <v>7</v>
      </c>
      <c r="O1507" s="32"/>
      <c r="P1507"/>
      <c r="Q1507"/>
      <c r="R1507"/>
      <c r="S1507"/>
      <c r="T1507"/>
      <c r="AB1507"/>
      <c r="AC1507"/>
    </row>
    <row r="1508" spans="1:29">
      <c r="A1508" s="34" t="str">
        <f>IF(ISERROR(VLOOKUP(TRIM(B1508),ALL!$B$1:$U$2738,3,FALSE)),"(unc)",VLOOKUP(TRIM(B1508),ALL!$B$1:$U$2738,3,FALSE))</f>
        <v>LOT @</v>
      </c>
      <c r="B1508" s="99" t="s">
        <v>8109</v>
      </c>
      <c r="C1508" s="10" t="s">
        <v>3744</v>
      </c>
      <c r="D1508" s="224">
        <f>VLOOKUP(TRIM(B1508),BirthdateDraft!$A$1:$M$9000,2,FALSE)</f>
        <v>36182</v>
      </c>
      <c r="E1508" s="203" t="str">
        <f>VLOOKUP(TRIM(B1508),BirthdateDraft!$A$1:$M$9865,3,FALSE)</f>
        <v>20/1</v>
      </c>
      <c r="F1508" s="209"/>
      <c r="G1508" s="34" t="str">
        <f>IF(ISERROR(VLOOKUP(TRIM(B1508),ALL!$B$1:$U$2738,2,FALSE)),"",IF(ISERROR(VLOOKUP(TRIM(B1508),ALL!$B$1:$U$2738,2,FALSE))," ",VLOOKUP(TRIM(B1508),ALL!$B$1:$U$2738,2,FALSE)))</f>
        <v>NYN</v>
      </c>
      <c r="H1508" s="124" t="str">
        <f>IF(ISBLANK(VLOOKUP(TRIM(B1508),ALL!$B$1:$V$2738,4,FALSE)),"",IF(ISERROR(VLOOKUP(TRIM(B1508),ALL!$B$1:$V$2738,4,FALSE))," ",VLOOKUP(TRIM(B1508),ALL!$B$1:$V$2738,4,FALSE)))</f>
        <v/>
      </c>
      <c r="I1508" s="34" t="str">
        <f>IF(ISBLANK(VLOOKUP(TRIM(B1508),ALL!$B$1:$V$2738,5,FALSE)),"",IF(ISERROR(VLOOKUP(TRIM(B1508),ALL!$B$1:$V$2738,5,FALSE))," ",VLOOKUP(TRIM(B1508),ALL!$B$1:$V$2738,5,FALSE)))</f>
        <v/>
      </c>
      <c r="J1508" s="34" t="str">
        <f>IF(ISBLANK(VLOOKUP(TRIM(B1508),ALL!$B$1:$V$2738,6,FALSE)),"",IF(ISERROR(VLOOKUP(TRIM(B1508),ALL!$B$1:$V$2738,6,FALSE))," ", VLOOKUP(TRIM(B1508),ALL!$B$1:$V$2738,6,FALSE)))</f>
        <v/>
      </c>
      <c r="K1508" s="34" t="str">
        <f>IF(ISBLANK(VLOOKUP(TRIM(B1508),ALL!$B$1:$V$2738,7,FALSE)),"",IF(ISERROR(VLOOKUP(TRIM(B1508),ALL!$B$1:$V$2738,7,FALSE))," ",VLOOKUP(TRIM(B1508),ALL!$B$1:$V$2738,7,FALSE)))</f>
        <v/>
      </c>
      <c r="L1508" s="34">
        <f>IF(ISBLANK(VLOOKUP(TRIM(B1508),ALL!$B$1:$V$2738,8,FALSE)),"",IF(ISERROR(VLOOKUP(TRIM(B1508),ALL!$B$1:$V$2738,8,FALSE))," ",VLOOKUP(TRIM(B1508),ALL!$B$1:$V$2738,8,FALSE)))</f>
        <v>4</v>
      </c>
      <c r="M1508" s="34" t="str">
        <f>IF(ISBLANK(VLOOKUP(TRIM(B1508),ALL!$B$1:$V$2738,9,FALSE)),"",IF(ISERROR(VLOOKUP(TRIM(B1508),ALL!$B$1:$V$2738,9,FALSE))," ",VLOOKUP(TRIM(B1508),ALL!$B$1:$V$2738,9,FALSE)))</f>
        <v/>
      </c>
      <c r="N1508" s="34">
        <f>IF(ISBLANK(VLOOKUP(TRIM(B1508),ALL!$B$1:$V$2738,10,FALSE)),"",IF(ISERROR(VLOOKUP(TRIM(B1508),ALL!$B$1:$V$2738,10,FALSE))," ",VLOOKUP(TRIM(B1508),ALL!$B$1:$V$2738,10,FALSE)))</f>
        <v>3</v>
      </c>
      <c r="O1508" s="32"/>
      <c r="P1508"/>
      <c r="Q1508"/>
      <c r="R1508"/>
      <c r="S1508"/>
      <c r="T1508"/>
      <c r="AB1508"/>
      <c r="AC1508"/>
    </row>
    <row r="1509" spans="1:29">
      <c r="A1509" s="34" t="str">
        <f>IF(ISERROR(VLOOKUP(TRIM(B1509),ALL!$B$1:$U$2738,3,FALSE)),"(unc)",VLOOKUP(TRIM(B1509),ALL!$B$1:$U$2738,3,FALSE))</f>
        <v>LG @</v>
      </c>
      <c r="B1509" s="99" t="s">
        <v>8102</v>
      </c>
      <c r="C1509" s="10" t="s">
        <v>3744</v>
      </c>
      <c r="D1509" s="224">
        <f>VLOOKUP(TRIM(B1509),BirthdateDraft!$A$1:$M$9000,2,FALSE)</f>
        <v>35923</v>
      </c>
      <c r="E1509" s="203" t="str">
        <f>VLOOKUP(TRIM(B1509),BirthdateDraft!$A$1:$M$9865,3,FALSE)</f>
        <v>20/2</v>
      </c>
      <c r="F1509" s="209" t="s">
        <v>8387</v>
      </c>
      <c r="G1509" s="34" t="str">
        <f>IF(ISERROR(VLOOKUP(TRIM(B1509),ALL!$B$1:$U$2738,2,FALSE)),"",IF(ISERROR(VLOOKUP(TRIM(B1509),ALL!$B$1:$U$2738,2,FALSE))," ",VLOOKUP(TRIM(B1509),ALL!$B$1:$U$2738,2,FALSE)))</f>
        <v>JXA</v>
      </c>
      <c r="H1509" s="124" t="str">
        <f>IF(ISBLANK(VLOOKUP(TRIM(B1509),ALL!$B$1:$V$2738,4,FALSE)),"",IF(ISERROR(VLOOKUP(TRIM(B1509),ALL!$B$1:$V$2738,4,FALSE))," ",VLOOKUP(TRIM(B1509),ALL!$B$1:$V$2738,4,FALSE)))</f>
        <v/>
      </c>
      <c r="I1509" s="34" t="str">
        <f>IF(ISBLANK(VLOOKUP(TRIM(B1509),ALL!$B$1:$V$2738,5,FALSE)),"",IF(ISERROR(VLOOKUP(TRIM(B1509),ALL!$B$1:$V$2738,5,FALSE))," ",VLOOKUP(TRIM(B1509),ALL!$B$1:$V$2738,5,FALSE)))</f>
        <v/>
      </c>
      <c r="J1509" s="34" t="str">
        <f>IF(ISBLANK(VLOOKUP(TRIM(B1509),ALL!$B$1:$V$2738,6,FALSE)),"",IF(ISERROR(VLOOKUP(TRIM(B1509),ALL!$B$1:$V$2738,6,FALSE))," ", VLOOKUP(TRIM(B1509),ALL!$B$1:$V$2738,6,FALSE)))</f>
        <v/>
      </c>
      <c r="K1509" s="34" t="str">
        <f>IF(ISBLANK(VLOOKUP(TRIM(B1509),ALL!$B$1:$V$2738,7,FALSE)),"",IF(ISERROR(VLOOKUP(TRIM(B1509),ALL!$B$1:$V$2738,7,FALSE))," ",VLOOKUP(TRIM(B1509),ALL!$B$1:$V$2738,7,FALSE)))</f>
        <v/>
      </c>
      <c r="L1509" s="34">
        <f>IF(ISBLANK(VLOOKUP(TRIM(B1509),ALL!$B$1:$V$2738,8,FALSE)),"",IF(ISERROR(VLOOKUP(TRIM(B1509),ALL!$B$1:$V$2738,8,FALSE))," ",VLOOKUP(TRIM(B1509),ALL!$B$1:$V$2738,8,FALSE)))</f>
        <v>4</v>
      </c>
      <c r="M1509" s="34" t="str">
        <f>IF(ISBLANK(VLOOKUP(TRIM(B1509),ALL!$B$1:$V$2738,9,FALSE)),"",IF(ISERROR(VLOOKUP(TRIM(B1509),ALL!$B$1:$V$2738,9,FALSE))," ",VLOOKUP(TRIM(B1509),ALL!$B$1:$V$2738,9,FALSE)))</f>
        <v/>
      </c>
      <c r="N1509" s="34">
        <f>IF(ISBLANK(VLOOKUP(TRIM(B1509),ALL!$B$1:$V$2738,10,FALSE)),"",IF(ISERROR(VLOOKUP(TRIM(B1509),ALL!$B$1:$V$2738,10,FALSE))," ",VLOOKUP(TRIM(B1509),ALL!$B$1:$V$2738,10,FALSE)))</f>
        <v>3</v>
      </c>
      <c r="O1509" s="32"/>
      <c r="P1509"/>
      <c r="Q1509"/>
      <c r="R1509"/>
      <c r="S1509"/>
      <c r="T1509"/>
      <c r="AB1509"/>
      <c r="AC1509"/>
    </row>
    <row r="1510" spans="1:29">
      <c r="A1510" s="34" t="str">
        <f>IF(ISERROR(VLOOKUP(TRIM(B1510),ALL!$B$1:$U$2738,3,FALSE)),"(unc)",VLOOKUP(TRIM(B1510),ALL!$B$1:$U$2738,3,FALSE))</f>
        <v>LG @</v>
      </c>
      <c r="B1510" s="99" t="s">
        <v>8162</v>
      </c>
      <c r="C1510" s="10" t="s">
        <v>3744</v>
      </c>
      <c r="D1510" s="224">
        <f>VLOOKUP(TRIM(B1510),BirthdateDraft!$A$1:$M$9000,2,FALSE)</f>
        <v>35661</v>
      </c>
      <c r="E1510" s="203" t="str">
        <f>VLOOKUP(TRIM(B1510),BirthdateDraft!$A$1:$M$9865,3,FALSE)</f>
        <v>20/4</v>
      </c>
      <c r="F1510" s="209" t="s">
        <v>8698</v>
      </c>
      <c r="G1510" s="34" t="str">
        <f>IF(ISERROR(VLOOKUP(TRIM(B1510),ALL!$B$1:$U$2738,2,FALSE)),"",IF(ISERROR(VLOOKUP(TRIM(B1510),ALL!$B$1:$U$2738,2,FALSE))," ",VLOOKUP(TRIM(B1510),ALL!$B$1:$U$2738,2,FALSE)))</f>
        <v>BAA</v>
      </c>
      <c r="H1510" s="124" t="str">
        <f>IF(ISBLANK(VLOOKUP(TRIM(B1510),ALL!$B$1:$V$2738,4,FALSE)),"",IF(ISERROR(VLOOKUP(TRIM(B1510),ALL!$B$1:$V$2738,4,FALSE))," ",VLOOKUP(TRIM(B1510),ALL!$B$1:$V$2738,4,FALSE)))</f>
        <v/>
      </c>
      <c r="I1510" s="34" t="str">
        <f>IF(ISBLANK(VLOOKUP(TRIM(B1510),ALL!$B$1:$V$2738,5,FALSE)),"",IF(ISERROR(VLOOKUP(TRIM(B1510),ALL!$B$1:$V$2738,5,FALSE))," ",VLOOKUP(TRIM(B1510),ALL!$B$1:$V$2738,5,FALSE)))</f>
        <v/>
      </c>
      <c r="J1510" s="34" t="str">
        <f>IF(ISBLANK(VLOOKUP(TRIM(B1510),ALL!$B$1:$V$2738,6,FALSE)),"",IF(ISERROR(VLOOKUP(TRIM(B1510),ALL!$B$1:$V$2738,6,FALSE))," ", VLOOKUP(TRIM(B1510),ALL!$B$1:$V$2738,6,FALSE)))</f>
        <v/>
      </c>
      <c r="K1510" s="34" t="str">
        <f>IF(ISBLANK(VLOOKUP(TRIM(B1510),ALL!$B$1:$V$2738,7,FALSE)),"",IF(ISERROR(VLOOKUP(TRIM(B1510),ALL!$B$1:$V$2738,7,FALSE))," ",VLOOKUP(TRIM(B1510),ALL!$B$1:$V$2738,7,FALSE)))</f>
        <v/>
      </c>
      <c r="L1510" s="34">
        <f>IF(ISBLANK(VLOOKUP(TRIM(B1510),ALL!$B$1:$V$2738,8,FALSE)),"",IF(ISERROR(VLOOKUP(TRIM(B1510),ALL!$B$1:$V$2738,8,FALSE))," ",VLOOKUP(TRIM(B1510),ALL!$B$1:$V$2738,8,FALSE)))</f>
        <v>4</v>
      </c>
      <c r="M1510" s="34" t="str">
        <f>IF(ISBLANK(VLOOKUP(TRIM(B1510),ALL!$B$1:$V$2738,9,FALSE)),"",IF(ISERROR(VLOOKUP(TRIM(B1510),ALL!$B$1:$V$2738,9,FALSE))," ",VLOOKUP(TRIM(B1510),ALL!$B$1:$V$2738,9,FALSE)))</f>
        <v/>
      </c>
      <c r="N1510" s="34">
        <f>IF(ISBLANK(VLOOKUP(TRIM(B1510),ALL!$B$1:$V$2738,10,FALSE)),"",IF(ISERROR(VLOOKUP(TRIM(B1510),ALL!$B$1:$V$2738,10,FALSE))," ",VLOOKUP(TRIM(B1510),ALL!$B$1:$V$2738,10,FALSE)))</f>
        <v>3</v>
      </c>
      <c r="O1510" s="32"/>
      <c r="P1510"/>
      <c r="Q1510"/>
      <c r="R1510"/>
      <c r="S1510"/>
      <c r="T1510"/>
      <c r="AB1510"/>
      <c r="AC1510"/>
    </row>
    <row r="1511" spans="1:29">
      <c r="A1511" s="34" t="str">
        <f>IF(ISERROR(VLOOKUP(TRIM(B1511),ALL!$B$1:$U$2738,3,FALSE)),"(unc)",VLOOKUP(TRIM(B1511),ALL!$B$1:$U$2738,3,FALSE))</f>
        <v>LOT @</v>
      </c>
      <c r="B1511" s="208" t="s">
        <v>10047</v>
      </c>
      <c r="C1511" s="10" t="s">
        <v>3744</v>
      </c>
      <c r="D1511" s="224">
        <f>VLOOKUP(TRIM(B1511),BirthdateDraft!$A$1:$M$9000,2,FALSE)</f>
        <v>36569</v>
      </c>
      <c r="E1511" s="203" t="str">
        <f>VLOOKUP(TRIM(B1511),BirthdateDraft!$A$1:$M$9865,3,FALSE)</f>
        <v>22/7</v>
      </c>
      <c r="F1511" s="209" t="s">
        <v>11896</v>
      </c>
      <c r="G1511" s="34" t="str">
        <f>IF(ISERROR(VLOOKUP(TRIM(B1511),ALL!$B$1:$U$2738,2,FALSE)),"",IF(ISERROR(VLOOKUP(TRIM(B1511),ALL!$B$1:$U$2738,2,FALSE))," ",VLOOKUP(TRIM(B1511),ALL!$B$1:$U$2738,2,FALSE)))</f>
        <v>GBN</v>
      </c>
      <c r="H1511" s="124" t="str">
        <f>IF(ISBLANK(VLOOKUP(TRIM(B1511),ALL!$B$1:$V$2738,4,FALSE)),"",IF(ISERROR(VLOOKUP(TRIM(B1511),ALL!$B$1:$V$2738,4,FALSE))," ",VLOOKUP(TRIM(B1511),ALL!$B$1:$V$2738,4,FALSE)))</f>
        <v/>
      </c>
      <c r="I1511" s="34" t="str">
        <f>IF(ISBLANK(VLOOKUP(TRIM(B1511),ALL!$B$1:$V$2738,5,FALSE)),"",IF(ISERROR(VLOOKUP(TRIM(B1511),ALL!$B$1:$V$2738,5,FALSE))," ",VLOOKUP(TRIM(B1511),ALL!$B$1:$V$2738,5,FALSE)))</f>
        <v/>
      </c>
      <c r="J1511" s="34" t="str">
        <f>IF(ISBLANK(VLOOKUP(TRIM(B1511),ALL!$B$1:$V$2738,6,FALSE)),"",IF(ISERROR(VLOOKUP(TRIM(B1511),ALL!$B$1:$V$2738,6,FALSE))," ", VLOOKUP(TRIM(B1511),ALL!$B$1:$V$2738,6,FALSE)))</f>
        <v/>
      </c>
      <c r="K1511" s="34" t="str">
        <f>IF(ISBLANK(VLOOKUP(TRIM(B1511),ALL!$B$1:$V$2738,7,FALSE)),"",IF(ISERROR(VLOOKUP(TRIM(B1511),ALL!$B$1:$V$2738,7,FALSE))," ",VLOOKUP(TRIM(B1511),ALL!$B$1:$V$2738,7,FALSE)))</f>
        <v/>
      </c>
      <c r="L1511" s="34">
        <f>IF(ISBLANK(VLOOKUP(TRIM(B1511),ALL!$B$1:$V$2738,8,FALSE)),"",IF(ISERROR(VLOOKUP(TRIM(B1511),ALL!$B$1:$V$2738,8,FALSE))," ",VLOOKUP(TRIM(B1511),ALL!$B$1:$V$2738,8,FALSE)))</f>
        <v>0</v>
      </c>
      <c r="M1511" s="34" t="str">
        <f>IF(ISBLANK(VLOOKUP(TRIM(B1511),ALL!$B$1:$V$2738,9,FALSE)),"",IF(ISERROR(VLOOKUP(TRIM(B1511),ALL!$B$1:$V$2738,9,FALSE))," ",VLOOKUP(TRIM(B1511),ALL!$B$1:$V$2738,9,FALSE)))</f>
        <v/>
      </c>
      <c r="N1511" s="34">
        <f>IF(ISBLANK(VLOOKUP(TRIM(B1511),ALL!$B$1:$V$2738,10,FALSE)),"",IF(ISERROR(VLOOKUP(TRIM(B1511),ALL!$B$1:$V$2738,10,FALSE))," ",VLOOKUP(TRIM(B1511),ALL!$B$1:$V$2738,10,FALSE)))</f>
        <v>4</v>
      </c>
      <c r="O1511" s="32"/>
      <c r="P1511"/>
      <c r="Q1511"/>
      <c r="R1511"/>
      <c r="S1511"/>
      <c r="T1511"/>
      <c r="AB1511"/>
      <c r="AC1511"/>
    </row>
    <row r="1512" spans="1:29">
      <c r="A1512" s="34" t="str">
        <f>IF(ISERROR(VLOOKUP(TRIM(B1512),ALL!$B$1:$U$2738,3,FALSE)),"(unc)",VLOOKUP(TRIM(B1512),ALL!$B$1:$U$2738,3,FALSE))</f>
        <v>LOT @</v>
      </c>
      <c r="B1512" s="99" t="s">
        <v>5989</v>
      </c>
      <c r="C1512" s="10" t="s">
        <v>3744</v>
      </c>
      <c r="D1512" s="224">
        <f>VLOOKUP(TRIM(B1512),BirthdateDraft!$A$1:$M$9000,2,FALSE)</f>
        <v>34981</v>
      </c>
      <c r="E1512" s="203" t="str">
        <f>VLOOKUP(TRIM(B1512),BirthdateDraft!$A$1:$M$9865,3,FALSE)</f>
        <v>17/2</v>
      </c>
      <c r="F1512" s="209"/>
      <c r="G1512" s="34" t="str">
        <f>IF(ISERROR(VLOOKUP(TRIM(B1512),ALL!$B$1:$U$2738,2,FALSE)),"",IF(ISERROR(VLOOKUP(TRIM(B1512),ALL!$B$1:$U$2738,2,FALSE))," ",VLOOKUP(TRIM(B1512),ALL!$B$1:$U$2738,2,FALSE)))</f>
        <v>JXA</v>
      </c>
      <c r="H1512" s="124" t="str">
        <f>IF(ISBLANK(VLOOKUP(TRIM(B1512),ALL!$B$1:$V$2738,4,FALSE)),"",IF(ISERROR(VLOOKUP(TRIM(B1512),ALL!$B$1:$V$2738,4,FALSE))," ",VLOOKUP(TRIM(B1512),ALL!$B$1:$V$2738,4,FALSE)))</f>
        <v/>
      </c>
      <c r="I1512" s="34" t="str">
        <f>IF(ISBLANK(VLOOKUP(TRIM(B1512),ALL!$B$1:$V$2738,5,FALSE)),"",IF(ISERROR(VLOOKUP(TRIM(B1512),ALL!$B$1:$V$2738,5,FALSE))," ",VLOOKUP(TRIM(B1512),ALL!$B$1:$V$2738,5,FALSE)))</f>
        <v/>
      </c>
      <c r="J1512" s="34" t="str">
        <f>IF(ISBLANK(VLOOKUP(TRIM(B1512),ALL!$B$1:$V$2738,6,FALSE)),"",IF(ISERROR(VLOOKUP(TRIM(B1512),ALL!$B$1:$V$2738,6,FALSE))," ", VLOOKUP(TRIM(B1512),ALL!$B$1:$V$2738,6,FALSE)))</f>
        <v/>
      </c>
      <c r="K1512" s="34" t="str">
        <f>IF(ISBLANK(VLOOKUP(TRIM(B1512),ALL!$B$1:$V$2738,7,FALSE)),"",IF(ISERROR(VLOOKUP(TRIM(B1512),ALL!$B$1:$V$2738,7,FALSE))," ",VLOOKUP(TRIM(B1512),ALL!$B$1:$V$2738,7,FALSE)))</f>
        <v/>
      </c>
      <c r="L1512" s="34">
        <f>IF(ISBLANK(VLOOKUP(TRIM(B1512),ALL!$B$1:$V$2738,8,FALSE)),"",IF(ISERROR(VLOOKUP(TRIM(B1512),ALL!$B$1:$V$2738,8,FALSE))," ",VLOOKUP(TRIM(B1512),ALL!$B$1:$V$2738,8,FALSE)))</f>
        <v>0</v>
      </c>
      <c r="M1512" s="34" t="str">
        <f>IF(ISBLANK(VLOOKUP(TRIM(B1512),ALL!$B$1:$V$2738,9,FALSE)),"",IF(ISERROR(VLOOKUP(TRIM(B1512),ALL!$B$1:$V$2738,9,FALSE))," ",VLOOKUP(TRIM(B1512),ALL!$B$1:$V$2738,9,FALSE)))</f>
        <v/>
      </c>
      <c r="N1512" s="34">
        <f>IF(ISBLANK(VLOOKUP(TRIM(B1512),ALL!$B$1:$V$2738,10,FALSE)),"",IF(ISERROR(VLOOKUP(TRIM(B1512),ALL!$B$1:$V$2738,10,FALSE))," ",VLOOKUP(TRIM(B1512),ALL!$B$1:$V$2738,10,FALSE)))</f>
        <v>7</v>
      </c>
      <c r="O1512" s="32"/>
      <c r="P1512"/>
      <c r="Q1512"/>
      <c r="R1512"/>
      <c r="S1512"/>
      <c r="T1512"/>
      <c r="AB1512"/>
      <c r="AC1512"/>
    </row>
    <row r="1513" spans="1:29">
      <c r="A1513" s="34" t="str">
        <f>IF(ISERROR(VLOOKUP(TRIM(B1513),ALL!$B$1:$U$2738,3,FALSE)),"(unc)",VLOOKUP(TRIM(B1513),ALL!$B$1:$U$2738,3,FALSE))</f>
        <v>OC @</v>
      </c>
      <c r="B1513" s="99" t="s">
        <v>7260</v>
      </c>
      <c r="C1513" s="10" t="s">
        <v>3744</v>
      </c>
      <c r="D1513" s="224">
        <f>VLOOKUP(TRIM(B1513),BirthdateDraft!$A$1:$M$9000,2,FALSE)</f>
        <v>35475</v>
      </c>
      <c r="E1513" s="203" t="str">
        <f>VLOOKUP(TRIM(B1513),BirthdateDraft!$A$1:$M$9865,3,FALSE)</f>
        <v>19/FA</v>
      </c>
      <c r="F1513" s="209" t="s">
        <v>8523</v>
      </c>
      <c r="G1513" s="34" t="str">
        <f>IF(ISERROR(VLOOKUP(TRIM(B1513),ALL!$B$1:$U$2738,2,FALSE)),"",IF(ISERROR(VLOOKUP(TRIM(B1513),ALL!$B$1:$U$2738,2,FALSE))," ",VLOOKUP(TRIM(B1513),ALL!$B$1:$U$2738,2,FALSE)))</f>
        <v>BFA</v>
      </c>
      <c r="H1513" s="124" t="str">
        <f>IF(ISBLANK(VLOOKUP(TRIM(B1513),ALL!$B$1:$V$2738,4,FALSE)),"",IF(ISERROR(VLOOKUP(TRIM(B1513),ALL!$B$1:$V$2738,4,FALSE))," ",VLOOKUP(TRIM(B1513),ALL!$B$1:$V$2738,4,FALSE)))</f>
        <v/>
      </c>
      <c r="I1513" s="34" t="str">
        <f>IF(ISBLANK(VLOOKUP(TRIM(B1513),ALL!$B$1:$V$2738,5,FALSE)),"",IF(ISERROR(VLOOKUP(TRIM(B1513),ALL!$B$1:$V$2738,5,FALSE))," ",VLOOKUP(TRIM(B1513),ALL!$B$1:$V$2738,5,FALSE)))</f>
        <v/>
      </c>
      <c r="J1513" s="34" t="str">
        <f>IF(ISBLANK(VLOOKUP(TRIM(B1513),ALL!$B$1:$V$2738,6,FALSE)),"",IF(ISERROR(VLOOKUP(TRIM(B1513),ALL!$B$1:$V$2738,6,FALSE))," ", VLOOKUP(TRIM(B1513),ALL!$B$1:$V$2738,6,FALSE)))</f>
        <v/>
      </c>
      <c r="K1513" s="34" t="str">
        <f>IF(ISBLANK(VLOOKUP(TRIM(B1513),ALL!$B$1:$V$2738,7,FALSE)),"",IF(ISERROR(VLOOKUP(TRIM(B1513),ALL!$B$1:$V$2738,7,FALSE))," ",VLOOKUP(TRIM(B1513),ALL!$B$1:$V$2738,7,FALSE)))</f>
        <v/>
      </c>
      <c r="L1513" s="34">
        <f>IF(ISBLANK(VLOOKUP(TRIM(B1513),ALL!$B$1:$V$2738,8,FALSE)),"",IF(ISERROR(VLOOKUP(TRIM(B1513),ALL!$B$1:$V$2738,8,FALSE))," ",VLOOKUP(TRIM(B1513),ALL!$B$1:$V$2738,8,FALSE)))</f>
        <v>0</v>
      </c>
      <c r="M1513" s="34" t="str">
        <f>IF(ISBLANK(VLOOKUP(TRIM(B1513),ALL!$B$1:$V$2738,9,FALSE)),"",IF(ISERROR(VLOOKUP(TRIM(B1513),ALL!$B$1:$V$2738,9,FALSE))," ",VLOOKUP(TRIM(B1513),ALL!$B$1:$V$2738,9,FALSE)))</f>
        <v/>
      </c>
      <c r="N1513" s="34">
        <f>IF(ISBLANK(VLOOKUP(TRIM(B1513),ALL!$B$1:$V$2738,10,FALSE)),"",IF(ISERROR(VLOOKUP(TRIM(B1513),ALL!$B$1:$V$2738,10,FALSE))," ",VLOOKUP(TRIM(B1513),ALL!$B$1:$V$2738,10,FALSE)))</f>
        <v>0</v>
      </c>
      <c r="O1513" s="32"/>
      <c r="P1513"/>
      <c r="Q1513"/>
      <c r="R1513"/>
      <c r="S1513"/>
      <c r="T1513"/>
      <c r="AB1513"/>
      <c r="AC1513"/>
    </row>
    <row r="1514" spans="1:29">
      <c r="A1514" s="34" t="str">
        <f>IF(ISERROR(VLOOKUP(TRIM(B1514),ALL!$B$1:$U$2738,3,FALSE)),"(unc)",VLOOKUP(TRIM(B1514),ALL!$B$1:$U$2738,3,FALSE))</f>
        <v>G @ OC @</v>
      </c>
      <c r="B1514" s="99" t="s">
        <v>9080</v>
      </c>
      <c r="C1514" s="10" t="s">
        <v>3744</v>
      </c>
      <c r="D1514" s="224">
        <f>VLOOKUP(TRIM(B1514),BirthdateDraft!$A$1:$M$9819,2,FALSE)</f>
        <v>35431</v>
      </c>
      <c r="E1514" s="203" t="str">
        <f>VLOOKUP(TRIM(B1514),BirthdateDraft!$A$1:$M$9819,3,FALSE)</f>
        <v>FA</v>
      </c>
      <c r="F1514" s="209" t="s">
        <v>10834</v>
      </c>
      <c r="G1514" s="34" t="str">
        <f>IF(ISERROR(VLOOKUP(TRIM(B1514),ALL!$B$1:$U$2738,2,FALSE)),"",IF(ISERROR(VLOOKUP(TRIM(B1514),ALL!$B$1:$U$2738,2,FALSE))," ",VLOOKUP(TRIM(B1514),ALL!$B$1:$U$2738,2,FALSE)))</f>
        <v>TBN</v>
      </c>
      <c r="H1514" s="124" t="str">
        <f>IF(ISBLANK(VLOOKUP(TRIM(B1514),ALL!$B$1:$V$2738,4,FALSE)),"",IF(ISERROR(VLOOKUP(TRIM(B1514),ALL!$B$1:$V$2738,4,FALSE))," ",VLOOKUP(TRIM(B1514),ALL!$B$1:$V$2738,4,FALSE)))</f>
        <v/>
      </c>
      <c r="I1514" s="34" t="str">
        <f>IF(ISBLANK(VLOOKUP(TRIM(B1514),ALL!$B$1:$V$2738,5,FALSE)),"",IF(ISERROR(VLOOKUP(TRIM(B1514),ALL!$B$1:$V$2738,5,FALSE))," ",VLOOKUP(TRIM(B1514),ALL!$B$1:$V$2738,5,FALSE)))</f>
        <v/>
      </c>
      <c r="J1514" s="34" t="str">
        <f>IF(ISBLANK(VLOOKUP(TRIM(B1514),ALL!$B$1:$V$2738,6,FALSE)),"",IF(ISERROR(VLOOKUP(TRIM(B1514),ALL!$B$1:$V$2738,6,FALSE))," ", VLOOKUP(TRIM(B1514),ALL!$B$1:$V$2738,6,FALSE)))</f>
        <v/>
      </c>
      <c r="K1514" s="34" t="str">
        <f>IF(ISBLANK(VLOOKUP(TRIM(B1514),ALL!$B$1:$V$2738,7,FALSE)),"",IF(ISERROR(VLOOKUP(TRIM(B1514),ALL!$B$1:$V$2738,7,FALSE))," ",VLOOKUP(TRIM(B1514),ALL!$B$1:$V$2738,7,FALSE)))</f>
        <v/>
      </c>
      <c r="L1514" s="34">
        <f>IF(ISBLANK(VLOOKUP(TRIM(B1514),ALL!$B$1:$V$2738,8,FALSE)),"",IF(ISERROR(VLOOKUP(TRIM(B1514),ALL!$B$1:$V$2738,8,FALSE))," ",VLOOKUP(TRIM(B1514),ALL!$B$1:$V$2738,8,FALSE)))</f>
        <v>0</v>
      </c>
      <c r="M1514" s="34">
        <f>IF(ISBLANK(VLOOKUP(TRIM(B1514),ALL!$B$1:$V$2738,9,FALSE)),"",IF(ISERROR(VLOOKUP(TRIM(B1514),ALL!$B$1:$V$2738,9,FALSE))," ",VLOOKUP(TRIM(B1514),ALL!$B$1:$V$2738,9,FALSE)))</f>
        <v>0</v>
      </c>
      <c r="N1514" s="34">
        <f>IF(ISBLANK(VLOOKUP(TRIM(B1514),ALL!$B$1:$V$2738,10,FALSE)),"",IF(ISERROR(VLOOKUP(TRIM(B1514),ALL!$B$1:$V$2738,10,FALSE))," ",VLOOKUP(TRIM(B1514),ALL!$B$1:$V$2738,10,FALSE)))</f>
        <v>0</v>
      </c>
      <c r="O1514" s="32"/>
      <c r="P1514"/>
      <c r="Q1514"/>
      <c r="R1514"/>
      <c r="S1514"/>
      <c r="T1514"/>
      <c r="AB1514"/>
      <c r="AC1514"/>
    </row>
    <row r="1516" spans="1:29">
      <c r="A1516" s="34"/>
      <c r="B1516" s="99"/>
      <c r="C1516" s="10"/>
      <c r="D1516" s="224"/>
      <c r="E1516" s="203"/>
      <c r="F1516" s="209"/>
      <c r="G1516" s="34"/>
      <c r="H1516" s="124"/>
      <c r="I1516" s="34"/>
      <c r="J1516" s="34"/>
      <c r="K1516" s="34"/>
      <c r="L1516" s="34" t="str">
        <f>IF(ISBLANK(VLOOKUP(TRIM(B1516),ALL!$B$1:$V$2738,8,FALSE)),"",IF(ISERROR(VLOOKUP(TRIM(B1516),ALL!$B$1:$V$2738,8,FALSE))," ",VLOOKUP(TRIM(B1516),ALL!$B$1:$V$2738,8,FALSE)))</f>
        <v xml:space="preserve"> </v>
      </c>
      <c r="M1516" s="34" t="str">
        <f>IF(ISBLANK(VLOOKUP(TRIM(B1516),ALL!$B$1:$V$2738,9,FALSE)),"",IF(ISERROR(VLOOKUP(TRIM(B1516),ALL!$B$1:$V$2738,9,FALSE))," ",VLOOKUP(TRIM(B1516),ALL!$B$1:$V$2738,9,FALSE)))</f>
        <v xml:space="preserve"> </v>
      </c>
      <c r="N1516" s="34" t="str">
        <f>IF(ISBLANK(VLOOKUP(TRIM(B1516),ALL!$B$1:$V$2738,10,FALSE)),"",IF(ISERROR(VLOOKUP(TRIM(B1516),ALL!$B$1:$V$2738,10,FALSE))," ",VLOOKUP(TRIM(B1516),ALL!$B$1:$V$2738,10,FALSE)))</f>
        <v xml:space="preserve"> </v>
      </c>
      <c r="O1516" s="32"/>
      <c r="P1516"/>
      <c r="Q1516"/>
      <c r="R1516"/>
      <c r="S1516"/>
      <c r="T1516"/>
      <c r="AB1516"/>
      <c r="AC1516"/>
    </row>
    <row r="1517" spans="1:29">
      <c r="A1517" s="34" t="str">
        <f>IF(ISERROR(VLOOKUP(TRIM(B1517),ALL!$B$1:$U$2738,3,FALSE)),"(unc)",VLOOKUP(TRIM(B1517),ALL!$B$1:$U$2738,3,FALSE))</f>
        <v>LDT $</v>
      </c>
      <c r="B1517" s="99" t="s">
        <v>6148</v>
      </c>
      <c r="C1517" s="10" t="s">
        <v>3188</v>
      </c>
      <c r="D1517" s="224">
        <f>VLOOKUP(TRIM(B1517),BirthdateDraft!$A$1:$M$9000,2,FALSE)</f>
        <v>34393</v>
      </c>
      <c r="E1517" s="203" t="str">
        <f>VLOOKUP(TRIM(B1517),BirthdateDraft!$A$1:$M$9865,3,FALSE)</f>
        <v>17/2</v>
      </c>
      <c r="F1517" s="209"/>
      <c r="G1517" s="34" t="str">
        <f>IF(ISERROR(VLOOKUP(TRIM(B1517),ALL!$B$1:$U$2738,2,FALSE)),"",IF(ISERROR(VLOOKUP(TRIM(B1517),ALL!$B$1:$U$2738,2,FALSE))," ",VLOOKUP(TRIM(B1517),ALL!$B$1:$U$2738,2,FALSE)))</f>
        <v>CLA</v>
      </c>
      <c r="H1517" s="124" t="str">
        <f>IF(ISBLANK(VLOOKUP(TRIM(B1517),ALL!$B$1:$V$2738,4,FALSE)),"",IF(ISERROR(VLOOKUP(TRIM(B1517),ALL!$B$1:$V$2738,4,FALSE))," ",VLOOKUP(TRIM(B1517),ALL!$B$1:$V$2738,4,FALSE)))</f>
        <v>5</v>
      </c>
      <c r="I1517" s="34" t="str">
        <f>IF(ISBLANK(VLOOKUP(TRIM(B1517),ALL!$B$1:$V$2738,5,FALSE)),"",IF(ISERROR(VLOOKUP(TRIM(B1517),ALL!$B$1:$V$2738,5,FALSE))," ",VLOOKUP(TRIM(B1517),ALL!$B$1:$V$2738,5,FALSE)))</f>
        <v/>
      </c>
      <c r="J1517" s="34">
        <f>IF(ISBLANK(VLOOKUP(TRIM(B1517),ALL!$B$1:$V$2738,6,FALSE)),"",IF(ISERROR(VLOOKUP(TRIM(B1517),ALL!$B$1:$V$2738,6,FALSE))," ", VLOOKUP(TRIM(B1517),ALL!$B$1:$V$2738,6,FALSE)))</f>
        <v>5</v>
      </c>
      <c r="K1517" s="34" t="str">
        <f>IF(ISBLANK(VLOOKUP(TRIM(B1517),ALL!$B$1:$V$2738,7,FALSE)),"",IF(ISERROR(VLOOKUP(TRIM(B1517),ALL!$B$1:$V$2738,7,FALSE))," ",VLOOKUP(TRIM(B1517),ALL!$B$1:$V$2738,7,FALSE)))</f>
        <v/>
      </c>
      <c r="L1517" s="34" t="str">
        <f>IF(ISBLANK(VLOOKUP(TRIM(B1517),ALL!$B$1:$V$2738,8,FALSE)),"",IF(ISERROR(VLOOKUP(TRIM(B1517),ALL!$B$1:$V$2738,8,FALSE))," ",VLOOKUP(TRIM(B1517),ALL!$B$1:$V$2738,8,FALSE)))</f>
        <v/>
      </c>
      <c r="M1517" s="34" t="str">
        <f>IF(ISBLANK(VLOOKUP(TRIM(B1517),ALL!$B$1:$V$2738,9,FALSE)),"",IF(ISERROR(VLOOKUP(TRIM(B1517),ALL!$B$1:$V$2738,9,FALSE))," ",VLOOKUP(TRIM(B1517),ALL!$B$1:$V$2738,9,FALSE)))</f>
        <v/>
      </c>
      <c r="N1517" s="34" t="str">
        <f>IF(ISBLANK(VLOOKUP(TRIM(B1517),ALL!$B$1:$V$2738,10,FALSE)),"",IF(ISERROR(VLOOKUP(TRIM(B1517),ALL!$B$1:$V$2738,10,FALSE))," ",VLOOKUP(TRIM(B1517),ALL!$B$1:$V$2738,10,FALSE)))</f>
        <v/>
      </c>
      <c r="O1517" s="32"/>
      <c r="P1517"/>
      <c r="Q1517"/>
      <c r="R1517"/>
      <c r="S1517"/>
      <c r="T1517"/>
      <c r="AB1517"/>
      <c r="AC1517"/>
    </row>
    <row r="1518" spans="1:29">
      <c r="A1518" s="34" t="str">
        <f>IF(ISERROR(VLOOKUP(TRIM(B1518),ALL!$B$1:$U$2738,3,FALSE)),"(unc)",VLOOKUP(TRIM(B1518),ALL!$B$1:$U$2738,3,FALSE))</f>
        <v>End $</v>
      </c>
      <c r="B1518" s="208" t="s">
        <v>11351</v>
      </c>
      <c r="C1518" s="10" t="s">
        <v>3188</v>
      </c>
      <c r="D1518" s="224">
        <f>VLOOKUP(TRIM(B1518),BirthdateDraft!$A$1:$M$9000,2,FALSE)</f>
        <v>36180</v>
      </c>
      <c r="E1518" s="203">
        <f>VLOOKUP(TRIM(B1518),BirthdateDraft!$A$1:$M$9865,3,FALSE)</f>
        <v>23.2</v>
      </c>
      <c r="F1518" s="209">
        <v>24.2</v>
      </c>
      <c r="G1518" s="34" t="str">
        <f>IF(ISERROR(VLOOKUP(TRIM(B1518),ALL!$B$1:$U$2738,2,FALSE)),"",IF(ISERROR(VLOOKUP(TRIM(B1518),ALL!$B$1:$U$2738,2,FALSE))," ",VLOOKUP(TRIM(B1518),ALL!$B$1:$U$2738,2,FALSE)))</f>
        <v>NEA</v>
      </c>
      <c r="H1518" s="124" t="str">
        <f>IF(ISBLANK(VLOOKUP(TRIM(B1518),ALL!$B$1:$V$2738,4,FALSE)),"",IF(ISERROR(VLOOKUP(TRIM(B1518),ALL!$B$1:$V$2738,4,FALSE))," ",VLOOKUP(TRIM(B1518),ALL!$B$1:$V$2738,4,FALSE)))</f>
        <v>4</v>
      </c>
      <c r="I1518" s="34" t="str">
        <f>IF(ISBLANK(VLOOKUP(TRIM(B1518),ALL!$B$1:$V$2738,5,FALSE)),"",IF(ISERROR(VLOOKUP(TRIM(B1518),ALL!$B$1:$V$2738,5,FALSE))," ",VLOOKUP(TRIM(B1518),ALL!$B$1:$V$2738,5,FALSE)))</f>
        <v/>
      </c>
      <c r="J1518" s="34">
        <f>IF(ISBLANK(VLOOKUP(TRIM(B1518),ALL!$B$1:$V$2738,6,FALSE)),"",IF(ISERROR(VLOOKUP(TRIM(B1518),ALL!$B$1:$V$2738,6,FALSE))," ", VLOOKUP(TRIM(B1518),ALL!$B$1:$V$2738,6,FALSE)))</f>
        <v>1</v>
      </c>
      <c r="K1518" s="34"/>
      <c r="L1518" s="34"/>
      <c r="M1518" s="34"/>
      <c r="N1518" s="34"/>
      <c r="O1518" s="32"/>
      <c r="P1518"/>
      <c r="Q1518"/>
      <c r="R1518"/>
      <c r="S1518"/>
      <c r="T1518"/>
      <c r="AB1518"/>
      <c r="AC1518"/>
    </row>
    <row r="1519" spans="1:29">
      <c r="A1519" s="34" t="str">
        <f>IF(ISERROR(VLOOKUP(TRIM(B1519),ALL!$B$1:$U$2738,3,FALSE)),"(unc)",VLOOKUP(TRIM(B1519),ALL!$B$1:$U$2738,3,FALSE))</f>
        <v>DT $</v>
      </c>
      <c r="B1519" s="99" t="s">
        <v>6083</v>
      </c>
      <c r="C1519" s="10" t="s">
        <v>3188</v>
      </c>
      <c r="D1519" s="224">
        <f>VLOOKUP(TRIM(B1519),BirthdateDraft!$A$1:$M$9000,2,FALSE)</f>
        <v>34904</v>
      </c>
      <c r="E1519" s="203" t="str">
        <f>VLOOKUP(TRIM(B1519),BirthdateDraft!$A$1:$M$9865,3,FALSE)</f>
        <v>17/3</v>
      </c>
      <c r="F1519" s="209" t="s">
        <v>10754</v>
      </c>
      <c r="G1519" s="34" t="str">
        <f>IF(ISERROR(VLOOKUP(TRIM(B1519),ALL!$B$1:$U$2738,2,FALSE)),"",IF(ISERROR(VLOOKUP(TRIM(B1519),ALL!$B$1:$U$2738,2,FALSE))," ",VLOOKUP(TRIM(B1519),ALL!$B$1:$U$2738,2,FALSE)))</f>
        <v>PIA</v>
      </c>
      <c r="H1519" s="124" t="str">
        <f>IF(ISBLANK(VLOOKUP(TRIM(B1519),ALL!$B$1:$V$2738,4,FALSE)),"",IF(ISERROR(VLOOKUP(TRIM(B1519),ALL!$B$1:$V$2738,4,FALSE))," ",VLOOKUP(TRIM(B1519),ALL!$B$1:$V$2738,4,FALSE)))</f>
        <v>4</v>
      </c>
      <c r="I1519" s="34" t="str">
        <f>IF(ISBLANK(VLOOKUP(TRIM(B1519),ALL!$B$1:$V$2738,5,FALSE)),"",IF(ISERROR(VLOOKUP(TRIM(B1519),ALL!$B$1:$V$2738,5,FALSE))," ",VLOOKUP(TRIM(B1519),ALL!$B$1:$V$2738,5,FALSE)))</f>
        <v/>
      </c>
      <c r="J1519" s="34">
        <f>IF(ISBLANK(VLOOKUP(TRIM(B1519),ALL!$B$1:$V$2738,6,FALSE)),"",IF(ISERROR(VLOOKUP(TRIM(B1519),ALL!$B$1:$V$2738,6,FALSE))," ", VLOOKUP(TRIM(B1519),ALL!$B$1:$V$2738,6,FALSE)))</f>
        <v>0</v>
      </c>
      <c r="K1519" s="34"/>
      <c r="L1519" s="34"/>
      <c r="M1519" s="34"/>
      <c r="N1519" s="34"/>
      <c r="O1519" s="32"/>
      <c r="P1519"/>
      <c r="Q1519"/>
      <c r="R1519"/>
      <c r="S1519"/>
      <c r="T1519"/>
      <c r="AB1519"/>
      <c r="AC1519"/>
    </row>
    <row r="1520" spans="1:29">
      <c r="A1520" s="34" t="str">
        <f>IF(ISERROR(VLOOKUP(TRIM(B1520),ALL!$B$1:$U$2738,3,FALSE)),"(unc)",VLOOKUP(TRIM(B1520),ALL!$B$1:$U$2738,3,FALSE))</f>
        <v>End $ DT $</v>
      </c>
      <c r="B1520" s="99" t="s">
        <v>475</v>
      </c>
      <c r="C1520" s="10" t="s">
        <v>3188</v>
      </c>
      <c r="D1520" s="224">
        <f>VLOOKUP(TRIM(B1520),BirthdateDraft!$A$1:$M$9000,2,FALSE)</f>
        <v>32949</v>
      </c>
      <c r="E1520" s="203" t="str">
        <f>VLOOKUP(TRIM(B1520),BirthdateDraft!$A$1:$M$9865,3,FALSE)</f>
        <v>11/7</v>
      </c>
      <c r="F1520" s="209"/>
      <c r="G1520" s="34" t="str">
        <f>IF(ISERROR(VLOOKUP(TRIM(B1520),ALL!$B$1:$U$2738,2,FALSE)),"",IF(ISERROR(VLOOKUP(TRIM(B1520),ALL!$B$1:$U$2738,2,FALSE))," ",VLOOKUP(TRIM(B1520),ALL!$B$1:$U$2738,2,FALSE)))</f>
        <v>NEA</v>
      </c>
      <c r="H1520" s="124" t="str">
        <f>IF(ISBLANK(VLOOKUP(TRIM(B1520),ALL!$B$1:$V$2738,4,FALSE)),"",IF(ISERROR(VLOOKUP(TRIM(B1520),ALL!$B$1:$V$2738,4,FALSE))," ",VLOOKUP(TRIM(B1520),ALL!$B$1:$V$2738,4,FALSE)))</f>
        <v>4</v>
      </c>
      <c r="I1520" s="34" t="str">
        <f>IF(ISBLANK(VLOOKUP(TRIM(B1520),ALL!$B$1:$V$2738,5,FALSE)),"",IF(ISERROR(VLOOKUP(TRIM(B1520),ALL!$B$1:$V$2738,5,FALSE))," ",VLOOKUP(TRIM(B1520),ALL!$B$1:$V$2738,5,FALSE)))</f>
        <v>4</v>
      </c>
      <c r="J1520" s="34">
        <f>IF(ISBLANK(VLOOKUP(TRIM(B1520),ALL!$B$1:$V$2738,6,FALSE)),"",IF(ISERROR(VLOOKUP(TRIM(B1520),ALL!$B$1:$V$2738,6,FALSE))," ", VLOOKUP(TRIM(B1520),ALL!$B$1:$V$2738,6,FALSE)))</f>
        <v>0</v>
      </c>
      <c r="K1520" s="34" t="str">
        <f>IF(ISBLANK(VLOOKUP(TRIM(B1520),ALL!$B$1:$V$2738,7,FALSE)),"",IF(ISERROR(VLOOKUP(TRIM(B1520),ALL!$B$1:$V$2738,7,FALSE))," ",VLOOKUP(TRIM(B1520),ALL!$B$1:$V$2738,7,FALSE)))</f>
        <v/>
      </c>
      <c r="L1520" s="34" t="str">
        <f>IF(ISBLANK(VLOOKUP(TRIM(B1520),ALL!$B$1:$V$2738,8,FALSE)),"",IF(ISERROR(VLOOKUP(TRIM(B1520),ALL!$B$1:$V$2738,8,FALSE))," ",VLOOKUP(TRIM(B1520),ALL!$B$1:$V$2738,8,FALSE)))</f>
        <v/>
      </c>
      <c r="M1520" s="34" t="str">
        <f>IF(ISBLANK(VLOOKUP(TRIM(B1520),ALL!$B$1:$V$2738,9,FALSE)),"",IF(ISERROR(VLOOKUP(TRIM(B1520),ALL!$B$1:$V$2738,9,FALSE))," ",VLOOKUP(TRIM(B1520),ALL!$B$1:$V$2738,9,FALSE)))</f>
        <v/>
      </c>
      <c r="N1520" s="34" t="str">
        <f>IF(ISBLANK(VLOOKUP(TRIM(B1520),ALL!$B$1:$V$2738,10,FALSE)),"",IF(ISERROR(VLOOKUP(TRIM(B1520),ALL!$B$1:$V$2738,10,FALSE))," ",VLOOKUP(TRIM(B1520),ALL!$B$1:$V$2738,10,FALSE)))</f>
        <v/>
      </c>
      <c r="O1520" s="32"/>
      <c r="P1520"/>
      <c r="Q1520"/>
      <c r="R1520"/>
      <c r="S1520"/>
      <c r="T1520"/>
      <c r="AB1520"/>
      <c r="AC1520"/>
    </row>
    <row r="1521" spans="1:46">
      <c r="A1521" s="34" t="str">
        <f>IF(ISERROR(VLOOKUP(TRIM(B1521),ALL!$B$1:$U$2738,3,FALSE)),"(unc)",VLOOKUP(TRIM(B1521),ALL!$B$1:$U$2738,3,FALSE))</f>
        <v>LDT $</v>
      </c>
      <c r="B1521" s="99" t="s">
        <v>3963</v>
      </c>
      <c r="C1521" s="10" t="s">
        <v>3188</v>
      </c>
      <c r="D1521" s="224">
        <f>VLOOKUP(TRIM(B1521),BirthdateDraft!$A$1:$M$9000,2,FALSE)</f>
        <v>33692</v>
      </c>
      <c r="E1521" s="203" t="str">
        <f>VLOOKUP(TRIM(B1521),BirthdateDraft!$A$1:$M$9865,3,FALSE)</f>
        <v>13/2</v>
      </c>
      <c r="F1521" s="209"/>
      <c r="G1521" s="34" t="str">
        <f>IF(ISERROR(VLOOKUP(TRIM(B1521),ALL!$B$1:$U$2738,2,FALSE)),"",IF(ISERROR(VLOOKUP(TRIM(B1521),ALL!$B$1:$U$2738,2,FALSE))," ",VLOOKUP(TRIM(B1521),ALL!$B$1:$U$2738,2,FALSE)))</f>
        <v>DAN</v>
      </c>
      <c r="H1521" s="124" t="str">
        <f>IF(ISBLANK(VLOOKUP(TRIM(B1521),ALL!$B$1:$V$2738,4,FALSE)),"",IF(ISERROR(VLOOKUP(TRIM(B1521),ALL!$B$1:$V$2738,4,FALSE))," ",VLOOKUP(TRIM(B1521),ALL!$B$1:$V$2738,4,FALSE)))</f>
        <v>0</v>
      </c>
      <c r="I1521" s="34" t="str">
        <f>IF(ISBLANK(VLOOKUP(TRIM(B1521),ALL!$B$1:$V$2738,5,FALSE)),"",IF(ISERROR(VLOOKUP(TRIM(B1521),ALL!$B$1:$V$2738,5,FALSE))," ",VLOOKUP(TRIM(B1521),ALL!$B$1:$V$2738,5,FALSE)))</f>
        <v/>
      </c>
      <c r="J1521" s="34">
        <f>IF(ISBLANK(VLOOKUP(TRIM(B1521),ALL!$B$1:$V$2738,6,FALSE)),"",IF(ISERROR(VLOOKUP(TRIM(B1521),ALL!$B$1:$V$2738,6,FALSE))," ", VLOOKUP(TRIM(B1521),ALL!$B$1:$V$2738,6,FALSE)))</f>
        <v>5</v>
      </c>
      <c r="K1521" s="34" t="str">
        <f>IF(ISBLANK(VLOOKUP(TRIM(B1521),ALL!$B$1:$V$2738,7,FALSE)),"",IF(ISERROR(VLOOKUP(TRIM(B1521),ALL!$B$1:$V$2738,7,FALSE))," ",VLOOKUP(TRIM(B1521),ALL!$B$1:$V$2738,7,FALSE)))</f>
        <v/>
      </c>
      <c r="L1521" s="34" t="str">
        <f>IF(ISBLANK(VLOOKUP(TRIM(B1521),ALL!$B$1:$V$2738,8,FALSE)),"",IF(ISERROR(VLOOKUP(TRIM(B1521),ALL!$B$1:$V$2738,8,FALSE))," ",VLOOKUP(TRIM(B1521),ALL!$B$1:$V$2738,8,FALSE)))</f>
        <v/>
      </c>
      <c r="M1521" s="34" t="str">
        <f>IF(ISBLANK(VLOOKUP(TRIM(B1521),ALL!$B$1:$V$2738,9,FALSE)),"",IF(ISERROR(VLOOKUP(TRIM(B1521),ALL!$B$1:$V$2738,9,FALSE))," ",VLOOKUP(TRIM(B1521),ALL!$B$1:$V$2738,9,FALSE)))</f>
        <v/>
      </c>
      <c r="N1521" s="34" t="str">
        <f>IF(ISBLANK(VLOOKUP(TRIM(B1521),ALL!$B$1:$V$2738,10,FALSE)),"",IF(ISERROR(VLOOKUP(TRIM(B1521),ALL!$B$1:$V$2738,10,FALSE))," ",VLOOKUP(TRIM(B1521),ALL!$B$1:$V$2738,10,FALSE)))</f>
        <v/>
      </c>
      <c r="O1521" s="32"/>
      <c r="P1521"/>
      <c r="Q1521"/>
      <c r="R1521"/>
      <c r="S1521"/>
      <c r="T1521"/>
      <c r="AB1521"/>
      <c r="AC1521"/>
    </row>
    <row r="1522" spans="1:46">
      <c r="A1522" s="34" t="str">
        <f>IF(ISERROR(VLOOKUP(TRIM(B1522),ALL!$B$1:$U$2738,3,FALSE)),"(unc)",VLOOKUP(TRIM(B1522),ALL!$B$1:$U$2738,3,FALSE))</f>
        <v>DT $</v>
      </c>
      <c r="B1522" s="99" t="s">
        <v>10025</v>
      </c>
      <c r="C1522" s="10" t="s">
        <v>3188</v>
      </c>
      <c r="D1522" s="224">
        <f>VLOOKUP(TRIM(B1522),BirthdateDraft!$A$1:$M$9000,2,FALSE)</f>
        <v>36287</v>
      </c>
      <c r="E1522" s="203" t="str">
        <f>VLOOKUP(TRIM(B1522),BirthdateDraft!$A$1:$M$9865,3,FALSE)</f>
        <v>22/5</v>
      </c>
      <c r="F1522" s="209" t="s">
        <v>8295</v>
      </c>
      <c r="G1522" s="34" t="str">
        <f>IF(ISERROR(VLOOKUP(TRIM(B1522),ALL!$B$1:$U$2738,2,FALSE)),"",IF(ISERROR(VLOOKUP(TRIM(B1522),ALL!$B$1:$U$2738,2,FALSE))," ",VLOOKUP(TRIM(B1522),ALL!$B$1:$U$2738,2,FALSE)))</f>
        <v>WAN</v>
      </c>
      <c r="H1522" s="124" t="str">
        <f>IF(ISBLANK(VLOOKUP(TRIM(B1522),ALL!$B$1:$V$2738,4,FALSE)),"",IF(ISERROR(VLOOKUP(TRIM(B1522),ALL!$B$1:$V$2738,4,FALSE))," ",VLOOKUP(TRIM(B1522),ALL!$B$1:$V$2738,4,FALSE)))</f>
        <v>0</v>
      </c>
      <c r="I1522" s="34" t="str">
        <f>IF(ISBLANK(VLOOKUP(TRIM(B1522),ALL!$B$1:$V$2738,5,FALSE)),"",IF(ISERROR(VLOOKUP(TRIM(B1522),ALL!$B$1:$V$2738,5,FALSE))," ",VLOOKUP(TRIM(B1522),ALL!$B$1:$V$2738,5,FALSE)))</f>
        <v/>
      </c>
      <c r="J1522" s="34">
        <f>IF(ISBLANK(VLOOKUP(TRIM(B1522),ALL!$B$1:$V$2738,6,FALSE)),"",IF(ISERROR(VLOOKUP(TRIM(B1522),ALL!$B$1:$V$2738,6,FALSE))," ", VLOOKUP(TRIM(B1522),ALL!$B$1:$V$2738,6,FALSE)))</f>
        <v>0</v>
      </c>
      <c r="K1522" s="34"/>
      <c r="L1522" s="34"/>
      <c r="M1522" s="34"/>
      <c r="N1522" s="34"/>
      <c r="O1522" s="32"/>
      <c r="P1522"/>
      <c r="Q1522"/>
      <c r="R1522"/>
      <c r="S1522"/>
      <c r="T1522"/>
      <c r="AB1522"/>
      <c r="AC1522"/>
    </row>
    <row r="1523" spans="1:46">
      <c r="A1523" s="34" t="str">
        <f>IF(ISERROR(VLOOKUP(TRIM(B1523),ALL!$B$1:$U$2738,3,FALSE)),"(unc)",VLOOKUP(TRIM(B1523),ALL!$B$1:$U$2738,3,FALSE))</f>
        <v>End $</v>
      </c>
      <c r="B1523" s="99" t="s">
        <v>9303</v>
      </c>
      <c r="C1523" s="10" t="s">
        <v>3188</v>
      </c>
      <c r="D1523" s="224">
        <f>VLOOKUP(TRIM(B1523),BirthdateDraft!$A$1:$M$9000,2,FALSE)</f>
        <v>34549</v>
      </c>
      <c r="E1523" s="203" t="str">
        <f>VLOOKUP(TRIM(B1523),BirthdateDraft!$A$1:$M$9865,3,FALSE)</f>
        <v>15/1 (3)</v>
      </c>
      <c r="F1523" s="209"/>
      <c r="G1523" s="34" t="str">
        <f>IF(ISERROR(VLOOKUP(TRIM(B1523),ALL!$B$1:$U$2738,2,FALSE)),"",IF(ISERROR(VLOOKUP(TRIM(B1523),ALL!$B$1:$U$2738,2,FALSE))," ",VLOOKUP(TRIM(B1523),ALL!$B$1:$U$2738,2,FALSE)))</f>
        <v>DAN</v>
      </c>
      <c r="H1523" s="124" t="str">
        <f>IF(ISBLANK(VLOOKUP(TRIM(B1523),ALL!$B$1:$V$2738,4,FALSE)),"",IF(ISERROR(VLOOKUP(TRIM(B1523),ALL!$B$1:$V$2738,4,FALSE))," ",VLOOKUP(TRIM(B1523),ALL!$B$1:$V$2738,4,FALSE)))</f>
        <v>0</v>
      </c>
      <c r="I1523" s="34" t="str">
        <f>IF(ISBLANK(VLOOKUP(TRIM(B1523),ALL!$B$1:$V$2738,5,FALSE)),"",IF(ISERROR(VLOOKUP(TRIM(B1523),ALL!$B$1:$V$2738,5,FALSE))," ",VLOOKUP(TRIM(B1523),ALL!$B$1:$V$2738,5,FALSE)))</f>
        <v/>
      </c>
      <c r="J1523" s="34">
        <f>IF(ISBLANK(VLOOKUP(TRIM(B1523),ALL!$B$1:$V$2738,6,FALSE)),"",IF(ISERROR(VLOOKUP(TRIM(B1523),ALL!$B$1:$V$2738,6,FALSE))," ", VLOOKUP(TRIM(B1523),ALL!$B$1:$V$2738,6,FALSE)))</f>
        <v>6</v>
      </c>
      <c r="K1523" s="34" t="str">
        <f>IF(ISBLANK(VLOOKUP(TRIM(B1523),ALL!$B$1:$V$2738,7,FALSE)),"",IF(ISERROR(VLOOKUP(TRIM(B1523),ALL!$B$1:$V$2738,7,FALSE))," ",VLOOKUP(TRIM(B1523),ALL!$B$1:$V$2738,7,FALSE)))</f>
        <v/>
      </c>
      <c r="L1523" s="34" t="str">
        <f>IF(ISBLANK(VLOOKUP(TRIM(B1523),ALL!$B$1:$V$2738,8,FALSE)),"",IF(ISERROR(VLOOKUP(TRIM(B1523),ALL!$B$1:$V$2738,8,FALSE))," ",VLOOKUP(TRIM(B1523),ALL!$B$1:$V$2738,8,FALSE)))</f>
        <v/>
      </c>
      <c r="M1523" s="34" t="str">
        <f>IF(ISBLANK(VLOOKUP(TRIM(B1523),ALL!$B$1:$V$2738,9,FALSE)),"",IF(ISERROR(VLOOKUP(TRIM(B1523),ALL!$B$1:$V$2738,9,FALSE))," ",VLOOKUP(TRIM(B1523),ALL!$B$1:$V$2738,9,FALSE)))</f>
        <v/>
      </c>
      <c r="N1523" s="34" t="str">
        <f>IF(ISBLANK(VLOOKUP(TRIM(B1523),ALL!$B$1:$V$2738,10,FALSE)),"",IF(ISERROR(VLOOKUP(TRIM(B1523),ALL!$B$1:$V$2738,10,FALSE))," ",VLOOKUP(TRIM(B1523),ALL!$B$1:$V$2738,10,FALSE)))</f>
        <v/>
      </c>
      <c r="O1523" s="32"/>
      <c r="P1523"/>
      <c r="Q1523"/>
      <c r="R1523"/>
      <c r="S1523"/>
      <c r="T1523"/>
      <c r="AB1523"/>
      <c r="AC1523"/>
    </row>
    <row r="1524" spans="1:46">
      <c r="A1524" s="34"/>
      <c r="B1524" s="99"/>
      <c r="C1524" s="10"/>
      <c r="D1524" s="224"/>
      <c r="E1524" s="203"/>
      <c r="F1524" s="209"/>
      <c r="G1524" s="34"/>
      <c r="H1524" s="124"/>
      <c r="I1524" s="34"/>
      <c r="J1524" s="34"/>
      <c r="K1524" s="34"/>
      <c r="L1524" s="34" t="str">
        <f>IF(ISBLANK(VLOOKUP(TRIM(B1524),ALL!$B$1:$V$2738,8,FALSE)),"",IF(ISERROR(VLOOKUP(TRIM(B1524),ALL!$B$1:$V$2738,8,FALSE))," ",VLOOKUP(TRIM(B1524),ALL!$B$1:$V$2738,8,FALSE)))</f>
        <v xml:space="preserve"> </v>
      </c>
      <c r="M1524" s="34" t="str">
        <f>IF(ISBLANK(VLOOKUP(TRIM(B1524),ALL!$B$1:$V$2738,9,FALSE)),"",IF(ISERROR(VLOOKUP(TRIM(B1524),ALL!$B$1:$V$2738,9,FALSE))," ",VLOOKUP(TRIM(B1524),ALL!$B$1:$V$2738,9,FALSE)))</f>
        <v xml:space="preserve"> </v>
      </c>
      <c r="N1524" s="34" t="str">
        <f>IF(ISBLANK(VLOOKUP(TRIM(B1524),ALL!$B$1:$V$2738,10,FALSE)),"",IF(ISERROR(VLOOKUP(TRIM(B1524),ALL!$B$1:$V$2738,10,FALSE))," ",VLOOKUP(TRIM(B1524),ALL!$B$1:$V$2738,10,FALSE)))</f>
        <v xml:space="preserve"> </v>
      </c>
      <c r="O1524" s="32"/>
      <c r="P1524"/>
      <c r="Q1524"/>
      <c r="R1524"/>
      <c r="S1524"/>
      <c r="T1524"/>
      <c r="AB1524"/>
      <c r="AC1524"/>
    </row>
    <row r="1525" spans="1:46">
      <c r="A1525" s="34" t="str">
        <f>IF(ISERROR(VLOOKUP(TRIM(B1525),ALL!$B$1:$U$2738,3,FALSE)),"(unc)",VLOOKUP(TRIM(B1525),ALL!$B$1:$U$2738,3,FALSE))</f>
        <v>LILB</v>
      </c>
      <c r="B1525" s="99" t="s">
        <v>6518</v>
      </c>
      <c r="C1525" s="10" t="s">
        <v>3744</v>
      </c>
      <c r="D1525" s="224">
        <f>VLOOKUP(TRIM(B1525),BirthdateDraft!$A$1:$M$9000,2,FALSE)</f>
        <v>35528</v>
      </c>
      <c r="E1525" s="203" t="str">
        <f>VLOOKUP(TRIM(B1525),BirthdateDraft!$A$1:$M$9865,3,FALSE)</f>
        <v>18/1 (8)</v>
      </c>
      <c r="F1525" s="209"/>
      <c r="G1525" s="34" t="str">
        <f>IF(ISERROR(VLOOKUP(TRIM(B1525),ALL!$B$1:$U$2738,2,FALSE)),"",IF(ISERROR(VLOOKUP(TRIM(B1525),ALL!$B$1:$U$2738,2,FALSE))," ",VLOOKUP(TRIM(B1525),ALL!$B$1:$U$2738,2,FALSE)))</f>
        <v>BAA</v>
      </c>
      <c r="H1525" s="124" t="str">
        <f>IF(ISBLANK(VLOOKUP(TRIM(B1525),ALL!$B$1:$V$2738,4,FALSE)),"",IF(ISERROR(VLOOKUP(TRIM(B1525),ALL!$B$1:$V$2738,4,FALSE))," ",VLOOKUP(TRIM(B1525),ALL!$B$1:$V$2738,4,FALSE)))</f>
        <v>6-6</v>
      </c>
      <c r="I1525" s="34" t="str">
        <f>IF(ISBLANK(VLOOKUP(TRIM(B1525),ALL!$B$1:$V$2738,5,FALSE)),"",IF(ISERROR(VLOOKUP(TRIM(B1525),ALL!$B$1:$V$2738,5,FALSE))," ",VLOOKUP(TRIM(B1525),ALL!$B$1:$V$2738,5,FALSE)))</f>
        <v/>
      </c>
      <c r="J1525" s="34">
        <f>IF(ISBLANK(VLOOKUP(TRIM(B1525),ALL!$B$1:$V$2738,6,FALSE)),"",IF(ISERROR(VLOOKUP(TRIM(B1525),ALL!$B$1:$V$2738,6,FALSE))," ", VLOOKUP(TRIM(B1525),ALL!$B$1:$V$2738,6,FALSE)))</f>
        <v>3</v>
      </c>
      <c r="K1525" s="34" t="str">
        <f>IF(ISBLANK(VLOOKUP(TRIM(B1525),ALL!$B$1:$V$2738,7,FALSE)),"",IF(ISERROR(VLOOKUP(TRIM(B1525),ALL!$B$1:$V$2738,7,FALSE))," ",VLOOKUP(TRIM(B1525),ALL!$B$1:$V$2738,7,FALSE)))</f>
        <v/>
      </c>
      <c r="L1525" s="34" t="str">
        <f>IF(ISBLANK(VLOOKUP(TRIM(B1525),ALL!$B$1:$V$2738,8,FALSE)),"",IF(ISERROR(VLOOKUP(TRIM(B1525),ALL!$B$1:$V$2738,8,FALSE))," ",VLOOKUP(TRIM(B1525),ALL!$B$1:$V$2738,8,FALSE)))</f>
        <v/>
      </c>
      <c r="M1525" s="34" t="str">
        <f>IF(ISBLANK(VLOOKUP(TRIM(B1525),ALL!$B$1:$V$2738,9,FALSE)),"",IF(ISERROR(VLOOKUP(TRIM(B1525),ALL!$B$1:$V$2738,9,FALSE))," ",VLOOKUP(TRIM(B1525),ALL!$B$1:$V$2738,9,FALSE)))</f>
        <v/>
      </c>
      <c r="N1525" s="34" t="str">
        <f>IF(ISBLANK(VLOOKUP(TRIM(B1525),ALL!$B$1:$V$2738,10,FALSE)),"",IF(ISERROR(VLOOKUP(TRIM(B1525),ALL!$B$1:$V$2738,10,FALSE))," ",VLOOKUP(TRIM(B1525),ALL!$B$1:$V$2738,10,FALSE)))</f>
        <v/>
      </c>
      <c r="O1525" s="32"/>
      <c r="P1525"/>
      <c r="Q1525"/>
      <c r="R1525"/>
      <c r="S1525"/>
      <c r="T1525"/>
      <c r="AB1525"/>
      <c r="AC1525"/>
    </row>
    <row r="1526" spans="1:46">
      <c r="A1526" s="34" t="str">
        <f>IF(ISERROR(VLOOKUP(TRIM(B1526),ALL!$B$1:$U$2738,3,FALSE)),"(unc)",VLOOKUP(TRIM(B1526),ALL!$B$1:$U$2738,3,FALSE))</f>
        <v>RLB</v>
      </c>
      <c r="B1526" s="228" t="s">
        <v>7992</v>
      </c>
      <c r="C1526" s="10" t="s">
        <v>3744</v>
      </c>
      <c r="D1526" s="224">
        <f>VLOOKUP(TRIM(B1526),BirthdateDraft!$A$1:$M$9000,2,FALSE)</f>
        <v>35770</v>
      </c>
      <c r="E1526" s="203" t="str">
        <f>VLOOKUP(TRIM(B1526),BirthdateDraft!$A$1:$M$9865,3,FALSE)</f>
        <v>20/5</v>
      </c>
      <c r="F1526" s="209">
        <v>24.4</v>
      </c>
      <c r="G1526" s="34" t="str">
        <f>IF(ISERROR(VLOOKUP(TRIM(B1526),ALL!$B$1:$U$2738,2,FALSE)),"",IF(ISERROR(VLOOKUP(TRIM(B1526),ALL!$B$1:$U$2738,2,FALSE))," ",VLOOKUP(TRIM(B1526),ALL!$B$1:$U$2738,2,FALSE)))</f>
        <v>WAN</v>
      </c>
      <c r="H1526" s="124" t="str">
        <f>IF(ISBLANK(VLOOKUP(TRIM(B1526),ALL!$B$1:$V$2738,4,FALSE)),"",IF(ISERROR(VLOOKUP(TRIM(B1526),ALL!$B$1:$V$2738,4,FALSE))," ",VLOOKUP(TRIM(B1526),ALL!$B$1:$V$2738,4,FALSE)))</f>
        <v>4-4</v>
      </c>
      <c r="I1526" s="34" t="str">
        <f>IF(ISBLANK(VLOOKUP(TRIM(B1526),ALL!$B$1:$V$2738,5,FALSE)),"",IF(ISERROR(VLOOKUP(TRIM(B1526),ALL!$B$1:$V$2738,5,FALSE))," ",VLOOKUP(TRIM(B1526),ALL!$B$1:$V$2738,5,FALSE)))</f>
        <v/>
      </c>
      <c r="J1526" s="34">
        <f>IF(ISBLANK(VLOOKUP(TRIM(B1526),ALL!$B$1:$V$2738,6,FALSE)),"",IF(ISERROR(VLOOKUP(TRIM(B1526),ALL!$B$1:$V$2738,6,FALSE))," ", VLOOKUP(TRIM(B1526),ALL!$B$1:$V$2738,6,FALSE)))</f>
        <v>3</v>
      </c>
      <c r="K1526" s="34"/>
      <c r="L1526" s="34"/>
      <c r="M1526" s="34"/>
      <c r="N1526" s="34"/>
      <c r="O1526" s="32"/>
      <c r="P1526"/>
      <c r="Q1526"/>
      <c r="R1526"/>
      <c r="S1526"/>
      <c r="T1526"/>
      <c r="AB1526"/>
      <c r="AC1526"/>
    </row>
    <row r="1527" spans="1:46">
      <c r="A1527" s="34" t="str">
        <f>IF(ISERROR(VLOOKUP(TRIM(B1527),ALL!$B$1:$U$2738,3,FALSE)),"(unc)",VLOOKUP(TRIM(B1527),ALL!$B$1:$U$2738,3,FALSE))</f>
        <v>ILB</v>
      </c>
      <c r="B1527" s="99" t="s">
        <v>7912</v>
      </c>
      <c r="C1527" s="10" t="s">
        <v>3744</v>
      </c>
      <c r="D1527" s="224">
        <f>VLOOKUP(TRIM(B1527),BirthdateDraft!$A$1:$M$9000,2,FALSE)</f>
        <v>35670</v>
      </c>
      <c r="E1527" s="203" t="str">
        <f>VLOOKUP(TRIM(B1527),BirthdateDraft!$A$1:$M$9865,3,FALSE)</f>
        <v>20/4</v>
      </c>
      <c r="F1527" s="209" t="s">
        <v>8401</v>
      </c>
      <c r="G1527" s="34" t="str">
        <f>IF(ISERROR(VLOOKUP(TRIM(B1527),ALL!$B$1:$U$2738,2,FALSE)),"",IF(ISERROR(VLOOKUP(TRIM(B1527),ALL!$B$1:$U$2738,2,FALSE))," ",VLOOKUP(TRIM(B1527),ALL!$B$1:$U$2738,2,FALSE)))</f>
        <v>PIA</v>
      </c>
      <c r="H1527" s="124" t="str">
        <f>IF(ISBLANK(VLOOKUP(TRIM(B1527),ALL!$B$1:$V$2738,4,FALSE)),"",IF(ISERROR(VLOOKUP(TRIM(B1527),ALL!$B$1:$V$2738,4,FALSE))," ",VLOOKUP(TRIM(B1527),ALL!$B$1:$V$2738,4,FALSE)))</f>
        <v>0-0</v>
      </c>
      <c r="I1527" s="34" t="str">
        <f>IF(ISBLANK(VLOOKUP(TRIM(B1527),ALL!$B$1:$V$2738,5,FALSE)),"",IF(ISERROR(VLOOKUP(TRIM(B1527),ALL!$B$1:$V$2738,5,FALSE))," ",VLOOKUP(TRIM(B1527),ALL!$B$1:$V$2738,5,FALSE)))</f>
        <v/>
      </c>
      <c r="J1527" s="34">
        <f>IF(ISBLANK(VLOOKUP(TRIM(B1527),ALL!$B$1:$V$2738,6,FALSE)),"",IF(ISERROR(VLOOKUP(TRIM(B1527),ALL!$B$1:$V$2738,6,FALSE))," ", VLOOKUP(TRIM(B1527),ALL!$B$1:$V$2738,6,FALSE)))</f>
        <v>0</v>
      </c>
      <c r="K1527" s="34"/>
      <c r="L1527" s="34" t="str">
        <f>IF(ISBLANK(VLOOKUP(TRIM(B1527),ALL!$B$1:$V$2738,8,FALSE)),"",IF(ISERROR(VLOOKUP(TRIM(B1527),ALL!$B$1:$V$2738,8,FALSE))," ",VLOOKUP(TRIM(B1527),ALL!$B$1:$V$2738,8,FALSE)))</f>
        <v/>
      </c>
      <c r="M1527" s="34" t="str">
        <f>IF(ISBLANK(VLOOKUP(TRIM(B1527),ALL!$B$1:$V$2738,9,FALSE)),"",IF(ISERROR(VLOOKUP(TRIM(B1527),ALL!$B$1:$V$2738,9,FALSE))," ",VLOOKUP(TRIM(B1527),ALL!$B$1:$V$2738,9,FALSE)))</f>
        <v/>
      </c>
      <c r="N1527" s="34" t="str">
        <f>IF(ISBLANK(VLOOKUP(TRIM(B1527),ALL!$B$1:$V$2738,10,FALSE)),"",IF(ISERROR(VLOOKUP(TRIM(B1527),ALL!$B$1:$V$2738,10,FALSE))," ",VLOOKUP(TRIM(B1527),ALL!$B$1:$V$2738,10,FALSE)))</f>
        <v/>
      </c>
      <c r="O1527" s="32"/>
      <c r="P1527"/>
      <c r="Q1527"/>
      <c r="R1527"/>
      <c r="S1527"/>
      <c r="T1527"/>
      <c r="AB1527"/>
      <c r="AC1527"/>
    </row>
    <row r="1528" spans="1:46">
      <c r="A1528" s="34" t="str">
        <f>IF(ISERROR(VLOOKUP(TRIM(B1528),ALL!$B$1:$U$2738,3,FALSE)),"(unc)",VLOOKUP(TRIM(B1528),ALL!$B$1:$U$2738,3,FALSE))</f>
        <v>OLB</v>
      </c>
      <c r="B1528" s="99" t="s">
        <v>10045</v>
      </c>
      <c r="C1528" s="10" t="s">
        <v>3744</v>
      </c>
      <c r="D1528" s="224">
        <f>VLOOKUP(TRIM(B1528),BirthdateDraft!$A$1:$M$9819,2,FALSE)</f>
        <v>36543</v>
      </c>
      <c r="E1528" s="203" t="str">
        <f>VLOOKUP(TRIM(B1528),BirthdateDraft!$A$1:$M$9819,3,FALSE)</f>
        <v>22/5</v>
      </c>
      <c r="F1528" s="209" t="s">
        <v>10757</v>
      </c>
      <c r="G1528" s="34" t="str">
        <f>IF(ISERROR(VLOOKUP(TRIM(B1528),ALL!$B$1:$U$2738,2,FALSE)),"",IF(ISERROR(VLOOKUP(TRIM(B1528),ALL!$B$1:$U$2738,2,FALSE))," ",VLOOKUP(TRIM(B1528),ALL!$B$1:$U$2738,2,FALSE)))</f>
        <v>GBN</v>
      </c>
      <c r="H1528" s="124" t="str">
        <f>IF(ISBLANK(VLOOKUP(TRIM(B1528),ALL!$B$1:$V$2738,4,FALSE)),"",IF(ISERROR(VLOOKUP(TRIM(B1528),ALL!$B$1:$V$2738,4,FALSE))," ",VLOOKUP(TRIM(B1528),ALL!$B$1:$V$2738,4,FALSE)))</f>
        <v>0-0</v>
      </c>
      <c r="I1528" s="34" t="str">
        <f>IF(ISBLANK(VLOOKUP(TRIM(B1528),ALL!$B$1:$V$2738,5,FALSE)),"",IF(ISERROR(VLOOKUP(TRIM(B1528),ALL!$B$1:$V$2738,5,FALSE))," ",VLOOKUP(TRIM(B1528),ALL!$B$1:$V$2738,5,FALSE)))</f>
        <v/>
      </c>
      <c r="J1528" s="34">
        <f>IF(ISBLANK(VLOOKUP(TRIM(B1528),ALL!$B$1:$V$2738,6,FALSE)),"",IF(ISERROR(VLOOKUP(TRIM(B1528),ALL!$B$1:$V$2738,6,FALSE))," ", VLOOKUP(TRIM(B1528),ALL!$B$1:$V$2738,6,FALSE)))</f>
        <v>7</v>
      </c>
      <c r="K1528" s="34"/>
      <c r="L1528" s="34"/>
      <c r="M1528" s="34"/>
      <c r="N1528" s="34"/>
      <c r="O1528" s="32"/>
      <c r="P1528"/>
      <c r="Q1528"/>
      <c r="R1528"/>
      <c r="S1528"/>
      <c r="T1528"/>
      <c r="AB1528"/>
      <c r="AC1528"/>
    </row>
    <row r="1529" spans="1:46">
      <c r="A1529" s="34" t="str">
        <f>IF(ISERROR(VLOOKUP(TRIM(B1529),ALL!$B$1:$U$2738,3,FALSE)),"(unc)",VLOOKUP(TRIM(B1529),ALL!$B$1:$U$2738,3,FALSE))</f>
        <v>OLB</v>
      </c>
      <c r="B1529" s="99" t="s">
        <v>9986</v>
      </c>
      <c r="C1529" s="10" t="s">
        <v>3744</v>
      </c>
      <c r="D1529" s="224">
        <f>VLOOKUP(TRIM(B1529),BirthdateDraft!$A$1:$M$9819,2,FALSE)</f>
        <v>36663</v>
      </c>
      <c r="E1529" s="203" t="str">
        <f>VLOOKUP(TRIM(B1529),BirthdateDraft!$A$1:$M$9819,3,FALSE)</f>
        <v>22/2</v>
      </c>
      <c r="F1529" s="209" t="s">
        <v>10697</v>
      </c>
      <c r="G1529" s="34" t="str">
        <f>IF(ISERROR(VLOOKUP(TRIM(B1529),ALL!$B$1:$U$2738,2,FALSE)),"",IF(ISERROR(VLOOKUP(TRIM(B1529),ALL!$B$1:$U$2738,2,FALSE))," ",VLOOKUP(TRIM(B1529),ALL!$B$1:$U$2738,2,FALSE)))</f>
        <v>BAA</v>
      </c>
      <c r="H1529" s="124" t="str">
        <f>IF(ISBLANK(VLOOKUP(TRIM(B1529),ALL!$B$1:$V$2738,4,FALSE)),"",IF(ISERROR(VLOOKUP(TRIM(B1529),ALL!$B$1:$V$2738,4,FALSE))," ",VLOOKUP(TRIM(B1529),ALL!$B$1:$V$2738,4,FALSE)))</f>
        <v>0-0</v>
      </c>
      <c r="I1529" s="34" t="str">
        <f>IF(ISBLANK(VLOOKUP(TRIM(B1529),ALL!$B$1:$V$2738,5,FALSE)),"",IF(ISERROR(VLOOKUP(TRIM(B1529),ALL!$B$1:$V$2738,5,FALSE))," ",VLOOKUP(TRIM(B1529),ALL!$B$1:$V$2738,5,FALSE)))</f>
        <v/>
      </c>
      <c r="J1529" s="34">
        <f>IF(ISBLANK(VLOOKUP(TRIM(B1529),ALL!$B$1:$V$2738,6,FALSE)),"",IF(ISERROR(VLOOKUP(TRIM(B1529),ALL!$B$1:$V$2738,6,FALSE))," ", VLOOKUP(TRIM(B1529),ALL!$B$1:$V$2738,6,FALSE)))</f>
        <v>2</v>
      </c>
      <c r="K1529" s="34"/>
      <c r="L1529" s="34"/>
      <c r="M1529" s="34"/>
      <c r="N1529" s="34"/>
      <c r="O1529" s="32"/>
      <c r="P1529"/>
      <c r="Q1529"/>
      <c r="R1529"/>
      <c r="S1529"/>
      <c r="T1529"/>
      <c r="AB1529"/>
      <c r="AC1529"/>
    </row>
    <row r="1530" spans="1:46">
      <c r="A1530" s="34" t="str">
        <f>IF(ISERROR(VLOOKUP(TRIM(B1530),ALL!$B$1:$U$2738,3,FALSE)),"(unc)",VLOOKUP(TRIM(B1530),ALL!$B$1:$U$2738,3,FALSE))</f>
        <v>LB</v>
      </c>
      <c r="B1530" s="99" t="s">
        <v>8005</v>
      </c>
      <c r="C1530" s="10" t="s">
        <v>3744</v>
      </c>
      <c r="D1530" s="224">
        <f>VLOOKUP(TRIM(B1530),BirthdateDraft!$A$1:$M$9000,2,FALSE)</f>
        <v>35694</v>
      </c>
      <c r="E1530" s="203" t="str">
        <f>VLOOKUP(TRIM(B1530),BirthdateDraft!$A$1:$M$9865,3,FALSE)</f>
        <v>20/4</v>
      </c>
      <c r="F1530" s="209" t="s">
        <v>8781</v>
      </c>
      <c r="G1530" s="34" t="str">
        <f>IF(ISERROR(VLOOKUP(TRIM(B1530),ALL!$B$1:$U$2738,2,FALSE)),"",IF(ISERROR(VLOOKUP(TRIM(B1530),ALL!$B$1:$U$2738,2,FALSE))," ",VLOOKUP(TRIM(B1530),ALL!$B$1:$U$2738,2,FALSE)))</f>
        <v>CNA</v>
      </c>
      <c r="H1530" s="124" t="str">
        <f>IF(ISBLANK(VLOOKUP(TRIM(B1530),ALL!$B$1:$V$2738,4,FALSE)),"",IF(ISERROR(VLOOKUP(TRIM(B1530),ALL!$B$1:$V$2738,4,FALSE))," ",VLOOKUP(TRIM(B1530),ALL!$B$1:$V$2738,4,FALSE)))</f>
        <v>0-0</v>
      </c>
      <c r="I1530" s="34" t="str">
        <f>IF(ISBLANK(VLOOKUP(TRIM(B1530),ALL!$B$1:$V$2738,5,FALSE)),"",IF(ISERROR(VLOOKUP(TRIM(B1530),ALL!$B$1:$V$2738,5,FALSE))," ",VLOOKUP(TRIM(B1530),ALL!$B$1:$V$2738,5,FALSE)))</f>
        <v/>
      </c>
      <c r="J1530" s="34">
        <f>IF(ISBLANK(VLOOKUP(TRIM(B1530),ALL!$B$1:$V$2738,6,FALSE)),"",IF(ISERROR(VLOOKUP(TRIM(B1530),ALL!$B$1:$V$2738,6,FALSE))," ", VLOOKUP(TRIM(B1530),ALL!$B$1:$V$2738,6,FALSE)))</f>
        <v>0</v>
      </c>
      <c r="K1530" s="34" t="str">
        <f>IF(ISBLANK(VLOOKUP(TRIM(B1530),ALL!$B$1:$V$2738,7,FALSE)),"",IF(ISERROR(VLOOKUP(TRIM(B1530),ALL!$B$1:$V$2738,7,FALSE))," ",VLOOKUP(TRIM(B1530),ALL!$B$1:$V$2738,7,FALSE)))</f>
        <v/>
      </c>
      <c r="L1530" s="34" t="str">
        <f>IF(ISBLANK(VLOOKUP(TRIM(B1530),ALL!$B$1:$V$2738,8,FALSE)),"",IF(ISERROR(VLOOKUP(TRIM(B1530),ALL!$B$1:$V$2738,8,FALSE))," ",VLOOKUP(TRIM(B1530),ALL!$B$1:$V$2738,8,FALSE)))</f>
        <v/>
      </c>
      <c r="M1530" s="34" t="str">
        <f>IF(ISBLANK(VLOOKUP(TRIM(B1530),ALL!$B$1:$V$2738,9,FALSE)),"",IF(ISERROR(VLOOKUP(TRIM(B1530),ALL!$B$1:$V$2738,9,FALSE))," ",VLOOKUP(TRIM(B1530),ALL!$B$1:$V$2738,9,FALSE)))</f>
        <v/>
      </c>
      <c r="N1530" s="34" t="str">
        <f>IF(ISBLANK(VLOOKUP(TRIM(B1530),ALL!$B$1:$V$2738,10,FALSE)),"",IF(ISERROR(VLOOKUP(TRIM(B1530),ALL!$B$1:$V$2738,10,FALSE))," ",VLOOKUP(TRIM(B1530),ALL!$B$1:$V$2738,10,FALSE)))</f>
        <v/>
      </c>
      <c r="O1530" s="32"/>
      <c r="P1530"/>
      <c r="Q1530"/>
      <c r="R1530" t="str">
        <f>""</f>
        <v/>
      </c>
      <c r="S1530" t="str">
        <f>""</f>
        <v/>
      </c>
      <c r="T1530" t="str">
        <f>""</f>
        <v/>
      </c>
      <c r="U1530" t="str">
        <f>""</f>
        <v/>
      </c>
      <c r="V1530" t="str">
        <f>""</f>
        <v/>
      </c>
      <c r="W1530" t="str">
        <f>""</f>
        <v/>
      </c>
      <c r="X1530" t="str">
        <f>""</f>
        <v/>
      </c>
      <c r="Y1530" t="str">
        <f>""</f>
        <v/>
      </c>
      <c r="Z1530" t="str">
        <f>""</f>
        <v/>
      </c>
      <c r="AA1530" t="str">
        <f>""</f>
        <v/>
      </c>
      <c r="AB1530" t="str">
        <f>""</f>
        <v/>
      </c>
      <c r="AC1530" t="str">
        <f>""</f>
        <v/>
      </c>
      <c r="AD1530" t="str">
        <f>""</f>
        <v/>
      </c>
      <c r="AE1530" t="str">
        <f>""</f>
        <v/>
      </c>
      <c r="AF1530" t="str">
        <f>""</f>
        <v/>
      </c>
      <c r="AG1530" t="str">
        <f>""</f>
        <v/>
      </c>
      <c r="AH1530" t="str">
        <f>""</f>
        <v/>
      </c>
      <c r="AI1530" t="str">
        <f>""</f>
        <v/>
      </c>
      <c r="AJ1530" t="str">
        <f>""</f>
        <v/>
      </c>
      <c r="AK1530" t="str">
        <f>""</f>
        <v/>
      </c>
      <c r="AL1530" t="str">
        <f>""</f>
        <v/>
      </c>
      <c r="AM1530" t="str">
        <f>""</f>
        <v/>
      </c>
      <c r="AN1530" t="str">
        <f>""</f>
        <v/>
      </c>
      <c r="AO1530" t="str">
        <f>""</f>
        <v/>
      </c>
      <c r="AP1530" t="str">
        <f>""</f>
        <v/>
      </c>
      <c r="AQ1530" t="str">
        <f>""</f>
        <v/>
      </c>
      <c r="AR1530" t="str">
        <f>""</f>
        <v/>
      </c>
      <c r="AS1530" t="str">
        <f>""</f>
        <v/>
      </c>
      <c r="AT1530" t="str">
        <f>""</f>
        <v/>
      </c>
    </row>
    <row r="1531" spans="1:46">
      <c r="A1531" s="34" t="str">
        <f>IF(ISERROR(VLOOKUP(TRIM(B1531),ALL!$B$1:$U$2738,3,FALSE)),"(unc)",VLOOKUP(TRIM(B1531),ALL!$B$1:$U$2738,3,FALSE))</f>
        <v>LB</v>
      </c>
      <c r="B1531" s="99" t="s">
        <v>10311</v>
      </c>
      <c r="C1531" s="10" t="s">
        <v>3188</v>
      </c>
      <c r="D1531" s="224">
        <f>VLOOKUP(TRIM(B1531),BirthdateDraft!$A$1:$M$9000,2,FALSE)</f>
        <v>34907</v>
      </c>
      <c r="E1531" s="203" t="str">
        <f>VLOOKUP(TRIM(B1531),BirthdateDraft!$A$1:$M$9865,3,FALSE)</f>
        <v>18/2</v>
      </c>
      <c r="F1531" s="209"/>
      <c r="G1531" s="34" t="str">
        <f>IF(ISERROR(VLOOKUP(TRIM(B1531),ALL!$B$1:$U$2738,2,FALSE)),"",IF(ISERROR(VLOOKUP(TRIM(B1531),ALL!$B$1:$U$2738,2,FALSE))," ",VLOOKUP(TRIM(B1531),ALL!$B$1:$U$2738,2,FALSE)))</f>
        <v>PHN</v>
      </c>
      <c r="H1531" s="124" t="str">
        <f>IF(ISBLANK(VLOOKUP(TRIM(B1531),ALL!$B$1:$V$2738,4,FALSE)),"",IF(ISERROR(VLOOKUP(TRIM(B1531),ALL!$B$1:$V$2738,4,FALSE))," ",VLOOKUP(TRIM(B1531),ALL!$B$1:$V$2738,4,FALSE)))</f>
        <v>0-4</v>
      </c>
      <c r="I1531" s="34" t="str">
        <f>IF(ISBLANK(VLOOKUP(TRIM(B1531),ALL!$B$1:$V$2738,5,FALSE)),"",IF(ISERROR(VLOOKUP(TRIM(B1531),ALL!$B$1:$V$2738,5,FALSE))," ",VLOOKUP(TRIM(B1531),ALL!$B$1:$V$2738,5,FALSE)))</f>
        <v/>
      </c>
      <c r="J1531" s="34">
        <f>IF(ISBLANK(VLOOKUP(TRIM(B1531),ALL!$B$1:$V$2738,6,FALSE)),"",IF(ISERROR(VLOOKUP(TRIM(B1531),ALL!$B$1:$V$2738,6,FALSE))," ", VLOOKUP(TRIM(B1531),ALL!$B$1:$V$2738,6,FALSE)))</f>
        <v>3</v>
      </c>
      <c r="K1531" s="34" t="str">
        <f>IF(ISBLANK(VLOOKUP(TRIM(B1531),ALL!$B$1:$V$2738,7,FALSE)),"",IF(ISERROR(VLOOKUP(TRIM(B1531),ALL!$B$1:$V$2738,7,FALSE))," ",VLOOKUP(TRIM(B1531),ALL!$B$1:$V$2738,7,FALSE)))</f>
        <v/>
      </c>
      <c r="L1531" s="34" t="str">
        <f>IF(ISBLANK(VLOOKUP(TRIM(B1531),ALL!$B$1:$V$2738,8,FALSE)),"",IF(ISERROR(VLOOKUP(TRIM(B1531),ALL!$B$1:$V$2738,8,FALSE))," ",VLOOKUP(TRIM(B1531),ALL!$B$1:$V$2738,8,FALSE)))</f>
        <v/>
      </c>
      <c r="M1531" s="34" t="str">
        <f>IF(ISBLANK(VLOOKUP(TRIM(B1531),ALL!$B$1:$V$2738,9,FALSE)),"",IF(ISERROR(VLOOKUP(TRIM(B1531),ALL!$B$1:$V$2738,9,FALSE))," ",VLOOKUP(TRIM(B1531),ALL!$B$1:$V$2738,9,FALSE)))</f>
        <v/>
      </c>
      <c r="N1531" s="34" t="str">
        <f>IF(ISBLANK(VLOOKUP(TRIM(B1531),ALL!$B$1:$V$2738,10,FALSE)),"",IF(ISERROR(VLOOKUP(TRIM(B1531),ALL!$B$1:$V$2738,10,FALSE))," ",VLOOKUP(TRIM(B1531),ALL!$B$1:$V$2738,10,FALSE)))</f>
        <v/>
      </c>
      <c r="O1531" s="32"/>
      <c r="P1531"/>
      <c r="Q1531"/>
      <c r="R1531"/>
      <c r="S1531"/>
      <c r="T1531"/>
      <c r="AB1531"/>
      <c r="AC1531"/>
    </row>
    <row r="1532" spans="1:46">
      <c r="A1532" s="34" t="str">
        <f>IF(ISERROR(VLOOKUP(TRIM(B1532),ALL!$B$1:$U$2738,3,FALSE)),"(unc)",VLOOKUP(TRIM(B1532),ALL!$B$1:$U$2738,3,FALSE))</f>
        <v>LB</v>
      </c>
      <c r="B1532" s="99" t="s">
        <v>8004</v>
      </c>
      <c r="C1532" s="10" t="s">
        <v>3744</v>
      </c>
      <c r="D1532" s="224">
        <f>VLOOKUP(TRIM(B1532),BirthdateDraft!$A$1:$M$9819,2,FALSE)</f>
        <v>35496</v>
      </c>
      <c r="E1532" s="203" t="str">
        <f>VLOOKUP(TRIM(B1532),BirthdateDraft!$A$1:$M$9819,3,FALSE)</f>
        <v>20/7</v>
      </c>
      <c r="F1532" s="209" t="s">
        <v>8295</v>
      </c>
      <c r="G1532" s="34" t="str">
        <f>IF(ISERROR(VLOOKUP(TRIM(B1532),ALL!$B$1:$U$2738,2,FALSE)),"",IF(ISERROR(VLOOKUP(TRIM(B1532),ALL!$B$1:$U$2738,2,FALSE))," ",VLOOKUP(TRIM(B1532),ALL!$B$1:$U$2738,2,FALSE)))</f>
        <v>CNA</v>
      </c>
      <c r="H1532" s="124" t="str">
        <f>IF(ISBLANK(VLOOKUP(TRIM(B1532),ALL!$B$1:$V$2738,4,FALSE)),"",IF(ISERROR(VLOOKUP(TRIM(B1532),ALL!$B$1:$V$2738,4,FALSE))," ",VLOOKUP(TRIM(B1532),ALL!$B$1:$V$2738,4,FALSE)))</f>
        <v>0-0</v>
      </c>
      <c r="I1532" s="34" t="str">
        <f>IF(ISBLANK(VLOOKUP(TRIM(B1532),ALL!$B$1:$V$2738,5,FALSE)),"",IF(ISERROR(VLOOKUP(TRIM(B1532),ALL!$B$1:$V$2738,5,FALSE))," ",VLOOKUP(TRIM(B1532),ALL!$B$1:$V$2738,5,FALSE)))</f>
        <v/>
      </c>
      <c r="J1532" s="34">
        <f>IF(ISBLANK(VLOOKUP(TRIM(B1532),ALL!$B$1:$V$2738,6,FALSE)),"",IF(ISERROR(VLOOKUP(TRIM(B1532),ALL!$B$1:$V$2738,6,FALSE))," ", VLOOKUP(TRIM(B1532),ALL!$B$1:$V$2738,6,FALSE)))</f>
        <v>0</v>
      </c>
      <c r="K1532" s="34"/>
      <c r="L1532" s="34" t="str">
        <f>IF(ISBLANK(VLOOKUP(TRIM(B1532),ALL!$B$1:$V$2738,8,FALSE)),"",IF(ISERROR(VLOOKUP(TRIM(B1532),ALL!$B$1:$V$2738,8,FALSE))," ",VLOOKUP(TRIM(B1532),ALL!$B$1:$V$2738,8,FALSE)))</f>
        <v/>
      </c>
      <c r="M1532" s="34" t="str">
        <f>IF(ISBLANK(VLOOKUP(TRIM(B1532),ALL!$B$1:$V$2738,9,FALSE)),"",IF(ISERROR(VLOOKUP(TRIM(B1532),ALL!$B$1:$V$2738,9,FALSE))," ",VLOOKUP(TRIM(B1532),ALL!$B$1:$V$2738,9,FALSE)))</f>
        <v/>
      </c>
      <c r="N1532" s="34" t="str">
        <f>IF(ISBLANK(VLOOKUP(TRIM(B1532),ALL!$B$1:$V$2738,10,FALSE)),"",IF(ISERROR(VLOOKUP(TRIM(B1532),ALL!$B$1:$V$2738,10,FALSE))," ",VLOOKUP(TRIM(B1532),ALL!$B$1:$V$2738,10,FALSE)))</f>
        <v/>
      </c>
      <c r="O1532" s="32"/>
      <c r="P1532"/>
      <c r="Q1532"/>
      <c r="R1532"/>
      <c r="S1532"/>
      <c r="T1532"/>
      <c r="AB1532"/>
      <c r="AC1532"/>
    </row>
    <row r="1533" spans="1:46">
      <c r="A1533" s="34"/>
      <c r="B1533" s="99"/>
      <c r="C1533" s="10"/>
      <c r="D1533" s="224"/>
      <c r="E1533" s="203"/>
      <c r="F1533" s="209"/>
      <c r="G1533" s="34"/>
      <c r="H1533" s="124"/>
      <c r="I1533" s="34"/>
      <c r="J1533" s="34"/>
      <c r="K1533" s="34"/>
      <c r="L1533" s="34" t="str">
        <f>IF(ISBLANK(VLOOKUP(TRIM(B1533),ALL!$B$1:$V$2738,8,FALSE)),"",IF(ISERROR(VLOOKUP(TRIM(B1533),ALL!$B$1:$V$2738,8,FALSE))," ",VLOOKUP(TRIM(B1533),ALL!$B$1:$V$2738,8,FALSE)))</f>
        <v xml:space="preserve"> </v>
      </c>
      <c r="M1533" s="34" t="str">
        <f>IF(ISBLANK(VLOOKUP(TRIM(B1533),ALL!$B$1:$V$2738,9,FALSE)),"",IF(ISERROR(VLOOKUP(TRIM(B1533),ALL!$B$1:$V$2738,9,FALSE))," ",VLOOKUP(TRIM(B1533),ALL!$B$1:$V$2738,9,FALSE)))</f>
        <v xml:space="preserve"> </v>
      </c>
      <c r="N1533" s="34" t="str">
        <f>IF(ISBLANK(VLOOKUP(TRIM(B1533),ALL!$B$1:$V$2738,10,FALSE)),"",IF(ISERROR(VLOOKUP(TRIM(B1533),ALL!$B$1:$V$2738,10,FALSE))," ",VLOOKUP(TRIM(B1533),ALL!$B$1:$V$2738,10,FALSE)))</f>
        <v xml:space="preserve"> </v>
      </c>
      <c r="O1533" s="32"/>
      <c r="P1533"/>
      <c r="Q1533"/>
      <c r="R1533"/>
      <c r="S1533"/>
      <c r="T1533"/>
      <c r="AB1533"/>
      <c r="AC1533"/>
    </row>
    <row r="1534" spans="1:46">
      <c r="A1534" s="34" t="str">
        <f>IF(ISERROR(VLOOKUP(TRIM(B1534),ALL!$B$1:$U$2738,3,FALSE)),"(unc)",VLOOKUP(TRIM(B1534),ALL!$B$1:$U$2738,3,FALSE))</f>
        <v>RCB ^</v>
      </c>
      <c r="B1534" s="99" t="s">
        <v>5472</v>
      </c>
      <c r="C1534" s="10" t="s">
        <v>3744</v>
      </c>
      <c r="D1534" s="224">
        <f>VLOOKUP(TRIM(B1534),BirthdateDraft!$A$1:$M$9819,2,FALSE)</f>
        <v>34631</v>
      </c>
      <c r="E1534" s="203" t="str">
        <f>VLOOKUP(TRIM(B1534),BirthdateDraft!$A$1:$M$9819,3,FALSE)</f>
        <v>16/1 (5)</v>
      </c>
      <c r="F1534" s="209"/>
      <c r="G1534" s="34" t="str">
        <f>IF(ISERROR(VLOOKUP(TRIM(B1534),ALL!$B$1:$U$2738,2,FALSE)),"",IF(ISERROR(VLOOKUP(TRIM(B1534),ALL!$B$1:$U$2738,2,FALSE))," ",VLOOKUP(TRIM(B1534),ALL!$B$1:$U$2738,2,FALSE)))</f>
        <v>MIA</v>
      </c>
      <c r="H1534" s="124" t="str">
        <f>IF(ISBLANK(VLOOKUP(TRIM(B1534),ALL!$B$1:$V$2738,4,FALSE)),"",IF(ISERROR(VLOOKUP(TRIM(B1534),ALL!$B$1:$V$2738,4,FALSE))," ",VLOOKUP(TRIM(B1534),ALL!$B$1:$V$2738,4,FALSE)))</f>
        <v>6</v>
      </c>
      <c r="I1534" s="34" t="str">
        <f>IF(ISBLANK(VLOOKUP(TRIM(B1534),ALL!$B$1:$V$2738,5,FALSE)),"",IF(ISERROR(VLOOKUP(TRIM(B1534),ALL!$B$1:$V$2738,5,FALSE))," ",VLOOKUP(TRIM(B1534),ALL!$B$1:$V$2738,5,FALSE)))</f>
        <v/>
      </c>
      <c r="J1534" s="34" t="str">
        <f>IF(ISBLANK(VLOOKUP(TRIM(B1534),ALL!$B$1:$V$2738,6,FALSE)),"",IF(ISERROR(VLOOKUP(TRIM(B1534),ALL!$B$1:$V$2738,6,FALSE))," ", VLOOKUP(TRIM(B1534),ALL!$B$1:$V$2738,6,FALSE)))</f>
        <v/>
      </c>
      <c r="K1534" s="34" t="str">
        <f>IF(ISBLANK(VLOOKUP(TRIM(B1534),ALL!$B$1:$V$2738,7,FALSE)),"",IF(ISERROR(VLOOKUP(TRIM(B1534),ALL!$B$1:$V$2738,7,FALSE))," ",VLOOKUP(TRIM(B1534),ALL!$B$1:$V$2738,7,FALSE)))</f>
        <v/>
      </c>
      <c r="L1534" s="34" t="str">
        <f>IF(ISBLANK(VLOOKUP(TRIM(B1534),ALL!$B$1:$V$2738,8,FALSE)),"",IF(ISERROR(VLOOKUP(TRIM(B1534),ALL!$B$1:$V$2738,8,FALSE))," ",VLOOKUP(TRIM(B1534),ALL!$B$1:$V$2738,8,FALSE)))</f>
        <v/>
      </c>
      <c r="M1534" s="34" t="str">
        <f>IF(ISBLANK(VLOOKUP(TRIM(B1534),ALL!$B$1:$V$2738,9,FALSE)),"",IF(ISERROR(VLOOKUP(TRIM(B1534),ALL!$B$1:$V$2738,9,FALSE))," ",VLOOKUP(TRIM(B1534),ALL!$B$1:$V$2738,9,FALSE)))</f>
        <v/>
      </c>
      <c r="N1534" s="34" t="str">
        <f>IF(ISBLANK(VLOOKUP(TRIM(B1534),ALL!$B$1:$V$2738,10,FALSE)),"",IF(ISERROR(VLOOKUP(TRIM(B1534),ALL!$B$1:$V$2738,10,FALSE))," ",VLOOKUP(TRIM(B1534),ALL!$B$1:$V$2738,10,FALSE)))</f>
        <v/>
      </c>
      <c r="O1534" s="32"/>
      <c r="P1534"/>
      <c r="Q1534"/>
      <c r="R1534"/>
      <c r="S1534"/>
      <c r="T1534"/>
      <c r="AB1534"/>
      <c r="AC1534"/>
    </row>
    <row r="1535" spans="1:46">
      <c r="A1535" s="34" t="str">
        <f>IF(ISERROR(VLOOKUP(TRIM(B1535),ALL!$B$1:$U$2738,3,FALSE)),"(unc)",VLOOKUP(TRIM(B1535),ALL!$B$1:$U$2738,3,FALSE))</f>
        <v>RCB ^</v>
      </c>
      <c r="B1535" s="99" t="s">
        <v>8976</v>
      </c>
      <c r="C1535" s="10" t="s">
        <v>3744</v>
      </c>
      <c r="D1535" s="224">
        <f>VLOOKUP(TRIM(B1535),BirthdateDraft!$A$1:$M$9000,2,FALSE)</f>
        <v>36434</v>
      </c>
      <c r="E1535" s="203" t="str">
        <f>VLOOKUP(TRIM(B1535),BirthdateDraft!$A$1:$M$9865,3,FALSE)</f>
        <v>21/5</v>
      </c>
      <c r="F1535" s="209" t="s">
        <v>10836</v>
      </c>
      <c r="G1535" s="34" t="str">
        <f>IF(ISERROR(VLOOKUP(TRIM(B1535),ALL!$B$1:$U$2738,2,FALSE)),"",IF(ISERROR(VLOOKUP(TRIM(B1535),ALL!$B$1:$U$2738,2,FALSE))," ",VLOOKUP(TRIM(B1535),ALL!$B$1:$U$2738,2,FALSE)))</f>
        <v>SFN</v>
      </c>
      <c r="H1535" s="124" t="str">
        <f>IF(ISBLANK(VLOOKUP(TRIM(B1535),ALL!$B$1:$V$2738,4,FALSE)),"",IF(ISERROR(VLOOKUP(TRIM(B1535),ALL!$B$1:$V$2738,4,FALSE))," ",VLOOKUP(TRIM(B1535),ALL!$B$1:$V$2738,4,FALSE)))</f>
        <v>5</v>
      </c>
      <c r="I1535" s="34"/>
      <c r="J1535" s="34"/>
      <c r="K1535" s="34"/>
      <c r="L1535" s="34"/>
      <c r="M1535" s="34"/>
      <c r="N1535" s="34"/>
      <c r="O1535" s="32"/>
      <c r="P1535"/>
      <c r="Q1535"/>
      <c r="R1535"/>
      <c r="S1535"/>
      <c r="T1535"/>
      <c r="AB1535"/>
      <c r="AC1535"/>
    </row>
    <row r="1536" spans="1:46">
      <c r="A1536" s="34" t="str">
        <f>IF(ISERROR(VLOOKUP(TRIM(B1536),ALL!$B$1:$U$2738,3,FALSE)),"(unc)",VLOOKUP(TRIM(B1536),ALL!$B$1:$U$2738,3,FALSE))</f>
        <v>SS ^</v>
      </c>
      <c r="B1536" s="99" t="s">
        <v>10977</v>
      </c>
      <c r="C1536" s="10" t="s">
        <v>3744</v>
      </c>
      <c r="D1536" s="224">
        <f>VLOOKUP(TRIM(B1536),BirthdateDraft!$A$1:$M$9000,2,FALSE)</f>
        <v>36874</v>
      </c>
      <c r="E1536" s="203">
        <f>VLOOKUP(TRIM(B1536),BirthdateDraft!$A$1:$M$9865,3,FALSE)</f>
        <v>23.3</v>
      </c>
      <c r="F1536" s="209" t="s">
        <v>11612</v>
      </c>
      <c r="G1536" s="34" t="str">
        <f>IF(ISERROR(VLOOKUP(TRIM(B1536),ALL!$B$1:$U$2738,2,FALSE)),"",IF(ISERROR(VLOOKUP(TRIM(B1536),ALL!$B$1:$U$2738,2,FALSE))," ",VLOOKUP(TRIM(B1536),ALL!$B$1:$U$2738,2,FALSE)))</f>
        <v>CNA</v>
      </c>
      <c r="H1536" s="124" t="str">
        <f>IF(ISBLANK(VLOOKUP(TRIM(B1536),ALL!$B$1:$V$2738,4,FALSE)),"",IF(ISERROR(VLOOKUP(TRIM(B1536),ALL!$B$1:$V$2738,4,FALSE))," ",VLOOKUP(TRIM(B1536),ALL!$B$1:$V$2738,4,FALSE)))</f>
        <v>5-5</v>
      </c>
      <c r="I1536" s="34"/>
      <c r="J1536" s="34"/>
      <c r="K1536" s="34"/>
      <c r="L1536" s="34"/>
      <c r="M1536" s="34"/>
      <c r="N1536" s="34"/>
      <c r="O1536" s="32"/>
      <c r="P1536"/>
      <c r="Q1536"/>
      <c r="R1536"/>
      <c r="S1536"/>
      <c r="T1536"/>
      <c r="AB1536"/>
      <c r="AC1536"/>
    </row>
    <row r="1537" spans="1:29">
      <c r="A1537" s="34" t="str">
        <f>IF(ISERROR(VLOOKUP(TRIM(B1537),ALL!$B$1:$U$2738,3,FALSE)),"(unc)",VLOOKUP(TRIM(B1537),ALL!$B$1:$U$2738,3,FALSE))</f>
        <v>FS ^</v>
      </c>
      <c r="B1537" s="99" t="s">
        <v>10171</v>
      </c>
      <c r="C1537" s="10" t="s">
        <v>3744</v>
      </c>
      <c r="D1537" s="224">
        <f>VLOOKUP(TRIM(B1537),BirthdateDraft!$A$1:$M$9819,2,FALSE)</f>
        <v>36221</v>
      </c>
      <c r="E1537" s="203" t="str">
        <f>VLOOKUP(TRIM(B1537),BirthdateDraft!$A$1:$M$9819,3,FALSE)</f>
        <v>22/FA</v>
      </c>
      <c r="F1537" s="209" t="s">
        <v>10621</v>
      </c>
      <c r="G1537" s="34" t="str">
        <f>IF(ISERROR(VLOOKUP(TRIM(B1537),ALL!$B$1:$U$2738,2,FALSE)),"",IF(ISERROR(VLOOKUP(TRIM(B1537),ALL!$B$1:$U$2738,2,FALSE))," ",VLOOKUP(TRIM(B1537),ALL!$B$1:$U$2738,2,FALSE)))</f>
        <v>PHN</v>
      </c>
      <c r="H1537" s="124" t="str">
        <f>IF(ISBLANK(VLOOKUP(TRIM(B1537),ALL!$B$1:$V$2738,4,FALSE)),"",IF(ISERROR(VLOOKUP(TRIM(B1537),ALL!$B$1:$V$2738,4,FALSE))," ",VLOOKUP(TRIM(B1537),ALL!$B$1:$V$2738,4,FALSE)))</f>
        <v>5-4</v>
      </c>
      <c r="I1537" s="34"/>
      <c r="J1537" s="34"/>
      <c r="K1537" s="34"/>
      <c r="L1537" s="34"/>
      <c r="M1537" s="34"/>
      <c r="N1537" s="34"/>
      <c r="O1537" s="32"/>
      <c r="P1537"/>
      <c r="Q1537"/>
      <c r="R1537"/>
      <c r="S1537"/>
      <c r="T1537"/>
      <c r="AB1537"/>
      <c r="AC1537"/>
    </row>
    <row r="1538" spans="1:29">
      <c r="A1538" s="34" t="str">
        <f>IF(ISERROR(VLOOKUP(TRIM(B1538),ALL!$B$1:$U$2738,3,FALSE)),"(unc)",VLOOKUP(TRIM(B1538),ALL!$B$1:$U$2738,3,FALSE))</f>
        <v>FS ^</v>
      </c>
      <c r="B1538" s="99" t="s">
        <v>6556</v>
      </c>
      <c r="C1538" s="10" t="s">
        <v>3744</v>
      </c>
      <c r="D1538" s="224">
        <f>VLOOKUP(TRIM(B1538),BirthdateDraft!$A$1:$M$9819,2,FALSE)</f>
        <v>35157</v>
      </c>
      <c r="E1538" s="203" t="str">
        <f>VLOOKUP(TRIM(B1538),BirthdateDraft!$A$1:$M$9819,3,FALSE)</f>
        <v>17/1 (15)</v>
      </c>
      <c r="F1538" s="209" t="s">
        <v>8459</v>
      </c>
      <c r="G1538" s="34" t="str">
        <f>IF(ISERROR(VLOOKUP(TRIM(B1538),ALL!$B$1:$U$2738,2,FALSE)),"",IF(ISERROR(VLOOKUP(TRIM(B1538),ALL!$B$1:$U$2738,2,FALSE))," ",VLOOKUP(TRIM(B1538),ALL!$B$1:$U$2738,2,FALSE)))</f>
        <v>DAN</v>
      </c>
      <c r="H1538" s="124" t="str">
        <f>IF(ISBLANK(VLOOKUP(TRIM(B1538),ALL!$B$1:$V$2738,4,FALSE)),"",IF(ISERROR(VLOOKUP(TRIM(B1538),ALL!$B$1:$V$2738,4,FALSE))," ",VLOOKUP(TRIM(B1538),ALL!$B$1:$V$2738,4,FALSE)))</f>
        <v>5-6</v>
      </c>
      <c r="I1538" s="34"/>
      <c r="J1538" s="34"/>
      <c r="K1538" s="34"/>
      <c r="L1538" s="34" t="str">
        <f>IF(ISBLANK(VLOOKUP(TRIM(B1538),ALL!$B$1:$V$2738,8,FALSE)),"",IF(ISERROR(VLOOKUP(TRIM(B1538),ALL!$B$1:$V$2738,8,FALSE))," ",VLOOKUP(TRIM(B1538),ALL!$B$1:$V$2738,8,FALSE)))</f>
        <v/>
      </c>
      <c r="M1538" s="34" t="str">
        <f>IF(ISBLANK(VLOOKUP(TRIM(B1538),ALL!$B$1:$V$2738,9,FALSE)),"",IF(ISERROR(VLOOKUP(TRIM(B1538),ALL!$B$1:$V$2738,9,FALSE))," ",VLOOKUP(TRIM(B1538),ALL!$B$1:$V$2738,9,FALSE)))</f>
        <v/>
      </c>
      <c r="N1538" s="34" t="str">
        <f>IF(ISBLANK(VLOOKUP(TRIM(B1538),ALL!$B$1:$V$2738,10,FALSE)),"",IF(ISERROR(VLOOKUP(TRIM(B1538),ALL!$B$1:$V$2738,10,FALSE))," ",VLOOKUP(TRIM(B1538),ALL!$B$1:$V$2738,10,FALSE)))</f>
        <v/>
      </c>
      <c r="O1538" s="32"/>
      <c r="P1538"/>
      <c r="Q1538"/>
      <c r="R1538"/>
      <c r="S1538"/>
      <c r="T1538"/>
      <c r="AB1538"/>
      <c r="AC1538"/>
    </row>
    <row r="1539" spans="1:29">
      <c r="A1539" s="34" t="str">
        <f>IF(ISERROR(VLOOKUP(TRIM(B1539),ALL!$B$1:$U$2738,3,FALSE)),"(unc)",VLOOKUP(TRIM(B1539),ALL!$B$1:$U$2738,3,FALSE))</f>
        <v>DB ^</v>
      </c>
      <c r="B1539" s="99" t="s">
        <v>8037</v>
      </c>
      <c r="C1539" s="10" t="s">
        <v>3744</v>
      </c>
      <c r="D1539" s="224">
        <f>VLOOKUP(TRIM(B1539),BirthdateDraft!$A$1:$M$9819,2,FALSE)</f>
        <v>35363</v>
      </c>
      <c r="E1539" s="203" t="str">
        <f>VLOOKUP(TRIM(B1539),BirthdateDraft!$A$1:$M$9819,3,FALSE)</f>
        <v>19/1</v>
      </c>
      <c r="F1539" s="209"/>
      <c r="G1539" s="34" t="str">
        <f>IF(ISERROR(VLOOKUP(TRIM(B1539),ALL!$B$1:$U$2738,2,FALSE)),"",IF(ISERROR(VLOOKUP(TRIM(B1539),ALL!$B$1:$U$2738,2,FALSE))," ",VLOOKUP(TRIM(B1539),ALL!$B$1:$U$2738,2,FALSE)))</f>
        <v>NON</v>
      </c>
      <c r="H1539" s="124" t="str">
        <f>IF(ISBLANK(VLOOKUP(TRIM(B1539),ALL!$B$1:$V$2738,4,FALSE)),"",IF(ISERROR(VLOOKUP(TRIM(B1539),ALL!$B$1:$V$2738,4,FALSE))," ",VLOOKUP(TRIM(B1539),ALL!$B$1:$V$2738,4,FALSE)))</f>
        <v>0-4</v>
      </c>
      <c r="I1539" s="34" t="str">
        <f>IF(ISBLANK(VLOOKUP(TRIM(B1539),ALL!$B$1:$V$2738,5,FALSE)),"",IF(ISERROR(VLOOKUP(TRIM(B1539),ALL!$B$1:$V$2738,5,FALSE))," ",VLOOKUP(TRIM(B1539),ALL!$B$1:$V$2738,5,FALSE)))</f>
        <v/>
      </c>
      <c r="J1539" s="34"/>
      <c r="K1539" s="34"/>
      <c r="L1539" s="34" t="str">
        <f>IF(ISBLANK(VLOOKUP(TRIM(B1539),ALL!$B$1:$V$2738,8,FALSE)),"",IF(ISERROR(VLOOKUP(TRIM(B1539),ALL!$B$1:$V$2738,8,FALSE))," ",VLOOKUP(TRIM(B1539),ALL!$B$1:$V$2738,8,FALSE)))</f>
        <v/>
      </c>
      <c r="M1539" s="34" t="str">
        <f>IF(ISBLANK(VLOOKUP(TRIM(B1539),ALL!$B$1:$V$2738,9,FALSE)),"",IF(ISERROR(VLOOKUP(TRIM(B1539),ALL!$B$1:$V$2738,9,FALSE))," ",VLOOKUP(TRIM(B1539),ALL!$B$1:$V$2738,9,FALSE)))</f>
        <v/>
      </c>
      <c r="N1539" s="34" t="str">
        <f>IF(ISBLANK(VLOOKUP(TRIM(B1539),ALL!$B$1:$V$2738,10,FALSE)),"",IF(ISERROR(VLOOKUP(TRIM(B1539),ALL!$B$1:$V$2738,10,FALSE))," ",VLOOKUP(TRIM(B1539),ALL!$B$1:$V$2738,10,FALSE)))</f>
        <v/>
      </c>
      <c r="O1539" s="32"/>
      <c r="P1539"/>
      <c r="Q1539"/>
      <c r="R1539"/>
      <c r="S1539"/>
      <c r="T1539"/>
      <c r="AB1539"/>
      <c r="AC1539"/>
    </row>
    <row r="1540" spans="1:29">
      <c r="A1540" s="34" t="str">
        <f>IF(ISERROR(VLOOKUP(TRIM(B1540),ALL!$B$1:$U$2738,3,FALSE)),"(unc)",VLOOKUP(TRIM(B1540),ALL!$B$1:$U$2738,3,FALSE))</f>
        <v>DB ^</v>
      </c>
      <c r="B1540" s="99" t="s">
        <v>10086</v>
      </c>
      <c r="C1540" s="10" t="s">
        <v>3744</v>
      </c>
      <c r="D1540" s="224">
        <f>VLOOKUP(TRIM(B1540),BirthdateDraft!$A$1:$M$9819,2,FALSE)</f>
        <v>35835</v>
      </c>
      <c r="E1540" s="203" t="str">
        <f>VLOOKUP(TRIM(B1540),BirthdateDraft!$A$1:$M$9819,3,FALSE)</f>
        <v>22/4</v>
      </c>
      <c r="F1540" s="209" t="s">
        <v>10694</v>
      </c>
      <c r="G1540" s="34" t="str">
        <f>IF(ISERROR(VLOOKUP(TRIM(B1540),ALL!$B$1:$U$2738,2,FALSE)),"",IF(ISERROR(VLOOKUP(TRIM(B1540),ALL!$B$1:$U$2738,2,FALSE))," ",VLOOKUP(TRIM(B1540),ALL!$B$1:$U$2738,2,FALSE)))</f>
        <v>LAN</v>
      </c>
      <c r="H1540" s="124" t="str">
        <f>IF(ISBLANK(VLOOKUP(TRIM(B1540),ALL!$B$1:$V$2738,4,FALSE)),"",IF(ISERROR(VLOOKUP(TRIM(B1540),ALL!$B$1:$V$2738,4,FALSE))," ",VLOOKUP(TRIM(B1540),ALL!$B$1:$V$2738,4,FALSE)))</f>
        <v>0-0</v>
      </c>
      <c r="I1540" s="34"/>
      <c r="J1540" s="34"/>
      <c r="K1540" s="34"/>
      <c r="L1540" s="34"/>
      <c r="M1540" s="34"/>
      <c r="N1540" s="34"/>
      <c r="O1540" s="32"/>
      <c r="P1540"/>
      <c r="Q1540"/>
      <c r="R1540"/>
      <c r="S1540"/>
      <c r="T1540"/>
      <c r="AB1540"/>
      <c r="AC1540"/>
    </row>
    <row r="1541" spans="1:29">
      <c r="A1541" s="34" t="str">
        <f>IF(ISERROR(VLOOKUP(TRIM(B1541),ALL!$B$1:$U$2738,3,FALSE)),"(unc)",VLOOKUP(TRIM(B1541),ALL!$B$1:$U$2738,3,FALSE))</f>
        <v>DB ^</v>
      </c>
      <c r="B1541" s="99" t="s">
        <v>7118</v>
      </c>
      <c r="C1541" s="10" t="s">
        <v>3744</v>
      </c>
      <c r="D1541" s="224">
        <f>VLOOKUP(TRIM(B1541),BirthdateDraft!$A$1:$M$9000,2,FALSE)</f>
        <v>35052</v>
      </c>
      <c r="E1541" s="203" t="str">
        <f>VLOOKUP(TRIM(B1541),BirthdateDraft!$A$1:$M$9865,3,FALSE)</f>
        <v>19/3</v>
      </c>
      <c r="F1541" s="209" t="s">
        <v>8698</v>
      </c>
      <c r="G1541" s="34" t="str">
        <f>IF(ISERROR(VLOOKUP(TRIM(B1541),ALL!$B$1:$U$2738,2,FALSE)),"",IF(ISERROR(VLOOKUP(TRIM(B1541),ALL!$B$1:$U$2738,2,FALSE))," ",VLOOKUP(TRIM(B1541),ALL!$B$1:$U$2738,2,FALSE)))</f>
        <v>DEN</v>
      </c>
      <c r="H1541" s="124" t="str">
        <f>IF(ISBLANK(VLOOKUP(TRIM(B1541),ALL!$B$1:$V$2738,4,FALSE)),"",IF(ISERROR(VLOOKUP(TRIM(B1541),ALL!$B$1:$V$2738,4,FALSE))," ",VLOOKUP(TRIM(B1541),ALL!$B$1:$V$2738,4,FALSE)))</f>
        <v>0-0</v>
      </c>
      <c r="I1541" s="34"/>
      <c r="J1541" s="34"/>
      <c r="K1541" s="34"/>
      <c r="L1541" s="34" t="str">
        <f>IF(ISBLANK(VLOOKUP(TRIM(B1541),ALL!$B$1:$V$2738,8,FALSE)),"",IF(ISERROR(VLOOKUP(TRIM(B1541),ALL!$B$1:$V$2738,8,FALSE))," ",VLOOKUP(TRIM(B1541),ALL!$B$1:$V$2738,8,FALSE)))</f>
        <v/>
      </c>
      <c r="M1541" s="34" t="str">
        <f>IF(ISBLANK(VLOOKUP(TRIM(B1541),ALL!$B$1:$V$2738,9,FALSE)),"",IF(ISERROR(VLOOKUP(TRIM(B1541),ALL!$B$1:$V$2738,9,FALSE))," ",VLOOKUP(TRIM(B1541),ALL!$B$1:$V$2738,9,FALSE)))</f>
        <v/>
      </c>
      <c r="N1541" s="34" t="str">
        <f>IF(ISBLANK(VLOOKUP(TRIM(B1541),ALL!$B$1:$V$2738,10,FALSE)),"",IF(ISERROR(VLOOKUP(TRIM(B1541),ALL!$B$1:$V$2738,10,FALSE))," ",VLOOKUP(TRIM(B1541),ALL!$B$1:$V$2738,10,FALSE)))</f>
        <v/>
      </c>
      <c r="O1541" s="32"/>
      <c r="P1541"/>
      <c r="Q1541"/>
      <c r="R1541"/>
      <c r="S1541"/>
      <c r="T1541"/>
      <c r="AB1541"/>
      <c r="AC1541"/>
    </row>
    <row r="1542" spans="1:29">
      <c r="A1542" s="34" t="str">
        <f>IF(ISERROR(VLOOKUP(TRIM(B1542),ALL!$B$1:$U$2738,3,FALSE)),"(unc)",VLOOKUP(TRIM(B1542),ALL!$B$1:$U$2738,3,FALSE))</f>
        <v>DB ^</v>
      </c>
      <c r="B1542" s="504" t="s">
        <v>10319</v>
      </c>
      <c r="C1542" s="10" t="s">
        <v>3744</v>
      </c>
      <c r="D1542" s="224" t="e">
        <f>VLOOKUP(TRIM(B1542),BirthdateDraft!$A$1:$M$9000,2,FALSE)</f>
        <v>#N/A</v>
      </c>
      <c r="E1542" s="203" t="e">
        <f>VLOOKUP(TRIM(B1542),BirthdateDraft!$A$1:$M$9865,3,FALSE)</f>
        <v>#N/A</v>
      </c>
      <c r="F1542" s="209" t="s">
        <v>8781</v>
      </c>
      <c r="G1542" s="34" t="str">
        <f>IF(ISERROR(VLOOKUP(TRIM(B1542),ALL!$B$1:$U$2738,2,FALSE)),"",IF(ISERROR(VLOOKUP(TRIM(B1542),ALL!$B$1:$U$2738,2,FALSE))," ",VLOOKUP(TRIM(B1542),ALL!$B$1:$U$2738,2,FALSE)))</f>
        <v>NYN</v>
      </c>
      <c r="H1542" s="124" t="str">
        <f>IF(ISBLANK(VLOOKUP(TRIM(B1542),ALL!$B$1:$V$2738,4,FALSE)),"",IF(ISERROR(VLOOKUP(TRIM(B1542),ALL!$B$1:$V$2738,4,FALSE))," ",VLOOKUP(TRIM(B1542),ALL!$B$1:$V$2738,4,FALSE)))</f>
        <v>0-0</v>
      </c>
      <c r="I1542" s="34"/>
      <c r="J1542" s="34"/>
      <c r="K1542" s="34"/>
      <c r="L1542" s="34"/>
      <c r="M1542" s="34"/>
      <c r="N1542" s="34"/>
      <c r="O1542" s="32"/>
      <c r="P1542"/>
      <c r="Q1542"/>
      <c r="R1542"/>
      <c r="S1542"/>
      <c r="T1542"/>
      <c r="AB1542"/>
      <c r="AC1542"/>
    </row>
    <row r="1543" spans="1:29">
      <c r="A1543" s="34" t="str">
        <f>IF(ISERROR(VLOOKUP(TRIM(B1543),ALL!$B$1:$U$2738,3,FALSE)),"(unc)",VLOOKUP(TRIM(B1543),ALL!$B$1:$U$2738,3,FALSE))</f>
        <v>ROLB DB</v>
      </c>
      <c r="B1543" s="99" t="s">
        <v>6142</v>
      </c>
      <c r="C1543" s="10" t="s">
        <v>3744</v>
      </c>
      <c r="D1543" s="224">
        <f>VLOOKUP(TRIM(B1543),BirthdateDraft!$A$1:$M$9819,2,FALSE)</f>
        <v>34989</v>
      </c>
      <c r="E1543" s="203" t="str">
        <f>VLOOKUP(TRIM(B1543),BirthdateDraft!$A$1:$M$9819,3,FALSE)</f>
        <v>17/1 (6)</v>
      </c>
      <c r="F1543" s="209"/>
      <c r="G1543" s="34" t="str">
        <f>IF(ISERROR(VLOOKUP(TRIM(B1543),ALL!$B$1:$U$2738,2,FALSE)),"",IF(ISERROR(VLOOKUP(TRIM(B1543),ALL!$B$1:$U$2738,2,FALSE))," ",VLOOKUP(TRIM(B1543),ALL!$B$1:$U$2738,2,FALSE)))</f>
        <v>SEN</v>
      </c>
      <c r="H1543" s="124" t="str">
        <f>IF(ISBLANK(VLOOKUP(TRIM(B1543),ALL!$B$1:$V$2738,4,FALSE)),"",IF(ISERROR(VLOOKUP(TRIM(B1543),ALL!$B$1:$V$2738,4,FALSE))," ",VLOOKUP(TRIM(B1543),ALL!$B$1:$V$2738,4,FALSE)))</f>
        <v>0-4</v>
      </c>
      <c r="I1543" s="34" t="str">
        <f>IF(ISBLANK(VLOOKUP(TRIM(B1543),ALL!$B$1:$V$2738,5,FALSE)),"",IF(ISERROR(VLOOKUP(TRIM(B1543),ALL!$B$1:$V$2738,5,FALSE))," ",VLOOKUP(TRIM(B1543),ALL!$B$1:$V$2738,5,FALSE)))</f>
        <v>0-4</v>
      </c>
      <c r="J1543" s="34">
        <f>IF(ISBLANK(VLOOKUP(TRIM(B1543),ALL!$B$1:$V$2738,6,FALSE)),"",IF(ISERROR(VLOOKUP(TRIM(B1543),ALL!$B$1:$V$2738,6,FALSE))," ", VLOOKUP(TRIM(B1543),ALL!$B$1:$V$2738,6,FALSE)))</f>
        <v>0</v>
      </c>
      <c r="K1543" s="34" t="str">
        <f>IF(ISBLANK(VLOOKUP(TRIM(B1543),ALL!$B$1:$V$2738,7,FALSE)),"",IF(ISERROR(VLOOKUP(TRIM(B1543),ALL!$B$1:$V$2738,7,FALSE))," ",VLOOKUP(TRIM(B1543),ALL!$B$1:$V$2738,7,FALSE)))</f>
        <v/>
      </c>
      <c r="L1543" s="34" t="str">
        <f>IF(ISBLANK(VLOOKUP(TRIM(B1543),ALL!$B$1:$V$2738,8,FALSE)),"",IF(ISERROR(VLOOKUP(TRIM(B1543),ALL!$B$1:$V$2738,8,FALSE))," ",VLOOKUP(TRIM(B1543),ALL!$B$1:$V$2738,8,FALSE)))</f>
        <v/>
      </c>
      <c r="M1543" s="34" t="str">
        <f>IF(ISBLANK(VLOOKUP(TRIM(B1543),ALL!$B$1:$V$2738,9,FALSE)),"",IF(ISERROR(VLOOKUP(TRIM(B1543),ALL!$B$1:$V$2738,9,FALSE))," ",VLOOKUP(TRIM(B1543),ALL!$B$1:$V$2738,9,FALSE)))</f>
        <v/>
      </c>
      <c r="N1543" s="34" t="str">
        <f>IF(ISBLANK(VLOOKUP(TRIM(B1543),ALL!$B$1:$V$2738,10,FALSE)),"",IF(ISERROR(VLOOKUP(TRIM(B1543),ALL!$B$1:$V$2738,10,FALSE))," ",VLOOKUP(TRIM(B1543),ALL!$B$1:$V$2738,10,FALSE)))</f>
        <v/>
      </c>
      <c r="O1543" s="32"/>
      <c r="P1543"/>
      <c r="Q1543"/>
      <c r="R1543"/>
      <c r="S1543"/>
      <c r="T1543"/>
      <c r="AB1543"/>
      <c r="AC1543"/>
    </row>
    <row r="1544" spans="1:29">
      <c r="B1544" s="99"/>
    </row>
    <row r="1545" spans="1:29">
      <c r="A1545" s="34"/>
      <c r="B1545" s="99"/>
      <c r="C1545" s="10"/>
      <c r="D1545" s="224"/>
      <c r="E1545" s="203"/>
      <c r="F1545" s="209"/>
      <c r="G1545" s="34"/>
      <c r="H1545" s="124"/>
      <c r="I1545" s="34"/>
      <c r="J1545" s="34"/>
      <c r="K1545" s="34"/>
      <c r="L1545" s="34" t="str">
        <f>IF(ISBLANK(VLOOKUP(TRIM(B1545),ALL!$B$1:$V$2738,8,FALSE)),"",IF(ISERROR(VLOOKUP(TRIM(B1545),ALL!$B$1:$V$2738,8,FALSE))," ",VLOOKUP(TRIM(B1545),ALL!$B$1:$V$2738,8,FALSE)))</f>
        <v xml:space="preserve"> </v>
      </c>
      <c r="M1545" s="34" t="str">
        <f>IF(ISBLANK(VLOOKUP(TRIM(B1545),ALL!$B$1:$V$2738,9,FALSE)),"",IF(ISERROR(VLOOKUP(TRIM(B1545),ALL!$B$1:$V$2738,9,FALSE))," ",VLOOKUP(TRIM(B1545),ALL!$B$1:$V$2738,9,FALSE)))</f>
        <v xml:space="preserve"> </v>
      </c>
      <c r="N1545" s="34" t="str">
        <f>IF(ISBLANK(VLOOKUP(TRIM(B1545),ALL!$B$1:$V$2738,10,FALSE)),"",IF(ISERROR(VLOOKUP(TRIM(B1545),ALL!$B$1:$V$2738,10,FALSE))," ",VLOOKUP(TRIM(B1545),ALL!$B$1:$V$2738,10,FALSE)))</f>
        <v xml:space="preserve"> </v>
      </c>
      <c r="O1545" s="32"/>
      <c r="P1545"/>
      <c r="Q1545"/>
      <c r="R1545"/>
      <c r="S1545"/>
      <c r="T1545"/>
      <c r="AB1545"/>
      <c r="AC1545"/>
    </row>
    <row r="1546" spans="1:29">
      <c r="A1546" s="34" t="str">
        <f>IF(ISERROR(VLOOKUP(TRIM(B1546),ALL!$B$1:$U$2738,3,FALSE)),"(unc)",VLOOKUP(TRIM(B1546),ALL!$B$1:$U$2738,3,FALSE))</f>
        <v>PK</v>
      </c>
      <c r="B1546" s="99" t="s">
        <v>6264</v>
      </c>
      <c r="C1546" s="10" t="s">
        <v>3744</v>
      </c>
      <c r="D1546" s="224">
        <f>VLOOKUP(TRIM(B1546),BirthdateDraft!$A$1:$M$9819,2,FALSE)</f>
        <v>34894</v>
      </c>
      <c r="E1546" s="203" t="str">
        <f>VLOOKUP(TRIM(B1546),BirthdateDraft!$A$1:$M$9819,3,FALSE)</f>
        <v>17/7</v>
      </c>
      <c r="F1546" s="209"/>
      <c r="G1546" s="34" t="str">
        <f>IF(ISERROR(VLOOKUP(TRIM(B1546),ALL!$B$1:$U$2738,2,FALSE)),"",IF(ISERROR(VLOOKUP(TRIM(B1546),ALL!$B$1:$U$2738,2,FALSE))," ",VLOOKUP(TRIM(B1546),ALL!$B$1:$U$2738,2,FALSE)))</f>
        <v>KCA</v>
      </c>
      <c r="H1546" s="124" t="str">
        <f>IF(ISBLANK(VLOOKUP(TRIM(B1546),ALL!$B$1:$V$2738,4,FALSE)),"",IF(ISERROR(VLOOKUP(TRIM(B1546),ALL!$B$1:$V$2738,4,FALSE))," ",VLOOKUP(TRIM(B1546),ALL!$B$1:$V$2738,4,FALSE)))</f>
        <v/>
      </c>
      <c r="I1546" s="34" t="str">
        <f>IF(ISBLANK(VLOOKUP(TRIM(B1546),ALL!$B$1:$V$2738,5,FALSE)),"",IF(ISERROR(VLOOKUP(TRIM(B1546),ALL!$B$1:$V$2738,5,FALSE))," ",VLOOKUP(TRIM(B1546),ALL!$B$1:$V$2738,5,FALSE)))</f>
        <v/>
      </c>
      <c r="J1546" s="34" t="str">
        <f>IF(ISBLANK(VLOOKUP(TRIM(B1546),ALL!$B$1:$V$2738,6,FALSE)),"",IF(ISERROR(VLOOKUP(TRIM(B1546),ALL!$B$1:$V$2738,6,FALSE))," ", VLOOKUP(TRIM(B1546),ALL!$B$1:$V$2738,6,FALSE)))</f>
        <v/>
      </c>
      <c r="K1546" s="34" t="str">
        <f>IF(ISBLANK(VLOOKUP(TRIM(B1546),ALL!$B$1:$V$2738,7,FALSE)),"",IF(ISERROR(VLOOKUP(TRIM(B1546),ALL!$B$1:$V$2738,7,FALSE))," ",VLOOKUP(TRIM(B1546),ALL!$B$1:$V$2738,7,FALSE)))</f>
        <v/>
      </c>
      <c r="L1546" s="34" t="str">
        <f>IF(ISBLANK(VLOOKUP(TRIM(B1546),ALL!$B$1:$V$2738,8,FALSE)),"",IF(ISERROR(VLOOKUP(TRIM(B1546),ALL!$B$1:$V$2738,8,FALSE))," ",VLOOKUP(TRIM(B1546),ALL!$B$1:$V$2738,8,FALSE)))</f>
        <v/>
      </c>
      <c r="M1546" s="34" t="str">
        <f>IF(ISBLANK(VLOOKUP(TRIM(B1546),ALL!$B$1:$V$2738,9,FALSE)),"",IF(ISERROR(VLOOKUP(TRIM(B1546),ALL!$B$1:$V$2738,9,FALSE))," ",VLOOKUP(TRIM(B1546),ALL!$B$1:$V$2738,9,FALSE)))</f>
        <v/>
      </c>
      <c r="N1546" s="34" t="str">
        <f>IF(ISBLANK(VLOOKUP(TRIM(B1546),ALL!$B$1:$V$2738,10,FALSE)),"",IF(ISERROR(VLOOKUP(TRIM(B1546),ALL!$B$1:$V$2738,10,FALSE))," ",VLOOKUP(TRIM(B1546),ALL!$B$1:$V$2738,10,FALSE)))</f>
        <v/>
      </c>
      <c r="O1546" s="32"/>
      <c r="P1546"/>
      <c r="Q1546"/>
      <c r="R1546"/>
      <c r="S1546"/>
      <c r="T1546"/>
      <c r="AB1546"/>
      <c r="AC1546"/>
    </row>
    <row r="1547" spans="1:29">
      <c r="A1547" s="34" t="str">
        <f>IF(ISERROR(VLOOKUP(TRIM(B1547),ALL!$B$1:$U$2738,3,FALSE)),"(unc)",VLOOKUP(TRIM(B1547),ALL!$B$1:$U$2738,3,FALSE))</f>
        <v>PR</v>
      </c>
      <c r="B1547" s="207" t="s">
        <v>9055</v>
      </c>
      <c r="C1547" s="10" t="s">
        <v>3744</v>
      </c>
      <c r="D1547" s="224">
        <f>VLOOKUP(TRIM(B1547),BirthdateDraft!$A$1:$M$9819,2,FALSE)</f>
        <v>36373</v>
      </c>
      <c r="E1547" s="203" t="str">
        <f>VLOOKUP(TRIM(B1547),BirthdateDraft!$A$1:$M$9819,3,FALSE)</f>
        <v>21/5</v>
      </c>
      <c r="F1547" s="209"/>
      <c r="G1547" s="34" t="str">
        <f>IF(ISERROR(VLOOKUP(TRIM(B1547),ALL!$B$1:$U$2738,2,FALSE)),"",IF(ISERROR(VLOOKUP(TRIM(B1547),ALL!$B$1:$U$2738,2,FALSE))," ",VLOOKUP(TRIM(B1547),ALL!$B$1:$U$2738,2,FALSE)))</f>
        <v>CAN</v>
      </c>
      <c r="H1547" s="124"/>
      <c r="I1547" s="34"/>
      <c r="J1547" s="34"/>
      <c r="K1547" s="34"/>
      <c r="L1547" s="34"/>
      <c r="M1547" s="34"/>
      <c r="N1547" s="34"/>
      <c r="O1547" s="32"/>
      <c r="P1547"/>
      <c r="Q1547"/>
      <c r="R1547"/>
      <c r="S1547"/>
      <c r="T1547"/>
      <c r="AB1547"/>
      <c r="AC1547"/>
    </row>
    <row r="1548" spans="1:29">
      <c r="A1548" s="34" t="str">
        <f>IF(ISERROR(VLOOKUP(TRIM(B1548),ALL!$B$1:$U$2738,3,FALSE)),"(unc)",VLOOKUP(TRIM(B1548),ALL!$B$1:$U$2738,3,FALSE))</f>
        <v>Punt</v>
      </c>
      <c r="B1548" s="219" t="s">
        <v>8219</v>
      </c>
      <c r="C1548" s="10" t="s">
        <v>3744</v>
      </c>
      <c r="D1548" s="224">
        <f>VLOOKUP(TRIM(B1548),BirthdateDraft!$A$1:$M$9819,2,FALSE)</f>
        <v>35758</v>
      </c>
      <c r="E1548" s="203" t="str">
        <f>VLOOKUP(TRIM(B1548),BirthdateDraft!$A$1:$M$9819,3,FALSE)</f>
        <v>20/6</v>
      </c>
      <c r="F1548" s="209"/>
      <c r="G1548" s="34" t="str">
        <f>IF(ISERROR(VLOOKUP(TRIM(B1548),ALL!$B$1:$U$2738,2,FALSE)),"",IF(ISERROR(VLOOKUP(TRIM(B1548),ALL!$B$1:$U$2738,2,FALSE))," ",VLOOKUP(TRIM(B1548),ALL!$B$1:$U$2738,2,FALSE)))</f>
        <v>PHN</v>
      </c>
      <c r="H1548" s="124" t="str">
        <f>IF(ISBLANK(VLOOKUP(TRIM(B1548),ALL!$B$1:$V$2738,4,FALSE)),"",IF(ISERROR(VLOOKUP(TRIM(B1548),ALL!$B$1:$V$2738,4,FALSE))," ",VLOOKUP(TRIM(B1548),ALL!$B$1:$V$2738,4,FALSE)))</f>
        <v/>
      </c>
      <c r="I1548" s="34" t="str">
        <f>IF(ISBLANK(VLOOKUP(TRIM(B1548),ALL!$B$1:$V$2738,5,FALSE)),"",IF(ISERROR(VLOOKUP(TRIM(B1548),ALL!$B$1:$V$2738,5,FALSE))," ",VLOOKUP(TRIM(B1548),ALL!$B$1:$V$2738,5,FALSE)))</f>
        <v/>
      </c>
      <c r="J1548" s="34" t="str">
        <f>IF(ISBLANK(VLOOKUP(TRIM(B1548),ALL!$B$1:$V$2738,6,FALSE)),"",IF(ISERROR(VLOOKUP(TRIM(B1548),ALL!$B$1:$V$2738,6,FALSE))," ", VLOOKUP(TRIM(B1548),ALL!$B$1:$V$2738,6,FALSE)))</f>
        <v/>
      </c>
      <c r="K1548" s="34" t="str">
        <f>IF(ISBLANK(VLOOKUP(TRIM(B1548),ALL!$B$1:$V$2738,7,FALSE)),"",IF(ISERROR(VLOOKUP(TRIM(B1548),ALL!$B$1:$V$2738,7,FALSE))," ",VLOOKUP(TRIM(B1548),ALL!$B$1:$V$2738,7,FALSE)))</f>
        <v/>
      </c>
      <c r="L1548" s="34" t="str">
        <f>IF(ISBLANK(VLOOKUP(TRIM(B1548),ALL!$B$1:$V$2738,8,FALSE)),"",IF(ISERROR(VLOOKUP(TRIM(B1548),ALL!$B$1:$V$2738,8,FALSE))," ",VLOOKUP(TRIM(B1548),ALL!$B$1:$V$2738,8,FALSE)))</f>
        <v/>
      </c>
      <c r="M1548" s="34" t="str">
        <f>IF(ISBLANK(VLOOKUP(TRIM(B1548),ALL!$B$1:$V$2738,9,FALSE)),"",IF(ISERROR(VLOOKUP(TRIM(B1548),ALL!$B$1:$V$2738,9,FALSE))," ",VLOOKUP(TRIM(B1548),ALL!$B$1:$V$2738,9,FALSE)))</f>
        <v/>
      </c>
      <c r="N1548" s="34" t="str">
        <f>IF(ISBLANK(VLOOKUP(TRIM(B1548),ALL!$B$1:$V$2738,10,FALSE)),"",IF(ISERROR(VLOOKUP(TRIM(B1548),ALL!$B$1:$V$2738,10,FALSE))," ",VLOOKUP(TRIM(B1548),ALL!$B$1:$V$2738,10,FALSE)))</f>
        <v/>
      </c>
      <c r="O1548" s="32"/>
      <c r="P1548"/>
      <c r="Q1548"/>
      <c r="R1548"/>
      <c r="S1548"/>
      <c r="T1548"/>
      <c r="AB1548"/>
      <c r="AC1548"/>
    </row>
    <row r="1549" spans="1:29" ht="15.75">
      <c r="A1549" s="490" t="s">
        <v>12258</v>
      </c>
      <c r="B1549" s="490"/>
      <c r="C1549" s="490"/>
      <c r="D1549" s="491"/>
      <c r="E1549" s="490"/>
      <c r="F1549" s="490"/>
      <c r="G1549" s="490"/>
      <c r="H1549" s="492"/>
      <c r="I1549" s="490"/>
      <c r="J1549" s="490"/>
      <c r="K1549" s="490"/>
      <c r="L1549" s="34" t="str">
        <f>IF(ISBLANK(VLOOKUP(TRIM(B1549),ALL!$B$1:$V$2738,8,FALSE)),"",IF(ISERROR(VLOOKUP(TRIM(B1549),ALL!$B$1:$V$2738,8,FALSE))," ",VLOOKUP(TRIM(B1549),ALL!$B$1:$V$2738,8,FALSE)))</f>
        <v xml:space="preserve"> </v>
      </c>
      <c r="M1549" s="34" t="str">
        <f>IF(ISBLANK(VLOOKUP(TRIM(B1549),ALL!$B$1:$V$2738,9,FALSE)),"",IF(ISERROR(VLOOKUP(TRIM(B1549),ALL!$B$1:$V$2738,9,FALSE))," ",VLOOKUP(TRIM(B1549),ALL!$B$1:$V$2738,9,FALSE)))</f>
        <v xml:space="preserve"> </v>
      </c>
      <c r="N1549" s="34" t="str">
        <f>IF(ISBLANK(VLOOKUP(TRIM(B1549),ALL!$B$1:$V$2738,10,FALSE)),"",IF(ISERROR(VLOOKUP(TRIM(B1549),ALL!$B$1:$V$2738,10,FALSE))," ",VLOOKUP(TRIM(B1549),ALL!$B$1:$V$2738,10,FALSE)))</f>
        <v xml:space="preserve"> </v>
      </c>
      <c r="O1549"/>
      <c r="P1549"/>
      <c r="Q1549"/>
      <c r="R1549"/>
      <c r="S1549"/>
      <c r="T1549"/>
      <c r="AB1549"/>
      <c r="AC1549"/>
    </row>
    <row r="1550" spans="1:29" ht="15.75">
      <c r="A1550" s="490" t="s">
        <v>12259</v>
      </c>
      <c r="B1550" s="490"/>
      <c r="C1550" s="490"/>
      <c r="D1550" s="491"/>
      <c r="E1550" s="490"/>
      <c r="F1550" s="490"/>
      <c r="G1550" s="490"/>
      <c r="H1550" s="492"/>
      <c r="I1550" s="490"/>
      <c r="J1550" s="490"/>
      <c r="K1550" s="490"/>
      <c r="L1550" s="34" t="str">
        <f>IF(ISBLANK(VLOOKUP(TRIM(B1550),ALL!$B$1:$V$2738,8,FALSE)),"",IF(ISERROR(VLOOKUP(TRIM(B1550),ALL!$B$1:$V$2738,8,FALSE))," ",VLOOKUP(TRIM(B1550),ALL!$B$1:$V$2738,8,FALSE)))</f>
        <v xml:space="preserve"> </v>
      </c>
      <c r="M1550" s="34" t="str">
        <f>IF(ISBLANK(VLOOKUP(TRIM(B1550),ALL!$B$1:$V$2738,9,FALSE)),"",IF(ISERROR(VLOOKUP(TRIM(B1550),ALL!$B$1:$V$2738,9,FALSE))," ",VLOOKUP(TRIM(B1550),ALL!$B$1:$V$2738,9,FALSE)))</f>
        <v xml:space="preserve"> </v>
      </c>
      <c r="N1550" s="34" t="str">
        <f>IF(ISBLANK(VLOOKUP(TRIM(B1550),ALL!$B$1:$V$2738,10,FALSE)),"",IF(ISERROR(VLOOKUP(TRIM(B1550),ALL!$B$1:$V$2738,10,FALSE))," ",VLOOKUP(TRIM(B1550),ALL!$B$1:$V$2738,10,FALSE)))</f>
        <v xml:space="preserve"> </v>
      </c>
      <c r="O1550" s="32"/>
      <c r="P1550"/>
      <c r="Q1550"/>
      <c r="R1550"/>
      <c r="S1550"/>
      <c r="T1550"/>
      <c r="AB1550"/>
      <c r="AC1550"/>
    </row>
    <row r="1551" spans="1:29">
      <c r="L1551" s="34" t="str">
        <f>IF(ISBLANK(VLOOKUP(TRIM(B1551),ALL!$B$1:$V$2738,8,FALSE)),"",IF(ISERROR(VLOOKUP(TRIM(B1551),ALL!$B$1:$V$2738,8,FALSE))," ",VLOOKUP(TRIM(B1551),ALL!$B$1:$V$2738,8,FALSE)))</f>
        <v xml:space="preserve"> </v>
      </c>
      <c r="M1551" s="34" t="str">
        <f>IF(ISBLANK(VLOOKUP(TRIM(B1551),ALL!$B$1:$V$2738,9,FALSE)),"",IF(ISERROR(VLOOKUP(TRIM(B1551),ALL!$B$1:$V$2738,9,FALSE))," ",VLOOKUP(TRIM(B1551),ALL!$B$1:$V$2738,9,FALSE)))</f>
        <v xml:space="preserve"> </v>
      </c>
      <c r="N1551" s="34" t="str">
        <f>IF(ISBLANK(VLOOKUP(TRIM(B1551),ALL!$B$1:$V$2738,10,FALSE)),"",IF(ISERROR(VLOOKUP(TRIM(B1551),ALL!$B$1:$V$2738,10,FALSE))," ",VLOOKUP(TRIM(B1551),ALL!$B$1:$V$2738,10,FALSE)))</f>
        <v xml:space="preserve"> </v>
      </c>
      <c r="P1551"/>
      <c r="Q1551"/>
      <c r="R1551"/>
      <c r="S1551"/>
      <c r="T1551"/>
      <c r="AB1551"/>
      <c r="AC1551"/>
    </row>
    <row r="1552" spans="1:29" ht="20.25">
      <c r="A1552" s="4" t="s">
        <v>11468</v>
      </c>
      <c r="I1552" s="31">
        <f>COUNTA(B1553:B1617)</f>
        <v>54</v>
      </c>
      <c r="J1552" s="31"/>
      <c r="L1552" s="34" t="str">
        <f>IF(ISBLANK(VLOOKUP(TRIM(B1552),ALL!$B$1:$V$2738,8,FALSE)),"",IF(ISERROR(VLOOKUP(TRIM(B1552),ALL!$B$1:$V$2738,8,FALSE))," ",VLOOKUP(TRIM(B1552),ALL!$B$1:$V$2738,8,FALSE)))</f>
        <v xml:space="preserve"> </v>
      </c>
      <c r="M1552" s="34" t="str">
        <f>IF(ISBLANK(VLOOKUP(TRIM(B1552),ALL!$B$1:$V$2738,9,FALSE)),"",IF(ISERROR(VLOOKUP(TRIM(B1552),ALL!$B$1:$V$2738,9,FALSE))," ",VLOOKUP(TRIM(B1552),ALL!$B$1:$V$2738,9,FALSE)))</f>
        <v xml:space="preserve"> </v>
      </c>
      <c r="N1552" s="34" t="str">
        <f>IF(ISBLANK(VLOOKUP(TRIM(B1552),ALL!$B$1:$V$2738,10,FALSE)),"",IF(ISERROR(VLOOKUP(TRIM(B1552),ALL!$B$1:$V$2738,10,FALSE))," ",VLOOKUP(TRIM(B1552),ALL!$B$1:$V$2738,10,FALSE)))</f>
        <v xml:space="preserve"> </v>
      </c>
      <c r="O1552"/>
      <c r="P1552"/>
      <c r="Q1552"/>
      <c r="R1552"/>
      <c r="S1552"/>
      <c r="T1552"/>
      <c r="AB1552"/>
      <c r="AC1552"/>
    </row>
    <row r="1553" spans="1:29">
      <c r="L1553" s="34" t="str">
        <f>IF(ISBLANK(VLOOKUP(TRIM(B1553),ALL!$B$1:$V$2738,8,FALSE)),"",IF(ISERROR(VLOOKUP(TRIM(B1553),ALL!$B$1:$V$2738,8,FALSE))," ",VLOOKUP(TRIM(B1553),ALL!$B$1:$V$2738,8,FALSE)))</f>
        <v xml:space="preserve"> </v>
      </c>
      <c r="M1553" s="34" t="str">
        <f>IF(ISBLANK(VLOOKUP(TRIM(B1553),ALL!$B$1:$V$2738,9,FALSE)),"",IF(ISERROR(VLOOKUP(TRIM(B1553),ALL!$B$1:$V$2738,9,FALSE))," ",VLOOKUP(TRIM(B1553),ALL!$B$1:$V$2738,9,FALSE)))</f>
        <v xml:space="preserve"> </v>
      </c>
      <c r="N1553" s="34" t="str">
        <f>IF(ISBLANK(VLOOKUP(TRIM(B1553),ALL!$B$1:$V$2738,10,FALSE)),"",IF(ISERROR(VLOOKUP(TRIM(B1553),ALL!$B$1:$V$2738,10,FALSE))," ",VLOOKUP(TRIM(B1553),ALL!$B$1:$V$2738,10,FALSE)))</f>
        <v xml:space="preserve"> </v>
      </c>
      <c r="O1553"/>
      <c r="P1553"/>
      <c r="Q1553"/>
      <c r="R1553"/>
      <c r="S1553"/>
      <c r="T1553"/>
      <c r="AB1553"/>
      <c r="AC1553"/>
    </row>
    <row r="1554" spans="1:29">
      <c r="A1554" s="34" t="str">
        <f>IF(ISERROR(VLOOKUP(TRIM(B1554),ALL!$B$1:$U$2738,3,FALSE)),"(unc)",VLOOKUP(TRIM(B1554),ALL!$B$1:$U$2738,3,FALSE))</f>
        <v>QB</v>
      </c>
      <c r="B1554" s="99" t="s">
        <v>5663</v>
      </c>
      <c r="C1554" s="10" t="s">
        <v>9381</v>
      </c>
      <c r="D1554" s="224">
        <f>VLOOKUP(TRIM(B1554),BirthdateDraft!$A$1:$M$9000,2,FALSE)</f>
        <v>34179</v>
      </c>
      <c r="E1554" s="203" t="str">
        <f>VLOOKUP(TRIM(B1554),BirthdateDraft!$A$1:$M$9865,3,FALSE)</f>
        <v>16/4</v>
      </c>
      <c r="F1554" s="209" t="s">
        <v>8644</v>
      </c>
      <c r="G1554" s="34" t="s">
        <v>82</v>
      </c>
      <c r="H1554" s="124" t="s">
        <v>4302</v>
      </c>
      <c r="I1554" s="34" t="s">
        <v>4302</v>
      </c>
      <c r="J1554" s="34"/>
      <c r="K1554" s="34"/>
      <c r="L1554" s="34" t="str">
        <f>IF(ISBLANK(VLOOKUP(TRIM(B1554),ALL!$B$1:$V$2738,8,FALSE)),"",IF(ISERROR(VLOOKUP(TRIM(B1554),ALL!$B$1:$V$2738,8,FALSE))," ",VLOOKUP(TRIM(B1554),ALL!$B$1:$V$2738,8,FALSE)))</f>
        <v/>
      </c>
      <c r="M1554" s="34" t="str">
        <f>IF(ISBLANK(VLOOKUP(TRIM(B1554),ALL!$B$1:$V$2738,9,FALSE)),"",IF(ISERROR(VLOOKUP(TRIM(B1554),ALL!$B$1:$V$2738,9,FALSE))," ",VLOOKUP(TRIM(B1554),ALL!$B$1:$V$2738,9,FALSE)))</f>
        <v/>
      </c>
      <c r="N1554" s="34" t="str">
        <f>IF(ISBLANK(VLOOKUP(TRIM(B1554),ALL!$B$1:$V$2738,10,FALSE)),"",IF(ISERROR(VLOOKUP(TRIM(B1554),ALL!$B$1:$V$2738,10,FALSE))," ",VLOOKUP(TRIM(B1554),ALL!$B$1:$V$2738,10,FALSE)))</f>
        <v/>
      </c>
      <c r="O1554" s="32"/>
      <c r="P1554"/>
      <c r="Q1554"/>
      <c r="R1554"/>
      <c r="S1554"/>
      <c r="T1554"/>
      <c r="AB1554"/>
      <c r="AC1554"/>
    </row>
    <row r="1555" spans="1:29">
      <c r="A1555" s="34" t="str">
        <f>IF(ISERROR(VLOOKUP(TRIM(B1555),ALL!$B$1:$U$2738,3,FALSE)),"(unc)",VLOOKUP(TRIM(B1555),ALL!$B$1:$U$2738,3,FALSE))</f>
        <v>QB</v>
      </c>
      <c r="B1555" s="99" t="s">
        <v>9304</v>
      </c>
      <c r="C1555" s="10" t="s">
        <v>9381</v>
      </c>
      <c r="D1555" s="224">
        <f>VLOOKUP(TRIM(B1555),BirthdateDraft!$A$1:$M$9000,2,FALSE)</f>
        <v>35827</v>
      </c>
      <c r="E1555" s="203" t="str">
        <f>VLOOKUP(TRIM(B1555),BirthdateDraft!$A$1:$M$9865,3,FALSE)</f>
        <v>FA</v>
      </c>
      <c r="F1555" s="209" t="s">
        <v>9539</v>
      </c>
      <c r="G1555" s="34" t="str">
        <f>IF(ISERROR(VLOOKUP(TRIM(B1555),ALL!$B$1:$U$2738,2,FALSE)),"",IF(ISERROR(VLOOKUP(TRIM(B1555),ALL!$B$1:$U$2738,2,FALSE))," ",VLOOKUP(TRIM(B1555),ALL!$B$1:$U$2738,2,FALSE)))</f>
        <v>BAA</v>
      </c>
      <c r="H1555" s="124"/>
      <c r="I1555" s="34"/>
      <c r="J1555" s="34"/>
      <c r="K1555" s="34"/>
      <c r="L1555" s="34" t="str">
        <f>IF(ISBLANK(VLOOKUP(TRIM(B1555),ALL!$B$1:$V$2738,8,FALSE)),"",IF(ISERROR(VLOOKUP(TRIM(B1555),ALL!$B$1:$V$2738,8,FALSE))," ",VLOOKUP(TRIM(B1555),ALL!$B$1:$V$2738,8,FALSE)))</f>
        <v/>
      </c>
      <c r="M1555" s="34" t="str">
        <f>IF(ISBLANK(VLOOKUP(TRIM(B1555),ALL!$B$1:$V$2738,9,FALSE)),"",IF(ISERROR(VLOOKUP(TRIM(B1555),ALL!$B$1:$V$2738,9,FALSE))," ",VLOOKUP(TRIM(B1555),ALL!$B$1:$V$2738,9,FALSE)))</f>
        <v/>
      </c>
      <c r="N1555" s="34" t="str">
        <f>IF(ISBLANK(VLOOKUP(TRIM(B1555),ALL!$B$1:$V$2738,10,FALSE)),"",IF(ISERROR(VLOOKUP(TRIM(B1555),ALL!$B$1:$V$2738,10,FALSE))," ",VLOOKUP(TRIM(B1555),ALL!$B$1:$V$2738,10,FALSE)))</f>
        <v/>
      </c>
      <c r="P1555"/>
      <c r="Q1555"/>
      <c r="R1555"/>
      <c r="S1555"/>
      <c r="T1555"/>
      <c r="AB1555"/>
      <c r="AC1555"/>
    </row>
    <row r="1558" spans="1:29">
      <c r="A1558" s="34" t="str">
        <f>IF(ISERROR(VLOOKUP(TRIM(B1558),ALL!$B$1:$U$2738,3,FALSE)),"(unc)",VLOOKUP(TRIM(B1558),ALL!$B$1:$U$2738,3,FALSE))</f>
        <v>HB</v>
      </c>
      <c r="B1558" s="99" t="s">
        <v>6205</v>
      </c>
      <c r="C1558" s="10" t="s">
        <v>9381</v>
      </c>
      <c r="D1558" s="224">
        <f>VLOOKUP(TRIM(B1558),BirthdateDraft!$A$1:$M$9000,2,FALSE)</f>
        <v>34824</v>
      </c>
      <c r="E1558" s="203" t="str">
        <f>VLOOKUP(TRIM(B1558),BirthdateDraft!$A$1:$M$9865,3,FALSE)</f>
        <v>17/3</v>
      </c>
      <c r="F1558" s="209"/>
      <c r="G1558" s="34" t="str">
        <f>IF(ISERROR(VLOOKUP(TRIM(B1558),ALL!$B$1:$U$2738,2,FALSE)),"",IF(ISERROR(VLOOKUP(TRIM(B1558),ALL!$B$1:$U$2738,2,FALSE))," ",VLOOKUP(TRIM(B1558),ALL!$B$1:$U$2738,2,FALSE)))</f>
        <v>ARN</v>
      </c>
      <c r="H1558" s="124" t="str">
        <f>IF(ISBLANK(VLOOKUP(TRIM(B1558),ALL!$B$1:$V$2738,11,FALSE)),"",IF(ISERROR(VLOOKUP(TRIM(B1558),ALL!$B$1:$V$2738,11,FALSE))," ",VLOOKUP(TRIM(B1558),ALL!$B$1:$V$2738,11,FALSE)))</f>
        <v>B</v>
      </c>
      <c r="I1558" s="34" t="str">
        <f>IF(ISBLANK(VLOOKUP(TRIM(B1558),ALL!$B$1:$V$2738,5,FALSE)),"",IF(ISERROR(VLOOKUP(TRIM(B1558),ALL!$B$1:$V$2738,5,FALSE))," ",VLOOKUP(TRIM(B1558),ALL!$B$1:$V$2738,5,FALSE)))</f>
        <v/>
      </c>
      <c r="J1558" s="34" t="str">
        <f>IF(ISBLANK(VLOOKUP(TRIM(B1558),ALL!$B$1:$V$2738,6,FALSE)),"",IF(ISERROR(VLOOKUP(TRIM(B1558),ALL!$B$1:$V$2738,6,FALSE))," ", VLOOKUP(TRIM(B1558),ALL!$B$1:$V$2738,6,FALSE)))</f>
        <v/>
      </c>
      <c r="K1558" s="34" t="str">
        <f>IF(ISBLANK(VLOOKUP(TRIM(B1558),ALL!$B$1:$V$2738,7,FALSE)),"",IF(ISERROR(VLOOKUP(TRIM(B1558),ALL!$B$1:$V$2738,7,FALSE))," ",VLOOKUP(TRIM(B1558),ALL!$B$1:$V$2738,7,FALSE)))</f>
        <v/>
      </c>
      <c r="L1558" s="34">
        <f>IF(ISBLANK(VLOOKUP(TRIM(B1558),ALL!$B$1:$V$2738,8,FALSE)),"",IF(ISERROR(VLOOKUP(TRIM(B1558),ALL!$B$1:$V$2738,8,FALSE))," ",VLOOKUP(TRIM(B1558),ALL!$B$1:$V$2738,8,FALSE)))</f>
        <v>4</v>
      </c>
      <c r="M1558" s="34" t="str">
        <f>IF(ISBLANK(VLOOKUP(TRIM(B1558),ALL!$B$1:$V$2738,9,FALSE)),"",IF(ISERROR(VLOOKUP(TRIM(B1558),ALL!$B$1:$V$2738,9,FALSE))," ",VLOOKUP(TRIM(B1558),ALL!$B$1:$V$2738,9,FALSE)))</f>
        <v/>
      </c>
      <c r="N1558" s="34">
        <f>IF(ISBLANK(VLOOKUP(TRIM(B1558),ALL!$B$1:$V$2738,10,FALSE)),"",IF(ISERROR(VLOOKUP(TRIM(B1558),ALL!$B$1:$V$2738,10,FALSE))," ",VLOOKUP(TRIM(B1558),ALL!$B$1:$V$2738,10,FALSE)))</f>
        <v>5</v>
      </c>
      <c r="P1558"/>
      <c r="Q1558"/>
      <c r="R1558"/>
      <c r="S1558"/>
      <c r="T1558"/>
      <c r="AB1558"/>
      <c r="AC1558"/>
    </row>
    <row r="1559" spans="1:29">
      <c r="A1559" s="34" t="str">
        <f>IF(ISERROR(VLOOKUP(TRIM(B1559),ALL!$B$1:$U$2738,3,FALSE)),"(unc)",VLOOKUP(TRIM(B1559),ALL!$B$1:$U$2738,3,FALSE))</f>
        <v>HB KOR</v>
      </c>
      <c r="B1559" s="219" t="s">
        <v>11050</v>
      </c>
      <c r="C1559" s="10" t="s">
        <v>9381</v>
      </c>
      <c r="D1559" s="224">
        <f>VLOOKUP(TRIM(B1559),BirthdateDraft!$A$1:$M$9000,2,FALSE)</f>
        <v>35972</v>
      </c>
      <c r="E1559" s="203" t="str">
        <f>VLOOKUP(TRIM(B1559),BirthdateDraft!$A$1:$M$9865,3,FALSE)</f>
        <v>20.FA</v>
      </c>
      <c r="F1559" s="209" t="s">
        <v>11878</v>
      </c>
      <c r="G1559" s="34" t="str">
        <f>IF(ISERROR(VLOOKUP(TRIM(B1559),ALL!$B$1:$U$2738,2,FALSE)),"",IF(ISERROR(VLOOKUP(TRIM(B1559),ALL!$B$1:$U$2738,2,FALSE))," ",VLOOKUP(TRIM(B1559),ALL!$B$1:$U$2738,2,FALSE)))</f>
        <v>DAN</v>
      </c>
      <c r="H1559" s="124" t="str">
        <f>IF(ISBLANK(VLOOKUP(TRIM(B1559),ALL!$B$1:$V$2738,11,FALSE)),"",IF(ISERROR(VLOOKUP(TRIM(B1559),ALL!$B$1:$V$2738,11,FALSE))," ",VLOOKUP(TRIM(B1559),ALL!$B$1:$V$2738,11,FALSE)))</f>
        <v>B</v>
      </c>
      <c r="I1559" s="34" t="str">
        <f>IF(ISBLANK(VLOOKUP(TRIM(B1559),ALL!$B$1:$V$2738,5,FALSE)),"",IF(ISERROR(VLOOKUP(TRIM(B1559),ALL!$B$1:$V$2738,5,FALSE))," ",VLOOKUP(TRIM(B1559),ALL!$B$1:$V$2738,5,FALSE)))</f>
        <v/>
      </c>
      <c r="J1559" s="34" t="str">
        <f>IF(ISBLANK(VLOOKUP(TRIM(B1559),ALL!$B$1:$V$2738,6,FALSE)),"",IF(ISERROR(VLOOKUP(TRIM(B1559),ALL!$B$1:$V$2738,6,FALSE))," ", VLOOKUP(TRIM(B1559),ALL!$B$1:$V$2738,6,FALSE)))</f>
        <v/>
      </c>
      <c r="K1559" s="34" t="str">
        <f>IF(ISBLANK(VLOOKUP(TRIM(B1559),ALL!$B$1:$V$2738,7,FALSE)),"",IF(ISERROR(VLOOKUP(TRIM(B1559),ALL!$B$1:$V$2738,7,FALSE))," ",VLOOKUP(TRIM(B1559),ALL!$B$1:$V$2738,7,FALSE)))</f>
        <v/>
      </c>
      <c r="L1559" s="34">
        <f>IF(ISBLANK(VLOOKUP(TRIM(B1559),ALL!$B$1:$V$2738,8,FALSE)),"",IF(ISERROR(VLOOKUP(TRIM(B1559),ALL!$B$1:$V$2738,8,FALSE))," ",VLOOKUP(TRIM(B1559),ALL!$B$1:$V$2738,8,FALSE)))</f>
        <v>0</v>
      </c>
      <c r="M1559" s="34" t="str">
        <f>IF(ISBLANK(VLOOKUP(TRIM(B1559),ALL!$B$1:$V$2738,9,FALSE)),"",IF(ISERROR(VLOOKUP(TRIM(B1559),ALL!$B$1:$V$2738,9,FALSE))," ",VLOOKUP(TRIM(B1559),ALL!$B$1:$V$2738,9,FALSE)))</f>
        <v/>
      </c>
      <c r="N1559" s="34">
        <f>IF(ISBLANK(VLOOKUP(TRIM(B1559),ALL!$B$1:$V$2738,10,FALSE)),"",IF(ISERROR(VLOOKUP(TRIM(B1559),ALL!$B$1:$V$2738,10,FALSE))," ",VLOOKUP(TRIM(B1559),ALL!$B$1:$V$2738,10,FALSE)))</f>
        <v>0</v>
      </c>
      <c r="P1559"/>
      <c r="Q1559"/>
      <c r="R1559"/>
      <c r="S1559"/>
      <c r="T1559"/>
      <c r="AB1559"/>
      <c r="AC1559"/>
    </row>
    <row r="1560" spans="1:29">
      <c r="A1560" s="34" t="str">
        <f>IF(ISERROR(VLOOKUP(TRIM(B1560),ALL!$B$1:$U$2738,3,FALSE)),"(unc)",VLOOKUP(TRIM(B1560),ALL!$B$1:$U$2738,3,FALSE))</f>
        <v>HB</v>
      </c>
      <c r="B1560" s="228" t="s">
        <v>11042</v>
      </c>
      <c r="C1560" s="10" t="s">
        <v>9381</v>
      </c>
      <c r="D1560" s="224">
        <f>VLOOKUP(TRIM(B1560),BirthdateDraft!$A$1:$M$9000,2,FALSE)</f>
        <v>36180</v>
      </c>
      <c r="E1560" s="203" t="str">
        <f>VLOOKUP(TRIM(B1560),BirthdateDraft!$A$1:$M$9865,3,FALSE)</f>
        <v>23.FA</v>
      </c>
      <c r="F1560" s="209" t="s">
        <v>11878</v>
      </c>
      <c r="G1560" s="34" t="str">
        <f>IF(ISERROR(VLOOKUP(TRIM(B1560),ALL!$B$1:$U$2738,2,FALSE)),"",IF(ISERROR(VLOOKUP(TRIM(B1560),ALL!$B$1:$U$2738,2,FALSE))," ",VLOOKUP(TRIM(B1560),ALL!$B$1:$U$2738,2,FALSE)))</f>
        <v>ARN</v>
      </c>
      <c r="H1560" s="124" t="str">
        <f>IF(ISBLANK(VLOOKUP(TRIM(B1560),ALL!$B$1:$V$2738,11,FALSE)),"",IF(ISERROR(VLOOKUP(TRIM(B1560),ALL!$B$1:$V$2738,11,FALSE))," ",VLOOKUP(TRIM(B1560),ALL!$B$1:$V$2738,11,FALSE)))</f>
        <v>C</v>
      </c>
      <c r="I1560" s="34" t="str">
        <f>IF(ISBLANK(VLOOKUP(TRIM(B1560),ALL!$B$1:$V$2738,5,FALSE)),"",IF(ISERROR(VLOOKUP(TRIM(B1560),ALL!$B$1:$V$2738,5,FALSE))," ",VLOOKUP(TRIM(B1560),ALL!$B$1:$V$2738,5,FALSE)))</f>
        <v/>
      </c>
      <c r="J1560" s="34" t="str">
        <f>IF(ISBLANK(VLOOKUP(TRIM(B1560),ALL!$B$1:$V$2738,6,FALSE)),"",IF(ISERROR(VLOOKUP(TRIM(B1560),ALL!$B$1:$V$2738,6,FALSE))," ", VLOOKUP(TRIM(B1560),ALL!$B$1:$V$2738,6,FALSE)))</f>
        <v/>
      </c>
      <c r="K1560" s="34" t="str">
        <f>IF(ISBLANK(VLOOKUP(TRIM(B1560),ALL!$B$1:$V$2738,7,FALSE)),"",IF(ISERROR(VLOOKUP(TRIM(B1560),ALL!$B$1:$V$2738,7,FALSE))," ",VLOOKUP(TRIM(B1560),ALL!$B$1:$V$2738,7,FALSE)))</f>
        <v/>
      </c>
      <c r="L1560" s="34">
        <f>IF(ISBLANK(VLOOKUP(TRIM(B1560),ALL!$B$1:$V$2738,8,FALSE)),"",IF(ISERROR(VLOOKUP(TRIM(B1560),ALL!$B$1:$V$2738,8,FALSE))," ",VLOOKUP(TRIM(B1560),ALL!$B$1:$V$2738,8,FALSE)))</f>
        <v>0</v>
      </c>
      <c r="M1560" s="34" t="str">
        <f>IF(ISBLANK(VLOOKUP(TRIM(B1560),ALL!$B$1:$V$2738,9,FALSE)),"",IF(ISERROR(VLOOKUP(TRIM(B1560),ALL!$B$1:$V$2738,9,FALSE))," ",VLOOKUP(TRIM(B1560),ALL!$B$1:$V$2738,9,FALSE)))</f>
        <v/>
      </c>
      <c r="N1560" s="34">
        <f>IF(ISBLANK(VLOOKUP(TRIM(B1560),ALL!$B$1:$V$2738,10,FALSE)),"",IF(ISERROR(VLOOKUP(TRIM(B1560),ALL!$B$1:$V$2738,10,FALSE))," ",VLOOKUP(TRIM(B1560),ALL!$B$1:$V$2738,10,FALSE)))</f>
        <v>3</v>
      </c>
      <c r="P1560"/>
      <c r="Q1560"/>
      <c r="R1560"/>
      <c r="S1560"/>
      <c r="T1560"/>
      <c r="AB1560"/>
      <c r="AC1560"/>
    </row>
    <row r="1561" spans="1:29">
      <c r="A1561" s="34" t="str">
        <f>IF(ISERROR(VLOOKUP(TRIM(B1561),ALL!$B$1:$U$2738,3,FALSE)),"(unc)",VLOOKUP(TRIM(B1561),ALL!$B$1:$U$2738,3,FALSE))</f>
        <v>HB KOR</v>
      </c>
      <c r="B1561" s="99" t="s">
        <v>11289</v>
      </c>
      <c r="C1561" s="10" t="s">
        <v>9381</v>
      </c>
      <c r="D1561" s="224">
        <f>VLOOKUP(TRIM(B1561),BirthdateDraft!$A$1:$M$9000,2,FALSE)</f>
        <v>37057</v>
      </c>
      <c r="E1561" s="203">
        <f>VLOOKUP(TRIM(B1561),BirthdateDraft!$A$1:$M$9865,3,FALSE)</f>
        <v>23.3</v>
      </c>
      <c r="F1561" s="209" t="s">
        <v>11753</v>
      </c>
      <c r="G1561" s="34" t="str">
        <f>IF(ISERROR(VLOOKUP(TRIM(B1561),ALL!$B$1:$U$2738,2,FALSE)),"",IF(ISERROR(VLOOKUP(TRIM(B1561),ALL!$B$1:$U$2738,2,FALSE))," ",VLOOKUP(TRIM(B1561),ALL!$B$1:$U$2738,2,FALSE)))</f>
        <v>TNA</v>
      </c>
      <c r="H1561" s="124" t="str">
        <f>IF(ISBLANK(VLOOKUP(TRIM(B1561),ALL!$B$1:$V$2738,11,FALSE)),"",IF(ISERROR(VLOOKUP(TRIM(B1561),ALL!$B$1:$V$2738,11,FALSE))," ",VLOOKUP(TRIM(B1561),ALL!$B$1:$V$2738,11,FALSE)))</f>
        <v>A</v>
      </c>
      <c r="I1561" s="34" t="str">
        <f>IF(ISBLANK(VLOOKUP(TRIM(B1561),ALL!$B$1:$V$2738,5,FALSE)),"",IF(ISERROR(VLOOKUP(TRIM(B1561),ALL!$B$1:$V$2738,5,FALSE))," ",VLOOKUP(TRIM(B1561),ALL!$B$1:$V$2738,5,FALSE)))</f>
        <v/>
      </c>
      <c r="J1561" s="34" t="str">
        <f>IF(ISBLANK(VLOOKUP(TRIM(B1561),ALL!$B$1:$V$2738,6,FALSE)),"",IF(ISERROR(VLOOKUP(TRIM(B1561),ALL!$B$1:$V$2738,6,FALSE))," ", VLOOKUP(TRIM(B1561),ALL!$B$1:$V$2738,6,FALSE)))</f>
        <v/>
      </c>
      <c r="K1561" s="34" t="str">
        <f>IF(ISBLANK(VLOOKUP(TRIM(B1561),ALL!$B$1:$V$2738,7,FALSE)),"",IF(ISERROR(VLOOKUP(TRIM(B1561),ALL!$B$1:$V$2738,7,FALSE))," ",VLOOKUP(TRIM(B1561),ALL!$B$1:$V$2738,7,FALSE)))</f>
        <v/>
      </c>
      <c r="L1561" s="34">
        <f>IF(ISBLANK(VLOOKUP(TRIM(B1561),ALL!$B$1:$V$2738,8,FALSE)),"",IF(ISERROR(VLOOKUP(TRIM(B1561),ALL!$B$1:$V$2738,8,FALSE))," ",VLOOKUP(TRIM(B1561),ALL!$B$1:$V$2738,8,FALSE)))</f>
        <v>0</v>
      </c>
      <c r="M1561" s="34" t="str">
        <f>IF(ISBLANK(VLOOKUP(TRIM(B1561),ALL!$B$1:$V$2738,9,FALSE)),"",IF(ISERROR(VLOOKUP(TRIM(B1561),ALL!$B$1:$V$2738,9,FALSE))," ",VLOOKUP(TRIM(B1561),ALL!$B$1:$V$2738,9,FALSE)))</f>
        <v/>
      </c>
      <c r="N1561" s="34">
        <f>IF(ISBLANK(VLOOKUP(TRIM(B1561),ALL!$B$1:$V$2738,10,FALSE)),"",IF(ISERROR(VLOOKUP(TRIM(B1561),ALL!$B$1:$V$2738,10,FALSE))," ",VLOOKUP(TRIM(B1561),ALL!$B$1:$V$2738,10,FALSE)))</f>
        <v>4</v>
      </c>
      <c r="P1561"/>
      <c r="Q1561"/>
      <c r="R1561"/>
      <c r="S1561"/>
      <c r="T1561"/>
      <c r="AB1561"/>
      <c r="AC1561"/>
    </row>
    <row r="1562" spans="1:29">
      <c r="A1562" s="34" t="str">
        <f>IF(ISERROR(VLOOKUP(TRIM(B1562),ALL!$B$1:$U$2738,3,FALSE)),"(unc)",VLOOKUP(TRIM(B1562),ALL!$B$1:$U$2738,3,FALSE))</f>
        <v>HB KOR</v>
      </c>
      <c r="B1562" s="99" t="s">
        <v>7355</v>
      </c>
      <c r="C1562" s="10" t="s">
        <v>9381</v>
      </c>
      <c r="D1562" s="224">
        <f>VLOOKUP(TRIM(B1562),BirthdateDraft!$A$1:$M$9000,2,FALSE)</f>
        <v>35690</v>
      </c>
      <c r="E1562" s="203" t="str">
        <f>VLOOKUP(TRIM(B1562),BirthdateDraft!$A$1:$M$9865,3,FALSE)</f>
        <v>19/6</v>
      </c>
      <c r="F1562" s="209" t="s">
        <v>12114</v>
      </c>
      <c r="G1562" s="34" t="str">
        <f>IF(ISERROR(VLOOKUP(TRIM(B1562),ALL!$B$1:$U$2738,2,FALSE)),"",IF(ISERROR(VLOOKUP(TRIM(B1562),ALL!$B$1:$U$2738,2,FALSE))," ",VLOOKUP(TRIM(B1562),ALL!$B$1:$U$2738,2,FALSE)))</f>
        <v>BFA</v>
      </c>
      <c r="H1562" s="124" t="str">
        <f>IF(ISBLANK(VLOOKUP(TRIM(B1562),ALL!$B$1:$V$2738,11,FALSE)),"",IF(ISERROR(VLOOKUP(TRIM(B1562),ALL!$B$1:$V$2738,11,FALSE))," ",VLOOKUP(TRIM(B1562),ALL!$B$1:$V$2738,11,FALSE)))</f>
        <v>C</v>
      </c>
      <c r="I1562" s="34" t="str">
        <f>IF(ISBLANK(VLOOKUP(TRIM(B1562),ALL!$B$1:$V$2738,5,FALSE)),"",IF(ISERROR(VLOOKUP(TRIM(B1562),ALL!$B$1:$V$2738,5,FALSE))," ",VLOOKUP(TRIM(B1562),ALL!$B$1:$V$2738,5,FALSE)))</f>
        <v/>
      </c>
      <c r="J1562" s="34" t="str">
        <f>IF(ISBLANK(VLOOKUP(TRIM(B1562),ALL!$B$1:$V$2738,6,FALSE)),"",IF(ISERROR(VLOOKUP(TRIM(B1562),ALL!$B$1:$V$2738,6,FALSE))," ", VLOOKUP(TRIM(B1562),ALL!$B$1:$V$2738,6,FALSE)))</f>
        <v/>
      </c>
      <c r="K1562" s="34" t="str">
        <f>IF(ISBLANK(VLOOKUP(TRIM(B1562),ALL!$B$1:$V$2738,7,FALSE)),"",IF(ISERROR(VLOOKUP(TRIM(B1562),ALL!$B$1:$V$2738,7,FALSE))," ",VLOOKUP(TRIM(B1562),ALL!$B$1:$V$2738,7,FALSE)))</f>
        <v/>
      </c>
      <c r="L1562" s="34">
        <f>IF(ISBLANK(VLOOKUP(TRIM(B1562),ALL!$B$1:$V$2738,8,FALSE)),"",IF(ISERROR(VLOOKUP(TRIM(B1562),ALL!$B$1:$V$2738,8,FALSE))," ",VLOOKUP(TRIM(B1562),ALL!$B$1:$V$2738,8,FALSE)))</f>
        <v>0</v>
      </c>
      <c r="M1562" s="34" t="str">
        <f>IF(ISBLANK(VLOOKUP(TRIM(B1562),ALL!$B$1:$V$2738,9,FALSE)),"",IF(ISERROR(VLOOKUP(TRIM(B1562),ALL!$B$1:$V$2738,9,FALSE))," ",VLOOKUP(TRIM(B1562),ALL!$B$1:$V$2738,9,FALSE)))</f>
        <v/>
      </c>
      <c r="N1562" s="34">
        <f>IF(ISBLANK(VLOOKUP(TRIM(B1562),ALL!$B$1:$V$2738,10,FALSE)),"",IF(ISERROR(VLOOKUP(TRIM(B1562),ALL!$B$1:$V$2738,10,FALSE))," ",VLOOKUP(TRIM(B1562),ALL!$B$1:$V$2738,10,FALSE)))</f>
        <v>0</v>
      </c>
      <c r="P1562"/>
      <c r="Q1562"/>
      <c r="R1562"/>
      <c r="S1562"/>
      <c r="T1562"/>
      <c r="AB1562"/>
      <c r="AC1562"/>
    </row>
    <row r="1563" spans="1:29" ht="15">
      <c r="A1563" s="34" t="str">
        <f>IF(ISERROR(VLOOKUP(TRIM(B1563),ALL!$B$1:$U$2738,3,FALSE)),"(unc)",VLOOKUP(TRIM(B1563),ALL!$B$1:$U$2738,3,FALSE))</f>
        <v>BB TE</v>
      </c>
      <c r="B1563" s="213" t="s">
        <v>6226</v>
      </c>
      <c r="C1563" s="10" t="s">
        <v>9381</v>
      </c>
      <c r="D1563" s="224">
        <f>VLOOKUP(TRIM(B1563),BirthdateDraft!$A$1:$M$9000,2,FALSE)</f>
        <v>34481</v>
      </c>
      <c r="E1563" s="203" t="str">
        <f>VLOOKUP(TRIM(B1563),BirthdateDraft!$A$1:$M$9865,3,FALSE)</f>
        <v>17/FA</v>
      </c>
      <c r="F1563" s="209"/>
      <c r="G1563" s="34" t="str">
        <f>IF(ISERROR(VLOOKUP(TRIM(B1563),ALL!$B$1:$U$2738,2,FALSE)),"",IF(ISERROR(VLOOKUP(TRIM(B1563),ALL!$B$1:$U$2738,2,FALSE))," ",VLOOKUP(TRIM(B1563),ALL!$B$1:$U$2738,2,FALSE)))</f>
        <v>BAA</v>
      </c>
      <c r="H1563" s="124" t="str">
        <f>IF(ISBLANK(VLOOKUP(TRIM(B1563),ALL!$B$1:$V$2738,11,FALSE)),"",IF(ISERROR(VLOOKUP(TRIM(B1563),ALL!$B$1:$V$2738,11,FALSE))," ",VLOOKUP(TRIM(B1563),ALL!$B$1:$V$2738,11,FALSE)))</f>
        <v>C</v>
      </c>
      <c r="I1563" s="34" t="str">
        <f>IF(ISBLANK(VLOOKUP(TRIM(B1563),ALL!$B$1:$V$2738,5,FALSE)),"",IF(ISERROR(VLOOKUP(TRIM(B1563),ALL!$B$1:$V$2738,5,FALSE))," ",VLOOKUP(TRIM(B1563),ALL!$B$1:$V$2738,5,FALSE)))</f>
        <v/>
      </c>
      <c r="J1563" s="34" t="str">
        <f>IF(ISBLANK(VLOOKUP(TRIM(B1563),ALL!$B$1:$V$2738,6,FALSE)),"",IF(ISERROR(VLOOKUP(TRIM(B1563),ALL!$B$1:$V$2738,6,FALSE))," ", VLOOKUP(TRIM(B1563),ALL!$B$1:$V$2738,6,FALSE)))</f>
        <v/>
      </c>
      <c r="K1563" s="34" t="str">
        <f>IF(ISBLANK(VLOOKUP(TRIM(B1563),ALL!$B$1:$V$2738,7,FALSE)),"",IF(ISERROR(VLOOKUP(TRIM(B1563),ALL!$B$1:$V$2738,7,FALSE))," ",VLOOKUP(TRIM(B1563),ALL!$B$1:$V$2738,7,FALSE)))</f>
        <v/>
      </c>
      <c r="L1563" s="34">
        <f>IF(ISBLANK(VLOOKUP(TRIM(B1563),ALL!$B$1:$V$2738,8,FALSE)),"",IF(ISERROR(VLOOKUP(TRIM(B1563),ALL!$B$1:$V$2738,8,FALSE))," ",VLOOKUP(TRIM(B1563),ALL!$B$1:$V$2738,8,FALSE)))</f>
        <v>5</v>
      </c>
      <c r="M1563" s="34" t="str">
        <f>IF(ISBLANK(VLOOKUP(TRIM(B1563),ALL!$B$1:$V$2738,9,FALSE)),"",IF(ISERROR(VLOOKUP(TRIM(B1563),ALL!$B$1:$V$2738,9,FALSE))," ",VLOOKUP(TRIM(B1563),ALL!$B$1:$V$2738,9,FALSE)))</f>
        <v/>
      </c>
      <c r="N1563" s="34">
        <f>IF(ISBLANK(VLOOKUP(TRIM(B1563),ALL!$B$1:$V$2738,10,FALSE)),"",IF(ISERROR(VLOOKUP(TRIM(B1563),ALL!$B$1:$V$2738,10,FALSE))," ",VLOOKUP(TRIM(B1563),ALL!$B$1:$V$2738,10,FALSE)))</f>
        <v>5</v>
      </c>
      <c r="O1563" s="32"/>
      <c r="P1563"/>
      <c r="Q1563"/>
      <c r="R1563"/>
      <c r="S1563"/>
      <c r="T1563"/>
      <c r="AB1563"/>
      <c r="AC1563"/>
    </row>
    <row r="1564" spans="1:29">
      <c r="A1564" s="34"/>
      <c r="B1564" s="99"/>
      <c r="C1564" s="10"/>
      <c r="D1564" s="224"/>
      <c r="E1564" s="203"/>
      <c r="F1564" s="209"/>
      <c r="G1564" s="34"/>
      <c r="H1564" s="124" t="str">
        <f>IF(ISBLANK(VLOOKUP(TRIM(B1564),ALL!$B$1:$V$2738,11,FALSE)),"",IF(ISERROR(VLOOKUP(TRIM(B1564),ALL!$B$1:$V$2738,11,FALSE))," ",VLOOKUP(TRIM(B1564),ALL!$B$1:$V$2738,11,FALSE)))</f>
        <v xml:space="preserve"> </v>
      </c>
      <c r="I1564" s="34"/>
      <c r="J1564" s="34"/>
      <c r="K1564" s="34"/>
      <c r="L1564" s="34" t="str">
        <f>IF(ISBLANK(VLOOKUP(TRIM(B1564),ALL!$B$1:$V$2738,8,FALSE)),"",IF(ISERROR(VLOOKUP(TRIM(B1564),ALL!$B$1:$V$2738,8,FALSE))," ",VLOOKUP(TRIM(B1564),ALL!$B$1:$V$2738,8,FALSE)))</f>
        <v xml:space="preserve"> </v>
      </c>
      <c r="M1564" s="34" t="str">
        <f>IF(ISBLANK(VLOOKUP(TRIM(B1564),ALL!$B$1:$V$2738,9,FALSE)),"",IF(ISERROR(VLOOKUP(TRIM(B1564),ALL!$B$1:$V$2738,9,FALSE))," ",VLOOKUP(TRIM(B1564),ALL!$B$1:$V$2738,9,FALSE)))</f>
        <v xml:space="preserve"> </v>
      </c>
      <c r="N1564" s="34" t="str">
        <f>IF(ISBLANK(VLOOKUP(TRIM(B1564),ALL!$B$1:$V$2738,10,FALSE)),"",IF(ISERROR(VLOOKUP(TRIM(B1564),ALL!$B$1:$V$2738,10,FALSE))," ",VLOOKUP(TRIM(B1564),ALL!$B$1:$V$2738,10,FALSE)))</f>
        <v xml:space="preserve"> </v>
      </c>
      <c r="O1564" s="32"/>
      <c r="P1564"/>
      <c r="Q1564"/>
      <c r="R1564"/>
      <c r="S1564"/>
      <c r="T1564"/>
      <c r="AB1564"/>
      <c r="AC1564"/>
    </row>
    <row r="1565" spans="1:29">
      <c r="A1565" s="34" t="str">
        <f>IF(ISERROR(VLOOKUP(TRIM(B1565),ALL!$B$1:$U$2738,3,FALSE)),"(unc)",VLOOKUP(TRIM(B1565),ALL!$B$1:$U$2738,3,FALSE))</f>
        <v>WR</v>
      </c>
      <c r="B1565" s="99" t="s">
        <v>5702</v>
      </c>
      <c r="C1565" s="10" t="s">
        <v>9381</v>
      </c>
      <c r="D1565" s="224">
        <f>VLOOKUP(TRIM(B1565),BirthdateDraft!$A$1:$M$9000,2,FALSE)</f>
        <v>34394</v>
      </c>
      <c r="E1565" s="203" t="str">
        <f>VLOOKUP(TRIM(B1565),BirthdateDraft!$A$1:$M$9865,3,FALSE)</f>
        <v>16/5</v>
      </c>
      <c r="F1565" s="209" t="s">
        <v>8642</v>
      </c>
      <c r="G1565" s="34" t="str">
        <f>IF(ISERROR(VLOOKUP(TRIM(B1565),ALL!$B$1:$U$2738,2,FALSE)),"",IF(ISERROR(VLOOKUP(TRIM(B1565),ALL!$B$1:$U$2738,2,FALSE))," ",VLOOKUP(TRIM(B1565),ALL!$B$1:$U$2738,2,FALSE)))</f>
        <v>MIA</v>
      </c>
      <c r="H1565" s="124" t="str">
        <f>IF(ISBLANK(VLOOKUP(TRIM(B1565),ALL!$B$1:$V$2738,11,FALSE)),"",IF(ISERROR(VLOOKUP(TRIM(B1565),ALL!$B$1:$V$2738,11,FALSE))," ",VLOOKUP(TRIM(B1565),ALL!$B$1:$V$2738,11,FALSE)))</f>
        <v>B</v>
      </c>
      <c r="I1565" s="34" t="str">
        <f>IF(ISBLANK(VLOOKUP(TRIM(B1565),ALL!$B$1:$V$2738,5,FALSE)),"",IF(ISERROR(VLOOKUP(TRIM(B1565),ALL!$B$1:$V$2738,5,FALSE))," ",VLOOKUP(TRIM(B1565),ALL!$B$1:$V$2738,5,FALSE)))</f>
        <v/>
      </c>
      <c r="J1565" s="34" t="str">
        <f>IF(ISBLANK(VLOOKUP(TRIM(B1565),ALL!$B$1:$V$2738,6,FALSE)),"",IF(ISERROR(VLOOKUP(TRIM(B1565),ALL!$B$1:$V$2738,6,FALSE))," ", VLOOKUP(TRIM(B1565),ALL!$B$1:$V$2738,6,FALSE)))</f>
        <v/>
      </c>
      <c r="K1565" s="34" t="str">
        <f>IF(ISBLANK(VLOOKUP(TRIM(B1565),ALL!$B$1:$V$2738,7,FALSE)),"",IF(ISERROR(VLOOKUP(TRIM(B1565),ALL!$B$1:$V$2738,7,FALSE))," ",VLOOKUP(TRIM(B1565),ALL!$B$1:$V$2738,7,FALSE)))</f>
        <v/>
      </c>
      <c r="L1565" s="34" t="str">
        <f>IF(ISBLANK(VLOOKUP(TRIM(B1565),ALL!$B$1:$V$2738,8,FALSE)),"",IF(ISERROR(VLOOKUP(TRIM(B1565),ALL!$B$1:$V$2738,8,FALSE))," ",VLOOKUP(TRIM(B1565),ALL!$B$1:$V$2738,8,FALSE)))</f>
        <v/>
      </c>
      <c r="M1565" s="34" t="str">
        <f>IF(ISBLANK(VLOOKUP(TRIM(B1565),ALL!$B$1:$V$2738,9,FALSE)),"",IF(ISERROR(VLOOKUP(TRIM(B1565),ALL!$B$1:$V$2738,9,FALSE))," ",VLOOKUP(TRIM(B1565),ALL!$B$1:$V$2738,9,FALSE)))</f>
        <v/>
      </c>
      <c r="N1565" s="34" t="str">
        <f>IF(ISBLANK(VLOOKUP(TRIM(B1565),ALL!$B$1:$V$2738,10,FALSE)),"",IF(ISERROR(VLOOKUP(TRIM(B1565),ALL!$B$1:$V$2738,10,FALSE))," ",VLOOKUP(TRIM(B1565),ALL!$B$1:$V$2738,10,FALSE)))</f>
        <v/>
      </c>
      <c r="O1565" s="32"/>
      <c r="P1565"/>
      <c r="Q1565"/>
      <c r="R1565"/>
      <c r="S1565"/>
      <c r="T1565"/>
      <c r="AB1565"/>
      <c r="AC1565"/>
    </row>
    <row r="1566" spans="1:29">
      <c r="A1566" s="34" t="str">
        <f>IF(ISERROR(VLOOKUP(TRIM(B1566),ALL!$B$1:$U$2738,3,FALSE)),"(unc)",VLOOKUP(TRIM(B1566),ALL!$B$1:$U$2738,3,FALSE))</f>
        <v>WR</v>
      </c>
      <c r="B1566" s="99" t="s">
        <v>8103</v>
      </c>
      <c r="C1566" s="10" t="s">
        <v>9381</v>
      </c>
      <c r="D1566" s="224">
        <f>VLOOKUP(TRIM(B1566),BirthdateDraft!$A$1:$M$9000,2,FALSE)</f>
        <v>36327</v>
      </c>
      <c r="E1566" s="203" t="str">
        <f>VLOOKUP(TRIM(B1566),BirthdateDraft!$A$1:$M$9865,3,FALSE)</f>
        <v>20/1</v>
      </c>
      <c r="F1566" s="209" t="s">
        <v>8345</v>
      </c>
      <c r="G1566" s="34" t="str">
        <f>IF(ISERROR(VLOOKUP(TRIM(B1566),ALL!$B$1:$U$2738,2,FALSE)),"",IF(ISERROR(VLOOKUP(TRIM(B1566),ALL!$B$1:$U$2738,2,FALSE))," ",VLOOKUP(TRIM(B1566),ALL!$B$1:$U$2738,2,FALSE)))</f>
        <v>MIN</v>
      </c>
      <c r="H1566" s="124" t="str">
        <f>IF(ISBLANK(VLOOKUP(TRIM(B1566),ALL!$B$1:$V$2738,11,FALSE)),"",IF(ISERROR(VLOOKUP(TRIM(B1566),ALL!$B$1:$V$2738,11,FALSE))," ",VLOOKUP(TRIM(B1566),ALL!$B$1:$V$2738,11,FALSE)))</f>
        <v>D</v>
      </c>
      <c r="I1566" s="34"/>
      <c r="J1566" s="34"/>
      <c r="K1566" s="34"/>
      <c r="L1566" s="34"/>
      <c r="M1566" s="34"/>
      <c r="N1566" s="34"/>
      <c r="O1566"/>
      <c r="P1566"/>
      <c r="Q1566"/>
      <c r="R1566"/>
      <c r="S1566"/>
      <c r="T1566"/>
      <c r="AB1566"/>
      <c r="AC1566"/>
    </row>
    <row r="1567" spans="1:29">
      <c r="A1567" s="34" t="str">
        <f>IF(ISERROR(VLOOKUP(TRIM(B1567),ALL!$B$1:$U$2738,3,FALSE)),"(unc)",VLOOKUP(TRIM(B1567),ALL!$B$1:$U$2738,3,FALSE))</f>
        <v>WR</v>
      </c>
      <c r="B1567" s="99" t="s">
        <v>4551</v>
      </c>
      <c r="C1567" s="10" t="s">
        <v>9381</v>
      </c>
      <c r="D1567" s="224">
        <f>VLOOKUP(TRIM(B1567),BirthdateDraft!$A$1:$M$9000,2,FALSE)</f>
        <v>34237</v>
      </c>
      <c r="E1567" s="203" t="str">
        <f>VLOOKUP(TRIM(B1567),BirthdateDraft!$A$1:$M$9865,3,FALSE)</f>
        <v>14/1 (20)</v>
      </c>
      <c r="F1567" s="209" t="s">
        <v>5313</v>
      </c>
      <c r="G1567" s="34" t="str">
        <f>IF(ISERROR(VLOOKUP(TRIM(B1567),ALL!$B$1:$U$2738,2,FALSE)),"",IF(ISERROR(VLOOKUP(TRIM(B1567),ALL!$B$1:$U$2738,2,FALSE))," ",VLOOKUP(TRIM(B1567),ALL!$B$1:$U$2738,2,FALSE)))</f>
        <v>DAN</v>
      </c>
      <c r="H1567" s="124" t="str">
        <f>IF(ISBLANK(VLOOKUP(TRIM(B1567),ALL!$B$1:$V$2738,11,FALSE)),"",IF(ISERROR(VLOOKUP(TRIM(B1567),ALL!$B$1:$V$2738,11,FALSE))," ",VLOOKUP(TRIM(B1567),ALL!$B$1:$V$2738,11,FALSE)))</f>
        <v>E</v>
      </c>
      <c r="I1567" s="34" t="str">
        <f>IF(ISBLANK(VLOOKUP(TRIM(B1567),ALL!$B$1:$V$2738,5,FALSE)),"",IF(ISERROR(VLOOKUP(TRIM(B1567),ALL!$B$1:$V$2738,5,FALSE))," ",VLOOKUP(TRIM(B1567),ALL!$B$1:$V$2738,5,FALSE)))</f>
        <v/>
      </c>
      <c r="J1567" s="34" t="str">
        <f>IF(ISBLANK(VLOOKUP(TRIM(B1567),ALL!$B$1:$V$2738,6,FALSE)),"",IF(ISERROR(VLOOKUP(TRIM(B1567),ALL!$B$1:$V$2738,6,FALSE))," ", VLOOKUP(TRIM(B1567),ALL!$B$1:$V$2738,6,FALSE)))</f>
        <v/>
      </c>
      <c r="K1567" s="34" t="str">
        <f>IF(ISBLANK(VLOOKUP(TRIM(B1567),ALL!$B$1:$V$2738,7,FALSE)),"",IF(ISERROR(VLOOKUP(TRIM(B1567),ALL!$B$1:$V$2738,7,FALSE))," ",VLOOKUP(TRIM(B1567),ALL!$B$1:$V$2738,7,FALSE)))</f>
        <v/>
      </c>
      <c r="L1567" s="34" t="str">
        <f>IF(ISBLANK(VLOOKUP(TRIM(B1567),ALL!$B$1:$V$2738,8,FALSE)),"",IF(ISERROR(VLOOKUP(TRIM(B1567),ALL!$B$1:$V$2738,8,FALSE))," ",VLOOKUP(TRIM(B1567),ALL!$B$1:$V$2738,8,FALSE)))</f>
        <v/>
      </c>
      <c r="M1567" s="34" t="str">
        <f>IF(ISBLANK(VLOOKUP(TRIM(B1567),ALL!$B$1:$V$2738,9,FALSE)),"",IF(ISERROR(VLOOKUP(TRIM(B1567),ALL!$B$1:$V$2738,9,FALSE))," ",VLOOKUP(TRIM(B1567),ALL!$B$1:$V$2738,9,FALSE)))</f>
        <v/>
      </c>
      <c r="N1567" s="34" t="str">
        <f>IF(ISBLANK(VLOOKUP(TRIM(B1567),ALL!$B$1:$V$2738,10,FALSE)),"",IF(ISERROR(VLOOKUP(TRIM(B1567),ALL!$B$1:$V$2738,10,FALSE))," ",VLOOKUP(TRIM(B1567),ALL!$B$1:$V$2738,10,FALSE)))</f>
        <v/>
      </c>
      <c r="O1567" s="32"/>
      <c r="P1567"/>
      <c r="Q1567"/>
      <c r="R1567"/>
      <c r="S1567"/>
      <c r="T1567"/>
      <c r="AB1567"/>
      <c r="AC1567"/>
    </row>
    <row r="1568" spans="1:29">
      <c r="A1568" s="34" t="str">
        <f>IF(ISERROR(VLOOKUP(TRIM(B1568),ALL!$B$1:$U$2738,3,FALSE)),"(unc)",VLOOKUP(TRIM(B1568),ALL!$B$1:$U$2738,3,FALSE))</f>
        <v>WR</v>
      </c>
      <c r="B1568" s="99" t="s">
        <v>9930</v>
      </c>
      <c r="C1568" s="10" t="s">
        <v>9381</v>
      </c>
      <c r="D1568" s="224">
        <f>VLOOKUP(TRIM(B1568),BirthdateDraft!$A$1:$M$9000,2,FALSE)</f>
        <v>36648</v>
      </c>
      <c r="E1568" s="203" t="str">
        <f>VLOOKUP(TRIM(B1568),BirthdateDraft!$A$1:$M$9865,3,FALSE)</f>
        <v>22/2</v>
      </c>
      <c r="F1568" s="209" t="s">
        <v>10620</v>
      </c>
      <c r="G1568" s="34" t="str">
        <f>IF(ISERROR(VLOOKUP(TRIM(B1568),ALL!$B$1:$U$2738,2,FALSE)),"",IF(ISERROR(VLOOKUP(TRIM(B1568),ALL!$B$1:$U$2738,2,FALSE))," ",VLOOKUP(TRIM(B1568),ALL!$B$1:$U$2738,2,FALSE)))</f>
        <v>INA</v>
      </c>
      <c r="H1568" s="124" t="str">
        <f>IF(ISBLANK(VLOOKUP(TRIM(B1568),ALL!$B$1:$V$2738,11,FALSE)),"",IF(ISERROR(VLOOKUP(TRIM(B1568),ALL!$B$1:$V$2738,11,FALSE))," ",VLOOKUP(TRIM(B1568),ALL!$B$1:$V$2738,11,FALSE)))</f>
        <v>E</v>
      </c>
      <c r="I1568" s="34"/>
      <c r="J1568" s="34"/>
      <c r="K1568" s="34"/>
      <c r="L1568" s="34"/>
      <c r="M1568" s="34"/>
      <c r="N1568" s="34"/>
      <c r="O1568" s="32"/>
      <c r="P1568"/>
      <c r="Q1568"/>
      <c r="R1568"/>
      <c r="S1568"/>
      <c r="T1568"/>
      <c r="AB1568"/>
      <c r="AC1568"/>
    </row>
    <row r="1569" spans="1:29" ht="15">
      <c r="A1569" s="34" t="str">
        <f>IF(ISERROR(VLOOKUP(TRIM(B1569),ALL!$B$1:$U$2738,3,FALSE)),"(unc)",VLOOKUP(TRIM(B1569),ALL!$B$1:$U$2738,3,FALSE))</f>
        <v>WR PR</v>
      </c>
      <c r="B1569" s="213" t="s">
        <v>10297</v>
      </c>
      <c r="C1569" s="10" t="s">
        <v>9381</v>
      </c>
      <c r="D1569" s="224">
        <f>VLOOKUP(TRIM(B1569),BirthdateDraft!$A$1:$M$9000,2,FALSE)</f>
        <v>35768</v>
      </c>
      <c r="E1569" s="203" t="str">
        <f>VLOOKUP(TRIM(B1569),BirthdateDraft!$A$1:$M$9865,3,FALSE)</f>
        <v>19/FA</v>
      </c>
      <c r="F1569" s="209" t="s">
        <v>8291</v>
      </c>
      <c r="G1569" s="34" t="str">
        <f>IF(ISERROR(VLOOKUP(TRIM(B1569),ALL!$B$1:$U$2738,2,FALSE)),"",IF(ISERROR(VLOOKUP(TRIM(B1569),ALL!$B$1:$U$2738,2,FALSE))," ",VLOOKUP(TRIM(B1569),ALL!$B$1:$U$2738,2,FALSE)))</f>
        <v>BFA</v>
      </c>
      <c r="H1569" s="124" t="str">
        <f>IF(ISBLANK(VLOOKUP(TRIM(B1569),ALL!$B$1:$V$2738,11,FALSE)),"",IF(ISERROR(VLOOKUP(TRIM(B1569),ALL!$B$1:$V$2738,11,FALSE))," ",VLOOKUP(TRIM(B1569),ALL!$B$1:$V$2738,11,FALSE)))</f>
        <v>D</v>
      </c>
      <c r="I1569" s="34" t="str">
        <f>IF(ISBLANK(VLOOKUP(TRIM(B1569),ALL!$B$1:$V$2738,5,FALSE)),"",IF(ISERROR(VLOOKUP(TRIM(B1569),ALL!$B$1:$V$2738,5,FALSE))," ",VLOOKUP(TRIM(B1569),ALL!$B$1:$V$2738,5,FALSE)))</f>
        <v/>
      </c>
      <c r="J1569" s="34" t="str">
        <f>IF(ISBLANK(VLOOKUP(TRIM(B1569),ALL!$B$1:$V$2738,6,FALSE)),"",IF(ISERROR(VLOOKUP(TRIM(B1569),ALL!$B$1:$V$2738,6,FALSE))," ", VLOOKUP(TRIM(B1569),ALL!$B$1:$V$2738,6,FALSE)))</f>
        <v/>
      </c>
      <c r="K1569" s="34" t="str">
        <f>IF(ISBLANK(VLOOKUP(TRIM(B1569),ALL!$B$1:$V$2738,7,FALSE)),"",IF(ISERROR(VLOOKUP(TRIM(B1569),ALL!$B$1:$V$2738,7,FALSE))," ",VLOOKUP(TRIM(B1569),ALL!$B$1:$V$2738,7,FALSE)))</f>
        <v/>
      </c>
      <c r="L1569" s="34" t="str">
        <f>IF(ISBLANK(VLOOKUP(TRIM(B1569),ALL!$B$1:$V$2738,8,FALSE)),"",IF(ISERROR(VLOOKUP(TRIM(B1569),ALL!$B$1:$V$2738,8,FALSE))," ",VLOOKUP(TRIM(B1569),ALL!$B$1:$V$2738,8,FALSE)))</f>
        <v/>
      </c>
      <c r="M1569" s="34" t="str">
        <f>IF(ISBLANK(VLOOKUP(TRIM(B1569),ALL!$B$1:$V$2738,9,FALSE)),"",IF(ISERROR(VLOOKUP(TRIM(B1569),ALL!$B$1:$V$2738,9,FALSE))," ",VLOOKUP(TRIM(B1569),ALL!$B$1:$V$2738,9,FALSE)))</f>
        <v/>
      </c>
      <c r="N1569" s="34" t="str">
        <f>IF(ISBLANK(VLOOKUP(TRIM(B1569),ALL!$B$1:$V$2738,10,FALSE)),"",IF(ISERROR(VLOOKUP(TRIM(B1569),ALL!$B$1:$V$2738,10,FALSE))," ",VLOOKUP(TRIM(B1569),ALL!$B$1:$V$2738,10,FALSE)))</f>
        <v/>
      </c>
      <c r="P1569"/>
      <c r="Q1569"/>
      <c r="R1569"/>
      <c r="S1569"/>
      <c r="T1569"/>
      <c r="AB1569"/>
      <c r="AC1569"/>
    </row>
    <row r="1571" spans="1:29">
      <c r="A1571" s="34" t="str">
        <f>IF(ISERROR(VLOOKUP(TRIM(B1571),ALL!$B$1:$U$2738,3,FALSE)),"(unc)",VLOOKUP(TRIM(B1571),ALL!$B$1:$U$2738,3,FALSE))</f>
        <v>WR</v>
      </c>
      <c r="B1571" s="99" t="s">
        <v>11230</v>
      </c>
      <c r="C1571" s="10" t="s">
        <v>9381</v>
      </c>
      <c r="D1571" s="224">
        <f>VLOOKUP(TRIM(B1571),BirthdateDraft!$A$1:$M$9000,2,FALSE)</f>
        <v>36459</v>
      </c>
      <c r="E1571" s="203">
        <f>VLOOKUP(TRIM(B1571),BirthdateDraft!$A$1:$M$9865,3,FALSE)</f>
        <v>23.6</v>
      </c>
      <c r="F1571" s="209" t="s">
        <v>8295</v>
      </c>
      <c r="G1571" s="34" t="str">
        <f>IF(ISERROR(VLOOKUP(TRIM(B1571),ALL!$B$1:$U$2738,2,FALSE)),"",IF(ISERROR(VLOOKUP(TRIM(B1571),ALL!$B$1:$U$2738,2,FALSE))," ",VLOOKUP(TRIM(B1571),ALL!$B$1:$U$2738,2,FALSE)))</f>
        <v>NON</v>
      </c>
      <c r="H1571" s="124" t="str">
        <f>IF(ISBLANK(VLOOKUP(TRIM(B1571),ALL!$B$1:$V$2738,11,FALSE)),"",IF(ISERROR(VLOOKUP(TRIM(B1571),ALL!$B$1:$V$2738,11,FALSE))," ",VLOOKUP(TRIM(B1571),ALL!$B$1:$V$2738,11,FALSE)))</f>
        <v>E</v>
      </c>
      <c r="I1571" s="34"/>
      <c r="J1571" s="34"/>
      <c r="K1571" s="34"/>
      <c r="L1571" s="34"/>
      <c r="M1571" s="34"/>
      <c r="N1571" s="34"/>
      <c r="O1571" s="32"/>
      <c r="P1571"/>
      <c r="Q1571"/>
      <c r="R1571"/>
      <c r="S1571"/>
      <c r="T1571"/>
      <c r="AB1571"/>
      <c r="AC1571"/>
    </row>
    <row r="1572" spans="1:29" ht="15">
      <c r="A1572" s="34" t="str">
        <f>IF(ISERROR(VLOOKUP(TRIM(B1572),ALL!$B$1:$U$2738,3,FALSE)),"(unc)",VLOOKUP(TRIM(B1572),ALL!$B$1:$U$2738,3,FALSE))</f>
        <v>TE</v>
      </c>
      <c r="B1572" s="213" t="s">
        <v>4519</v>
      </c>
      <c r="C1572" s="10" t="s">
        <v>9381</v>
      </c>
      <c r="D1572" s="224">
        <f>VLOOKUP(TRIM(B1572),BirthdateDraft!$A$1:$M$9000,2,FALSE)</f>
        <v>32786</v>
      </c>
      <c r="E1572" s="203" t="str">
        <f>VLOOKUP(TRIM(B1572),BirthdateDraft!$A$1:$M$9865,3,FALSE)</f>
        <v>13/3</v>
      </c>
      <c r="F1572" s="209" t="s">
        <v>10473</v>
      </c>
      <c r="G1572" s="34" t="str">
        <f>IF(ISERROR(VLOOKUP(TRIM(B1572),ALL!$B$1:$U$2738,2,FALSE)),"",IF(ISERROR(VLOOKUP(TRIM(B1572),ALL!$B$1:$U$2738,2,FALSE))," ",VLOOKUP(TRIM(B1572),ALL!$B$1:$U$2738,2,FALSE)))</f>
        <v>KCA</v>
      </c>
      <c r="H1572" s="124" t="str">
        <f>IF(ISBLANK(VLOOKUP(TRIM(B1572),ALL!$B$1:$V$2738,11,FALSE)),"",IF(ISERROR(VLOOKUP(TRIM(B1572),ALL!$B$1:$V$2738,11,FALSE))," ",VLOOKUP(TRIM(B1572),ALL!$B$1:$V$2738,11,FALSE)))</f>
        <v>B</v>
      </c>
      <c r="I1572" s="34" t="str">
        <f>IF(ISBLANK(VLOOKUP(TRIM(B1572),ALL!$B$1:$V$2738,5,FALSE)),"",IF(ISERROR(VLOOKUP(TRIM(B1572),ALL!$B$1:$V$2738,5,FALSE))," ",VLOOKUP(TRIM(B1572),ALL!$B$1:$V$2738,5,FALSE)))</f>
        <v/>
      </c>
      <c r="J1572" s="34" t="str">
        <f>IF(ISBLANK(VLOOKUP(TRIM(B1572),ALL!$B$1:$V$2738,6,FALSE)),"",IF(ISERROR(VLOOKUP(TRIM(B1572),ALL!$B$1:$V$2738,6,FALSE))," ", VLOOKUP(TRIM(B1572),ALL!$B$1:$V$2738,6,FALSE)))</f>
        <v/>
      </c>
      <c r="K1572" s="34" t="str">
        <f>IF(ISBLANK(VLOOKUP(TRIM(B1572),ALL!$B$1:$V$2738,7,FALSE)),"",IF(ISERROR(VLOOKUP(TRIM(B1572),ALL!$B$1:$V$2738,7,FALSE))," ",VLOOKUP(TRIM(B1572),ALL!$B$1:$V$2738,7,FALSE)))</f>
        <v/>
      </c>
      <c r="L1572" s="34">
        <f>IF(ISBLANK(VLOOKUP(TRIM(B1572),ALL!$B$1:$V$2738,8,FALSE)),"",IF(ISERROR(VLOOKUP(TRIM(B1572),ALL!$B$1:$V$2738,8,FALSE))," ",VLOOKUP(TRIM(B1572),ALL!$B$1:$V$2738,8,FALSE)))</f>
        <v>5</v>
      </c>
      <c r="M1572" s="34" t="str">
        <f>IF(ISBLANK(VLOOKUP(TRIM(B1572),ALL!$B$1:$V$2738,9,FALSE)),"",IF(ISERROR(VLOOKUP(TRIM(B1572),ALL!$B$1:$V$2738,9,FALSE))," ",VLOOKUP(TRIM(B1572),ALL!$B$1:$V$2738,9,FALSE)))</f>
        <v/>
      </c>
      <c r="N1572" s="34">
        <f>IF(ISBLANK(VLOOKUP(TRIM(B1572),ALL!$B$1:$V$2738,10,FALSE)),"",IF(ISERROR(VLOOKUP(TRIM(B1572),ALL!$B$1:$V$2738,10,FALSE))," ",VLOOKUP(TRIM(B1572),ALL!$B$1:$V$2738,10,FALSE)))</f>
        <v>0</v>
      </c>
      <c r="P1572"/>
      <c r="Q1572"/>
      <c r="R1572"/>
      <c r="S1572"/>
      <c r="T1572"/>
      <c r="AB1572"/>
      <c r="AC1572"/>
    </row>
    <row r="1573" spans="1:29">
      <c r="A1573" s="34" t="str">
        <f>IF(ISERROR(VLOOKUP(TRIM(B1573),ALL!$B$1:$U$2738,3,FALSE)),"(unc)",VLOOKUP(TRIM(B1573),ALL!$B$1:$U$2738,3,FALSE))</f>
        <v>TE</v>
      </c>
      <c r="B1573" s="99" t="s">
        <v>7402</v>
      </c>
      <c r="C1573" s="10" t="s">
        <v>9381</v>
      </c>
      <c r="D1573" s="224">
        <f>VLOOKUP(TRIM(B1573),BirthdateDraft!$A$1:$M$9000,2,FALSE)</f>
        <v>35754</v>
      </c>
      <c r="E1573" s="203" t="str">
        <f>VLOOKUP(TRIM(B1573),BirthdateDraft!$A$1:$M$9865,3,FALSE)</f>
        <v>19/1 (20)</v>
      </c>
      <c r="F1573" s="209" t="s">
        <v>8646</v>
      </c>
      <c r="G1573" s="34" t="str">
        <f>IF(ISERROR(VLOOKUP(TRIM(B1573),ALL!$B$1:$U$2738,2,FALSE)),"",IF(ISERROR(VLOOKUP(TRIM(B1573),ALL!$B$1:$U$2738,2,FALSE))," ",VLOOKUP(TRIM(B1573),ALL!$B$1:$U$2738,2,FALSE)))</f>
        <v>SEN</v>
      </c>
      <c r="H1573" s="124" t="str">
        <f>IF(ISBLANK(VLOOKUP(TRIM(B1573),ALL!$B$1:$V$2738,11,FALSE)),"",IF(ISERROR(VLOOKUP(TRIM(B1573),ALL!$B$1:$V$2738,11,FALSE))," ",VLOOKUP(TRIM(B1573),ALL!$B$1:$V$2738,11,FALSE)))</f>
        <v>C</v>
      </c>
      <c r="I1573" s="34" t="str">
        <f>IF(ISBLANK(VLOOKUP(TRIM(B1573),ALL!$B$1:$V$2738,5,FALSE)),"",IF(ISERROR(VLOOKUP(TRIM(B1573),ALL!$B$1:$V$2738,5,FALSE))," ",VLOOKUP(TRIM(B1573),ALL!$B$1:$V$2738,5,FALSE)))</f>
        <v/>
      </c>
      <c r="J1573" s="34" t="str">
        <f>IF(ISBLANK(VLOOKUP(TRIM(B1573),ALL!$B$1:$V$2738,6,FALSE)),"",IF(ISERROR(VLOOKUP(TRIM(B1573),ALL!$B$1:$V$2738,6,FALSE))," ", VLOOKUP(TRIM(B1573),ALL!$B$1:$V$2738,6,FALSE)))</f>
        <v/>
      </c>
      <c r="K1573" s="34" t="str">
        <f>IF(ISBLANK(VLOOKUP(TRIM(B1573),ALL!$B$1:$V$2738,7,FALSE)),"",IF(ISERROR(VLOOKUP(TRIM(B1573),ALL!$B$1:$V$2738,7,FALSE))," ",VLOOKUP(TRIM(B1573),ALL!$B$1:$V$2738,7,FALSE)))</f>
        <v/>
      </c>
      <c r="L1573" s="34">
        <f>IF(ISBLANK(VLOOKUP(TRIM(B1573),ALL!$B$1:$V$2738,8,FALSE)),"",IF(ISERROR(VLOOKUP(TRIM(B1573),ALL!$B$1:$V$2738,8,FALSE))," ",VLOOKUP(TRIM(B1573),ALL!$B$1:$V$2738,8,FALSE)))</f>
        <v>4</v>
      </c>
      <c r="M1573" s="34" t="str">
        <f>IF(ISBLANK(VLOOKUP(TRIM(B1573),ALL!$B$1:$V$2738,9,FALSE)),"",IF(ISERROR(VLOOKUP(TRIM(B1573),ALL!$B$1:$V$2738,9,FALSE))," ",VLOOKUP(TRIM(B1573),ALL!$B$1:$V$2738,9,FALSE)))</f>
        <v/>
      </c>
      <c r="N1573" s="34">
        <f>IF(ISBLANK(VLOOKUP(TRIM(B1573),ALL!$B$1:$V$2738,10,FALSE)),"",IF(ISERROR(VLOOKUP(TRIM(B1573),ALL!$B$1:$V$2738,10,FALSE))," ",VLOOKUP(TRIM(B1573),ALL!$B$1:$V$2738,10,FALSE)))</f>
        <v>0</v>
      </c>
      <c r="O1573" s="32"/>
      <c r="P1573"/>
      <c r="Q1573"/>
      <c r="R1573"/>
      <c r="S1573"/>
      <c r="T1573"/>
      <c r="AB1573"/>
      <c r="AC1573"/>
    </row>
    <row r="1574" spans="1:29">
      <c r="A1574" s="34" t="str">
        <f>IF(ISERROR(VLOOKUP(TRIM(B1574),ALL!$B$1:$U$2738,3,FALSE)),"(unc)",VLOOKUP(TRIM(B1574),ALL!$B$1:$U$2738,3,FALSE))</f>
        <v>TE BB</v>
      </c>
      <c r="B1574" s="99" t="s">
        <v>9049</v>
      </c>
      <c r="C1574" s="10" t="s">
        <v>9381</v>
      </c>
      <c r="D1574" s="224">
        <f>VLOOKUP(TRIM(B1574),BirthdateDraft!$A$1:$M$9000,2,FALSE)</f>
        <v>35490</v>
      </c>
      <c r="E1574" s="203" t="str">
        <f>VLOOKUP(TRIM(B1574),BirthdateDraft!$A$1:$M$9865,3,FALSE)</f>
        <v>FA</v>
      </c>
      <c r="F1574" s="209" t="s">
        <v>8295</v>
      </c>
      <c r="G1574" s="34" t="str">
        <f>IF(ISERROR(VLOOKUP(TRIM(B1574),ALL!$B$1:$U$2738,2,FALSE)),"",IF(ISERROR(VLOOKUP(TRIM(B1574),ALL!$B$1:$U$2738,2,FALSE))," ",VLOOKUP(TRIM(B1574),ALL!$B$1:$U$2738,2,FALSE)))</f>
        <v>LAN</v>
      </c>
      <c r="H1574" s="124" t="str">
        <f>IF(ISBLANK(VLOOKUP(TRIM(B1574),ALL!$B$1:$V$2738,11,FALSE)),"",IF(ISERROR(VLOOKUP(TRIM(B1574),ALL!$B$1:$V$2738,11,FALSE))," ",VLOOKUP(TRIM(B1574),ALL!$B$1:$V$2738,11,FALSE)))</f>
        <v>D</v>
      </c>
      <c r="I1574" s="34" t="str">
        <f>IF(ISBLANK(VLOOKUP(TRIM(B1574),ALL!$B$1:$V$2738,5,FALSE)),"",IF(ISERROR(VLOOKUP(TRIM(B1574),ALL!$B$1:$V$2738,5,FALSE))," ",VLOOKUP(TRIM(B1574),ALL!$B$1:$V$2738,5,FALSE)))</f>
        <v/>
      </c>
      <c r="J1574" s="34" t="str">
        <f>IF(ISBLANK(VLOOKUP(TRIM(B1574),ALL!$B$1:$V$2738,6,FALSE)),"",IF(ISERROR(VLOOKUP(TRIM(B1574),ALL!$B$1:$V$2738,6,FALSE))," ", VLOOKUP(TRIM(B1574),ALL!$B$1:$V$2738,6,FALSE)))</f>
        <v/>
      </c>
      <c r="K1574" s="34" t="str">
        <f>IF(ISBLANK(VLOOKUP(TRIM(B1574),ALL!$B$1:$V$2738,7,FALSE)),"",IF(ISERROR(VLOOKUP(TRIM(B1574),ALL!$B$1:$V$2738,7,FALSE))," ",VLOOKUP(TRIM(B1574),ALL!$B$1:$V$2738,7,FALSE)))</f>
        <v/>
      </c>
      <c r="L1574" s="34">
        <f>IF(ISBLANK(VLOOKUP(TRIM(B1574),ALL!$B$1:$V$2738,8,FALSE)),"",IF(ISERROR(VLOOKUP(TRIM(B1574),ALL!$B$1:$V$2738,8,FALSE))," ",VLOOKUP(TRIM(B1574),ALL!$B$1:$V$2738,8,FALSE)))</f>
        <v>4</v>
      </c>
      <c r="M1574" s="34" t="str">
        <f>IF(ISBLANK(VLOOKUP(TRIM(B1574),ALL!$B$1:$V$2738,9,FALSE)),"",IF(ISERROR(VLOOKUP(TRIM(B1574),ALL!$B$1:$V$2738,9,FALSE))," ",VLOOKUP(TRIM(B1574),ALL!$B$1:$V$2738,9,FALSE)))</f>
        <v/>
      </c>
      <c r="N1574" s="34">
        <f>IF(ISBLANK(VLOOKUP(TRIM(B1574),ALL!$B$1:$V$2738,10,FALSE)),"",IF(ISERROR(VLOOKUP(TRIM(B1574),ALL!$B$1:$V$2738,10,FALSE))," ",VLOOKUP(TRIM(B1574),ALL!$B$1:$V$2738,10,FALSE)))</f>
        <v>0</v>
      </c>
      <c r="O1574" s="32"/>
      <c r="P1574"/>
      <c r="Q1574"/>
      <c r="R1574"/>
      <c r="S1574"/>
      <c r="T1574"/>
      <c r="AB1574"/>
      <c r="AC1574"/>
    </row>
    <row r="1575" spans="1:29">
      <c r="A1575" s="34" t="str">
        <f>IF(ISERROR(VLOOKUP(TRIM(B1575),ALL!$B$1:$U$2738,3,FALSE)),"(unc)",VLOOKUP(TRIM(B1575),ALL!$B$1:$U$2738,3,FALSE))</f>
        <v>(unc)</v>
      </c>
      <c r="B1575" s="99" t="s">
        <v>9940</v>
      </c>
      <c r="C1575" s="10" t="s">
        <v>9381</v>
      </c>
      <c r="D1575" s="224">
        <f>VLOOKUP(TRIM(B1575),BirthdateDraft!$A$1:$M$9000,2,FALSE)</f>
        <v>36611</v>
      </c>
      <c r="E1575" s="203" t="str">
        <f>VLOOKUP(TRIM(B1575),BirthdateDraft!$A$1:$M$9865,3,FALSE)</f>
        <v>22/3</v>
      </c>
      <c r="F1575" s="209" t="s">
        <v>9542</v>
      </c>
      <c r="G1575" s="34" t="str">
        <f>IF(ISERROR(VLOOKUP(TRIM(B1575),ALL!$B$1:$U$2738,2,FALSE)),"",IF(ISERROR(VLOOKUP(TRIM(B1575),ALL!$B$1:$U$2738,2,FALSE))," ",VLOOKUP(TRIM(B1575),ALL!$B$1:$U$2738,2,FALSE)))</f>
        <v/>
      </c>
      <c r="H1575" s="124" t="str">
        <f>IF(ISBLANK(VLOOKUP(TRIM(B1575),ALL!$B$1:$V$2738,11,FALSE)),"",IF(ISERROR(VLOOKUP(TRIM(B1575),ALL!$B$1:$V$2738,11,FALSE))," ",VLOOKUP(TRIM(B1575),ALL!$B$1:$V$2738,11,FALSE)))</f>
        <v xml:space="preserve"> </v>
      </c>
      <c r="I1575" s="34"/>
      <c r="J1575" s="34"/>
      <c r="K1575" s="34"/>
      <c r="L1575" s="34" t="str">
        <f>IF(ISBLANK(VLOOKUP(TRIM(B1575),ALL!$B$1:$V$2738,8,FALSE)),"",IF(ISERROR(VLOOKUP(TRIM(B1575),ALL!$B$1:$V$2738,8,FALSE))," ",VLOOKUP(TRIM(B1575),ALL!$B$1:$V$2738,8,FALSE)))</f>
        <v xml:space="preserve"> </v>
      </c>
      <c r="M1575" s="34" t="str">
        <f>IF(ISBLANK(VLOOKUP(TRIM(B1575),ALL!$B$1:$V$2738,9,FALSE)),"",IF(ISERROR(VLOOKUP(TRIM(B1575),ALL!$B$1:$V$2738,9,FALSE))," ",VLOOKUP(TRIM(B1575),ALL!$B$1:$V$2738,9,FALSE)))</f>
        <v xml:space="preserve"> </v>
      </c>
      <c r="N1575" s="34" t="str">
        <f>IF(ISBLANK(VLOOKUP(TRIM(B1575),ALL!$B$1:$V$2738,10,FALSE)),"",IF(ISERROR(VLOOKUP(TRIM(B1575),ALL!$B$1:$V$2738,10,FALSE))," ",VLOOKUP(TRIM(B1575),ALL!$B$1:$V$2738,10,FALSE)))</f>
        <v xml:space="preserve"> </v>
      </c>
      <c r="O1575" s="32"/>
      <c r="P1575"/>
      <c r="Q1575"/>
      <c r="R1575"/>
      <c r="S1575"/>
      <c r="T1575"/>
      <c r="AB1575"/>
      <c r="AC1575"/>
    </row>
    <row r="1576" spans="1:29">
      <c r="B1576" s="99"/>
    </row>
    <row r="1577" spans="1:29">
      <c r="A1577" s="34" t="str">
        <f>IF(ISERROR(VLOOKUP(TRIM(B1577),ALL!$B$1:$U$2738,3,FALSE)),"(unc)",VLOOKUP(TRIM(B1577),ALL!$B$1:$U$2738,3,FALSE))</f>
        <v>OC @</v>
      </c>
      <c r="B1577" s="99" t="s">
        <v>7292</v>
      </c>
      <c r="C1577" s="10" t="s">
        <v>9381</v>
      </c>
      <c r="D1577" s="224">
        <f>VLOOKUP(TRIM(B1577),BirthdateDraft!$A$1:$M$9000,2,FALSE)</f>
        <v>35669</v>
      </c>
      <c r="E1577" s="203" t="str">
        <f>VLOOKUP(TRIM(B1577),BirthdateDraft!$A$1:$M$9865,3,FALSE)</f>
        <v>19/2</v>
      </c>
      <c r="F1577" s="209"/>
      <c r="G1577" s="34" t="str">
        <f>IF(ISERROR(VLOOKUP(TRIM(B1577),ALL!$B$1:$U$2738,2,FALSE)),"",IF(ISERROR(VLOOKUP(TRIM(B1577),ALL!$B$1:$U$2738,2,FALSE))," ",VLOOKUP(TRIM(B1577),ALL!$B$1:$U$2738,2,FALSE)))</f>
        <v>NON</v>
      </c>
      <c r="H1577" s="124" t="str">
        <f>IF(ISBLANK(VLOOKUP(TRIM(B1577),ALL!$B$1:$V$2738,4,FALSE)),"",IF(ISERROR(VLOOKUP(TRIM(B1577),ALL!$B$1:$V$2738,4,FALSE))," ",VLOOKUP(TRIM(B1577),ALL!$B$1:$V$2738,4,FALSE)))</f>
        <v/>
      </c>
      <c r="I1577" s="34" t="str">
        <f>IF(ISBLANK(VLOOKUP(TRIM(B1577),ALL!$B$1:$V$2738,5,FALSE)),"",IF(ISERROR(VLOOKUP(TRIM(B1577),ALL!$B$1:$V$2738,5,FALSE))," ",VLOOKUP(TRIM(B1577),ALL!$B$1:$V$2738,5,FALSE)))</f>
        <v/>
      </c>
      <c r="J1577" s="34" t="str">
        <f>IF(ISBLANK(VLOOKUP(TRIM(B1577),ALL!$B$1:$V$2738,6,FALSE)),"",IF(ISERROR(VLOOKUP(TRIM(B1577),ALL!$B$1:$V$2738,6,FALSE))," ", VLOOKUP(TRIM(B1577),ALL!$B$1:$V$2738,6,FALSE)))</f>
        <v/>
      </c>
      <c r="K1577" s="34" t="str">
        <f>IF(ISBLANK(VLOOKUP(TRIM(B1577),ALL!$B$1:$V$2738,7,FALSE)),"",IF(ISERROR(VLOOKUP(TRIM(B1577),ALL!$B$1:$V$2738,7,FALSE))," ",VLOOKUP(TRIM(B1577),ALL!$B$1:$V$2738,7,FALSE)))</f>
        <v/>
      </c>
      <c r="L1577" s="34">
        <f>IF(ISBLANK(VLOOKUP(TRIM(B1577),ALL!$B$1:$V$2738,8,FALSE)),"",IF(ISERROR(VLOOKUP(TRIM(B1577),ALL!$B$1:$V$2738,8,FALSE))," ",VLOOKUP(TRIM(B1577),ALL!$B$1:$V$2738,8,FALSE)))</f>
        <v>6</v>
      </c>
      <c r="M1577" s="34" t="str">
        <f>IF(ISBLANK(VLOOKUP(TRIM(B1577),ALL!$B$1:$V$2738,9,FALSE)),"",IF(ISERROR(VLOOKUP(TRIM(B1577),ALL!$B$1:$V$2738,9,FALSE))," ",VLOOKUP(TRIM(B1577),ALL!$B$1:$V$2738,9,FALSE)))</f>
        <v/>
      </c>
      <c r="N1577" s="34">
        <f>IF(ISBLANK(VLOOKUP(TRIM(B1577),ALL!$B$1:$V$2738,10,FALSE)),"",IF(ISERROR(VLOOKUP(TRIM(B1577),ALL!$B$1:$V$2738,10,FALSE))," ",VLOOKUP(TRIM(B1577),ALL!$B$1:$V$2738,10,FALSE)))</f>
        <v>5</v>
      </c>
      <c r="O1577" s="32"/>
      <c r="P1577"/>
      <c r="Q1577"/>
      <c r="R1577"/>
      <c r="S1577"/>
      <c r="T1577"/>
      <c r="AB1577"/>
      <c r="AC1577"/>
    </row>
    <row r="1578" spans="1:29" ht="15">
      <c r="A1578" s="34" t="str">
        <f>IF(ISERROR(VLOOKUP(TRIM(B1578),ALL!$B$1:$U$2738,3,FALSE)),"(unc)",VLOOKUP(TRIM(B1578),ALL!$B$1:$U$2738,3,FALSE))</f>
        <v>RG @</v>
      </c>
      <c r="B1578" s="213" t="s">
        <v>9084</v>
      </c>
      <c r="C1578" s="10" t="s">
        <v>9381</v>
      </c>
      <c r="D1578" s="224">
        <f>VLOOKUP(TRIM(B1578),BirthdateDraft!$A$1:$M$9000,2,FALSE)</f>
        <v>36192</v>
      </c>
      <c r="E1578" s="203" t="str">
        <f>VLOOKUP(TRIM(B1578),BirthdateDraft!$A$1:$M$9865,3,FALSE)</f>
        <v>21/2</v>
      </c>
      <c r="F1578" s="209" t="s">
        <v>10470</v>
      </c>
      <c r="G1578" s="34" t="str">
        <f>IF(ISERROR(VLOOKUP(TRIM(B1578),ALL!$B$1:$U$2738,2,FALSE)),"",IF(ISERROR(VLOOKUP(TRIM(B1578),ALL!$B$1:$U$2738,2,FALSE))," ",VLOOKUP(TRIM(B1578),ALL!$B$1:$U$2738,2,FALSE)))</f>
        <v>WAN</v>
      </c>
      <c r="H1578" s="124" t="str">
        <f>IF(ISBLANK(VLOOKUP(TRIM(B1578),ALL!$B$1:$V$2738,4,FALSE)),"",IF(ISERROR(VLOOKUP(TRIM(B1578),ALL!$B$1:$V$2738,4,FALSE))," ",VLOOKUP(TRIM(B1578),ALL!$B$1:$V$2738,4,FALSE)))</f>
        <v/>
      </c>
      <c r="I1578" s="34" t="str">
        <f>IF(ISBLANK(VLOOKUP(TRIM(B1578),ALL!$B$1:$V$2738,5,FALSE)),"",IF(ISERROR(VLOOKUP(TRIM(B1578),ALL!$B$1:$V$2738,5,FALSE))," ",VLOOKUP(TRIM(B1578),ALL!$B$1:$V$2738,5,FALSE)))</f>
        <v/>
      </c>
      <c r="J1578" s="34" t="str">
        <f>IF(ISBLANK(VLOOKUP(TRIM(B1578),ALL!$B$1:$V$2738,6,FALSE)),"",IF(ISERROR(VLOOKUP(TRIM(B1578),ALL!$B$1:$V$2738,6,FALSE))," ", VLOOKUP(TRIM(B1578),ALL!$B$1:$V$2738,6,FALSE)))</f>
        <v/>
      </c>
      <c r="K1578" s="34" t="str">
        <f>IF(ISBLANK(VLOOKUP(TRIM(B1578),ALL!$B$1:$V$2738,7,FALSE)),"",IF(ISERROR(VLOOKUP(TRIM(B1578),ALL!$B$1:$V$2738,7,FALSE))," ",VLOOKUP(TRIM(B1578),ALL!$B$1:$V$2738,7,FALSE)))</f>
        <v/>
      </c>
      <c r="L1578" s="34">
        <f>IF(ISBLANK(VLOOKUP(TRIM(B1578),ALL!$B$1:$V$2738,8,FALSE)),"",IF(ISERROR(VLOOKUP(TRIM(B1578),ALL!$B$1:$V$2738,8,FALSE))," ",VLOOKUP(TRIM(B1578),ALL!$B$1:$V$2738,8,FALSE)))</f>
        <v>6</v>
      </c>
      <c r="M1578" s="34" t="str">
        <f>IF(ISBLANK(VLOOKUP(TRIM(B1578),ALL!$B$1:$V$2738,9,FALSE)),"",IF(ISERROR(VLOOKUP(TRIM(B1578),ALL!$B$1:$V$2738,9,FALSE))," ",VLOOKUP(TRIM(B1578),ALL!$B$1:$V$2738,9,FALSE)))</f>
        <v/>
      </c>
      <c r="N1578" s="34">
        <f>IF(ISBLANK(VLOOKUP(TRIM(B1578),ALL!$B$1:$V$2738,10,FALSE)),"",IF(ISERROR(VLOOKUP(TRIM(B1578),ALL!$B$1:$V$2738,10,FALSE))," ",VLOOKUP(TRIM(B1578),ALL!$B$1:$V$2738,10,FALSE)))</f>
        <v>5</v>
      </c>
      <c r="O1578" s="32"/>
      <c r="P1578"/>
      <c r="Q1578"/>
      <c r="R1578"/>
      <c r="S1578"/>
      <c r="T1578"/>
      <c r="AB1578"/>
      <c r="AC1578"/>
    </row>
    <row r="1579" spans="1:29" ht="15">
      <c r="A1579" s="34" t="str">
        <f>IF(ISERROR(VLOOKUP(TRIM(B1579),ALL!$B$1:$U$2738,3,FALSE)),"(unc)",VLOOKUP(TRIM(B1579),ALL!$B$1:$U$2738,3,FALSE))</f>
        <v>LOT @</v>
      </c>
      <c r="B1579" s="213" t="s">
        <v>723</v>
      </c>
      <c r="C1579" s="10" t="s">
        <v>9381</v>
      </c>
      <c r="D1579" s="224">
        <f>VLOOKUP(TRIM(B1579),BirthdateDraft!$A$1:$M$9000,2,FALSE)</f>
        <v>33219</v>
      </c>
      <c r="E1579" s="203" t="str">
        <f>VLOOKUP(TRIM(B1579),BirthdateDraft!$A$1:$M$9865,3,FALSE)</f>
        <v>11/1 (9)</v>
      </c>
      <c r="F1579" s="209" t="s">
        <v>8789</v>
      </c>
      <c r="G1579" s="34" t="str">
        <f>IF(ISERROR(VLOOKUP(TRIM(B1579),ALL!$B$1:$U$2738,2,FALSE)),"",IF(ISERROR(VLOOKUP(TRIM(B1579),ALL!$B$1:$U$2738,2,FALSE))," ",VLOOKUP(TRIM(B1579),ALL!$B$1:$U$2738,2,FALSE)))</f>
        <v>DAN</v>
      </c>
      <c r="H1579" s="124" t="str">
        <f>IF(ISBLANK(VLOOKUP(TRIM(B1579),ALL!$B$1:$V$2738,4,FALSE)),"",IF(ISERROR(VLOOKUP(TRIM(B1579),ALL!$B$1:$V$2738,4,FALSE))," ",VLOOKUP(TRIM(B1579),ALL!$B$1:$V$2738,4,FALSE)))</f>
        <v/>
      </c>
      <c r="I1579" s="34" t="str">
        <f>IF(ISBLANK(VLOOKUP(TRIM(B1579),ALL!$B$1:$V$2738,5,FALSE)),"",IF(ISERROR(VLOOKUP(TRIM(B1579),ALL!$B$1:$V$2738,5,FALSE))," ",VLOOKUP(TRIM(B1579),ALL!$B$1:$V$2738,5,FALSE)))</f>
        <v/>
      </c>
      <c r="J1579" s="34" t="str">
        <f>IF(ISBLANK(VLOOKUP(TRIM(B1579),ALL!$B$1:$V$2738,6,FALSE)),"",IF(ISERROR(VLOOKUP(TRIM(B1579),ALL!$B$1:$V$2738,6,FALSE))," ", VLOOKUP(TRIM(B1579),ALL!$B$1:$V$2738,6,FALSE)))</f>
        <v/>
      </c>
      <c r="K1579" s="34" t="str">
        <f>IF(ISBLANK(VLOOKUP(TRIM(B1579),ALL!$B$1:$V$2738,7,FALSE)),"",IF(ISERROR(VLOOKUP(TRIM(B1579),ALL!$B$1:$V$2738,7,FALSE))," ",VLOOKUP(TRIM(B1579),ALL!$B$1:$V$2738,7,FALSE)))</f>
        <v/>
      </c>
      <c r="L1579" s="34">
        <f>IF(ISBLANK(VLOOKUP(TRIM(B1579),ALL!$B$1:$V$2738,8,FALSE)),"",IF(ISERROR(VLOOKUP(TRIM(B1579),ALL!$B$1:$V$2738,8,FALSE))," ",VLOOKUP(TRIM(B1579),ALL!$B$1:$V$2738,8,FALSE)))</f>
        <v>5</v>
      </c>
      <c r="M1579" s="34" t="str">
        <f>IF(ISBLANK(VLOOKUP(TRIM(B1579),ALL!$B$1:$V$2738,9,FALSE)),"",IF(ISERROR(VLOOKUP(TRIM(B1579),ALL!$B$1:$V$2738,9,FALSE))," ",VLOOKUP(TRIM(B1579),ALL!$B$1:$V$2738,9,FALSE)))</f>
        <v/>
      </c>
      <c r="N1579" s="34">
        <f>IF(ISBLANK(VLOOKUP(TRIM(B1579),ALL!$B$1:$V$2738,10,FALSE)),"",IF(ISERROR(VLOOKUP(TRIM(B1579),ALL!$B$1:$V$2738,10,FALSE))," ",VLOOKUP(TRIM(B1579),ALL!$B$1:$V$2738,10,FALSE)))</f>
        <v>7</v>
      </c>
      <c r="P1579"/>
      <c r="Q1579"/>
      <c r="R1579"/>
      <c r="S1579"/>
      <c r="T1579"/>
      <c r="AB1579"/>
      <c r="AC1579"/>
    </row>
    <row r="1580" spans="1:29">
      <c r="A1580" s="34" t="str">
        <f>IF(ISERROR(VLOOKUP(TRIM(B1580),ALL!$B$1:$U$2738,3,FALSE)),"(unc)",VLOOKUP(TRIM(B1580),ALL!$B$1:$U$2738,3,FALSE))</f>
        <v>ROT @</v>
      </c>
      <c r="B1580" s="99" t="s">
        <v>6001</v>
      </c>
      <c r="C1580" s="10" t="s">
        <v>9381</v>
      </c>
      <c r="D1580" s="224">
        <f>VLOOKUP(TRIM(B1580),BirthdateDraft!$A$1:$M$9000,2,FALSE)</f>
        <v>34446</v>
      </c>
      <c r="E1580" s="203" t="str">
        <f>VLOOKUP(TRIM(B1580),BirthdateDraft!$A$1:$M$9865,3,FALSE)</f>
        <v>17/1 (32)</v>
      </c>
      <c r="F1580" s="209"/>
      <c r="G1580" s="34" t="str">
        <f>IF(ISERROR(VLOOKUP(TRIM(B1580),ALL!$B$1:$U$2738,2,FALSE)),"",IF(ISERROR(VLOOKUP(TRIM(B1580),ALL!$B$1:$U$2738,2,FALSE))," ",VLOOKUP(TRIM(B1580),ALL!$B$1:$U$2738,2,FALSE)))</f>
        <v>NON</v>
      </c>
      <c r="H1580" s="124" t="str">
        <f>IF(ISBLANK(VLOOKUP(TRIM(B1580),ALL!$B$1:$V$2738,4,FALSE)),"",IF(ISERROR(VLOOKUP(TRIM(B1580),ALL!$B$1:$V$2738,4,FALSE))," ",VLOOKUP(TRIM(B1580),ALL!$B$1:$V$2738,4,FALSE)))</f>
        <v/>
      </c>
      <c r="I1580" s="34" t="str">
        <f>IF(ISBLANK(VLOOKUP(TRIM(B1580),ALL!$B$1:$V$2738,5,FALSE)),"",IF(ISERROR(VLOOKUP(TRIM(B1580),ALL!$B$1:$V$2738,5,FALSE))," ",VLOOKUP(TRIM(B1580),ALL!$B$1:$V$2738,5,FALSE)))</f>
        <v/>
      </c>
      <c r="J1580" s="34" t="str">
        <f>IF(ISBLANK(VLOOKUP(TRIM(B1580),ALL!$B$1:$V$2738,6,FALSE)),"",IF(ISERROR(VLOOKUP(TRIM(B1580),ALL!$B$1:$V$2738,6,FALSE))," ", VLOOKUP(TRIM(B1580),ALL!$B$1:$V$2738,6,FALSE)))</f>
        <v/>
      </c>
      <c r="K1580" s="34" t="str">
        <f>IF(ISBLANK(VLOOKUP(TRIM(B1580),ALL!$B$1:$V$2738,7,FALSE)),"",IF(ISERROR(VLOOKUP(TRIM(B1580),ALL!$B$1:$V$2738,7,FALSE))," ",VLOOKUP(TRIM(B1580),ALL!$B$1:$V$2738,7,FALSE)))</f>
        <v/>
      </c>
      <c r="L1580" s="34">
        <f>IF(ISBLANK(VLOOKUP(TRIM(B1580),ALL!$B$1:$V$2738,8,FALSE)),"",IF(ISERROR(VLOOKUP(TRIM(B1580),ALL!$B$1:$V$2738,8,FALSE))," ",VLOOKUP(TRIM(B1580),ALL!$B$1:$V$2738,8,FALSE)))</f>
        <v>5</v>
      </c>
      <c r="M1580" s="34" t="str">
        <f>IF(ISBLANK(VLOOKUP(TRIM(B1580),ALL!$B$1:$V$2738,9,FALSE)),"",IF(ISERROR(VLOOKUP(TRIM(B1580),ALL!$B$1:$V$2738,9,FALSE))," ",VLOOKUP(TRIM(B1580),ALL!$B$1:$V$2738,9,FALSE)))</f>
        <v/>
      </c>
      <c r="N1580" s="34">
        <f>IF(ISBLANK(VLOOKUP(TRIM(B1580),ALL!$B$1:$V$2738,10,FALSE)),"",IF(ISERROR(VLOOKUP(TRIM(B1580),ALL!$B$1:$V$2738,10,FALSE))," ",VLOOKUP(TRIM(B1580),ALL!$B$1:$V$2738,10,FALSE)))</f>
        <v>7</v>
      </c>
      <c r="O1580" s="32"/>
      <c r="P1580"/>
      <c r="Q1580"/>
      <c r="R1580"/>
      <c r="S1580"/>
      <c r="T1580"/>
      <c r="AB1580"/>
      <c r="AC1580"/>
    </row>
    <row r="1581" spans="1:29">
      <c r="A1581" s="34" t="str">
        <f>IF(ISERROR(VLOOKUP(TRIM(B1581),ALL!$B$1:$U$2738,3,FALSE)),"(unc)",VLOOKUP(TRIM(B1581),ALL!$B$1:$U$2738,3,FALSE))</f>
        <v>LG @</v>
      </c>
      <c r="B1581" s="99" t="s">
        <v>10012</v>
      </c>
      <c r="C1581" s="10" t="s">
        <v>9381</v>
      </c>
      <c r="D1581" s="224">
        <f>VLOOKUP(TRIM(B1581),BirthdateDraft!$A$1:$M$9000,2,FALSE)</f>
        <v>35996</v>
      </c>
      <c r="E1581" s="203" t="str">
        <f>VLOOKUP(TRIM(B1581),BirthdateDraft!$A$1:$M$9865,3,FALSE)</f>
        <v>22/4</v>
      </c>
      <c r="F1581" s="209" t="s">
        <v>11748</v>
      </c>
      <c r="G1581" s="34" t="str">
        <f>IF(ISERROR(VLOOKUP(TRIM(B1581),ALL!$B$1:$U$2738,2,FALSE)),"",IF(ISERROR(VLOOKUP(TRIM(B1581),ALL!$B$1:$U$2738,2,FALSE))," ",VLOOKUP(TRIM(B1581),ALL!$B$1:$U$2738,2,FALSE)))</f>
        <v>CNA</v>
      </c>
      <c r="H1581" s="124" t="str">
        <f>IF(ISBLANK(VLOOKUP(TRIM(B1581),ALL!$B$1:$V$2738,4,FALSE)),"",IF(ISERROR(VLOOKUP(TRIM(B1581),ALL!$B$1:$V$2738,4,FALSE))," ",VLOOKUP(TRIM(B1581),ALL!$B$1:$V$2738,4,FALSE)))</f>
        <v/>
      </c>
      <c r="I1581" s="34" t="str">
        <f>IF(ISBLANK(VLOOKUP(TRIM(B1581),ALL!$B$1:$V$2738,5,FALSE)),"",IF(ISERROR(VLOOKUP(TRIM(B1581),ALL!$B$1:$V$2738,5,FALSE))," ",VLOOKUP(TRIM(B1581),ALL!$B$1:$V$2738,5,FALSE)))</f>
        <v/>
      </c>
      <c r="J1581" s="34" t="str">
        <f>IF(ISBLANK(VLOOKUP(TRIM(B1581),ALL!$B$1:$V$2738,6,FALSE)),"",IF(ISERROR(VLOOKUP(TRIM(B1581),ALL!$B$1:$V$2738,6,FALSE))," ", VLOOKUP(TRIM(B1581),ALL!$B$1:$V$2738,6,FALSE)))</f>
        <v/>
      </c>
      <c r="K1581" s="34" t="str">
        <f>IF(ISBLANK(VLOOKUP(TRIM(B1581),ALL!$B$1:$V$2738,7,FALSE)),"",IF(ISERROR(VLOOKUP(TRIM(B1581),ALL!$B$1:$V$2738,7,FALSE))," ",VLOOKUP(TRIM(B1581),ALL!$B$1:$V$2738,7,FALSE)))</f>
        <v/>
      </c>
      <c r="L1581" s="34">
        <f>IF(ISBLANK(VLOOKUP(TRIM(B1581),ALL!$B$1:$V$2738,8,FALSE)),"",IF(ISERROR(VLOOKUP(TRIM(B1581),ALL!$B$1:$V$2738,8,FALSE))," ",VLOOKUP(TRIM(B1581),ALL!$B$1:$V$2738,8,FALSE)))</f>
        <v>5</v>
      </c>
      <c r="M1581" s="34" t="str">
        <f>IF(ISBLANK(VLOOKUP(TRIM(B1581),ALL!$B$1:$V$2738,9,FALSE)),"",IF(ISERROR(VLOOKUP(TRIM(B1581),ALL!$B$1:$V$2738,9,FALSE))," ",VLOOKUP(TRIM(B1581),ALL!$B$1:$V$2738,9,FALSE)))</f>
        <v/>
      </c>
      <c r="N1581" s="34">
        <f>IF(ISBLANK(VLOOKUP(TRIM(B1581),ALL!$B$1:$V$2738,10,FALSE)),"",IF(ISERROR(VLOOKUP(TRIM(B1581),ALL!$B$1:$V$2738,10,FALSE))," ",VLOOKUP(TRIM(B1581),ALL!$B$1:$V$2738,10,FALSE)))</f>
        <v>2</v>
      </c>
      <c r="O1581" s="32"/>
      <c r="P1581"/>
      <c r="Q1581"/>
      <c r="R1581"/>
      <c r="S1581"/>
      <c r="T1581"/>
      <c r="AB1581"/>
      <c r="AC1581"/>
    </row>
    <row r="1582" spans="1:29">
      <c r="A1582" s="34" t="str">
        <f>IF(ISERROR(VLOOKUP(TRIM(B1582),ALL!$B$1:$U$2738,3,FALSE)),"(unc)",VLOOKUP(TRIM(B1582),ALL!$B$1:$U$2738,3,FALSE))</f>
        <v>RG @</v>
      </c>
      <c r="B1582" s="99" t="s">
        <v>9116</v>
      </c>
      <c r="C1582" s="10" t="s">
        <v>9381</v>
      </c>
      <c r="D1582" s="224">
        <f>VLOOKUP(TRIM(B1582),BirthdateDraft!$A$1:$M$9000,2,FALSE)</f>
        <v>35886</v>
      </c>
      <c r="E1582" s="203" t="str">
        <f>VLOOKUP(TRIM(B1582),BirthdateDraft!$A$1:$M$9865,3,FALSE)</f>
        <v>21/7</v>
      </c>
      <c r="F1582" s="209" t="s">
        <v>10757</v>
      </c>
      <c r="G1582" s="34" t="str">
        <f>IF(ISERROR(VLOOKUP(TRIM(B1582),ALL!$B$1:$U$2738,2,FALSE)),"",IF(ISERROR(VLOOKUP(TRIM(B1582),ALL!$B$1:$U$2738,2,FALSE))," ",VLOOKUP(TRIM(B1582),ALL!$B$1:$U$2738,2,FALSE)))</f>
        <v>INA</v>
      </c>
      <c r="H1582" s="124" t="str">
        <f>IF(ISBLANK(VLOOKUP(TRIM(B1582),ALL!$B$1:$V$2738,4,FALSE)),"",IF(ISERROR(VLOOKUP(TRIM(B1582),ALL!$B$1:$V$2738,4,FALSE))," ",VLOOKUP(TRIM(B1582),ALL!$B$1:$V$2738,4,FALSE)))</f>
        <v/>
      </c>
      <c r="I1582" s="34" t="str">
        <f>IF(ISBLANK(VLOOKUP(TRIM(B1582),ALL!$B$1:$V$2738,5,FALSE)),"",IF(ISERROR(VLOOKUP(TRIM(B1582),ALL!$B$1:$V$2738,5,FALSE))," ",VLOOKUP(TRIM(B1582),ALL!$B$1:$V$2738,5,FALSE)))</f>
        <v/>
      </c>
      <c r="J1582" s="34" t="str">
        <f>IF(ISBLANK(VLOOKUP(TRIM(B1582),ALL!$B$1:$V$2738,6,FALSE)),"",IF(ISERROR(VLOOKUP(TRIM(B1582),ALL!$B$1:$V$2738,6,FALSE))," ", VLOOKUP(TRIM(B1582),ALL!$B$1:$V$2738,6,FALSE)))</f>
        <v/>
      </c>
      <c r="K1582" s="34" t="str">
        <f>IF(ISBLANK(VLOOKUP(TRIM(B1582),ALL!$B$1:$V$2738,7,FALSE)),"",IF(ISERROR(VLOOKUP(TRIM(B1582),ALL!$B$1:$V$2738,7,FALSE))," ",VLOOKUP(TRIM(B1582),ALL!$B$1:$V$2738,7,FALSE)))</f>
        <v/>
      </c>
      <c r="L1582" s="34">
        <f>IF(ISBLANK(VLOOKUP(TRIM(B1582),ALL!$B$1:$V$2738,8,FALSE)),"",IF(ISERROR(VLOOKUP(TRIM(B1582),ALL!$B$1:$V$2738,8,FALSE))," ",VLOOKUP(TRIM(B1582),ALL!$B$1:$V$2738,8,FALSE)))</f>
        <v>4</v>
      </c>
      <c r="M1582" s="34" t="str">
        <f>IF(ISBLANK(VLOOKUP(TRIM(B1582),ALL!$B$1:$V$2738,9,FALSE)),"",IF(ISERROR(VLOOKUP(TRIM(B1582),ALL!$B$1:$V$2738,9,FALSE))," ",VLOOKUP(TRIM(B1582),ALL!$B$1:$V$2738,9,FALSE)))</f>
        <v/>
      </c>
      <c r="N1582" s="34">
        <f>IF(ISBLANK(VLOOKUP(TRIM(B1582),ALL!$B$1:$V$2738,10,FALSE)),"",IF(ISERROR(VLOOKUP(TRIM(B1582),ALL!$B$1:$V$2738,10,FALSE))," ",VLOOKUP(TRIM(B1582),ALL!$B$1:$V$2738,10,FALSE)))</f>
        <v>3</v>
      </c>
      <c r="O1582" s="32"/>
      <c r="P1582"/>
      <c r="Q1582"/>
      <c r="R1582"/>
      <c r="S1582"/>
      <c r="T1582"/>
      <c r="AB1582"/>
      <c r="AC1582"/>
    </row>
    <row r="1583" spans="1:29">
      <c r="A1583" s="34" t="str">
        <f>IF(ISERROR(VLOOKUP(TRIM(B1583),ALL!$B$1:$U$2738,3,FALSE)),"(unc)",VLOOKUP(TRIM(B1583),ALL!$B$1:$U$2738,3,FALSE))</f>
        <v>OT @ TE</v>
      </c>
      <c r="B1583" s="99" t="s">
        <v>8164</v>
      </c>
      <c r="C1583" s="10" t="s">
        <v>9381</v>
      </c>
      <c r="D1583" s="224">
        <f>VLOOKUP(TRIM(B1583),BirthdateDraft!$A$1:$M$9000,2,FALSE)</f>
        <v>34470</v>
      </c>
      <c r="E1583" s="203" t="str">
        <f>VLOOKUP(TRIM(B1583),BirthdateDraft!$A$1:$M$9865,3,FALSE)</f>
        <v>18/FA</v>
      </c>
      <c r="F1583" s="209" t="s">
        <v>9339</v>
      </c>
      <c r="G1583" s="34" t="str">
        <f>IF(ISERROR(VLOOKUP(TRIM(B1583),ALL!$B$1:$U$2738,2,FALSE)),"",IF(ISERROR(VLOOKUP(TRIM(B1583),ALL!$B$1:$U$2738,2,FALSE))," ",VLOOKUP(TRIM(B1583),ALL!$B$1:$U$2738,2,FALSE)))</f>
        <v>ATN</v>
      </c>
      <c r="H1583" s="124" t="str">
        <f>IF(ISBLANK(VLOOKUP(TRIM(B1583),ALL!$B$1:$V$2738,4,FALSE)),"",IF(ISERROR(VLOOKUP(TRIM(B1583),ALL!$B$1:$V$2738,4,FALSE))," ",VLOOKUP(TRIM(B1583),ALL!$B$1:$V$2738,4,FALSE)))</f>
        <v/>
      </c>
      <c r="I1583" s="34" t="str">
        <f>IF(ISBLANK(VLOOKUP(TRIM(B1583),ALL!$B$1:$V$2738,5,FALSE)),"",IF(ISERROR(VLOOKUP(TRIM(B1583),ALL!$B$1:$V$2738,5,FALSE))," ",VLOOKUP(TRIM(B1583),ALL!$B$1:$V$2738,5,FALSE)))</f>
        <v/>
      </c>
      <c r="J1583" s="34" t="str">
        <f>IF(ISBLANK(VLOOKUP(TRIM(B1583),ALL!$B$1:$V$2738,6,FALSE)),"",IF(ISERROR(VLOOKUP(TRIM(B1583),ALL!$B$1:$V$2738,6,FALSE))," ", VLOOKUP(TRIM(B1583),ALL!$B$1:$V$2738,6,FALSE)))</f>
        <v/>
      </c>
      <c r="K1583" s="34" t="str">
        <f>IF(ISBLANK(VLOOKUP(TRIM(B1583),ALL!$B$1:$V$2738,7,FALSE)),"",IF(ISERROR(VLOOKUP(TRIM(B1583),ALL!$B$1:$V$2738,7,FALSE))," ",VLOOKUP(TRIM(B1583),ALL!$B$1:$V$2738,7,FALSE)))</f>
        <v/>
      </c>
      <c r="L1583" s="34">
        <f>IF(ISBLANK(VLOOKUP(TRIM(B1583),ALL!$B$1:$V$2738,8,FALSE)),"",IF(ISERROR(VLOOKUP(TRIM(B1583),ALL!$B$1:$V$2738,8,FALSE))," ",VLOOKUP(TRIM(B1583),ALL!$B$1:$V$2738,8,FALSE)))</f>
        <v>4</v>
      </c>
      <c r="M1583" s="34" t="str">
        <f>IF(ISBLANK(VLOOKUP(TRIM(B1583),ALL!$B$1:$V$2738,9,FALSE)),"",IF(ISERROR(VLOOKUP(TRIM(B1583),ALL!$B$1:$V$2738,9,FALSE))," ",VLOOKUP(TRIM(B1583),ALL!$B$1:$V$2738,9,FALSE)))</f>
        <v/>
      </c>
      <c r="N1583" s="34">
        <f>IF(ISBLANK(VLOOKUP(TRIM(B1583),ALL!$B$1:$V$2738,10,FALSE)),"",IF(ISERROR(VLOOKUP(TRIM(B1583),ALL!$B$1:$V$2738,10,FALSE))," ",VLOOKUP(TRIM(B1583),ALL!$B$1:$V$2738,10,FALSE)))</f>
        <v>3</v>
      </c>
      <c r="O1583" s="32"/>
      <c r="P1583"/>
      <c r="Q1583"/>
      <c r="R1583"/>
      <c r="S1583"/>
      <c r="T1583"/>
      <c r="AB1583"/>
      <c r="AC1583"/>
    </row>
    <row r="1584" spans="1:29">
      <c r="A1584" s="34" t="str">
        <f>IF(ISERROR(VLOOKUP(TRIM(B1584),ALL!$B$1:$U$2738,3,FALSE)),"(unc)",VLOOKUP(TRIM(B1584),ALL!$B$1:$U$2738,3,FALSE))</f>
        <v>RG @</v>
      </c>
      <c r="B1584" s="99" t="s">
        <v>11181</v>
      </c>
      <c r="C1584" s="10" t="s">
        <v>9381</v>
      </c>
      <c r="D1584" s="224">
        <f>VLOOKUP(TRIM(B1584),BirthdateDraft!$A$1:$M$9000,2,FALSE)</f>
        <v>36175</v>
      </c>
      <c r="E1584" s="203">
        <f>VLOOKUP(TRIM(B1584),BirthdateDraft!$A$1:$M$9865,3,FALSE)</f>
        <v>23.2</v>
      </c>
      <c r="F1584" s="209" t="s">
        <v>11747</v>
      </c>
      <c r="G1584" s="34" t="str">
        <f>IF(ISERROR(VLOOKUP(TRIM(B1584),ALL!$B$1:$U$2738,2,FALSE)),"",IF(ISERROR(VLOOKUP(TRIM(B1584),ALL!$B$1:$U$2738,2,FALSE))," ",VLOOKUP(TRIM(B1584),ALL!$B$1:$U$2738,2,FALSE)))</f>
        <v>TBN</v>
      </c>
      <c r="H1584" s="124" t="str">
        <f>IF(ISBLANK(VLOOKUP(TRIM(B1584),ALL!$B$1:$V$2738,4,FALSE)),"",IF(ISERROR(VLOOKUP(TRIM(B1584),ALL!$B$1:$V$2738,4,FALSE))," ",VLOOKUP(TRIM(B1584),ALL!$B$1:$V$2738,4,FALSE)))</f>
        <v/>
      </c>
      <c r="I1584" s="34" t="str">
        <f>IF(ISBLANK(VLOOKUP(TRIM(B1584),ALL!$B$1:$V$2738,5,FALSE)),"",IF(ISERROR(VLOOKUP(TRIM(B1584),ALL!$B$1:$V$2738,5,FALSE))," ",VLOOKUP(TRIM(B1584),ALL!$B$1:$V$2738,5,FALSE)))</f>
        <v/>
      </c>
      <c r="J1584" s="34" t="str">
        <f>IF(ISBLANK(VLOOKUP(TRIM(B1584),ALL!$B$1:$V$2738,6,FALSE)),"",IF(ISERROR(VLOOKUP(TRIM(B1584),ALL!$B$1:$V$2738,6,FALSE))," ", VLOOKUP(TRIM(B1584),ALL!$B$1:$V$2738,6,FALSE)))</f>
        <v/>
      </c>
      <c r="K1584" s="34" t="str">
        <f>IF(ISBLANK(VLOOKUP(TRIM(B1584),ALL!$B$1:$V$2738,7,FALSE)),"",IF(ISERROR(VLOOKUP(TRIM(B1584),ALL!$B$1:$V$2738,7,FALSE))," ",VLOOKUP(TRIM(B1584),ALL!$B$1:$V$2738,7,FALSE)))</f>
        <v/>
      </c>
      <c r="L1584" s="34">
        <f>IF(ISBLANK(VLOOKUP(TRIM(B1584),ALL!$B$1:$V$2738,8,FALSE)),"",IF(ISERROR(VLOOKUP(TRIM(B1584),ALL!$B$1:$V$2738,8,FALSE))," ",VLOOKUP(TRIM(B1584),ALL!$B$1:$V$2738,8,FALSE)))</f>
        <v>4</v>
      </c>
      <c r="M1584" s="34" t="str">
        <f>IF(ISBLANK(VLOOKUP(TRIM(B1584),ALL!$B$1:$V$2738,9,FALSE)),"",IF(ISERROR(VLOOKUP(TRIM(B1584),ALL!$B$1:$V$2738,9,FALSE))," ",VLOOKUP(TRIM(B1584),ALL!$B$1:$V$2738,9,FALSE)))</f>
        <v/>
      </c>
      <c r="N1584" s="34">
        <f>IF(ISBLANK(VLOOKUP(TRIM(B1584),ALL!$B$1:$V$2738,10,FALSE)),"",IF(ISERROR(VLOOKUP(TRIM(B1584),ALL!$B$1:$V$2738,10,FALSE))," ",VLOOKUP(TRIM(B1584),ALL!$B$1:$V$2738,10,FALSE)))</f>
        <v>3</v>
      </c>
      <c r="O1584" s="32"/>
      <c r="P1584"/>
      <c r="Q1584"/>
      <c r="R1584"/>
      <c r="S1584"/>
      <c r="T1584"/>
      <c r="AB1584"/>
      <c r="AC1584"/>
    </row>
    <row r="1585" spans="1:29">
      <c r="A1585" s="34" t="str">
        <f>IF(ISERROR(VLOOKUP(TRIM(B1585),ALL!$B$1:$U$2738,3,FALSE)),"(unc)",VLOOKUP(TRIM(B1585),ALL!$B$1:$U$2738,3,FALSE))</f>
        <v>OC @</v>
      </c>
      <c r="B1585" s="99" t="s">
        <v>10211</v>
      </c>
      <c r="C1585" s="10" t="s">
        <v>9381</v>
      </c>
      <c r="D1585" s="224">
        <f>VLOOKUP(TRIM(B1585),BirthdateDraft!$A$1:$M$9000,2,FALSE)</f>
        <v>36343</v>
      </c>
      <c r="E1585" s="203" t="str">
        <f>VLOOKUP(TRIM(B1585),BirthdateDraft!$A$1:$M$9865,3,FALSE)</f>
        <v>22/FA</v>
      </c>
      <c r="F1585" s="209" t="s">
        <v>12026</v>
      </c>
      <c r="G1585" s="34" t="str">
        <f>IF(ISERROR(VLOOKUP(TRIM(B1585),ALL!$B$1:$U$2738,2,FALSE)),"",IF(ISERROR(VLOOKUP(TRIM(B1585),ALL!$B$1:$U$2738,2,FALSE))," ",VLOOKUP(TRIM(B1585),ALL!$B$1:$U$2738,2,FALSE)))</f>
        <v>DAN</v>
      </c>
      <c r="H1585" s="124" t="str">
        <f>IF(ISBLANK(VLOOKUP(TRIM(B1585),ALL!$B$1:$V$2738,4,FALSE)),"",IF(ISERROR(VLOOKUP(TRIM(B1585),ALL!$B$1:$V$2738,4,FALSE))," ",VLOOKUP(TRIM(B1585),ALL!$B$1:$V$2738,4,FALSE)))</f>
        <v/>
      </c>
      <c r="I1585" s="34" t="str">
        <f>IF(ISBLANK(VLOOKUP(TRIM(B1585),ALL!$B$1:$V$2738,5,FALSE)),"",IF(ISERROR(VLOOKUP(TRIM(B1585),ALL!$B$1:$V$2738,5,FALSE))," ",VLOOKUP(TRIM(B1585),ALL!$B$1:$V$2738,5,FALSE)))</f>
        <v/>
      </c>
      <c r="J1585" s="34" t="str">
        <f>IF(ISBLANK(VLOOKUP(TRIM(B1585),ALL!$B$1:$V$2738,6,FALSE)),"",IF(ISERROR(VLOOKUP(TRIM(B1585),ALL!$B$1:$V$2738,6,FALSE))," ", VLOOKUP(TRIM(B1585),ALL!$B$1:$V$2738,6,FALSE)))</f>
        <v/>
      </c>
      <c r="K1585" s="34" t="str">
        <f>IF(ISBLANK(VLOOKUP(TRIM(B1585),ALL!$B$1:$V$2738,7,FALSE)),"",IF(ISERROR(VLOOKUP(TRIM(B1585),ALL!$B$1:$V$2738,7,FALSE))," ",VLOOKUP(TRIM(B1585),ALL!$B$1:$V$2738,7,FALSE)))</f>
        <v/>
      </c>
      <c r="L1585" s="34">
        <f>IF(ISBLANK(VLOOKUP(TRIM(B1585),ALL!$B$1:$V$2738,8,FALSE)),"",IF(ISERROR(VLOOKUP(TRIM(B1585),ALL!$B$1:$V$2738,8,FALSE))," ",VLOOKUP(TRIM(B1585),ALL!$B$1:$V$2738,8,FALSE)))</f>
        <v>0</v>
      </c>
      <c r="M1585" s="34" t="str">
        <f>IF(ISBLANK(VLOOKUP(TRIM(B1585),ALL!$B$1:$V$2738,9,FALSE)),"",IF(ISERROR(VLOOKUP(TRIM(B1585),ALL!$B$1:$V$2738,9,FALSE))," ",VLOOKUP(TRIM(B1585),ALL!$B$1:$V$2738,9,FALSE)))</f>
        <v/>
      </c>
      <c r="N1585" s="34">
        <f>IF(ISBLANK(VLOOKUP(TRIM(B1585),ALL!$B$1:$V$2738,10,FALSE)),"",IF(ISERROR(VLOOKUP(TRIM(B1585),ALL!$B$1:$V$2738,10,FALSE))," ",VLOOKUP(TRIM(B1585),ALL!$B$1:$V$2738,10,FALSE)))</f>
        <v>2</v>
      </c>
      <c r="O1585" s="32"/>
      <c r="P1585"/>
      <c r="Q1585"/>
      <c r="R1585"/>
      <c r="S1585"/>
      <c r="T1585"/>
      <c r="AB1585"/>
      <c r="AC1585"/>
    </row>
    <row r="1586" spans="1:29">
      <c r="A1586" s="34" t="str">
        <f>IF(ISERROR(VLOOKUP(TRIM(B1586),ALL!$B$1:$U$2738,3,FALSE)),"(unc)",VLOOKUP(TRIM(B1586),ALL!$B$1:$U$2738,3,FALSE))</f>
        <v>OT @ TE</v>
      </c>
      <c r="B1586" s="99" t="s">
        <v>7267</v>
      </c>
      <c r="C1586" s="10" t="s">
        <v>9381</v>
      </c>
      <c r="D1586" s="224">
        <f>VLOOKUP(TRIM(B1586),BirthdateDraft!$A$1:$M$9000,2,FALSE)</f>
        <v>34597</v>
      </c>
      <c r="E1586" s="203" t="str">
        <f>VLOOKUP(TRIM(B1586),BirthdateDraft!$A$1:$M$9865,3,FALSE)</f>
        <v>17/FA</v>
      </c>
      <c r="F1586" s="209" t="s">
        <v>12127</v>
      </c>
      <c r="G1586" s="34" t="str">
        <f>IF(ISERROR(VLOOKUP(TRIM(B1586),ALL!$B$1:$U$2738,2,FALSE)),"",IF(ISERROR(VLOOKUP(TRIM(B1586),ALL!$B$1:$U$2738,2,FALSE))," ",VLOOKUP(TRIM(B1586),ALL!$B$1:$U$2738,2,FALSE)))</f>
        <v>DEN</v>
      </c>
      <c r="H1586" s="124" t="str">
        <f>IF(ISBLANK(VLOOKUP(TRIM(B1586),ALL!$B$1:$V$2738,4,FALSE)),"",IF(ISERROR(VLOOKUP(TRIM(B1586),ALL!$B$1:$V$2738,4,FALSE))," ",VLOOKUP(TRIM(B1586),ALL!$B$1:$V$2738,4,FALSE)))</f>
        <v/>
      </c>
      <c r="I1586" s="34" t="str">
        <f>IF(ISBLANK(VLOOKUP(TRIM(B1586),ALL!$B$1:$V$2738,5,FALSE)),"",IF(ISERROR(VLOOKUP(TRIM(B1586),ALL!$B$1:$V$2738,5,FALSE))," ",VLOOKUP(TRIM(B1586),ALL!$B$1:$V$2738,5,FALSE)))</f>
        <v/>
      </c>
      <c r="J1586" s="34" t="str">
        <f>IF(ISBLANK(VLOOKUP(TRIM(B1586),ALL!$B$1:$V$2738,6,FALSE)),"",IF(ISERROR(VLOOKUP(TRIM(B1586),ALL!$B$1:$V$2738,6,FALSE))," ", VLOOKUP(TRIM(B1586),ALL!$B$1:$V$2738,6,FALSE)))</f>
        <v/>
      </c>
      <c r="K1586" s="34" t="str">
        <f>IF(ISBLANK(VLOOKUP(TRIM(B1586),ALL!$B$1:$V$2738,7,FALSE)),"",IF(ISERROR(VLOOKUP(TRIM(B1586),ALL!$B$1:$V$2738,7,FALSE))," ",VLOOKUP(TRIM(B1586),ALL!$B$1:$V$2738,7,FALSE)))</f>
        <v/>
      </c>
      <c r="L1586" s="34">
        <f>IF(ISBLANK(VLOOKUP(TRIM(B1586),ALL!$B$1:$V$2738,8,FALSE)),"",IF(ISERROR(VLOOKUP(TRIM(B1586),ALL!$B$1:$V$2738,8,FALSE))," ",VLOOKUP(TRIM(B1586),ALL!$B$1:$V$2738,8,FALSE)))</f>
        <v>4</v>
      </c>
      <c r="M1586" s="34" t="str">
        <f>IF(ISBLANK(VLOOKUP(TRIM(B1586),ALL!$B$1:$V$2738,9,FALSE)),"",IF(ISERROR(VLOOKUP(TRIM(B1586),ALL!$B$1:$V$2738,9,FALSE))," ",VLOOKUP(TRIM(B1586),ALL!$B$1:$V$2738,9,FALSE)))</f>
        <v/>
      </c>
      <c r="N1586" s="34">
        <f>IF(ISBLANK(VLOOKUP(TRIM(B1586),ALL!$B$1:$V$2738,10,FALSE)),"",IF(ISERROR(VLOOKUP(TRIM(B1586),ALL!$B$1:$V$2738,10,FALSE))," ",VLOOKUP(TRIM(B1586),ALL!$B$1:$V$2738,10,FALSE)))</f>
        <v>0</v>
      </c>
      <c r="O1586" s="32"/>
      <c r="P1586"/>
      <c r="Q1586"/>
      <c r="R1586"/>
      <c r="S1586"/>
      <c r="T1586"/>
      <c r="AB1586"/>
      <c r="AC1586"/>
    </row>
    <row r="1587" spans="1:29">
      <c r="A1587" s="34"/>
      <c r="B1587" s="99"/>
      <c r="C1587" s="10"/>
      <c r="D1587" s="224"/>
      <c r="E1587" s="203"/>
      <c r="F1587" s="209"/>
      <c r="G1587" s="34"/>
      <c r="H1587" s="124"/>
      <c r="I1587" s="34"/>
      <c r="J1587" s="34"/>
      <c r="K1587" s="34"/>
      <c r="L1587" s="34"/>
      <c r="M1587" s="34"/>
      <c r="N1587" s="34"/>
      <c r="O1587" s="32"/>
      <c r="P1587"/>
      <c r="Q1587"/>
      <c r="R1587"/>
      <c r="S1587"/>
      <c r="T1587"/>
      <c r="AB1587"/>
      <c r="AC1587"/>
    </row>
    <row r="1588" spans="1:29">
      <c r="A1588" s="34" t="str">
        <f>IF(ISERROR(VLOOKUP(TRIM(B1588),ALL!$B$1:$U$2738,3,FALSE)),"(unc)",VLOOKUP(TRIM(B1588),ALL!$B$1:$U$2738,3,FALSE))</f>
        <v>LE $</v>
      </c>
      <c r="B1588" s="99" t="s">
        <v>8902</v>
      </c>
      <c r="C1588" s="10" t="s">
        <v>9381</v>
      </c>
      <c r="D1588" s="224">
        <f>VLOOKUP(TRIM(B1588),BirthdateDraft!$A$1:$M$9000,2,FALSE)</f>
        <v>36100</v>
      </c>
      <c r="E1588" s="203" t="str">
        <f>VLOOKUP(TRIM(B1588),BirthdateDraft!$A$1:$M$9865,3,FALSE)</f>
        <v>21/1(21)</v>
      </c>
      <c r="F1588" s="209" t="s">
        <v>11749</v>
      </c>
      <c r="G1588" s="34" t="str">
        <f>IF(ISERROR(VLOOKUP(TRIM(B1588),ALL!$B$1:$U$2738,2,FALSE)),"",IF(ISERROR(VLOOKUP(TRIM(B1588),ALL!$B$1:$U$2738,2,FALSE))," ",VLOOKUP(TRIM(B1588),ALL!$B$1:$U$2738,2,FALSE)))</f>
        <v>INA</v>
      </c>
      <c r="H1588" s="124" t="str">
        <f>IF(ISBLANK(VLOOKUP(TRIM(B1588),ALL!$B$1:$V$2738,4,FALSE)),"",IF(ISERROR(VLOOKUP(TRIM(B1588),ALL!$B$1:$V$2738,4,FALSE))," ",VLOOKUP(TRIM(B1588),ALL!$B$1:$V$2738,4,FALSE)))</f>
        <v>5</v>
      </c>
      <c r="I1588" s="34" t="str">
        <f>IF(ISBLANK(VLOOKUP(TRIM(B1588),ALL!$B$1:$V$2738,5,FALSE)),"",IF(ISERROR(VLOOKUP(TRIM(B1588),ALL!$B$1:$V$2738,5,FALSE))," ",VLOOKUP(TRIM(B1588),ALL!$B$1:$V$2738,5,FALSE)))</f>
        <v/>
      </c>
      <c r="J1588" s="34">
        <f>IF(ISBLANK(VLOOKUP(TRIM(B1588),ALL!$B$1:$V$2738,6,FALSE)),"",IF(ISERROR(VLOOKUP(TRIM(B1588),ALL!$B$1:$V$2738,6,FALSE))," ", VLOOKUP(TRIM(B1588),ALL!$B$1:$V$2738,6,FALSE)))</f>
        <v>12</v>
      </c>
      <c r="K1588" s="34"/>
      <c r="L1588" s="34" t="str">
        <f>IF(ISBLANK(VLOOKUP(TRIM(B1588),ALL!$B$1:$V$2738,8,FALSE)),"",IF(ISERROR(VLOOKUP(TRIM(B1588),ALL!$B$1:$V$2738,8,FALSE))," ",VLOOKUP(TRIM(B1588),ALL!$B$1:$V$2738,8,FALSE)))</f>
        <v/>
      </c>
      <c r="M1588" s="34" t="str">
        <f>IF(ISBLANK(VLOOKUP(TRIM(B1588),ALL!$B$1:$V$2738,9,FALSE)),"",IF(ISERROR(VLOOKUP(TRIM(B1588),ALL!$B$1:$V$2738,9,FALSE))," ",VLOOKUP(TRIM(B1588),ALL!$B$1:$V$2738,9,FALSE)))</f>
        <v/>
      </c>
      <c r="N1588" s="34" t="str">
        <f>IF(ISBLANK(VLOOKUP(TRIM(B1588),ALL!$B$1:$V$2738,10,FALSE)),"",IF(ISERROR(VLOOKUP(TRIM(B1588),ALL!$B$1:$V$2738,10,FALSE))," ",VLOOKUP(TRIM(B1588),ALL!$B$1:$V$2738,10,FALSE)))</f>
        <v/>
      </c>
      <c r="O1588" s="32"/>
      <c r="P1588"/>
      <c r="Q1588"/>
      <c r="R1588"/>
      <c r="S1588"/>
      <c r="T1588"/>
      <c r="AB1588"/>
      <c r="AC1588"/>
    </row>
    <row r="1589" spans="1:29">
      <c r="A1589" s="34" t="str">
        <f>IF(ISERROR(VLOOKUP(TRIM(B1589),ALL!$B$1:$U$2738,3,FALSE)),"(unc)",VLOOKUP(TRIM(B1589),ALL!$B$1:$U$2738,3,FALSE))</f>
        <v>RE $</v>
      </c>
      <c r="B1589" s="99" t="s">
        <v>7994</v>
      </c>
      <c r="C1589" s="10" t="s">
        <v>9381</v>
      </c>
      <c r="D1589" s="224">
        <f>VLOOKUP(TRIM(B1589),BirthdateDraft!$A$1:$M$9000,2,FALSE)</f>
        <v>35751</v>
      </c>
      <c r="E1589" s="203" t="str">
        <f>VLOOKUP(TRIM(B1589),BirthdateDraft!$A$1:$M$9865,3,FALSE)</f>
        <v>20/3</v>
      </c>
      <c r="F1589" s="209" t="s">
        <v>8459</v>
      </c>
      <c r="G1589" s="34" t="str">
        <f>IF(ISERROR(VLOOKUP(TRIM(B1589),ALL!$B$1:$U$2738,2,FALSE)),"",IF(ISERROR(VLOOKUP(TRIM(B1589),ALL!$B$1:$U$2738,2,FALSE))," ",VLOOKUP(TRIM(B1589),ALL!$B$1:$U$2738,2,FALSE)))</f>
        <v>BAA</v>
      </c>
      <c r="H1589" s="124" t="str">
        <f>IF(ISBLANK(VLOOKUP(TRIM(B1589),ALL!$B$1:$V$2738,4,FALSE)),"",IF(ISERROR(VLOOKUP(TRIM(B1589),ALL!$B$1:$V$2738,4,FALSE))," ",VLOOKUP(TRIM(B1589),ALL!$B$1:$V$2738,4,FALSE)))</f>
        <v>5</v>
      </c>
      <c r="I1589" s="34" t="str">
        <f>IF(ISBLANK(VLOOKUP(TRIM(B1589),ALL!$B$1:$V$2738,5,FALSE)),"",IF(ISERROR(VLOOKUP(TRIM(B1589),ALL!$B$1:$V$2738,5,FALSE))," ",VLOOKUP(TRIM(B1589),ALL!$B$1:$V$2738,5,FALSE)))</f>
        <v/>
      </c>
      <c r="J1589" s="34">
        <f>IF(ISBLANK(VLOOKUP(TRIM(B1589),ALL!$B$1:$V$2738,6,FALSE)),"",IF(ISERROR(VLOOKUP(TRIM(B1589),ALL!$B$1:$V$2738,6,FALSE))," ", VLOOKUP(TRIM(B1589),ALL!$B$1:$V$2738,6,FALSE)))</f>
        <v>12</v>
      </c>
      <c r="K1589" s="34"/>
      <c r="L1589" s="34" t="str">
        <f>IF(ISBLANK(VLOOKUP(TRIM(B1589),ALL!$B$1:$V$2738,8,FALSE)),"",IF(ISERROR(VLOOKUP(TRIM(B1589),ALL!$B$1:$V$2738,8,FALSE))," ",VLOOKUP(TRIM(B1589),ALL!$B$1:$V$2738,8,FALSE)))</f>
        <v/>
      </c>
      <c r="M1589" s="34" t="str">
        <f>IF(ISBLANK(VLOOKUP(TRIM(B1589),ALL!$B$1:$V$2738,9,FALSE)),"",IF(ISERROR(VLOOKUP(TRIM(B1589),ALL!$B$1:$V$2738,9,FALSE))," ",VLOOKUP(TRIM(B1589),ALL!$B$1:$V$2738,9,FALSE)))</f>
        <v/>
      </c>
      <c r="N1589" s="34" t="str">
        <f>IF(ISBLANK(VLOOKUP(TRIM(B1589),ALL!$B$1:$V$2738,10,FALSE)),"",IF(ISERROR(VLOOKUP(TRIM(B1589),ALL!$B$1:$V$2738,10,FALSE))," ",VLOOKUP(TRIM(B1589),ALL!$B$1:$V$2738,10,FALSE)))</f>
        <v/>
      </c>
      <c r="O1589" s="32"/>
      <c r="P1589"/>
      <c r="Q1589"/>
      <c r="R1589"/>
      <c r="S1589"/>
      <c r="T1589"/>
      <c r="AB1589"/>
      <c r="AC1589"/>
    </row>
    <row r="1590" spans="1:29" ht="15">
      <c r="A1590" s="34" t="str">
        <f>IF(ISERROR(VLOOKUP(TRIM(B1590),ALL!$B$1:$U$2738,3,FALSE)),"(unc)",VLOOKUP(TRIM(B1590),ALL!$B$1:$U$2738,3,FALSE))</f>
        <v>NDT $</v>
      </c>
      <c r="B1590" s="213" t="s">
        <v>6124</v>
      </c>
      <c r="C1590" s="10" t="s">
        <v>9381</v>
      </c>
      <c r="D1590" s="224">
        <f>VLOOKUP(TRIM(B1590),BirthdateDraft!$A$1:$M$9000,2,FALSE)</f>
        <v>34649</v>
      </c>
      <c r="E1590" s="203" t="str">
        <f>VLOOKUP(TRIM(B1590),BirthdateDraft!$A$1:$M$9865,3,FALSE)</f>
        <v>17/5</v>
      </c>
      <c r="F1590" s="209"/>
      <c r="G1590" s="34" t="str">
        <f>IF(ISERROR(VLOOKUP(TRIM(B1590),ALL!$B$1:$U$2738,2,FALSE)),"",IF(ISERROR(VLOOKUP(TRIM(B1590),ALL!$B$1:$U$2738,2,FALSE))," ",VLOOKUP(TRIM(B1590),ALL!$B$1:$U$2738,2,FALSE)))</f>
        <v>NEA</v>
      </c>
      <c r="H1590" s="124" t="str">
        <f>IF(ISBLANK(VLOOKUP(TRIM(B1590),ALL!$B$1:$V$2738,4,FALSE)),"",IF(ISERROR(VLOOKUP(TRIM(B1590),ALL!$B$1:$V$2738,4,FALSE))," ",VLOOKUP(TRIM(B1590),ALL!$B$1:$V$2738,4,FALSE)))</f>
        <v>5</v>
      </c>
      <c r="I1590" s="34" t="str">
        <f>IF(ISBLANK(VLOOKUP(TRIM(B1590),ALL!$B$1:$V$2738,5,FALSE)),"",IF(ISERROR(VLOOKUP(TRIM(B1590),ALL!$B$1:$V$2738,5,FALSE))," ",VLOOKUP(TRIM(B1590),ALL!$B$1:$V$2738,5,FALSE)))</f>
        <v/>
      </c>
      <c r="J1590" s="34">
        <f>IF(ISBLANK(VLOOKUP(TRIM(B1590),ALL!$B$1:$V$2738,6,FALSE)),"",IF(ISERROR(VLOOKUP(TRIM(B1590),ALL!$B$1:$V$2738,6,FALSE))," ", VLOOKUP(TRIM(B1590),ALL!$B$1:$V$2738,6,FALSE)))</f>
        <v>0</v>
      </c>
      <c r="K1590" s="34" t="str">
        <f>IF(ISBLANK(VLOOKUP(TRIM(B1590),ALL!$B$1:$V$2738,7,FALSE)),"",IF(ISERROR(VLOOKUP(TRIM(B1590),ALL!$B$1:$V$2738,7,FALSE))," ",VLOOKUP(TRIM(B1590),ALL!$B$1:$V$2738,7,FALSE)))</f>
        <v/>
      </c>
      <c r="L1590" s="34" t="str">
        <f>IF(ISBLANK(VLOOKUP(TRIM(B1590),ALL!$B$1:$V$2738,8,FALSE)),"",IF(ISERROR(VLOOKUP(TRIM(B1590),ALL!$B$1:$V$2738,8,FALSE))," ",VLOOKUP(TRIM(B1590),ALL!$B$1:$V$2738,8,FALSE)))</f>
        <v/>
      </c>
      <c r="M1590" s="34" t="str">
        <f>IF(ISBLANK(VLOOKUP(TRIM(B1590),ALL!$B$1:$V$2738,9,FALSE)),"",IF(ISERROR(VLOOKUP(TRIM(B1590),ALL!$B$1:$V$2738,9,FALSE))," ",VLOOKUP(TRIM(B1590),ALL!$B$1:$V$2738,9,FALSE)))</f>
        <v/>
      </c>
      <c r="N1590" s="34" t="str">
        <f>IF(ISBLANK(VLOOKUP(TRIM(B1590),ALL!$B$1:$V$2738,10,FALSE)),"",IF(ISERROR(VLOOKUP(TRIM(B1590),ALL!$B$1:$V$2738,10,FALSE))," ",VLOOKUP(TRIM(B1590),ALL!$B$1:$V$2738,10,FALSE)))</f>
        <v/>
      </c>
      <c r="O1590" s="32"/>
      <c r="P1590"/>
      <c r="Q1590"/>
      <c r="R1590"/>
      <c r="S1590"/>
      <c r="T1590"/>
      <c r="AB1590"/>
      <c r="AC1590"/>
    </row>
    <row r="1591" spans="1:29" ht="15">
      <c r="A1591" s="34" t="str">
        <f>IF(ISERROR(VLOOKUP(TRIM(B1591),ALL!$B$1:$U$2738,3,FALSE)),"(unc)",VLOOKUP(TRIM(B1591),ALL!$B$1:$U$2738,3,FALSE))</f>
        <v>NDT $</v>
      </c>
      <c r="B1591" s="442" t="s">
        <v>9008</v>
      </c>
      <c r="C1591" s="10" t="s">
        <v>9381</v>
      </c>
      <c r="D1591" s="224">
        <f>VLOOKUP(TRIM(B1591),BirthdateDraft!$A$1:$M$9000,2,FALSE)</f>
        <v>35643</v>
      </c>
      <c r="E1591" s="203" t="str">
        <f>VLOOKUP(TRIM(B1591),BirthdateDraft!$A$1:$M$9865,3,FALSE)</f>
        <v>21/6</v>
      </c>
      <c r="F1591" s="209" t="s">
        <v>11882</v>
      </c>
      <c r="G1591" s="34" t="str">
        <f>IF(ISERROR(VLOOKUP(TRIM(B1591),ALL!$B$1:$U$2738,2,FALSE)),"",IF(ISERROR(VLOOKUP(TRIM(B1591),ALL!$B$1:$U$2738,2,FALSE))," ",VLOOKUP(TRIM(B1591),ALL!$B$1:$U$2738,2,FALSE)))</f>
        <v>ARN</v>
      </c>
      <c r="H1591" s="124" t="str">
        <f>IF(ISBLANK(VLOOKUP(TRIM(B1591),ALL!$B$1:$V$2738,4,FALSE)),"",IF(ISERROR(VLOOKUP(TRIM(B1591),ALL!$B$1:$V$2738,4,FALSE))," ",VLOOKUP(TRIM(B1591),ALL!$B$1:$V$2738,4,FALSE)))</f>
        <v>4</v>
      </c>
      <c r="I1591" s="34" t="str">
        <f>IF(ISBLANK(VLOOKUP(TRIM(B1591),ALL!$B$1:$V$2738,5,FALSE)),"",IF(ISERROR(VLOOKUP(TRIM(B1591),ALL!$B$1:$V$2738,5,FALSE))," ",VLOOKUP(TRIM(B1591),ALL!$B$1:$V$2738,5,FALSE)))</f>
        <v/>
      </c>
      <c r="J1591" s="34">
        <f>IF(ISBLANK(VLOOKUP(TRIM(B1591),ALL!$B$1:$V$2738,6,FALSE)),"",IF(ISERROR(VLOOKUP(TRIM(B1591),ALL!$B$1:$V$2738,6,FALSE))," ", VLOOKUP(TRIM(B1591),ALL!$B$1:$V$2738,6,FALSE)))</f>
        <v>0</v>
      </c>
      <c r="K1591" s="34"/>
      <c r="L1591" s="34"/>
      <c r="M1591" s="34"/>
      <c r="N1591" s="34"/>
      <c r="O1591" s="32"/>
      <c r="P1591"/>
      <c r="Q1591"/>
      <c r="R1591"/>
      <c r="S1591"/>
      <c r="T1591"/>
      <c r="AB1591"/>
      <c r="AC1591"/>
    </row>
    <row r="1592" spans="1:29">
      <c r="A1592" s="34" t="str">
        <f>IF(ISERROR(VLOOKUP(TRIM(B1592),ALL!$B$1:$U$2738,3,FALSE)),"(unc)",VLOOKUP(TRIM(B1592),ALL!$B$1:$U$2738,3,FALSE))</f>
        <v>LE $</v>
      </c>
      <c r="B1592" s="99" t="s">
        <v>7990</v>
      </c>
      <c r="C1592" s="10" t="s">
        <v>9381</v>
      </c>
      <c r="D1592" s="224">
        <f>VLOOKUP(TRIM(B1592),BirthdateDraft!$A$1:$M$9000,2,FALSE)</f>
        <v>35641</v>
      </c>
      <c r="E1592" s="203" t="str">
        <f>VLOOKUP(TRIM(B1592),BirthdateDraft!$A$1:$M$9865,3,FALSE)</f>
        <v>20/7</v>
      </c>
      <c r="F1592" s="209"/>
      <c r="G1592" s="34" t="str">
        <f>IF(ISERROR(VLOOKUP(TRIM(B1592),ALL!$B$1:$U$2738,2,FALSE)),"",IF(ISERROR(VLOOKUP(TRIM(B1592),ALL!$B$1:$U$2738,2,FALSE))," ",VLOOKUP(TRIM(B1592),ALL!$B$1:$U$2738,2,FALSE)))</f>
        <v>WAN</v>
      </c>
      <c r="H1592" s="124" t="str">
        <f>IF(ISBLANK(VLOOKUP(TRIM(B1592),ALL!$B$1:$V$2738,4,FALSE)),"",IF(ISERROR(VLOOKUP(TRIM(B1592),ALL!$B$1:$V$2738,4,FALSE))," ",VLOOKUP(TRIM(B1592),ALL!$B$1:$V$2738,4,FALSE)))</f>
        <v>4</v>
      </c>
      <c r="I1592" s="34" t="str">
        <f>IF(ISBLANK(VLOOKUP(TRIM(B1592),ALL!$B$1:$V$2738,5,FALSE)),"",IF(ISERROR(VLOOKUP(TRIM(B1592),ALL!$B$1:$V$2738,5,FALSE))," ",VLOOKUP(TRIM(B1592),ALL!$B$1:$V$2738,5,FALSE)))</f>
        <v/>
      </c>
      <c r="J1592" s="34">
        <f>IF(ISBLANK(VLOOKUP(TRIM(B1592),ALL!$B$1:$V$2738,6,FALSE)),"",IF(ISERROR(VLOOKUP(TRIM(B1592),ALL!$B$1:$V$2738,6,FALSE))," ", VLOOKUP(TRIM(B1592),ALL!$B$1:$V$2738,6,FALSE)))</f>
        <v>1</v>
      </c>
      <c r="K1592" s="34" t="str">
        <f>IF(ISBLANK(VLOOKUP(TRIM(B1592),ALL!$B$1:$V$2738,7,FALSE)),"",IF(ISERROR(VLOOKUP(TRIM(B1592),ALL!$B$1:$V$2738,7,FALSE))," ",VLOOKUP(TRIM(B1592),ALL!$B$1:$V$2738,7,FALSE)))</f>
        <v/>
      </c>
      <c r="L1592" s="34" t="str">
        <f>IF(ISBLANK(VLOOKUP(TRIM(B1592),ALL!$B$1:$V$2738,8,FALSE)),"",IF(ISERROR(VLOOKUP(TRIM(B1592),ALL!$B$1:$V$2738,8,FALSE))," ",VLOOKUP(TRIM(B1592),ALL!$B$1:$V$2738,8,FALSE)))</f>
        <v/>
      </c>
      <c r="M1592" s="34" t="str">
        <f>IF(ISBLANK(VLOOKUP(TRIM(B1592),ALL!$B$1:$V$2738,9,FALSE)),"",IF(ISERROR(VLOOKUP(TRIM(B1592),ALL!$B$1:$V$2738,9,FALSE))," ",VLOOKUP(TRIM(B1592),ALL!$B$1:$V$2738,9,FALSE)))</f>
        <v/>
      </c>
      <c r="N1592" s="34" t="str">
        <f>IF(ISBLANK(VLOOKUP(TRIM(B1592),ALL!$B$1:$V$2738,10,FALSE)),"",IF(ISERROR(VLOOKUP(TRIM(B1592),ALL!$B$1:$V$2738,10,FALSE))," ",VLOOKUP(TRIM(B1592),ALL!$B$1:$V$2738,10,FALSE)))</f>
        <v/>
      </c>
      <c r="O1592" s="32"/>
      <c r="P1592"/>
      <c r="Q1592"/>
      <c r="R1592"/>
      <c r="S1592"/>
      <c r="T1592"/>
      <c r="AB1592"/>
      <c r="AC1592"/>
    </row>
    <row r="1593" spans="1:29">
      <c r="A1593" s="34" t="str">
        <f>IF(ISERROR(VLOOKUP(TRIM(B1593),ALL!$B$1:$U$2738,3,FALSE)),"(unc)",VLOOKUP(TRIM(B1593),ALL!$B$1:$U$2738,3,FALSE))</f>
        <v>RDT $</v>
      </c>
      <c r="B1593" s="99" t="s">
        <v>6571</v>
      </c>
      <c r="C1593" s="10" t="s">
        <v>9381</v>
      </c>
      <c r="D1593" s="224">
        <f>VLOOKUP(TRIM(B1593),BirthdateDraft!$A$1:$M$9000,2,FALSE)</f>
        <v>35194</v>
      </c>
      <c r="E1593" s="203" t="str">
        <f>VLOOKUP(TRIM(B1593),BirthdateDraft!$A$1:$M$9865,3,FALSE)</f>
        <v>18/3</v>
      </c>
      <c r="F1593" s="209" t="s">
        <v>7479</v>
      </c>
      <c r="G1593" s="34" t="str">
        <f>IF(ISERROR(VLOOKUP(TRIM(B1593),ALL!$B$1:$U$2738,2,FALSE)),"",IF(ISERROR(VLOOKUP(TRIM(B1593),ALL!$B$1:$U$2738,2,FALSE))," ",VLOOKUP(TRIM(B1593),ALL!$B$1:$U$2738,2,FALSE)))</f>
        <v>KCA</v>
      </c>
      <c r="H1593" s="124" t="str">
        <f>IF(ISBLANK(VLOOKUP(TRIM(B1593),ALL!$B$1:$V$2738,4,FALSE)),"",IF(ISERROR(VLOOKUP(TRIM(B1593),ALL!$B$1:$V$2738,4,FALSE))," ",VLOOKUP(TRIM(B1593),ALL!$B$1:$V$2738,4,FALSE)))</f>
        <v>4</v>
      </c>
      <c r="I1593" s="34" t="str">
        <f>IF(ISBLANK(VLOOKUP(TRIM(B1593),ALL!$B$1:$V$2738,5,FALSE)),"",IF(ISERROR(VLOOKUP(TRIM(B1593),ALL!$B$1:$V$2738,5,FALSE))," ",VLOOKUP(TRIM(B1593),ALL!$B$1:$V$2738,5,FALSE)))</f>
        <v/>
      </c>
      <c r="J1593" s="34">
        <f>IF(ISBLANK(VLOOKUP(TRIM(B1593),ALL!$B$1:$V$2738,6,FALSE)),"",IF(ISERROR(VLOOKUP(TRIM(B1593),ALL!$B$1:$V$2738,6,FALSE))," ", VLOOKUP(TRIM(B1593),ALL!$B$1:$V$2738,6,FALSE)))</f>
        <v>2</v>
      </c>
      <c r="K1593" s="34"/>
      <c r="L1593" s="34" t="str">
        <f>IF(ISBLANK(VLOOKUP(TRIM(B1593),ALL!$B$1:$V$2738,8,FALSE)),"",IF(ISERROR(VLOOKUP(TRIM(B1593),ALL!$B$1:$V$2738,8,FALSE))," ",VLOOKUP(TRIM(B1593),ALL!$B$1:$V$2738,8,FALSE)))</f>
        <v/>
      </c>
      <c r="M1593" s="34" t="str">
        <f>IF(ISBLANK(VLOOKUP(TRIM(B1593),ALL!$B$1:$V$2738,9,FALSE)),"",IF(ISERROR(VLOOKUP(TRIM(B1593),ALL!$B$1:$V$2738,9,FALSE))," ",VLOOKUP(TRIM(B1593),ALL!$B$1:$V$2738,9,FALSE)))</f>
        <v/>
      </c>
      <c r="N1593" s="34" t="str">
        <f>IF(ISBLANK(VLOOKUP(TRIM(B1593),ALL!$B$1:$V$2738,10,FALSE)),"",IF(ISERROR(VLOOKUP(TRIM(B1593),ALL!$B$1:$V$2738,10,FALSE))," ",VLOOKUP(TRIM(B1593),ALL!$B$1:$V$2738,10,FALSE)))</f>
        <v/>
      </c>
      <c r="O1593" s="32"/>
      <c r="P1593"/>
      <c r="Q1593"/>
      <c r="R1593"/>
      <c r="S1593"/>
      <c r="T1593"/>
      <c r="AB1593"/>
      <c r="AC1593"/>
    </row>
    <row r="1594" spans="1:29">
      <c r="A1594" s="34" t="str">
        <f>IF(ISERROR(VLOOKUP(TRIM(B1594),ALL!$B$1:$U$2738,3,FALSE)),"(unc)",VLOOKUP(TRIM(B1594),ALL!$B$1:$U$2738,3,FALSE))</f>
        <v>RDT $</v>
      </c>
      <c r="B1594" s="99" t="s">
        <v>5453</v>
      </c>
      <c r="C1594" s="10" t="s">
        <v>9381</v>
      </c>
      <c r="D1594" s="224">
        <f>VLOOKUP(TRIM(B1594),BirthdateDraft!$A$1:$M$9000,2,FALSE)</f>
        <v>34007</v>
      </c>
      <c r="E1594" s="203" t="str">
        <f>VLOOKUP(TRIM(B1594),BirthdateDraft!$A$1:$M$9865,3,FALSE)</f>
        <v>16/3</v>
      </c>
      <c r="F1594" s="209"/>
      <c r="G1594" s="34" t="str">
        <f>IF(ISERROR(VLOOKUP(TRIM(B1594),ALL!$B$1:$U$2738,2,FALSE)),"",IF(ISERROR(VLOOKUP(TRIM(B1594),ALL!$B$1:$U$2738,2,FALSE))," ",VLOOKUP(TRIM(B1594),ALL!$B$1:$U$2738,2,FALSE)))</f>
        <v>SFN</v>
      </c>
      <c r="H1594" s="124" t="str">
        <f>IF(ISBLANK(VLOOKUP(TRIM(B1594),ALL!$B$1:$V$2738,4,FALSE)),"",IF(ISERROR(VLOOKUP(TRIM(B1594),ALL!$B$1:$V$2738,4,FALSE))," ",VLOOKUP(TRIM(B1594),ALL!$B$1:$V$2738,4,FALSE)))</f>
        <v>0</v>
      </c>
      <c r="I1594" s="34" t="str">
        <f>IF(ISBLANK(VLOOKUP(TRIM(B1594),ALL!$B$1:$V$2738,5,FALSE)),"",IF(ISERROR(VLOOKUP(TRIM(B1594),ALL!$B$1:$V$2738,5,FALSE))," ",VLOOKUP(TRIM(B1594),ALL!$B$1:$V$2738,5,FALSE)))</f>
        <v/>
      </c>
      <c r="J1594" s="34">
        <f>IF(ISBLANK(VLOOKUP(TRIM(B1594),ALL!$B$1:$V$2738,6,FALSE)),"",IF(ISERROR(VLOOKUP(TRIM(B1594),ALL!$B$1:$V$2738,6,FALSE))," ", VLOOKUP(TRIM(B1594),ALL!$B$1:$V$2738,6,FALSE)))</f>
        <v>8</v>
      </c>
      <c r="K1594" s="34" t="str">
        <f>IF(ISBLANK(VLOOKUP(TRIM(B1594),ALL!$B$1:$V$2738,7,FALSE)),"",IF(ISERROR(VLOOKUP(TRIM(B1594),ALL!$B$1:$V$2738,7,FALSE))," ",VLOOKUP(TRIM(B1594),ALL!$B$1:$V$2738,7,FALSE)))</f>
        <v/>
      </c>
      <c r="L1594" s="34" t="str">
        <f>IF(ISBLANK(VLOOKUP(TRIM(B1594),ALL!$B$1:$V$2738,8,FALSE)),"",IF(ISERROR(VLOOKUP(TRIM(B1594),ALL!$B$1:$V$2738,8,FALSE))," ",VLOOKUP(TRIM(B1594),ALL!$B$1:$V$2738,8,FALSE)))</f>
        <v/>
      </c>
      <c r="M1594" s="34" t="str">
        <f>IF(ISBLANK(VLOOKUP(TRIM(B1594),ALL!$B$1:$V$2738,9,FALSE)),"",IF(ISERROR(VLOOKUP(TRIM(B1594),ALL!$B$1:$V$2738,9,FALSE))," ",VLOOKUP(TRIM(B1594),ALL!$B$1:$V$2738,9,FALSE)))</f>
        <v/>
      </c>
      <c r="N1594" s="34" t="str">
        <f>IF(ISBLANK(VLOOKUP(TRIM(B1594),ALL!$B$1:$V$2738,10,FALSE)),"",IF(ISERROR(VLOOKUP(TRIM(B1594),ALL!$B$1:$V$2738,10,FALSE))," ",VLOOKUP(TRIM(B1594),ALL!$B$1:$V$2738,10,FALSE)))</f>
        <v/>
      </c>
      <c r="O1594" s="32"/>
      <c r="P1594"/>
      <c r="Q1594"/>
      <c r="R1594"/>
      <c r="S1594"/>
      <c r="T1594"/>
      <c r="AB1594"/>
      <c r="AC1594"/>
    </row>
    <row r="1596" spans="1:29">
      <c r="A1596" s="34" t="str">
        <f>IF(ISERROR(VLOOKUP(TRIM(B1596),ALL!$B$1:$U$2738,3,FALSE)),"(unc)",VLOOKUP(TRIM(B1596),ALL!$B$1:$U$2738,3,FALSE))</f>
        <v>LILB</v>
      </c>
      <c r="B1596" s="99" t="s">
        <v>7228</v>
      </c>
      <c r="C1596" s="10" t="s">
        <v>9381</v>
      </c>
      <c r="D1596" s="224">
        <f>VLOOKUP(TRIM(B1596),BirthdateDraft!$A$1:$M$9000,2,FALSE)</f>
        <v>35646</v>
      </c>
      <c r="E1596" s="203" t="str">
        <f>VLOOKUP(TRIM(B1596),BirthdateDraft!$A$1:$M$9865,3,FALSE)</f>
        <v>19/FA</v>
      </c>
      <c r="F1596" s="209" t="s">
        <v>8781</v>
      </c>
      <c r="G1596" s="34" t="str">
        <f>IF(ISERROR(VLOOKUP(TRIM(B1596),ALL!$B$1:$U$2738,2,FALSE)),"",IF(ISERROR(VLOOKUP(TRIM(B1596),ALL!$B$1:$U$2738,2,FALSE))," ",VLOOKUP(TRIM(B1596),ALL!$B$1:$U$2738,2,FALSE)))</f>
        <v>TNA</v>
      </c>
      <c r="H1596" s="124" t="str">
        <f>IF(ISBLANK(VLOOKUP(TRIM(B1596),ALL!$B$1:$V$2738,4,FALSE)),"",IF(ISERROR(VLOOKUP(TRIM(B1596),ALL!$B$1:$V$2738,4,FALSE))," ",VLOOKUP(TRIM(B1596),ALL!$B$1:$V$2738,4,FALSE)))</f>
        <v>4-5</v>
      </c>
      <c r="I1596" s="34" t="str">
        <f>IF(ISBLANK(VLOOKUP(TRIM(B1596),ALL!$B$1:$V$2738,5,FALSE)),"",IF(ISERROR(VLOOKUP(TRIM(B1596),ALL!$B$1:$V$2738,5,FALSE))," ",VLOOKUP(TRIM(B1596),ALL!$B$1:$V$2738,5,FALSE)))</f>
        <v/>
      </c>
      <c r="J1596" s="34">
        <f>IF(ISBLANK(VLOOKUP(TRIM(B1596),ALL!$B$1:$V$2738,6,FALSE)),"",IF(ISERROR(VLOOKUP(TRIM(B1596),ALL!$B$1:$V$2738,6,FALSE))," ", VLOOKUP(TRIM(B1596),ALL!$B$1:$V$2738,6,FALSE)))</f>
        <v>4</v>
      </c>
      <c r="K1596" s="34"/>
      <c r="L1596" s="34" t="str">
        <f>IF(ISBLANK(VLOOKUP(TRIM(B1596),ALL!$B$1:$V$2738,8,FALSE)),"",IF(ISERROR(VLOOKUP(TRIM(B1596),ALL!$B$1:$V$2738,8,FALSE))," ",VLOOKUP(TRIM(B1596),ALL!$B$1:$V$2738,8,FALSE)))</f>
        <v/>
      </c>
      <c r="M1596" s="34" t="str">
        <f>IF(ISBLANK(VLOOKUP(TRIM(B1596),ALL!$B$1:$V$2738,9,FALSE)),"",IF(ISERROR(VLOOKUP(TRIM(B1596),ALL!$B$1:$V$2738,9,FALSE))," ",VLOOKUP(TRIM(B1596),ALL!$B$1:$V$2738,9,FALSE)))</f>
        <v/>
      </c>
      <c r="N1596" s="34" t="str">
        <f>IF(ISBLANK(VLOOKUP(TRIM(B1596),ALL!$B$1:$V$2738,10,FALSE)),"",IF(ISERROR(VLOOKUP(TRIM(B1596),ALL!$B$1:$V$2738,10,FALSE))," ",VLOOKUP(TRIM(B1596),ALL!$B$1:$V$2738,10,FALSE)))</f>
        <v/>
      </c>
      <c r="O1596" s="32"/>
      <c r="P1596"/>
      <c r="Q1596"/>
      <c r="R1596"/>
      <c r="S1596"/>
      <c r="T1596"/>
      <c r="AB1596"/>
      <c r="AC1596"/>
    </row>
    <row r="1597" spans="1:29" ht="15">
      <c r="A1597" s="34" t="str">
        <f>IF(ISERROR(VLOOKUP(TRIM(B1597),ALL!$B$1:$U$2738,3,FALSE)),"(unc)",VLOOKUP(TRIM(B1597),ALL!$B$1:$U$2738,3,FALSE))</f>
        <v>LOLB</v>
      </c>
      <c r="B1597" s="213" t="s">
        <v>7180</v>
      </c>
      <c r="C1597" s="10" t="s">
        <v>9381</v>
      </c>
      <c r="D1597" s="224">
        <f>VLOOKUP(TRIM(B1597),BirthdateDraft!$A$1:$M$9000,2,FALSE)</f>
        <v>34881</v>
      </c>
      <c r="E1597" s="203" t="str">
        <f>VLOOKUP(TRIM(B1597),BirthdateDraft!$A$1:$M$9865,3,FALSE)</f>
        <v>19/5</v>
      </c>
      <c r="F1597" s="209"/>
      <c r="G1597" s="34" t="str">
        <f>IF(ISERROR(VLOOKUP(TRIM(B1597),ALL!$B$1:$U$2738,2,FALSE)),"",IF(ISERROR(VLOOKUP(TRIM(B1597),ALL!$B$1:$U$2738,2,FALSE))," ",VLOOKUP(TRIM(B1597),ALL!$B$1:$U$2738,2,FALSE)))</f>
        <v>MIA</v>
      </c>
      <c r="H1597" s="124" t="str">
        <f>IF(ISBLANK(VLOOKUP(TRIM(B1597),ALL!$B$1:$V$2738,4,FALSE)),"",IF(ISERROR(VLOOKUP(TRIM(B1597),ALL!$B$1:$V$2738,4,FALSE))," ",VLOOKUP(TRIM(B1597),ALL!$B$1:$V$2738,4,FALSE)))</f>
        <v>4-5</v>
      </c>
      <c r="I1597" s="34" t="str">
        <f>IF(ISBLANK(VLOOKUP(TRIM(B1597),ALL!$B$1:$V$2738,5,FALSE)),"",IF(ISERROR(VLOOKUP(TRIM(B1597),ALL!$B$1:$V$2738,5,FALSE))," ",VLOOKUP(TRIM(B1597),ALL!$B$1:$V$2738,5,FALSE)))</f>
        <v/>
      </c>
      <c r="J1597" s="34">
        <f>IF(ISBLANK(VLOOKUP(TRIM(B1597),ALL!$B$1:$V$2738,6,FALSE)),"",IF(ISERROR(VLOOKUP(TRIM(B1597),ALL!$B$1:$V$2738,6,FALSE))," ", VLOOKUP(TRIM(B1597),ALL!$B$1:$V$2738,6,FALSE)))</f>
        <v>8</v>
      </c>
      <c r="K1597" s="34"/>
      <c r="L1597" s="34" t="str">
        <f>IF(ISBLANK(VLOOKUP(TRIM(B1597),ALL!$B$1:$V$2738,8,FALSE)),"",IF(ISERROR(VLOOKUP(TRIM(B1597),ALL!$B$1:$V$2738,8,FALSE))," ",VLOOKUP(TRIM(B1597),ALL!$B$1:$V$2738,8,FALSE)))</f>
        <v/>
      </c>
      <c r="M1597" s="34" t="str">
        <f>IF(ISBLANK(VLOOKUP(TRIM(B1597),ALL!$B$1:$V$2738,9,FALSE)),"",IF(ISERROR(VLOOKUP(TRIM(B1597),ALL!$B$1:$V$2738,9,FALSE))," ",VLOOKUP(TRIM(B1597),ALL!$B$1:$V$2738,9,FALSE)))</f>
        <v/>
      </c>
      <c r="N1597" s="34" t="str">
        <f>IF(ISBLANK(VLOOKUP(TRIM(B1597),ALL!$B$1:$V$2738,10,FALSE)),"",IF(ISERROR(VLOOKUP(TRIM(B1597),ALL!$B$1:$V$2738,10,FALSE))," ",VLOOKUP(TRIM(B1597),ALL!$B$1:$V$2738,10,FALSE)))</f>
        <v/>
      </c>
      <c r="O1597" s="32"/>
      <c r="P1597"/>
      <c r="Q1597"/>
      <c r="R1597"/>
      <c r="S1597"/>
      <c r="T1597"/>
      <c r="AB1597"/>
      <c r="AC1597"/>
    </row>
    <row r="1598" spans="1:29">
      <c r="A1598" s="34" t="str">
        <f>IF(ISERROR(VLOOKUP(TRIM(B1598),ALL!$B$1:$U$2738,3,FALSE)),"(unc)",VLOOKUP(TRIM(B1598),ALL!$B$1:$U$2738,3,FALSE))</f>
        <v>RILB</v>
      </c>
      <c r="B1598" s="99" t="s">
        <v>6601</v>
      </c>
      <c r="C1598" s="10" t="s">
        <v>9381</v>
      </c>
      <c r="D1598" s="224">
        <f>VLOOKUP(TRIM(B1598),BirthdateDraft!$A$1:$M$9000,2,FALSE)</f>
        <v>35327</v>
      </c>
      <c r="E1598" s="203" t="str">
        <f>VLOOKUP(TRIM(B1598),BirthdateDraft!$A$1:$M$9865,3,FALSE)</f>
        <v>18/FA</v>
      </c>
      <c r="F1598" s="209"/>
      <c r="G1598" s="34" t="str">
        <f>IF(ISERROR(VLOOKUP(TRIM(B1598),ALL!$B$1:$U$2738,2,FALSE)),"",IF(ISERROR(VLOOKUP(TRIM(B1598),ALL!$B$1:$U$2738,2,FALSE))," ",VLOOKUP(TRIM(B1598),ALL!$B$1:$U$2738,2,FALSE)))</f>
        <v>CAN</v>
      </c>
      <c r="H1598" s="124" t="str">
        <f>IF(ISBLANK(VLOOKUP(TRIM(B1598),ALL!$B$1:$V$2738,4,FALSE)),"",IF(ISERROR(VLOOKUP(TRIM(B1598),ALL!$B$1:$V$2738,4,FALSE))," ",VLOOKUP(TRIM(B1598),ALL!$B$1:$V$2738,4,FALSE)))</f>
        <v>4-5</v>
      </c>
      <c r="I1598" s="34" t="str">
        <f>IF(ISBLANK(VLOOKUP(TRIM(B1598),ALL!$B$1:$V$2738,5,FALSE)),"",IF(ISERROR(VLOOKUP(TRIM(B1598),ALL!$B$1:$V$2738,5,FALSE))," ",VLOOKUP(TRIM(B1598),ALL!$B$1:$V$2738,5,FALSE)))</f>
        <v/>
      </c>
      <c r="J1598" s="34">
        <f>IF(ISBLANK(VLOOKUP(TRIM(B1598),ALL!$B$1:$V$2738,6,FALSE)),"",IF(ISERROR(VLOOKUP(TRIM(B1598),ALL!$B$1:$V$2738,6,FALSE))," ", VLOOKUP(TRIM(B1598),ALL!$B$1:$V$2738,6,FALSE)))</f>
        <v>10</v>
      </c>
      <c r="K1598" s="34" t="str">
        <f>IF(ISBLANK(VLOOKUP(TRIM(B1598),ALL!$B$1:$V$2738,7,FALSE)),"",IF(ISERROR(VLOOKUP(TRIM(B1598),ALL!$B$1:$V$2738,7,FALSE))," ",VLOOKUP(TRIM(B1598),ALL!$B$1:$V$2738,7,FALSE)))</f>
        <v/>
      </c>
      <c r="L1598" s="34" t="str">
        <f>IF(ISBLANK(VLOOKUP(TRIM(B1598),ALL!$B$1:$V$2738,8,FALSE)),"",IF(ISERROR(VLOOKUP(TRIM(B1598),ALL!$B$1:$V$2738,8,FALSE))," ",VLOOKUP(TRIM(B1598),ALL!$B$1:$V$2738,8,FALSE)))</f>
        <v/>
      </c>
      <c r="M1598" s="34" t="str">
        <f>IF(ISBLANK(VLOOKUP(TRIM(B1598),ALL!$B$1:$V$2738,9,FALSE)),"",IF(ISERROR(VLOOKUP(TRIM(B1598),ALL!$B$1:$V$2738,9,FALSE))," ",VLOOKUP(TRIM(B1598),ALL!$B$1:$V$2738,9,FALSE)))</f>
        <v/>
      </c>
      <c r="N1598" s="34" t="str">
        <f>IF(ISBLANK(VLOOKUP(TRIM(B1598),ALL!$B$1:$V$2738,10,FALSE)),"",IF(ISERROR(VLOOKUP(TRIM(B1598),ALL!$B$1:$V$2738,10,FALSE))," ",VLOOKUP(TRIM(B1598),ALL!$B$1:$V$2738,10,FALSE)))</f>
        <v/>
      </c>
      <c r="O1598"/>
      <c r="P1598"/>
      <c r="Q1598"/>
      <c r="R1598"/>
      <c r="S1598"/>
      <c r="T1598"/>
      <c r="AB1598"/>
      <c r="AC1598"/>
    </row>
    <row r="1599" spans="1:29">
      <c r="A1599" s="34" t="str">
        <f>IF(ISERROR(VLOOKUP(TRIM(B1599),ALL!$B$1:$U$2738,3,FALSE)),"(unc)",VLOOKUP(TRIM(B1599),ALL!$B$1:$U$2738,3,FALSE))</f>
        <v>ROLB</v>
      </c>
      <c r="B1599" s="99" t="s">
        <v>8987</v>
      </c>
      <c r="C1599" s="10" t="s">
        <v>9381</v>
      </c>
      <c r="D1599" s="224">
        <f>VLOOKUP(TRIM(B1599),BirthdateDraft!$A$1:$M$9000,2,FALSE)</f>
        <v>36144</v>
      </c>
      <c r="E1599" s="203" t="str">
        <f>VLOOKUP(TRIM(B1599),BirthdateDraft!$A$1:$M$9865,3,FALSE)</f>
        <v>21/1(31)</v>
      </c>
      <c r="F1599" s="209" t="s">
        <v>11750</v>
      </c>
      <c r="G1599" s="34" t="str">
        <f>IF(ISERROR(VLOOKUP(TRIM(B1599),ALL!$B$1:$U$2738,2,FALSE)),"",IF(ISERROR(VLOOKUP(TRIM(B1599),ALL!$B$1:$U$2738,2,FALSE))," ",VLOOKUP(TRIM(B1599),ALL!$B$1:$U$2738,2,FALSE)))</f>
        <v>BAA</v>
      </c>
      <c r="H1599" s="124" t="str">
        <f>IF(ISBLANK(VLOOKUP(TRIM(B1599),ALL!$B$1:$V$2738,4,FALSE)),"",IF(ISERROR(VLOOKUP(TRIM(B1599),ALL!$B$1:$V$2738,4,FALSE))," ",VLOOKUP(TRIM(B1599),ALL!$B$1:$V$2738,4,FALSE)))</f>
        <v>0-5</v>
      </c>
      <c r="I1599" s="34" t="str">
        <f>IF(ISBLANK(VLOOKUP(TRIM(B1599),ALL!$B$1:$V$2738,5,FALSE)),"",IF(ISERROR(VLOOKUP(TRIM(B1599),ALL!$B$1:$V$2738,5,FALSE))," ",VLOOKUP(TRIM(B1599),ALL!$B$1:$V$2738,5,FALSE)))</f>
        <v/>
      </c>
      <c r="J1599" s="34">
        <f>IF(ISBLANK(VLOOKUP(TRIM(B1599),ALL!$B$1:$V$2738,6,FALSE)),"",IF(ISERROR(VLOOKUP(TRIM(B1599),ALL!$B$1:$V$2738,6,FALSE))," ", VLOOKUP(TRIM(B1599),ALL!$B$1:$V$2738,6,FALSE)))</f>
        <v>6</v>
      </c>
      <c r="K1599" s="34"/>
      <c r="L1599" s="34" t="str">
        <f>IF(ISBLANK(VLOOKUP(TRIM(B1599),ALL!$B$1:$V$2738,8,FALSE)),"",IF(ISERROR(VLOOKUP(TRIM(B1599),ALL!$B$1:$V$2738,8,FALSE))," ",VLOOKUP(TRIM(B1599),ALL!$B$1:$V$2738,8,FALSE)))</f>
        <v/>
      </c>
      <c r="M1599" s="34" t="str">
        <f>IF(ISBLANK(VLOOKUP(TRIM(B1599),ALL!$B$1:$V$2738,9,FALSE)),"",IF(ISERROR(VLOOKUP(TRIM(B1599),ALL!$B$1:$V$2738,9,FALSE))," ",VLOOKUP(TRIM(B1599),ALL!$B$1:$V$2738,9,FALSE)))</f>
        <v/>
      </c>
      <c r="N1599" s="34" t="str">
        <f>IF(ISBLANK(VLOOKUP(TRIM(B1599),ALL!$B$1:$V$2738,10,FALSE)),"",IF(ISERROR(VLOOKUP(TRIM(B1599),ALL!$B$1:$V$2738,10,FALSE))," ",VLOOKUP(TRIM(B1599),ALL!$B$1:$V$2738,10,FALSE)))</f>
        <v/>
      </c>
      <c r="P1599"/>
      <c r="Q1599"/>
      <c r="R1599"/>
      <c r="S1599"/>
      <c r="T1599"/>
      <c r="AB1599"/>
      <c r="AC1599"/>
    </row>
    <row r="1600" spans="1:29">
      <c r="A1600" s="34" t="str">
        <f>IF(ISERROR(VLOOKUP(TRIM(B1600),ALL!$B$1:$U$2738,3,FALSE)),"(unc)",VLOOKUP(TRIM(B1600),ALL!$B$1:$U$2738,3,FALSE))</f>
        <v>RILB</v>
      </c>
      <c r="B1600" s="440" t="s">
        <v>11259</v>
      </c>
      <c r="C1600" s="10" t="s">
        <v>9381</v>
      </c>
      <c r="D1600" s="224">
        <f>VLOOKUP(TRIM(B1600),BirthdateDraft!$A$1:$M$9000,2,FALSE)</f>
        <v>35456</v>
      </c>
      <c r="E1600" s="203" t="str">
        <f>VLOOKUP(TRIM(B1600),BirthdateDraft!$A$1:$M$9865,3,FALSE)</f>
        <v>21.FA</v>
      </c>
      <c r="F1600" s="209" t="s">
        <v>11882</v>
      </c>
      <c r="G1600" s="34" t="str">
        <f>IF(ISERROR(VLOOKUP(TRIM(B1600),ALL!$B$1:$U$2738,2,FALSE)),"",IF(ISERROR(VLOOKUP(TRIM(B1600),ALL!$B$1:$U$2738,2,FALSE))," ",VLOOKUP(TRIM(B1600),ALL!$B$1:$U$2738,2,FALSE)))</f>
        <v>LAN</v>
      </c>
      <c r="H1600" s="124" t="str">
        <f>IF(ISBLANK(VLOOKUP(TRIM(B1600),ALL!$B$1:$V$2738,4,FALSE)),"",IF(ISERROR(VLOOKUP(TRIM(B1600),ALL!$B$1:$V$2738,4,FALSE))," ",VLOOKUP(TRIM(B1600),ALL!$B$1:$V$2738,4,FALSE)))</f>
        <v>4-0</v>
      </c>
      <c r="I1600" s="34" t="str">
        <f>IF(ISBLANK(VLOOKUP(TRIM(B1600),ALL!$B$1:$V$2738,5,FALSE)),"",IF(ISERROR(VLOOKUP(TRIM(B1600),ALL!$B$1:$V$2738,5,FALSE))," ",VLOOKUP(TRIM(B1600),ALL!$B$1:$V$2738,5,FALSE)))</f>
        <v/>
      </c>
      <c r="J1600" s="34">
        <f>IF(ISBLANK(VLOOKUP(TRIM(B1600),ALL!$B$1:$V$2738,6,FALSE)),"",IF(ISERROR(VLOOKUP(TRIM(B1600),ALL!$B$1:$V$2738,6,FALSE))," ", VLOOKUP(TRIM(B1600),ALL!$B$1:$V$2738,6,FALSE)))</f>
        <v>0</v>
      </c>
      <c r="K1600" s="34"/>
      <c r="L1600" s="34"/>
      <c r="M1600" s="34"/>
      <c r="N1600" s="34"/>
      <c r="P1600"/>
      <c r="Q1600"/>
      <c r="R1600"/>
      <c r="S1600"/>
      <c r="T1600"/>
      <c r="AB1600"/>
      <c r="AC1600"/>
    </row>
    <row r="1601" spans="1:29">
      <c r="A1601" s="34" t="str">
        <f>IF(ISERROR(VLOOKUP(TRIM(B1601),ALL!$B$1:$U$2738,3,FALSE)),"(unc)",VLOOKUP(TRIM(B1601),ALL!$B$1:$U$2738,3,FALSE))</f>
        <v>LB</v>
      </c>
      <c r="B1601" s="99" t="s">
        <v>10039</v>
      </c>
      <c r="C1601" s="10" t="s">
        <v>9381</v>
      </c>
      <c r="D1601" s="224">
        <f>VLOOKUP(TRIM(B1601),BirthdateDraft!$A$1:$M$9000,2,FALSE)</f>
        <v>36248</v>
      </c>
      <c r="E1601" s="203" t="str">
        <f>VLOOKUP(TRIM(B1601),BirthdateDraft!$A$1:$M$9865,3,FALSE)</f>
        <v>22/6</v>
      </c>
      <c r="F1601" s="209" t="s">
        <v>10694</v>
      </c>
      <c r="G1601" s="34" t="str">
        <f>IF(ISERROR(VLOOKUP(TRIM(B1601),ALL!$B$1:$U$2738,2,FALSE)),"",IF(ISERROR(VLOOKUP(TRIM(B1601),ALL!$B$1:$U$2738,2,FALSE))," ",VLOOKUP(TRIM(B1601),ALL!$B$1:$U$2738,2,FALSE)))</f>
        <v>DEN</v>
      </c>
      <c r="H1601" s="124" t="str">
        <f>IF(ISBLANK(VLOOKUP(TRIM(B1601),ALL!$B$1:$V$2738,4,FALSE)),"",IF(ISERROR(VLOOKUP(TRIM(B1601),ALL!$B$1:$V$2738,4,FALSE))," ",VLOOKUP(TRIM(B1601),ALL!$B$1:$V$2738,4,FALSE)))</f>
        <v>0-0</v>
      </c>
      <c r="I1601" s="34" t="str">
        <f>IF(ISBLANK(VLOOKUP(TRIM(B1601),ALL!$B$1:$V$2738,5,FALSE)),"",IF(ISERROR(VLOOKUP(TRIM(B1601),ALL!$B$1:$V$2738,5,FALSE))," ",VLOOKUP(TRIM(B1601),ALL!$B$1:$V$2738,5,FALSE)))</f>
        <v/>
      </c>
      <c r="J1601" s="34">
        <f>IF(ISBLANK(VLOOKUP(TRIM(B1601),ALL!$B$1:$V$2738,6,FALSE)),"",IF(ISERROR(VLOOKUP(TRIM(B1601),ALL!$B$1:$V$2738,6,FALSE))," ", VLOOKUP(TRIM(B1601),ALL!$B$1:$V$2738,6,FALSE)))</f>
        <v>0</v>
      </c>
      <c r="K1601" s="34"/>
      <c r="L1601" s="34"/>
      <c r="M1601" s="34"/>
      <c r="N1601" s="34"/>
      <c r="P1601"/>
      <c r="Q1601"/>
      <c r="R1601"/>
      <c r="S1601"/>
      <c r="T1601"/>
      <c r="AB1601"/>
      <c r="AC1601"/>
    </row>
    <row r="1602" spans="1:29">
      <c r="A1602" s="34" t="str">
        <f>IF(ISERROR(VLOOKUP(TRIM(B1602),ALL!$B$1:$U$2738,3,FALSE)),"(unc)",VLOOKUP(TRIM(B1602),ALL!$B$1:$U$2738,3,FALSE))</f>
        <v>RLB</v>
      </c>
      <c r="B1602" s="99" t="s">
        <v>7145</v>
      </c>
      <c r="C1602" s="10" t="s">
        <v>9381</v>
      </c>
      <c r="D1602" s="224">
        <f>VLOOKUP(TRIM(B1602),BirthdateDraft!$A$1:$M$9000,2,FALSE)</f>
        <v>34851</v>
      </c>
      <c r="E1602" s="203" t="str">
        <f>VLOOKUP(TRIM(B1602),BirthdateDraft!$A$1:$M$9865,3,FALSE)</f>
        <v>19/5</v>
      </c>
      <c r="F1602" s="209" t="s">
        <v>10697</v>
      </c>
      <c r="G1602" s="34" t="str">
        <f>IF(ISERROR(VLOOKUP(TRIM(B1602),ALL!$B$1:$U$2738,2,FALSE)),"",IF(ISERROR(VLOOKUP(TRIM(B1602),ALL!$B$1:$U$2738,2,FALSE))," ",VLOOKUP(TRIM(B1602),ALL!$B$1:$U$2738,2,FALSE)))</f>
        <v>INA</v>
      </c>
      <c r="H1602" s="124" t="str">
        <f>IF(ISBLANK(VLOOKUP(TRIM(B1602),ALL!$B$1:$V$2738,4,FALSE)),"",IF(ISERROR(VLOOKUP(TRIM(B1602),ALL!$B$1:$V$2738,4,FALSE))," ",VLOOKUP(TRIM(B1602),ALL!$B$1:$V$2738,4,FALSE)))</f>
        <v>4-5</v>
      </c>
      <c r="I1602" s="34" t="str">
        <f>IF(ISBLANK(VLOOKUP(TRIM(B1602),ALL!$B$1:$V$2738,5,FALSE)),"",IF(ISERROR(VLOOKUP(TRIM(B1602),ALL!$B$1:$V$2738,5,FALSE))," ",VLOOKUP(TRIM(B1602),ALL!$B$1:$V$2738,5,FALSE)))</f>
        <v/>
      </c>
      <c r="J1602" s="34">
        <f>IF(ISBLANK(VLOOKUP(TRIM(B1602),ALL!$B$1:$V$2738,6,FALSE)),"",IF(ISERROR(VLOOKUP(TRIM(B1602),ALL!$B$1:$V$2738,6,FALSE))," ", VLOOKUP(TRIM(B1602),ALL!$B$1:$V$2738,6,FALSE)))</f>
        <v>3</v>
      </c>
      <c r="K1602" s="34"/>
      <c r="L1602" s="34"/>
      <c r="M1602" s="34"/>
      <c r="N1602" s="34"/>
      <c r="P1602"/>
      <c r="Q1602"/>
      <c r="R1602"/>
      <c r="S1602"/>
      <c r="T1602"/>
      <c r="AB1602"/>
      <c r="AC1602"/>
    </row>
    <row r="1604" spans="1:29">
      <c r="A1604" s="34" t="str">
        <f>IF(ISERROR(VLOOKUP(TRIM(B1604),ALL!$B$1:$U$2738,3,FALSE)),"(unc)",VLOOKUP(TRIM(B1604),ALL!$B$1:$U$2738,3,FALSE))</f>
        <v>LCB ^</v>
      </c>
      <c r="B1604" s="208" t="s">
        <v>6175</v>
      </c>
      <c r="C1604" s="10" t="s">
        <v>9381</v>
      </c>
      <c r="D1604" s="224">
        <f>VLOOKUP(TRIM(B1604),BirthdateDraft!$A$1:$M$9000,2,FALSE)</f>
        <v>34779</v>
      </c>
      <c r="E1604" s="203" t="str">
        <f>VLOOKUP(TRIM(B1604),BirthdateDraft!$A$1:$M$9865,3,FALSE)</f>
        <v>17/3</v>
      </c>
      <c r="F1604" s="209" t="s">
        <v>11899</v>
      </c>
      <c r="G1604" s="34" t="str">
        <f>IF(ISERROR(VLOOKUP(TRIM(B1604),ALL!$B$1:$U$2738,2,FALSE)),"",IF(ISERROR(VLOOKUP(TRIM(B1604),ALL!$B$1:$U$2738,2,FALSE))," ",VLOOKUP(TRIM(B1604),ALL!$B$1:$U$2738,2,FALSE)))</f>
        <v>LAN</v>
      </c>
      <c r="H1604" s="124" t="str">
        <f>IF(ISBLANK(VLOOKUP(TRIM(B1604),ALL!$B$1:$V$2738,4,FALSE)),"",IF(ISERROR(VLOOKUP(TRIM(B1604),ALL!$B$1:$V$2738,4,FALSE))," ",VLOOKUP(TRIM(B1604),ALL!$B$1:$V$2738,4,FALSE)))</f>
        <v>4</v>
      </c>
      <c r="I1604" s="34"/>
      <c r="J1604" s="34"/>
      <c r="K1604" s="34"/>
      <c r="L1604" s="34" t="str">
        <f>IF(ISBLANK(VLOOKUP(TRIM(B1604),ALL!$B$1:$V$2738,8,FALSE)),"",IF(ISERROR(VLOOKUP(TRIM(B1604),ALL!$B$1:$V$2738,8,FALSE))," ",VLOOKUP(TRIM(B1604),ALL!$B$1:$V$2738,8,FALSE)))</f>
        <v/>
      </c>
      <c r="M1604" s="34" t="str">
        <f>IF(ISBLANK(VLOOKUP(TRIM(B1604),ALL!$B$1:$V$2738,9,FALSE)),"",IF(ISERROR(VLOOKUP(TRIM(B1604),ALL!$B$1:$V$2738,9,FALSE))," ",VLOOKUP(TRIM(B1604),ALL!$B$1:$V$2738,9,FALSE)))</f>
        <v/>
      </c>
      <c r="N1604" s="34" t="str">
        <f>IF(ISBLANK(VLOOKUP(TRIM(B1604),ALL!$B$1:$V$2738,10,FALSE)),"",IF(ISERROR(VLOOKUP(TRIM(B1604),ALL!$B$1:$V$2738,10,FALSE))," ",VLOOKUP(TRIM(B1604),ALL!$B$1:$V$2738,10,FALSE)))</f>
        <v/>
      </c>
      <c r="O1604" s="32"/>
      <c r="P1604"/>
      <c r="Q1604"/>
      <c r="R1604"/>
      <c r="S1604"/>
      <c r="T1604"/>
      <c r="AB1604"/>
      <c r="AC1604"/>
    </row>
    <row r="1605" spans="1:29">
      <c r="A1605" s="34" t="str">
        <f>IF(ISERROR(VLOOKUP(TRIM(B1605),ALL!$B$1:$U$2738,3,FALSE)),"(unc)",VLOOKUP(TRIM(B1605),ALL!$B$1:$U$2738,3,FALSE))</f>
        <v>SS ^</v>
      </c>
      <c r="B1605" s="99" t="s">
        <v>8886</v>
      </c>
      <c r="C1605" s="10" t="s">
        <v>9381</v>
      </c>
      <c r="D1605" s="224">
        <f>VLOOKUP(TRIM(B1605),BirthdateDraft!$A$1:$M$9000,2,FALSE)</f>
        <v>36586</v>
      </c>
      <c r="E1605" s="203" t="str">
        <f>VLOOKUP(TRIM(B1605),BirthdateDraft!$A$1:$M$9865,3,FALSE)</f>
        <v>21/2</v>
      </c>
      <c r="F1605" s="209" t="s">
        <v>11751</v>
      </c>
      <c r="G1605" s="34" t="str">
        <f>IF(ISERROR(VLOOKUP(TRIM(B1605),ALL!$B$1:$U$2738,2,FALSE)),"",IF(ISERROR(VLOOKUP(TRIM(B1605),ALL!$B$1:$U$2738,2,FALSE))," ",VLOOKUP(TRIM(B1605),ALL!$B$1:$U$2738,2,FALSE)))</f>
        <v>MIA</v>
      </c>
      <c r="H1605" s="124" t="str">
        <f>IF(ISBLANK(VLOOKUP(TRIM(B1605),ALL!$B$1:$V$2738,4,FALSE)),"",IF(ISERROR(VLOOKUP(TRIM(B1605),ALL!$B$1:$V$2738,4,FALSE))," ",VLOOKUP(TRIM(B1605),ALL!$B$1:$V$2738,4,FALSE)))</f>
        <v>6-6</v>
      </c>
      <c r="I1605" s="34" t="str">
        <f>IF(ISBLANK(VLOOKUP(TRIM(B1605),ALL!$B$1:$V$2738,5,FALSE)),"",IF(ISERROR(VLOOKUP(TRIM(B1605),ALL!$B$1:$V$2738,5,FALSE))," ",VLOOKUP(TRIM(B1605),ALL!$B$1:$V$2738,5,FALSE)))</f>
        <v/>
      </c>
      <c r="J1605" s="34" t="str">
        <f>IF(ISBLANK(VLOOKUP(TRIM(B1605),ALL!$B$1:$V$2738,6,FALSE)),"",IF(ISERROR(VLOOKUP(TRIM(B1605),ALL!$B$1:$V$2738,6,FALSE))," ", VLOOKUP(TRIM(B1605),ALL!$B$1:$V$2738,6,FALSE)))</f>
        <v/>
      </c>
      <c r="K1605" s="34" t="str">
        <f>IF(ISBLANK(VLOOKUP(TRIM(B1605),ALL!$B$1:$V$2738,7,FALSE)),"",IF(ISERROR(VLOOKUP(TRIM(B1605),ALL!$B$1:$V$2738,7,FALSE))," ",VLOOKUP(TRIM(B1605),ALL!$B$1:$V$2738,7,FALSE)))</f>
        <v/>
      </c>
      <c r="L1605" s="34" t="str">
        <f>IF(ISBLANK(VLOOKUP(TRIM(B1605),ALL!$B$1:$V$2738,8,FALSE)),"",IF(ISERROR(VLOOKUP(TRIM(B1605),ALL!$B$1:$V$2738,8,FALSE))," ",VLOOKUP(TRIM(B1605),ALL!$B$1:$V$2738,8,FALSE)))</f>
        <v/>
      </c>
      <c r="M1605" s="34" t="str">
        <f>IF(ISBLANK(VLOOKUP(TRIM(B1605),ALL!$B$1:$V$2738,9,FALSE)),"",IF(ISERROR(VLOOKUP(TRIM(B1605),ALL!$B$1:$V$2738,9,FALSE))," ",VLOOKUP(TRIM(B1605),ALL!$B$1:$V$2738,9,FALSE)))</f>
        <v/>
      </c>
      <c r="N1605" s="34" t="str">
        <f>IF(ISBLANK(VLOOKUP(TRIM(B1605),ALL!$B$1:$V$2738,10,FALSE)),"",IF(ISERROR(VLOOKUP(TRIM(B1605),ALL!$B$1:$V$2738,10,FALSE))," ",VLOOKUP(TRIM(B1605),ALL!$B$1:$V$2738,10,FALSE)))</f>
        <v/>
      </c>
      <c r="P1605"/>
      <c r="Q1605"/>
      <c r="R1605"/>
      <c r="S1605"/>
      <c r="T1605"/>
      <c r="AB1605"/>
      <c r="AC1605"/>
    </row>
    <row r="1606" spans="1:29">
      <c r="A1606" s="34" t="str">
        <f>IF(ISERROR(VLOOKUP(TRIM(B1606),ALL!$B$1:$U$2738,3,FALSE)),"(unc)",VLOOKUP(TRIM(B1606),ALL!$B$1:$U$2738,3,FALSE))</f>
        <v>RCB ^</v>
      </c>
      <c r="B1606" s="99" t="s">
        <v>10014</v>
      </c>
      <c r="C1606" s="10" t="s">
        <v>9381</v>
      </c>
      <c r="D1606" s="224">
        <f>VLOOKUP(TRIM(B1606),BirthdateDraft!$A$1:$M$9000,2,FALSE)</f>
        <v>36796</v>
      </c>
      <c r="E1606" s="203" t="str">
        <f>VLOOKUP(TRIM(B1606),BirthdateDraft!$A$1:$M$9865,3,FALSE)</f>
        <v>22/3</v>
      </c>
      <c r="F1606" s="209" t="s">
        <v>8398</v>
      </c>
      <c r="G1606" s="34" t="str">
        <f>IF(ISERROR(VLOOKUP(TRIM(B1606),ALL!$B$1:$U$2738,2,FALSE)),"",IF(ISERROR(VLOOKUP(TRIM(B1606),ALL!$B$1:$U$2738,2,FALSE))," ",VLOOKUP(TRIM(B1606),ALL!$B$1:$U$2738,2,FALSE)))</f>
        <v>CLA</v>
      </c>
      <c r="H1606" s="124" t="str">
        <f>IF(ISBLANK(VLOOKUP(TRIM(B1606),ALL!$B$1:$V$2738,4,FALSE)),"",IF(ISERROR(VLOOKUP(TRIM(B1606),ALL!$B$1:$V$2738,4,FALSE))," ",VLOOKUP(TRIM(B1606),ALL!$B$1:$V$2738,4,FALSE)))</f>
        <v>4</v>
      </c>
      <c r="I1606" s="34"/>
      <c r="J1606" s="34"/>
      <c r="K1606" s="34"/>
      <c r="L1606" s="34"/>
      <c r="M1606" s="34"/>
      <c r="N1606" s="34"/>
      <c r="P1606"/>
      <c r="Q1606"/>
      <c r="R1606"/>
      <c r="S1606"/>
      <c r="T1606"/>
      <c r="AB1606"/>
      <c r="AC1606"/>
    </row>
    <row r="1607" spans="1:29">
      <c r="A1607" s="34" t="str">
        <f>IF(ISERROR(VLOOKUP(TRIM(B1607),ALL!$B$1:$U$2738,3,FALSE)),"(unc)",VLOOKUP(TRIM(B1607),ALL!$B$1:$U$2738,3,FALSE))</f>
        <v>CB ^</v>
      </c>
      <c r="B1607" s="99" t="s">
        <v>6542</v>
      </c>
      <c r="C1607" s="10" t="s">
        <v>9381</v>
      </c>
      <c r="D1607" s="224">
        <f>VLOOKUP(TRIM(B1607),BirthdateDraft!$A$1:$M$9000,2,FALSE)</f>
        <v>35115</v>
      </c>
      <c r="E1607" s="203" t="str">
        <f>VLOOKUP(TRIM(B1607),BirthdateDraft!$A$1:$M$9865,3,FALSE)</f>
        <v>18/3</v>
      </c>
      <c r="F1607" s="209" t="s">
        <v>11747</v>
      </c>
      <c r="G1607" s="34" t="str">
        <f>IF(ISERROR(VLOOKUP(TRIM(B1607),ALL!$B$1:$U$2738,2,FALSE)),"",IF(ISERROR(VLOOKUP(TRIM(B1607),ALL!$B$1:$U$2738,2,FALSE))," ",VLOOKUP(TRIM(B1607),ALL!$B$1:$U$2738,2,FALSE)))</f>
        <v>NON</v>
      </c>
      <c r="H1607" s="124" t="str">
        <f>IF(ISBLANK(VLOOKUP(TRIM(B1607),ALL!$B$1:$V$2738,4,FALSE)),"",IF(ISERROR(VLOOKUP(TRIM(B1607),ALL!$B$1:$V$2738,4,FALSE))," ",VLOOKUP(TRIM(B1607),ALL!$B$1:$V$2738,4,FALSE)))</f>
        <v>5</v>
      </c>
      <c r="I1607" s="34"/>
      <c r="J1607" s="34"/>
      <c r="K1607" s="34"/>
      <c r="L1607" s="34"/>
      <c r="M1607" s="34"/>
      <c r="N1607" s="34"/>
      <c r="P1607"/>
      <c r="Q1607"/>
      <c r="R1607"/>
      <c r="S1607"/>
      <c r="T1607"/>
      <c r="AB1607"/>
      <c r="AC1607"/>
    </row>
    <row r="1608" spans="1:29">
      <c r="A1608" s="34" t="str">
        <f>IF(ISERROR(VLOOKUP(TRIM(B1608),ALL!$B$1:$U$2738,3,FALSE)),"(unc)",VLOOKUP(TRIM(B1608),ALL!$B$1:$U$2738,3,FALSE))</f>
        <v>SS ^</v>
      </c>
      <c r="B1608" s="99" t="s">
        <v>8892</v>
      </c>
      <c r="C1608" s="10" t="s">
        <v>9381</v>
      </c>
      <c r="D1608" s="224">
        <f>VLOOKUP(TRIM(B1608),BirthdateDraft!$A$1:$M$9000,2,FALSE)</f>
        <v>36312</v>
      </c>
      <c r="E1608" s="203" t="str">
        <f>VLOOKUP(TRIM(B1608),BirthdateDraft!$A$1:$M$9865,3,FALSE)</f>
        <v>21/2</v>
      </c>
      <c r="F1608" s="209" t="s">
        <v>11752</v>
      </c>
      <c r="G1608" s="34" t="str">
        <f>IF(ISERROR(VLOOKUP(TRIM(B1608),ALL!$B$1:$U$2738,2,FALSE)),"",IF(ISERROR(VLOOKUP(TRIM(B1608),ALL!$B$1:$U$2738,2,FALSE))," ",VLOOKUP(TRIM(B1608),ALL!$B$1:$U$2738,2,FALSE)))</f>
        <v>LVA</v>
      </c>
      <c r="H1608" s="124" t="str">
        <f>IF(ISBLANK(VLOOKUP(TRIM(B1608),ALL!$B$1:$V$2738,4,FALSE)),"",IF(ISERROR(VLOOKUP(TRIM(B1608),ALL!$B$1:$V$2738,4,FALSE))," ",VLOOKUP(TRIM(B1608),ALL!$B$1:$V$2738,4,FALSE)))</f>
        <v>5-4</v>
      </c>
      <c r="I1608" s="34"/>
      <c r="J1608" s="34"/>
      <c r="K1608" s="34"/>
      <c r="L1608" s="34" t="str">
        <f>IF(ISBLANK(VLOOKUP(TRIM(B1608),ALL!$B$1:$V$2738,8,FALSE)),"",IF(ISERROR(VLOOKUP(TRIM(B1608),ALL!$B$1:$V$2738,8,FALSE))," ",VLOOKUP(TRIM(B1608),ALL!$B$1:$V$2738,8,FALSE)))</f>
        <v/>
      </c>
      <c r="M1608" s="34" t="str">
        <f>IF(ISBLANK(VLOOKUP(TRIM(B1608),ALL!$B$1:$V$2738,9,FALSE)),"",IF(ISERROR(VLOOKUP(TRIM(B1608),ALL!$B$1:$V$2738,9,FALSE))," ",VLOOKUP(TRIM(B1608),ALL!$B$1:$V$2738,9,FALSE)))</f>
        <v/>
      </c>
      <c r="N1608" s="34" t="str">
        <f>IF(ISBLANK(VLOOKUP(TRIM(B1608),ALL!$B$1:$V$2738,10,FALSE)),"",IF(ISERROR(VLOOKUP(TRIM(B1608),ALL!$B$1:$V$2738,10,FALSE))," ",VLOOKUP(TRIM(B1608),ALL!$B$1:$V$2738,10,FALSE)))</f>
        <v/>
      </c>
      <c r="O1608" s="32"/>
      <c r="P1608"/>
      <c r="Q1608"/>
      <c r="R1608"/>
      <c r="S1608"/>
      <c r="T1608"/>
      <c r="AB1608"/>
      <c r="AC1608"/>
    </row>
    <row r="1609" spans="1:29">
      <c r="A1609" s="34" t="str">
        <f>IF(ISERROR(VLOOKUP(TRIM(B1609),ALL!$B$1:$U$2738,3,FALSE)),"(unc)",VLOOKUP(TRIM(B1609),ALL!$B$1:$U$2738,3,FALSE))</f>
        <v>RCB ^</v>
      </c>
      <c r="B1609" s="99" t="s">
        <v>6640</v>
      </c>
      <c r="C1609" s="10" t="s">
        <v>9381</v>
      </c>
      <c r="D1609" s="224">
        <f>VLOOKUP(TRIM(B1609),BirthdateDraft!$A$1:$M$9000,2,FALSE)</f>
        <v>35380</v>
      </c>
      <c r="E1609" s="203" t="str">
        <f>VLOOKUP(TRIM(B1609),BirthdateDraft!$A$1:$M$9865,3,FALSE)</f>
        <v>18/5</v>
      </c>
      <c r="F1609" s="209"/>
      <c r="G1609" s="34" t="str">
        <f>IF(ISERROR(VLOOKUP(TRIM(B1609),ALL!$B$1:$U$2738,2,FALSE)),"",IF(ISERROR(VLOOKUP(TRIM(B1609),ALL!$B$1:$U$2738,2,FALSE))," ",VLOOKUP(TRIM(B1609),ALL!$B$1:$U$2738,2,FALSE)))</f>
        <v>NYA</v>
      </c>
      <c r="H1609" s="124" t="str">
        <f>IF(ISBLANK(VLOOKUP(TRIM(B1609),ALL!$B$1:$V$2738,4,FALSE)),"",IF(ISERROR(VLOOKUP(TRIM(B1609),ALL!$B$1:$V$2738,4,FALSE))," ",VLOOKUP(TRIM(B1609),ALL!$B$1:$V$2738,4,FALSE)))</f>
        <v>5</v>
      </c>
      <c r="I1609" s="34"/>
      <c r="J1609" s="34" t="str">
        <f>IF(ISBLANK(VLOOKUP(TRIM('ALL CUTS'!B358),ALL!$B$1:$V$2738,6,FALSE)),"",IF(ISERROR(VLOOKUP(TRIM('ALL CUTS'!B358),ALL!$B$1:$V$2738,6,FALSE))," ", VLOOKUP(TRIM('ALL CUTS'!B358),ALL!$B$1:$V$2738,6,FALSE)))</f>
        <v xml:space="preserve"> </v>
      </c>
      <c r="K1609" s="34" t="str">
        <f>IF(ISBLANK(VLOOKUP(TRIM('ALL CUTS'!B358),ALL!$B$1:$V$2738,7,FALSE)),"",IF(ISERROR(VLOOKUP(TRIM('ALL CUTS'!B358),ALL!$B$1:$V$2738,7,FALSE))," ",VLOOKUP(TRIM('ALL CUTS'!B358),ALL!$B$1:$V$2738,7,FALSE)))</f>
        <v xml:space="preserve"> </v>
      </c>
      <c r="L1609" s="34" t="str">
        <f>IF(ISBLANK(VLOOKUP(TRIM('ALL CUTS'!B358),ALL!$B$1:$V$2738,8,FALSE)),"",IF(ISERROR(VLOOKUP(TRIM('ALL CUTS'!B358),ALL!$B$1:$V$2738,8,FALSE))," ",VLOOKUP(TRIM('ALL CUTS'!B358),ALL!$B$1:$V$2738,8,FALSE)))</f>
        <v xml:space="preserve"> </v>
      </c>
      <c r="M1609" s="34" t="str">
        <f>IF(ISBLANK(VLOOKUP(TRIM('ALL CUTS'!B358),ALL!$B$1:$V$2738,9,FALSE)),"",IF(ISERROR(VLOOKUP(TRIM('ALL CUTS'!B358),ALL!$B$1:$V$2738,9,FALSE))," ",VLOOKUP(TRIM('ALL CUTS'!B358),ALL!$B$1:$V$2738,9,FALSE)))</f>
        <v xml:space="preserve"> </v>
      </c>
      <c r="N1609" s="34" t="str">
        <f>IF(ISBLANK(VLOOKUP(TRIM('ALL CUTS'!B358),ALL!$B$1:$V$2738,10,FALSE)),"",IF(ISERROR(VLOOKUP(TRIM('ALL CUTS'!B358),ALL!$B$1:$V$2738,10,FALSE))," ",VLOOKUP(TRIM('ALL CUTS'!B358),ALL!$B$1:$V$2738,10,FALSE)))</f>
        <v xml:space="preserve"> </v>
      </c>
      <c r="O1609"/>
      <c r="P1609"/>
      <c r="Q1609"/>
      <c r="R1609"/>
      <c r="S1609"/>
      <c r="T1609"/>
      <c r="AB1609"/>
      <c r="AC1609"/>
    </row>
    <row r="1610" spans="1:29">
      <c r="A1610" s="34" t="str">
        <f>IF(ISERROR(VLOOKUP(TRIM(B1610),ALL!$B$1:$U$2738,3,FALSE)),"(unc)",VLOOKUP(TRIM(B1610),ALL!$B$1:$U$2738,3,FALSE))</f>
        <v>DB ^</v>
      </c>
      <c r="B1610" s="99" t="s">
        <v>10008</v>
      </c>
      <c r="C1610" s="10" t="s">
        <v>9381</v>
      </c>
      <c r="D1610" s="224">
        <f>VLOOKUP(TRIM(B1610),BirthdateDraft!$A$1:$M$9000,2,FALSE)</f>
        <v>36449</v>
      </c>
      <c r="E1610" s="203" t="str">
        <f>VLOOKUP(TRIM(B1610),BirthdateDraft!$A$1:$M$9865,3,FALSE)</f>
        <v>22/7</v>
      </c>
      <c r="F1610" s="209" t="s">
        <v>8295</v>
      </c>
      <c r="G1610" s="34" t="str">
        <f>IF(ISERROR(VLOOKUP(TRIM(B1610),ALL!$B$1:$U$2738,2,FALSE)),"",IF(ISERROR(VLOOKUP(TRIM(B1610),ALL!$B$1:$U$2738,2,FALSE))," ",VLOOKUP(TRIM(B1610),ALL!$B$1:$U$2738,2,FALSE)))</f>
        <v>CHN</v>
      </c>
      <c r="H1610" s="124" t="str">
        <f>IF(ISBLANK(VLOOKUP(TRIM(B1610),ALL!$B$1:$V$2738,4,FALSE)),"",IF(ISERROR(VLOOKUP(TRIM(B1610),ALL!$B$1:$V$2738,4,FALSE))," ",VLOOKUP(TRIM(B1610),ALL!$B$1:$V$2738,4,FALSE)))</f>
        <v>0-4</v>
      </c>
      <c r="I1610" s="34"/>
      <c r="J1610" s="34"/>
      <c r="K1610" s="34"/>
      <c r="L1610" s="34"/>
      <c r="M1610" s="34"/>
      <c r="N1610" s="34"/>
      <c r="O1610" s="32"/>
      <c r="P1610"/>
      <c r="Q1610"/>
      <c r="R1610"/>
      <c r="S1610"/>
      <c r="T1610"/>
      <c r="AB1610"/>
      <c r="AC1610"/>
    </row>
    <row r="1611" spans="1:29">
      <c r="A1611" s="34" t="str">
        <f>IF(ISERROR(VLOOKUP(TRIM(B1611),ALL!$B$1:$U$2738,3,FALSE)),"(unc)",VLOOKUP(TRIM(B1611),ALL!$B$1:$U$2738,3,FALSE))</f>
        <v>FS ^</v>
      </c>
      <c r="B1611" s="99" t="s">
        <v>3825</v>
      </c>
      <c r="C1611" s="10" t="s">
        <v>9381</v>
      </c>
      <c r="D1611" s="224">
        <f>VLOOKUP(TRIM(B1611),BirthdateDraft!$A$1:$M$9000,2,FALSE)</f>
        <v>33238</v>
      </c>
      <c r="E1611" s="203" t="str">
        <f>VLOOKUP(TRIM(B1611),BirthdateDraft!$A$1:$M$9865,3,FALSE)</f>
        <v>13/5</v>
      </c>
      <c r="F1611" s="209"/>
      <c r="G1611" s="34" t="str">
        <f>IF(ISERROR(VLOOKUP(TRIM(B1611),ALL!$B$1:$U$2738,2,FALSE)),"",IF(ISERROR(VLOOKUP(TRIM(B1611),ALL!$B$1:$U$2738,2,FALSE))," ",VLOOKUP(TRIM(B1611),ALL!$B$1:$U$2738,2,FALSE)))</f>
        <v>BFA</v>
      </c>
      <c r="H1611" s="124" t="str">
        <f>IF(ISBLANK(VLOOKUP(TRIM(B1611),ALL!$B$1:$V$2738,4,FALSE)),"",IF(ISERROR(VLOOKUP(TRIM(B1611),ALL!$B$1:$V$2738,4,FALSE))," ",VLOOKUP(TRIM(B1611),ALL!$B$1:$V$2738,4,FALSE)))</f>
        <v>4-0</v>
      </c>
      <c r="I1611" s="34" t="str">
        <f>IF(ISBLANK(VLOOKUP(TRIM(B1611),ALL!$B$1:$V$2738,5,FALSE)),"",IF(ISERROR(VLOOKUP(TRIM(B1611),ALL!$B$1:$V$2738,5,FALSE))," ",VLOOKUP(TRIM(B1611),ALL!$B$1:$V$2738,5,FALSE)))</f>
        <v/>
      </c>
      <c r="J1611" s="34" t="str">
        <f>IF(ISBLANK(VLOOKUP(TRIM(B1611),ALL!$B$1:$V$2738,6,FALSE)),"",IF(ISERROR(VLOOKUP(TRIM(B1611),ALL!$B$1:$V$2738,6,FALSE))," ", VLOOKUP(TRIM(B1611),ALL!$B$1:$V$2738,6,FALSE)))</f>
        <v/>
      </c>
      <c r="K1611" s="34" t="str">
        <f>IF(ISBLANK(VLOOKUP(TRIM(B1611),ALL!$B$1:$V$2738,7,FALSE)),"",IF(ISERROR(VLOOKUP(TRIM(B1611),ALL!$B$1:$V$2738,7,FALSE))," ",VLOOKUP(TRIM(B1611),ALL!$B$1:$V$2738,7,FALSE)))</f>
        <v/>
      </c>
      <c r="L1611" s="34" t="str">
        <f>IF(ISBLANK(VLOOKUP(TRIM(B1611),ALL!$B$1:$V$2738,8,FALSE)),"",IF(ISERROR(VLOOKUP(TRIM(B1611),ALL!$B$1:$V$2738,8,FALSE))," ",VLOOKUP(TRIM(B1611),ALL!$B$1:$V$2738,8,FALSE)))</f>
        <v/>
      </c>
      <c r="M1611" s="34" t="str">
        <f>IF(ISBLANK(VLOOKUP(TRIM(B1611),ALL!$B$1:$V$2738,9,FALSE)),"",IF(ISERROR(VLOOKUP(TRIM(B1611),ALL!$B$1:$V$2738,9,FALSE))," ",VLOOKUP(TRIM(B1611),ALL!$B$1:$V$2738,9,FALSE)))</f>
        <v/>
      </c>
      <c r="N1611" s="34" t="str">
        <f>IF(ISBLANK(VLOOKUP(TRIM(B1611),ALL!$B$1:$V$2738,10,FALSE)),"",IF(ISERROR(VLOOKUP(TRIM(B1611),ALL!$B$1:$V$2738,10,FALSE))," ",VLOOKUP(TRIM(B1611),ALL!$B$1:$V$2738,10,FALSE)))</f>
        <v/>
      </c>
      <c r="O1611" s="32"/>
      <c r="P1611"/>
      <c r="Q1611"/>
      <c r="R1611"/>
      <c r="S1611"/>
      <c r="T1611"/>
      <c r="AB1611"/>
      <c r="AC1611"/>
    </row>
    <row r="1612" spans="1:29">
      <c r="A1612" s="34" t="str">
        <f>IF(ISERROR(VLOOKUP(TRIM(B1612),ALL!$B$1:$U$2738,3,FALSE)),"(unc)",VLOOKUP(TRIM(B1612),ALL!$B$1:$U$2738,3,FALSE))</f>
        <v>(unc)</v>
      </c>
      <c r="B1612" s="99" t="s">
        <v>9163</v>
      </c>
      <c r="C1612" s="10" t="s">
        <v>9381</v>
      </c>
      <c r="D1612" s="224">
        <f>VLOOKUP(TRIM(B1612),BirthdateDraft!$A$1:$M$9000,2,FALSE)</f>
        <v>35878</v>
      </c>
      <c r="E1612" s="203" t="str">
        <f>VLOOKUP(TRIM(B1612),BirthdateDraft!$A$1:$M$9865,3,FALSE)</f>
        <v>21/6</v>
      </c>
      <c r="F1612" s="209" t="s">
        <v>10836</v>
      </c>
      <c r="G1612" s="34" t="str">
        <f>IF(ISERROR(VLOOKUP(TRIM(B1612),ALL!$B$1:$U$2738,2,FALSE)),"",IF(ISERROR(VLOOKUP(TRIM(B1612),ALL!$B$1:$U$2738,2,FALSE))," ",VLOOKUP(TRIM(B1612),ALL!$B$1:$U$2738,2,FALSE)))</f>
        <v/>
      </c>
      <c r="H1612" s="124" t="str">
        <f>IF(ISBLANK(VLOOKUP(TRIM(B1612),ALL!$B$1:$V$2738,4,FALSE)),"",IF(ISERROR(VLOOKUP(TRIM(B1612),ALL!$B$1:$V$2738,4,FALSE))," ",VLOOKUP(TRIM(B1612),ALL!$B$1:$V$2738,4,FALSE)))</f>
        <v xml:space="preserve"> </v>
      </c>
      <c r="I1612" s="34"/>
      <c r="J1612" s="34"/>
      <c r="K1612" s="34"/>
      <c r="L1612" s="34"/>
      <c r="M1612" s="34"/>
      <c r="N1612" s="34"/>
      <c r="O1612" s="32"/>
      <c r="P1612"/>
      <c r="Q1612"/>
      <c r="R1612"/>
      <c r="S1612"/>
      <c r="T1612"/>
      <c r="AB1612"/>
      <c r="AC1612"/>
    </row>
    <row r="1613" spans="1:29">
      <c r="B1613" s="99"/>
    </row>
    <row r="1614" spans="1:29">
      <c r="A1614" s="34" t="str">
        <f>IF(ISERROR(VLOOKUP(TRIM(B1614),ALL!$B$1:$U$2738,3,FALSE)),"(unc)",VLOOKUP(TRIM(B1614),ALL!$B$1:$U$2738,3,FALSE))</f>
        <v>Punt</v>
      </c>
      <c r="B1614" s="99" t="s">
        <v>6767</v>
      </c>
      <c r="C1614" s="10" t="s">
        <v>9381</v>
      </c>
      <c r="D1614" s="224">
        <f>VLOOKUP(TRIM(B1614),BirthdateDraft!$A$1:$M$9000,2,FALSE)</f>
        <v>33658</v>
      </c>
      <c r="E1614" s="203" t="str">
        <f>VLOOKUP(TRIM(B1614),BirthdateDraft!$A$1:$M$9865,3,FALSE)</f>
        <v>17/FA</v>
      </c>
      <c r="F1614" s="209"/>
      <c r="G1614" s="34" t="str">
        <f>IF(ISERROR(VLOOKUP(TRIM(B1614),ALL!$B$1:$U$2738,2,FALSE)),"",IF(ISERROR(VLOOKUP(TRIM(B1614),ALL!$B$1:$U$2738,2,FALSE))," ",VLOOKUP(TRIM(B1614),ALL!$B$1:$U$2738,2,FALSE)))</f>
        <v>HOA</v>
      </c>
      <c r="H1614" s="124" t="str">
        <f>IF(ISBLANK(VLOOKUP(TRIM(B1614),ALL!$B$1:$V$2738,4,FALSE)),"",IF(ISERROR(VLOOKUP(TRIM(B1614),ALL!$B$1:$V$2738,4,FALSE))," ",VLOOKUP(TRIM(B1614),ALL!$B$1:$V$2738,4,FALSE)))</f>
        <v/>
      </c>
      <c r="I1614" s="34"/>
      <c r="J1614" s="34"/>
      <c r="K1614" s="34"/>
      <c r="L1614" s="34" t="str">
        <f>IF(ISBLANK(VLOOKUP(TRIM(B1614),ALL!$B$1:$V$2738,8,FALSE)),"",IF(ISERROR(VLOOKUP(TRIM(B1614),ALL!$B$1:$V$2738,8,FALSE))," ",VLOOKUP(TRIM(B1614),ALL!$B$1:$V$2738,8,FALSE)))</f>
        <v/>
      </c>
      <c r="M1614" s="34" t="str">
        <f>IF(ISBLANK(VLOOKUP(TRIM(B1614),ALL!$B$1:$V$2738,9,FALSE)),"",IF(ISERROR(VLOOKUP(TRIM(B1614),ALL!$B$1:$V$2738,9,FALSE))," ",VLOOKUP(TRIM(B1614),ALL!$B$1:$V$2738,9,FALSE)))</f>
        <v/>
      </c>
      <c r="N1614" s="34" t="str">
        <f>IF(ISBLANK(VLOOKUP(TRIM(B1614),ALL!$B$1:$V$2738,10,FALSE)),"",IF(ISERROR(VLOOKUP(TRIM(B1614),ALL!$B$1:$V$2738,10,FALSE))," ",VLOOKUP(TRIM(B1614),ALL!$B$1:$V$2738,10,FALSE)))</f>
        <v/>
      </c>
      <c r="O1614" s="32"/>
      <c r="P1614"/>
      <c r="Q1614"/>
      <c r="R1614"/>
      <c r="S1614"/>
      <c r="T1614"/>
      <c r="AB1614"/>
      <c r="AC1614"/>
    </row>
    <row r="1615" spans="1:29">
      <c r="A1615" s="34" t="str">
        <f>IF(ISERROR(VLOOKUP(TRIM(B1615),ALL!$B$1:$U$2738,3,FALSE)),"(unc)",VLOOKUP(TRIM(B1615),ALL!$B$1:$U$2738,3,FALSE))</f>
        <v>KOR</v>
      </c>
      <c r="B1615" s="99" t="s">
        <v>9329</v>
      </c>
      <c r="C1615" s="10" t="s">
        <v>9381</v>
      </c>
      <c r="D1615" s="224">
        <f>VLOOKUP(TRIM(B1615),BirthdateDraft!$A$1:$M$9000,2,FALSE)</f>
        <v>34578</v>
      </c>
      <c r="E1615" s="203">
        <f>VLOOKUP(TRIM(B1615),BirthdateDraft!$A$1:$M$9865,3,FALSE)</f>
        <v>0</v>
      </c>
      <c r="F1615" s="209" t="s">
        <v>9747</v>
      </c>
      <c r="G1615" s="34" t="str">
        <f>IF(ISERROR(VLOOKUP(TRIM(B1615),ALL!$B$1:$U$2738,2,FALSE)),"",IF(ISERROR(VLOOKUP(TRIM(B1615),ALL!$B$1:$U$2738,2,FALSE))," ",VLOOKUP(TRIM(B1615),ALL!$B$1:$U$2738,2,FALSE)))</f>
        <v>PIA</v>
      </c>
      <c r="H1615" s="124"/>
      <c r="I1615" s="34"/>
      <c r="J1615" s="34"/>
      <c r="K1615" s="34"/>
      <c r="L1615" s="34"/>
      <c r="M1615" s="34"/>
      <c r="N1615" s="34"/>
      <c r="O1615" s="32"/>
      <c r="P1615"/>
      <c r="Q1615"/>
      <c r="R1615"/>
      <c r="S1615"/>
      <c r="T1615"/>
      <c r="AB1615"/>
      <c r="AC1615"/>
    </row>
    <row r="1616" spans="1:29">
      <c r="A1616" s="34" t="str">
        <f>IF(ISERROR(VLOOKUP(TRIM(B1616),ALL!$B$1:$U$2738,3,FALSE)),"(unc)",VLOOKUP(TRIM(B1616),ALL!$B$1:$U$2738,3,FALSE))</f>
        <v>PK</v>
      </c>
      <c r="B1616" s="99" t="s">
        <v>10965</v>
      </c>
      <c r="C1616" s="10" t="s">
        <v>9381</v>
      </c>
      <c r="D1616" s="224">
        <f>VLOOKUP(TRIM(B1616),BirthdateDraft!$A$1:$M$9000,2,FALSE)</f>
        <v>34772</v>
      </c>
      <c r="E1616" s="203" t="str">
        <f>VLOOKUP(TRIM(B1616),BirthdateDraft!$A$1:$M$9865,3,FALSE)</f>
        <v>23.FA</v>
      </c>
      <c r="F1616" s="209">
        <v>24.3</v>
      </c>
      <c r="G1616" s="34" t="str">
        <f>IF(ISERROR(VLOOKUP(TRIM(B1616),ALL!$B$1:$U$2738,2,FALSE)),"",IF(ISERROR(VLOOKUP(TRIM(B1616),ALL!$B$1:$U$2738,2,FALSE))," ",VLOOKUP(TRIM(B1616),ALL!$B$1:$U$2738,2,FALSE)))</f>
        <v>DAN</v>
      </c>
      <c r="H1616" s="124"/>
      <c r="I1616" s="34"/>
      <c r="J1616" s="34"/>
      <c r="K1616" s="34"/>
      <c r="L1616" s="34"/>
      <c r="M1616" s="34"/>
      <c r="N1616" s="34"/>
      <c r="O1616" s="32"/>
      <c r="P1616"/>
      <c r="Q1616"/>
      <c r="R1616"/>
      <c r="S1616"/>
      <c r="T1616"/>
      <c r="AB1616"/>
      <c r="AC1616"/>
    </row>
    <row r="1617" spans="1:29">
      <c r="A1617" s="34"/>
      <c r="B1617" s="99"/>
      <c r="C1617" s="10"/>
      <c r="D1617" s="224"/>
      <c r="E1617" s="203"/>
      <c r="F1617" s="197"/>
      <c r="G1617" s="34"/>
      <c r="H1617" s="124"/>
      <c r="I1617" s="34"/>
      <c r="J1617" s="34"/>
      <c r="K1617" s="34"/>
      <c r="L1617" s="34"/>
      <c r="M1617" s="34"/>
      <c r="N1617" s="34"/>
      <c r="P1617"/>
      <c r="Q1617"/>
      <c r="R1617"/>
      <c r="S1617"/>
      <c r="T1617"/>
      <c r="AB1617"/>
      <c r="AC1617"/>
    </row>
    <row r="1618" spans="1:29" ht="15.75">
      <c r="A1618" s="490" t="s">
        <v>12256</v>
      </c>
      <c r="B1618" s="490"/>
      <c r="C1618" s="490"/>
      <c r="D1618" s="491"/>
      <c r="E1618" s="490"/>
      <c r="F1618" s="490"/>
      <c r="G1618" s="490"/>
      <c r="H1618" s="492"/>
      <c r="I1618" s="490"/>
      <c r="J1618" s="490"/>
      <c r="K1618" s="490"/>
      <c r="L1618" s="490"/>
      <c r="M1618" s="490"/>
      <c r="N1618" s="497"/>
      <c r="O1618"/>
      <c r="P1618"/>
      <c r="Q1618"/>
      <c r="R1618"/>
      <c r="S1618"/>
      <c r="T1618"/>
      <c r="AB1618"/>
      <c r="AC1618"/>
    </row>
    <row r="1619" spans="1:29" ht="15.75">
      <c r="A1619" s="490" t="s">
        <v>12257</v>
      </c>
      <c r="B1619" s="490"/>
      <c r="C1619" s="490"/>
      <c r="D1619" s="491"/>
      <c r="E1619" s="490"/>
      <c r="F1619" s="490"/>
      <c r="G1619" s="490"/>
      <c r="H1619" s="492"/>
      <c r="I1619" s="490"/>
      <c r="J1619" s="490"/>
      <c r="K1619" s="490"/>
      <c r="L1619" s="490"/>
      <c r="M1619" s="490"/>
      <c r="N1619" s="498"/>
      <c r="O1619"/>
      <c r="P1619"/>
      <c r="Q1619"/>
      <c r="R1619"/>
      <c r="S1619"/>
      <c r="T1619"/>
      <c r="AB1619"/>
      <c r="AC1619"/>
    </row>
    <row r="1620" spans="1:29" ht="18.75" thickBot="1">
      <c r="A1620" s="36" t="s">
        <v>1294</v>
      </c>
      <c r="O1620"/>
      <c r="P1620"/>
      <c r="Q1620"/>
      <c r="R1620"/>
      <c r="S1620"/>
      <c r="T1620"/>
      <c r="AB1620"/>
      <c r="AC1620"/>
    </row>
    <row r="1621" spans="1:29" ht="13.5" thickBot="1">
      <c r="A1621" s="37" t="s">
        <v>1532</v>
      </c>
      <c r="B1621" s="177" t="s">
        <v>12176</v>
      </c>
      <c r="C1621" s="56" t="s">
        <v>12174</v>
      </c>
      <c r="D1621" s="225"/>
      <c r="E1621" s="205"/>
      <c r="F1621" s="56"/>
      <c r="G1621" s="14" t="s">
        <v>1534</v>
      </c>
      <c r="H1621" s="66" t="s">
        <v>1533</v>
      </c>
      <c r="J1621" s="37" t="s">
        <v>12178</v>
      </c>
      <c r="K1621" s="37"/>
      <c r="L1621" s="67" t="s">
        <v>12177</v>
      </c>
      <c r="M1621" s="465" t="s">
        <v>12175</v>
      </c>
      <c r="N1621" s="37" t="s">
        <v>1543</v>
      </c>
      <c r="O1621" s="23" t="s">
        <v>1533</v>
      </c>
      <c r="P1621"/>
      <c r="Q1621"/>
      <c r="R1621"/>
      <c r="S1621"/>
      <c r="T1621"/>
      <c r="AB1621"/>
      <c r="AC1621"/>
    </row>
    <row r="1622" spans="1:29">
      <c r="A1622" s="245" t="s">
        <v>1633</v>
      </c>
      <c r="B1622" s="249">
        <v>4</v>
      </c>
      <c r="C1622" s="57"/>
      <c r="D1622" s="226"/>
      <c r="E1622" s="206"/>
      <c r="F1622" s="199"/>
      <c r="G1622" s="15" t="s">
        <v>1535</v>
      </c>
      <c r="H1622" s="68">
        <f>B1622+B1623+B1624</f>
        <v>12</v>
      </c>
      <c r="J1622" s="245" t="s">
        <v>1633</v>
      </c>
      <c r="K1622" s="245"/>
      <c r="L1622" s="249">
        <v>4</v>
      </c>
      <c r="M1622" s="57"/>
      <c r="N1622" s="69" t="s">
        <v>1544</v>
      </c>
      <c r="O1622" s="24">
        <f>L1622+L1623+L1624+L1625</f>
        <v>15</v>
      </c>
      <c r="Q1622"/>
      <c r="R1622"/>
      <c r="S1622"/>
      <c r="T1622"/>
      <c r="AB1622"/>
      <c r="AC1622"/>
    </row>
    <row r="1623" spans="1:29" ht="13.5" thickBot="1">
      <c r="A1623" s="246" t="s">
        <v>2228</v>
      </c>
      <c r="B1623" s="248">
        <v>4</v>
      </c>
      <c r="C1623" s="57"/>
      <c r="D1623" s="226"/>
      <c r="E1623" s="206"/>
      <c r="F1623" s="199"/>
      <c r="G1623" s="16" t="s">
        <v>1536</v>
      </c>
      <c r="H1623" s="70">
        <f>(B1625+B1628)*0.5</f>
        <v>5</v>
      </c>
      <c r="J1623" s="246" t="s">
        <v>1638</v>
      </c>
      <c r="K1623" s="246"/>
      <c r="L1623" s="248">
        <v>4</v>
      </c>
      <c r="M1623" s="57"/>
      <c r="N1623" s="71" t="s">
        <v>1545</v>
      </c>
      <c r="O1623" s="25">
        <f>(L1626+L1627+L1628)*0.5</f>
        <v>7</v>
      </c>
      <c r="Q1623"/>
      <c r="R1623"/>
      <c r="S1623"/>
      <c r="T1623"/>
      <c r="AB1623"/>
      <c r="AC1623"/>
    </row>
    <row r="1624" spans="1:29" ht="13.5" thickBot="1">
      <c r="A1624" s="246" t="s">
        <v>1637</v>
      </c>
      <c r="B1624" s="466">
        <v>4</v>
      </c>
      <c r="C1624" s="57"/>
      <c r="D1624" s="226"/>
      <c r="E1624" s="206"/>
      <c r="F1624" s="199"/>
      <c r="G1624" s="17" t="s">
        <v>1537</v>
      </c>
      <c r="H1624" s="72">
        <f>(B1626+B1627)*0.75</f>
        <v>6</v>
      </c>
      <c r="J1624" s="246" t="s">
        <v>1638</v>
      </c>
      <c r="K1624" s="246"/>
      <c r="L1624" s="248">
        <v>4</v>
      </c>
      <c r="M1624" s="57"/>
      <c r="N1624" s="18" t="s">
        <v>1538</v>
      </c>
      <c r="O1624" s="19">
        <f>+O1622+O1623</f>
        <v>22</v>
      </c>
      <c r="P1624"/>
      <c r="Q1624"/>
      <c r="R1624"/>
      <c r="S1624"/>
      <c r="T1624"/>
      <c r="AB1624"/>
      <c r="AC1624"/>
    </row>
    <row r="1625" spans="1:29" ht="13.5" thickBot="1">
      <c r="A1625" s="247" t="s">
        <v>1374</v>
      </c>
      <c r="B1625" s="467">
        <v>5</v>
      </c>
      <c r="C1625" s="468">
        <v>4</v>
      </c>
      <c r="D1625" s="226"/>
      <c r="E1625" s="206"/>
      <c r="F1625" s="199"/>
      <c r="G1625" s="18" t="s">
        <v>1538</v>
      </c>
      <c r="H1625" s="19">
        <f>+H1622+H1623+H1624</f>
        <v>23</v>
      </c>
      <c r="J1625" s="488" t="s">
        <v>1637</v>
      </c>
      <c r="K1625" s="488"/>
      <c r="L1625" s="466">
        <v>3</v>
      </c>
      <c r="M1625" s="57"/>
      <c r="N1625" s="20"/>
      <c r="O1625" s="21"/>
      <c r="P1625"/>
      <c r="Q1625"/>
      <c r="R1625"/>
      <c r="S1625"/>
      <c r="T1625"/>
      <c r="AB1625"/>
      <c r="AC1625"/>
    </row>
    <row r="1626" spans="1:29" ht="13.5" thickBot="1">
      <c r="A1626" s="246" t="s">
        <v>1113</v>
      </c>
      <c r="B1626" s="469">
        <v>4</v>
      </c>
      <c r="C1626" s="470">
        <v>3</v>
      </c>
      <c r="D1626" s="226"/>
      <c r="E1626" s="206"/>
      <c r="F1626" s="199"/>
      <c r="G1626" s="20"/>
      <c r="H1626" s="21"/>
      <c r="J1626" s="476" t="s">
        <v>1374</v>
      </c>
      <c r="K1626" s="477"/>
      <c r="L1626" s="478">
        <v>5</v>
      </c>
      <c r="M1626" s="479">
        <v>4</v>
      </c>
      <c r="N1626" s="73" t="s">
        <v>1546</v>
      </c>
      <c r="O1626" s="26" t="s">
        <v>1533</v>
      </c>
      <c r="P1626"/>
      <c r="Q1626"/>
      <c r="R1626"/>
      <c r="S1626"/>
      <c r="T1626"/>
      <c r="AB1626"/>
      <c r="AC1626"/>
    </row>
    <row r="1627" spans="1:29" ht="13.5" thickBot="1">
      <c r="A1627" s="246" t="s">
        <v>1113</v>
      </c>
      <c r="B1627" s="469">
        <v>4</v>
      </c>
      <c r="C1627" s="470">
        <v>3</v>
      </c>
      <c r="D1627" s="226"/>
      <c r="E1627" s="206"/>
      <c r="F1627" s="199"/>
      <c r="G1627" s="14" t="s">
        <v>1539</v>
      </c>
      <c r="H1627" s="66" t="s">
        <v>1533</v>
      </c>
      <c r="J1627" s="480" t="s">
        <v>2425</v>
      </c>
      <c r="K1627" s="481"/>
      <c r="L1627" s="482">
        <v>4</v>
      </c>
      <c r="M1627" s="483">
        <v>3</v>
      </c>
      <c r="N1627" s="74" t="s">
        <v>1540</v>
      </c>
      <c r="O1627" s="27">
        <f>L1629+L1630+L1631+L1632</f>
        <v>21</v>
      </c>
      <c r="Q1627"/>
      <c r="R1627"/>
      <c r="S1627"/>
      <c r="T1627"/>
      <c r="AB1627"/>
      <c r="AC1627"/>
    </row>
    <row r="1628" spans="1:29" ht="13.5" thickBot="1">
      <c r="A1628" s="246" t="s">
        <v>1374</v>
      </c>
      <c r="B1628" s="471">
        <v>5</v>
      </c>
      <c r="C1628" s="472">
        <v>4</v>
      </c>
      <c r="D1628" s="226"/>
      <c r="E1628" s="206"/>
      <c r="F1628" s="199"/>
      <c r="G1628" s="15" t="s">
        <v>1540</v>
      </c>
      <c r="H1628" s="68">
        <f>B1629+B1630+B1631+B1632</f>
        <v>21</v>
      </c>
      <c r="J1628" s="484" t="s">
        <v>1374</v>
      </c>
      <c r="K1628" s="485"/>
      <c r="L1628" s="486">
        <v>5</v>
      </c>
      <c r="M1628" s="487">
        <v>3</v>
      </c>
      <c r="N1628" s="75" t="s">
        <v>1545</v>
      </c>
      <c r="O1628" s="28">
        <f>(M1626+M1627+M1628)*0.5</f>
        <v>5</v>
      </c>
      <c r="Q1628"/>
      <c r="R1628"/>
      <c r="S1628"/>
      <c r="T1628"/>
      <c r="AB1628"/>
      <c r="AC1628"/>
    </row>
    <row r="1629" spans="1:29" ht="13.5" thickBot="1">
      <c r="A1629" s="246" t="s">
        <v>3310</v>
      </c>
      <c r="B1629" s="473">
        <v>6</v>
      </c>
      <c r="C1629" s="57"/>
      <c r="D1629" s="226"/>
      <c r="E1629" s="206"/>
      <c r="F1629" s="199"/>
      <c r="G1629" s="16" t="s">
        <v>1541</v>
      </c>
      <c r="H1629" s="70">
        <f>(C1625+C1628)*0.5</f>
        <v>4</v>
      </c>
      <c r="J1629" s="489" t="s">
        <v>3310</v>
      </c>
      <c r="K1629" s="489"/>
      <c r="L1629" s="473">
        <v>6</v>
      </c>
      <c r="M1629" s="57"/>
      <c r="N1629" s="76" t="s">
        <v>1538</v>
      </c>
      <c r="O1629" s="29">
        <f>+O1627+O1628</f>
        <v>26</v>
      </c>
      <c r="Q1629"/>
      <c r="R1629"/>
      <c r="S1629"/>
      <c r="T1629"/>
      <c r="AB1629"/>
      <c r="AC1629"/>
    </row>
    <row r="1630" spans="1:29" ht="13.5" thickBot="1">
      <c r="A1630" s="246" t="s">
        <v>3029</v>
      </c>
      <c r="B1630" s="248">
        <v>5</v>
      </c>
      <c r="C1630" s="57"/>
      <c r="D1630" s="226"/>
      <c r="E1630" s="206"/>
      <c r="F1630" s="199"/>
      <c r="G1630" s="17" t="s">
        <v>1542</v>
      </c>
      <c r="H1630" s="72">
        <f>(C1626+C1627)*0.25</f>
        <v>1.5</v>
      </c>
      <c r="J1630" s="246" t="s">
        <v>3029</v>
      </c>
      <c r="K1630" s="246"/>
      <c r="L1630" s="248">
        <v>5</v>
      </c>
      <c r="M1630" s="57"/>
      <c r="Q1630"/>
      <c r="R1630"/>
      <c r="S1630"/>
      <c r="T1630"/>
      <c r="AB1630"/>
      <c r="AC1630"/>
    </row>
    <row r="1631" spans="1:29" ht="13.5" thickBot="1">
      <c r="A1631" s="246" t="s">
        <v>3027</v>
      </c>
      <c r="B1631" s="248">
        <v>5</v>
      </c>
      <c r="C1631" s="57"/>
      <c r="D1631" s="226"/>
      <c r="E1631" s="206"/>
      <c r="F1631" s="199"/>
      <c r="G1631" s="22" t="s">
        <v>1538</v>
      </c>
      <c r="H1631" s="77">
        <f>+H1628+H1629+H1630</f>
        <v>26.5</v>
      </c>
      <c r="J1631" s="246" t="s">
        <v>3027</v>
      </c>
      <c r="K1631" s="246"/>
      <c r="L1631" s="248">
        <v>5</v>
      </c>
      <c r="M1631" s="57"/>
      <c r="Q1631"/>
      <c r="R1631"/>
      <c r="S1631"/>
      <c r="T1631"/>
      <c r="AB1631"/>
      <c r="AC1631"/>
    </row>
    <row r="1632" spans="1:29" ht="13.5" thickBot="1">
      <c r="A1632" s="474" t="s">
        <v>3310</v>
      </c>
      <c r="B1632" s="475">
        <v>5</v>
      </c>
      <c r="D1632" s="226"/>
      <c r="E1632" s="206"/>
      <c r="F1632" s="199"/>
      <c r="G1632" s="2"/>
      <c r="J1632" s="474" t="s">
        <v>3310</v>
      </c>
      <c r="K1632" s="474"/>
      <c r="L1632" s="475">
        <v>5</v>
      </c>
      <c r="M1632" s="57"/>
      <c r="Q1632"/>
      <c r="R1632"/>
      <c r="S1632"/>
      <c r="T1632"/>
      <c r="AB1632"/>
      <c r="AC1632"/>
    </row>
    <row r="1633" spans="1:29">
      <c r="N1633" s="2"/>
      <c r="P1633"/>
      <c r="Q1633"/>
      <c r="R1633"/>
      <c r="S1633"/>
      <c r="T1633"/>
      <c r="AB1633"/>
      <c r="AC1633"/>
    </row>
    <row r="1634" spans="1:29" ht="14.25">
      <c r="A1634" s="38" t="s">
        <v>1983</v>
      </c>
      <c r="N1634" s="2"/>
    </row>
    <row r="1635" spans="1:29" ht="14.25">
      <c r="A1635" s="38" t="s">
        <v>1451</v>
      </c>
      <c r="N1635" s="2"/>
      <c r="P1635"/>
      <c r="Q1635"/>
      <c r="R1635"/>
      <c r="S1635"/>
      <c r="T1635"/>
      <c r="AB1635"/>
      <c r="AC1635"/>
    </row>
    <row r="1636" spans="1:29" ht="14.25">
      <c r="A1636" s="38" t="s">
        <v>1452</v>
      </c>
      <c r="N1636" s="2"/>
      <c r="P1636"/>
      <c r="Q1636"/>
      <c r="R1636"/>
      <c r="S1636"/>
      <c r="T1636"/>
      <c r="AB1636"/>
      <c r="AC1636"/>
    </row>
    <row r="1637" spans="1:29" ht="14.25">
      <c r="A1637" s="38" t="s">
        <v>1453</v>
      </c>
      <c r="N1637" s="2"/>
      <c r="P1637"/>
      <c r="Q1637"/>
      <c r="R1637"/>
      <c r="S1637"/>
      <c r="T1637"/>
      <c r="AB1637"/>
      <c r="AC1637"/>
    </row>
    <row r="1638" spans="1:29" ht="14.25">
      <c r="A1638" s="38" t="s">
        <v>1288</v>
      </c>
      <c r="N1638" s="2"/>
      <c r="P1638"/>
      <c r="Q1638"/>
      <c r="R1638"/>
      <c r="S1638"/>
      <c r="T1638"/>
      <c r="AB1638"/>
      <c r="AC1638"/>
    </row>
    <row r="1639" spans="1:29" ht="14.25">
      <c r="A1639" s="38" t="s">
        <v>1289</v>
      </c>
      <c r="N1639" s="2"/>
      <c r="P1639"/>
      <c r="Q1639"/>
      <c r="R1639"/>
      <c r="S1639"/>
      <c r="T1639"/>
      <c r="AB1639"/>
      <c r="AC1639"/>
    </row>
    <row r="1640" spans="1:29" ht="14.25">
      <c r="A1640" s="38" t="s">
        <v>1290</v>
      </c>
      <c r="N1640" s="2"/>
      <c r="P1640"/>
      <c r="Q1640"/>
      <c r="R1640"/>
      <c r="S1640"/>
      <c r="T1640"/>
      <c r="AB1640"/>
      <c r="AC1640"/>
    </row>
    <row r="1641" spans="1:29" ht="14.25">
      <c r="A1641" s="38" t="s">
        <v>1291</v>
      </c>
      <c r="N1641" s="2"/>
      <c r="P1641"/>
      <c r="Q1641"/>
      <c r="R1641"/>
      <c r="S1641"/>
      <c r="T1641"/>
      <c r="AB1641"/>
      <c r="AC1641"/>
    </row>
    <row r="1642" spans="1:29" ht="14.25">
      <c r="A1642" s="38" t="s">
        <v>1292</v>
      </c>
      <c r="N1642" s="2"/>
      <c r="P1642"/>
      <c r="Q1642"/>
      <c r="R1642"/>
      <c r="S1642"/>
      <c r="T1642"/>
      <c r="AB1642"/>
      <c r="AC1642"/>
    </row>
    <row r="1643" spans="1:29" ht="14.25">
      <c r="A1643" s="38" t="s">
        <v>1293</v>
      </c>
      <c r="N1643" s="2"/>
      <c r="P1643"/>
      <c r="Q1643"/>
      <c r="R1643"/>
      <c r="S1643"/>
      <c r="T1643"/>
      <c r="AB1643"/>
      <c r="AC1643"/>
    </row>
    <row r="1644" spans="1:29">
      <c r="N1644" s="2"/>
    </row>
    <row r="1645" spans="1:29">
      <c r="N1645" s="2"/>
    </row>
    <row r="1646" spans="1:29">
      <c r="N1646" s="2"/>
      <c r="P1646"/>
      <c r="Q1646"/>
      <c r="R1646"/>
      <c r="S1646"/>
      <c r="T1646"/>
      <c r="AB1646"/>
      <c r="AC1646"/>
    </row>
    <row r="1647" spans="1:29">
      <c r="N1647" s="2"/>
      <c r="P1647"/>
      <c r="Q1647"/>
      <c r="R1647"/>
      <c r="S1647"/>
      <c r="T1647"/>
      <c r="AB1647"/>
      <c r="AC1647"/>
    </row>
    <row r="1648" spans="1:29">
      <c r="N1648" s="2"/>
      <c r="P1648"/>
      <c r="Q1648"/>
      <c r="R1648"/>
      <c r="S1648"/>
      <c r="T1648"/>
      <c r="AB1648"/>
      <c r="AC1648"/>
    </row>
    <row r="1649" spans="14:34">
      <c r="N1649" s="2"/>
      <c r="P1649"/>
      <c r="Q1649"/>
      <c r="R1649"/>
      <c r="S1649"/>
      <c r="T1649"/>
      <c r="AB1649"/>
      <c r="AC1649"/>
    </row>
    <row r="1650" spans="14:34">
      <c r="N1650" s="2"/>
      <c r="Q1650"/>
      <c r="T1650"/>
      <c r="U1650" s="2"/>
      <c r="V1650" s="2"/>
      <c r="X1650" s="2"/>
      <c r="Y1650" s="2"/>
      <c r="AB1650"/>
      <c r="AC1650"/>
      <c r="AG1650" s="3"/>
      <c r="AH1650" s="3"/>
    </row>
    <row r="1651" spans="14:34">
      <c r="N1651" s="2"/>
      <c r="Q1651"/>
      <c r="T1651"/>
      <c r="U1651" s="2"/>
      <c r="V1651" s="2"/>
      <c r="X1651" s="2"/>
      <c r="Y1651" s="2"/>
      <c r="AB1651"/>
      <c r="AC1651"/>
      <c r="AG1651" s="3"/>
      <c r="AH1651" s="3"/>
    </row>
    <row r="1652" spans="14:34">
      <c r="N1652" s="2"/>
      <c r="Q1652"/>
      <c r="T1652"/>
      <c r="U1652" s="2"/>
      <c r="V1652" s="2"/>
      <c r="X1652" s="2"/>
      <c r="Y1652" s="2"/>
      <c r="AB1652"/>
      <c r="AC1652"/>
      <c r="AG1652" s="3"/>
      <c r="AH1652" s="3"/>
    </row>
    <row r="1653" spans="14:34">
      <c r="N1653" s="2"/>
      <c r="Q1653"/>
      <c r="T1653"/>
      <c r="U1653" s="2"/>
      <c r="V1653" s="2"/>
      <c r="X1653" s="2"/>
      <c r="Y1653" s="2"/>
      <c r="AB1653"/>
      <c r="AC1653"/>
      <c r="AG1653" s="3"/>
      <c r="AH1653" s="3"/>
    </row>
    <row r="1654" spans="14:34" ht="12.75" customHeight="1">
      <c r="N1654" s="2"/>
      <c r="P1654" s="6"/>
      <c r="T1654" s="3"/>
      <c r="AB1654"/>
      <c r="AC1654"/>
    </row>
    <row r="1655" spans="14:34" ht="12.75" customHeight="1">
      <c r="N1655" s="2"/>
      <c r="P1655" s="6"/>
      <c r="T1655" s="3"/>
      <c r="AB1655"/>
      <c r="AC1655"/>
    </row>
    <row r="1656" spans="14:34" ht="12.75" customHeight="1">
      <c r="N1656" s="2"/>
      <c r="P1656" s="6"/>
      <c r="T1656" s="3"/>
      <c r="AB1656"/>
      <c r="AC1656"/>
    </row>
    <row r="1657" spans="14:34" ht="12.75" customHeight="1">
      <c r="N1657" s="2"/>
      <c r="P1657" s="6"/>
      <c r="T1657" s="3"/>
      <c r="AB1657"/>
      <c r="AC1657"/>
    </row>
    <row r="1658" spans="14:34" ht="18" customHeight="1">
      <c r="N1658" s="2"/>
      <c r="P1658" s="6"/>
      <c r="T1658" s="3"/>
      <c r="AB1658"/>
      <c r="AC1658"/>
    </row>
    <row r="1659" spans="14:34">
      <c r="N1659" s="2"/>
      <c r="P1659"/>
      <c r="Q1659"/>
      <c r="R1659"/>
      <c r="S1659"/>
      <c r="T1659"/>
      <c r="AB1659"/>
      <c r="AC1659"/>
    </row>
    <row r="1660" spans="14:34">
      <c r="N1660" s="2"/>
      <c r="P1660"/>
      <c r="Q1660"/>
      <c r="R1660"/>
      <c r="S1660"/>
      <c r="T1660"/>
      <c r="AB1660"/>
      <c r="AC1660"/>
    </row>
    <row r="1661" spans="14:34">
      <c r="N1661" s="2"/>
      <c r="P1661"/>
      <c r="Q1661"/>
      <c r="R1661"/>
      <c r="S1661"/>
      <c r="T1661"/>
      <c r="AB1661"/>
      <c r="AC1661"/>
    </row>
    <row r="1662" spans="14:34">
      <c r="N1662" s="2"/>
      <c r="P1662"/>
      <c r="Q1662"/>
      <c r="R1662"/>
      <c r="S1662"/>
      <c r="T1662"/>
      <c r="AB1662"/>
      <c r="AC1662"/>
    </row>
    <row r="1663" spans="14:34">
      <c r="N1663" s="2"/>
      <c r="P1663"/>
      <c r="Q1663"/>
      <c r="R1663"/>
      <c r="S1663"/>
      <c r="T1663"/>
      <c r="AB1663"/>
      <c r="AC1663"/>
    </row>
    <row r="1664" spans="14:34">
      <c r="P1664"/>
      <c r="Q1664"/>
      <c r="R1664"/>
      <c r="S1664"/>
      <c r="T1664"/>
      <c r="AB1664"/>
      <c r="AC1664"/>
    </row>
    <row r="1665" spans="16:29">
      <c r="P1665"/>
      <c r="Q1665"/>
      <c r="R1665"/>
      <c r="S1665"/>
      <c r="T1665"/>
      <c r="AB1665"/>
      <c r="AC1665"/>
    </row>
    <row r="1666" spans="16:29">
      <c r="P1666"/>
      <c r="Q1666"/>
      <c r="R1666"/>
      <c r="S1666"/>
      <c r="T1666"/>
      <c r="AB1666"/>
      <c r="AC1666"/>
    </row>
    <row r="1667" spans="16:29">
      <c r="P1667"/>
      <c r="Q1667"/>
      <c r="R1667"/>
      <c r="S1667"/>
      <c r="T1667"/>
      <c r="AB1667"/>
      <c r="AC1667"/>
    </row>
    <row r="1668" spans="16:29">
      <c r="P1668"/>
      <c r="Q1668"/>
      <c r="R1668"/>
      <c r="S1668"/>
      <c r="T1668"/>
      <c r="AB1668"/>
      <c r="AC1668"/>
    </row>
    <row r="1669" spans="16:29">
      <c r="P1669"/>
      <c r="Q1669"/>
      <c r="R1669"/>
      <c r="S1669"/>
      <c r="T1669"/>
      <c r="AB1669"/>
      <c r="AC1669"/>
    </row>
    <row r="1670" spans="16:29">
      <c r="P1670"/>
      <c r="Q1670"/>
      <c r="R1670"/>
      <c r="S1670"/>
      <c r="T1670"/>
      <c r="AB1670"/>
      <c r="AC1670"/>
    </row>
    <row r="1671" spans="16:29">
      <c r="P1671"/>
      <c r="Q1671"/>
      <c r="R1671"/>
      <c r="S1671"/>
      <c r="T1671"/>
      <c r="AB1671"/>
      <c r="AC1671"/>
    </row>
    <row r="1672" spans="16:29">
      <c r="P1672"/>
      <c r="Q1672"/>
      <c r="R1672"/>
      <c r="S1672"/>
      <c r="T1672"/>
      <c r="AB1672"/>
      <c r="AC1672"/>
    </row>
    <row r="1673" spans="16:29">
      <c r="P1673"/>
      <c r="Q1673"/>
      <c r="R1673"/>
      <c r="S1673"/>
      <c r="T1673"/>
      <c r="AB1673"/>
      <c r="AC1673"/>
    </row>
    <row r="1674" spans="16:29">
      <c r="P1674"/>
      <c r="Q1674"/>
      <c r="R1674"/>
      <c r="S1674"/>
      <c r="T1674"/>
      <c r="AB1674"/>
      <c r="AC1674"/>
    </row>
    <row r="1675" spans="16:29">
      <c r="P1675"/>
      <c r="Q1675"/>
      <c r="R1675"/>
      <c r="S1675"/>
      <c r="T1675"/>
      <c r="AB1675"/>
      <c r="AC1675"/>
    </row>
    <row r="1676" spans="16:29">
      <c r="P1676"/>
      <c r="Q1676"/>
      <c r="R1676"/>
      <c r="S1676"/>
      <c r="T1676"/>
      <c r="AB1676"/>
      <c r="AC1676"/>
    </row>
    <row r="1677" spans="16:29">
      <c r="P1677"/>
      <c r="Q1677"/>
      <c r="R1677"/>
      <c r="S1677"/>
      <c r="T1677"/>
      <c r="AB1677"/>
      <c r="AC1677"/>
    </row>
    <row r="1678" spans="16:29">
      <c r="P1678"/>
      <c r="Q1678"/>
      <c r="R1678"/>
      <c r="S1678"/>
      <c r="T1678"/>
      <c r="AB1678"/>
      <c r="AC1678"/>
    </row>
    <row r="1679" spans="16:29">
      <c r="P1679"/>
      <c r="Q1679"/>
      <c r="R1679"/>
      <c r="S1679"/>
      <c r="T1679"/>
      <c r="AB1679"/>
      <c r="AC1679"/>
    </row>
    <row r="1680" spans="16:29">
      <c r="P1680"/>
      <c r="Q1680"/>
      <c r="R1680"/>
      <c r="S1680"/>
      <c r="T1680"/>
      <c r="AB1680"/>
      <c r="AC1680"/>
    </row>
    <row r="1681" spans="16:34">
      <c r="P1681"/>
      <c r="Q1681"/>
      <c r="R1681"/>
      <c r="S1681"/>
      <c r="T1681"/>
      <c r="AB1681"/>
      <c r="AC1681"/>
    </row>
    <row r="1683" spans="16:34">
      <c r="P1683"/>
      <c r="Q1683"/>
      <c r="R1683"/>
      <c r="S1683"/>
      <c r="T1683"/>
      <c r="AB1683"/>
      <c r="AC1683"/>
    </row>
    <row r="1684" spans="16:34">
      <c r="P1684"/>
      <c r="Q1684"/>
      <c r="R1684"/>
      <c r="S1684"/>
      <c r="T1684"/>
      <c r="AB1684"/>
      <c r="AC1684"/>
    </row>
    <row r="1685" spans="16:34">
      <c r="P1685"/>
      <c r="Q1685"/>
      <c r="R1685"/>
      <c r="S1685"/>
      <c r="T1685"/>
      <c r="AB1685"/>
      <c r="AC1685"/>
    </row>
    <row r="1686" spans="16:34">
      <c r="P1686"/>
      <c r="Q1686"/>
      <c r="R1686"/>
      <c r="S1686"/>
      <c r="T1686"/>
      <c r="AB1686"/>
      <c r="AC1686"/>
    </row>
    <row r="1687" spans="16:34">
      <c r="P1687"/>
      <c r="Q1687"/>
      <c r="R1687"/>
      <c r="S1687"/>
      <c r="T1687"/>
      <c r="AB1687"/>
      <c r="AC1687"/>
    </row>
    <row r="1691" spans="16:34">
      <c r="P1691"/>
      <c r="Q1691"/>
      <c r="R1691"/>
      <c r="S1691"/>
      <c r="T1691"/>
      <c r="AB1691"/>
      <c r="AC1691"/>
    </row>
    <row r="1692" spans="16:34">
      <c r="Q1692"/>
      <c r="T1692"/>
      <c r="U1692" s="2"/>
      <c r="V1692" s="2"/>
      <c r="X1692" s="2"/>
      <c r="Y1692" s="2"/>
      <c r="AB1692"/>
      <c r="AC1692"/>
      <c r="AG1692" s="3"/>
      <c r="AH1692" s="3"/>
    </row>
    <row r="1693" spans="16:34">
      <c r="P1693"/>
      <c r="Q1693"/>
      <c r="R1693"/>
      <c r="S1693"/>
      <c r="T1693"/>
      <c r="AB1693"/>
      <c r="AC1693"/>
    </row>
    <row r="1694" spans="16:34">
      <c r="P1694"/>
      <c r="Q1694"/>
      <c r="R1694"/>
      <c r="S1694"/>
      <c r="T1694"/>
      <c r="AB1694"/>
      <c r="AC1694"/>
    </row>
    <row r="1695" spans="16:34">
      <c r="P1695"/>
      <c r="Q1695"/>
      <c r="R1695"/>
      <c r="S1695"/>
      <c r="T1695"/>
      <c r="AB1695"/>
      <c r="AC1695"/>
    </row>
    <row r="1697" spans="16:257">
      <c r="P1697"/>
      <c r="Q1697"/>
      <c r="R1697"/>
      <c r="S1697"/>
      <c r="T1697"/>
      <c r="AB1697"/>
      <c r="AC1697"/>
    </row>
    <row r="1699" spans="16:257">
      <c r="P1699"/>
      <c r="Q1699"/>
      <c r="R1699"/>
      <c r="S1699"/>
      <c r="T1699"/>
      <c r="AB1699"/>
      <c r="AC1699"/>
    </row>
    <row r="1700" spans="16:257">
      <c r="P1700"/>
      <c r="Q1700"/>
      <c r="R1700"/>
      <c r="S1700"/>
      <c r="T1700"/>
      <c r="AB1700"/>
      <c r="AC1700"/>
    </row>
    <row r="1701" spans="16:257">
      <c r="P1701"/>
      <c r="Q1701"/>
      <c r="R1701"/>
      <c r="S1701"/>
      <c r="T1701"/>
      <c r="AB1701"/>
      <c r="AC1701"/>
    </row>
    <row r="1702" spans="16:257">
      <c r="P1702"/>
      <c r="Q1702"/>
      <c r="R1702"/>
      <c r="S1702"/>
      <c r="T1702"/>
      <c r="AB1702"/>
      <c r="AC1702"/>
    </row>
    <row r="1703" spans="16:257">
      <c r="P1703"/>
      <c r="Q1703"/>
      <c r="R1703"/>
      <c r="S1703"/>
      <c r="T1703"/>
      <c r="AB1703"/>
      <c r="AC1703"/>
    </row>
    <row r="1704" spans="16:257">
      <c r="P1704"/>
      <c r="Q1704"/>
      <c r="R1704"/>
      <c r="S1704"/>
      <c r="T1704"/>
      <c r="AB1704"/>
      <c r="AC1704"/>
    </row>
    <row r="1706" spans="16:257">
      <c r="P1706"/>
      <c r="Q1706"/>
      <c r="R1706"/>
      <c r="S1706"/>
      <c r="T1706"/>
      <c r="AB1706"/>
      <c r="AC1706"/>
    </row>
    <row r="1707" spans="16:257">
      <c r="P1707"/>
      <c r="Q1707"/>
      <c r="R1707"/>
      <c r="S1707"/>
      <c r="T1707"/>
      <c r="AB1707"/>
      <c r="AC1707"/>
    </row>
    <row r="1708" spans="16:257">
      <c r="P1708" s="32"/>
      <c r="Q1708" s="32"/>
      <c r="R1708" s="32"/>
      <c r="S1708" s="33"/>
      <c r="T1708" s="34"/>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c r="BU1708" s="10"/>
      <c r="BV1708" s="10"/>
      <c r="BW1708" s="10"/>
      <c r="BX1708" s="10"/>
      <c r="BY1708" s="10"/>
      <c r="BZ1708" s="10"/>
      <c r="CA1708" s="10"/>
      <c r="CB1708" s="10"/>
      <c r="CC1708" s="10"/>
      <c r="CD1708" s="10"/>
      <c r="CE1708" s="10"/>
      <c r="CF1708" s="10"/>
      <c r="CG1708" s="10"/>
      <c r="CH1708" s="10"/>
      <c r="CI1708" s="10"/>
      <c r="CJ1708" s="10"/>
      <c r="CK1708" s="10"/>
      <c r="CL1708" s="10"/>
      <c r="CM1708" s="10"/>
      <c r="CN1708" s="10"/>
      <c r="CO1708" s="10"/>
      <c r="CP1708" s="10"/>
      <c r="CQ1708" s="10"/>
      <c r="CR1708" s="10"/>
      <c r="CS1708" s="10"/>
      <c r="CT1708" s="10"/>
      <c r="CU1708" s="10"/>
      <c r="CV1708" s="10"/>
      <c r="CW1708" s="10"/>
      <c r="CX1708" s="10"/>
      <c r="CY1708" s="10"/>
      <c r="CZ1708" s="10"/>
      <c r="DA1708" s="10"/>
      <c r="DB1708" s="10"/>
      <c r="DC1708" s="10"/>
      <c r="DD1708" s="10"/>
      <c r="DE1708" s="10"/>
      <c r="DF1708" s="10"/>
      <c r="DG1708" s="10"/>
      <c r="DH1708" s="10"/>
      <c r="DI1708" s="10"/>
      <c r="DJ1708" s="10"/>
      <c r="DK1708" s="10"/>
      <c r="DL1708" s="10"/>
      <c r="DM1708" s="10"/>
      <c r="DN1708" s="10"/>
      <c r="DO1708" s="10"/>
      <c r="DP1708" s="10"/>
      <c r="DQ1708" s="10"/>
      <c r="DR1708" s="10"/>
      <c r="DS1708" s="10"/>
      <c r="DT1708" s="10"/>
      <c r="DU1708" s="10"/>
      <c r="DV1708" s="10"/>
      <c r="DW1708" s="10"/>
      <c r="DX1708" s="10"/>
      <c r="DY1708" s="10"/>
      <c r="DZ1708" s="10"/>
      <c r="EA1708" s="10"/>
      <c r="EB1708" s="10"/>
      <c r="EC1708" s="10"/>
      <c r="ED1708" s="10"/>
      <c r="EE1708" s="10"/>
      <c r="EF1708" s="10"/>
      <c r="EG1708" s="10"/>
      <c r="EH1708" s="10"/>
      <c r="EI1708" s="10"/>
      <c r="EJ1708" s="10"/>
      <c r="EK1708" s="10"/>
      <c r="EL1708" s="10"/>
      <c r="EM1708" s="10"/>
      <c r="EN1708" s="10"/>
      <c r="EO1708" s="10"/>
      <c r="EP1708" s="10"/>
      <c r="EQ1708" s="10"/>
      <c r="ER1708" s="10"/>
      <c r="ES1708" s="10"/>
      <c r="ET1708" s="10"/>
      <c r="EU1708" s="10"/>
      <c r="EV1708" s="10"/>
      <c r="EW1708" s="10"/>
      <c r="EX1708" s="10"/>
      <c r="EY1708" s="10"/>
      <c r="EZ1708" s="10"/>
      <c r="FA1708" s="10"/>
      <c r="FB1708" s="10"/>
      <c r="FC1708" s="10"/>
      <c r="FD1708" s="10"/>
      <c r="FE1708" s="10"/>
      <c r="FF1708" s="10"/>
      <c r="FG1708" s="10"/>
      <c r="FH1708" s="10"/>
      <c r="FI1708" s="10"/>
      <c r="FJ1708" s="10"/>
      <c r="FK1708" s="10"/>
      <c r="FL1708" s="10"/>
      <c r="FM1708" s="10"/>
      <c r="FN1708" s="10"/>
      <c r="FO1708" s="10"/>
      <c r="FP1708" s="10"/>
      <c r="FQ1708" s="10"/>
      <c r="FR1708" s="10"/>
      <c r="FS1708" s="10"/>
      <c r="FT1708" s="10"/>
      <c r="FU1708" s="10"/>
      <c r="FV1708" s="10"/>
      <c r="FW1708" s="10"/>
      <c r="FX1708" s="10"/>
      <c r="FY1708" s="10"/>
      <c r="FZ1708" s="10"/>
      <c r="GA1708" s="10"/>
      <c r="GB1708" s="10"/>
      <c r="GC1708" s="10"/>
      <c r="GD1708" s="10"/>
      <c r="GE1708" s="10"/>
      <c r="GF1708" s="10"/>
      <c r="GG1708" s="10"/>
      <c r="GH1708" s="10"/>
      <c r="GI1708" s="10"/>
      <c r="GJ1708" s="10"/>
      <c r="GK1708" s="10"/>
      <c r="GL1708" s="10"/>
      <c r="GM1708" s="10"/>
      <c r="GN1708" s="10"/>
      <c r="GO1708" s="10"/>
      <c r="GP1708" s="10"/>
      <c r="GQ1708" s="10"/>
      <c r="GR1708" s="10"/>
      <c r="GS1708" s="10"/>
      <c r="GT1708" s="10"/>
      <c r="GU1708" s="10"/>
      <c r="GV1708" s="10"/>
      <c r="GW1708" s="10"/>
      <c r="GX1708" s="10"/>
      <c r="GY1708" s="10"/>
      <c r="GZ1708" s="10"/>
      <c r="HA1708" s="10"/>
      <c r="HB1708" s="10"/>
      <c r="HC1708" s="10"/>
      <c r="HD1708" s="10"/>
      <c r="HE1708" s="10"/>
      <c r="HF1708" s="10"/>
      <c r="HG1708" s="10"/>
      <c r="HH1708" s="10"/>
      <c r="HI1708" s="10"/>
      <c r="HJ1708" s="10"/>
      <c r="HK1708" s="10"/>
      <c r="HL1708" s="10"/>
      <c r="HM1708" s="10"/>
      <c r="HN1708" s="10"/>
      <c r="HO1708" s="10"/>
      <c r="HP1708" s="10"/>
      <c r="HQ1708" s="10"/>
      <c r="HR1708" s="10"/>
      <c r="HS1708" s="10"/>
      <c r="HT1708" s="10"/>
      <c r="HU1708" s="10"/>
      <c r="HV1708" s="10"/>
      <c r="HW1708" s="10"/>
      <c r="HX1708" s="10"/>
      <c r="HY1708" s="10"/>
      <c r="HZ1708" s="10"/>
      <c r="IA1708" s="10"/>
      <c r="IB1708" s="10"/>
      <c r="IC1708" s="10"/>
      <c r="ID1708" s="10"/>
      <c r="IE1708" s="10"/>
      <c r="IF1708" s="10"/>
      <c r="IG1708" s="10"/>
      <c r="IH1708" s="10"/>
      <c r="II1708" s="10"/>
      <c r="IJ1708" s="10"/>
      <c r="IK1708" s="10"/>
      <c r="IL1708" s="10"/>
      <c r="IM1708" s="10"/>
      <c r="IN1708" s="10"/>
      <c r="IO1708" s="10"/>
      <c r="IP1708" s="10"/>
      <c r="IQ1708" s="10"/>
      <c r="IR1708" s="10"/>
      <c r="IS1708" s="10"/>
      <c r="IT1708" s="10"/>
      <c r="IU1708" s="10"/>
      <c r="IV1708" s="10"/>
      <c r="IW1708" s="10"/>
    </row>
    <row r="1709" spans="16:257">
      <c r="P1709"/>
      <c r="Q1709"/>
      <c r="R1709"/>
      <c r="S1709"/>
      <c r="T1709"/>
      <c r="AB1709"/>
      <c r="AC1709"/>
    </row>
    <row r="1710" spans="16:257">
      <c r="P1710"/>
      <c r="Q1710"/>
      <c r="R1710"/>
      <c r="S1710"/>
      <c r="T1710"/>
      <c r="AB1710"/>
      <c r="AC1710"/>
    </row>
    <row r="1711" spans="16:257">
      <c r="P1711"/>
      <c r="Q1711"/>
      <c r="R1711"/>
      <c r="S1711"/>
      <c r="T1711"/>
      <c r="AB1711"/>
      <c r="AC1711"/>
    </row>
    <row r="1712" spans="16:257">
      <c r="P1712"/>
      <c r="Q1712"/>
      <c r="R1712"/>
      <c r="S1712"/>
      <c r="T1712"/>
      <c r="AB1712"/>
      <c r="AC1712"/>
    </row>
    <row r="1713" spans="16:34">
      <c r="P1713"/>
      <c r="Q1713"/>
      <c r="R1713"/>
      <c r="S1713"/>
      <c r="T1713"/>
      <c r="AB1713"/>
      <c r="AC1713"/>
    </row>
    <row r="1714" spans="16:34">
      <c r="P1714"/>
      <c r="Q1714"/>
      <c r="R1714"/>
      <c r="S1714"/>
      <c r="T1714"/>
      <c r="AB1714"/>
      <c r="AC1714"/>
    </row>
    <row r="1715" spans="16:34">
      <c r="P1715"/>
      <c r="Q1715"/>
      <c r="R1715"/>
      <c r="S1715"/>
      <c r="T1715"/>
      <c r="AB1715"/>
      <c r="AC1715"/>
    </row>
    <row r="1717" spans="16:34">
      <c r="P1717"/>
      <c r="Q1717"/>
      <c r="R1717"/>
      <c r="S1717"/>
      <c r="T1717"/>
      <c r="AB1717"/>
      <c r="AC1717"/>
    </row>
    <row r="1718" spans="16:34">
      <c r="P1718"/>
      <c r="Q1718"/>
      <c r="R1718"/>
      <c r="S1718"/>
      <c r="T1718"/>
      <c r="AB1718"/>
      <c r="AC1718"/>
    </row>
    <row r="1719" spans="16:34">
      <c r="P1719"/>
      <c r="Q1719"/>
      <c r="R1719"/>
      <c r="S1719"/>
      <c r="T1719"/>
      <c r="AB1719"/>
      <c r="AC1719"/>
    </row>
    <row r="1720" spans="16:34">
      <c r="P1720"/>
      <c r="Q1720"/>
      <c r="R1720"/>
      <c r="S1720"/>
      <c r="T1720"/>
      <c r="AB1720"/>
      <c r="AC1720"/>
    </row>
    <row r="1721" spans="16:34">
      <c r="P1721"/>
      <c r="Q1721"/>
      <c r="R1721"/>
      <c r="S1721"/>
      <c r="T1721"/>
      <c r="AB1721"/>
      <c r="AC1721"/>
    </row>
    <row r="1722" spans="16:34" ht="18">
      <c r="Q1722" s="4"/>
      <c r="T1722"/>
      <c r="U1722" s="2"/>
      <c r="V1722" s="2"/>
      <c r="X1722" s="2"/>
      <c r="Y1722" s="2"/>
      <c r="AB1722" s="2"/>
      <c r="AC1722"/>
      <c r="AG1722" s="3"/>
      <c r="AH1722" s="3"/>
    </row>
    <row r="1723" spans="16:34">
      <c r="Q1723"/>
      <c r="T1723"/>
      <c r="U1723" s="2"/>
      <c r="V1723" s="2"/>
      <c r="X1723" s="2"/>
      <c r="Y1723" s="2"/>
      <c r="AB1723" s="2"/>
      <c r="AC1723"/>
      <c r="AG1723" s="3"/>
      <c r="AH1723" s="3"/>
    </row>
    <row r="1724" spans="16:34">
      <c r="Q1724"/>
      <c r="T1724"/>
      <c r="U1724" s="2"/>
      <c r="V1724" s="2"/>
      <c r="X1724" s="2"/>
      <c r="Y1724" s="2"/>
      <c r="AB1724"/>
      <c r="AC1724"/>
      <c r="AG1724" s="3"/>
      <c r="AH1724" s="3"/>
    </row>
    <row r="1725" spans="16:34">
      <c r="P1725"/>
      <c r="S1725"/>
      <c r="U1725" s="2"/>
      <c r="W1725" s="2"/>
      <c r="X1725" s="2"/>
      <c r="AB1725"/>
      <c r="AC1725"/>
      <c r="AF1725" s="3"/>
      <c r="AG1725" s="3"/>
    </row>
    <row r="1726" spans="16:34">
      <c r="P1726"/>
      <c r="S1726"/>
      <c r="U1726" s="2"/>
      <c r="W1726" s="2"/>
      <c r="X1726" s="2"/>
      <c r="AB1726"/>
      <c r="AC1726"/>
      <c r="AF1726" s="3"/>
      <c r="AG1726" s="3"/>
    </row>
    <row r="1727" spans="16:34">
      <c r="P1727"/>
      <c r="S1727"/>
      <c r="U1727" s="2"/>
      <c r="W1727" s="2"/>
      <c r="X1727" s="2"/>
      <c r="AB1727"/>
      <c r="AC1727"/>
      <c r="AF1727" s="3"/>
      <c r="AG1727" s="3"/>
    </row>
    <row r="1728" spans="16:34">
      <c r="P1728"/>
      <c r="S1728"/>
      <c r="U1728" s="2"/>
      <c r="W1728" s="2"/>
      <c r="X1728" s="2"/>
      <c r="AB1728"/>
      <c r="AC1728"/>
      <c r="AF1728" s="3"/>
      <c r="AG1728" s="3"/>
    </row>
    <row r="1729" spans="16:33">
      <c r="P1729"/>
      <c r="S1729"/>
      <c r="U1729" s="2"/>
      <c r="W1729" s="2"/>
      <c r="X1729" s="2"/>
      <c r="AB1729"/>
      <c r="AC1729"/>
      <c r="AF1729" s="3"/>
      <c r="AG1729" s="3"/>
    </row>
    <row r="1730" spans="16:33">
      <c r="P1730"/>
      <c r="S1730"/>
      <c r="U1730" s="2"/>
      <c r="W1730" s="2"/>
      <c r="X1730" s="2"/>
      <c r="AB1730"/>
      <c r="AC1730"/>
      <c r="AF1730" s="3"/>
      <c r="AG1730" s="3"/>
    </row>
    <row r="1731" spans="16:33">
      <c r="P1731"/>
      <c r="S1731"/>
      <c r="U1731" s="2"/>
      <c r="W1731" s="2"/>
      <c r="X1731" s="2"/>
      <c r="AB1731"/>
      <c r="AC1731"/>
      <c r="AF1731" s="3"/>
      <c r="AG1731" s="3"/>
    </row>
    <row r="1732" spans="16:33">
      <c r="P1732"/>
      <c r="S1732"/>
      <c r="U1732" s="2"/>
      <c r="W1732" s="2"/>
      <c r="X1732" s="2"/>
      <c r="AB1732"/>
      <c r="AC1732"/>
      <c r="AF1732" s="3"/>
      <c r="AG1732" s="3"/>
    </row>
    <row r="1733" spans="16:33">
      <c r="P1733"/>
      <c r="S1733"/>
      <c r="U1733" s="2"/>
      <c r="W1733" s="2"/>
      <c r="X1733" s="2"/>
      <c r="AB1733"/>
      <c r="AC1733"/>
      <c r="AF1733" s="3"/>
      <c r="AG1733" s="3"/>
    </row>
    <row r="1734" spans="16:33">
      <c r="P1734"/>
      <c r="S1734"/>
      <c r="U1734" s="2"/>
      <c r="W1734" s="2"/>
      <c r="X1734" s="2"/>
      <c r="AB1734"/>
      <c r="AC1734"/>
      <c r="AF1734" s="3"/>
      <c r="AG1734" s="3"/>
    </row>
    <row r="1735" spans="16:33">
      <c r="P1735"/>
      <c r="S1735"/>
      <c r="U1735" s="2"/>
      <c r="W1735" s="2"/>
      <c r="X1735" s="2"/>
      <c r="AB1735"/>
      <c r="AC1735"/>
      <c r="AF1735" s="3"/>
      <c r="AG1735" s="3"/>
    </row>
    <row r="1736" spans="16:33">
      <c r="P1736"/>
      <c r="S1736"/>
      <c r="U1736" s="2"/>
      <c r="W1736" s="2"/>
      <c r="X1736" s="2"/>
      <c r="AB1736"/>
      <c r="AC1736"/>
      <c r="AF1736" s="3"/>
      <c r="AG1736" s="3"/>
    </row>
    <row r="1737" spans="16:33">
      <c r="P1737"/>
      <c r="S1737"/>
      <c r="U1737" s="2"/>
      <c r="W1737" s="2"/>
      <c r="X1737" s="2"/>
      <c r="AB1737"/>
      <c r="AC1737"/>
      <c r="AF1737" s="3"/>
      <c r="AG1737" s="3"/>
    </row>
    <row r="1738" spans="16:33">
      <c r="P1738"/>
      <c r="S1738"/>
      <c r="U1738" s="2"/>
      <c r="W1738" s="2"/>
      <c r="X1738" s="2"/>
      <c r="AB1738"/>
      <c r="AC1738"/>
      <c r="AF1738" s="3"/>
      <c r="AG1738" s="3"/>
    </row>
    <row r="1739" spans="16:33">
      <c r="P1739"/>
      <c r="S1739"/>
      <c r="U1739" s="2"/>
      <c r="W1739" s="2"/>
      <c r="X1739" s="2"/>
      <c r="AB1739"/>
      <c r="AC1739"/>
      <c r="AF1739" s="3"/>
      <c r="AG1739" s="3"/>
    </row>
    <row r="1740" spans="16:33">
      <c r="P1740"/>
      <c r="S1740"/>
      <c r="U1740" s="2"/>
      <c r="W1740" s="2"/>
      <c r="X1740" s="2"/>
      <c r="AB1740"/>
      <c r="AC1740"/>
      <c r="AF1740" s="3"/>
      <c r="AG1740" s="3"/>
    </row>
    <row r="1741" spans="16:33">
      <c r="P1741"/>
      <c r="S1741"/>
      <c r="U1741" s="2"/>
      <c r="W1741" s="2"/>
      <c r="X1741" s="2"/>
      <c r="AB1741"/>
      <c r="AC1741"/>
      <c r="AF1741" s="3"/>
      <c r="AG1741" s="3"/>
    </row>
    <row r="1742" spans="16:33">
      <c r="P1742"/>
      <c r="S1742"/>
      <c r="U1742" s="2"/>
      <c r="W1742" s="2"/>
      <c r="X1742" s="2"/>
      <c r="AB1742"/>
      <c r="AC1742"/>
      <c r="AF1742" s="3"/>
      <c r="AG1742" s="3"/>
    </row>
    <row r="1743" spans="16:33">
      <c r="P1743"/>
      <c r="S1743"/>
      <c r="U1743" s="2"/>
      <c r="W1743" s="2"/>
      <c r="X1743" s="2"/>
      <c r="AB1743"/>
      <c r="AC1743"/>
      <c r="AF1743" s="3"/>
      <c r="AG1743" s="3"/>
    </row>
    <row r="1744" spans="16:33">
      <c r="P1744"/>
      <c r="S1744"/>
      <c r="U1744" s="2"/>
      <c r="W1744" s="2"/>
      <c r="X1744" s="2"/>
      <c r="AB1744"/>
      <c r="AC1744"/>
      <c r="AF1744" s="3"/>
      <c r="AG1744" s="3"/>
    </row>
    <row r="1745" spans="20:29">
      <c r="T1745"/>
      <c r="AA1745" s="3"/>
      <c r="AC1745"/>
    </row>
    <row r="1746" spans="20:29">
      <c r="T1746"/>
      <c r="AA1746" s="3"/>
      <c r="AC1746"/>
    </row>
    <row r="1747" spans="20:29">
      <c r="T1747"/>
      <c r="AA1747" s="3"/>
      <c r="AC1747"/>
    </row>
    <row r="1748" spans="20:29">
      <c r="T1748"/>
      <c r="AA1748" s="3"/>
      <c r="AC1748"/>
    </row>
    <row r="1749" spans="20:29">
      <c r="T1749"/>
      <c r="AA1749" s="3"/>
      <c r="AC1749"/>
    </row>
    <row r="1750" spans="20:29">
      <c r="T1750"/>
      <c r="AA1750" s="3"/>
      <c r="AC1750"/>
    </row>
    <row r="1751" spans="20:29">
      <c r="T1751"/>
      <c r="AA1751" s="3"/>
      <c r="AC1751"/>
    </row>
    <row r="1752" spans="20:29">
      <c r="T1752"/>
      <c r="AA1752" s="3"/>
      <c r="AC1752"/>
    </row>
    <row r="1753" spans="20:29">
      <c r="T1753"/>
      <c r="AA1753" s="3"/>
      <c r="AC1753"/>
    </row>
    <row r="1754" spans="20:29">
      <c r="T1754"/>
      <c r="AA1754" s="3"/>
      <c r="AC1754"/>
    </row>
    <row r="1755" spans="20:29">
      <c r="T1755"/>
      <c r="AA1755" s="3"/>
      <c r="AC1755"/>
    </row>
    <row r="1756" spans="20:29">
      <c r="T1756"/>
      <c r="AA1756" s="3"/>
      <c r="AC1756"/>
    </row>
    <row r="1757" spans="20:29">
      <c r="T1757"/>
      <c r="AA1757" s="3"/>
      <c r="AC1757"/>
    </row>
    <row r="1758" spans="20:29">
      <c r="T1758"/>
      <c r="AA1758" s="3"/>
      <c r="AC1758"/>
    </row>
    <row r="1759" spans="20:29">
      <c r="T1759"/>
      <c r="AA1759" s="3"/>
      <c r="AC1759"/>
    </row>
    <row r="1760" spans="20:29">
      <c r="T1760"/>
      <c r="AA1760" s="3"/>
      <c r="AC1760"/>
    </row>
    <row r="1761" spans="20:29">
      <c r="T1761"/>
      <c r="AA1761" s="3"/>
      <c r="AC1761"/>
    </row>
    <row r="1762" spans="20:29">
      <c r="T1762"/>
      <c r="AA1762" s="3"/>
      <c r="AC1762"/>
    </row>
    <row r="1763" spans="20:29">
      <c r="T1763"/>
      <c r="AA1763" s="3"/>
      <c r="AC1763"/>
    </row>
    <row r="1764" spans="20:29">
      <c r="T1764"/>
      <c r="AA1764" s="3"/>
      <c r="AC1764"/>
    </row>
    <row r="1765" spans="20:29">
      <c r="T1765"/>
      <c r="AA1765" s="3"/>
      <c r="AC1765"/>
    </row>
    <row r="1766" spans="20:29">
      <c r="T1766"/>
      <c r="AA1766" s="3"/>
      <c r="AC1766"/>
    </row>
    <row r="1767" spans="20:29">
      <c r="T1767"/>
      <c r="AA1767" s="3"/>
      <c r="AC1767"/>
    </row>
  </sheetData>
  <sortState xmlns:xlrd2="http://schemas.microsoft.com/office/spreadsheetml/2017/richdata2" ref="A1581:O1586">
    <sortCondition descending="1" ref="L1581:L1586"/>
    <sortCondition descending="1" ref="N1581:N1586"/>
  </sortState>
  <dataConsolidate/>
  <mergeCells count="2">
    <mergeCell ref="A69:N69"/>
    <mergeCell ref="A70:N70"/>
  </mergeCells>
  <phoneticPr fontId="0" type="noConversion"/>
  <conditionalFormatting sqref="B81:B82">
    <cfRule type="duplicateValues" dxfId="378" priority="226"/>
  </conditionalFormatting>
  <conditionalFormatting sqref="B84">
    <cfRule type="duplicateValues" dxfId="377" priority="524"/>
  </conditionalFormatting>
  <conditionalFormatting sqref="B91:B92">
    <cfRule type="duplicateValues" dxfId="376" priority="525"/>
  </conditionalFormatting>
  <conditionalFormatting sqref="B120:B130 B98:B99 B78:B79 B65 B101:B102 B104:B118 B134:B136 B132 B81:B96">
    <cfRule type="duplicateValues" dxfId="375" priority="526"/>
  </conditionalFormatting>
  <conditionalFormatting sqref="B589:B591">
    <cfRule type="duplicateValues" dxfId="374" priority="1"/>
  </conditionalFormatting>
  <conditionalFormatting sqref="B1091">
    <cfRule type="duplicateValues" dxfId="373" priority="2"/>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H6264"/>
  <sheetViews>
    <sheetView workbookViewId="0"/>
  </sheetViews>
  <sheetFormatPr defaultColWidth="8.85546875" defaultRowHeight="15"/>
  <cols>
    <col min="1" max="1" width="22.5703125" bestFit="1" customWidth="1"/>
    <col min="2" max="3" width="10.5703125" style="340" customWidth="1"/>
  </cols>
  <sheetData>
    <row r="1" spans="1:3">
      <c r="A1" s="90" t="s">
        <v>5781</v>
      </c>
      <c r="B1" s="336" t="s">
        <v>7822</v>
      </c>
      <c r="C1" s="337" t="s">
        <v>7823</v>
      </c>
    </row>
    <row r="2" spans="1:3">
      <c r="A2" s="90" t="s">
        <v>3841</v>
      </c>
      <c r="B2" s="338">
        <v>31802</v>
      </c>
      <c r="C2" s="337" t="s">
        <v>1153</v>
      </c>
    </row>
    <row r="3" spans="1:3">
      <c r="A3" s="316" t="s">
        <v>10946</v>
      </c>
      <c r="B3" s="339">
        <v>37534</v>
      </c>
      <c r="C3" s="340">
        <v>23.5</v>
      </c>
    </row>
    <row r="4" spans="1:3">
      <c r="A4" s="59" t="s">
        <v>5560</v>
      </c>
      <c r="B4" s="338">
        <v>33509</v>
      </c>
      <c r="C4" s="337" t="s">
        <v>5840</v>
      </c>
    </row>
    <row r="5" spans="1:3">
      <c r="A5" s="59" t="s">
        <v>5166</v>
      </c>
      <c r="B5" s="338">
        <v>34133</v>
      </c>
      <c r="C5" s="337" t="s">
        <v>5313</v>
      </c>
    </row>
    <row r="6" spans="1:3">
      <c r="A6" t="s">
        <v>789</v>
      </c>
      <c r="B6" s="341">
        <v>30548</v>
      </c>
      <c r="C6" s="342" t="s">
        <v>3095</v>
      </c>
    </row>
    <row r="7" spans="1:3">
      <c r="A7" t="s">
        <v>3754</v>
      </c>
      <c r="B7" s="341">
        <v>31255</v>
      </c>
      <c r="C7" s="342" t="s">
        <v>1440</v>
      </c>
    </row>
    <row r="8" spans="1:3">
      <c r="A8" s="316" t="s">
        <v>10947</v>
      </c>
      <c r="B8" s="339">
        <v>36628</v>
      </c>
      <c r="C8" s="340">
        <v>23.5</v>
      </c>
    </row>
    <row r="9" spans="1:3">
      <c r="A9" t="s">
        <v>1152</v>
      </c>
      <c r="B9" s="341">
        <v>32723</v>
      </c>
      <c r="C9" s="342" t="s">
        <v>1153</v>
      </c>
    </row>
    <row r="10" spans="1:3">
      <c r="A10" t="s">
        <v>10150</v>
      </c>
      <c r="B10" s="343">
        <v>35471</v>
      </c>
      <c r="C10" s="344" t="s">
        <v>10151</v>
      </c>
    </row>
    <row r="11" spans="1:3">
      <c r="A11" t="s">
        <v>1154</v>
      </c>
      <c r="B11" s="341">
        <v>31426</v>
      </c>
      <c r="C11" s="342" t="s">
        <v>2884</v>
      </c>
    </row>
    <row r="12" spans="1:3">
      <c r="A12" s="100" t="s">
        <v>4510</v>
      </c>
      <c r="B12" s="338">
        <v>33394</v>
      </c>
      <c r="C12" s="337" t="s">
        <v>4187</v>
      </c>
    </row>
    <row r="13" spans="1:3">
      <c r="A13" t="s">
        <v>3165</v>
      </c>
      <c r="B13" s="341">
        <v>28616</v>
      </c>
      <c r="C13" s="342" t="s">
        <v>3421</v>
      </c>
    </row>
    <row r="14" spans="1:3">
      <c r="A14" s="109" t="s">
        <v>8037</v>
      </c>
      <c r="B14" s="345">
        <v>35363</v>
      </c>
      <c r="C14" s="346" t="s">
        <v>8283</v>
      </c>
    </row>
    <row r="15" spans="1:3">
      <c r="A15" s="316" t="s">
        <v>10948</v>
      </c>
      <c r="B15" s="339">
        <v>37177</v>
      </c>
      <c r="C15" s="340">
        <v>23.3</v>
      </c>
    </row>
    <row r="16" spans="1:3">
      <c r="A16" s="90" t="s">
        <v>3842</v>
      </c>
      <c r="B16" s="338">
        <v>33187</v>
      </c>
      <c r="C16" s="337" t="s">
        <v>402</v>
      </c>
    </row>
    <row r="17" spans="1:3">
      <c r="A17" t="s">
        <v>1155</v>
      </c>
      <c r="B17" s="341">
        <v>32483</v>
      </c>
      <c r="C17" s="342" t="s">
        <v>1156</v>
      </c>
    </row>
    <row r="18" spans="1:3">
      <c r="A18" s="59" t="s">
        <v>4957</v>
      </c>
      <c r="B18" s="338">
        <v>33640</v>
      </c>
      <c r="C18" s="337" t="s">
        <v>4862</v>
      </c>
    </row>
    <row r="19" spans="1:3">
      <c r="A19" s="59" t="s">
        <v>5538</v>
      </c>
      <c r="B19" s="338">
        <v>33905</v>
      </c>
      <c r="C19" s="337" t="s">
        <v>5840</v>
      </c>
    </row>
    <row r="20" spans="1:3">
      <c r="A20" t="s">
        <v>1265</v>
      </c>
      <c r="B20" s="341">
        <v>29390</v>
      </c>
      <c r="C20" s="342" t="s">
        <v>2251</v>
      </c>
    </row>
    <row r="21" spans="1:3">
      <c r="A21" s="10" t="s">
        <v>4549</v>
      </c>
      <c r="B21" s="341">
        <v>33962</v>
      </c>
      <c r="C21" s="337" t="s">
        <v>4853</v>
      </c>
    </row>
    <row r="22" spans="1:3">
      <c r="A22" t="s">
        <v>2079</v>
      </c>
      <c r="B22" s="341">
        <v>27532</v>
      </c>
      <c r="C22" s="342"/>
    </row>
    <row r="23" spans="1:3">
      <c r="A23" s="59" t="s">
        <v>6142</v>
      </c>
      <c r="B23" s="338">
        <v>34989</v>
      </c>
      <c r="C23" s="347" t="s">
        <v>6348</v>
      </c>
    </row>
    <row r="24" spans="1:3">
      <c r="A24" s="10" t="s">
        <v>4497</v>
      </c>
      <c r="B24" s="341">
        <v>32757</v>
      </c>
      <c r="C24" s="337" t="s">
        <v>499</v>
      </c>
    </row>
    <row r="25" spans="1:3">
      <c r="A25" s="59" t="s">
        <v>5670</v>
      </c>
      <c r="B25" s="338">
        <v>33969</v>
      </c>
      <c r="C25" s="337" t="s">
        <v>5839</v>
      </c>
    </row>
    <row r="26" spans="1:3">
      <c r="A26" s="59" t="s">
        <v>205</v>
      </c>
      <c r="B26" s="338">
        <v>32773</v>
      </c>
      <c r="C26" s="337" t="s">
        <v>485</v>
      </c>
    </row>
    <row r="27" spans="1:3">
      <c r="A27" s="59" t="s">
        <v>6692</v>
      </c>
      <c r="B27" s="338">
        <v>35367</v>
      </c>
      <c r="C27" s="337" t="s">
        <v>6795</v>
      </c>
    </row>
    <row r="28" spans="1:3">
      <c r="A28" s="59" t="s">
        <v>794</v>
      </c>
      <c r="B28" s="338">
        <v>32161</v>
      </c>
      <c r="C28" s="337" t="s">
        <v>1153</v>
      </c>
    </row>
    <row r="29" spans="1:3">
      <c r="A29" s="59" t="s">
        <v>6554</v>
      </c>
      <c r="B29" s="338">
        <v>35045</v>
      </c>
      <c r="C29" s="337" t="s">
        <v>6796</v>
      </c>
    </row>
    <row r="30" spans="1:3">
      <c r="A30" t="s">
        <v>2770</v>
      </c>
      <c r="B30" s="341">
        <v>31215</v>
      </c>
      <c r="C30" s="342" t="s">
        <v>2796</v>
      </c>
    </row>
    <row r="31" spans="1:3">
      <c r="A31" t="s">
        <v>3755</v>
      </c>
      <c r="B31" s="341">
        <v>29669</v>
      </c>
      <c r="C31" s="342" t="s">
        <v>2986</v>
      </c>
    </row>
    <row r="32" spans="1:3">
      <c r="A32" s="59" t="s">
        <v>55</v>
      </c>
      <c r="B32" s="338">
        <v>32942</v>
      </c>
      <c r="C32" s="337" t="s">
        <v>483</v>
      </c>
    </row>
    <row r="33" spans="1:3">
      <c r="A33" s="59" t="s">
        <v>5750</v>
      </c>
      <c r="B33" s="338">
        <v>32942</v>
      </c>
      <c r="C33" s="337" t="s">
        <v>483</v>
      </c>
    </row>
    <row r="34" spans="1:3">
      <c r="A34" s="59" t="s">
        <v>6083</v>
      </c>
      <c r="B34" s="338">
        <v>34904</v>
      </c>
      <c r="C34" s="347" t="s">
        <v>6349</v>
      </c>
    </row>
    <row r="35" spans="1:3">
      <c r="A35" s="99" t="s">
        <v>10323</v>
      </c>
      <c r="B35" s="339">
        <v>35880</v>
      </c>
      <c r="C35" s="340" t="s">
        <v>10949</v>
      </c>
    </row>
    <row r="36" spans="1:3">
      <c r="A36" t="s">
        <v>98</v>
      </c>
      <c r="B36" s="341">
        <v>32344</v>
      </c>
      <c r="C36" s="342" t="s">
        <v>2441</v>
      </c>
    </row>
    <row r="37" spans="1:3">
      <c r="A37" t="s">
        <v>10152</v>
      </c>
      <c r="B37" s="348">
        <v>36184</v>
      </c>
      <c r="C37" s="344" t="s">
        <v>10151</v>
      </c>
    </row>
    <row r="38" spans="1:3">
      <c r="A38" s="59" t="s">
        <v>7138</v>
      </c>
      <c r="B38" s="338">
        <v>33705</v>
      </c>
      <c r="C38" s="347" t="s">
        <v>5314</v>
      </c>
    </row>
    <row r="39" spans="1:3">
      <c r="A39" s="59" t="s">
        <v>3843</v>
      </c>
      <c r="B39" s="338">
        <v>32897</v>
      </c>
      <c r="C39" s="337" t="s">
        <v>4179</v>
      </c>
    </row>
    <row r="40" spans="1:3">
      <c r="A40" t="s">
        <v>2430</v>
      </c>
      <c r="B40" s="341">
        <v>30439</v>
      </c>
      <c r="C40" s="342" t="s">
        <v>2201</v>
      </c>
    </row>
    <row r="41" spans="1:3">
      <c r="A41" s="109" t="s">
        <v>8041</v>
      </c>
      <c r="B41" s="345">
        <v>35581</v>
      </c>
      <c r="C41" s="346" t="s">
        <v>7480</v>
      </c>
    </row>
    <row r="42" spans="1:3">
      <c r="A42" t="s">
        <v>10153</v>
      </c>
      <c r="B42" s="348">
        <v>35627</v>
      </c>
      <c r="C42" s="344" t="s">
        <v>10151</v>
      </c>
    </row>
    <row r="43" spans="1:3">
      <c r="A43" s="316" t="s">
        <v>10950</v>
      </c>
      <c r="B43" s="339">
        <v>37283</v>
      </c>
      <c r="C43" s="340">
        <v>23.1</v>
      </c>
    </row>
    <row r="44" spans="1:3">
      <c r="A44" s="59" t="s">
        <v>1157</v>
      </c>
      <c r="B44" s="338">
        <v>32026</v>
      </c>
      <c r="C44" s="337" t="s">
        <v>1153</v>
      </c>
    </row>
    <row r="45" spans="1:3">
      <c r="A45" s="316" t="s">
        <v>10951</v>
      </c>
      <c r="B45" s="339">
        <v>36954</v>
      </c>
      <c r="C45" s="340">
        <v>23.4</v>
      </c>
    </row>
    <row r="46" spans="1:3">
      <c r="A46" t="s">
        <v>8955</v>
      </c>
      <c r="B46" s="341">
        <v>36342</v>
      </c>
      <c r="C46" s="341" t="s">
        <v>8459</v>
      </c>
    </row>
    <row r="47" spans="1:3">
      <c r="A47" s="109" t="s">
        <v>8140</v>
      </c>
      <c r="B47" s="349">
        <v>35772</v>
      </c>
      <c r="C47" s="346" t="s">
        <v>8284</v>
      </c>
    </row>
    <row r="48" spans="1:3">
      <c r="A48" s="59" t="s">
        <v>6624</v>
      </c>
      <c r="B48" s="338">
        <v>35776</v>
      </c>
      <c r="C48" s="337" t="s">
        <v>6795</v>
      </c>
    </row>
    <row r="49" spans="1:3">
      <c r="A49" t="s">
        <v>2406</v>
      </c>
      <c r="B49" s="341">
        <v>30973</v>
      </c>
      <c r="C49" s="342" t="s">
        <v>1443</v>
      </c>
    </row>
    <row r="50" spans="1:3">
      <c r="A50" s="59" t="s">
        <v>5087</v>
      </c>
      <c r="B50" s="338">
        <v>33806</v>
      </c>
      <c r="C50" s="337" t="s">
        <v>5314</v>
      </c>
    </row>
    <row r="51" spans="1:3">
      <c r="A51" s="316" t="s">
        <v>10952</v>
      </c>
      <c r="B51" s="339">
        <v>36350</v>
      </c>
      <c r="C51" s="340" t="s">
        <v>10953</v>
      </c>
    </row>
    <row r="52" spans="1:3">
      <c r="A52" t="s">
        <v>3595</v>
      </c>
      <c r="B52" s="341">
        <v>31913</v>
      </c>
      <c r="C52" s="342" t="s">
        <v>3135</v>
      </c>
    </row>
    <row r="53" spans="1:3">
      <c r="A53" t="s">
        <v>10154</v>
      </c>
      <c r="B53" s="348">
        <v>35985</v>
      </c>
      <c r="C53" s="344" t="s">
        <v>10151</v>
      </c>
    </row>
    <row r="54" spans="1:3">
      <c r="A54" t="s">
        <v>187</v>
      </c>
      <c r="B54" s="341">
        <v>31797</v>
      </c>
      <c r="C54" s="342" t="s">
        <v>3135</v>
      </c>
    </row>
    <row r="55" spans="1:3">
      <c r="A55" s="59" t="s">
        <v>5202</v>
      </c>
      <c r="B55" s="338">
        <v>34113</v>
      </c>
      <c r="C55" s="337" t="s">
        <v>5315</v>
      </c>
    </row>
    <row r="56" spans="1:3">
      <c r="A56" s="164" t="s">
        <v>8010</v>
      </c>
      <c r="B56" s="350">
        <v>35698</v>
      </c>
      <c r="C56" s="351" t="s">
        <v>8285</v>
      </c>
    </row>
    <row r="57" spans="1:3">
      <c r="A57" s="59" t="s">
        <v>6070</v>
      </c>
      <c r="B57" s="338">
        <v>34792</v>
      </c>
      <c r="C57" s="347" t="s">
        <v>6350</v>
      </c>
    </row>
    <row r="58" spans="1:3">
      <c r="A58" s="10" t="s">
        <v>4607</v>
      </c>
      <c r="B58" s="341">
        <v>33295</v>
      </c>
      <c r="C58" s="337" t="s">
        <v>4846</v>
      </c>
    </row>
    <row r="59" spans="1:3">
      <c r="A59" s="59" t="s">
        <v>5728</v>
      </c>
      <c r="B59" s="338">
        <v>34471</v>
      </c>
      <c r="C59" s="347" t="s">
        <v>5843</v>
      </c>
    </row>
    <row r="60" spans="1:3">
      <c r="A60" t="s">
        <v>1147</v>
      </c>
      <c r="B60" s="341">
        <v>30139</v>
      </c>
      <c r="C60" s="342" t="s">
        <v>1622</v>
      </c>
    </row>
    <row r="61" spans="1:3">
      <c r="A61" t="s">
        <v>10155</v>
      </c>
      <c r="B61" s="348">
        <v>34907</v>
      </c>
      <c r="C61" s="344" t="s">
        <v>10151</v>
      </c>
    </row>
    <row r="62" spans="1:3">
      <c r="A62" s="164" t="s">
        <v>8173</v>
      </c>
      <c r="B62" s="350">
        <v>36158</v>
      </c>
      <c r="C62" s="351" t="s">
        <v>8286</v>
      </c>
    </row>
    <row r="63" spans="1:3">
      <c r="A63" s="10" t="s">
        <v>4486</v>
      </c>
      <c r="B63" s="341">
        <v>32658</v>
      </c>
      <c r="C63" s="337" t="s">
        <v>1153</v>
      </c>
    </row>
    <row r="64" spans="1:3">
      <c r="A64" s="59" t="s">
        <v>4948</v>
      </c>
      <c r="B64" s="338">
        <v>33408</v>
      </c>
      <c r="C64" s="337" t="s">
        <v>4852</v>
      </c>
    </row>
    <row r="65" spans="1:3">
      <c r="A65" s="164" t="s">
        <v>8195</v>
      </c>
      <c r="B65" s="350">
        <v>35871</v>
      </c>
      <c r="C65" s="351" t="s">
        <v>8287</v>
      </c>
    </row>
    <row r="66" spans="1:3">
      <c r="A66" s="59" t="s">
        <v>5198</v>
      </c>
      <c r="B66" s="338">
        <v>34135</v>
      </c>
      <c r="C66" s="337" t="s">
        <v>5316</v>
      </c>
    </row>
    <row r="67" spans="1:3">
      <c r="A67" t="s">
        <v>1158</v>
      </c>
      <c r="B67" s="341">
        <v>31940</v>
      </c>
      <c r="C67" s="342" t="s">
        <v>2409</v>
      </c>
    </row>
    <row r="68" spans="1:3">
      <c r="A68" s="164" t="s">
        <v>8101</v>
      </c>
      <c r="B68" s="350">
        <v>36333</v>
      </c>
      <c r="C68" s="351" t="s">
        <v>8288</v>
      </c>
    </row>
    <row r="69" spans="1:3">
      <c r="A69" t="s">
        <v>3542</v>
      </c>
      <c r="B69" s="341">
        <v>27372</v>
      </c>
      <c r="C69" s="342"/>
    </row>
    <row r="70" spans="1:3">
      <c r="A70" s="316" t="s">
        <v>10954</v>
      </c>
      <c r="B70" s="339">
        <v>36306</v>
      </c>
      <c r="C70" s="340" t="s">
        <v>10955</v>
      </c>
    </row>
    <row r="71" spans="1:3">
      <c r="A71" s="59" t="s">
        <v>6736</v>
      </c>
      <c r="B71" s="338">
        <v>33713</v>
      </c>
      <c r="C71" s="337" t="s">
        <v>6797</v>
      </c>
    </row>
    <row r="72" spans="1:3">
      <c r="A72" s="59" t="s">
        <v>2771</v>
      </c>
      <c r="B72" s="338">
        <v>31020</v>
      </c>
      <c r="C72" s="352" t="s">
        <v>2884</v>
      </c>
    </row>
    <row r="73" spans="1:3">
      <c r="A73" t="s">
        <v>3373</v>
      </c>
      <c r="B73" s="341">
        <v>30990</v>
      </c>
      <c r="C73" s="342" t="s">
        <v>2098</v>
      </c>
    </row>
    <row r="74" spans="1:3">
      <c r="A74" t="s">
        <v>1159</v>
      </c>
      <c r="B74" s="341">
        <v>32171</v>
      </c>
      <c r="C74" s="342" t="s">
        <v>1153</v>
      </c>
    </row>
    <row r="75" spans="1:3">
      <c r="A75" s="59" t="s">
        <v>6013</v>
      </c>
      <c r="B75" s="338">
        <v>34408</v>
      </c>
      <c r="C75" s="347" t="s">
        <v>5840</v>
      </c>
    </row>
    <row r="76" spans="1:3">
      <c r="A76" s="59" t="s">
        <v>5055</v>
      </c>
      <c r="B76" s="338">
        <v>33602</v>
      </c>
      <c r="C76" s="337" t="s">
        <v>5316</v>
      </c>
    </row>
    <row r="77" spans="1:3">
      <c r="A77" t="s">
        <v>2408</v>
      </c>
      <c r="B77" s="341">
        <v>32362</v>
      </c>
      <c r="C77" s="342" t="s">
        <v>2409</v>
      </c>
    </row>
    <row r="78" spans="1:3">
      <c r="A78" s="59" t="s">
        <v>484</v>
      </c>
      <c r="B78" s="338">
        <v>32859</v>
      </c>
      <c r="C78" s="337" t="s">
        <v>485</v>
      </c>
    </row>
    <row r="79" spans="1:3">
      <c r="A79" t="s">
        <v>1160</v>
      </c>
      <c r="B79" s="341">
        <v>30861</v>
      </c>
      <c r="C79" s="342" t="s">
        <v>2884</v>
      </c>
    </row>
    <row r="80" spans="1:3">
      <c r="A80" s="59" t="s">
        <v>6543</v>
      </c>
      <c r="B80" s="338">
        <v>35470</v>
      </c>
      <c r="C80" s="337" t="s">
        <v>6798</v>
      </c>
    </row>
    <row r="81" spans="1:3">
      <c r="A81" s="59" t="s">
        <v>5037</v>
      </c>
      <c r="B81" s="338">
        <v>34549</v>
      </c>
      <c r="C81" s="337" t="s">
        <v>5317</v>
      </c>
    </row>
    <row r="82" spans="1:3">
      <c r="A82" t="s">
        <v>3756</v>
      </c>
      <c r="B82" s="341">
        <v>30467</v>
      </c>
      <c r="C82" s="342" t="s">
        <v>2796</v>
      </c>
    </row>
    <row r="83" spans="1:3">
      <c r="A83" s="59" t="s">
        <v>5450</v>
      </c>
      <c r="B83" s="338">
        <v>34224</v>
      </c>
      <c r="C83" s="337" t="s">
        <v>5843</v>
      </c>
    </row>
    <row r="84" spans="1:3">
      <c r="A84" s="59" t="s">
        <v>4958</v>
      </c>
      <c r="B84" s="338">
        <v>33285</v>
      </c>
      <c r="C84" s="337" t="s">
        <v>4852</v>
      </c>
    </row>
    <row r="85" spans="1:3">
      <c r="A85" t="s">
        <v>4958</v>
      </c>
      <c r="B85" s="348">
        <v>35440</v>
      </c>
      <c r="C85" s="344" t="s">
        <v>10151</v>
      </c>
    </row>
    <row r="86" spans="1:3">
      <c r="A86" t="s">
        <v>1161</v>
      </c>
      <c r="B86" s="341">
        <v>32296</v>
      </c>
      <c r="C86" s="342" t="s">
        <v>1153</v>
      </c>
    </row>
    <row r="87" spans="1:3">
      <c r="A87" s="59" t="s">
        <v>5637</v>
      </c>
      <c r="B87" s="338">
        <v>34416</v>
      </c>
      <c r="C87" s="337" t="s">
        <v>5851</v>
      </c>
    </row>
    <row r="88" spans="1:3">
      <c r="A88" t="s">
        <v>10156</v>
      </c>
      <c r="B88" s="348">
        <v>35739</v>
      </c>
      <c r="C88" s="344" t="s">
        <v>10151</v>
      </c>
    </row>
    <row r="89" spans="1:3">
      <c r="A89" s="59" t="s">
        <v>5733</v>
      </c>
      <c r="B89" s="338">
        <v>33659</v>
      </c>
      <c r="C89" s="347" t="s">
        <v>5324</v>
      </c>
    </row>
    <row r="90" spans="1:3">
      <c r="A90" s="90" t="s">
        <v>3844</v>
      </c>
      <c r="B90" s="338">
        <v>32448</v>
      </c>
      <c r="C90" s="337" t="s">
        <v>4178</v>
      </c>
    </row>
    <row r="91" spans="1:3">
      <c r="A91" t="s">
        <v>10157</v>
      </c>
      <c r="B91" s="348">
        <v>36222</v>
      </c>
      <c r="C91" s="344" t="s">
        <v>10151</v>
      </c>
    </row>
    <row r="92" spans="1:3">
      <c r="A92" s="59" t="s">
        <v>7394</v>
      </c>
      <c r="B92" s="338">
        <v>34231</v>
      </c>
      <c r="C92" s="347" t="s">
        <v>6351</v>
      </c>
    </row>
    <row r="93" spans="1:3">
      <c r="A93" s="59" t="s">
        <v>7278</v>
      </c>
      <c r="B93" s="338">
        <v>35176</v>
      </c>
      <c r="C93" s="347" t="s">
        <v>7475</v>
      </c>
    </row>
    <row r="94" spans="1:3">
      <c r="A94" t="s">
        <v>1162</v>
      </c>
      <c r="B94" s="341">
        <v>32361</v>
      </c>
      <c r="C94" s="342" t="s">
        <v>1163</v>
      </c>
    </row>
    <row r="95" spans="1:3">
      <c r="A95" s="59" t="s">
        <v>486</v>
      </c>
      <c r="B95" s="338">
        <v>32409</v>
      </c>
      <c r="C95" s="337" t="s">
        <v>487</v>
      </c>
    </row>
    <row r="96" spans="1:3">
      <c r="A96" s="241" t="s">
        <v>802</v>
      </c>
      <c r="B96" s="338">
        <v>32628</v>
      </c>
      <c r="C96" s="337" t="s">
        <v>1153</v>
      </c>
    </row>
    <row r="97" spans="1:3">
      <c r="A97" t="s">
        <v>1283</v>
      </c>
      <c r="B97" s="341">
        <v>32164</v>
      </c>
      <c r="C97" s="342" t="s">
        <v>3138</v>
      </c>
    </row>
    <row r="98" spans="1:3">
      <c r="A98" s="10" t="s">
        <v>4435</v>
      </c>
      <c r="B98" s="341">
        <v>33556</v>
      </c>
      <c r="C98" s="337" t="s">
        <v>4855</v>
      </c>
    </row>
    <row r="99" spans="1:3">
      <c r="A99" s="59" t="s">
        <v>7373</v>
      </c>
      <c r="B99" s="338">
        <v>33852</v>
      </c>
      <c r="C99" s="347" t="s">
        <v>5839</v>
      </c>
    </row>
    <row r="100" spans="1:3">
      <c r="A100" s="59" t="s">
        <v>6470</v>
      </c>
      <c r="B100" s="338">
        <v>34983</v>
      </c>
      <c r="C100" s="337" t="s">
        <v>6801</v>
      </c>
    </row>
    <row r="101" spans="1:3">
      <c r="A101" s="59" t="s">
        <v>6123</v>
      </c>
      <c r="B101" s="338">
        <v>34210</v>
      </c>
      <c r="C101" s="347" t="s">
        <v>6351</v>
      </c>
    </row>
    <row r="102" spans="1:3">
      <c r="A102" t="s">
        <v>6123</v>
      </c>
      <c r="B102" s="348">
        <v>35620</v>
      </c>
      <c r="C102" s="344" t="s">
        <v>10151</v>
      </c>
    </row>
    <row r="103" spans="1:3">
      <c r="A103" t="s">
        <v>1164</v>
      </c>
      <c r="B103" s="341">
        <v>32445</v>
      </c>
      <c r="C103" s="342" t="s">
        <v>1156</v>
      </c>
    </row>
    <row r="104" spans="1:3">
      <c r="A104" s="109" t="s">
        <v>8027</v>
      </c>
      <c r="B104" s="345">
        <v>35005</v>
      </c>
      <c r="C104" s="353" t="s">
        <v>7475</v>
      </c>
    </row>
    <row r="105" spans="1:3">
      <c r="A105" s="316" t="s">
        <v>10956</v>
      </c>
      <c r="B105" s="339">
        <v>36925</v>
      </c>
      <c r="C105" s="340">
        <v>23.5</v>
      </c>
    </row>
    <row r="106" spans="1:3">
      <c r="A106" s="316" t="s">
        <v>10957</v>
      </c>
      <c r="B106" s="339">
        <v>34680</v>
      </c>
      <c r="C106" s="340" t="s">
        <v>10958</v>
      </c>
    </row>
    <row r="107" spans="1:3">
      <c r="A107" s="59" t="s">
        <v>488</v>
      </c>
      <c r="B107" s="338">
        <v>32928</v>
      </c>
      <c r="C107" s="337" t="s">
        <v>489</v>
      </c>
    </row>
    <row r="108" spans="1:3">
      <c r="A108" t="s">
        <v>2905</v>
      </c>
      <c r="B108" s="341">
        <v>30044</v>
      </c>
      <c r="C108" s="342" t="s">
        <v>3028</v>
      </c>
    </row>
    <row r="109" spans="1:3">
      <c r="A109" t="s">
        <v>3579</v>
      </c>
      <c r="B109" s="341">
        <v>30502</v>
      </c>
      <c r="C109" s="342" t="s">
        <v>3580</v>
      </c>
    </row>
    <row r="110" spans="1:3">
      <c r="A110" s="59" t="s">
        <v>5204</v>
      </c>
      <c r="B110" s="338">
        <v>33477</v>
      </c>
      <c r="C110" s="337" t="s">
        <v>5317</v>
      </c>
    </row>
    <row r="111" spans="1:3">
      <c r="A111" s="59" t="s">
        <v>490</v>
      </c>
      <c r="B111" s="338">
        <v>32881</v>
      </c>
      <c r="C111" s="337" t="s">
        <v>483</v>
      </c>
    </row>
    <row r="112" spans="1:3">
      <c r="A112" s="59" t="s">
        <v>6655</v>
      </c>
      <c r="B112" s="338">
        <v>34715</v>
      </c>
      <c r="C112" s="337" t="s">
        <v>6799</v>
      </c>
    </row>
    <row r="113" spans="1:3">
      <c r="A113" s="59" t="s">
        <v>4625</v>
      </c>
      <c r="B113" s="338">
        <v>35206</v>
      </c>
      <c r="C113" s="337" t="s">
        <v>6832</v>
      </c>
    </row>
    <row r="114" spans="1:3">
      <c r="A114" s="192" t="s">
        <v>9149</v>
      </c>
      <c r="B114" s="338">
        <v>35624</v>
      </c>
      <c r="C114" s="347" t="s">
        <v>7476</v>
      </c>
    </row>
    <row r="115" spans="1:3">
      <c r="A115" s="10" t="s">
        <v>6837</v>
      </c>
      <c r="B115" s="341">
        <v>33602</v>
      </c>
      <c r="C115" s="337" t="s">
        <v>4846</v>
      </c>
    </row>
    <row r="116" spans="1:3">
      <c r="A116" s="90" t="s">
        <v>3836</v>
      </c>
      <c r="B116" s="338">
        <v>33721</v>
      </c>
      <c r="C116" s="337" t="s">
        <v>4180</v>
      </c>
    </row>
    <row r="117" spans="1:3">
      <c r="A117" s="59" t="s">
        <v>6670</v>
      </c>
      <c r="B117" s="338">
        <v>35132</v>
      </c>
      <c r="C117" s="337" t="s">
        <v>6795</v>
      </c>
    </row>
    <row r="118" spans="1:3">
      <c r="A118" s="164" t="s">
        <v>8067</v>
      </c>
      <c r="B118" s="350">
        <v>35284</v>
      </c>
      <c r="C118" s="351" t="s">
        <v>6802</v>
      </c>
    </row>
    <row r="119" spans="1:3">
      <c r="A119" t="s">
        <v>2413</v>
      </c>
      <c r="B119" s="341">
        <v>32050</v>
      </c>
      <c r="C119" s="342" t="s">
        <v>2414</v>
      </c>
    </row>
    <row r="120" spans="1:3">
      <c r="A120" s="59" t="s">
        <v>4952</v>
      </c>
      <c r="B120" s="338">
        <v>33590</v>
      </c>
      <c r="C120" s="337" t="s">
        <v>4849</v>
      </c>
    </row>
    <row r="121" spans="1:3">
      <c r="A121" t="s">
        <v>165</v>
      </c>
      <c r="B121" s="341">
        <v>31453</v>
      </c>
      <c r="C121" s="342" t="s">
        <v>3137</v>
      </c>
    </row>
    <row r="122" spans="1:3">
      <c r="A122" t="s">
        <v>2273</v>
      </c>
      <c r="B122" s="341">
        <v>31537</v>
      </c>
      <c r="C122" s="342" t="s">
        <v>3137</v>
      </c>
    </row>
    <row r="123" spans="1:3">
      <c r="A123" t="s">
        <v>3845</v>
      </c>
      <c r="B123" s="341">
        <v>32932</v>
      </c>
      <c r="C123" s="342" t="s">
        <v>4179</v>
      </c>
    </row>
    <row r="124" spans="1:3">
      <c r="A124" t="s">
        <v>2274</v>
      </c>
      <c r="B124" s="341">
        <v>28707</v>
      </c>
      <c r="C124" s="342" t="s">
        <v>545</v>
      </c>
    </row>
    <row r="125" spans="1:3">
      <c r="A125" t="s">
        <v>99</v>
      </c>
      <c r="B125" s="341">
        <v>30119</v>
      </c>
      <c r="C125" s="342" t="s">
        <v>3028</v>
      </c>
    </row>
    <row r="126" spans="1:3">
      <c r="A126" s="59" t="s">
        <v>7085</v>
      </c>
      <c r="B126" s="338">
        <v>35662</v>
      </c>
      <c r="C126" s="347" t="s">
        <v>7477</v>
      </c>
    </row>
    <row r="127" spans="1:3">
      <c r="A127" t="s">
        <v>9915</v>
      </c>
      <c r="B127" s="348">
        <v>36631</v>
      </c>
      <c r="C127" s="340" t="s">
        <v>9612</v>
      </c>
    </row>
    <row r="128" spans="1:3">
      <c r="A128" s="59" t="s">
        <v>5708</v>
      </c>
      <c r="B128" s="338">
        <v>34352</v>
      </c>
      <c r="C128" s="337" t="s">
        <v>5840</v>
      </c>
    </row>
    <row r="129" spans="1:3">
      <c r="A129" s="90" t="s">
        <v>3846</v>
      </c>
      <c r="B129" s="338">
        <v>33099</v>
      </c>
      <c r="C129" s="337" t="s">
        <v>4178</v>
      </c>
    </row>
    <row r="130" spans="1:3">
      <c r="A130" s="59" t="s">
        <v>7228</v>
      </c>
      <c r="B130" s="338">
        <v>35646</v>
      </c>
      <c r="C130" s="347" t="s">
        <v>7478</v>
      </c>
    </row>
    <row r="131" spans="1:3">
      <c r="A131" t="s">
        <v>2275</v>
      </c>
      <c r="B131" s="341">
        <v>31909</v>
      </c>
      <c r="C131" s="342" t="s">
        <v>2276</v>
      </c>
    </row>
    <row r="132" spans="1:3">
      <c r="A132" s="164" t="s">
        <v>8016</v>
      </c>
      <c r="B132" s="350">
        <v>35354</v>
      </c>
      <c r="C132" s="351" t="s">
        <v>8286</v>
      </c>
    </row>
    <row r="133" spans="1:3">
      <c r="A133" s="59" t="s">
        <v>7221</v>
      </c>
      <c r="B133" s="338">
        <v>35566</v>
      </c>
      <c r="C133" s="347" t="s">
        <v>7479</v>
      </c>
    </row>
    <row r="134" spans="1:3">
      <c r="A134" t="s">
        <v>2342</v>
      </c>
      <c r="B134" s="341">
        <v>30164</v>
      </c>
      <c r="C134" s="342" t="s">
        <v>2091</v>
      </c>
    </row>
    <row r="135" spans="1:3">
      <c r="A135" s="100" t="s">
        <v>4545</v>
      </c>
      <c r="B135" s="341">
        <v>33781</v>
      </c>
      <c r="C135" s="337" t="s">
        <v>4853</v>
      </c>
    </row>
    <row r="136" spans="1:3">
      <c r="A136" t="s">
        <v>2772</v>
      </c>
      <c r="B136" s="341">
        <v>32472</v>
      </c>
      <c r="C136" s="342" t="s">
        <v>2409</v>
      </c>
    </row>
    <row r="137" spans="1:3">
      <c r="A137" t="s">
        <v>1145</v>
      </c>
      <c r="B137" s="341">
        <v>31353</v>
      </c>
      <c r="C137" s="342" t="s">
        <v>1440</v>
      </c>
    </row>
    <row r="138" spans="1:3">
      <c r="A138" s="90" t="s">
        <v>3847</v>
      </c>
      <c r="B138" s="338">
        <v>33580</v>
      </c>
      <c r="C138" s="337" t="s">
        <v>4178</v>
      </c>
    </row>
    <row r="139" spans="1:3">
      <c r="A139" s="59" t="s">
        <v>5010</v>
      </c>
      <c r="B139" s="338">
        <v>34088</v>
      </c>
      <c r="C139" s="337" t="s">
        <v>5316</v>
      </c>
    </row>
    <row r="140" spans="1:3">
      <c r="A140" t="s">
        <v>1165</v>
      </c>
      <c r="B140" s="341">
        <v>32665</v>
      </c>
      <c r="C140" s="342" t="s">
        <v>1166</v>
      </c>
    </row>
    <row r="141" spans="1:3">
      <c r="A141" s="208" t="s">
        <v>8099</v>
      </c>
      <c r="B141" s="345">
        <v>35970</v>
      </c>
      <c r="C141" s="346" t="s">
        <v>8289</v>
      </c>
    </row>
    <row r="142" spans="1:3">
      <c r="A142" t="s">
        <v>9982</v>
      </c>
      <c r="B142" s="348">
        <v>36273</v>
      </c>
      <c r="C142" s="340" t="s">
        <v>9542</v>
      </c>
    </row>
    <row r="143" spans="1:3">
      <c r="A143" s="99" t="s">
        <v>10959</v>
      </c>
      <c r="B143" s="339">
        <v>37136</v>
      </c>
      <c r="C143" s="340">
        <v>23.1</v>
      </c>
    </row>
    <row r="144" spans="1:3">
      <c r="A144" s="59" t="s">
        <v>7102</v>
      </c>
      <c r="B144" s="338">
        <v>35088</v>
      </c>
      <c r="C144" s="347" t="s">
        <v>6795</v>
      </c>
    </row>
    <row r="145" spans="1:3">
      <c r="A145" s="316" t="s">
        <v>10960</v>
      </c>
      <c r="B145" s="354">
        <v>36436</v>
      </c>
      <c r="C145" s="340" t="s">
        <v>10955</v>
      </c>
    </row>
    <row r="146" spans="1:3">
      <c r="A146" s="10" t="s">
        <v>4521</v>
      </c>
      <c r="B146" s="341">
        <v>33279</v>
      </c>
      <c r="C146" s="337" t="s">
        <v>4179</v>
      </c>
    </row>
    <row r="147" spans="1:3">
      <c r="A147" s="164" t="s">
        <v>8148</v>
      </c>
      <c r="B147" s="350">
        <v>35149</v>
      </c>
      <c r="C147" s="351" t="s">
        <v>8286</v>
      </c>
    </row>
    <row r="148" spans="1:3">
      <c r="A148" t="s">
        <v>2277</v>
      </c>
      <c r="B148" s="341">
        <v>31345</v>
      </c>
      <c r="C148" s="342" t="s">
        <v>3137</v>
      </c>
    </row>
    <row r="149" spans="1:3">
      <c r="A149" t="s">
        <v>2278</v>
      </c>
      <c r="B149" s="341">
        <v>30525</v>
      </c>
      <c r="C149" s="342" t="s">
        <v>3494</v>
      </c>
    </row>
    <row r="150" spans="1:3">
      <c r="A150" t="s">
        <v>2279</v>
      </c>
      <c r="B150" s="341">
        <v>30482</v>
      </c>
      <c r="C150" s="342" t="s">
        <v>2982</v>
      </c>
    </row>
    <row r="151" spans="1:3">
      <c r="A151" s="59" t="s">
        <v>4983</v>
      </c>
      <c r="B151" s="338">
        <v>33453</v>
      </c>
      <c r="C151" s="337" t="s">
        <v>5318</v>
      </c>
    </row>
    <row r="152" spans="1:3">
      <c r="A152" t="s">
        <v>9165</v>
      </c>
      <c r="B152" s="341"/>
      <c r="C152" s="341" t="s">
        <v>8698</v>
      </c>
    </row>
    <row r="153" spans="1:3">
      <c r="A153" t="s">
        <v>2280</v>
      </c>
      <c r="B153" s="341">
        <v>31449</v>
      </c>
      <c r="C153" s="342" t="s">
        <v>2281</v>
      </c>
    </row>
    <row r="154" spans="1:3">
      <c r="A154" t="s">
        <v>1642</v>
      </c>
      <c r="B154" s="341">
        <v>30585</v>
      </c>
      <c r="C154" s="342" t="s">
        <v>3490</v>
      </c>
    </row>
    <row r="155" spans="1:3">
      <c r="A155" s="59" t="s">
        <v>5056</v>
      </c>
      <c r="B155" s="338">
        <v>33538</v>
      </c>
      <c r="C155" s="337" t="s">
        <v>5314</v>
      </c>
    </row>
    <row r="156" spans="1:3">
      <c r="A156" t="s">
        <v>1645</v>
      </c>
      <c r="B156" s="341">
        <v>30462</v>
      </c>
      <c r="C156" s="342" t="s">
        <v>3492</v>
      </c>
    </row>
    <row r="157" spans="1:3">
      <c r="A157" s="59" t="s">
        <v>5709</v>
      </c>
      <c r="B157" s="338">
        <v>34098</v>
      </c>
      <c r="C157" s="337" t="s">
        <v>5840</v>
      </c>
    </row>
    <row r="158" spans="1:3">
      <c r="A158" s="59" t="s">
        <v>6183</v>
      </c>
      <c r="B158" s="338">
        <v>34558</v>
      </c>
      <c r="C158" s="347" t="s">
        <v>6352</v>
      </c>
    </row>
    <row r="159" spans="1:3">
      <c r="A159" t="s">
        <v>10158</v>
      </c>
      <c r="B159" s="343">
        <v>36083</v>
      </c>
      <c r="C159" s="344" t="s">
        <v>10151</v>
      </c>
    </row>
    <row r="160" spans="1:3">
      <c r="A160" s="316" t="s">
        <v>10961</v>
      </c>
      <c r="B160" s="339">
        <v>36684</v>
      </c>
      <c r="C160" s="340">
        <v>23.7</v>
      </c>
    </row>
    <row r="161" spans="1:3">
      <c r="A161" s="59" t="s">
        <v>5710</v>
      </c>
      <c r="B161" s="338">
        <v>33999</v>
      </c>
      <c r="C161" s="337" t="s">
        <v>5840</v>
      </c>
    </row>
    <row r="162" spans="1:3">
      <c r="A162" s="316" t="s">
        <v>10962</v>
      </c>
      <c r="B162" s="339">
        <v>36324</v>
      </c>
      <c r="C162" s="340" t="s">
        <v>10953</v>
      </c>
    </row>
    <row r="163" spans="1:3">
      <c r="A163" s="59" t="s">
        <v>5425</v>
      </c>
      <c r="B163" s="338">
        <v>33834</v>
      </c>
      <c r="C163" s="337" t="s">
        <v>5314</v>
      </c>
    </row>
    <row r="164" spans="1:3">
      <c r="A164" s="59" t="s">
        <v>5139</v>
      </c>
      <c r="B164" s="338">
        <v>33833</v>
      </c>
      <c r="C164" s="337" t="s">
        <v>4846</v>
      </c>
    </row>
    <row r="165" spans="1:3">
      <c r="A165" s="59" t="s">
        <v>5223</v>
      </c>
      <c r="B165" s="338">
        <v>33795</v>
      </c>
      <c r="C165" s="337" t="s">
        <v>5314</v>
      </c>
    </row>
    <row r="166" spans="1:3">
      <c r="A166" s="316" t="s">
        <v>10963</v>
      </c>
      <c r="B166" s="339">
        <v>36475</v>
      </c>
      <c r="C166" s="340">
        <v>23.4</v>
      </c>
    </row>
    <row r="167" spans="1:3">
      <c r="A167" s="59" t="s">
        <v>5585</v>
      </c>
      <c r="B167" s="338">
        <v>33410</v>
      </c>
      <c r="C167" s="337" t="s">
        <v>4846</v>
      </c>
    </row>
    <row r="168" spans="1:3">
      <c r="A168" s="59" t="s">
        <v>6731</v>
      </c>
      <c r="B168" s="338">
        <v>35314</v>
      </c>
      <c r="C168" s="337" t="s">
        <v>6797</v>
      </c>
    </row>
    <row r="169" spans="1:3">
      <c r="A169" t="s">
        <v>2285</v>
      </c>
      <c r="B169" s="341">
        <v>30310</v>
      </c>
      <c r="C169" s="342" t="s">
        <v>2286</v>
      </c>
    </row>
    <row r="170" spans="1:3">
      <c r="A170" t="s">
        <v>3477</v>
      </c>
      <c r="B170" s="341">
        <v>29739</v>
      </c>
      <c r="C170" s="342" t="s">
        <v>3028</v>
      </c>
    </row>
    <row r="171" spans="1:3">
      <c r="A171" s="59" t="s">
        <v>4215</v>
      </c>
      <c r="B171" s="338">
        <v>32422</v>
      </c>
      <c r="C171" s="337" t="s">
        <v>489</v>
      </c>
    </row>
    <row r="172" spans="1:3">
      <c r="A172" s="59" t="s">
        <v>197</v>
      </c>
      <c r="B172" s="338">
        <v>32422</v>
      </c>
      <c r="C172" s="337" t="s">
        <v>489</v>
      </c>
    </row>
    <row r="173" spans="1:3">
      <c r="A173" t="s">
        <v>2288</v>
      </c>
      <c r="B173" s="341">
        <v>31808</v>
      </c>
      <c r="C173" s="342" t="s">
        <v>2414</v>
      </c>
    </row>
    <row r="174" spans="1:3">
      <c r="A174" s="59" t="s">
        <v>6104</v>
      </c>
      <c r="B174" s="338">
        <v>34493</v>
      </c>
      <c r="C174" s="347" t="s">
        <v>6351</v>
      </c>
    </row>
    <row r="175" spans="1:3">
      <c r="A175" s="90" t="s">
        <v>3848</v>
      </c>
      <c r="B175" s="338">
        <v>32657</v>
      </c>
      <c r="C175" s="337" t="s">
        <v>4204</v>
      </c>
    </row>
    <row r="176" spans="1:3">
      <c r="A176" s="59" t="s">
        <v>5005</v>
      </c>
      <c r="B176" s="338">
        <v>33813</v>
      </c>
      <c r="C176" s="337" t="s">
        <v>5319</v>
      </c>
    </row>
    <row r="177" spans="1:3">
      <c r="A177" s="316" t="s">
        <v>10964</v>
      </c>
      <c r="B177" s="339">
        <v>37280</v>
      </c>
      <c r="C177" s="340">
        <v>23.1</v>
      </c>
    </row>
    <row r="178" spans="1:3">
      <c r="A178" s="59" t="s">
        <v>4959</v>
      </c>
      <c r="B178" s="338">
        <v>33015</v>
      </c>
      <c r="C178" s="337" t="s">
        <v>4846</v>
      </c>
    </row>
    <row r="179" spans="1:3">
      <c r="A179" s="59" t="s">
        <v>6597</v>
      </c>
      <c r="B179" s="338">
        <v>34599</v>
      </c>
      <c r="C179" s="337" t="s">
        <v>6349</v>
      </c>
    </row>
    <row r="180" spans="1:3">
      <c r="A180" s="59" t="s">
        <v>7246</v>
      </c>
      <c r="B180" s="338">
        <v>34800</v>
      </c>
      <c r="C180" s="347" t="s">
        <v>6801</v>
      </c>
    </row>
    <row r="181" spans="1:3">
      <c r="A181" s="59" t="s">
        <v>5470</v>
      </c>
      <c r="B181" s="338">
        <v>34920</v>
      </c>
      <c r="C181" s="337" t="s">
        <v>5865</v>
      </c>
    </row>
    <row r="182" spans="1:3">
      <c r="A182" t="s">
        <v>2290</v>
      </c>
      <c r="B182" s="341">
        <v>31412</v>
      </c>
      <c r="C182" s="342" t="s">
        <v>2796</v>
      </c>
    </row>
    <row r="183" spans="1:3">
      <c r="A183" s="191" t="s">
        <v>7332</v>
      </c>
      <c r="B183" s="338">
        <v>35430</v>
      </c>
      <c r="C183" s="347" t="s">
        <v>7480</v>
      </c>
    </row>
    <row r="184" spans="1:3">
      <c r="A184" s="169" t="s">
        <v>8290</v>
      </c>
      <c r="B184" s="355">
        <v>35430</v>
      </c>
      <c r="C184" s="356" t="s">
        <v>7480</v>
      </c>
    </row>
    <row r="185" spans="1:3">
      <c r="A185" s="100" t="s">
        <v>4563</v>
      </c>
      <c r="B185" s="341">
        <v>33459</v>
      </c>
      <c r="C185" s="337" t="s">
        <v>4848</v>
      </c>
    </row>
    <row r="186" spans="1:3">
      <c r="A186" t="s">
        <v>10093</v>
      </c>
      <c r="B186" s="348">
        <v>35655</v>
      </c>
      <c r="C186" s="340" t="s">
        <v>9339</v>
      </c>
    </row>
    <row r="187" spans="1:3">
      <c r="A187" t="s">
        <v>2291</v>
      </c>
      <c r="B187" s="341">
        <v>32078</v>
      </c>
      <c r="C187" s="342" t="s">
        <v>2414</v>
      </c>
    </row>
    <row r="188" spans="1:3">
      <c r="A188" s="90" t="s">
        <v>3849</v>
      </c>
      <c r="B188" s="338">
        <v>32057</v>
      </c>
      <c r="C188" s="337" t="s">
        <v>1156</v>
      </c>
    </row>
    <row r="189" spans="1:3">
      <c r="A189" s="59" t="s">
        <v>7351</v>
      </c>
      <c r="B189" s="338">
        <v>34471</v>
      </c>
      <c r="C189" s="347" t="s">
        <v>6355</v>
      </c>
    </row>
    <row r="190" spans="1:3">
      <c r="A190" s="59" t="s">
        <v>5062</v>
      </c>
      <c r="B190" s="338">
        <v>33963</v>
      </c>
      <c r="C190" s="337" t="s">
        <v>5314</v>
      </c>
    </row>
    <row r="191" spans="1:3">
      <c r="A191" t="s">
        <v>9988</v>
      </c>
      <c r="B191" s="348">
        <v>36406</v>
      </c>
      <c r="C191" s="340" t="s">
        <v>9583</v>
      </c>
    </row>
    <row r="192" spans="1:3">
      <c r="A192" s="59" t="s">
        <v>5032</v>
      </c>
      <c r="B192" s="338">
        <v>34288</v>
      </c>
      <c r="C192" s="337" t="s">
        <v>5320</v>
      </c>
    </row>
    <row r="193" spans="1:6">
      <c r="A193" s="59" t="s">
        <v>7358</v>
      </c>
      <c r="B193" s="338">
        <v>35368</v>
      </c>
      <c r="C193" s="347" t="s">
        <v>7481</v>
      </c>
    </row>
    <row r="194" spans="1:6" s="99" customFormat="1" ht="12.75" customHeight="1">
      <c r="A194" s="90" t="s">
        <v>3850</v>
      </c>
      <c r="B194" s="338">
        <v>33442</v>
      </c>
      <c r="C194" s="337" t="s">
        <v>4180</v>
      </c>
      <c r="D194" s="315"/>
      <c r="E194" s="314"/>
      <c r="F194" s="314"/>
    </row>
    <row r="195" spans="1:6">
      <c r="A195" t="s">
        <v>2293</v>
      </c>
      <c r="B195" s="341">
        <v>30404</v>
      </c>
      <c r="C195" s="342" t="s">
        <v>2200</v>
      </c>
    </row>
    <row r="196" spans="1:6">
      <c r="A196" s="59" t="s">
        <v>6584</v>
      </c>
      <c r="B196" s="338">
        <v>34964</v>
      </c>
      <c r="C196" s="337" t="s">
        <v>6800</v>
      </c>
    </row>
    <row r="197" spans="1:6">
      <c r="A197" s="59" t="s">
        <v>6530</v>
      </c>
      <c r="B197" s="338">
        <v>35591</v>
      </c>
      <c r="C197" s="337" t="s">
        <v>6801</v>
      </c>
    </row>
    <row r="198" spans="1:6">
      <c r="A198" s="90" t="s">
        <v>3851</v>
      </c>
      <c r="B198" s="338">
        <v>33302</v>
      </c>
      <c r="C198" s="337" t="s">
        <v>4179</v>
      </c>
    </row>
    <row r="199" spans="1:6">
      <c r="A199" s="164" t="s">
        <v>8039</v>
      </c>
      <c r="B199" s="350">
        <v>35097</v>
      </c>
      <c r="C199" s="351" t="s">
        <v>8287</v>
      </c>
    </row>
    <row r="200" spans="1:6">
      <c r="A200" s="90" t="s">
        <v>3852</v>
      </c>
      <c r="B200" s="338">
        <v>32792</v>
      </c>
      <c r="C200" s="337" t="s">
        <v>4179</v>
      </c>
    </row>
    <row r="201" spans="1:6">
      <c r="A201" s="59" t="s">
        <v>7388</v>
      </c>
      <c r="B201" s="338">
        <v>34773</v>
      </c>
      <c r="C201" s="347" t="s">
        <v>6351</v>
      </c>
    </row>
    <row r="202" spans="1:6">
      <c r="A202" s="164" t="s">
        <v>7970</v>
      </c>
      <c r="B202" s="350">
        <v>35677</v>
      </c>
      <c r="C202" s="351" t="s">
        <v>8286</v>
      </c>
    </row>
    <row r="203" spans="1:6">
      <c r="A203" t="s">
        <v>3249</v>
      </c>
      <c r="B203" s="341">
        <v>30825</v>
      </c>
      <c r="C203" s="342" t="s">
        <v>3494</v>
      </c>
    </row>
    <row r="204" spans="1:6">
      <c r="A204" t="s">
        <v>2295</v>
      </c>
      <c r="B204" s="341">
        <v>31636</v>
      </c>
      <c r="C204" s="342" t="s">
        <v>1440</v>
      </c>
    </row>
    <row r="205" spans="1:6">
      <c r="A205" s="59" t="s">
        <v>5167</v>
      </c>
      <c r="B205" s="338">
        <v>33047</v>
      </c>
      <c r="C205" s="337" t="s">
        <v>5316</v>
      </c>
    </row>
    <row r="206" spans="1:6">
      <c r="A206" t="s">
        <v>10099</v>
      </c>
      <c r="B206" s="348">
        <v>36614</v>
      </c>
      <c r="C206" s="340" t="s">
        <v>9539</v>
      </c>
    </row>
    <row r="207" spans="1:6">
      <c r="A207" t="s">
        <v>2296</v>
      </c>
      <c r="B207" s="341">
        <v>32345</v>
      </c>
      <c r="C207" s="342" t="s">
        <v>2294</v>
      </c>
    </row>
    <row r="208" spans="1:6">
      <c r="A208" t="s">
        <v>1167</v>
      </c>
      <c r="B208" s="341">
        <v>32209</v>
      </c>
      <c r="C208" s="342" t="s">
        <v>2452</v>
      </c>
    </row>
    <row r="209" spans="1:3">
      <c r="A209" s="59" t="s">
        <v>6060</v>
      </c>
      <c r="B209" s="338">
        <v>33820</v>
      </c>
      <c r="C209" s="347" t="s">
        <v>5314</v>
      </c>
    </row>
    <row r="210" spans="1:3">
      <c r="A210" s="314" t="s">
        <v>9960</v>
      </c>
      <c r="B210" s="338">
        <v>35656</v>
      </c>
      <c r="C210" s="357" t="s">
        <v>8285</v>
      </c>
    </row>
    <row r="211" spans="1:3">
      <c r="A211" s="90" t="s">
        <v>3853</v>
      </c>
      <c r="B211" s="338">
        <v>31982</v>
      </c>
      <c r="C211" s="337" t="s">
        <v>1153</v>
      </c>
    </row>
    <row r="212" spans="1:3">
      <c r="A212" t="s">
        <v>3153</v>
      </c>
      <c r="B212" s="341">
        <v>29773</v>
      </c>
      <c r="C212" s="342" t="s">
        <v>3154</v>
      </c>
    </row>
    <row r="213" spans="1:3">
      <c r="A213" s="59" t="s">
        <v>6723</v>
      </c>
      <c r="B213" s="338">
        <v>34593</v>
      </c>
      <c r="C213" s="337" t="s">
        <v>6796</v>
      </c>
    </row>
    <row r="214" spans="1:3">
      <c r="A214" t="s">
        <v>2298</v>
      </c>
      <c r="B214" s="341">
        <v>32230</v>
      </c>
      <c r="C214" s="342" t="s">
        <v>2411</v>
      </c>
    </row>
    <row r="215" spans="1:3">
      <c r="A215" s="59" t="s">
        <v>6534</v>
      </c>
      <c r="B215" s="338">
        <v>33959</v>
      </c>
      <c r="C215" s="337" t="s">
        <v>6795</v>
      </c>
    </row>
    <row r="216" spans="1:3">
      <c r="A216" t="s">
        <v>2262</v>
      </c>
      <c r="B216" s="341">
        <v>29760</v>
      </c>
      <c r="C216" s="342" t="s">
        <v>2199</v>
      </c>
    </row>
    <row r="217" spans="1:3">
      <c r="A217" s="100" t="s">
        <v>4410</v>
      </c>
      <c r="B217" s="341">
        <v>33986</v>
      </c>
      <c r="C217" s="337" t="s">
        <v>4853</v>
      </c>
    </row>
    <row r="218" spans="1:3">
      <c r="A218" t="s">
        <v>9236</v>
      </c>
      <c r="B218" s="341">
        <v>36434</v>
      </c>
      <c r="C218" s="341" t="s">
        <v>8401</v>
      </c>
    </row>
    <row r="219" spans="1:3">
      <c r="A219" s="316" t="s">
        <v>10965</v>
      </c>
      <c r="B219" s="339">
        <v>34772</v>
      </c>
      <c r="C219" s="340" t="s">
        <v>10953</v>
      </c>
    </row>
    <row r="220" spans="1:3">
      <c r="A220" s="59" t="s">
        <v>6749</v>
      </c>
      <c r="B220" s="338">
        <v>34117</v>
      </c>
      <c r="C220" s="337" t="s">
        <v>6351</v>
      </c>
    </row>
    <row r="221" spans="1:3">
      <c r="A221" s="316" t="s">
        <v>10966</v>
      </c>
      <c r="B221" s="339">
        <v>36305</v>
      </c>
      <c r="C221" s="340">
        <v>23.6</v>
      </c>
    </row>
    <row r="222" spans="1:3">
      <c r="A222" s="59" t="s">
        <v>491</v>
      </c>
      <c r="B222" s="338">
        <v>32045</v>
      </c>
      <c r="C222" s="337" t="s">
        <v>1163</v>
      </c>
    </row>
    <row r="223" spans="1:3">
      <c r="A223" s="99" t="s">
        <v>10967</v>
      </c>
      <c r="B223" s="339">
        <v>36243</v>
      </c>
      <c r="C223" s="340">
        <v>23.4</v>
      </c>
    </row>
    <row r="224" spans="1:3">
      <c r="A224" s="316" t="s">
        <v>10968</v>
      </c>
      <c r="B224" s="339">
        <v>37033</v>
      </c>
      <c r="C224" s="340">
        <v>23.7</v>
      </c>
    </row>
    <row r="225" spans="1:3">
      <c r="A225" s="59" t="s">
        <v>7194</v>
      </c>
      <c r="B225" s="338">
        <v>35265</v>
      </c>
      <c r="C225" s="347" t="s">
        <v>7482</v>
      </c>
    </row>
    <row r="226" spans="1:3">
      <c r="A226" s="59" t="s">
        <v>492</v>
      </c>
      <c r="B226" s="338">
        <v>32518</v>
      </c>
      <c r="C226" s="337" t="s">
        <v>1170</v>
      </c>
    </row>
    <row r="227" spans="1:3">
      <c r="A227" t="s">
        <v>1827</v>
      </c>
      <c r="B227" s="341">
        <v>30863</v>
      </c>
      <c r="C227" s="342" t="s">
        <v>3495</v>
      </c>
    </row>
    <row r="228" spans="1:3">
      <c r="A228" s="90" t="s">
        <v>3838</v>
      </c>
      <c r="B228" s="338">
        <v>33312</v>
      </c>
      <c r="C228" s="337" t="s">
        <v>4212</v>
      </c>
    </row>
    <row r="229" spans="1:3">
      <c r="A229" t="s">
        <v>1168</v>
      </c>
      <c r="B229" s="341">
        <v>32380</v>
      </c>
      <c r="C229" s="342" t="s">
        <v>2441</v>
      </c>
    </row>
    <row r="230" spans="1:3">
      <c r="A230" s="59" t="s">
        <v>493</v>
      </c>
      <c r="B230" s="338">
        <v>31730</v>
      </c>
      <c r="C230" s="337" t="s">
        <v>2409</v>
      </c>
    </row>
    <row r="231" spans="1:3">
      <c r="A231" s="100" t="s">
        <v>4470</v>
      </c>
      <c r="B231" s="341">
        <v>33069</v>
      </c>
      <c r="C231" s="337" t="s">
        <v>4846</v>
      </c>
    </row>
    <row r="232" spans="1:3">
      <c r="A232" t="s">
        <v>2803</v>
      </c>
      <c r="B232" s="341">
        <v>30426</v>
      </c>
      <c r="C232" s="342" t="s">
        <v>3491</v>
      </c>
    </row>
    <row r="233" spans="1:3">
      <c r="A233" s="59" t="s">
        <v>6496</v>
      </c>
      <c r="B233" s="338">
        <v>34668</v>
      </c>
      <c r="C233" s="337" t="s">
        <v>6801</v>
      </c>
    </row>
    <row r="234" spans="1:3">
      <c r="A234" t="s">
        <v>1419</v>
      </c>
      <c r="B234" s="341">
        <v>30845</v>
      </c>
      <c r="C234" s="342" t="s">
        <v>1444</v>
      </c>
    </row>
    <row r="235" spans="1:3">
      <c r="A235" s="59" t="s">
        <v>6520</v>
      </c>
      <c r="B235" s="338">
        <v>34815</v>
      </c>
      <c r="C235" s="337" t="s">
        <v>6802</v>
      </c>
    </row>
    <row r="236" spans="1:3">
      <c r="A236" t="s">
        <v>10159</v>
      </c>
      <c r="B236" s="348">
        <v>35487</v>
      </c>
      <c r="C236" s="344" t="s">
        <v>10151</v>
      </c>
    </row>
    <row r="237" spans="1:3">
      <c r="A237" s="316" t="s">
        <v>10969</v>
      </c>
      <c r="B237" s="339">
        <v>36449</v>
      </c>
      <c r="C237" s="340">
        <v>23.2</v>
      </c>
    </row>
    <row r="238" spans="1:3">
      <c r="A238" t="s">
        <v>1435</v>
      </c>
      <c r="B238" s="341">
        <v>31510</v>
      </c>
      <c r="C238" s="342" t="s">
        <v>1441</v>
      </c>
    </row>
    <row r="239" spans="1:3">
      <c r="A239" t="s">
        <v>807</v>
      </c>
      <c r="B239" s="341">
        <v>30614</v>
      </c>
      <c r="C239" s="342" t="s">
        <v>2200</v>
      </c>
    </row>
    <row r="240" spans="1:3">
      <c r="A240" t="s">
        <v>9067</v>
      </c>
      <c r="B240" s="341">
        <v>36069</v>
      </c>
      <c r="C240" s="340" t="s">
        <v>8295</v>
      </c>
    </row>
    <row r="241" spans="1:3">
      <c r="A241" s="59" t="s">
        <v>6061</v>
      </c>
      <c r="B241" s="338">
        <v>34843</v>
      </c>
      <c r="C241" s="347" t="s">
        <v>6352</v>
      </c>
    </row>
    <row r="242" spans="1:3">
      <c r="A242" t="s">
        <v>2773</v>
      </c>
      <c r="B242" s="341">
        <v>28009</v>
      </c>
      <c r="C242" s="342" t="s">
        <v>2421</v>
      </c>
    </row>
    <row r="243" spans="1:3">
      <c r="A243" t="s">
        <v>1169</v>
      </c>
      <c r="B243" s="341">
        <v>32699</v>
      </c>
      <c r="C243" s="342" t="s">
        <v>1170</v>
      </c>
    </row>
    <row r="244" spans="1:3">
      <c r="A244" t="s">
        <v>1349</v>
      </c>
      <c r="B244" s="341">
        <v>31296</v>
      </c>
      <c r="C244" s="342" t="s">
        <v>1350</v>
      </c>
    </row>
    <row r="245" spans="1:3">
      <c r="A245" t="s">
        <v>1874</v>
      </c>
      <c r="B245" s="341">
        <v>29115</v>
      </c>
      <c r="C245" s="342" t="s">
        <v>2702</v>
      </c>
    </row>
    <row r="246" spans="1:3">
      <c r="A246" t="s">
        <v>3250</v>
      </c>
      <c r="B246" s="341">
        <v>30428</v>
      </c>
      <c r="C246" s="342" t="s">
        <v>2796</v>
      </c>
    </row>
    <row r="247" spans="1:3">
      <c r="A247" t="s">
        <v>1919</v>
      </c>
      <c r="B247" s="341">
        <v>29857</v>
      </c>
      <c r="C247" s="342" t="s">
        <v>2197</v>
      </c>
    </row>
    <row r="248" spans="1:3">
      <c r="A248" t="s">
        <v>3554</v>
      </c>
      <c r="B248" s="341">
        <v>29365</v>
      </c>
      <c r="C248" s="342" t="s">
        <v>3555</v>
      </c>
    </row>
    <row r="249" spans="1:3">
      <c r="A249" t="s">
        <v>2516</v>
      </c>
      <c r="B249" s="341">
        <v>29871</v>
      </c>
      <c r="C249" s="342" t="s">
        <v>2197</v>
      </c>
    </row>
    <row r="250" spans="1:3">
      <c r="A250" t="s">
        <v>3422</v>
      </c>
      <c r="B250" s="341">
        <v>30194</v>
      </c>
      <c r="C250" s="342" t="s">
        <v>2986</v>
      </c>
    </row>
    <row r="251" spans="1:3">
      <c r="A251" s="90" t="s">
        <v>3854</v>
      </c>
      <c r="B251" s="338">
        <v>32883</v>
      </c>
      <c r="C251" s="337" t="s">
        <v>4184</v>
      </c>
    </row>
    <row r="252" spans="1:3">
      <c r="A252" t="s">
        <v>10160</v>
      </c>
      <c r="B252" s="348">
        <v>35437</v>
      </c>
      <c r="C252" s="344" t="s">
        <v>10151</v>
      </c>
    </row>
    <row r="253" spans="1:3">
      <c r="A253" t="s">
        <v>8995</v>
      </c>
      <c r="B253" s="341">
        <v>35827</v>
      </c>
    </row>
    <row r="254" spans="1:3">
      <c r="A254" t="s">
        <v>1881</v>
      </c>
      <c r="B254" s="341">
        <v>28389</v>
      </c>
      <c r="C254" s="342" t="s">
        <v>1882</v>
      </c>
    </row>
    <row r="255" spans="1:3">
      <c r="A255" t="s">
        <v>10161</v>
      </c>
      <c r="B255" s="348">
        <v>34843</v>
      </c>
      <c r="C255" s="344" t="s">
        <v>10151</v>
      </c>
    </row>
    <row r="256" spans="1:3">
      <c r="A256" s="59" t="s">
        <v>4931</v>
      </c>
      <c r="B256" s="338">
        <v>33077</v>
      </c>
      <c r="C256" s="337" t="s">
        <v>499</v>
      </c>
    </row>
    <row r="257" spans="1:3">
      <c r="A257" s="109" t="s">
        <v>8214</v>
      </c>
      <c r="B257" s="345">
        <v>34908</v>
      </c>
      <c r="C257" s="346" t="s">
        <v>6795</v>
      </c>
    </row>
    <row r="258" spans="1:3">
      <c r="A258" s="59" t="s">
        <v>6776</v>
      </c>
      <c r="B258" s="338">
        <v>34908</v>
      </c>
      <c r="C258" s="337" t="s">
        <v>6795</v>
      </c>
    </row>
    <row r="259" spans="1:3">
      <c r="A259" t="s">
        <v>9991</v>
      </c>
      <c r="B259" s="348">
        <v>36563</v>
      </c>
      <c r="C259" s="340" t="s">
        <v>9644</v>
      </c>
    </row>
    <row r="260" spans="1:3">
      <c r="A260" s="316" t="s">
        <v>10970</v>
      </c>
      <c r="B260" s="339">
        <v>36685</v>
      </c>
      <c r="C260" s="340" t="s">
        <v>10953</v>
      </c>
    </row>
    <row r="261" spans="1:3">
      <c r="A261" t="s">
        <v>1171</v>
      </c>
      <c r="B261" s="341">
        <v>32592</v>
      </c>
      <c r="C261" s="342" t="s">
        <v>1172</v>
      </c>
    </row>
    <row r="262" spans="1:3">
      <c r="A262" s="10" t="s">
        <v>4515</v>
      </c>
      <c r="B262" s="341">
        <v>33476</v>
      </c>
      <c r="C262" s="337" t="s">
        <v>4179</v>
      </c>
    </row>
    <row r="263" spans="1:3">
      <c r="A263" t="s">
        <v>2084</v>
      </c>
      <c r="B263" s="341">
        <v>28663</v>
      </c>
      <c r="C263" s="342" t="s">
        <v>2085</v>
      </c>
    </row>
    <row r="264" spans="1:3">
      <c r="A264" t="s">
        <v>809</v>
      </c>
      <c r="B264" s="341">
        <v>32168</v>
      </c>
      <c r="C264" s="342" t="s">
        <v>1153</v>
      </c>
    </row>
    <row r="265" spans="1:3">
      <c r="A265" s="59" t="s">
        <v>4964</v>
      </c>
      <c r="B265" s="338">
        <v>33665</v>
      </c>
      <c r="C265" s="337" t="s">
        <v>4846</v>
      </c>
    </row>
    <row r="266" spans="1:3">
      <c r="A266" s="59" t="s">
        <v>7416</v>
      </c>
      <c r="B266" s="338">
        <v>35599</v>
      </c>
      <c r="C266" s="347" t="s">
        <v>7481</v>
      </c>
    </row>
    <row r="267" spans="1:3">
      <c r="A267" s="164" t="s">
        <v>8004</v>
      </c>
      <c r="B267" s="350">
        <v>35496</v>
      </c>
      <c r="C267" s="351" t="s">
        <v>8289</v>
      </c>
    </row>
    <row r="268" spans="1:3">
      <c r="A268" s="59" t="s">
        <v>2774</v>
      </c>
      <c r="B268" s="338">
        <v>31370</v>
      </c>
      <c r="C268" s="352" t="s">
        <v>1440</v>
      </c>
    </row>
    <row r="269" spans="1:3">
      <c r="A269" t="s">
        <v>9107</v>
      </c>
      <c r="B269" s="341">
        <v>34973</v>
      </c>
      <c r="C269" s="340" t="s">
        <v>8295</v>
      </c>
    </row>
    <row r="270" spans="1:3">
      <c r="A270" s="90" t="s">
        <v>3855</v>
      </c>
      <c r="B270" s="338">
        <v>33188</v>
      </c>
      <c r="C270" s="337" t="s">
        <v>4180</v>
      </c>
    </row>
    <row r="271" spans="1:3">
      <c r="A271" t="s">
        <v>10162</v>
      </c>
      <c r="B271" s="343">
        <v>35011</v>
      </c>
      <c r="C271" s="344" t="s">
        <v>10151</v>
      </c>
    </row>
    <row r="272" spans="1:3">
      <c r="A272" s="10" t="s">
        <v>4315</v>
      </c>
      <c r="B272" s="341">
        <v>31010</v>
      </c>
      <c r="C272" s="337" t="s">
        <v>1153</v>
      </c>
    </row>
    <row r="273" spans="1:3">
      <c r="A273" t="s">
        <v>3757</v>
      </c>
      <c r="B273" s="341">
        <v>30255</v>
      </c>
      <c r="C273" s="342" t="s">
        <v>3095</v>
      </c>
    </row>
    <row r="274" spans="1:3">
      <c r="A274" s="59" t="s">
        <v>6014</v>
      </c>
      <c r="B274" s="338">
        <v>35074</v>
      </c>
      <c r="C274" s="347" t="s">
        <v>6352</v>
      </c>
    </row>
    <row r="275" spans="1:3">
      <c r="A275" s="90" t="s">
        <v>3856</v>
      </c>
      <c r="B275" s="338">
        <v>32284</v>
      </c>
      <c r="C275" s="337" t="s">
        <v>4179</v>
      </c>
    </row>
    <row r="276" spans="1:3">
      <c r="A276" s="59" t="s">
        <v>1771</v>
      </c>
      <c r="B276" s="338">
        <v>32058</v>
      </c>
      <c r="C276" s="337" t="s">
        <v>3137</v>
      </c>
    </row>
    <row r="277" spans="1:3">
      <c r="A277" t="s">
        <v>10163</v>
      </c>
      <c r="B277" s="343">
        <v>35881</v>
      </c>
      <c r="C277" s="344" t="s">
        <v>10151</v>
      </c>
    </row>
    <row r="278" spans="1:3">
      <c r="A278" s="59" t="s">
        <v>7201</v>
      </c>
      <c r="B278" s="338">
        <v>35677</v>
      </c>
      <c r="C278" s="347" t="s">
        <v>7483</v>
      </c>
    </row>
    <row r="279" spans="1:3">
      <c r="A279" s="90" t="s">
        <v>3857</v>
      </c>
      <c r="B279" s="338">
        <v>33390</v>
      </c>
      <c r="C279" s="337" t="s">
        <v>487</v>
      </c>
    </row>
    <row r="280" spans="1:3">
      <c r="A280" t="s">
        <v>2535</v>
      </c>
      <c r="B280" s="341">
        <v>28627</v>
      </c>
      <c r="C280" s="342"/>
    </row>
    <row r="281" spans="1:3">
      <c r="A281" s="59" t="s">
        <v>6585</v>
      </c>
      <c r="B281" s="338">
        <v>35424</v>
      </c>
      <c r="C281" s="337" t="s">
        <v>6797</v>
      </c>
    </row>
    <row r="282" spans="1:3">
      <c r="A282" t="s">
        <v>9260</v>
      </c>
      <c r="B282" s="341">
        <v>36008</v>
      </c>
      <c r="C282" s="341" t="s">
        <v>8698</v>
      </c>
    </row>
    <row r="283" spans="1:3">
      <c r="A283" t="s">
        <v>494</v>
      </c>
      <c r="B283" s="341">
        <v>31197</v>
      </c>
      <c r="C283" s="342" t="s">
        <v>1272</v>
      </c>
    </row>
    <row r="284" spans="1:3">
      <c r="A284" s="10" t="s">
        <v>811</v>
      </c>
      <c r="B284" s="341">
        <v>31197</v>
      </c>
      <c r="C284" s="342" t="s">
        <v>1272</v>
      </c>
    </row>
    <row r="285" spans="1:3">
      <c r="A285" s="90" t="s">
        <v>3858</v>
      </c>
      <c r="B285" s="338">
        <v>33511</v>
      </c>
      <c r="C285" s="337" t="s">
        <v>4182</v>
      </c>
    </row>
    <row r="286" spans="1:3">
      <c r="A286" s="59" t="s">
        <v>495</v>
      </c>
      <c r="B286" s="338">
        <v>31018</v>
      </c>
      <c r="C286" s="337" t="s">
        <v>1440</v>
      </c>
    </row>
    <row r="287" spans="1:3">
      <c r="A287" s="59" t="s">
        <v>5711</v>
      </c>
      <c r="B287" s="338">
        <v>33664</v>
      </c>
      <c r="C287" s="337" t="s">
        <v>5840</v>
      </c>
    </row>
    <row r="288" spans="1:3">
      <c r="A288" t="s">
        <v>10164</v>
      </c>
      <c r="B288" s="348">
        <v>36488</v>
      </c>
      <c r="C288" s="344" t="s">
        <v>10151</v>
      </c>
    </row>
    <row r="289" spans="1:3">
      <c r="A289" t="s">
        <v>1173</v>
      </c>
      <c r="B289" s="341">
        <v>32407</v>
      </c>
      <c r="C289" s="342" t="s">
        <v>1153</v>
      </c>
    </row>
    <row r="290" spans="1:3">
      <c r="A290" t="s">
        <v>3859</v>
      </c>
      <c r="B290" s="341">
        <v>32730</v>
      </c>
      <c r="C290" s="342" t="s">
        <v>1175</v>
      </c>
    </row>
    <row r="291" spans="1:3">
      <c r="A291" t="s">
        <v>3499</v>
      </c>
      <c r="B291" s="341">
        <v>31135</v>
      </c>
      <c r="C291" s="342" t="s">
        <v>1622</v>
      </c>
    </row>
    <row r="292" spans="1:3">
      <c r="A292" t="s">
        <v>2300</v>
      </c>
      <c r="B292" s="341">
        <v>29590</v>
      </c>
      <c r="C292" s="342" t="s">
        <v>1485</v>
      </c>
    </row>
    <row r="293" spans="1:3">
      <c r="A293" t="s">
        <v>9198</v>
      </c>
      <c r="B293" s="341"/>
      <c r="C293" s="341" t="s">
        <v>8466</v>
      </c>
    </row>
    <row r="294" spans="1:3">
      <c r="A294" t="s">
        <v>9198</v>
      </c>
      <c r="B294" s="343">
        <v>35930</v>
      </c>
      <c r="C294" s="340" t="s">
        <v>8466</v>
      </c>
    </row>
    <row r="295" spans="1:3">
      <c r="A295" t="s">
        <v>2301</v>
      </c>
      <c r="B295" s="341">
        <v>31217</v>
      </c>
      <c r="C295" s="342" t="s">
        <v>1440</v>
      </c>
    </row>
    <row r="296" spans="1:3">
      <c r="A296" s="10" t="s">
        <v>4436</v>
      </c>
      <c r="B296" s="341">
        <v>31979</v>
      </c>
      <c r="C296" s="337" t="s">
        <v>4846</v>
      </c>
    </row>
    <row r="297" spans="1:3">
      <c r="A297" s="90" t="s">
        <v>3860</v>
      </c>
      <c r="B297" s="338">
        <v>33212</v>
      </c>
      <c r="C297" s="337" t="s">
        <v>4178</v>
      </c>
    </row>
    <row r="298" spans="1:3">
      <c r="A298" s="59" t="s">
        <v>5049</v>
      </c>
      <c r="B298" s="338">
        <v>33836</v>
      </c>
      <c r="C298" s="337" t="s">
        <v>5316</v>
      </c>
    </row>
    <row r="299" spans="1:3">
      <c r="A299" s="59" t="s">
        <v>6699</v>
      </c>
      <c r="B299" s="338">
        <v>35055</v>
      </c>
      <c r="C299" s="337" t="s">
        <v>6801</v>
      </c>
    </row>
    <row r="300" spans="1:3">
      <c r="A300" s="59" t="s">
        <v>7484</v>
      </c>
      <c r="B300" s="338">
        <v>35168</v>
      </c>
      <c r="C300" s="347" t="s">
        <v>7482</v>
      </c>
    </row>
    <row r="301" spans="1:3">
      <c r="A301" t="s">
        <v>1176</v>
      </c>
      <c r="B301" s="341">
        <v>32511</v>
      </c>
      <c r="C301" s="342" t="s">
        <v>1156</v>
      </c>
    </row>
    <row r="302" spans="1:3">
      <c r="A302" t="s">
        <v>1177</v>
      </c>
      <c r="B302" s="341">
        <v>32113</v>
      </c>
      <c r="C302" s="342" t="s">
        <v>2409</v>
      </c>
    </row>
    <row r="303" spans="1:3">
      <c r="A303" s="59" t="s">
        <v>496</v>
      </c>
      <c r="B303" s="338">
        <v>33070</v>
      </c>
      <c r="C303" s="337" t="s">
        <v>497</v>
      </c>
    </row>
    <row r="304" spans="1:3">
      <c r="A304" s="99" t="s">
        <v>10971</v>
      </c>
      <c r="B304" s="339">
        <v>35181</v>
      </c>
      <c r="C304" s="340" t="s">
        <v>10972</v>
      </c>
    </row>
    <row r="305" spans="1:3">
      <c r="A305" t="s">
        <v>3715</v>
      </c>
      <c r="B305" s="341">
        <v>31700</v>
      </c>
      <c r="C305" s="342" t="s">
        <v>2302</v>
      </c>
    </row>
    <row r="306" spans="1:3">
      <c r="A306" s="90" t="s">
        <v>3861</v>
      </c>
      <c r="B306" s="338">
        <v>32930</v>
      </c>
      <c r="C306" s="337" t="s">
        <v>499</v>
      </c>
    </row>
    <row r="307" spans="1:3">
      <c r="A307" t="s">
        <v>9072</v>
      </c>
      <c r="B307" s="341">
        <v>35674</v>
      </c>
      <c r="C307" s="341" t="s">
        <v>8401</v>
      </c>
    </row>
    <row r="308" spans="1:3">
      <c r="A308" t="s">
        <v>2303</v>
      </c>
      <c r="B308" s="341">
        <v>32132</v>
      </c>
      <c r="C308" s="342" t="s">
        <v>2409</v>
      </c>
    </row>
    <row r="309" spans="1:3">
      <c r="A309" s="316" t="s">
        <v>10973</v>
      </c>
      <c r="B309" s="339">
        <v>36953</v>
      </c>
      <c r="C309" s="340">
        <v>23.1</v>
      </c>
    </row>
    <row r="310" spans="1:3">
      <c r="A310" s="90" t="s">
        <v>3862</v>
      </c>
      <c r="B310" s="338">
        <v>32784</v>
      </c>
      <c r="C310" s="337" t="s">
        <v>4178</v>
      </c>
    </row>
    <row r="311" spans="1:3">
      <c r="A311" t="s">
        <v>3423</v>
      </c>
      <c r="B311" s="341">
        <v>28963</v>
      </c>
      <c r="C311" s="342" t="s">
        <v>1784</v>
      </c>
    </row>
    <row r="312" spans="1:3">
      <c r="A312" s="59" t="s">
        <v>5975</v>
      </c>
      <c r="B312" s="338">
        <v>34328</v>
      </c>
      <c r="C312" s="347" t="s">
        <v>6353</v>
      </c>
    </row>
    <row r="313" spans="1:3">
      <c r="A313" s="59" t="s">
        <v>7142</v>
      </c>
      <c r="B313" s="338">
        <v>35083</v>
      </c>
      <c r="C313" s="347" t="s">
        <v>7480</v>
      </c>
    </row>
    <row r="314" spans="1:3">
      <c r="A314" t="s">
        <v>1851</v>
      </c>
      <c r="B314" s="341">
        <v>29461</v>
      </c>
      <c r="C314" s="342" t="s">
        <v>1375</v>
      </c>
    </row>
    <row r="315" spans="1:3">
      <c r="A315" t="s">
        <v>1769</v>
      </c>
      <c r="B315" s="341">
        <v>30477</v>
      </c>
      <c r="C315" s="342" t="s">
        <v>2196</v>
      </c>
    </row>
    <row r="316" spans="1:3">
      <c r="A316" s="59" t="s">
        <v>5712</v>
      </c>
      <c r="B316" s="338">
        <v>34512</v>
      </c>
      <c r="C316" s="337" t="s">
        <v>5840</v>
      </c>
    </row>
    <row r="317" spans="1:3">
      <c r="A317" t="s">
        <v>1863</v>
      </c>
      <c r="B317" s="341">
        <v>27491</v>
      </c>
      <c r="C317" s="342"/>
    </row>
    <row r="318" spans="1:3">
      <c r="A318" t="s">
        <v>3863</v>
      </c>
      <c r="B318" s="341">
        <v>30855</v>
      </c>
      <c r="C318" s="342" t="s">
        <v>2886</v>
      </c>
    </row>
    <row r="319" spans="1:3">
      <c r="A319" s="59" t="s">
        <v>498</v>
      </c>
      <c r="B319" s="338">
        <v>32616</v>
      </c>
      <c r="C319" s="337" t="s">
        <v>499</v>
      </c>
    </row>
    <row r="320" spans="1:3">
      <c r="A320" t="s">
        <v>1178</v>
      </c>
      <c r="B320" s="341">
        <v>31413</v>
      </c>
      <c r="C320" s="342" t="s">
        <v>3138</v>
      </c>
    </row>
    <row r="321" spans="1:3">
      <c r="A321" s="316" t="s">
        <v>10974</v>
      </c>
      <c r="B321" s="339">
        <v>36276</v>
      </c>
      <c r="C321" s="340">
        <v>23.6</v>
      </c>
    </row>
    <row r="322" spans="1:3">
      <c r="A322" s="59" t="s">
        <v>5099</v>
      </c>
      <c r="B322" s="338">
        <v>33088</v>
      </c>
      <c r="C322" s="337" t="s">
        <v>4179</v>
      </c>
    </row>
    <row r="323" spans="1:3">
      <c r="A323" t="s">
        <v>3864</v>
      </c>
      <c r="B323" s="341">
        <v>33124</v>
      </c>
      <c r="C323" s="342" t="s">
        <v>4182</v>
      </c>
    </row>
    <row r="324" spans="1:3">
      <c r="A324" s="59" t="s">
        <v>6676</v>
      </c>
      <c r="B324" s="338">
        <v>35470</v>
      </c>
      <c r="C324" s="337" t="s">
        <v>6803</v>
      </c>
    </row>
    <row r="325" spans="1:3">
      <c r="A325" t="s">
        <v>1179</v>
      </c>
      <c r="B325" s="341">
        <v>32509</v>
      </c>
      <c r="C325" s="342" t="s">
        <v>1172</v>
      </c>
    </row>
    <row r="326" spans="1:3">
      <c r="A326" t="s">
        <v>8883</v>
      </c>
      <c r="B326" s="341">
        <v>36342</v>
      </c>
      <c r="C326" s="341" t="s">
        <v>8401</v>
      </c>
    </row>
    <row r="327" spans="1:3">
      <c r="A327" t="s">
        <v>3865</v>
      </c>
      <c r="B327" s="341">
        <v>32626</v>
      </c>
      <c r="C327" s="342" t="s">
        <v>4184</v>
      </c>
    </row>
    <row r="328" spans="1:3">
      <c r="A328" t="s">
        <v>3699</v>
      </c>
      <c r="B328" s="341">
        <v>30974</v>
      </c>
      <c r="C328" s="342" t="s">
        <v>2886</v>
      </c>
    </row>
    <row r="329" spans="1:3">
      <c r="A329" t="s">
        <v>8933</v>
      </c>
      <c r="B329" s="341">
        <v>36281</v>
      </c>
      <c r="C329" s="341" t="s">
        <v>8466</v>
      </c>
    </row>
    <row r="330" spans="1:3">
      <c r="A330" t="s">
        <v>10001</v>
      </c>
      <c r="B330" s="343">
        <v>36145</v>
      </c>
      <c r="C330" s="340" t="s">
        <v>9339</v>
      </c>
    </row>
    <row r="331" spans="1:3">
      <c r="A331" t="s">
        <v>2775</v>
      </c>
      <c r="B331" s="341">
        <v>31670</v>
      </c>
      <c r="C331" s="342" t="s">
        <v>3138</v>
      </c>
    </row>
    <row r="332" spans="1:3">
      <c r="A332" t="s">
        <v>3618</v>
      </c>
      <c r="B332" s="341">
        <v>30062</v>
      </c>
      <c r="C332" s="342" t="s">
        <v>2197</v>
      </c>
    </row>
    <row r="333" spans="1:3">
      <c r="A333" s="164" t="s">
        <v>7938</v>
      </c>
      <c r="B333" s="350">
        <v>35887</v>
      </c>
      <c r="C333" s="351" t="s">
        <v>8286</v>
      </c>
    </row>
    <row r="334" spans="1:3">
      <c r="A334" s="100" t="s">
        <v>4349</v>
      </c>
      <c r="B334" s="341">
        <v>33038</v>
      </c>
      <c r="C334" s="337" t="s">
        <v>4179</v>
      </c>
    </row>
    <row r="335" spans="1:3">
      <c r="A335" s="59" t="s">
        <v>5077</v>
      </c>
      <c r="B335" s="338">
        <v>33544</v>
      </c>
      <c r="C335" s="337" t="s">
        <v>5314</v>
      </c>
    </row>
    <row r="336" spans="1:3">
      <c r="A336" s="90" t="s">
        <v>3866</v>
      </c>
      <c r="B336" s="338">
        <v>32277</v>
      </c>
      <c r="C336" s="337" t="s">
        <v>1153</v>
      </c>
    </row>
    <row r="337" spans="1:3">
      <c r="A337" s="316" t="s">
        <v>10975</v>
      </c>
      <c r="B337" s="358">
        <v>36406</v>
      </c>
      <c r="C337" s="340">
        <v>23.6</v>
      </c>
    </row>
    <row r="338" spans="1:3">
      <c r="A338" s="59" t="s">
        <v>6158</v>
      </c>
      <c r="B338" s="338">
        <v>35241</v>
      </c>
      <c r="C338" s="347" t="s">
        <v>6354</v>
      </c>
    </row>
    <row r="339" spans="1:3">
      <c r="A339" t="s">
        <v>1842</v>
      </c>
      <c r="B339" s="341">
        <v>29733</v>
      </c>
      <c r="C339" s="342" t="s">
        <v>1843</v>
      </c>
    </row>
    <row r="340" spans="1:3">
      <c r="A340" t="s">
        <v>3732</v>
      </c>
      <c r="B340" s="341">
        <v>31403</v>
      </c>
      <c r="C340" s="342" t="s">
        <v>1439</v>
      </c>
    </row>
    <row r="341" spans="1:3">
      <c r="A341" t="s">
        <v>9999</v>
      </c>
      <c r="B341" s="359">
        <v>36276</v>
      </c>
      <c r="C341" s="340" t="s">
        <v>9644</v>
      </c>
    </row>
    <row r="342" spans="1:3">
      <c r="A342" s="10" t="s">
        <v>4365</v>
      </c>
      <c r="B342" s="341">
        <v>33681</v>
      </c>
      <c r="C342" s="337" t="s">
        <v>4861</v>
      </c>
    </row>
    <row r="343" spans="1:3">
      <c r="A343" t="s">
        <v>1180</v>
      </c>
      <c r="B343" s="341">
        <v>31008</v>
      </c>
      <c r="C343" s="342" t="s">
        <v>1275</v>
      </c>
    </row>
    <row r="344" spans="1:3">
      <c r="A344" s="59" t="s">
        <v>4968</v>
      </c>
      <c r="B344" s="338">
        <v>33925</v>
      </c>
      <c r="C344" s="337" t="s">
        <v>4846</v>
      </c>
    </row>
    <row r="345" spans="1:3">
      <c r="A345" s="10" t="s">
        <v>4350</v>
      </c>
      <c r="B345" s="341">
        <v>33151</v>
      </c>
      <c r="C345" s="337" t="s">
        <v>4181</v>
      </c>
    </row>
    <row r="346" spans="1:3">
      <c r="A346" t="s">
        <v>1949</v>
      </c>
      <c r="B346" s="341">
        <v>30222</v>
      </c>
      <c r="C346" s="342" t="s">
        <v>3449</v>
      </c>
    </row>
    <row r="347" spans="1:3">
      <c r="A347" s="59" t="s">
        <v>500</v>
      </c>
      <c r="B347" s="338">
        <v>32808</v>
      </c>
      <c r="C347" s="337" t="s">
        <v>501</v>
      </c>
    </row>
    <row r="348" spans="1:3">
      <c r="A348" s="59" t="s">
        <v>7263</v>
      </c>
      <c r="B348" s="338">
        <v>34950</v>
      </c>
      <c r="C348" s="347" t="s">
        <v>7478</v>
      </c>
    </row>
    <row r="349" spans="1:3">
      <c r="A349" s="164" t="s">
        <v>8157</v>
      </c>
      <c r="B349" s="350">
        <v>35998</v>
      </c>
      <c r="C349" s="351" t="s">
        <v>8291</v>
      </c>
    </row>
    <row r="350" spans="1:3">
      <c r="A350" t="s">
        <v>3161</v>
      </c>
      <c r="B350" s="341">
        <v>30004</v>
      </c>
      <c r="C350" s="342" t="s">
        <v>2197</v>
      </c>
    </row>
    <row r="351" spans="1:3">
      <c r="A351" t="s">
        <v>2776</v>
      </c>
      <c r="B351" s="341">
        <v>31513</v>
      </c>
      <c r="C351" s="342" t="s">
        <v>1440</v>
      </c>
    </row>
    <row r="352" spans="1:3">
      <c r="A352" s="59" t="s">
        <v>7222</v>
      </c>
      <c r="B352" s="338">
        <v>35382</v>
      </c>
      <c r="C352" s="347" t="s">
        <v>7477</v>
      </c>
    </row>
    <row r="353" spans="1:3">
      <c r="A353" t="s">
        <v>1486</v>
      </c>
      <c r="B353" s="341">
        <v>28397</v>
      </c>
      <c r="C353" s="342" t="s">
        <v>1560</v>
      </c>
    </row>
    <row r="354" spans="1:3">
      <c r="A354" t="s">
        <v>9126</v>
      </c>
      <c r="B354" s="341">
        <v>34943</v>
      </c>
      <c r="C354" s="340" t="s">
        <v>8295</v>
      </c>
    </row>
    <row r="355" spans="1:3">
      <c r="A355" s="90" t="s">
        <v>3867</v>
      </c>
      <c r="B355" s="338">
        <v>32784</v>
      </c>
      <c r="C355" s="337" t="s">
        <v>4179</v>
      </c>
    </row>
    <row r="356" spans="1:3">
      <c r="A356" t="s">
        <v>1020</v>
      </c>
      <c r="B356" s="341">
        <v>31700</v>
      </c>
      <c r="C356" s="342" t="s">
        <v>3198</v>
      </c>
    </row>
    <row r="357" spans="1:3">
      <c r="A357" t="s">
        <v>8991</v>
      </c>
      <c r="B357" s="341">
        <v>35780</v>
      </c>
      <c r="C357" s="341" t="s">
        <v>8401</v>
      </c>
    </row>
    <row r="358" spans="1:3">
      <c r="A358" s="59" t="s">
        <v>6096</v>
      </c>
      <c r="B358" s="338">
        <v>34411</v>
      </c>
      <c r="C358" s="347" t="s">
        <v>6349</v>
      </c>
    </row>
    <row r="359" spans="1:3">
      <c r="A359" s="90" t="s">
        <v>3868</v>
      </c>
      <c r="B359" s="338">
        <v>33127</v>
      </c>
      <c r="C359" s="337" t="s">
        <v>4181</v>
      </c>
    </row>
    <row r="360" spans="1:3">
      <c r="A360" s="316" t="s">
        <v>10976</v>
      </c>
      <c r="B360" s="339">
        <v>36250</v>
      </c>
      <c r="C360" s="340" t="e">
        <v>#N/A</v>
      </c>
    </row>
    <row r="361" spans="1:3">
      <c r="A361" s="109" t="s">
        <v>8212</v>
      </c>
      <c r="B361" s="345">
        <v>35475</v>
      </c>
      <c r="C361" s="346" t="s">
        <v>8284</v>
      </c>
    </row>
    <row r="362" spans="1:3">
      <c r="A362" s="164" t="s">
        <v>8012</v>
      </c>
      <c r="B362" s="350">
        <v>36019</v>
      </c>
      <c r="C362" s="351" t="s">
        <v>8288</v>
      </c>
    </row>
    <row r="363" spans="1:3">
      <c r="A363" t="s">
        <v>2305</v>
      </c>
      <c r="B363" s="341">
        <v>27368</v>
      </c>
      <c r="C363" s="342" t="s">
        <v>2440</v>
      </c>
    </row>
    <row r="364" spans="1:3">
      <c r="A364" t="s">
        <v>9091</v>
      </c>
      <c r="B364" s="341">
        <v>36493</v>
      </c>
      <c r="C364" s="341" t="s">
        <v>9182</v>
      </c>
    </row>
    <row r="365" spans="1:3">
      <c r="A365" s="90" t="s">
        <v>3869</v>
      </c>
      <c r="B365" s="338">
        <v>33204</v>
      </c>
      <c r="C365" s="337" t="s">
        <v>4179</v>
      </c>
    </row>
    <row r="366" spans="1:3">
      <c r="A366" s="59" t="s">
        <v>5086</v>
      </c>
      <c r="B366" s="338">
        <v>33592</v>
      </c>
      <c r="C366" s="337" t="s">
        <v>5314</v>
      </c>
    </row>
    <row r="367" spans="1:3">
      <c r="A367" s="59" t="s">
        <v>6524</v>
      </c>
      <c r="B367" s="338">
        <v>35487</v>
      </c>
      <c r="C367" s="337" t="s">
        <v>6804</v>
      </c>
    </row>
    <row r="368" spans="1:3">
      <c r="A368" t="s">
        <v>9083</v>
      </c>
      <c r="B368" s="341">
        <v>35735</v>
      </c>
      <c r="C368" s="341" t="s">
        <v>8466</v>
      </c>
    </row>
    <row r="369" spans="1:3">
      <c r="A369" s="59" t="s">
        <v>7260</v>
      </c>
      <c r="B369" s="338">
        <v>35475</v>
      </c>
      <c r="C369" s="347" t="s">
        <v>7478</v>
      </c>
    </row>
    <row r="370" spans="1:3">
      <c r="A370" t="s">
        <v>2777</v>
      </c>
      <c r="B370" s="341">
        <v>29674</v>
      </c>
      <c r="C370" s="342" t="s">
        <v>3495</v>
      </c>
    </row>
    <row r="371" spans="1:3">
      <c r="A371" t="s">
        <v>1181</v>
      </c>
      <c r="B371" s="341">
        <v>32119</v>
      </c>
      <c r="C371" s="342" t="s">
        <v>2292</v>
      </c>
    </row>
    <row r="372" spans="1:3">
      <c r="A372" t="s">
        <v>2442</v>
      </c>
      <c r="B372" s="341">
        <v>30590</v>
      </c>
      <c r="C372" s="342" t="s">
        <v>2796</v>
      </c>
    </row>
    <row r="373" spans="1:3">
      <c r="A373" s="316" t="s">
        <v>10977</v>
      </c>
      <c r="B373" s="339">
        <v>36874</v>
      </c>
      <c r="C373" s="340">
        <v>23.3</v>
      </c>
    </row>
    <row r="374" spans="1:3">
      <c r="A374" s="316" t="s">
        <v>11380</v>
      </c>
      <c r="B374" s="339"/>
    </row>
    <row r="375" spans="1:3">
      <c r="A375" s="109" t="s">
        <v>7958</v>
      </c>
      <c r="B375" s="345">
        <v>35429</v>
      </c>
      <c r="C375" s="346" t="s">
        <v>8285</v>
      </c>
    </row>
    <row r="376" spans="1:3">
      <c r="A376" s="59" t="s">
        <v>7124</v>
      </c>
      <c r="B376" s="338">
        <v>33984</v>
      </c>
      <c r="C376" s="347" t="s">
        <v>5314</v>
      </c>
    </row>
    <row r="377" spans="1:3">
      <c r="A377" t="s">
        <v>1007</v>
      </c>
      <c r="B377" s="341">
        <v>31989</v>
      </c>
      <c r="C377" s="342" t="s">
        <v>1153</v>
      </c>
    </row>
    <row r="378" spans="1:3">
      <c r="A378" s="59" t="s">
        <v>502</v>
      </c>
      <c r="B378" s="338">
        <v>32667</v>
      </c>
      <c r="C378" s="337" t="s">
        <v>487</v>
      </c>
    </row>
    <row r="379" spans="1:3">
      <c r="A379" t="s">
        <v>2443</v>
      </c>
      <c r="B379" s="341">
        <v>31735</v>
      </c>
      <c r="C379" s="342" t="s">
        <v>2414</v>
      </c>
    </row>
    <row r="380" spans="1:3">
      <c r="A380" s="316" t="s">
        <v>10978</v>
      </c>
      <c r="B380" s="339">
        <v>36390</v>
      </c>
      <c r="C380" s="340">
        <v>23.5</v>
      </c>
    </row>
    <row r="381" spans="1:3">
      <c r="A381" s="59" t="s">
        <v>7202</v>
      </c>
      <c r="B381" s="338">
        <v>35307</v>
      </c>
      <c r="C381" s="347" t="s">
        <v>7485</v>
      </c>
    </row>
    <row r="382" spans="1:3">
      <c r="A382" s="90" t="s">
        <v>3821</v>
      </c>
      <c r="B382" s="338">
        <v>32624</v>
      </c>
      <c r="C382" s="337" t="s">
        <v>499</v>
      </c>
    </row>
    <row r="383" spans="1:3">
      <c r="A383" s="59" t="s">
        <v>4996</v>
      </c>
      <c r="B383" s="338">
        <v>33793</v>
      </c>
      <c r="C383" s="337" t="s">
        <v>5321</v>
      </c>
    </row>
    <row r="384" spans="1:3">
      <c r="A384" t="s">
        <v>1352</v>
      </c>
      <c r="B384" s="341">
        <v>31061</v>
      </c>
      <c r="C384" s="342" t="s">
        <v>2879</v>
      </c>
    </row>
    <row r="385" spans="1:3">
      <c r="A385" s="59" t="s">
        <v>6187</v>
      </c>
      <c r="B385" s="338">
        <v>34289</v>
      </c>
      <c r="C385" s="347" t="s">
        <v>6349</v>
      </c>
    </row>
    <row r="386" spans="1:3">
      <c r="A386" t="s">
        <v>4482</v>
      </c>
      <c r="B386" s="341">
        <v>31108</v>
      </c>
      <c r="C386" s="342" t="s">
        <v>3198</v>
      </c>
    </row>
    <row r="387" spans="1:3">
      <c r="A387" s="316" t="s">
        <v>10979</v>
      </c>
      <c r="B387" s="339">
        <v>36346</v>
      </c>
      <c r="C387" s="340">
        <v>22.6</v>
      </c>
    </row>
    <row r="388" spans="1:3">
      <c r="A388" s="59" t="s">
        <v>5653</v>
      </c>
      <c r="B388" s="338">
        <v>34244</v>
      </c>
      <c r="C388" s="337" t="s">
        <v>5837</v>
      </c>
    </row>
    <row r="389" spans="1:3">
      <c r="A389" s="59" t="s">
        <v>7396</v>
      </c>
      <c r="B389" s="338">
        <v>35200</v>
      </c>
      <c r="C389" s="347" t="s">
        <v>7478</v>
      </c>
    </row>
    <row r="390" spans="1:3">
      <c r="A390" t="s">
        <v>815</v>
      </c>
      <c r="B390" s="341">
        <v>29819</v>
      </c>
      <c r="C390" s="342" t="s">
        <v>2884</v>
      </c>
    </row>
    <row r="391" spans="1:3">
      <c r="A391" s="10" t="s">
        <v>4550</v>
      </c>
      <c r="B391" s="341">
        <v>33852</v>
      </c>
      <c r="C391" s="337" t="s">
        <v>4864</v>
      </c>
    </row>
    <row r="392" spans="1:3">
      <c r="A392" t="s">
        <v>1128</v>
      </c>
      <c r="B392" s="341">
        <v>31801</v>
      </c>
      <c r="C392" s="342" t="s">
        <v>3138</v>
      </c>
    </row>
    <row r="393" spans="1:3">
      <c r="A393" s="59" t="s">
        <v>6176</v>
      </c>
      <c r="B393" s="338">
        <v>34670</v>
      </c>
      <c r="C393" s="347" t="s">
        <v>6349</v>
      </c>
    </row>
    <row r="394" spans="1:3">
      <c r="A394" s="164" t="s">
        <v>8179</v>
      </c>
      <c r="B394" s="350">
        <v>36268</v>
      </c>
      <c r="C394" s="351" t="s">
        <v>8287</v>
      </c>
    </row>
    <row r="395" spans="1:3">
      <c r="A395" s="59" t="s">
        <v>5103</v>
      </c>
      <c r="B395" s="338">
        <v>32915</v>
      </c>
      <c r="C395" s="337" t="s">
        <v>4179</v>
      </c>
    </row>
    <row r="396" spans="1:3">
      <c r="A396" s="59" t="s">
        <v>7428</v>
      </c>
      <c r="B396" s="338">
        <v>34486</v>
      </c>
      <c r="C396" s="347" t="s">
        <v>6795</v>
      </c>
    </row>
    <row r="397" spans="1:3">
      <c r="A397" t="s">
        <v>1044</v>
      </c>
      <c r="B397" s="341">
        <v>31982</v>
      </c>
      <c r="C397" s="342" t="s">
        <v>3137</v>
      </c>
    </row>
    <row r="398" spans="1:3">
      <c r="A398" s="59" t="s">
        <v>5192</v>
      </c>
      <c r="B398" s="338">
        <v>33457</v>
      </c>
      <c r="C398" s="337" t="s">
        <v>5317</v>
      </c>
    </row>
    <row r="399" spans="1:3">
      <c r="A399" s="59" t="s">
        <v>6052</v>
      </c>
      <c r="B399" s="338">
        <v>34708</v>
      </c>
      <c r="C399" s="347" t="s">
        <v>6351</v>
      </c>
    </row>
    <row r="400" spans="1:3">
      <c r="A400" t="s">
        <v>1008</v>
      </c>
      <c r="B400" s="341">
        <v>32525</v>
      </c>
      <c r="C400" s="342" t="s">
        <v>1153</v>
      </c>
    </row>
    <row r="401" spans="1:3">
      <c r="A401" t="s">
        <v>10165</v>
      </c>
      <c r="B401" s="348">
        <v>35355</v>
      </c>
      <c r="C401" s="344" t="s">
        <v>10151</v>
      </c>
    </row>
    <row r="402" spans="1:3">
      <c r="A402" t="s">
        <v>9919</v>
      </c>
      <c r="B402" s="348">
        <v>36874</v>
      </c>
      <c r="C402" s="340" t="s">
        <v>9539</v>
      </c>
    </row>
    <row r="403" spans="1:3">
      <c r="A403" s="146" t="s">
        <v>1321</v>
      </c>
      <c r="B403" s="341">
        <v>30805</v>
      </c>
      <c r="C403" s="342" t="s">
        <v>1275</v>
      </c>
    </row>
    <row r="404" spans="1:3">
      <c r="A404" t="s">
        <v>1691</v>
      </c>
      <c r="B404" s="341">
        <v>29647</v>
      </c>
      <c r="C404" s="342" t="s">
        <v>1485</v>
      </c>
    </row>
    <row r="405" spans="1:3">
      <c r="A405" s="59" t="s">
        <v>503</v>
      </c>
      <c r="B405" s="338">
        <v>31628</v>
      </c>
      <c r="C405" s="337" t="s">
        <v>2409</v>
      </c>
    </row>
    <row r="406" spans="1:3">
      <c r="A406" t="s">
        <v>3205</v>
      </c>
      <c r="B406" s="341">
        <v>31756</v>
      </c>
      <c r="C406" s="342" t="s">
        <v>3137</v>
      </c>
    </row>
    <row r="407" spans="1:3">
      <c r="A407" s="90" t="s">
        <v>3870</v>
      </c>
      <c r="B407" s="338">
        <v>33652</v>
      </c>
      <c r="C407" s="337" t="s">
        <v>4178</v>
      </c>
    </row>
    <row r="408" spans="1:3">
      <c r="A408" t="s">
        <v>10166</v>
      </c>
      <c r="B408" s="348">
        <v>36166</v>
      </c>
      <c r="C408" s="344" t="s">
        <v>10151</v>
      </c>
    </row>
    <row r="409" spans="1:3">
      <c r="A409" t="s">
        <v>3251</v>
      </c>
      <c r="B409" s="341">
        <v>30429</v>
      </c>
      <c r="C409" s="342" t="s">
        <v>3495</v>
      </c>
    </row>
    <row r="410" spans="1:3">
      <c r="A410" s="316" t="s">
        <v>10980</v>
      </c>
      <c r="B410" s="339">
        <v>36553</v>
      </c>
      <c r="C410" s="340">
        <v>23.7</v>
      </c>
    </row>
    <row r="411" spans="1:3">
      <c r="A411" s="316" t="s">
        <v>10981</v>
      </c>
      <c r="B411" s="339">
        <v>36095</v>
      </c>
      <c r="C411" s="340" t="s">
        <v>10953</v>
      </c>
    </row>
    <row r="412" spans="1:3">
      <c r="A412" s="59" t="s">
        <v>5510</v>
      </c>
      <c r="B412" s="338">
        <v>34680</v>
      </c>
      <c r="C412" s="337" t="s">
        <v>5843</v>
      </c>
    </row>
    <row r="413" spans="1:3">
      <c r="A413" t="s">
        <v>3170</v>
      </c>
      <c r="B413" s="341">
        <v>28552</v>
      </c>
      <c r="C413" s="342" t="s">
        <v>3030</v>
      </c>
    </row>
    <row r="414" spans="1:3">
      <c r="A414" s="59" t="s">
        <v>5094</v>
      </c>
      <c r="B414" s="338">
        <v>32646</v>
      </c>
      <c r="C414" s="337" t="s">
        <v>499</v>
      </c>
    </row>
    <row r="415" spans="1:3">
      <c r="A415" t="s">
        <v>9947</v>
      </c>
      <c r="B415" s="348">
        <v>36791</v>
      </c>
      <c r="C415" s="340" t="s">
        <v>9583</v>
      </c>
    </row>
    <row r="416" spans="1:3">
      <c r="A416" s="59" t="s">
        <v>6043</v>
      </c>
      <c r="B416" s="338">
        <v>34638</v>
      </c>
      <c r="C416" s="347" t="s">
        <v>6351</v>
      </c>
    </row>
    <row r="417" spans="1:3">
      <c r="A417" t="s">
        <v>1009</v>
      </c>
      <c r="B417" s="341">
        <v>32640</v>
      </c>
      <c r="C417" s="342" t="s">
        <v>1153</v>
      </c>
    </row>
    <row r="418" spans="1:3">
      <c r="A418" t="s">
        <v>10116</v>
      </c>
      <c r="B418" s="348">
        <v>36867</v>
      </c>
      <c r="C418" s="340" t="s">
        <v>9583</v>
      </c>
    </row>
    <row r="419" spans="1:3">
      <c r="A419" t="s">
        <v>1343</v>
      </c>
      <c r="B419" s="341">
        <v>31254</v>
      </c>
      <c r="C419" s="342" t="s">
        <v>3137</v>
      </c>
    </row>
    <row r="420" spans="1:3">
      <c r="A420" s="59" t="s">
        <v>5698</v>
      </c>
      <c r="B420" s="338">
        <v>34554</v>
      </c>
      <c r="C420" s="337" t="s">
        <v>5841</v>
      </c>
    </row>
    <row r="421" spans="1:3">
      <c r="A421" t="s">
        <v>9994</v>
      </c>
      <c r="B421" s="348">
        <v>36790</v>
      </c>
      <c r="C421" s="340" t="s">
        <v>9644</v>
      </c>
    </row>
    <row r="422" spans="1:3">
      <c r="A422" s="10" t="s">
        <v>9016</v>
      </c>
      <c r="B422" s="341">
        <v>36251</v>
      </c>
      <c r="C422" s="340" t="s">
        <v>9339</v>
      </c>
    </row>
    <row r="423" spans="1:3">
      <c r="A423" s="10" t="s">
        <v>4541</v>
      </c>
      <c r="B423" s="341">
        <v>33274</v>
      </c>
      <c r="C423" s="337" t="s">
        <v>4854</v>
      </c>
    </row>
    <row r="424" spans="1:3">
      <c r="A424" s="59" t="s">
        <v>504</v>
      </c>
      <c r="B424" s="338">
        <v>32871</v>
      </c>
      <c r="C424" s="337" t="s">
        <v>485</v>
      </c>
    </row>
    <row r="425" spans="1:3">
      <c r="A425" t="s">
        <v>2444</v>
      </c>
      <c r="B425" s="341">
        <v>32394</v>
      </c>
      <c r="C425" s="342" t="s">
        <v>2414</v>
      </c>
    </row>
    <row r="426" spans="1:3">
      <c r="A426" t="s">
        <v>3202</v>
      </c>
      <c r="B426" s="341">
        <v>31859</v>
      </c>
      <c r="C426" s="342" t="s">
        <v>1441</v>
      </c>
    </row>
    <row r="427" spans="1:3">
      <c r="A427" t="s">
        <v>2445</v>
      </c>
      <c r="B427" s="341">
        <v>30681</v>
      </c>
      <c r="C427" s="342" t="s">
        <v>2886</v>
      </c>
    </row>
    <row r="428" spans="1:3">
      <c r="A428" s="316" t="s">
        <v>10982</v>
      </c>
      <c r="B428" s="339">
        <v>36761</v>
      </c>
      <c r="C428" s="340">
        <v>23.4</v>
      </c>
    </row>
    <row r="429" spans="1:3">
      <c r="A429" t="s">
        <v>2802</v>
      </c>
      <c r="B429" s="341">
        <v>31846</v>
      </c>
      <c r="C429" s="342" t="s">
        <v>1444</v>
      </c>
    </row>
    <row r="430" spans="1:3">
      <c r="A430" t="s">
        <v>3628</v>
      </c>
      <c r="B430" s="341">
        <v>31364</v>
      </c>
      <c r="C430" s="342" t="s">
        <v>3137</v>
      </c>
    </row>
    <row r="431" spans="1:3">
      <c r="A431" s="59" t="s">
        <v>6838</v>
      </c>
      <c r="B431" s="338">
        <v>34024</v>
      </c>
      <c r="C431" s="337" t="s">
        <v>5322</v>
      </c>
    </row>
    <row r="432" spans="1:3">
      <c r="A432" s="10" t="s">
        <v>5777</v>
      </c>
      <c r="B432" s="341">
        <v>31364</v>
      </c>
      <c r="C432" s="342" t="s">
        <v>3137</v>
      </c>
    </row>
    <row r="433" spans="1:3">
      <c r="A433" s="316" t="s">
        <v>10983</v>
      </c>
      <c r="B433" s="339">
        <v>35731</v>
      </c>
      <c r="C433" s="340">
        <v>23.4</v>
      </c>
    </row>
    <row r="434" spans="1:3">
      <c r="A434" t="s">
        <v>1926</v>
      </c>
      <c r="B434" s="341">
        <v>30313</v>
      </c>
      <c r="C434" s="342" t="s">
        <v>2981</v>
      </c>
    </row>
    <row r="435" spans="1:3">
      <c r="A435" s="91" t="s">
        <v>3871</v>
      </c>
      <c r="B435" s="338">
        <v>32644</v>
      </c>
      <c r="C435" s="337" t="s">
        <v>489</v>
      </c>
    </row>
    <row r="436" spans="1:3">
      <c r="A436" s="59" t="s">
        <v>7188</v>
      </c>
      <c r="B436" s="338">
        <v>35301</v>
      </c>
      <c r="C436" s="347" t="s">
        <v>6802</v>
      </c>
    </row>
    <row r="437" spans="1:3">
      <c r="A437" t="s">
        <v>3759</v>
      </c>
      <c r="B437" s="341">
        <v>29218</v>
      </c>
      <c r="C437" s="342" t="s">
        <v>2423</v>
      </c>
    </row>
    <row r="438" spans="1:3">
      <c r="A438" s="316" t="s">
        <v>10984</v>
      </c>
      <c r="B438" s="339">
        <v>37089</v>
      </c>
      <c r="C438" s="340">
        <v>23.2</v>
      </c>
    </row>
    <row r="439" spans="1:3">
      <c r="A439" s="10" t="s">
        <v>4430</v>
      </c>
      <c r="B439" s="341">
        <v>33484</v>
      </c>
      <c r="C439" s="337" t="s">
        <v>4849</v>
      </c>
    </row>
    <row r="440" spans="1:3">
      <c r="A440" t="s">
        <v>2545</v>
      </c>
      <c r="B440" s="341">
        <v>30096</v>
      </c>
      <c r="C440" s="342" t="s">
        <v>2982</v>
      </c>
    </row>
    <row r="441" spans="1:3">
      <c r="A441" s="316" t="s">
        <v>10985</v>
      </c>
      <c r="B441" s="339">
        <v>36582</v>
      </c>
      <c r="C441" s="340">
        <v>23.2</v>
      </c>
    </row>
    <row r="442" spans="1:3">
      <c r="A442" s="59" t="s">
        <v>506</v>
      </c>
      <c r="B442" s="338">
        <v>31630</v>
      </c>
      <c r="C442" s="337" t="s">
        <v>489</v>
      </c>
    </row>
    <row r="443" spans="1:3">
      <c r="A443" s="59" t="s">
        <v>5401</v>
      </c>
      <c r="B443" s="338">
        <v>33425</v>
      </c>
      <c r="C443" s="337" t="s">
        <v>4849</v>
      </c>
    </row>
    <row r="444" spans="1:3">
      <c r="A444" t="s">
        <v>3598</v>
      </c>
      <c r="B444" s="341">
        <v>31415</v>
      </c>
      <c r="C444" s="342" t="s">
        <v>1275</v>
      </c>
    </row>
    <row r="445" spans="1:3">
      <c r="A445" s="90" t="s">
        <v>3872</v>
      </c>
      <c r="B445" s="338">
        <v>33564</v>
      </c>
      <c r="C445" s="337" t="s">
        <v>4178</v>
      </c>
    </row>
    <row r="446" spans="1:3">
      <c r="A446" t="s">
        <v>2446</v>
      </c>
      <c r="B446" s="341">
        <v>28964</v>
      </c>
      <c r="C446" s="342" t="s">
        <v>1784</v>
      </c>
    </row>
    <row r="447" spans="1:3">
      <c r="A447" t="s">
        <v>9993</v>
      </c>
      <c r="B447" s="348">
        <v>36287</v>
      </c>
      <c r="C447" s="340" t="s">
        <v>9539</v>
      </c>
    </row>
    <row r="448" spans="1:3">
      <c r="A448" s="327" t="s">
        <v>10986</v>
      </c>
      <c r="B448" s="339">
        <v>36645</v>
      </c>
      <c r="C448" s="340">
        <v>23.6</v>
      </c>
    </row>
    <row r="449" spans="1:3">
      <c r="A449" t="s">
        <v>10167</v>
      </c>
      <c r="B449" s="348">
        <v>35685</v>
      </c>
      <c r="C449" s="344" t="s">
        <v>10151</v>
      </c>
    </row>
    <row r="450" spans="1:3">
      <c r="A450" t="s">
        <v>1892</v>
      </c>
      <c r="B450" s="341">
        <v>29582</v>
      </c>
      <c r="C450" s="342" t="s">
        <v>1636</v>
      </c>
    </row>
    <row r="451" spans="1:3">
      <c r="A451" s="59" t="s">
        <v>7314</v>
      </c>
      <c r="B451" s="338">
        <v>34978</v>
      </c>
      <c r="C451" s="347" t="s">
        <v>6800</v>
      </c>
    </row>
    <row r="452" spans="1:3">
      <c r="A452" t="s">
        <v>1010</v>
      </c>
      <c r="B452" s="341">
        <v>32319</v>
      </c>
      <c r="C452" s="342" t="s">
        <v>2409</v>
      </c>
    </row>
    <row r="453" spans="1:3">
      <c r="A453" t="s">
        <v>3631</v>
      </c>
      <c r="B453" s="341">
        <v>27621</v>
      </c>
      <c r="C453" s="342"/>
    </row>
    <row r="454" spans="1:3">
      <c r="A454" t="s">
        <v>2447</v>
      </c>
      <c r="B454" s="341">
        <v>32506</v>
      </c>
      <c r="C454" s="342" t="s">
        <v>2448</v>
      </c>
    </row>
    <row r="455" spans="1:3">
      <c r="A455" s="59" t="s">
        <v>5258</v>
      </c>
      <c r="B455" s="338">
        <v>33315</v>
      </c>
      <c r="C455" s="337" t="s">
        <v>4846</v>
      </c>
    </row>
    <row r="456" spans="1:3">
      <c r="A456" t="s">
        <v>10168</v>
      </c>
      <c r="B456" s="343">
        <v>35955</v>
      </c>
      <c r="C456" s="344" t="s">
        <v>10151</v>
      </c>
    </row>
    <row r="457" spans="1:3">
      <c r="A457" s="10" t="s">
        <v>4499</v>
      </c>
      <c r="B457" s="341">
        <v>33002</v>
      </c>
      <c r="C457" s="337" t="s">
        <v>499</v>
      </c>
    </row>
    <row r="458" spans="1:3">
      <c r="A458" t="s">
        <v>10169</v>
      </c>
      <c r="B458" s="348">
        <v>33901</v>
      </c>
      <c r="C458" s="344" t="s">
        <v>10151</v>
      </c>
    </row>
    <row r="459" spans="1:3">
      <c r="A459" t="s">
        <v>3262</v>
      </c>
      <c r="B459" s="341">
        <v>31303</v>
      </c>
      <c r="C459" s="342" t="s">
        <v>1440</v>
      </c>
    </row>
    <row r="460" spans="1:3">
      <c r="A460" t="s">
        <v>2449</v>
      </c>
      <c r="B460" s="341">
        <v>32538</v>
      </c>
      <c r="C460" s="342" t="s">
        <v>2450</v>
      </c>
    </row>
    <row r="461" spans="1:3">
      <c r="A461" t="s">
        <v>1620</v>
      </c>
      <c r="B461" s="341">
        <v>30870</v>
      </c>
      <c r="C461" s="342" t="s">
        <v>3493</v>
      </c>
    </row>
    <row r="462" spans="1:3">
      <c r="A462" s="59" t="s">
        <v>401</v>
      </c>
      <c r="B462" s="338">
        <v>33041</v>
      </c>
      <c r="C462" s="337" t="s">
        <v>402</v>
      </c>
    </row>
    <row r="463" spans="1:3">
      <c r="A463" s="164" t="s">
        <v>8087</v>
      </c>
      <c r="B463" s="350">
        <v>35754</v>
      </c>
      <c r="C463" s="351" t="s">
        <v>8291</v>
      </c>
    </row>
    <row r="464" spans="1:3">
      <c r="A464" s="59" t="s">
        <v>5229</v>
      </c>
      <c r="B464" s="338">
        <v>33478</v>
      </c>
      <c r="C464" s="337" t="s">
        <v>5314</v>
      </c>
    </row>
    <row r="465" spans="1:3">
      <c r="A465" s="59" t="s">
        <v>6218</v>
      </c>
      <c r="B465" s="338">
        <v>33979</v>
      </c>
      <c r="C465" s="347" t="s">
        <v>4846</v>
      </c>
    </row>
    <row r="466" spans="1:3">
      <c r="A466" s="59" t="s">
        <v>6084</v>
      </c>
      <c r="B466" s="338">
        <v>34152</v>
      </c>
      <c r="C466" s="347" t="s">
        <v>6353</v>
      </c>
    </row>
    <row r="467" spans="1:3">
      <c r="A467" t="s">
        <v>1611</v>
      </c>
      <c r="B467" s="341">
        <v>31302</v>
      </c>
      <c r="C467" s="342" t="s">
        <v>1439</v>
      </c>
    </row>
    <row r="468" spans="1:3">
      <c r="A468" t="s">
        <v>1011</v>
      </c>
      <c r="B468" s="341">
        <v>29848</v>
      </c>
      <c r="C468" s="342" t="s">
        <v>3495</v>
      </c>
    </row>
    <row r="469" spans="1:3">
      <c r="A469" t="s">
        <v>2451</v>
      </c>
      <c r="B469" s="341">
        <v>31941</v>
      </c>
      <c r="C469" s="342" t="s">
        <v>3133</v>
      </c>
    </row>
    <row r="470" spans="1:3">
      <c r="A470" s="316" t="s">
        <v>10987</v>
      </c>
      <c r="B470" s="339">
        <v>37133</v>
      </c>
      <c r="C470" s="340">
        <v>23.3</v>
      </c>
    </row>
    <row r="471" spans="1:3">
      <c r="A471" s="59" t="s">
        <v>6053</v>
      </c>
      <c r="B471" s="338">
        <v>34764</v>
      </c>
      <c r="C471" s="347" t="s">
        <v>5837</v>
      </c>
    </row>
    <row r="472" spans="1:3">
      <c r="A472" s="59" t="s">
        <v>403</v>
      </c>
      <c r="B472" s="338">
        <v>32855</v>
      </c>
      <c r="C472" s="337" t="s">
        <v>402</v>
      </c>
    </row>
    <row r="473" spans="1:3">
      <c r="A473" s="59" t="s">
        <v>404</v>
      </c>
      <c r="B473" s="338">
        <v>32759</v>
      </c>
      <c r="C473" s="337" t="s">
        <v>1153</v>
      </c>
    </row>
    <row r="474" spans="1:3">
      <c r="A474" t="s">
        <v>1012</v>
      </c>
      <c r="B474" s="341">
        <v>32584</v>
      </c>
      <c r="C474" s="342" t="s">
        <v>1153</v>
      </c>
    </row>
    <row r="475" spans="1:3">
      <c r="A475" t="s">
        <v>3018</v>
      </c>
      <c r="B475" s="341">
        <v>27964</v>
      </c>
      <c r="C475" s="342" t="s">
        <v>3553</v>
      </c>
    </row>
    <row r="476" spans="1:3">
      <c r="A476" t="s">
        <v>1380</v>
      </c>
      <c r="B476" s="341">
        <v>28519</v>
      </c>
      <c r="C476" s="342" t="s">
        <v>2666</v>
      </c>
    </row>
    <row r="477" spans="1:3">
      <c r="A477" t="s">
        <v>2403</v>
      </c>
      <c r="B477" s="341">
        <v>30887</v>
      </c>
      <c r="C477" s="342" t="s">
        <v>2794</v>
      </c>
    </row>
    <row r="478" spans="1:3">
      <c r="A478" s="59" t="s">
        <v>5400</v>
      </c>
      <c r="B478" s="338">
        <v>32929</v>
      </c>
      <c r="C478" s="337" t="s">
        <v>4179</v>
      </c>
    </row>
    <row r="479" spans="1:3">
      <c r="A479" s="59" t="s">
        <v>6002</v>
      </c>
      <c r="B479" s="338">
        <v>34317</v>
      </c>
      <c r="C479" s="347" t="s">
        <v>6355</v>
      </c>
    </row>
    <row r="480" spans="1:3">
      <c r="A480" s="10" t="s">
        <v>4588</v>
      </c>
      <c r="B480" s="341">
        <v>33522</v>
      </c>
      <c r="C480" s="337" t="s">
        <v>4853</v>
      </c>
    </row>
    <row r="481" spans="1:3">
      <c r="A481" t="s">
        <v>1013</v>
      </c>
      <c r="B481" s="341">
        <v>32854</v>
      </c>
      <c r="C481" s="342" t="s">
        <v>1014</v>
      </c>
    </row>
    <row r="482" spans="1:3">
      <c r="A482" t="s">
        <v>8945</v>
      </c>
      <c r="B482" s="341">
        <v>35490</v>
      </c>
      <c r="C482" s="340" t="s">
        <v>8295</v>
      </c>
    </row>
    <row r="483" spans="1:3">
      <c r="A483" t="s">
        <v>167</v>
      </c>
      <c r="B483" s="341">
        <v>29248</v>
      </c>
      <c r="C483" s="342" t="s">
        <v>3148</v>
      </c>
    </row>
    <row r="484" spans="1:3">
      <c r="A484" t="s">
        <v>1790</v>
      </c>
      <c r="B484" s="341">
        <v>30740</v>
      </c>
      <c r="C484" s="342" t="s">
        <v>2885</v>
      </c>
    </row>
    <row r="485" spans="1:3">
      <c r="A485" t="s">
        <v>2778</v>
      </c>
      <c r="B485" s="341">
        <v>30477</v>
      </c>
      <c r="C485" s="342" t="s">
        <v>2200</v>
      </c>
    </row>
    <row r="486" spans="1:3">
      <c r="A486" s="164" t="s">
        <v>8015</v>
      </c>
      <c r="B486" s="350">
        <v>35985</v>
      </c>
      <c r="C486" s="351" t="s">
        <v>8288</v>
      </c>
    </row>
    <row r="487" spans="1:3">
      <c r="A487" s="109" t="s">
        <v>8020</v>
      </c>
      <c r="B487" s="345">
        <v>36031</v>
      </c>
      <c r="C487" s="346" t="s">
        <v>8285</v>
      </c>
    </row>
    <row r="488" spans="1:3">
      <c r="A488" s="59" t="s">
        <v>405</v>
      </c>
      <c r="B488" s="338">
        <v>32882</v>
      </c>
      <c r="C488" s="337" t="s">
        <v>406</v>
      </c>
    </row>
    <row r="489" spans="1:3">
      <c r="A489" s="316" t="s">
        <v>10988</v>
      </c>
      <c r="B489" s="339">
        <v>36237</v>
      </c>
      <c r="C489" s="340">
        <v>23.3</v>
      </c>
    </row>
    <row r="490" spans="1:3">
      <c r="A490" t="s">
        <v>2779</v>
      </c>
      <c r="B490" s="341">
        <v>30982</v>
      </c>
      <c r="C490" s="342" t="s">
        <v>3491</v>
      </c>
    </row>
    <row r="491" spans="1:3">
      <c r="A491" t="s">
        <v>9907</v>
      </c>
      <c r="B491" s="359">
        <v>36316</v>
      </c>
      <c r="C491" s="344" t="s">
        <v>10151</v>
      </c>
    </row>
    <row r="492" spans="1:3">
      <c r="A492" s="59" t="s">
        <v>5046</v>
      </c>
      <c r="B492" s="338">
        <v>33891</v>
      </c>
      <c r="C492" s="337" t="s">
        <v>5317</v>
      </c>
    </row>
    <row r="493" spans="1:3">
      <c r="A493" t="s">
        <v>818</v>
      </c>
      <c r="B493" s="341">
        <v>30466</v>
      </c>
      <c r="C493" s="342" t="s">
        <v>2199</v>
      </c>
    </row>
    <row r="494" spans="1:3">
      <c r="A494" t="s">
        <v>10170</v>
      </c>
      <c r="B494" s="348">
        <v>36255</v>
      </c>
      <c r="C494" s="344" t="s">
        <v>10151</v>
      </c>
    </row>
    <row r="495" spans="1:3">
      <c r="A495" t="s">
        <v>3591</v>
      </c>
      <c r="B495" s="341">
        <v>30955</v>
      </c>
      <c r="C495" s="342" t="s">
        <v>2794</v>
      </c>
    </row>
    <row r="496" spans="1:3">
      <c r="A496" t="s">
        <v>8876</v>
      </c>
      <c r="B496" s="341">
        <v>33970</v>
      </c>
      <c r="C496" s="341" t="s">
        <v>5841</v>
      </c>
    </row>
    <row r="497" spans="1:3">
      <c r="A497" s="59" t="s">
        <v>7223</v>
      </c>
      <c r="B497" s="338">
        <v>35629</v>
      </c>
      <c r="C497" s="347" t="s">
        <v>7480</v>
      </c>
    </row>
    <row r="498" spans="1:3">
      <c r="A498" s="59" t="s">
        <v>5460</v>
      </c>
      <c r="B498" s="338">
        <v>33990</v>
      </c>
      <c r="C498" s="337" t="s">
        <v>5841</v>
      </c>
    </row>
    <row r="499" spans="1:3">
      <c r="A499" s="90" t="s">
        <v>3873</v>
      </c>
      <c r="B499" s="338">
        <v>33094</v>
      </c>
      <c r="C499" s="337" t="s">
        <v>499</v>
      </c>
    </row>
    <row r="500" spans="1:3">
      <c r="A500" s="109" t="s">
        <v>8077</v>
      </c>
      <c r="B500" s="345">
        <v>35224</v>
      </c>
      <c r="C500" s="346" t="s">
        <v>8286</v>
      </c>
    </row>
    <row r="501" spans="1:3">
      <c r="A501" s="59" t="s">
        <v>5392</v>
      </c>
      <c r="B501" s="338">
        <v>33094</v>
      </c>
      <c r="C501" s="337" t="s">
        <v>499</v>
      </c>
    </row>
    <row r="502" spans="1:3">
      <c r="A502" t="s">
        <v>2679</v>
      </c>
      <c r="B502" s="341">
        <v>30670</v>
      </c>
      <c r="C502" s="342" t="s">
        <v>2884</v>
      </c>
    </row>
    <row r="503" spans="1:3">
      <c r="A503" t="s">
        <v>10023</v>
      </c>
      <c r="B503" s="348">
        <v>36353</v>
      </c>
      <c r="C503" s="340" t="s">
        <v>9612</v>
      </c>
    </row>
    <row r="504" spans="1:3">
      <c r="A504" t="s">
        <v>10171</v>
      </c>
      <c r="B504" s="348">
        <v>36221</v>
      </c>
      <c r="C504" s="344" t="s">
        <v>10151</v>
      </c>
    </row>
    <row r="505" spans="1:3">
      <c r="A505" s="164" t="s">
        <v>8211</v>
      </c>
      <c r="B505" s="350">
        <v>35459</v>
      </c>
      <c r="C505" s="351" t="s">
        <v>8286</v>
      </c>
    </row>
    <row r="506" spans="1:3">
      <c r="A506" s="89" t="s">
        <v>9048</v>
      </c>
      <c r="B506" s="341">
        <v>35034</v>
      </c>
      <c r="C506" s="340" t="s">
        <v>8295</v>
      </c>
    </row>
    <row r="507" spans="1:3">
      <c r="A507" s="59" t="s">
        <v>407</v>
      </c>
      <c r="B507" s="338">
        <v>32758</v>
      </c>
      <c r="C507" s="337" t="s">
        <v>497</v>
      </c>
    </row>
    <row r="508" spans="1:3">
      <c r="A508" s="109" t="s">
        <v>8189</v>
      </c>
      <c r="B508" s="345">
        <v>35247</v>
      </c>
      <c r="C508" s="346" t="s">
        <v>7478</v>
      </c>
    </row>
    <row r="509" spans="1:3">
      <c r="A509" s="164" t="s">
        <v>8001</v>
      </c>
      <c r="B509" s="350">
        <v>35832</v>
      </c>
      <c r="C509" s="351" t="s">
        <v>8286</v>
      </c>
    </row>
    <row r="510" spans="1:3">
      <c r="A510" t="s">
        <v>9265</v>
      </c>
      <c r="B510" s="341"/>
      <c r="C510" s="341" t="s">
        <v>8523</v>
      </c>
    </row>
    <row r="511" spans="1:3">
      <c r="A511" t="s">
        <v>9265</v>
      </c>
      <c r="B511" s="348">
        <v>36159</v>
      </c>
      <c r="C511" s="340" t="s">
        <v>9644</v>
      </c>
    </row>
    <row r="512" spans="1:3">
      <c r="A512" s="59" t="s">
        <v>7378</v>
      </c>
      <c r="B512" s="338">
        <v>34911</v>
      </c>
      <c r="C512" s="347" t="s">
        <v>7478</v>
      </c>
    </row>
    <row r="513" spans="1:3">
      <c r="A513" t="s">
        <v>10172</v>
      </c>
      <c r="B513" s="348">
        <v>36115</v>
      </c>
      <c r="C513" s="344" t="s">
        <v>10151</v>
      </c>
    </row>
    <row r="514" spans="1:3">
      <c r="A514" t="s">
        <v>2453</v>
      </c>
      <c r="B514" s="341">
        <v>31751</v>
      </c>
      <c r="C514" s="342" t="s">
        <v>2409</v>
      </c>
    </row>
    <row r="515" spans="1:3">
      <c r="A515" s="316" t="s">
        <v>10989</v>
      </c>
      <c r="B515" s="339">
        <v>37033</v>
      </c>
      <c r="C515" s="340">
        <v>23.5</v>
      </c>
    </row>
    <row r="516" spans="1:3">
      <c r="A516" s="10" t="s">
        <v>4564</v>
      </c>
      <c r="B516" s="341">
        <v>33355</v>
      </c>
      <c r="C516" s="337" t="s">
        <v>4862</v>
      </c>
    </row>
    <row r="517" spans="1:3">
      <c r="A517" s="59" t="s">
        <v>5638</v>
      </c>
      <c r="B517" s="338">
        <v>33710</v>
      </c>
      <c r="C517" s="337" t="s">
        <v>5851</v>
      </c>
    </row>
    <row r="518" spans="1:3">
      <c r="A518" t="s">
        <v>9331</v>
      </c>
      <c r="B518" s="341">
        <v>34304</v>
      </c>
      <c r="C518" s="340" t="s">
        <v>8295</v>
      </c>
    </row>
    <row r="519" spans="1:3">
      <c r="A519" s="59" t="s">
        <v>6497</v>
      </c>
      <c r="B519" s="338">
        <v>34903</v>
      </c>
      <c r="C519" s="337" t="s">
        <v>6795</v>
      </c>
    </row>
    <row r="520" spans="1:3">
      <c r="A520" s="316" t="s">
        <v>10990</v>
      </c>
      <c r="B520" s="339">
        <v>36011</v>
      </c>
      <c r="C520" s="340" t="e">
        <v>#N/A</v>
      </c>
    </row>
    <row r="521" spans="1:3">
      <c r="A521" t="s">
        <v>1015</v>
      </c>
      <c r="B521" s="341">
        <v>29853</v>
      </c>
      <c r="C521" s="342" t="s">
        <v>2634</v>
      </c>
    </row>
    <row r="522" spans="1:3">
      <c r="A522" s="59" t="s">
        <v>5539</v>
      </c>
      <c r="B522" s="338">
        <v>33990</v>
      </c>
      <c r="C522" s="337" t="s">
        <v>5840</v>
      </c>
    </row>
    <row r="523" spans="1:3">
      <c r="A523" s="10" t="s">
        <v>4569</v>
      </c>
      <c r="B523" s="341">
        <v>33785</v>
      </c>
      <c r="C523" s="337" t="s">
        <v>4852</v>
      </c>
    </row>
    <row r="524" spans="1:3">
      <c r="A524" s="59" t="s">
        <v>5639</v>
      </c>
      <c r="B524" s="338">
        <v>34200</v>
      </c>
      <c r="C524" s="337" t="s">
        <v>5837</v>
      </c>
    </row>
    <row r="525" spans="1:3">
      <c r="A525" s="59" t="s">
        <v>6451</v>
      </c>
      <c r="B525" s="338">
        <v>34612</v>
      </c>
      <c r="C525" s="337" t="s">
        <v>6795</v>
      </c>
    </row>
    <row r="526" spans="1:3">
      <c r="A526" s="90" t="s">
        <v>3874</v>
      </c>
      <c r="B526" s="338">
        <v>31828</v>
      </c>
      <c r="C526" s="337" t="s">
        <v>1153</v>
      </c>
    </row>
    <row r="527" spans="1:3">
      <c r="A527" t="s">
        <v>8925</v>
      </c>
      <c r="B527" s="341">
        <v>36220</v>
      </c>
      <c r="C527" s="341" t="s">
        <v>8523</v>
      </c>
    </row>
    <row r="528" spans="1:3">
      <c r="A528" s="90" t="s">
        <v>3875</v>
      </c>
      <c r="B528" s="338">
        <v>33126</v>
      </c>
      <c r="C528" s="337" t="s">
        <v>4181</v>
      </c>
    </row>
    <row r="529" spans="1:3">
      <c r="A529" s="59" t="s">
        <v>6772</v>
      </c>
      <c r="B529" s="338">
        <v>35321</v>
      </c>
      <c r="C529" s="337" t="s">
        <v>6795</v>
      </c>
    </row>
    <row r="530" spans="1:3">
      <c r="A530" s="59" t="s">
        <v>408</v>
      </c>
      <c r="B530" s="338">
        <v>32899</v>
      </c>
      <c r="C530" s="337" t="s">
        <v>499</v>
      </c>
    </row>
    <row r="531" spans="1:3">
      <c r="A531" s="316" t="s">
        <v>10991</v>
      </c>
      <c r="B531" s="339">
        <v>36510</v>
      </c>
      <c r="C531" s="340">
        <v>23.7</v>
      </c>
    </row>
    <row r="532" spans="1:3">
      <c r="A532" s="59" t="s">
        <v>409</v>
      </c>
      <c r="B532" s="338">
        <v>32497</v>
      </c>
      <c r="C532" s="337" t="s">
        <v>485</v>
      </c>
    </row>
    <row r="533" spans="1:3">
      <c r="A533" s="59" t="s">
        <v>6289</v>
      </c>
      <c r="B533" s="338">
        <v>34793</v>
      </c>
      <c r="C533" s="347" t="s">
        <v>6351</v>
      </c>
    </row>
    <row r="534" spans="1:3">
      <c r="A534" t="s">
        <v>2208</v>
      </c>
      <c r="B534" s="341">
        <v>29497</v>
      </c>
      <c r="C534" s="342" t="s">
        <v>2251</v>
      </c>
    </row>
    <row r="535" spans="1:3">
      <c r="A535" t="s">
        <v>2515</v>
      </c>
      <c r="B535" s="341">
        <v>30187</v>
      </c>
      <c r="C535" s="342" t="s">
        <v>2198</v>
      </c>
    </row>
    <row r="536" spans="1:3">
      <c r="A536" t="s">
        <v>1016</v>
      </c>
      <c r="B536" s="341">
        <v>32637</v>
      </c>
      <c r="C536" s="342" t="s">
        <v>1156</v>
      </c>
    </row>
    <row r="537" spans="1:3">
      <c r="A537" t="s">
        <v>2559</v>
      </c>
      <c r="B537" s="341">
        <v>29754</v>
      </c>
      <c r="C537" s="342" t="s">
        <v>1017</v>
      </c>
    </row>
    <row r="538" spans="1:3">
      <c r="A538" s="169" t="s">
        <v>6460</v>
      </c>
      <c r="B538" s="355">
        <v>33751</v>
      </c>
      <c r="C538" s="356" t="s">
        <v>6357</v>
      </c>
    </row>
    <row r="539" spans="1:3">
      <c r="A539" s="109" t="s">
        <v>6356</v>
      </c>
      <c r="B539" s="338">
        <v>33751</v>
      </c>
      <c r="C539" s="347" t="s">
        <v>6357</v>
      </c>
    </row>
    <row r="540" spans="1:3">
      <c r="A540" t="s">
        <v>8897</v>
      </c>
      <c r="B540" s="341">
        <v>36586</v>
      </c>
      <c r="C540" s="341" t="s">
        <v>8401</v>
      </c>
    </row>
    <row r="541" spans="1:3">
      <c r="A541" s="59" t="s">
        <v>6177</v>
      </c>
      <c r="B541" s="338">
        <v>34153</v>
      </c>
      <c r="C541" s="347" t="s">
        <v>5839</v>
      </c>
    </row>
    <row r="542" spans="1:3">
      <c r="A542" s="90" t="s">
        <v>3876</v>
      </c>
      <c r="B542" s="338">
        <v>33217</v>
      </c>
      <c r="C542" s="337" t="s">
        <v>4181</v>
      </c>
    </row>
    <row r="543" spans="1:3">
      <c r="A543" t="s">
        <v>10027</v>
      </c>
      <c r="B543" s="343">
        <v>36429</v>
      </c>
      <c r="C543" s="340" t="s">
        <v>9542</v>
      </c>
    </row>
    <row r="544" spans="1:3">
      <c r="A544" s="59" t="s">
        <v>7350</v>
      </c>
      <c r="B544" s="338">
        <v>35068</v>
      </c>
      <c r="C544" s="347" t="s">
        <v>6795</v>
      </c>
    </row>
    <row r="545" spans="1:3">
      <c r="A545" t="s">
        <v>9259</v>
      </c>
      <c r="B545" s="341">
        <v>35855</v>
      </c>
      <c r="C545" s="341" t="s">
        <v>8466</v>
      </c>
    </row>
    <row r="546" spans="1:3">
      <c r="A546" t="s">
        <v>10310</v>
      </c>
      <c r="B546" s="343">
        <v>36475</v>
      </c>
      <c r="C546" s="340" t="s">
        <v>9612</v>
      </c>
    </row>
    <row r="547" spans="1:3">
      <c r="A547" s="59" t="s">
        <v>5657</v>
      </c>
      <c r="B547" s="338">
        <v>33751</v>
      </c>
      <c r="C547" s="337" t="s">
        <v>5837</v>
      </c>
    </row>
    <row r="548" spans="1:3">
      <c r="A548" t="s">
        <v>2454</v>
      </c>
      <c r="B548" s="341">
        <v>30847</v>
      </c>
      <c r="C548" s="342" t="s">
        <v>2885</v>
      </c>
    </row>
    <row r="549" spans="1:3">
      <c r="A549" t="s">
        <v>835</v>
      </c>
      <c r="B549" s="341">
        <v>31901</v>
      </c>
      <c r="C549" s="342" t="s">
        <v>3137</v>
      </c>
    </row>
    <row r="550" spans="1:3">
      <c r="A550" s="59" t="s">
        <v>7365</v>
      </c>
      <c r="B550" s="338">
        <v>34880</v>
      </c>
      <c r="C550" s="347" t="s">
        <v>6795</v>
      </c>
    </row>
    <row r="551" spans="1:3">
      <c r="A551" t="s">
        <v>10097</v>
      </c>
      <c r="B551" s="348">
        <v>36797</v>
      </c>
      <c r="C551" s="340" t="s">
        <v>9542</v>
      </c>
    </row>
    <row r="552" spans="1:3">
      <c r="A552" t="s">
        <v>2202</v>
      </c>
      <c r="B552" s="341">
        <v>30502</v>
      </c>
      <c r="C552" s="342" t="s">
        <v>3493</v>
      </c>
    </row>
    <row r="553" spans="1:3">
      <c r="A553" s="99" t="s">
        <v>10313</v>
      </c>
      <c r="B553" s="339">
        <v>35699</v>
      </c>
      <c r="C553" s="340" t="s">
        <v>10992</v>
      </c>
    </row>
    <row r="554" spans="1:3">
      <c r="A554" s="164" t="s">
        <v>8068</v>
      </c>
      <c r="B554" s="350">
        <v>34902</v>
      </c>
      <c r="C554" s="351" t="s">
        <v>6795</v>
      </c>
    </row>
    <row r="555" spans="1:3">
      <c r="A555" s="10" t="s">
        <v>4417</v>
      </c>
      <c r="B555" s="341">
        <v>33233</v>
      </c>
      <c r="C555" s="337" t="s">
        <v>4848</v>
      </c>
    </row>
    <row r="556" spans="1:3">
      <c r="A556" t="s">
        <v>9028</v>
      </c>
      <c r="B556" s="341">
        <v>36220</v>
      </c>
      <c r="C556" s="341" t="s">
        <v>8522</v>
      </c>
    </row>
    <row r="557" spans="1:3">
      <c r="A557" s="59" t="s">
        <v>4543</v>
      </c>
      <c r="B557" s="338">
        <v>33722</v>
      </c>
      <c r="C557" s="337" t="s">
        <v>4887</v>
      </c>
    </row>
    <row r="558" spans="1:3">
      <c r="A558" s="59" t="s">
        <v>5459</v>
      </c>
      <c r="B558" s="338">
        <v>34891</v>
      </c>
      <c r="C558" s="337" t="s">
        <v>5869</v>
      </c>
    </row>
    <row r="559" spans="1:3">
      <c r="A559" s="59" t="s">
        <v>7229</v>
      </c>
      <c r="B559" s="338">
        <v>35726</v>
      </c>
      <c r="C559" s="347" t="s">
        <v>7486</v>
      </c>
    </row>
    <row r="560" spans="1:3">
      <c r="A560" t="s">
        <v>819</v>
      </c>
      <c r="B560" s="341">
        <v>32068</v>
      </c>
      <c r="C560" s="342" t="s">
        <v>865</v>
      </c>
    </row>
    <row r="561" spans="1:3">
      <c r="A561" t="s">
        <v>1205</v>
      </c>
      <c r="B561" s="341">
        <v>30692</v>
      </c>
      <c r="C561" s="342" t="s">
        <v>2793</v>
      </c>
    </row>
    <row r="562" spans="1:3">
      <c r="A562" s="90" t="s">
        <v>3877</v>
      </c>
      <c r="B562" s="338">
        <v>33363</v>
      </c>
      <c r="C562" s="337" t="s">
        <v>4178</v>
      </c>
    </row>
    <row r="563" spans="1:3">
      <c r="A563" s="164" t="s">
        <v>7988</v>
      </c>
      <c r="B563" s="350">
        <v>33363</v>
      </c>
      <c r="C563" s="351" t="s">
        <v>4178</v>
      </c>
    </row>
    <row r="564" spans="1:3">
      <c r="A564" s="10" t="s">
        <v>4501</v>
      </c>
      <c r="B564" s="341">
        <v>32631</v>
      </c>
      <c r="C564" s="337" t="s">
        <v>499</v>
      </c>
    </row>
    <row r="565" spans="1:3">
      <c r="A565" s="10" t="s">
        <v>4427</v>
      </c>
      <c r="B565" s="341">
        <v>33780</v>
      </c>
      <c r="C565" s="337" t="s">
        <v>4852</v>
      </c>
    </row>
    <row r="566" spans="1:3">
      <c r="A566" s="59" t="s">
        <v>5238</v>
      </c>
      <c r="B566" s="338">
        <v>33313</v>
      </c>
      <c r="C566" s="337" t="s">
        <v>4846</v>
      </c>
    </row>
    <row r="567" spans="1:3">
      <c r="A567" s="59" t="s">
        <v>410</v>
      </c>
      <c r="B567" s="338">
        <v>31737</v>
      </c>
      <c r="C567" s="337" t="s">
        <v>2409</v>
      </c>
    </row>
    <row r="568" spans="1:3">
      <c r="A568" s="59" t="s">
        <v>6238</v>
      </c>
      <c r="B568" s="338">
        <v>34915</v>
      </c>
      <c r="C568" s="347" t="s">
        <v>6351</v>
      </c>
    </row>
    <row r="569" spans="1:3">
      <c r="A569" s="316" t="s">
        <v>10993</v>
      </c>
      <c r="B569" s="339">
        <v>37383</v>
      </c>
      <c r="C569" s="340">
        <v>23.6</v>
      </c>
    </row>
    <row r="570" spans="1:3">
      <c r="A570" s="10" t="s">
        <v>4354</v>
      </c>
      <c r="B570" s="341">
        <v>33466</v>
      </c>
      <c r="C570" s="337" t="s">
        <v>4179</v>
      </c>
    </row>
    <row r="571" spans="1:3">
      <c r="A571" s="10" t="s">
        <v>4605</v>
      </c>
      <c r="B571" s="341">
        <v>33402</v>
      </c>
      <c r="C571" s="337" t="s">
        <v>4862</v>
      </c>
    </row>
    <row r="572" spans="1:3">
      <c r="A572" s="109" t="s">
        <v>8198</v>
      </c>
      <c r="B572" s="345">
        <v>35717</v>
      </c>
      <c r="C572" s="346" t="s">
        <v>8285</v>
      </c>
    </row>
    <row r="573" spans="1:3">
      <c r="A573" t="s">
        <v>2234</v>
      </c>
      <c r="B573" s="341">
        <v>30946</v>
      </c>
      <c r="C573" s="342" t="s">
        <v>2877</v>
      </c>
    </row>
    <row r="574" spans="1:3">
      <c r="A574" t="s">
        <v>2455</v>
      </c>
      <c r="B574" s="341">
        <v>30769</v>
      </c>
      <c r="C574" s="342" t="s">
        <v>3495</v>
      </c>
    </row>
    <row r="575" spans="1:3">
      <c r="A575" t="s">
        <v>1813</v>
      </c>
      <c r="B575" s="341">
        <v>28309</v>
      </c>
      <c r="C575" s="342" t="s">
        <v>1560</v>
      </c>
    </row>
    <row r="576" spans="1:3">
      <c r="A576" s="59" t="s">
        <v>6131</v>
      </c>
      <c r="B576" s="338">
        <v>34748</v>
      </c>
      <c r="C576" s="347" t="s">
        <v>6351</v>
      </c>
    </row>
    <row r="577" spans="1:3">
      <c r="A577" t="s">
        <v>836</v>
      </c>
      <c r="B577" s="341">
        <v>32927</v>
      </c>
      <c r="C577" s="342" t="s">
        <v>1170</v>
      </c>
    </row>
    <row r="578" spans="1:3">
      <c r="A578" s="90" t="s">
        <v>3878</v>
      </c>
      <c r="B578" s="338">
        <v>33506</v>
      </c>
      <c r="C578" s="337" t="s">
        <v>4181</v>
      </c>
    </row>
    <row r="579" spans="1:3">
      <c r="A579" t="s">
        <v>2456</v>
      </c>
      <c r="B579" s="341">
        <v>32291</v>
      </c>
      <c r="C579" s="342" t="s">
        <v>2294</v>
      </c>
    </row>
    <row r="580" spans="1:3">
      <c r="A580" t="s">
        <v>3206</v>
      </c>
      <c r="B580" s="341">
        <v>31034</v>
      </c>
      <c r="C580" s="342" t="s">
        <v>1439</v>
      </c>
    </row>
    <row r="581" spans="1:3">
      <c r="A581" s="59" t="s">
        <v>6022</v>
      </c>
      <c r="B581" s="338">
        <v>34842</v>
      </c>
      <c r="C581" s="347" t="s">
        <v>6352</v>
      </c>
    </row>
    <row r="582" spans="1:3">
      <c r="A582" t="s">
        <v>3832</v>
      </c>
      <c r="B582" s="341">
        <v>33364</v>
      </c>
      <c r="C582" s="342" t="s">
        <v>4182</v>
      </c>
    </row>
    <row r="583" spans="1:3">
      <c r="A583" t="s">
        <v>837</v>
      </c>
      <c r="B583" s="341">
        <v>31558</v>
      </c>
      <c r="C583" s="342" t="s">
        <v>3137</v>
      </c>
    </row>
    <row r="584" spans="1:3">
      <c r="A584" s="90" t="s">
        <v>3879</v>
      </c>
      <c r="B584" s="338">
        <v>32723</v>
      </c>
      <c r="C584" s="337" t="s">
        <v>4187</v>
      </c>
    </row>
    <row r="585" spans="1:3">
      <c r="A585" s="164" t="s">
        <v>7956</v>
      </c>
      <c r="B585" s="350">
        <v>35320</v>
      </c>
      <c r="C585" s="351" t="s">
        <v>7475</v>
      </c>
    </row>
    <row r="586" spans="1:3">
      <c r="A586" s="59" t="s">
        <v>5695</v>
      </c>
      <c r="B586" s="338">
        <v>34653</v>
      </c>
      <c r="C586" s="337" t="s">
        <v>5843</v>
      </c>
    </row>
    <row r="587" spans="1:3">
      <c r="A587" s="316" t="s">
        <v>10994</v>
      </c>
      <c r="B587" s="339">
        <v>36468</v>
      </c>
      <c r="C587" s="340" t="s">
        <v>10953</v>
      </c>
    </row>
    <row r="588" spans="1:3">
      <c r="A588" s="59" t="s">
        <v>411</v>
      </c>
      <c r="B588" s="338">
        <v>33067</v>
      </c>
      <c r="C588" s="337" t="s">
        <v>485</v>
      </c>
    </row>
    <row r="589" spans="1:3">
      <c r="A589" s="90" t="s">
        <v>3880</v>
      </c>
      <c r="B589" s="338">
        <v>32816</v>
      </c>
      <c r="C589" s="337" t="s">
        <v>499</v>
      </c>
    </row>
    <row r="590" spans="1:3">
      <c r="A590" s="59" t="s">
        <v>7330</v>
      </c>
      <c r="B590" s="338">
        <v>35350</v>
      </c>
      <c r="C590" s="347" t="s">
        <v>7477</v>
      </c>
    </row>
    <row r="591" spans="1:3">
      <c r="A591" s="59" t="s">
        <v>5713</v>
      </c>
      <c r="B591" s="338">
        <v>34203</v>
      </c>
      <c r="C591" s="347" t="s">
        <v>5840</v>
      </c>
    </row>
    <row r="592" spans="1:3">
      <c r="A592" s="59" t="s">
        <v>5172</v>
      </c>
      <c r="B592" s="338">
        <v>34017</v>
      </c>
      <c r="C592" s="337" t="s">
        <v>5316</v>
      </c>
    </row>
    <row r="593" spans="1:3">
      <c r="A593" s="59" t="s">
        <v>7380</v>
      </c>
      <c r="B593" s="338">
        <v>34610</v>
      </c>
      <c r="C593" s="347" t="s">
        <v>6795</v>
      </c>
    </row>
    <row r="594" spans="1:3">
      <c r="A594" s="59" t="s">
        <v>6449</v>
      </c>
      <c r="B594" s="338">
        <v>34662</v>
      </c>
      <c r="C594" s="337" t="s">
        <v>6800</v>
      </c>
    </row>
    <row r="595" spans="1:3">
      <c r="A595" t="s">
        <v>3481</v>
      </c>
      <c r="B595" s="341">
        <v>29364</v>
      </c>
      <c r="C595" s="342" t="s">
        <v>2634</v>
      </c>
    </row>
    <row r="596" spans="1:3">
      <c r="A596" s="59" t="s">
        <v>5449</v>
      </c>
      <c r="B596" s="338">
        <v>34185</v>
      </c>
      <c r="C596" s="337" t="s">
        <v>5843</v>
      </c>
    </row>
    <row r="597" spans="1:3">
      <c r="A597" s="59" t="s">
        <v>7288</v>
      </c>
      <c r="B597" s="338">
        <v>34870</v>
      </c>
      <c r="C597" s="347" t="s">
        <v>7487</v>
      </c>
    </row>
    <row r="598" spans="1:3">
      <c r="A598" s="10" t="s">
        <v>9043</v>
      </c>
      <c r="B598" s="341">
        <v>34394</v>
      </c>
      <c r="C598" s="340" t="s">
        <v>8295</v>
      </c>
    </row>
    <row r="599" spans="1:3">
      <c r="A599" t="s">
        <v>838</v>
      </c>
      <c r="B599" s="341">
        <v>32034</v>
      </c>
      <c r="C599" s="342" t="s">
        <v>1153</v>
      </c>
    </row>
    <row r="600" spans="1:3">
      <c r="A600" s="316" t="s">
        <v>10995</v>
      </c>
      <c r="B600" s="339">
        <v>37009</v>
      </c>
      <c r="C600" s="340">
        <v>23.4</v>
      </c>
    </row>
    <row r="601" spans="1:3">
      <c r="A601" t="s">
        <v>2457</v>
      </c>
      <c r="B601" s="341">
        <v>32089</v>
      </c>
      <c r="C601" s="342" t="s">
        <v>2458</v>
      </c>
    </row>
    <row r="602" spans="1:3">
      <c r="A602" s="59" t="s">
        <v>412</v>
      </c>
      <c r="B602" s="338">
        <v>32755</v>
      </c>
      <c r="C602" s="337" t="s">
        <v>485</v>
      </c>
    </row>
    <row r="603" spans="1:3">
      <c r="A603" s="59" t="s">
        <v>6023</v>
      </c>
      <c r="B603" s="338">
        <v>34511</v>
      </c>
      <c r="C603" s="347" t="s">
        <v>6351</v>
      </c>
    </row>
    <row r="604" spans="1:3">
      <c r="A604" s="109" t="s">
        <v>7971</v>
      </c>
      <c r="B604" s="345">
        <v>35528</v>
      </c>
      <c r="C604" s="346" t="s">
        <v>8284</v>
      </c>
    </row>
    <row r="605" spans="1:3">
      <c r="A605" t="s">
        <v>2806</v>
      </c>
      <c r="B605" s="341">
        <v>30622</v>
      </c>
      <c r="C605" s="342" t="s">
        <v>2885</v>
      </c>
    </row>
    <row r="606" spans="1:3">
      <c r="A606" t="s">
        <v>8981</v>
      </c>
      <c r="B606" s="341">
        <v>35765</v>
      </c>
      <c r="C606" s="341" t="s">
        <v>8698</v>
      </c>
    </row>
    <row r="607" spans="1:3">
      <c r="A607" t="s">
        <v>1204</v>
      </c>
      <c r="B607" s="341">
        <v>31490</v>
      </c>
      <c r="C607" s="342" t="s">
        <v>1622</v>
      </c>
    </row>
    <row r="608" spans="1:3">
      <c r="A608" t="s">
        <v>3546</v>
      </c>
      <c r="B608" s="341">
        <v>28340</v>
      </c>
      <c r="C608" s="342" t="s">
        <v>1255</v>
      </c>
    </row>
    <row r="609" spans="1:3">
      <c r="A609" t="s">
        <v>839</v>
      </c>
      <c r="B609" s="341">
        <v>31901</v>
      </c>
      <c r="C609" s="342" t="s">
        <v>1153</v>
      </c>
    </row>
    <row r="610" spans="1:3">
      <c r="A610" t="s">
        <v>2678</v>
      </c>
      <c r="B610" s="341">
        <v>31045</v>
      </c>
      <c r="C610" s="342" t="s">
        <v>2884</v>
      </c>
    </row>
    <row r="611" spans="1:3">
      <c r="A611" s="59" t="s">
        <v>413</v>
      </c>
      <c r="B611" s="338">
        <v>32703</v>
      </c>
      <c r="C611" s="337" t="s">
        <v>483</v>
      </c>
    </row>
    <row r="612" spans="1:3">
      <c r="A612" s="316" t="s">
        <v>10996</v>
      </c>
      <c r="B612" s="339">
        <v>37186</v>
      </c>
      <c r="C612" s="340">
        <v>23.2</v>
      </c>
    </row>
    <row r="613" spans="1:3">
      <c r="A613" t="s">
        <v>1695</v>
      </c>
      <c r="B613" s="341">
        <v>29054</v>
      </c>
      <c r="C613" s="342" t="s">
        <v>2322</v>
      </c>
    </row>
    <row r="614" spans="1:3">
      <c r="A614" t="s">
        <v>3395</v>
      </c>
      <c r="B614" s="341">
        <v>31757</v>
      </c>
      <c r="C614" s="342" t="s">
        <v>1443</v>
      </c>
    </row>
    <row r="615" spans="1:3">
      <c r="A615" t="s">
        <v>9054</v>
      </c>
      <c r="B615" s="341">
        <v>35431</v>
      </c>
      <c r="C615" s="340" t="s">
        <v>8284</v>
      </c>
    </row>
    <row r="616" spans="1:3">
      <c r="A616" s="59" t="s">
        <v>6044</v>
      </c>
      <c r="B616" s="338">
        <v>34579</v>
      </c>
      <c r="C616" s="347" t="s">
        <v>6355</v>
      </c>
    </row>
    <row r="617" spans="1:3">
      <c r="A617" s="316" t="s">
        <v>10997</v>
      </c>
      <c r="B617" s="339">
        <v>36430</v>
      </c>
      <c r="C617" s="340">
        <v>23.6</v>
      </c>
    </row>
    <row r="618" spans="1:3">
      <c r="A618" s="59" t="s">
        <v>5144</v>
      </c>
      <c r="B618" s="338">
        <v>33422</v>
      </c>
      <c r="C618" s="337" t="s">
        <v>4846</v>
      </c>
    </row>
    <row r="619" spans="1:3">
      <c r="A619" s="59" t="s">
        <v>6748</v>
      </c>
      <c r="B619" s="338">
        <v>34372</v>
      </c>
      <c r="C619" s="337" t="s">
        <v>5840</v>
      </c>
    </row>
    <row r="620" spans="1:3">
      <c r="A620" s="59" t="s">
        <v>5250</v>
      </c>
      <c r="B620" s="338">
        <v>34087</v>
      </c>
      <c r="C620" s="337" t="s">
        <v>5314</v>
      </c>
    </row>
    <row r="621" spans="1:3">
      <c r="A621" t="s">
        <v>1450</v>
      </c>
      <c r="B621" s="341">
        <v>29179</v>
      </c>
      <c r="C621" s="342" t="s">
        <v>2263</v>
      </c>
    </row>
    <row r="622" spans="1:3">
      <c r="A622" s="59" t="s">
        <v>241</v>
      </c>
      <c r="B622" s="338">
        <v>32582</v>
      </c>
      <c r="C622" s="337" t="s">
        <v>402</v>
      </c>
    </row>
    <row r="623" spans="1:3">
      <c r="A623" t="s">
        <v>1878</v>
      </c>
      <c r="B623" s="341">
        <v>30548</v>
      </c>
      <c r="C623" s="342" t="s">
        <v>2793</v>
      </c>
    </row>
    <row r="624" spans="1:3">
      <c r="A624" s="59" t="s">
        <v>5043</v>
      </c>
      <c r="B624" s="338">
        <v>32806</v>
      </c>
      <c r="C624" s="337" t="s">
        <v>5314</v>
      </c>
    </row>
    <row r="625" spans="1:3">
      <c r="A625" s="109" t="s">
        <v>8131</v>
      </c>
      <c r="B625" s="345">
        <v>35846</v>
      </c>
      <c r="C625" s="346" t="s">
        <v>8291</v>
      </c>
    </row>
    <row r="626" spans="1:3">
      <c r="A626" s="10" t="s">
        <v>4389</v>
      </c>
      <c r="B626" s="341">
        <v>33633</v>
      </c>
      <c r="C626" s="337" t="s">
        <v>4852</v>
      </c>
    </row>
    <row r="627" spans="1:3">
      <c r="A627" t="s">
        <v>1516</v>
      </c>
      <c r="B627" s="341">
        <v>28870</v>
      </c>
      <c r="C627" s="342" t="s">
        <v>1448</v>
      </c>
    </row>
    <row r="628" spans="1:3">
      <c r="A628" t="s">
        <v>9292</v>
      </c>
      <c r="B628" s="341">
        <v>35704</v>
      </c>
      <c r="C628" s="341" t="s">
        <v>8523</v>
      </c>
    </row>
    <row r="629" spans="1:3">
      <c r="A629" s="59" t="s">
        <v>6211</v>
      </c>
      <c r="B629" s="338">
        <v>34758</v>
      </c>
      <c r="C629" s="347" t="s">
        <v>6351</v>
      </c>
    </row>
    <row r="630" spans="1:3">
      <c r="A630" s="59" t="s">
        <v>5714</v>
      </c>
      <c r="B630" s="338">
        <v>33857</v>
      </c>
      <c r="C630" s="337" t="s">
        <v>5840</v>
      </c>
    </row>
    <row r="631" spans="1:3">
      <c r="A631" s="90" t="s">
        <v>3881</v>
      </c>
      <c r="B631" s="338">
        <v>32990</v>
      </c>
      <c r="C631" s="337" t="s">
        <v>4179</v>
      </c>
    </row>
    <row r="632" spans="1:3">
      <c r="A632" t="s">
        <v>2459</v>
      </c>
      <c r="B632" s="341">
        <v>32172</v>
      </c>
      <c r="C632" s="342" t="s">
        <v>2460</v>
      </c>
    </row>
    <row r="633" spans="1:3">
      <c r="A633" s="316" t="s">
        <v>10998</v>
      </c>
      <c r="B633" s="339">
        <v>36543</v>
      </c>
      <c r="C633" s="340">
        <v>23.2</v>
      </c>
    </row>
    <row r="634" spans="1:3">
      <c r="A634" s="316" t="s">
        <v>10999</v>
      </c>
      <c r="B634" s="339">
        <v>37170</v>
      </c>
      <c r="C634" s="340">
        <v>23.1</v>
      </c>
    </row>
    <row r="635" spans="1:3">
      <c r="A635" s="109" t="s">
        <v>8187</v>
      </c>
      <c r="B635" s="345">
        <v>35731</v>
      </c>
      <c r="C635" s="346" t="s">
        <v>8286</v>
      </c>
    </row>
    <row r="636" spans="1:3">
      <c r="A636" t="s">
        <v>10173</v>
      </c>
      <c r="B636" s="348">
        <v>35756</v>
      </c>
      <c r="C636" s="344" t="s">
        <v>10151</v>
      </c>
    </row>
    <row r="637" spans="1:3">
      <c r="A637" s="59" t="s">
        <v>7279</v>
      </c>
      <c r="B637" s="338">
        <v>35602</v>
      </c>
      <c r="C637" s="347" t="s">
        <v>7478</v>
      </c>
    </row>
    <row r="638" spans="1:3">
      <c r="A638" s="59" t="s">
        <v>242</v>
      </c>
      <c r="B638" s="338">
        <v>32134</v>
      </c>
      <c r="C638" s="337" t="s">
        <v>1156</v>
      </c>
    </row>
    <row r="639" spans="1:3">
      <c r="A639" s="59" t="s">
        <v>243</v>
      </c>
      <c r="B639" s="338">
        <v>32716</v>
      </c>
      <c r="C639" s="337" t="s">
        <v>499</v>
      </c>
    </row>
    <row r="640" spans="1:3">
      <c r="A640" s="59" t="s">
        <v>5540</v>
      </c>
      <c r="B640" s="338">
        <v>34557</v>
      </c>
      <c r="C640" s="337" t="s">
        <v>5840</v>
      </c>
    </row>
    <row r="641" spans="1:3">
      <c r="A641" t="s">
        <v>3544</v>
      </c>
      <c r="B641" s="341">
        <v>29330</v>
      </c>
      <c r="C641" s="342" t="s">
        <v>3030</v>
      </c>
    </row>
    <row r="642" spans="1:3">
      <c r="A642" s="59" t="s">
        <v>4538</v>
      </c>
      <c r="B642" s="338">
        <v>33918</v>
      </c>
      <c r="C642" s="337" t="s">
        <v>4885</v>
      </c>
    </row>
    <row r="643" spans="1:3">
      <c r="A643" t="s">
        <v>1548</v>
      </c>
      <c r="B643" s="341">
        <v>29537</v>
      </c>
      <c r="C643" s="342" t="s">
        <v>3485</v>
      </c>
    </row>
    <row r="644" spans="1:3">
      <c r="A644" t="s">
        <v>9269</v>
      </c>
      <c r="B644" s="341">
        <v>36192</v>
      </c>
      <c r="C644" s="341" t="s">
        <v>8523</v>
      </c>
    </row>
    <row r="645" spans="1:3">
      <c r="A645" t="s">
        <v>840</v>
      </c>
      <c r="B645" s="341">
        <v>31310</v>
      </c>
      <c r="C645" s="342" t="s">
        <v>3137</v>
      </c>
    </row>
    <row r="646" spans="1:3">
      <c r="A646" t="s">
        <v>1281</v>
      </c>
      <c r="B646" s="341">
        <v>31240</v>
      </c>
      <c r="C646" s="342" t="s">
        <v>3284</v>
      </c>
    </row>
    <row r="647" spans="1:3">
      <c r="A647" t="s">
        <v>841</v>
      </c>
      <c r="B647" s="341">
        <v>32751</v>
      </c>
      <c r="C647" s="342" t="s">
        <v>2292</v>
      </c>
    </row>
    <row r="648" spans="1:3">
      <c r="A648" t="s">
        <v>3366</v>
      </c>
      <c r="B648" s="341">
        <v>30389</v>
      </c>
      <c r="C648" s="342" t="s">
        <v>3495</v>
      </c>
    </row>
    <row r="649" spans="1:3">
      <c r="A649" t="s">
        <v>10003</v>
      </c>
      <c r="B649" s="348">
        <v>36270</v>
      </c>
      <c r="C649" s="340" t="s">
        <v>9542</v>
      </c>
    </row>
    <row r="650" spans="1:3">
      <c r="A650" s="59" t="s">
        <v>5664</v>
      </c>
      <c r="B650" s="338">
        <v>33949</v>
      </c>
      <c r="C650" s="347" t="s">
        <v>5842</v>
      </c>
    </row>
    <row r="651" spans="1:3">
      <c r="A651" s="10" t="s">
        <v>4603</v>
      </c>
      <c r="B651" s="341">
        <v>33387</v>
      </c>
      <c r="C651" s="337" t="s">
        <v>4853</v>
      </c>
    </row>
    <row r="652" spans="1:3">
      <c r="A652" t="s">
        <v>9285</v>
      </c>
      <c r="B652" s="341">
        <v>36039</v>
      </c>
      <c r="C652" s="341" t="s">
        <v>8522</v>
      </c>
    </row>
    <row r="653" spans="1:3">
      <c r="A653" t="s">
        <v>1243</v>
      </c>
      <c r="B653" s="341">
        <v>32405</v>
      </c>
      <c r="C653" s="342" t="s">
        <v>1244</v>
      </c>
    </row>
    <row r="654" spans="1:3">
      <c r="A654" t="s">
        <v>1191</v>
      </c>
      <c r="B654" s="341">
        <v>32064</v>
      </c>
      <c r="C654" s="342" t="s">
        <v>3198</v>
      </c>
    </row>
    <row r="655" spans="1:3">
      <c r="A655" s="10" t="s">
        <v>4477</v>
      </c>
      <c r="B655" s="341">
        <v>31511</v>
      </c>
      <c r="C655" s="337" t="s">
        <v>3137</v>
      </c>
    </row>
    <row r="656" spans="1:3">
      <c r="A656" t="s">
        <v>3167</v>
      </c>
      <c r="B656" s="341">
        <v>28651</v>
      </c>
      <c r="C656" s="342" t="s">
        <v>3168</v>
      </c>
    </row>
    <row r="657" spans="1:3">
      <c r="A657" t="s">
        <v>842</v>
      </c>
      <c r="B657" s="341">
        <v>32375</v>
      </c>
      <c r="C657" s="342" t="s">
        <v>2409</v>
      </c>
    </row>
    <row r="658" spans="1:3">
      <c r="A658" t="s">
        <v>843</v>
      </c>
      <c r="B658" s="341">
        <v>31617</v>
      </c>
      <c r="C658" s="342" t="s">
        <v>2409</v>
      </c>
    </row>
    <row r="659" spans="1:3">
      <c r="A659" s="59" t="s">
        <v>244</v>
      </c>
      <c r="B659" s="338">
        <v>33228</v>
      </c>
      <c r="C659" s="337" t="s">
        <v>245</v>
      </c>
    </row>
    <row r="660" spans="1:3">
      <c r="A660" s="316" t="s">
        <v>11000</v>
      </c>
      <c r="B660" s="339">
        <v>36806</v>
      </c>
      <c r="C660" s="340">
        <v>23.7</v>
      </c>
    </row>
    <row r="661" spans="1:3">
      <c r="A661" t="s">
        <v>2594</v>
      </c>
      <c r="B661" s="341">
        <v>31313</v>
      </c>
      <c r="C661" s="342" t="s">
        <v>1444</v>
      </c>
    </row>
    <row r="662" spans="1:3">
      <c r="A662" s="59" t="s">
        <v>4953</v>
      </c>
      <c r="B662" s="338">
        <v>33752</v>
      </c>
      <c r="C662" s="337" t="s">
        <v>4848</v>
      </c>
    </row>
    <row r="663" spans="1:3">
      <c r="A663" t="s">
        <v>1862</v>
      </c>
      <c r="B663" s="341">
        <v>27697</v>
      </c>
      <c r="C663" s="342"/>
    </row>
    <row r="664" spans="1:3">
      <c r="A664" t="s">
        <v>3750</v>
      </c>
      <c r="B664" s="341">
        <v>30755</v>
      </c>
      <c r="C664" s="342" t="s">
        <v>3751</v>
      </c>
    </row>
    <row r="665" spans="1:3">
      <c r="A665" s="59" t="s">
        <v>246</v>
      </c>
      <c r="B665" s="338">
        <v>32739</v>
      </c>
      <c r="C665" s="337" t="s">
        <v>489</v>
      </c>
    </row>
    <row r="666" spans="1:3">
      <c r="A666" s="316" t="s">
        <v>11001</v>
      </c>
      <c r="B666" s="339">
        <v>36536</v>
      </c>
      <c r="C666" s="340" t="e">
        <v>#N/A</v>
      </c>
    </row>
    <row r="667" spans="1:3">
      <c r="A667" s="316" t="s">
        <v>11002</v>
      </c>
      <c r="B667" s="339">
        <v>35832</v>
      </c>
      <c r="C667" s="340">
        <v>22.6</v>
      </c>
    </row>
    <row r="668" spans="1:3">
      <c r="A668" s="316" t="s">
        <v>11003</v>
      </c>
      <c r="B668" s="339">
        <v>36653</v>
      </c>
      <c r="C668" s="340">
        <v>23.7</v>
      </c>
    </row>
    <row r="669" spans="1:3">
      <c r="A669" s="109" t="s">
        <v>7979</v>
      </c>
      <c r="B669" s="345">
        <v>35724</v>
      </c>
      <c r="C669" s="346" t="s">
        <v>8287</v>
      </c>
    </row>
    <row r="670" spans="1:3">
      <c r="A670" s="316" t="s">
        <v>11004</v>
      </c>
      <c r="B670" s="339">
        <v>36654</v>
      </c>
      <c r="C670" s="340">
        <v>23.6</v>
      </c>
    </row>
    <row r="671" spans="1:3">
      <c r="A671" s="59" t="s">
        <v>7173</v>
      </c>
      <c r="B671" s="338">
        <v>35313</v>
      </c>
      <c r="C671" s="347" t="s">
        <v>7478</v>
      </c>
    </row>
    <row r="672" spans="1:3">
      <c r="A672" s="59" t="s">
        <v>247</v>
      </c>
      <c r="B672" s="338">
        <v>32432</v>
      </c>
      <c r="C672" s="337" t="s">
        <v>485</v>
      </c>
    </row>
    <row r="673" spans="1:3">
      <c r="A673" s="10" t="s">
        <v>4409</v>
      </c>
      <c r="B673" s="341">
        <v>33299</v>
      </c>
      <c r="C673" s="337" t="s">
        <v>4848</v>
      </c>
    </row>
    <row r="674" spans="1:3">
      <c r="A674" s="59" t="s">
        <v>5445</v>
      </c>
      <c r="B674" s="338">
        <v>34008</v>
      </c>
      <c r="C674" s="337" t="s">
        <v>5841</v>
      </c>
    </row>
    <row r="675" spans="1:3">
      <c r="A675" s="109" t="s">
        <v>8042</v>
      </c>
      <c r="B675" s="345">
        <v>35310</v>
      </c>
      <c r="C675" s="346" t="s">
        <v>7475</v>
      </c>
    </row>
    <row r="676" spans="1:3">
      <c r="A676" t="s">
        <v>8948</v>
      </c>
      <c r="C676" s="340" t="s">
        <v>8295</v>
      </c>
    </row>
    <row r="677" spans="1:3">
      <c r="A677" s="10" t="s">
        <v>9239</v>
      </c>
      <c r="B677" s="341"/>
      <c r="C677" s="341" t="s">
        <v>8522</v>
      </c>
    </row>
    <row r="678" spans="1:3">
      <c r="A678" s="157" t="s">
        <v>7257</v>
      </c>
      <c r="B678" s="338">
        <v>35187</v>
      </c>
      <c r="C678" s="337" t="s">
        <v>6797</v>
      </c>
    </row>
    <row r="679" spans="1:3">
      <c r="A679" s="59" t="s">
        <v>6450</v>
      </c>
      <c r="B679" s="338">
        <v>35187</v>
      </c>
      <c r="C679" s="337" t="s">
        <v>6797</v>
      </c>
    </row>
    <row r="680" spans="1:3">
      <c r="A680" s="59" t="s">
        <v>7305</v>
      </c>
      <c r="B680" s="338">
        <v>35611</v>
      </c>
      <c r="C680" s="347" t="s">
        <v>7480</v>
      </c>
    </row>
    <row r="681" spans="1:3">
      <c r="A681" t="s">
        <v>3211</v>
      </c>
      <c r="B681" s="341">
        <v>30965</v>
      </c>
      <c r="C681" s="342" t="s">
        <v>3135</v>
      </c>
    </row>
    <row r="682" spans="1:3">
      <c r="A682" t="s">
        <v>2501</v>
      </c>
      <c r="B682" s="341">
        <v>29010</v>
      </c>
      <c r="C682" s="342" t="s">
        <v>2423</v>
      </c>
    </row>
    <row r="683" spans="1:3">
      <c r="A683" s="59" t="s">
        <v>248</v>
      </c>
      <c r="B683" s="338">
        <v>31761</v>
      </c>
      <c r="C683" s="337" t="s">
        <v>3140</v>
      </c>
    </row>
    <row r="684" spans="1:3">
      <c r="A684" s="59" t="s">
        <v>7111</v>
      </c>
      <c r="B684" s="338">
        <v>35063</v>
      </c>
      <c r="C684" s="347" t="s">
        <v>6802</v>
      </c>
    </row>
    <row r="685" spans="1:3">
      <c r="A685" s="59" t="s">
        <v>5511</v>
      </c>
      <c r="B685" s="338">
        <v>34318</v>
      </c>
      <c r="C685" s="337" t="s">
        <v>5839</v>
      </c>
    </row>
    <row r="686" spans="1:3">
      <c r="A686" t="s">
        <v>5511</v>
      </c>
      <c r="B686" s="348">
        <v>36003</v>
      </c>
      <c r="C686" s="344" t="s">
        <v>10151</v>
      </c>
    </row>
    <row r="687" spans="1:3">
      <c r="A687" t="s">
        <v>2461</v>
      </c>
      <c r="B687" s="341">
        <v>32334</v>
      </c>
      <c r="C687" s="342" t="s">
        <v>2292</v>
      </c>
    </row>
    <row r="688" spans="1:3">
      <c r="A688" s="90" t="s">
        <v>3883</v>
      </c>
      <c r="B688" s="338">
        <v>33041</v>
      </c>
      <c r="C688" s="337" t="s">
        <v>4178</v>
      </c>
    </row>
    <row r="689" spans="1:3">
      <c r="A689" s="99" t="s">
        <v>11005</v>
      </c>
      <c r="B689" s="339">
        <v>35941</v>
      </c>
      <c r="C689" s="340" t="s">
        <v>10953</v>
      </c>
    </row>
    <row r="690" spans="1:3">
      <c r="A690" s="59" t="s">
        <v>6105</v>
      </c>
      <c r="B690" s="338">
        <v>34481</v>
      </c>
      <c r="C690" s="347" t="s">
        <v>6350</v>
      </c>
    </row>
    <row r="691" spans="1:3">
      <c r="A691" t="s">
        <v>9237</v>
      </c>
      <c r="B691" s="341">
        <v>36739</v>
      </c>
      <c r="C691" s="341" t="s">
        <v>8466</v>
      </c>
    </row>
    <row r="692" spans="1:3">
      <c r="A692" t="s">
        <v>10074</v>
      </c>
      <c r="B692" s="348">
        <v>35713</v>
      </c>
      <c r="C692" s="340" t="s">
        <v>9339</v>
      </c>
    </row>
    <row r="693" spans="1:3">
      <c r="A693" s="59" t="s">
        <v>249</v>
      </c>
      <c r="B693" s="338">
        <v>33372</v>
      </c>
      <c r="C693" s="337" t="s">
        <v>487</v>
      </c>
    </row>
    <row r="694" spans="1:3">
      <c r="A694" s="109" t="s">
        <v>7965</v>
      </c>
      <c r="B694" s="345">
        <v>35886</v>
      </c>
      <c r="C694" s="346" t="s">
        <v>8284</v>
      </c>
    </row>
    <row r="695" spans="1:3">
      <c r="A695" t="s">
        <v>2462</v>
      </c>
      <c r="B695" s="341">
        <v>31877</v>
      </c>
      <c r="C695" s="342" t="s">
        <v>2414</v>
      </c>
    </row>
    <row r="696" spans="1:3">
      <c r="A696" s="316" t="s">
        <v>11006</v>
      </c>
      <c r="B696" s="339">
        <v>36606</v>
      </c>
      <c r="C696" s="340">
        <v>23.5</v>
      </c>
    </row>
    <row r="697" spans="1:3">
      <c r="A697" s="59" t="s">
        <v>250</v>
      </c>
      <c r="B697" s="338">
        <v>31772</v>
      </c>
      <c r="C697" s="337" t="s">
        <v>1014</v>
      </c>
    </row>
    <row r="698" spans="1:3">
      <c r="A698" s="59" t="s">
        <v>251</v>
      </c>
      <c r="B698" s="338">
        <v>31288</v>
      </c>
      <c r="C698" s="337" t="s">
        <v>3284</v>
      </c>
    </row>
    <row r="699" spans="1:3">
      <c r="A699" s="10" t="s">
        <v>5592</v>
      </c>
      <c r="B699" s="341">
        <v>33588</v>
      </c>
      <c r="C699" s="337" t="s">
        <v>4846</v>
      </c>
    </row>
    <row r="700" spans="1:3">
      <c r="A700" s="59" t="s">
        <v>2780</v>
      </c>
      <c r="B700" s="338">
        <v>32199</v>
      </c>
      <c r="C700" s="352" t="s">
        <v>2409</v>
      </c>
    </row>
    <row r="701" spans="1:3">
      <c r="A701" s="59" t="s">
        <v>252</v>
      </c>
      <c r="B701" s="338">
        <v>32410</v>
      </c>
      <c r="C701" s="337" t="s">
        <v>1172</v>
      </c>
    </row>
    <row r="702" spans="1:3">
      <c r="A702" s="59" t="s">
        <v>5628</v>
      </c>
      <c r="B702" s="338">
        <v>33750</v>
      </c>
      <c r="C702" s="337" t="s">
        <v>5314</v>
      </c>
    </row>
    <row r="703" spans="1:3">
      <c r="A703" t="s">
        <v>9025</v>
      </c>
      <c r="B703" s="341">
        <v>35796</v>
      </c>
      <c r="C703" s="341" t="s">
        <v>8523</v>
      </c>
    </row>
    <row r="704" spans="1:3">
      <c r="A704" s="109" t="s">
        <v>7918</v>
      </c>
      <c r="B704" s="345">
        <v>35900</v>
      </c>
      <c r="C704" s="346" t="s">
        <v>8287</v>
      </c>
    </row>
    <row r="705" spans="1:3">
      <c r="A705" t="s">
        <v>1025</v>
      </c>
      <c r="B705" s="341">
        <v>31878</v>
      </c>
      <c r="C705" s="342" t="s">
        <v>1026</v>
      </c>
    </row>
    <row r="706" spans="1:3">
      <c r="A706" t="s">
        <v>3367</v>
      </c>
      <c r="B706" s="341">
        <v>31289</v>
      </c>
      <c r="C706" s="342" t="s">
        <v>2096</v>
      </c>
    </row>
    <row r="707" spans="1:3">
      <c r="A707" t="s">
        <v>9086</v>
      </c>
      <c r="B707" s="341">
        <v>36465</v>
      </c>
      <c r="C707" s="341" t="s">
        <v>8459</v>
      </c>
    </row>
    <row r="708" spans="1:3">
      <c r="A708" t="s">
        <v>10088</v>
      </c>
      <c r="B708" s="343">
        <v>36168</v>
      </c>
      <c r="C708" s="340" t="s">
        <v>8522</v>
      </c>
    </row>
    <row r="709" spans="1:3">
      <c r="A709" s="109" t="s">
        <v>8092</v>
      </c>
      <c r="B709" s="345">
        <v>35324</v>
      </c>
      <c r="C709" s="346" t="s">
        <v>8286</v>
      </c>
    </row>
    <row r="710" spans="1:3">
      <c r="A710" t="s">
        <v>3197</v>
      </c>
      <c r="B710" s="341">
        <v>31996</v>
      </c>
      <c r="C710" s="342" t="s">
        <v>3198</v>
      </c>
    </row>
    <row r="711" spans="1:3">
      <c r="A711" s="59" t="s">
        <v>6544</v>
      </c>
      <c r="B711" s="338">
        <v>34074</v>
      </c>
      <c r="C711" s="337" t="s">
        <v>6351</v>
      </c>
    </row>
    <row r="712" spans="1:3">
      <c r="A712" t="s">
        <v>844</v>
      </c>
      <c r="B712" s="341">
        <v>32064</v>
      </c>
      <c r="C712" s="342" t="s">
        <v>1156</v>
      </c>
    </row>
    <row r="713" spans="1:3">
      <c r="A713" s="59" t="s">
        <v>414</v>
      </c>
      <c r="B713" s="338">
        <v>32477</v>
      </c>
      <c r="C713" s="337" t="s">
        <v>499</v>
      </c>
    </row>
    <row r="714" spans="1:3">
      <c r="A714" t="s">
        <v>1876</v>
      </c>
      <c r="B714" s="341">
        <v>29736</v>
      </c>
      <c r="C714" s="342" t="s">
        <v>1418</v>
      </c>
    </row>
    <row r="715" spans="1:3">
      <c r="A715" s="59" t="s">
        <v>5156</v>
      </c>
      <c r="B715" s="338">
        <v>34043</v>
      </c>
      <c r="C715" s="337" t="s">
        <v>5318</v>
      </c>
    </row>
    <row r="716" spans="1:3">
      <c r="A716" s="90" t="s">
        <v>3884</v>
      </c>
      <c r="B716" s="338">
        <v>32881</v>
      </c>
      <c r="C716" s="337" t="s">
        <v>4179</v>
      </c>
    </row>
    <row r="717" spans="1:3">
      <c r="A717" t="s">
        <v>3573</v>
      </c>
      <c r="B717" s="341">
        <v>30441</v>
      </c>
      <c r="C717" s="342" t="s">
        <v>2196</v>
      </c>
    </row>
    <row r="718" spans="1:3">
      <c r="A718" s="59" t="s">
        <v>5526</v>
      </c>
      <c r="B718" s="338">
        <v>34383</v>
      </c>
      <c r="C718" s="337" t="s">
        <v>5841</v>
      </c>
    </row>
    <row r="719" spans="1:3">
      <c r="A719" s="59" t="s">
        <v>6179</v>
      </c>
      <c r="B719" s="338">
        <v>34756</v>
      </c>
      <c r="C719" s="347" t="s">
        <v>6350</v>
      </c>
    </row>
    <row r="720" spans="1:3">
      <c r="A720" s="316" t="s">
        <v>11007</v>
      </c>
      <c r="B720" s="339">
        <v>36550</v>
      </c>
      <c r="C720" s="340">
        <v>23.3</v>
      </c>
    </row>
    <row r="721" spans="1:3">
      <c r="A721" s="10" t="s">
        <v>4599</v>
      </c>
      <c r="B721" s="341">
        <v>32966</v>
      </c>
      <c r="C721" s="337" t="s">
        <v>4848</v>
      </c>
    </row>
    <row r="722" spans="1:3">
      <c r="A722" t="s">
        <v>2564</v>
      </c>
      <c r="B722" s="341">
        <v>28974</v>
      </c>
      <c r="C722" s="342" t="s">
        <v>1375</v>
      </c>
    </row>
    <row r="723" spans="1:3">
      <c r="A723" s="59" t="s">
        <v>4929</v>
      </c>
      <c r="B723" s="338">
        <v>32250</v>
      </c>
      <c r="C723" s="337" t="s">
        <v>499</v>
      </c>
    </row>
    <row r="724" spans="1:3">
      <c r="A724" t="s">
        <v>1879</v>
      </c>
      <c r="B724" s="341">
        <v>30757</v>
      </c>
      <c r="C724" s="342" t="s">
        <v>1625</v>
      </c>
    </row>
    <row r="725" spans="1:3">
      <c r="A725" s="59" t="s">
        <v>5600</v>
      </c>
      <c r="B725" s="338">
        <v>34104</v>
      </c>
      <c r="C725" s="337" t="s">
        <v>5314</v>
      </c>
    </row>
    <row r="726" spans="1:3">
      <c r="A726" s="59" t="s">
        <v>5026</v>
      </c>
      <c r="B726" s="338">
        <v>34367</v>
      </c>
      <c r="C726" s="337" t="s">
        <v>5323</v>
      </c>
    </row>
    <row r="727" spans="1:3">
      <c r="A727" s="90" t="s">
        <v>3885</v>
      </c>
      <c r="B727" s="338">
        <v>33350</v>
      </c>
      <c r="C727" s="337" t="s">
        <v>4179</v>
      </c>
    </row>
    <row r="728" spans="1:3">
      <c r="A728" s="59" t="s">
        <v>7312</v>
      </c>
      <c r="B728" s="338">
        <v>35585</v>
      </c>
      <c r="C728" s="347" t="s">
        <v>7488</v>
      </c>
    </row>
    <row r="729" spans="1:3">
      <c r="A729" s="90" t="s">
        <v>3886</v>
      </c>
      <c r="B729" s="338">
        <v>32548</v>
      </c>
      <c r="C729" s="337" t="s">
        <v>499</v>
      </c>
    </row>
    <row r="730" spans="1:3">
      <c r="A730" t="s">
        <v>3886</v>
      </c>
      <c r="B730" s="348">
        <v>36257</v>
      </c>
      <c r="C730" s="344" t="s">
        <v>10151</v>
      </c>
    </row>
    <row r="731" spans="1:3">
      <c r="A731" s="59" t="s">
        <v>7086</v>
      </c>
      <c r="B731" s="338">
        <v>35677</v>
      </c>
      <c r="C731" s="347" t="s">
        <v>7478</v>
      </c>
    </row>
    <row r="732" spans="1:3">
      <c r="A732" t="s">
        <v>10063</v>
      </c>
      <c r="B732" s="343">
        <v>36396</v>
      </c>
      <c r="C732" s="340" t="s">
        <v>9339</v>
      </c>
    </row>
    <row r="733" spans="1:3">
      <c r="A733" s="109" t="s">
        <v>8088</v>
      </c>
      <c r="B733" s="345">
        <v>35070</v>
      </c>
      <c r="C733" s="346" t="s">
        <v>6358</v>
      </c>
    </row>
    <row r="734" spans="1:3">
      <c r="A734" s="90" t="s">
        <v>3887</v>
      </c>
      <c r="B734" s="338">
        <v>32300</v>
      </c>
      <c r="C734" s="337" t="s">
        <v>499</v>
      </c>
    </row>
    <row r="735" spans="1:3">
      <c r="A735" t="s">
        <v>845</v>
      </c>
      <c r="B735" s="341">
        <v>31771</v>
      </c>
      <c r="C735" s="342" t="s">
        <v>3137</v>
      </c>
    </row>
    <row r="736" spans="1:3">
      <c r="A736" s="164" t="s">
        <v>8151</v>
      </c>
      <c r="B736" s="350">
        <v>34458</v>
      </c>
      <c r="C736" s="351" t="s">
        <v>6351</v>
      </c>
    </row>
    <row r="737" spans="1:3">
      <c r="A737" s="10" t="s">
        <v>4627</v>
      </c>
      <c r="B737" s="341">
        <v>33588</v>
      </c>
      <c r="C737" s="337" t="s">
        <v>4846</v>
      </c>
    </row>
    <row r="738" spans="1:3">
      <c r="A738" s="10" t="s">
        <v>4424</v>
      </c>
      <c r="B738" s="341">
        <v>33904</v>
      </c>
      <c r="C738" s="337" t="s">
        <v>4848</v>
      </c>
    </row>
    <row r="739" spans="1:3">
      <c r="A739" t="s">
        <v>2502</v>
      </c>
      <c r="B739" s="341">
        <v>29932</v>
      </c>
      <c r="C739" s="342" t="s">
        <v>2016</v>
      </c>
    </row>
    <row r="740" spans="1:3">
      <c r="A740" t="s">
        <v>1031</v>
      </c>
      <c r="B740" s="341">
        <v>32285</v>
      </c>
      <c r="C740" s="342" t="s">
        <v>2409</v>
      </c>
    </row>
    <row r="741" spans="1:3">
      <c r="A741" s="316" t="s">
        <v>11008</v>
      </c>
      <c r="B741" s="339">
        <v>36498</v>
      </c>
      <c r="C741" s="340" t="s">
        <v>10953</v>
      </c>
    </row>
    <row r="742" spans="1:3">
      <c r="A742" t="s">
        <v>2898</v>
      </c>
      <c r="B742" s="341">
        <v>28933</v>
      </c>
      <c r="C742" s="342" t="s">
        <v>2322</v>
      </c>
    </row>
    <row r="743" spans="1:3">
      <c r="A743" t="s">
        <v>9093</v>
      </c>
      <c r="B743" s="341">
        <v>35854</v>
      </c>
      <c r="C743" s="341" t="s">
        <v>8459</v>
      </c>
    </row>
    <row r="744" spans="1:3">
      <c r="A744" t="s">
        <v>97</v>
      </c>
      <c r="B744" s="341">
        <v>31975</v>
      </c>
      <c r="C744" s="342" t="s">
        <v>2441</v>
      </c>
    </row>
    <row r="745" spans="1:3">
      <c r="A745" s="316" t="s">
        <v>11009</v>
      </c>
      <c r="B745" s="339">
        <v>36606</v>
      </c>
      <c r="C745" s="340">
        <v>23.3</v>
      </c>
    </row>
    <row r="746" spans="1:3">
      <c r="A746" t="s">
        <v>2557</v>
      </c>
      <c r="B746" s="341">
        <v>31053</v>
      </c>
      <c r="C746" s="342" t="s">
        <v>2793</v>
      </c>
    </row>
    <row r="747" spans="1:3">
      <c r="A747" t="s">
        <v>2781</v>
      </c>
      <c r="B747" s="341">
        <v>31498</v>
      </c>
      <c r="C747" s="342" t="s">
        <v>1440</v>
      </c>
    </row>
    <row r="748" spans="1:3">
      <c r="A748" s="59" t="s">
        <v>2424</v>
      </c>
      <c r="B748" s="338">
        <v>34893</v>
      </c>
      <c r="C748" s="337" t="s">
        <v>6795</v>
      </c>
    </row>
    <row r="749" spans="1:3">
      <c r="A749" t="s">
        <v>8978</v>
      </c>
      <c r="B749" s="341">
        <v>35674</v>
      </c>
      <c r="C749" s="341" t="s">
        <v>8466</v>
      </c>
    </row>
    <row r="750" spans="1:3">
      <c r="A750" s="59" t="s">
        <v>5159</v>
      </c>
      <c r="B750" s="338">
        <v>34072</v>
      </c>
      <c r="C750" s="337" t="s">
        <v>5324</v>
      </c>
    </row>
    <row r="751" spans="1:3">
      <c r="A751" t="s">
        <v>1032</v>
      </c>
      <c r="B751" s="341">
        <v>32533</v>
      </c>
      <c r="C751" s="342" t="s">
        <v>1172</v>
      </c>
    </row>
    <row r="752" spans="1:3">
      <c r="A752" s="59" t="s">
        <v>415</v>
      </c>
      <c r="B752" s="338">
        <v>32804</v>
      </c>
      <c r="C752" s="337" t="s">
        <v>483</v>
      </c>
    </row>
    <row r="753" spans="1:3">
      <c r="A753" t="s">
        <v>1033</v>
      </c>
      <c r="B753" s="341">
        <v>30896</v>
      </c>
      <c r="C753" s="342" t="s">
        <v>2200</v>
      </c>
    </row>
    <row r="754" spans="1:3">
      <c r="A754" s="10" t="s">
        <v>4330</v>
      </c>
      <c r="B754" s="341">
        <v>32240</v>
      </c>
      <c r="C754" s="337" t="s">
        <v>1153</v>
      </c>
    </row>
    <row r="755" spans="1:3">
      <c r="A755" t="s">
        <v>9002</v>
      </c>
      <c r="B755" s="341">
        <v>36192</v>
      </c>
      <c r="C755" s="341" t="s">
        <v>8459</v>
      </c>
    </row>
    <row r="756" spans="1:3">
      <c r="A756" t="s">
        <v>1034</v>
      </c>
      <c r="B756" s="341">
        <v>32320</v>
      </c>
      <c r="C756" s="342" t="s">
        <v>1153</v>
      </c>
    </row>
    <row r="757" spans="1:3">
      <c r="A757" s="316" t="s">
        <v>11010</v>
      </c>
      <c r="B757" s="339">
        <v>35166</v>
      </c>
      <c r="C757" s="340" t="s">
        <v>10953</v>
      </c>
    </row>
    <row r="758" spans="1:3">
      <c r="A758" s="316" t="s">
        <v>11011</v>
      </c>
      <c r="B758" s="339">
        <v>36190</v>
      </c>
      <c r="C758" s="340" t="s">
        <v>10953</v>
      </c>
    </row>
    <row r="759" spans="1:3">
      <c r="A759" s="59" t="s">
        <v>416</v>
      </c>
      <c r="B759" s="338">
        <v>32242</v>
      </c>
      <c r="C759" s="337" t="s">
        <v>483</v>
      </c>
    </row>
    <row r="760" spans="1:3">
      <c r="A760" t="s">
        <v>3292</v>
      </c>
      <c r="B760" s="341">
        <v>25828</v>
      </c>
      <c r="C760" s="342"/>
    </row>
    <row r="761" spans="1:3">
      <c r="A761" s="59" t="s">
        <v>7300</v>
      </c>
      <c r="B761" s="338">
        <v>34361</v>
      </c>
      <c r="C761" s="347" t="s">
        <v>6351</v>
      </c>
    </row>
    <row r="762" spans="1:3">
      <c r="A762" t="s">
        <v>2463</v>
      </c>
      <c r="B762" s="341">
        <v>31981</v>
      </c>
      <c r="C762" s="342" t="s">
        <v>3140</v>
      </c>
    </row>
    <row r="763" spans="1:3">
      <c r="A763" s="59" t="s">
        <v>6563</v>
      </c>
      <c r="B763" s="338">
        <v>35135</v>
      </c>
      <c r="C763" s="337" t="s">
        <v>6805</v>
      </c>
    </row>
    <row r="764" spans="1:3">
      <c r="A764" s="90" t="s">
        <v>3888</v>
      </c>
      <c r="B764" s="338">
        <v>33013</v>
      </c>
      <c r="C764" s="337" t="s">
        <v>4181</v>
      </c>
    </row>
    <row r="765" spans="1:3">
      <c r="A765" s="109" t="s">
        <v>8232</v>
      </c>
      <c r="B765" s="345">
        <v>35381</v>
      </c>
      <c r="C765" s="346" t="s">
        <v>7479</v>
      </c>
    </row>
    <row r="766" spans="1:3">
      <c r="A766" t="s">
        <v>10136</v>
      </c>
      <c r="B766" s="343">
        <v>36248</v>
      </c>
      <c r="C766" s="340" t="s">
        <v>9583</v>
      </c>
    </row>
    <row r="767" spans="1:3">
      <c r="A767" t="s">
        <v>1035</v>
      </c>
      <c r="B767" s="341">
        <v>32146</v>
      </c>
      <c r="C767" s="342" t="s">
        <v>1153</v>
      </c>
    </row>
    <row r="768" spans="1:3">
      <c r="A768" t="s">
        <v>2464</v>
      </c>
      <c r="B768" s="341">
        <v>31396</v>
      </c>
      <c r="C768" s="342" t="s">
        <v>3137</v>
      </c>
    </row>
    <row r="769" spans="1:3">
      <c r="A769" t="s">
        <v>2465</v>
      </c>
      <c r="B769" s="341">
        <v>32451</v>
      </c>
      <c r="C769" s="342" t="s">
        <v>2466</v>
      </c>
    </row>
    <row r="770" spans="1:3">
      <c r="A770" s="109" t="s">
        <v>8142</v>
      </c>
      <c r="B770" s="345">
        <v>35908</v>
      </c>
      <c r="C770" s="346" t="s">
        <v>8291</v>
      </c>
    </row>
    <row r="771" spans="1:3">
      <c r="A771" s="100" t="s">
        <v>4560</v>
      </c>
      <c r="B771" s="341">
        <v>33592</v>
      </c>
      <c r="C771" s="337" t="s">
        <v>4852</v>
      </c>
    </row>
    <row r="772" spans="1:3">
      <c r="A772" t="s">
        <v>2467</v>
      </c>
      <c r="B772" s="341">
        <v>27543</v>
      </c>
      <c r="C772" s="342" t="s">
        <v>2411</v>
      </c>
    </row>
    <row r="773" spans="1:3">
      <c r="A773" t="s">
        <v>8884</v>
      </c>
      <c r="B773" s="341">
        <v>35827</v>
      </c>
      <c r="C773" s="340" t="s">
        <v>8295</v>
      </c>
    </row>
    <row r="774" spans="1:3">
      <c r="A774" t="s">
        <v>1772</v>
      </c>
      <c r="B774" s="341">
        <v>30790</v>
      </c>
      <c r="C774" s="342" t="s">
        <v>1443</v>
      </c>
    </row>
    <row r="775" spans="1:3">
      <c r="A775" s="10" t="s">
        <v>4416</v>
      </c>
      <c r="B775" s="341">
        <v>33846</v>
      </c>
      <c r="C775" s="337" t="s">
        <v>4850</v>
      </c>
    </row>
    <row r="776" spans="1:3">
      <c r="A776" s="90" t="s">
        <v>3889</v>
      </c>
      <c r="B776" s="338">
        <v>33262</v>
      </c>
      <c r="C776" s="337" t="s">
        <v>4181</v>
      </c>
    </row>
    <row r="777" spans="1:3">
      <c r="A777" s="59" t="s">
        <v>3577</v>
      </c>
      <c r="B777" s="338">
        <v>29483</v>
      </c>
      <c r="C777" s="352" t="s">
        <v>3578</v>
      </c>
    </row>
    <row r="778" spans="1:3">
      <c r="A778" s="59" t="s">
        <v>1139</v>
      </c>
      <c r="B778" s="338">
        <v>31221</v>
      </c>
      <c r="C778" s="352" t="s">
        <v>2796</v>
      </c>
    </row>
    <row r="779" spans="1:3">
      <c r="A779" s="59" t="s">
        <v>5469</v>
      </c>
      <c r="B779" s="338">
        <v>34410</v>
      </c>
      <c r="C779" s="337" t="s">
        <v>5871</v>
      </c>
    </row>
    <row r="780" spans="1:3">
      <c r="A780" t="s">
        <v>2468</v>
      </c>
      <c r="B780" s="341">
        <v>31813</v>
      </c>
      <c r="C780" s="342" t="s">
        <v>3284</v>
      </c>
    </row>
    <row r="781" spans="1:3">
      <c r="A781" s="59" t="s">
        <v>7217</v>
      </c>
      <c r="B781" s="338">
        <v>35301</v>
      </c>
      <c r="C781" s="347" t="s">
        <v>7482</v>
      </c>
    </row>
    <row r="782" spans="1:3">
      <c r="A782" t="s">
        <v>820</v>
      </c>
      <c r="B782" s="341">
        <v>32588</v>
      </c>
      <c r="C782" s="342" t="s">
        <v>2470</v>
      </c>
    </row>
    <row r="783" spans="1:3">
      <c r="A783" t="s">
        <v>3740</v>
      </c>
      <c r="B783" s="341">
        <v>28220</v>
      </c>
      <c r="C783" s="342" t="s">
        <v>1255</v>
      </c>
    </row>
    <row r="784" spans="1:3">
      <c r="A784" t="s">
        <v>5486</v>
      </c>
      <c r="B784" s="338">
        <v>34264</v>
      </c>
      <c r="C784" s="337" t="s">
        <v>5842</v>
      </c>
    </row>
    <row r="785" spans="1:3">
      <c r="A785" t="s">
        <v>1470</v>
      </c>
      <c r="B785" s="341">
        <v>30999</v>
      </c>
      <c r="C785" s="342" t="s">
        <v>2796</v>
      </c>
    </row>
    <row r="786" spans="1:3">
      <c r="A786" s="59" t="s">
        <v>3890</v>
      </c>
      <c r="B786" s="338">
        <v>32858</v>
      </c>
      <c r="C786" s="337" t="s">
        <v>497</v>
      </c>
    </row>
    <row r="787" spans="1:3">
      <c r="A787" t="s">
        <v>2471</v>
      </c>
      <c r="B787" s="341">
        <v>30375</v>
      </c>
      <c r="C787" s="342" t="s">
        <v>2197</v>
      </c>
    </row>
    <row r="788" spans="1:3">
      <c r="A788" s="59" t="s">
        <v>4969</v>
      </c>
      <c r="B788" s="338">
        <v>33645</v>
      </c>
      <c r="C788" s="337" t="s">
        <v>4846</v>
      </c>
    </row>
    <row r="789" spans="1:3">
      <c r="A789" s="59" t="s">
        <v>6643</v>
      </c>
      <c r="B789" s="338">
        <v>34296</v>
      </c>
      <c r="C789" s="337" t="s">
        <v>6351</v>
      </c>
    </row>
    <row r="790" spans="1:3">
      <c r="A790" t="s">
        <v>2875</v>
      </c>
      <c r="B790" s="341">
        <v>28219</v>
      </c>
      <c r="C790" s="342" t="s">
        <v>2876</v>
      </c>
    </row>
    <row r="791" spans="1:3">
      <c r="A791" t="s">
        <v>821</v>
      </c>
      <c r="B791" s="341">
        <v>30255</v>
      </c>
      <c r="C791" s="342" t="s">
        <v>2200</v>
      </c>
    </row>
    <row r="792" spans="1:3">
      <c r="A792" t="s">
        <v>1857</v>
      </c>
      <c r="B792" s="341">
        <v>30643</v>
      </c>
      <c r="C792" s="342" t="s">
        <v>1856</v>
      </c>
    </row>
    <row r="793" spans="1:3">
      <c r="A793" s="59" t="s">
        <v>417</v>
      </c>
      <c r="B793" s="338">
        <v>33140</v>
      </c>
      <c r="C793" s="337" t="s">
        <v>499</v>
      </c>
    </row>
    <row r="794" spans="1:3">
      <c r="A794" t="s">
        <v>10129</v>
      </c>
      <c r="B794" s="348">
        <v>36360</v>
      </c>
      <c r="C794" s="340" t="s">
        <v>9583</v>
      </c>
    </row>
    <row r="795" spans="1:3">
      <c r="A795" t="s">
        <v>1036</v>
      </c>
      <c r="B795" s="341">
        <v>28714</v>
      </c>
      <c r="C795" s="342" t="s">
        <v>3420</v>
      </c>
    </row>
    <row r="796" spans="1:3">
      <c r="A796" s="59" t="s">
        <v>6045</v>
      </c>
      <c r="B796" s="338">
        <v>34402</v>
      </c>
      <c r="C796" s="347" t="s">
        <v>5840</v>
      </c>
    </row>
    <row r="797" spans="1:3">
      <c r="A797" s="109" t="s">
        <v>7948</v>
      </c>
      <c r="B797" s="345">
        <v>36111</v>
      </c>
      <c r="C797" s="346" t="s">
        <v>8285</v>
      </c>
    </row>
    <row r="798" spans="1:3">
      <c r="A798" s="59" t="s">
        <v>5098</v>
      </c>
      <c r="B798" s="338">
        <v>33056</v>
      </c>
      <c r="C798" s="337" t="s">
        <v>4184</v>
      </c>
    </row>
    <row r="799" spans="1:3">
      <c r="A799" s="59" t="s">
        <v>6545</v>
      </c>
      <c r="B799" s="338">
        <v>34779</v>
      </c>
      <c r="C799" s="337" t="s">
        <v>6797</v>
      </c>
    </row>
    <row r="800" spans="1:3">
      <c r="A800" t="s">
        <v>9931</v>
      </c>
      <c r="B800" s="343">
        <v>36608</v>
      </c>
      <c r="C800" s="340" t="s">
        <v>9980</v>
      </c>
    </row>
    <row r="801" spans="1:3">
      <c r="A801" t="s">
        <v>1587</v>
      </c>
      <c r="B801" s="341">
        <v>29817</v>
      </c>
      <c r="C801" s="342" t="s">
        <v>3485</v>
      </c>
    </row>
    <row r="802" spans="1:3">
      <c r="A802" s="10" t="s">
        <v>4362</v>
      </c>
      <c r="B802" s="341">
        <v>33070</v>
      </c>
      <c r="C802" s="337" t="s">
        <v>4179</v>
      </c>
    </row>
    <row r="803" spans="1:3">
      <c r="A803" s="59" t="s">
        <v>6724</v>
      </c>
      <c r="B803" s="338">
        <v>35707</v>
      </c>
      <c r="C803" s="337" t="s">
        <v>6795</v>
      </c>
    </row>
    <row r="804" spans="1:3">
      <c r="A804" s="90" t="s">
        <v>3891</v>
      </c>
      <c r="B804" s="338">
        <v>32757</v>
      </c>
      <c r="C804" s="337" t="s">
        <v>499</v>
      </c>
    </row>
    <row r="805" spans="1:3">
      <c r="A805" t="s">
        <v>3559</v>
      </c>
      <c r="B805" s="341">
        <v>30309</v>
      </c>
      <c r="C805" s="342" t="s">
        <v>2197</v>
      </c>
    </row>
    <row r="806" spans="1:3">
      <c r="A806" t="s">
        <v>1037</v>
      </c>
      <c r="B806" s="341">
        <v>32521</v>
      </c>
      <c r="C806" s="342" t="s">
        <v>2294</v>
      </c>
    </row>
    <row r="807" spans="1:3">
      <c r="A807" s="316" t="s">
        <v>11012</v>
      </c>
      <c r="B807" s="339">
        <v>36689</v>
      </c>
      <c r="C807" s="340">
        <v>23.6</v>
      </c>
    </row>
    <row r="808" spans="1:3">
      <c r="A808" s="59" t="s">
        <v>5491</v>
      </c>
      <c r="B808" s="338">
        <v>34455</v>
      </c>
      <c r="C808" s="337" t="s">
        <v>5868</v>
      </c>
    </row>
    <row r="809" spans="1:3">
      <c r="A809" s="59" t="s">
        <v>7099</v>
      </c>
      <c r="B809" s="338">
        <v>35908</v>
      </c>
      <c r="C809" s="347" t="s">
        <v>7489</v>
      </c>
    </row>
    <row r="810" spans="1:3">
      <c r="A810" t="s">
        <v>854</v>
      </c>
      <c r="B810" s="341">
        <v>28349</v>
      </c>
      <c r="C810" s="342" t="s">
        <v>855</v>
      </c>
    </row>
    <row r="811" spans="1:3">
      <c r="A811" s="59" t="s">
        <v>5480</v>
      </c>
      <c r="B811" s="338">
        <v>34185</v>
      </c>
      <c r="C811" s="337" t="s">
        <v>5837</v>
      </c>
    </row>
    <row r="812" spans="1:3">
      <c r="A812" s="59" t="s">
        <v>418</v>
      </c>
      <c r="B812" s="338">
        <v>32321</v>
      </c>
      <c r="C812" s="337" t="s">
        <v>485</v>
      </c>
    </row>
    <row r="813" spans="1:3">
      <c r="A813" s="59" t="s">
        <v>7224</v>
      </c>
      <c r="B813" s="338">
        <v>35681</v>
      </c>
      <c r="C813" s="347" t="s">
        <v>7481</v>
      </c>
    </row>
    <row r="814" spans="1:3">
      <c r="A814" s="109" t="s">
        <v>8203</v>
      </c>
      <c r="B814" s="345">
        <v>35409</v>
      </c>
      <c r="C814" s="346" t="s">
        <v>8287</v>
      </c>
    </row>
    <row r="815" spans="1:3">
      <c r="A815" s="59" t="s">
        <v>4644</v>
      </c>
      <c r="B815" s="338">
        <v>33580</v>
      </c>
      <c r="C815" s="337" t="s">
        <v>4846</v>
      </c>
    </row>
    <row r="816" spans="1:3">
      <c r="A816" t="s">
        <v>856</v>
      </c>
      <c r="B816" s="341">
        <v>32720</v>
      </c>
      <c r="C816" s="342" t="s">
        <v>1014</v>
      </c>
    </row>
    <row r="817" spans="1:3">
      <c r="A817" s="59" t="s">
        <v>5207</v>
      </c>
      <c r="B817" s="338">
        <v>33635</v>
      </c>
      <c r="C817" s="337" t="s">
        <v>5316</v>
      </c>
    </row>
    <row r="818" spans="1:3">
      <c r="A818" t="s">
        <v>3827</v>
      </c>
      <c r="B818" s="341">
        <v>32853</v>
      </c>
      <c r="C818" s="342" t="s">
        <v>1163</v>
      </c>
    </row>
    <row r="819" spans="1:3">
      <c r="A819" s="59" t="s">
        <v>5134</v>
      </c>
      <c r="B819" s="338">
        <v>33540</v>
      </c>
      <c r="C819" s="337" t="s">
        <v>4846</v>
      </c>
    </row>
    <row r="820" spans="1:3">
      <c r="A820" s="59" t="s">
        <v>5232</v>
      </c>
      <c r="B820" s="338">
        <v>33674</v>
      </c>
      <c r="C820" s="337" t="s">
        <v>5314</v>
      </c>
    </row>
    <row r="821" spans="1:3">
      <c r="A821" s="59" t="s">
        <v>5437</v>
      </c>
      <c r="B821" s="338">
        <v>34195</v>
      </c>
      <c r="C821" s="337" t="s">
        <v>5837</v>
      </c>
    </row>
    <row r="822" spans="1:3">
      <c r="A822" t="s">
        <v>7218</v>
      </c>
      <c r="B822" s="338">
        <v>35994</v>
      </c>
      <c r="C822" s="347" t="s">
        <v>7490</v>
      </c>
    </row>
    <row r="823" spans="1:3">
      <c r="A823" t="s">
        <v>2472</v>
      </c>
      <c r="B823" s="341">
        <v>30823</v>
      </c>
      <c r="C823" s="342" t="s">
        <v>3495</v>
      </c>
    </row>
    <row r="824" spans="1:3">
      <c r="A824" s="90" t="s">
        <v>3892</v>
      </c>
      <c r="B824" s="338">
        <v>32572</v>
      </c>
      <c r="C824" s="337" t="s">
        <v>402</v>
      </c>
    </row>
    <row r="825" spans="1:3">
      <c r="A825" t="s">
        <v>3393</v>
      </c>
      <c r="B825" s="341">
        <v>30849</v>
      </c>
      <c r="C825" s="342" t="s">
        <v>2886</v>
      </c>
    </row>
    <row r="826" spans="1:3">
      <c r="A826" s="59" t="s">
        <v>419</v>
      </c>
      <c r="B826" s="338">
        <v>31909</v>
      </c>
      <c r="C826" s="337" t="s">
        <v>2409</v>
      </c>
    </row>
    <row r="827" spans="1:3">
      <c r="A827" t="s">
        <v>2987</v>
      </c>
      <c r="B827" s="341">
        <v>31108</v>
      </c>
      <c r="C827" s="342" t="s">
        <v>2473</v>
      </c>
    </row>
    <row r="828" spans="1:3">
      <c r="A828" t="s">
        <v>2239</v>
      </c>
      <c r="B828" s="341">
        <v>30913</v>
      </c>
      <c r="C828" s="342" t="s">
        <v>2886</v>
      </c>
    </row>
    <row r="829" spans="1:3">
      <c r="A829" s="59" t="s">
        <v>6264</v>
      </c>
      <c r="B829" s="338">
        <v>34894</v>
      </c>
      <c r="C829" s="347" t="s">
        <v>6358</v>
      </c>
    </row>
    <row r="830" spans="1:3">
      <c r="A830" s="59" t="s">
        <v>6134</v>
      </c>
      <c r="B830" s="338">
        <v>34436</v>
      </c>
      <c r="C830" s="347" t="s">
        <v>6351</v>
      </c>
    </row>
    <row r="831" spans="1:3">
      <c r="A831" s="90" t="s">
        <v>3893</v>
      </c>
      <c r="B831" s="338">
        <v>32902</v>
      </c>
      <c r="C831" s="337" t="s">
        <v>4181</v>
      </c>
    </row>
    <row r="832" spans="1:3">
      <c r="A832" s="59" t="s">
        <v>420</v>
      </c>
      <c r="B832" s="338">
        <v>31923</v>
      </c>
      <c r="C832" s="337" t="s">
        <v>2452</v>
      </c>
    </row>
    <row r="833" spans="1:3">
      <c r="A833" t="s">
        <v>10174</v>
      </c>
      <c r="B833" s="348">
        <v>36585</v>
      </c>
      <c r="C833" s="344" t="s">
        <v>10151</v>
      </c>
    </row>
    <row r="834" spans="1:3">
      <c r="A834" t="s">
        <v>1212</v>
      </c>
      <c r="B834" s="341">
        <v>31489</v>
      </c>
      <c r="C834" s="342" t="s">
        <v>3198</v>
      </c>
    </row>
    <row r="835" spans="1:3">
      <c r="A835" t="s">
        <v>1301</v>
      </c>
      <c r="B835" s="341">
        <v>31416</v>
      </c>
      <c r="C835" s="342" t="s">
        <v>3138</v>
      </c>
    </row>
    <row r="836" spans="1:3">
      <c r="A836" t="s">
        <v>857</v>
      </c>
      <c r="B836" s="341">
        <v>32433</v>
      </c>
      <c r="C836" s="342" t="s">
        <v>2294</v>
      </c>
    </row>
    <row r="837" spans="1:3">
      <c r="A837" s="59" t="s">
        <v>200</v>
      </c>
      <c r="B837" s="338">
        <v>32638</v>
      </c>
      <c r="C837" s="337" t="s">
        <v>499</v>
      </c>
    </row>
    <row r="838" spans="1:3">
      <c r="A838" t="s">
        <v>2782</v>
      </c>
      <c r="B838" s="341">
        <v>30201</v>
      </c>
      <c r="C838" s="342" t="s">
        <v>2200</v>
      </c>
    </row>
    <row r="839" spans="1:3">
      <c r="A839" s="59" t="s">
        <v>5127</v>
      </c>
      <c r="B839" s="338">
        <v>33350</v>
      </c>
      <c r="C839" s="337" t="s">
        <v>4846</v>
      </c>
    </row>
    <row r="840" spans="1:3">
      <c r="A840" s="59" t="s">
        <v>4972</v>
      </c>
      <c r="B840" s="338">
        <v>32934</v>
      </c>
      <c r="C840" s="337" t="s">
        <v>4846</v>
      </c>
    </row>
    <row r="841" spans="1:3">
      <c r="A841" s="59" t="s">
        <v>4924</v>
      </c>
      <c r="B841" s="338">
        <v>32436</v>
      </c>
      <c r="C841" s="337" t="s">
        <v>1153</v>
      </c>
    </row>
    <row r="842" spans="1:3">
      <c r="A842" t="s">
        <v>10073</v>
      </c>
      <c r="B842" s="343">
        <v>36321</v>
      </c>
      <c r="C842" s="340" t="s">
        <v>9612</v>
      </c>
    </row>
    <row r="843" spans="1:3">
      <c r="A843" t="s">
        <v>10146</v>
      </c>
      <c r="B843" s="348">
        <v>36675</v>
      </c>
      <c r="C843" s="340" t="s">
        <v>9583</v>
      </c>
    </row>
    <row r="844" spans="1:3">
      <c r="A844" t="s">
        <v>3894</v>
      </c>
      <c r="B844" s="341">
        <v>30357</v>
      </c>
      <c r="C844" s="342" t="s">
        <v>3490</v>
      </c>
    </row>
    <row r="845" spans="1:3">
      <c r="A845" s="59" t="s">
        <v>5457</v>
      </c>
      <c r="B845" s="338">
        <v>34499</v>
      </c>
      <c r="C845" s="337" t="s">
        <v>5848</v>
      </c>
    </row>
    <row r="846" spans="1:3">
      <c r="A846" t="s">
        <v>3208</v>
      </c>
      <c r="B846" s="341">
        <v>31987</v>
      </c>
      <c r="C846" s="342" t="s">
        <v>3140</v>
      </c>
    </row>
    <row r="847" spans="1:3">
      <c r="A847" s="59" t="s">
        <v>6733</v>
      </c>
      <c r="B847" s="338">
        <v>34891</v>
      </c>
      <c r="C847" s="337" t="s">
        <v>6350</v>
      </c>
    </row>
    <row r="848" spans="1:3">
      <c r="A848" s="59" t="s">
        <v>5439</v>
      </c>
      <c r="B848" s="338">
        <v>34198</v>
      </c>
      <c r="C848" s="337" t="s">
        <v>5842</v>
      </c>
    </row>
    <row r="849" spans="1:3">
      <c r="A849" s="59" t="s">
        <v>421</v>
      </c>
      <c r="B849" s="338">
        <v>31297</v>
      </c>
      <c r="C849" s="337" t="s">
        <v>2409</v>
      </c>
    </row>
    <row r="850" spans="1:3">
      <c r="A850" s="59" t="s">
        <v>422</v>
      </c>
      <c r="B850" s="338">
        <v>32321</v>
      </c>
      <c r="C850" s="337" t="s">
        <v>2292</v>
      </c>
    </row>
    <row r="851" spans="1:3">
      <c r="A851" s="59" t="s">
        <v>423</v>
      </c>
      <c r="B851" s="338">
        <v>32744</v>
      </c>
      <c r="C851" s="337" t="s">
        <v>1153</v>
      </c>
    </row>
    <row r="852" spans="1:3">
      <c r="A852" t="s">
        <v>8952</v>
      </c>
      <c r="B852" s="341">
        <v>35977</v>
      </c>
      <c r="C852" s="341" t="s">
        <v>8466</v>
      </c>
    </row>
    <row r="853" spans="1:3">
      <c r="A853" s="59" t="s">
        <v>6242</v>
      </c>
      <c r="B853" s="338">
        <v>33996</v>
      </c>
      <c r="C853" s="347" t="s">
        <v>5314</v>
      </c>
    </row>
    <row r="854" spans="1:3">
      <c r="A854" s="59" t="s">
        <v>6250</v>
      </c>
      <c r="B854" s="338">
        <v>34677</v>
      </c>
      <c r="C854" s="347" t="s">
        <v>6351</v>
      </c>
    </row>
    <row r="855" spans="1:3">
      <c r="A855" t="s">
        <v>1326</v>
      </c>
      <c r="B855" s="341">
        <v>31692</v>
      </c>
      <c r="C855" s="342" t="s">
        <v>3198</v>
      </c>
    </row>
    <row r="856" spans="1:3">
      <c r="A856" s="59" t="s">
        <v>6610</v>
      </c>
      <c r="B856" s="338">
        <v>35141</v>
      </c>
      <c r="C856" s="337" t="s">
        <v>6795</v>
      </c>
    </row>
    <row r="857" spans="1:3">
      <c r="A857" s="59" t="s">
        <v>208</v>
      </c>
      <c r="B857" s="338">
        <v>32540</v>
      </c>
      <c r="C857" s="337" t="s">
        <v>499</v>
      </c>
    </row>
    <row r="858" spans="1:3">
      <c r="A858" t="s">
        <v>9950</v>
      </c>
      <c r="B858" s="339">
        <v>36337</v>
      </c>
      <c r="C858" s="340" t="s">
        <v>8295</v>
      </c>
    </row>
    <row r="859" spans="1:3">
      <c r="A859" s="59" t="s">
        <v>7335</v>
      </c>
      <c r="B859" s="338">
        <v>35286</v>
      </c>
      <c r="C859" s="347" t="s">
        <v>6800</v>
      </c>
    </row>
    <row r="860" spans="1:3">
      <c r="A860" t="s">
        <v>9134</v>
      </c>
      <c r="B860" s="341">
        <v>35096</v>
      </c>
      <c r="C860" s="340" t="s">
        <v>7477</v>
      </c>
    </row>
    <row r="861" spans="1:3">
      <c r="A861" s="164" t="s">
        <v>8226</v>
      </c>
      <c r="B861" s="350">
        <v>35887</v>
      </c>
      <c r="C861" s="351" t="s">
        <v>8289</v>
      </c>
    </row>
    <row r="862" spans="1:3">
      <c r="A862" t="s">
        <v>9958</v>
      </c>
      <c r="B862" s="348">
        <v>36133</v>
      </c>
      <c r="C862" s="340" t="s">
        <v>9644</v>
      </c>
    </row>
    <row r="863" spans="1:3">
      <c r="A863" t="s">
        <v>1524</v>
      </c>
      <c r="B863" s="341">
        <v>31152</v>
      </c>
      <c r="C863" s="342" t="s">
        <v>1441</v>
      </c>
    </row>
    <row r="864" spans="1:3">
      <c r="A864" t="s">
        <v>1184</v>
      </c>
      <c r="B864" s="341">
        <v>31521</v>
      </c>
      <c r="C864" s="342" t="s">
        <v>3138</v>
      </c>
    </row>
    <row r="865" spans="1:3">
      <c r="A865" t="s">
        <v>858</v>
      </c>
      <c r="B865" s="341">
        <v>31916</v>
      </c>
      <c r="C865" s="342" t="s">
        <v>2409</v>
      </c>
    </row>
    <row r="866" spans="1:3">
      <c r="A866" s="59" t="s">
        <v>7284</v>
      </c>
      <c r="B866" s="338">
        <v>35115</v>
      </c>
      <c r="C866" s="347" t="s">
        <v>7478</v>
      </c>
    </row>
    <row r="867" spans="1:3">
      <c r="A867" s="59" t="s">
        <v>5476</v>
      </c>
      <c r="B867" s="338">
        <v>33683</v>
      </c>
      <c r="C867" s="337" t="s">
        <v>5842</v>
      </c>
    </row>
    <row r="868" spans="1:3">
      <c r="A868" s="99" t="s">
        <v>11013</v>
      </c>
      <c r="B868" s="339">
        <v>35729</v>
      </c>
      <c r="C868" s="340" t="s">
        <v>10953</v>
      </c>
    </row>
    <row r="869" spans="1:3">
      <c r="A869" s="59" t="s">
        <v>6627</v>
      </c>
      <c r="B869" s="338">
        <v>34344</v>
      </c>
      <c r="C869" s="337" t="s">
        <v>6351</v>
      </c>
    </row>
    <row r="870" spans="1:3">
      <c r="A870" s="59" t="s">
        <v>5057</v>
      </c>
      <c r="B870" s="338">
        <v>33534</v>
      </c>
      <c r="C870" s="337" t="s">
        <v>5314</v>
      </c>
    </row>
    <row r="871" spans="1:3">
      <c r="A871" s="59" t="s">
        <v>6707</v>
      </c>
      <c r="B871" s="338">
        <v>35439</v>
      </c>
      <c r="C871" s="337" t="s">
        <v>6801</v>
      </c>
    </row>
    <row r="872" spans="1:3">
      <c r="A872" s="164" t="s">
        <v>8107</v>
      </c>
      <c r="B872" s="350">
        <v>35881</v>
      </c>
      <c r="C872" s="351" t="s">
        <v>8286</v>
      </c>
    </row>
    <row r="873" spans="1:3">
      <c r="A873" t="s">
        <v>2474</v>
      </c>
      <c r="B873" s="341">
        <v>31975</v>
      </c>
      <c r="C873" s="342" t="s">
        <v>2292</v>
      </c>
    </row>
    <row r="874" spans="1:3">
      <c r="A874" t="s">
        <v>9971</v>
      </c>
      <c r="B874" s="348">
        <v>36270</v>
      </c>
      <c r="C874" s="340" t="s">
        <v>9583</v>
      </c>
    </row>
    <row r="875" spans="1:3">
      <c r="A875" t="s">
        <v>2236</v>
      </c>
      <c r="B875" s="341">
        <v>30059</v>
      </c>
      <c r="C875" s="342" t="s">
        <v>2796</v>
      </c>
    </row>
    <row r="876" spans="1:3">
      <c r="A876" s="59" t="s">
        <v>424</v>
      </c>
      <c r="B876" s="338">
        <v>32363</v>
      </c>
      <c r="C876" s="337" t="s">
        <v>1156</v>
      </c>
    </row>
    <row r="877" spans="1:3">
      <c r="A877" t="s">
        <v>9226</v>
      </c>
      <c r="B877" s="341"/>
      <c r="C877" s="341" t="s">
        <v>8523</v>
      </c>
    </row>
    <row r="878" spans="1:3">
      <c r="A878" s="59" t="s">
        <v>5245</v>
      </c>
      <c r="B878" s="338">
        <v>33263</v>
      </c>
      <c r="C878" s="337" t="s">
        <v>4855</v>
      </c>
    </row>
    <row r="879" spans="1:3">
      <c r="A879" t="s">
        <v>2475</v>
      </c>
      <c r="B879" s="341">
        <v>32288</v>
      </c>
      <c r="C879" s="342" t="s">
        <v>2411</v>
      </c>
    </row>
    <row r="880" spans="1:3">
      <c r="A880" t="s">
        <v>1609</v>
      </c>
      <c r="B880" s="341">
        <v>31656</v>
      </c>
      <c r="C880" s="342" t="s">
        <v>1444</v>
      </c>
    </row>
    <row r="881" spans="1:3">
      <c r="A881" s="316" t="s">
        <v>11014</v>
      </c>
      <c r="B881" s="339">
        <v>36441</v>
      </c>
      <c r="C881" s="340">
        <v>22.6</v>
      </c>
    </row>
    <row r="882" spans="1:3">
      <c r="A882" s="59" t="s">
        <v>264</v>
      </c>
      <c r="B882" s="338">
        <v>32713</v>
      </c>
      <c r="C882" s="337" t="s">
        <v>487</v>
      </c>
    </row>
    <row r="883" spans="1:3">
      <c r="A883" s="59" t="s">
        <v>5463</v>
      </c>
      <c r="B883" s="338">
        <v>34151</v>
      </c>
      <c r="C883" s="337" t="s">
        <v>5837</v>
      </c>
    </row>
    <row r="884" spans="1:3">
      <c r="A884" s="99" t="s">
        <v>10316</v>
      </c>
      <c r="B884" s="339">
        <v>35029</v>
      </c>
      <c r="C884" s="340" t="s">
        <v>11015</v>
      </c>
    </row>
    <row r="885" spans="1:3">
      <c r="A885" s="59" t="s">
        <v>5041</v>
      </c>
      <c r="B885" s="338">
        <v>33737</v>
      </c>
      <c r="C885" s="337" t="s">
        <v>5317</v>
      </c>
    </row>
    <row r="886" spans="1:3">
      <c r="A886" s="316" t="s">
        <v>11016</v>
      </c>
      <c r="B886" s="339">
        <v>36760</v>
      </c>
      <c r="C886" s="340">
        <v>23.1</v>
      </c>
    </row>
    <row r="887" spans="1:3">
      <c r="A887" t="s">
        <v>2245</v>
      </c>
      <c r="B887" s="341">
        <v>29951</v>
      </c>
      <c r="C887" s="342" t="s">
        <v>2613</v>
      </c>
    </row>
    <row r="888" spans="1:3">
      <c r="A888" s="59" t="s">
        <v>7420</v>
      </c>
      <c r="B888" s="338">
        <v>35627</v>
      </c>
      <c r="C888" s="347" t="s">
        <v>7480</v>
      </c>
    </row>
    <row r="889" spans="1:3">
      <c r="A889" s="109" t="s">
        <v>8043</v>
      </c>
      <c r="B889" s="345">
        <v>34134</v>
      </c>
      <c r="C889" s="346" t="s">
        <v>8286</v>
      </c>
    </row>
    <row r="890" spans="1:3">
      <c r="A890" s="59" t="s">
        <v>822</v>
      </c>
      <c r="B890" s="338">
        <v>32039</v>
      </c>
      <c r="C890" s="337" t="s">
        <v>1163</v>
      </c>
    </row>
    <row r="891" spans="1:3">
      <c r="A891" t="s">
        <v>8898</v>
      </c>
      <c r="B891" s="341">
        <v>36586</v>
      </c>
      <c r="C891" s="341" t="s">
        <v>8401</v>
      </c>
    </row>
    <row r="892" spans="1:3">
      <c r="A892" s="59" t="s">
        <v>6024</v>
      </c>
      <c r="B892" s="338">
        <v>34480</v>
      </c>
      <c r="C892" s="347" t="s">
        <v>5839</v>
      </c>
    </row>
    <row r="893" spans="1:3">
      <c r="A893" s="59" t="s">
        <v>5151</v>
      </c>
      <c r="B893" s="338">
        <v>33514</v>
      </c>
      <c r="C893" s="337" t="s">
        <v>5318</v>
      </c>
    </row>
    <row r="894" spans="1:3">
      <c r="A894" t="s">
        <v>859</v>
      </c>
      <c r="B894" s="341">
        <v>32269</v>
      </c>
      <c r="C894" s="342" t="s">
        <v>1014</v>
      </c>
    </row>
    <row r="895" spans="1:3">
      <c r="A895" s="59" t="s">
        <v>6680</v>
      </c>
      <c r="B895" s="338">
        <v>34538</v>
      </c>
      <c r="C895" s="337" t="s">
        <v>6800</v>
      </c>
    </row>
    <row r="896" spans="1:3">
      <c r="A896" t="s">
        <v>3558</v>
      </c>
      <c r="B896" s="341">
        <v>30265</v>
      </c>
      <c r="C896" s="342" t="s">
        <v>2196</v>
      </c>
    </row>
    <row r="897" spans="1:3">
      <c r="A897" s="59" t="s">
        <v>265</v>
      </c>
      <c r="B897" s="338">
        <v>31364</v>
      </c>
      <c r="C897" s="337" t="s">
        <v>2441</v>
      </c>
    </row>
    <row r="898" spans="1:3">
      <c r="A898" s="59" t="s">
        <v>6031</v>
      </c>
      <c r="B898" s="338">
        <v>33796</v>
      </c>
      <c r="C898" s="347" t="s">
        <v>5314</v>
      </c>
    </row>
    <row r="899" spans="1:3">
      <c r="A899" s="59" t="s">
        <v>6483</v>
      </c>
      <c r="B899" s="338">
        <v>34726</v>
      </c>
      <c r="C899" s="337" t="s">
        <v>6797</v>
      </c>
    </row>
    <row r="900" spans="1:3">
      <c r="A900" s="90" t="s">
        <v>3895</v>
      </c>
      <c r="B900" s="338">
        <v>32526</v>
      </c>
      <c r="C900" s="337" t="s">
        <v>497</v>
      </c>
    </row>
    <row r="901" spans="1:3">
      <c r="A901" s="59" t="s">
        <v>2783</v>
      </c>
      <c r="B901" s="338">
        <v>31822</v>
      </c>
      <c r="C901" s="352" t="s">
        <v>3135</v>
      </c>
    </row>
    <row r="902" spans="1:3">
      <c r="A902" s="10" t="s">
        <v>4558</v>
      </c>
      <c r="B902" s="341">
        <v>33907</v>
      </c>
      <c r="C902" s="337" t="s">
        <v>4852</v>
      </c>
    </row>
    <row r="903" spans="1:3">
      <c r="A903" t="s">
        <v>2614</v>
      </c>
      <c r="B903" s="341">
        <v>29780</v>
      </c>
      <c r="C903" s="342" t="s">
        <v>1887</v>
      </c>
    </row>
    <row r="904" spans="1:3">
      <c r="A904" s="59" t="s">
        <v>266</v>
      </c>
      <c r="B904" s="338">
        <v>32307</v>
      </c>
      <c r="C904" s="337" t="s">
        <v>267</v>
      </c>
    </row>
    <row r="905" spans="1:3">
      <c r="A905" t="s">
        <v>3416</v>
      </c>
      <c r="B905" s="341">
        <v>28348</v>
      </c>
      <c r="C905" s="342" t="s">
        <v>1559</v>
      </c>
    </row>
    <row r="906" spans="1:3">
      <c r="A906" s="316" t="s">
        <v>11017</v>
      </c>
      <c r="B906" s="339">
        <v>35962</v>
      </c>
      <c r="C906" s="340">
        <v>23.6</v>
      </c>
    </row>
    <row r="907" spans="1:3">
      <c r="A907" s="59" t="s">
        <v>6777</v>
      </c>
      <c r="B907" s="338">
        <v>34722</v>
      </c>
      <c r="C907" s="337" t="s">
        <v>6802</v>
      </c>
    </row>
    <row r="908" spans="1:3">
      <c r="A908" t="s">
        <v>1425</v>
      </c>
      <c r="B908" s="341">
        <v>30814</v>
      </c>
      <c r="C908" s="342" t="s">
        <v>1444</v>
      </c>
    </row>
    <row r="909" spans="1:3">
      <c r="A909" s="59" t="s">
        <v>7395</v>
      </c>
      <c r="B909" s="338">
        <v>35411</v>
      </c>
      <c r="C909" s="347" t="s">
        <v>7478</v>
      </c>
    </row>
    <row r="910" spans="1:3">
      <c r="A910" t="s">
        <v>9099</v>
      </c>
      <c r="B910" s="341">
        <v>36526</v>
      </c>
      <c r="C910" s="341" t="s">
        <v>8401</v>
      </c>
    </row>
    <row r="911" spans="1:3">
      <c r="A911" s="59" t="s">
        <v>268</v>
      </c>
      <c r="B911" s="338">
        <v>32395</v>
      </c>
      <c r="C911" s="337" t="s">
        <v>1156</v>
      </c>
    </row>
    <row r="912" spans="1:3">
      <c r="A912" s="59" t="s">
        <v>3896</v>
      </c>
      <c r="B912" s="338">
        <v>32395</v>
      </c>
      <c r="C912" s="337" t="s">
        <v>1156</v>
      </c>
    </row>
    <row r="913" spans="1:3">
      <c r="A913" s="59" t="s">
        <v>5860</v>
      </c>
      <c r="B913" s="338">
        <v>34358</v>
      </c>
      <c r="C913" s="337" t="s">
        <v>5842</v>
      </c>
    </row>
    <row r="914" spans="1:3">
      <c r="A914" t="s">
        <v>3502</v>
      </c>
      <c r="B914" s="341">
        <v>30529</v>
      </c>
      <c r="C914" s="342" t="s">
        <v>2611</v>
      </c>
    </row>
    <row r="915" spans="1:3">
      <c r="A915" t="s">
        <v>2606</v>
      </c>
      <c r="B915" s="341">
        <v>31376</v>
      </c>
      <c r="C915" s="342" t="s">
        <v>1440</v>
      </c>
    </row>
    <row r="916" spans="1:3">
      <c r="A916" t="s">
        <v>860</v>
      </c>
      <c r="B916" s="341">
        <v>32589</v>
      </c>
      <c r="C916" s="342" t="s">
        <v>861</v>
      </c>
    </row>
    <row r="917" spans="1:3">
      <c r="A917" t="s">
        <v>10046</v>
      </c>
      <c r="B917" s="348">
        <v>36157</v>
      </c>
      <c r="C917" s="340" t="s">
        <v>9339</v>
      </c>
    </row>
    <row r="918" spans="1:3">
      <c r="A918" s="59" t="s">
        <v>7347</v>
      </c>
      <c r="B918" s="338">
        <v>34328</v>
      </c>
      <c r="C918" s="347" t="s">
        <v>6351</v>
      </c>
    </row>
    <row r="919" spans="1:3">
      <c r="A919" t="s">
        <v>3376</v>
      </c>
      <c r="B919" s="341">
        <v>31551</v>
      </c>
      <c r="C919" s="342" t="s">
        <v>1439</v>
      </c>
    </row>
    <row r="920" spans="1:3">
      <c r="A920" t="s">
        <v>3418</v>
      </c>
      <c r="B920" s="341">
        <v>30436</v>
      </c>
      <c r="C920" s="342" t="s">
        <v>2200</v>
      </c>
    </row>
    <row r="921" spans="1:3">
      <c r="A921" t="s">
        <v>3627</v>
      </c>
      <c r="B921" s="341">
        <v>29057</v>
      </c>
      <c r="C921" s="342" t="s">
        <v>2476</v>
      </c>
    </row>
    <row r="922" spans="1:3">
      <c r="A922" s="59" t="s">
        <v>4552</v>
      </c>
      <c r="B922" s="338">
        <v>33325</v>
      </c>
      <c r="C922" s="337" t="s">
        <v>4853</v>
      </c>
    </row>
    <row r="923" spans="1:3">
      <c r="A923" s="10" t="s">
        <v>4332</v>
      </c>
      <c r="B923" s="341">
        <v>32557</v>
      </c>
      <c r="C923" s="337" t="s">
        <v>4178</v>
      </c>
    </row>
    <row r="924" spans="1:3">
      <c r="A924" s="100" t="s">
        <v>4386</v>
      </c>
      <c r="B924" s="341">
        <v>33295</v>
      </c>
      <c r="C924" s="337" t="s">
        <v>4849</v>
      </c>
    </row>
    <row r="925" spans="1:3">
      <c r="A925" s="100" t="s">
        <v>4442</v>
      </c>
      <c r="B925" s="341">
        <v>33082</v>
      </c>
      <c r="C925" s="337" t="s">
        <v>4855</v>
      </c>
    </row>
    <row r="926" spans="1:3">
      <c r="A926" s="10" t="s">
        <v>4494</v>
      </c>
      <c r="B926" s="341">
        <v>33079</v>
      </c>
      <c r="C926" s="337" t="s">
        <v>499</v>
      </c>
    </row>
    <row r="927" spans="1:3">
      <c r="A927" t="s">
        <v>2477</v>
      </c>
      <c r="B927" s="341">
        <v>30808</v>
      </c>
      <c r="C927" s="342" t="s">
        <v>2478</v>
      </c>
    </row>
    <row r="928" spans="1:3">
      <c r="A928" t="s">
        <v>2479</v>
      </c>
      <c r="B928" s="341">
        <v>31947</v>
      </c>
      <c r="C928" s="342" t="s">
        <v>2294</v>
      </c>
    </row>
    <row r="929" spans="1:3">
      <c r="A929" t="s">
        <v>2480</v>
      </c>
      <c r="B929" s="341">
        <v>31793</v>
      </c>
      <c r="C929" s="342" t="s">
        <v>2452</v>
      </c>
    </row>
    <row r="930" spans="1:3">
      <c r="A930" s="59" t="s">
        <v>5654</v>
      </c>
      <c r="B930" s="338">
        <v>34358</v>
      </c>
      <c r="C930" s="337" t="s">
        <v>5842</v>
      </c>
    </row>
    <row r="931" spans="1:3">
      <c r="A931" s="59" t="s">
        <v>6682</v>
      </c>
      <c r="B931" s="338">
        <v>34593</v>
      </c>
      <c r="C931" s="337" t="s">
        <v>6358</v>
      </c>
    </row>
    <row r="932" spans="1:3">
      <c r="A932" s="10" t="s">
        <v>4453</v>
      </c>
      <c r="B932" s="341">
        <v>33212</v>
      </c>
      <c r="C932" s="337" t="s">
        <v>4846</v>
      </c>
    </row>
    <row r="933" spans="1:3">
      <c r="A933" s="316" t="s">
        <v>11018</v>
      </c>
      <c r="B933" s="339">
        <v>36613</v>
      </c>
      <c r="C933" s="340" t="s">
        <v>10953</v>
      </c>
    </row>
    <row r="934" spans="1:3">
      <c r="A934" t="s">
        <v>8881</v>
      </c>
      <c r="B934" s="341">
        <v>36281</v>
      </c>
      <c r="C934" s="341" t="s">
        <v>8466</v>
      </c>
    </row>
    <row r="935" spans="1:3">
      <c r="A935" t="s">
        <v>2367</v>
      </c>
      <c r="B935" s="341">
        <v>28987</v>
      </c>
      <c r="C935" s="342" t="s">
        <v>2368</v>
      </c>
    </row>
    <row r="936" spans="1:3">
      <c r="A936" t="s">
        <v>862</v>
      </c>
      <c r="B936" s="341">
        <v>32192</v>
      </c>
      <c r="C936" s="342" t="s">
        <v>1170</v>
      </c>
    </row>
    <row r="937" spans="1:3">
      <c r="A937" s="59" t="s">
        <v>7399</v>
      </c>
      <c r="B937" s="338">
        <v>34947</v>
      </c>
      <c r="C937" s="347" t="s">
        <v>6351</v>
      </c>
    </row>
    <row r="938" spans="1:3">
      <c r="A938" t="s">
        <v>863</v>
      </c>
      <c r="B938" s="341">
        <v>32604</v>
      </c>
      <c r="C938" s="342" t="s">
        <v>1014</v>
      </c>
    </row>
    <row r="939" spans="1:3">
      <c r="A939" t="s">
        <v>864</v>
      </c>
      <c r="B939" s="341">
        <v>32121</v>
      </c>
      <c r="C939" s="342" t="s">
        <v>865</v>
      </c>
    </row>
    <row r="940" spans="1:3">
      <c r="A940" s="59" t="s">
        <v>6702</v>
      </c>
      <c r="B940" s="338">
        <v>34069</v>
      </c>
      <c r="C940" s="337" t="s">
        <v>5314</v>
      </c>
    </row>
    <row r="941" spans="1:3">
      <c r="A941" t="s">
        <v>866</v>
      </c>
      <c r="B941" s="341">
        <v>31950</v>
      </c>
      <c r="C941" s="342" t="s">
        <v>1156</v>
      </c>
    </row>
    <row r="942" spans="1:3">
      <c r="A942" s="316" t="s">
        <v>11019</v>
      </c>
      <c r="B942" s="339">
        <v>36985</v>
      </c>
      <c r="C942" s="340">
        <v>23.1</v>
      </c>
    </row>
    <row r="943" spans="1:3">
      <c r="A943" s="59" t="s">
        <v>6078</v>
      </c>
      <c r="B943" s="338">
        <v>34436</v>
      </c>
      <c r="C943" s="347" t="s">
        <v>6351</v>
      </c>
    </row>
    <row r="944" spans="1:3">
      <c r="A944" t="s">
        <v>10007</v>
      </c>
      <c r="B944" s="348">
        <v>36175</v>
      </c>
      <c r="C944" s="340" t="s">
        <v>9339</v>
      </c>
    </row>
    <row r="945" spans="1:3">
      <c r="A945" s="59" t="s">
        <v>6507</v>
      </c>
      <c r="B945" s="338">
        <v>34713</v>
      </c>
      <c r="C945" s="337" t="s">
        <v>6802</v>
      </c>
    </row>
    <row r="946" spans="1:3">
      <c r="A946" s="59" t="s">
        <v>6604</v>
      </c>
      <c r="B946" s="338">
        <v>35043</v>
      </c>
      <c r="C946" s="337" t="s">
        <v>6797</v>
      </c>
    </row>
    <row r="947" spans="1:3">
      <c r="A947" t="s">
        <v>9138</v>
      </c>
      <c r="B947" s="341">
        <v>36281</v>
      </c>
      <c r="C947" s="340" t="s">
        <v>8466</v>
      </c>
    </row>
    <row r="948" spans="1:3">
      <c r="A948" t="s">
        <v>867</v>
      </c>
      <c r="B948" s="341">
        <v>32344</v>
      </c>
      <c r="C948" s="342" t="s">
        <v>1156</v>
      </c>
    </row>
    <row r="949" spans="1:3">
      <c r="A949" t="s">
        <v>10175</v>
      </c>
      <c r="B949" s="348">
        <v>36250</v>
      </c>
      <c r="C949" s="344" t="s">
        <v>10151</v>
      </c>
    </row>
    <row r="950" spans="1:3">
      <c r="A950" t="s">
        <v>10176</v>
      </c>
      <c r="B950" s="348">
        <v>36053</v>
      </c>
      <c r="C950" s="344" t="s">
        <v>10151</v>
      </c>
    </row>
    <row r="951" spans="1:3">
      <c r="A951" t="s">
        <v>10176</v>
      </c>
      <c r="B951" s="348">
        <v>36253</v>
      </c>
      <c r="C951" s="344" t="s">
        <v>10151</v>
      </c>
    </row>
    <row r="952" spans="1:3">
      <c r="A952" s="59" t="s">
        <v>269</v>
      </c>
      <c r="B952" s="338">
        <v>29420</v>
      </c>
      <c r="C952" s="337" t="s">
        <v>3137</v>
      </c>
    </row>
    <row r="953" spans="1:3">
      <c r="A953" t="s">
        <v>10011</v>
      </c>
      <c r="B953" s="348">
        <v>36257</v>
      </c>
      <c r="C953" s="340" t="s">
        <v>9539</v>
      </c>
    </row>
    <row r="954" spans="1:3">
      <c r="A954" t="s">
        <v>2481</v>
      </c>
      <c r="B954" s="341">
        <v>29192</v>
      </c>
      <c r="C954" s="342" t="s">
        <v>3168</v>
      </c>
    </row>
    <row r="955" spans="1:3">
      <c r="A955" t="s">
        <v>2482</v>
      </c>
      <c r="B955" s="341">
        <v>30947</v>
      </c>
      <c r="C955" s="342" t="s">
        <v>3284</v>
      </c>
    </row>
    <row r="956" spans="1:3">
      <c r="A956" t="s">
        <v>868</v>
      </c>
      <c r="B956" s="341">
        <v>32847</v>
      </c>
      <c r="C956" s="342" t="s">
        <v>1172</v>
      </c>
    </row>
    <row r="957" spans="1:3">
      <c r="A957" s="59" t="s">
        <v>7195</v>
      </c>
      <c r="B957" s="338">
        <v>35195</v>
      </c>
      <c r="C957" s="347" t="s">
        <v>7481</v>
      </c>
    </row>
    <row r="958" spans="1:3">
      <c r="A958" t="s">
        <v>869</v>
      </c>
      <c r="B958" s="341">
        <v>31931</v>
      </c>
      <c r="C958" s="342" t="s">
        <v>3137</v>
      </c>
    </row>
    <row r="959" spans="1:3">
      <c r="A959" t="s">
        <v>3398</v>
      </c>
      <c r="B959" s="341">
        <v>31599</v>
      </c>
      <c r="C959" s="342" t="s">
        <v>1811</v>
      </c>
    </row>
    <row r="960" spans="1:3">
      <c r="A960" t="s">
        <v>1469</v>
      </c>
      <c r="B960" s="341">
        <v>30088</v>
      </c>
      <c r="C960" s="342" t="s">
        <v>3095</v>
      </c>
    </row>
    <row r="961" spans="1:3">
      <c r="A961" t="s">
        <v>2327</v>
      </c>
      <c r="B961" s="341">
        <v>30831</v>
      </c>
      <c r="C961" s="342" t="s">
        <v>2796</v>
      </c>
    </row>
    <row r="962" spans="1:3">
      <c r="A962" t="s">
        <v>1870</v>
      </c>
      <c r="B962" s="341">
        <v>30532</v>
      </c>
      <c r="C962" s="342" t="s">
        <v>1617</v>
      </c>
    </row>
    <row r="963" spans="1:3">
      <c r="A963" t="s">
        <v>870</v>
      </c>
      <c r="B963" s="341">
        <v>32364</v>
      </c>
      <c r="C963" s="342" t="s">
        <v>871</v>
      </c>
    </row>
    <row r="964" spans="1:3">
      <c r="A964" t="s">
        <v>10132</v>
      </c>
      <c r="B964" s="348">
        <v>36174</v>
      </c>
      <c r="C964" s="340" t="s">
        <v>9644</v>
      </c>
    </row>
    <row r="965" spans="1:3">
      <c r="A965" s="59" t="s">
        <v>6011</v>
      </c>
      <c r="B965" s="338">
        <v>33993</v>
      </c>
      <c r="C965" s="347" t="s">
        <v>6351</v>
      </c>
    </row>
    <row r="966" spans="1:3">
      <c r="A966" s="59" t="s">
        <v>4809</v>
      </c>
      <c r="B966" s="338">
        <v>33295</v>
      </c>
      <c r="C966" s="337" t="s">
        <v>4846</v>
      </c>
    </row>
    <row r="967" spans="1:3">
      <c r="A967" s="90" t="s">
        <v>3897</v>
      </c>
      <c r="B967" s="338">
        <v>33102</v>
      </c>
      <c r="C967" s="337" t="s">
        <v>4181</v>
      </c>
    </row>
    <row r="968" spans="1:3">
      <c r="A968" t="s">
        <v>2804</v>
      </c>
      <c r="B968" s="341">
        <v>31072</v>
      </c>
      <c r="C968" s="342" t="s">
        <v>2793</v>
      </c>
    </row>
    <row r="969" spans="1:3">
      <c r="A969" s="59" t="s">
        <v>5093</v>
      </c>
      <c r="B969" s="338">
        <v>32292</v>
      </c>
      <c r="C969" s="337" t="s">
        <v>499</v>
      </c>
    </row>
    <row r="970" spans="1:3">
      <c r="A970" s="109" t="s">
        <v>8093</v>
      </c>
      <c r="B970" s="345">
        <v>35886</v>
      </c>
      <c r="C970" s="346" t="s">
        <v>8292</v>
      </c>
    </row>
    <row r="971" spans="1:3">
      <c r="A971" t="s">
        <v>1970</v>
      </c>
      <c r="B971" s="341">
        <v>29463</v>
      </c>
      <c r="C971" s="342" t="s">
        <v>2634</v>
      </c>
    </row>
    <row r="972" spans="1:3">
      <c r="A972" t="s">
        <v>8972</v>
      </c>
      <c r="B972" s="341">
        <v>35096</v>
      </c>
      <c r="C972" s="340" t="s">
        <v>8295</v>
      </c>
    </row>
    <row r="973" spans="1:3">
      <c r="A973" s="164" t="s">
        <v>8025</v>
      </c>
      <c r="B973" s="350">
        <v>36366</v>
      </c>
      <c r="C973" s="351" t="s">
        <v>8287</v>
      </c>
    </row>
    <row r="974" spans="1:3">
      <c r="A974" t="s">
        <v>1422</v>
      </c>
      <c r="B974" s="341">
        <v>31320</v>
      </c>
      <c r="C974" s="342" t="s">
        <v>1275</v>
      </c>
    </row>
    <row r="975" spans="1:3">
      <c r="A975" t="s">
        <v>2328</v>
      </c>
      <c r="B975" s="341">
        <v>28714</v>
      </c>
      <c r="C975" s="342" t="s">
        <v>1448</v>
      </c>
    </row>
    <row r="976" spans="1:3">
      <c r="A976" t="s">
        <v>2329</v>
      </c>
      <c r="B976" s="341">
        <v>32236</v>
      </c>
      <c r="C976" s="342" t="s">
        <v>2452</v>
      </c>
    </row>
    <row r="977" spans="1:3">
      <c r="A977" s="90" t="s">
        <v>3898</v>
      </c>
      <c r="B977" s="338">
        <v>32660</v>
      </c>
      <c r="C977" s="337" t="s">
        <v>499</v>
      </c>
    </row>
    <row r="978" spans="1:3">
      <c r="A978" t="s">
        <v>1060</v>
      </c>
      <c r="B978" s="341">
        <v>31251</v>
      </c>
      <c r="C978" s="342" t="s">
        <v>2886</v>
      </c>
    </row>
    <row r="979" spans="1:3">
      <c r="A979" s="59" t="s">
        <v>6605</v>
      </c>
      <c r="B979" s="338">
        <v>35182</v>
      </c>
      <c r="C979" s="337" t="s">
        <v>6795</v>
      </c>
    </row>
    <row r="980" spans="1:3">
      <c r="A980" t="s">
        <v>10102</v>
      </c>
      <c r="B980" s="348">
        <v>35927</v>
      </c>
      <c r="C980" s="340" t="s">
        <v>9612</v>
      </c>
    </row>
    <row r="981" spans="1:3">
      <c r="A981" t="s">
        <v>2330</v>
      </c>
      <c r="B981" s="341">
        <v>31696</v>
      </c>
      <c r="C981" s="342" t="s">
        <v>2441</v>
      </c>
    </row>
    <row r="982" spans="1:3">
      <c r="A982" s="90" t="s">
        <v>3899</v>
      </c>
      <c r="B982" s="338">
        <v>32669</v>
      </c>
      <c r="C982" s="337" t="s">
        <v>497</v>
      </c>
    </row>
    <row r="983" spans="1:3">
      <c r="A983" s="316" t="s">
        <v>11020</v>
      </c>
      <c r="B983" s="339">
        <v>36899</v>
      </c>
      <c r="C983" s="340">
        <v>23.2</v>
      </c>
    </row>
    <row r="984" spans="1:3">
      <c r="A984" s="99" t="s">
        <v>9933</v>
      </c>
      <c r="B984" s="338">
        <v>35331</v>
      </c>
      <c r="C984" s="337" t="s">
        <v>6804</v>
      </c>
    </row>
    <row r="985" spans="1:3">
      <c r="A985" s="316" t="s">
        <v>11021</v>
      </c>
      <c r="B985" s="339">
        <v>35533</v>
      </c>
      <c r="C985" s="340" t="s">
        <v>10955</v>
      </c>
    </row>
    <row r="986" spans="1:3">
      <c r="A986" t="s">
        <v>3374</v>
      </c>
      <c r="B986" s="341">
        <v>31773</v>
      </c>
      <c r="C986" s="342" t="s">
        <v>1441</v>
      </c>
    </row>
    <row r="987" spans="1:3">
      <c r="A987" s="59" t="s">
        <v>270</v>
      </c>
      <c r="B987" s="338">
        <v>33265</v>
      </c>
      <c r="C987" s="337" t="s">
        <v>485</v>
      </c>
    </row>
    <row r="988" spans="1:3">
      <c r="A988" s="109" t="s">
        <v>8127</v>
      </c>
      <c r="B988" s="345">
        <v>36367</v>
      </c>
      <c r="C988" s="346" t="s">
        <v>8291</v>
      </c>
    </row>
    <row r="989" spans="1:3">
      <c r="A989" s="90" t="s">
        <v>3900</v>
      </c>
      <c r="B989" s="338">
        <v>32303</v>
      </c>
      <c r="C989" s="337" t="s">
        <v>4179</v>
      </c>
    </row>
    <row r="990" spans="1:3">
      <c r="A990" t="s">
        <v>2331</v>
      </c>
      <c r="B990" s="341">
        <v>30335</v>
      </c>
      <c r="C990" s="342" t="s">
        <v>2796</v>
      </c>
    </row>
    <row r="991" spans="1:3">
      <c r="A991" s="164" t="s">
        <v>8216</v>
      </c>
      <c r="B991" s="350">
        <v>35527</v>
      </c>
      <c r="C991" s="351" t="s">
        <v>8286</v>
      </c>
    </row>
    <row r="992" spans="1:3">
      <c r="A992" s="59" t="s">
        <v>6062</v>
      </c>
      <c r="B992" s="338">
        <v>34645</v>
      </c>
      <c r="C992" s="347" t="s">
        <v>6359</v>
      </c>
    </row>
    <row r="993" spans="1:3">
      <c r="A993" t="s">
        <v>9171</v>
      </c>
      <c r="B993" s="341">
        <v>36586</v>
      </c>
      <c r="C993" s="341" t="s">
        <v>9187</v>
      </c>
    </row>
    <row r="994" spans="1:3">
      <c r="A994" t="s">
        <v>9296</v>
      </c>
      <c r="B994" s="341">
        <v>35886</v>
      </c>
      <c r="C994" s="341" t="s">
        <v>8523</v>
      </c>
    </row>
    <row r="995" spans="1:3">
      <c r="A995" t="s">
        <v>1061</v>
      </c>
      <c r="B995" s="341">
        <v>32393</v>
      </c>
      <c r="C995" s="342" t="s">
        <v>1156</v>
      </c>
    </row>
    <row r="996" spans="1:3">
      <c r="A996" t="s">
        <v>10067</v>
      </c>
      <c r="B996" s="343">
        <v>36825</v>
      </c>
      <c r="C996" s="340" t="s">
        <v>9539</v>
      </c>
    </row>
    <row r="997" spans="1:3">
      <c r="A997" s="316" t="s">
        <v>11022</v>
      </c>
      <c r="B997" s="339">
        <v>36158</v>
      </c>
      <c r="C997" s="340" t="s">
        <v>10953</v>
      </c>
    </row>
    <row r="998" spans="1:3">
      <c r="A998" t="s">
        <v>3613</v>
      </c>
      <c r="B998" s="341">
        <v>30861</v>
      </c>
      <c r="C998" s="342" t="s">
        <v>3614</v>
      </c>
    </row>
    <row r="999" spans="1:3">
      <c r="A999" t="s">
        <v>2011</v>
      </c>
      <c r="B999" s="341">
        <v>30328</v>
      </c>
      <c r="C999" s="342" t="s">
        <v>3489</v>
      </c>
    </row>
    <row r="1000" spans="1:3">
      <c r="A1000" t="s">
        <v>10177</v>
      </c>
      <c r="B1000" s="348">
        <v>36825</v>
      </c>
      <c r="C1000" s="344" t="s">
        <v>10151</v>
      </c>
    </row>
    <row r="1001" spans="1:3">
      <c r="A1001" t="s">
        <v>1062</v>
      </c>
      <c r="B1001" s="341">
        <v>30275</v>
      </c>
      <c r="C1001" s="342" t="s">
        <v>3495</v>
      </c>
    </row>
    <row r="1002" spans="1:3">
      <c r="A1002" s="59" t="s">
        <v>4981</v>
      </c>
      <c r="B1002" s="338">
        <v>33887</v>
      </c>
      <c r="C1002" s="337" t="s">
        <v>5322</v>
      </c>
    </row>
    <row r="1003" spans="1:3">
      <c r="A1003" t="s">
        <v>1875</v>
      </c>
      <c r="B1003" s="341">
        <v>30245</v>
      </c>
      <c r="C1003" s="342" t="s">
        <v>3028</v>
      </c>
    </row>
    <row r="1004" spans="1:3">
      <c r="A1004" s="109" t="s">
        <v>7919</v>
      </c>
      <c r="B1004" s="345">
        <v>35852</v>
      </c>
      <c r="C1004" s="346" t="s">
        <v>8288</v>
      </c>
    </row>
    <row r="1005" spans="1:3">
      <c r="A1005" t="s">
        <v>2332</v>
      </c>
      <c r="B1005" s="341">
        <v>31006</v>
      </c>
      <c r="C1005" s="342" t="s">
        <v>1443</v>
      </c>
    </row>
    <row r="1006" spans="1:3">
      <c r="A1006" t="s">
        <v>10178</v>
      </c>
      <c r="B1006" s="348">
        <v>35611</v>
      </c>
      <c r="C1006" s="344" t="s">
        <v>10151</v>
      </c>
    </row>
    <row r="1007" spans="1:3">
      <c r="A1007" t="s">
        <v>9024</v>
      </c>
      <c r="B1007" s="341">
        <v>35309</v>
      </c>
      <c r="C1007" s="341" t="s">
        <v>8459</v>
      </c>
    </row>
    <row r="1008" spans="1:3">
      <c r="A1008" s="59" t="s">
        <v>6487</v>
      </c>
      <c r="B1008" s="338">
        <v>35318</v>
      </c>
      <c r="C1008" s="337" t="s">
        <v>6797</v>
      </c>
    </row>
    <row r="1009" spans="1:3">
      <c r="A1009" s="59" t="s">
        <v>5528</v>
      </c>
      <c r="B1009" s="338">
        <v>34634</v>
      </c>
      <c r="C1009" s="337" t="s">
        <v>5841</v>
      </c>
    </row>
    <row r="1010" spans="1:3">
      <c r="A1010" s="59" t="s">
        <v>6538</v>
      </c>
      <c r="B1010" s="338">
        <v>35240</v>
      </c>
      <c r="C1010" s="337" t="s">
        <v>6806</v>
      </c>
    </row>
    <row r="1011" spans="1:3">
      <c r="A1011" s="59" t="s">
        <v>6678</v>
      </c>
      <c r="B1011" s="338">
        <v>35060</v>
      </c>
      <c r="C1011" s="337" t="s">
        <v>6804</v>
      </c>
    </row>
    <row r="1012" spans="1:3">
      <c r="A1012" t="s">
        <v>1063</v>
      </c>
      <c r="B1012" s="341">
        <v>32008</v>
      </c>
      <c r="C1012" s="342" t="s">
        <v>3198</v>
      </c>
    </row>
    <row r="1013" spans="1:3">
      <c r="A1013" t="s">
        <v>2333</v>
      </c>
      <c r="B1013" s="341">
        <v>32184</v>
      </c>
      <c r="C1013" s="342" t="s">
        <v>2409</v>
      </c>
    </row>
    <row r="1014" spans="1:3">
      <c r="A1014" t="s">
        <v>10096</v>
      </c>
      <c r="B1014" s="348">
        <v>36438</v>
      </c>
      <c r="C1014" s="340" t="s">
        <v>9980</v>
      </c>
    </row>
    <row r="1015" spans="1:3">
      <c r="A1015" t="s">
        <v>8901</v>
      </c>
      <c r="B1015" s="341">
        <v>36586</v>
      </c>
      <c r="C1015" s="341" t="s">
        <v>8459</v>
      </c>
    </row>
    <row r="1016" spans="1:3">
      <c r="A1016" t="s">
        <v>1386</v>
      </c>
      <c r="B1016" s="341">
        <v>29876</v>
      </c>
      <c r="C1016" s="342" t="s">
        <v>2200</v>
      </c>
    </row>
    <row r="1017" spans="1:3">
      <c r="A1017" t="s">
        <v>1528</v>
      </c>
      <c r="B1017" s="341">
        <v>31661</v>
      </c>
      <c r="C1017" s="342" t="s">
        <v>2671</v>
      </c>
    </row>
    <row r="1018" spans="1:3">
      <c r="A1018" s="59" t="s">
        <v>271</v>
      </c>
      <c r="B1018" s="338">
        <v>32911</v>
      </c>
      <c r="C1018" s="337" t="s">
        <v>272</v>
      </c>
    </row>
    <row r="1019" spans="1:3">
      <c r="A1019" s="59" t="s">
        <v>6473</v>
      </c>
      <c r="B1019" s="338">
        <v>35043</v>
      </c>
      <c r="C1019" s="337" t="s">
        <v>6796</v>
      </c>
    </row>
    <row r="1020" spans="1:3">
      <c r="A1020" t="s">
        <v>2334</v>
      </c>
      <c r="B1020" s="341">
        <v>31321</v>
      </c>
      <c r="C1020" s="342" t="s">
        <v>1440</v>
      </c>
    </row>
    <row r="1021" spans="1:3">
      <c r="A1021" s="59" t="s">
        <v>6025</v>
      </c>
      <c r="B1021" s="338">
        <v>34808</v>
      </c>
      <c r="C1021" s="347" t="s">
        <v>6355</v>
      </c>
    </row>
    <row r="1022" spans="1:3">
      <c r="A1022" t="s">
        <v>2364</v>
      </c>
      <c r="B1022" s="341">
        <v>29018</v>
      </c>
      <c r="C1022" s="342" t="s">
        <v>2365</v>
      </c>
    </row>
    <row r="1023" spans="1:3">
      <c r="A1023" t="s">
        <v>10024</v>
      </c>
      <c r="B1023" s="348">
        <v>36705</v>
      </c>
      <c r="C1023" s="340" t="s">
        <v>9612</v>
      </c>
    </row>
    <row r="1024" spans="1:3">
      <c r="A1024" t="s">
        <v>1557</v>
      </c>
      <c r="B1024" s="341">
        <v>28254</v>
      </c>
      <c r="C1024" s="342" t="s">
        <v>3107</v>
      </c>
    </row>
    <row r="1025" spans="1:3">
      <c r="A1025" s="59" t="s">
        <v>5044</v>
      </c>
      <c r="B1025" s="338">
        <v>34134</v>
      </c>
      <c r="C1025" s="337" t="s">
        <v>5313</v>
      </c>
    </row>
    <row r="1026" spans="1:3">
      <c r="A1026" t="s">
        <v>1064</v>
      </c>
      <c r="B1026" s="341">
        <v>30565</v>
      </c>
      <c r="C1026" s="342" t="s">
        <v>2796</v>
      </c>
    </row>
    <row r="1027" spans="1:3">
      <c r="A1027" s="316" t="s">
        <v>11023</v>
      </c>
      <c r="B1027" s="339">
        <v>36969</v>
      </c>
      <c r="C1027" s="340">
        <v>23.6</v>
      </c>
    </row>
    <row r="1028" spans="1:3">
      <c r="A1028" s="59" t="s">
        <v>5473</v>
      </c>
      <c r="B1028" s="338">
        <v>34976</v>
      </c>
      <c r="C1028" s="337" t="s">
        <v>5855</v>
      </c>
    </row>
    <row r="1029" spans="1:3">
      <c r="A1029" s="59" t="s">
        <v>5650</v>
      </c>
      <c r="B1029" s="338">
        <v>34081</v>
      </c>
      <c r="C1029" s="337" t="s">
        <v>5842</v>
      </c>
    </row>
    <row r="1030" spans="1:3">
      <c r="A1030" t="s">
        <v>1845</v>
      </c>
      <c r="B1030" s="341">
        <v>29140</v>
      </c>
      <c r="C1030" s="342" t="s">
        <v>2666</v>
      </c>
    </row>
    <row r="1031" spans="1:3">
      <c r="A1031" s="10" t="s">
        <v>4434</v>
      </c>
      <c r="B1031" s="341">
        <v>33362</v>
      </c>
      <c r="C1031" s="337" t="s">
        <v>4848</v>
      </c>
    </row>
    <row r="1032" spans="1:3">
      <c r="A1032" t="s">
        <v>3445</v>
      </c>
      <c r="B1032" s="341">
        <v>30645</v>
      </c>
      <c r="C1032" s="342" t="s">
        <v>3493</v>
      </c>
    </row>
    <row r="1033" spans="1:3">
      <c r="A1033" t="s">
        <v>2335</v>
      </c>
      <c r="B1033" s="341">
        <v>32041</v>
      </c>
      <c r="C1033" s="342" t="s">
        <v>2414</v>
      </c>
    </row>
    <row r="1034" spans="1:3">
      <c r="A1034" t="s">
        <v>1065</v>
      </c>
      <c r="B1034" s="341">
        <v>32552</v>
      </c>
      <c r="C1034" s="342" t="s">
        <v>865</v>
      </c>
    </row>
    <row r="1035" spans="1:3">
      <c r="A1035" s="59" t="s">
        <v>5249</v>
      </c>
      <c r="B1035" s="338">
        <v>33606</v>
      </c>
      <c r="C1035" s="337" t="s">
        <v>5322</v>
      </c>
    </row>
    <row r="1036" spans="1:3">
      <c r="A1036" t="s">
        <v>1066</v>
      </c>
      <c r="B1036" s="341">
        <v>32330</v>
      </c>
      <c r="C1036" s="342" t="s">
        <v>1067</v>
      </c>
    </row>
    <row r="1037" spans="1:3">
      <c r="A1037" s="164" t="s">
        <v>8030</v>
      </c>
      <c r="B1037" s="350">
        <v>35628</v>
      </c>
      <c r="C1037" s="351" t="s">
        <v>8289</v>
      </c>
    </row>
    <row r="1038" spans="1:3">
      <c r="A1038" s="109" t="s">
        <v>8186</v>
      </c>
      <c r="B1038" s="345">
        <v>35983</v>
      </c>
      <c r="C1038" s="346" t="s">
        <v>8288</v>
      </c>
    </row>
    <row r="1039" spans="1:3">
      <c r="A1039" t="s">
        <v>2784</v>
      </c>
      <c r="B1039" s="341">
        <v>31947</v>
      </c>
      <c r="C1039" s="342" t="s">
        <v>2411</v>
      </c>
    </row>
    <row r="1040" spans="1:3">
      <c r="A1040" t="s">
        <v>3471</v>
      </c>
      <c r="B1040" s="341">
        <v>30134</v>
      </c>
      <c r="C1040" s="342" t="s">
        <v>2013</v>
      </c>
    </row>
    <row r="1041" spans="1:3">
      <c r="A1041" t="s">
        <v>1068</v>
      </c>
      <c r="B1041" s="341">
        <v>32143</v>
      </c>
      <c r="C1041" s="342" t="s">
        <v>1163</v>
      </c>
    </row>
    <row r="1042" spans="1:3">
      <c r="A1042" s="59" t="s">
        <v>5580</v>
      </c>
      <c r="B1042" s="338">
        <v>32990</v>
      </c>
      <c r="C1042" s="337" t="s">
        <v>4179</v>
      </c>
    </row>
    <row r="1043" spans="1:3">
      <c r="A1043" t="s">
        <v>3694</v>
      </c>
      <c r="B1043" s="341">
        <v>30473</v>
      </c>
      <c r="C1043" s="342" t="s">
        <v>3489</v>
      </c>
    </row>
    <row r="1044" spans="1:3">
      <c r="A1044" s="59" t="s">
        <v>6206</v>
      </c>
      <c r="B1044" s="338">
        <v>34640</v>
      </c>
      <c r="C1044" s="347" t="s">
        <v>6351</v>
      </c>
    </row>
    <row r="1045" spans="1:3">
      <c r="A1045" s="59" t="s">
        <v>6090</v>
      </c>
      <c r="B1045" s="338">
        <v>34671</v>
      </c>
      <c r="C1045" s="347" t="s">
        <v>6351</v>
      </c>
    </row>
    <row r="1046" spans="1:3">
      <c r="A1046" t="s">
        <v>2896</v>
      </c>
      <c r="B1046" s="341">
        <v>29201</v>
      </c>
      <c r="C1046" s="342" t="s">
        <v>2897</v>
      </c>
    </row>
    <row r="1047" spans="1:3">
      <c r="A1047" s="59" t="s">
        <v>5165</v>
      </c>
      <c r="B1047" s="338">
        <v>33560</v>
      </c>
      <c r="C1047" s="337" t="s">
        <v>5317</v>
      </c>
    </row>
    <row r="1048" spans="1:3">
      <c r="A1048" t="s">
        <v>1449</v>
      </c>
      <c r="B1048" s="341">
        <v>31305</v>
      </c>
      <c r="C1048" s="342" t="s">
        <v>3284</v>
      </c>
    </row>
    <row r="1049" spans="1:3">
      <c r="A1049" s="10" t="s">
        <v>824</v>
      </c>
      <c r="B1049" s="341">
        <v>29862</v>
      </c>
      <c r="C1049" s="342" t="s">
        <v>2634</v>
      </c>
    </row>
    <row r="1050" spans="1:3">
      <c r="A1050" t="s">
        <v>10122</v>
      </c>
      <c r="B1050" s="348">
        <v>35663</v>
      </c>
      <c r="C1050" s="340" t="s">
        <v>9583</v>
      </c>
    </row>
    <row r="1051" spans="1:3">
      <c r="A1051" t="s">
        <v>9090</v>
      </c>
      <c r="B1051" s="341">
        <v>36032</v>
      </c>
      <c r="C1051" s="341" t="s">
        <v>8459</v>
      </c>
    </row>
    <row r="1052" spans="1:3">
      <c r="A1052" s="164" t="s">
        <v>8102</v>
      </c>
      <c r="B1052" s="350">
        <v>35923</v>
      </c>
      <c r="C1052" s="351" t="s">
        <v>8288</v>
      </c>
    </row>
    <row r="1053" spans="1:3">
      <c r="A1053" s="109" t="s">
        <v>8225</v>
      </c>
      <c r="B1053" s="345">
        <v>35693</v>
      </c>
      <c r="C1053" s="346" t="s">
        <v>8289</v>
      </c>
    </row>
    <row r="1054" spans="1:3">
      <c r="A1054" s="316" t="s">
        <v>11024</v>
      </c>
      <c r="B1054" s="339">
        <v>35990</v>
      </c>
      <c r="C1054" s="340">
        <v>23.5</v>
      </c>
    </row>
    <row r="1055" spans="1:3">
      <c r="A1055" t="s">
        <v>3080</v>
      </c>
      <c r="B1055" s="341">
        <v>27937</v>
      </c>
      <c r="C1055" s="342" t="s">
        <v>1632</v>
      </c>
    </row>
    <row r="1056" spans="1:3">
      <c r="A1056" s="164" t="s">
        <v>8021</v>
      </c>
      <c r="B1056" s="350">
        <v>35845</v>
      </c>
      <c r="C1056" s="351" t="s">
        <v>8286</v>
      </c>
    </row>
    <row r="1057" spans="1:3">
      <c r="A1057" s="10" t="s">
        <v>4859</v>
      </c>
      <c r="B1057" s="341">
        <v>33959</v>
      </c>
      <c r="C1057" s="337" t="s">
        <v>4860</v>
      </c>
    </row>
    <row r="1058" spans="1:3">
      <c r="A1058" t="s">
        <v>1215</v>
      </c>
      <c r="B1058" s="341">
        <v>31235</v>
      </c>
      <c r="C1058" s="342" t="s">
        <v>2793</v>
      </c>
    </row>
    <row r="1059" spans="1:3">
      <c r="A1059" s="59" t="s">
        <v>4941</v>
      </c>
      <c r="B1059" s="338">
        <v>34014</v>
      </c>
      <c r="C1059" s="337" t="s">
        <v>5325</v>
      </c>
    </row>
    <row r="1060" spans="1:3">
      <c r="A1060" t="s">
        <v>1069</v>
      </c>
      <c r="B1060" s="341">
        <v>30995</v>
      </c>
      <c r="C1060" s="342" t="s">
        <v>1440</v>
      </c>
    </row>
    <row r="1061" spans="1:3">
      <c r="A1061" s="59" t="s">
        <v>5606</v>
      </c>
      <c r="B1061" s="338">
        <v>34059</v>
      </c>
      <c r="C1061" s="337" t="s">
        <v>5318</v>
      </c>
    </row>
    <row r="1062" spans="1:3">
      <c r="A1062" s="59" t="s">
        <v>5168</v>
      </c>
      <c r="B1062" s="338">
        <v>34123</v>
      </c>
      <c r="C1062" s="337" t="s">
        <v>5316</v>
      </c>
    </row>
    <row r="1063" spans="1:3">
      <c r="A1063" t="s">
        <v>1070</v>
      </c>
      <c r="B1063" s="341">
        <v>33107</v>
      </c>
      <c r="C1063" s="342" t="s">
        <v>1170</v>
      </c>
    </row>
    <row r="1064" spans="1:3">
      <c r="A1064" t="s">
        <v>2336</v>
      </c>
      <c r="B1064" s="341">
        <v>30347</v>
      </c>
      <c r="C1064" s="342" t="s">
        <v>3495</v>
      </c>
    </row>
    <row r="1065" spans="1:3">
      <c r="A1065" s="316" t="s">
        <v>11025</v>
      </c>
      <c r="B1065" s="339">
        <v>36669</v>
      </c>
      <c r="C1065" s="340">
        <v>23.6</v>
      </c>
    </row>
    <row r="1066" spans="1:3">
      <c r="A1066" t="s">
        <v>1071</v>
      </c>
      <c r="B1066" s="341">
        <v>31965</v>
      </c>
      <c r="C1066" s="342" t="s">
        <v>1153</v>
      </c>
    </row>
    <row r="1067" spans="1:3">
      <c r="A1067" s="316" t="s">
        <v>11026</v>
      </c>
      <c r="B1067" s="358">
        <v>35993</v>
      </c>
      <c r="C1067" s="340" t="s">
        <v>10953</v>
      </c>
    </row>
    <row r="1068" spans="1:3">
      <c r="A1068" t="s">
        <v>10179</v>
      </c>
      <c r="B1068" s="348">
        <v>36200</v>
      </c>
      <c r="C1068" s="344" t="s">
        <v>10151</v>
      </c>
    </row>
    <row r="1069" spans="1:3">
      <c r="A1069" s="10" t="s">
        <v>4421</v>
      </c>
      <c r="B1069" s="341">
        <v>33456</v>
      </c>
      <c r="C1069" s="337" t="s">
        <v>4852</v>
      </c>
    </row>
    <row r="1070" spans="1:3">
      <c r="A1070" t="s">
        <v>10180</v>
      </c>
      <c r="B1070" s="348">
        <v>36077</v>
      </c>
      <c r="C1070" s="344" t="s">
        <v>10151</v>
      </c>
    </row>
    <row r="1071" spans="1:3">
      <c r="A1071" t="s">
        <v>1971</v>
      </c>
      <c r="B1071" s="341">
        <v>30338</v>
      </c>
      <c r="C1071" s="342" t="s">
        <v>2197</v>
      </c>
    </row>
    <row r="1072" spans="1:3">
      <c r="A1072" t="s">
        <v>2337</v>
      </c>
      <c r="B1072" s="341">
        <v>32322</v>
      </c>
      <c r="C1072" s="342" t="s">
        <v>2414</v>
      </c>
    </row>
    <row r="1073" spans="1:3">
      <c r="A1073" t="s">
        <v>2785</v>
      </c>
      <c r="B1073" s="341">
        <v>30667</v>
      </c>
      <c r="C1073" s="342" t="s">
        <v>2793</v>
      </c>
    </row>
    <row r="1074" spans="1:3">
      <c r="A1074" s="100" t="s">
        <v>4476</v>
      </c>
      <c r="B1074" s="341">
        <v>31726</v>
      </c>
      <c r="C1074" s="337" t="s">
        <v>3138</v>
      </c>
    </row>
    <row r="1075" spans="1:3">
      <c r="A1075" t="s">
        <v>3365</v>
      </c>
      <c r="B1075" s="341">
        <v>30760</v>
      </c>
      <c r="C1075" s="342" t="s">
        <v>3491</v>
      </c>
    </row>
    <row r="1076" spans="1:3">
      <c r="A1076" t="s">
        <v>3901</v>
      </c>
      <c r="B1076" s="341">
        <v>31204</v>
      </c>
      <c r="C1076" s="342" t="s">
        <v>1275</v>
      </c>
    </row>
    <row r="1077" spans="1:3">
      <c r="A1077" s="59" t="s">
        <v>6204</v>
      </c>
      <c r="B1077" s="338">
        <v>34906</v>
      </c>
      <c r="C1077" s="347" t="s">
        <v>6353</v>
      </c>
    </row>
    <row r="1078" spans="1:3">
      <c r="A1078" s="59" t="s">
        <v>6170</v>
      </c>
      <c r="B1078" s="338">
        <v>34248</v>
      </c>
      <c r="C1078" s="347" t="s">
        <v>6358</v>
      </c>
    </row>
    <row r="1079" spans="1:3">
      <c r="A1079" s="118" t="s">
        <v>7415</v>
      </c>
      <c r="B1079" s="338">
        <v>35030</v>
      </c>
      <c r="C1079" s="347" t="s">
        <v>7478</v>
      </c>
    </row>
    <row r="1080" spans="1:3">
      <c r="A1080" s="90" t="s">
        <v>3902</v>
      </c>
      <c r="B1080" s="338">
        <v>32660</v>
      </c>
      <c r="C1080" s="337" t="s">
        <v>487</v>
      </c>
    </row>
    <row r="1081" spans="1:3">
      <c r="A1081" t="s">
        <v>1630</v>
      </c>
      <c r="B1081" s="341">
        <v>29396</v>
      </c>
      <c r="C1081" s="342" t="s">
        <v>2634</v>
      </c>
    </row>
    <row r="1082" spans="1:3">
      <c r="A1082" s="59" t="s">
        <v>6091</v>
      </c>
      <c r="B1082" s="338">
        <v>34473</v>
      </c>
      <c r="C1082" s="347" t="s">
        <v>6351</v>
      </c>
    </row>
    <row r="1083" spans="1:3">
      <c r="A1083" s="59" t="s">
        <v>273</v>
      </c>
      <c r="B1083" s="338">
        <v>32103</v>
      </c>
      <c r="C1083" s="337" t="s">
        <v>2409</v>
      </c>
    </row>
    <row r="1084" spans="1:3">
      <c r="A1084" s="59" t="s">
        <v>6229</v>
      </c>
      <c r="B1084" s="338">
        <v>34079</v>
      </c>
      <c r="C1084" s="347" t="s">
        <v>6351</v>
      </c>
    </row>
    <row r="1085" spans="1:3">
      <c r="A1085" t="s">
        <v>2705</v>
      </c>
      <c r="B1085" s="341">
        <v>30633</v>
      </c>
      <c r="C1085" s="342" t="s">
        <v>2796</v>
      </c>
    </row>
    <row r="1086" spans="1:3">
      <c r="A1086" s="59" t="s">
        <v>6445</v>
      </c>
      <c r="B1086" s="338">
        <v>35152</v>
      </c>
      <c r="C1086" s="337" t="s">
        <v>6797</v>
      </c>
    </row>
    <row r="1087" spans="1:3">
      <c r="A1087" t="s">
        <v>3588</v>
      </c>
      <c r="B1087" s="341">
        <v>30891</v>
      </c>
      <c r="C1087" s="342" t="s">
        <v>3495</v>
      </c>
    </row>
    <row r="1088" spans="1:3">
      <c r="A1088" t="s">
        <v>1947</v>
      </c>
      <c r="B1088" s="341">
        <v>30229</v>
      </c>
      <c r="C1088" s="342" t="s">
        <v>2198</v>
      </c>
    </row>
    <row r="1089" spans="1:3">
      <c r="A1089" s="59" t="s">
        <v>5135</v>
      </c>
      <c r="B1089" s="338">
        <v>33777</v>
      </c>
      <c r="C1089" s="337" t="s">
        <v>4846</v>
      </c>
    </row>
    <row r="1090" spans="1:3">
      <c r="A1090" s="59" t="s">
        <v>5675</v>
      </c>
      <c r="B1090" s="338">
        <v>34521</v>
      </c>
      <c r="C1090" s="337" t="s">
        <v>5852</v>
      </c>
    </row>
    <row r="1091" spans="1:3">
      <c r="A1091" s="59" t="s">
        <v>4970</v>
      </c>
      <c r="B1091" s="338">
        <v>33265</v>
      </c>
      <c r="C1091" s="337" t="s">
        <v>4846</v>
      </c>
    </row>
    <row r="1092" spans="1:3">
      <c r="A1092" s="90" t="s">
        <v>3903</v>
      </c>
      <c r="B1092" s="338">
        <v>33164</v>
      </c>
      <c r="C1092" s="337" t="s">
        <v>499</v>
      </c>
    </row>
    <row r="1093" spans="1:3">
      <c r="A1093" t="s">
        <v>2706</v>
      </c>
      <c r="B1093" s="341">
        <v>30428</v>
      </c>
      <c r="C1093" s="342" t="s">
        <v>3493</v>
      </c>
    </row>
    <row r="1094" spans="1:3">
      <c r="A1094" t="s">
        <v>2338</v>
      </c>
      <c r="B1094" s="341">
        <v>30077</v>
      </c>
      <c r="C1094" s="342" t="s">
        <v>1485</v>
      </c>
    </row>
    <row r="1095" spans="1:3">
      <c r="A1095" s="59" t="s">
        <v>5063</v>
      </c>
      <c r="B1095" s="338">
        <v>34055</v>
      </c>
      <c r="C1095" s="337" t="s">
        <v>5314</v>
      </c>
    </row>
    <row r="1096" spans="1:3">
      <c r="A1096" t="s">
        <v>1828</v>
      </c>
      <c r="B1096" s="341">
        <v>28955</v>
      </c>
      <c r="C1096" s="342" t="s">
        <v>1784</v>
      </c>
    </row>
    <row r="1097" spans="1:3">
      <c r="A1097" t="s">
        <v>2339</v>
      </c>
      <c r="B1097" s="341">
        <v>32325</v>
      </c>
      <c r="C1097" s="342" t="s">
        <v>2441</v>
      </c>
    </row>
    <row r="1098" spans="1:3">
      <c r="A1098" t="s">
        <v>9248</v>
      </c>
      <c r="B1098" s="341"/>
      <c r="C1098" s="341" t="s">
        <v>8698</v>
      </c>
    </row>
    <row r="1099" spans="1:3">
      <c r="A1099" t="s">
        <v>9248</v>
      </c>
      <c r="B1099" s="348">
        <v>35968</v>
      </c>
      <c r="C1099" s="340" t="s">
        <v>8698</v>
      </c>
    </row>
    <row r="1100" spans="1:3">
      <c r="A1100" s="59" t="s">
        <v>5677</v>
      </c>
      <c r="B1100" s="338">
        <v>33567</v>
      </c>
      <c r="C1100" s="337" t="s">
        <v>5842</v>
      </c>
    </row>
    <row r="1101" spans="1:3">
      <c r="A1101" s="59" t="s">
        <v>5180</v>
      </c>
      <c r="B1101" s="338">
        <v>34075</v>
      </c>
      <c r="C1101" s="337" t="s">
        <v>5318</v>
      </c>
    </row>
    <row r="1102" spans="1:3">
      <c r="A1102" t="s">
        <v>1072</v>
      </c>
      <c r="B1102" s="341">
        <v>28488</v>
      </c>
      <c r="C1102" s="342" t="s">
        <v>2340</v>
      </c>
    </row>
    <row r="1103" spans="1:3">
      <c r="A1103" s="59" t="s">
        <v>6046</v>
      </c>
      <c r="B1103" s="338">
        <v>34528</v>
      </c>
      <c r="C1103" s="347" t="s">
        <v>5840</v>
      </c>
    </row>
    <row r="1104" spans="1:3">
      <c r="A1104" t="s">
        <v>1752</v>
      </c>
      <c r="B1104" s="341">
        <v>29993</v>
      </c>
      <c r="C1104" s="342" t="s">
        <v>3489</v>
      </c>
    </row>
    <row r="1105" spans="1:3">
      <c r="A1105" t="s">
        <v>1023</v>
      </c>
      <c r="B1105" s="341">
        <v>31362</v>
      </c>
      <c r="C1105" s="342" t="s">
        <v>3140</v>
      </c>
    </row>
    <row r="1106" spans="1:3">
      <c r="A1106" s="59" t="s">
        <v>7225</v>
      </c>
      <c r="B1106" s="338">
        <v>34954</v>
      </c>
      <c r="C1106" s="347" t="s">
        <v>7491</v>
      </c>
    </row>
    <row r="1107" spans="1:3">
      <c r="A1107" s="59" t="s">
        <v>5690</v>
      </c>
      <c r="B1107" s="338">
        <v>34572</v>
      </c>
      <c r="C1107" s="337" t="s">
        <v>5841</v>
      </c>
    </row>
    <row r="1108" spans="1:3">
      <c r="A1108" t="s">
        <v>2341</v>
      </c>
      <c r="B1108" s="341">
        <v>31353</v>
      </c>
      <c r="C1108" s="342" t="s">
        <v>1443</v>
      </c>
    </row>
    <row r="1109" spans="1:3">
      <c r="A1109" s="59" t="s">
        <v>5997</v>
      </c>
      <c r="B1109" s="338">
        <v>34080</v>
      </c>
      <c r="C1109" s="347" t="s">
        <v>6351</v>
      </c>
    </row>
    <row r="1110" spans="1:3">
      <c r="A1110" s="59" t="s">
        <v>5036</v>
      </c>
      <c r="B1110" s="338">
        <v>34048</v>
      </c>
      <c r="C1110" s="337" t="s">
        <v>5313</v>
      </c>
    </row>
    <row r="1111" spans="1:3">
      <c r="A1111" s="90" t="s">
        <v>3904</v>
      </c>
      <c r="B1111" s="338">
        <v>32801</v>
      </c>
      <c r="C1111" s="337" t="s">
        <v>4178</v>
      </c>
    </row>
    <row r="1112" spans="1:3">
      <c r="A1112" t="s">
        <v>1073</v>
      </c>
      <c r="B1112" s="341">
        <v>31474</v>
      </c>
      <c r="C1112" s="342" t="s">
        <v>1440</v>
      </c>
    </row>
    <row r="1113" spans="1:3">
      <c r="A1113" t="s">
        <v>1839</v>
      </c>
      <c r="B1113" s="341">
        <v>26663</v>
      </c>
      <c r="C1113" s="342"/>
    </row>
    <row r="1114" spans="1:3">
      <c r="A1114" s="59" t="s">
        <v>5216</v>
      </c>
      <c r="B1114" s="338">
        <v>34176</v>
      </c>
      <c r="C1114" s="337" t="s">
        <v>5314</v>
      </c>
    </row>
    <row r="1115" spans="1:3">
      <c r="A1115" s="59" t="s">
        <v>5025</v>
      </c>
      <c r="B1115" s="338">
        <v>34344</v>
      </c>
      <c r="C1115" s="337" t="s">
        <v>5313</v>
      </c>
    </row>
    <row r="1116" spans="1:3">
      <c r="A1116" s="59" t="s">
        <v>5502</v>
      </c>
      <c r="B1116" s="338">
        <v>34797</v>
      </c>
      <c r="C1116" s="337" t="s">
        <v>5842</v>
      </c>
    </row>
    <row r="1117" spans="1:3">
      <c r="A1117" t="s">
        <v>1074</v>
      </c>
      <c r="B1117" s="341">
        <v>32125</v>
      </c>
      <c r="C1117" s="342" t="s">
        <v>2409</v>
      </c>
    </row>
    <row r="1118" spans="1:3">
      <c r="A1118" t="s">
        <v>3487</v>
      </c>
      <c r="B1118" s="341">
        <v>30544</v>
      </c>
      <c r="C1118" s="342" t="s">
        <v>2197</v>
      </c>
    </row>
    <row r="1119" spans="1:3">
      <c r="A1119" t="s">
        <v>9114</v>
      </c>
      <c r="B1119" s="341">
        <v>36220</v>
      </c>
      <c r="C1119" s="341" t="s">
        <v>8459</v>
      </c>
    </row>
    <row r="1120" spans="1:3">
      <c r="A1120" s="59" t="s">
        <v>2707</v>
      </c>
      <c r="B1120" s="338">
        <v>26242</v>
      </c>
      <c r="C1120" s="352" t="s">
        <v>2708</v>
      </c>
    </row>
    <row r="1121" spans="1:3">
      <c r="A1121" t="s">
        <v>8910</v>
      </c>
      <c r="B1121" s="341">
        <v>36281</v>
      </c>
      <c r="C1121" s="341" t="s">
        <v>9180</v>
      </c>
    </row>
    <row r="1122" spans="1:3">
      <c r="A1122" t="s">
        <v>1631</v>
      </c>
      <c r="B1122" s="341">
        <v>28771</v>
      </c>
      <c r="C1122" s="342" t="s">
        <v>2686</v>
      </c>
    </row>
    <row r="1123" spans="1:3">
      <c r="A1123" s="99" t="s">
        <v>10299</v>
      </c>
      <c r="B1123" s="339">
        <v>35880</v>
      </c>
      <c r="C1123" s="340" t="s">
        <v>10949</v>
      </c>
    </row>
    <row r="1124" spans="1:3">
      <c r="A1124" t="s">
        <v>2520</v>
      </c>
      <c r="B1124" s="341">
        <v>30415</v>
      </c>
      <c r="C1124" s="342" t="s">
        <v>3491</v>
      </c>
    </row>
    <row r="1125" spans="1:3">
      <c r="A1125" s="164" t="s">
        <v>8133</v>
      </c>
      <c r="B1125" s="350">
        <v>35877</v>
      </c>
      <c r="C1125" s="351" t="s">
        <v>8286</v>
      </c>
    </row>
    <row r="1126" spans="1:3">
      <c r="A1126" t="s">
        <v>2489</v>
      </c>
      <c r="B1126" s="341">
        <v>31126</v>
      </c>
      <c r="C1126" s="342" t="s">
        <v>3137</v>
      </c>
    </row>
    <row r="1127" spans="1:3">
      <c r="A1127" t="s">
        <v>2490</v>
      </c>
      <c r="B1127" s="341">
        <v>30077</v>
      </c>
      <c r="C1127" s="342" t="s">
        <v>2199</v>
      </c>
    </row>
    <row r="1128" spans="1:3">
      <c r="A1128" t="s">
        <v>2988</v>
      </c>
      <c r="B1128" s="341">
        <v>30472</v>
      </c>
      <c r="C1128" s="342" t="s">
        <v>3494</v>
      </c>
    </row>
    <row r="1129" spans="1:3">
      <c r="A1129" s="10" t="s">
        <v>4380</v>
      </c>
      <c r="B1129" s="341">
        <v>33513</v>
      </c>
      <c r="C1129" s="337" t="s">
        <v>4852</v>
      </c>
    </row>
    <row r="1130" spans="1:3">
      <c r="A1130" s="59" t="s">
        <v>7091</v>
      </c>
      <c r="B1130" s="338">
        <v>35025</v>
      </c>
      <c r="C1130" s="347" t="s">
        <v>7479</v>
      </c>
    </row>
    <row r="1131" spans="1:3">
      <c r="A1131" s="90" t="s">
        <v>3905</v>
      </c>
      <c r="B1131" s="338">
        <v>32638</v>
      </c>
      <c r="C1131" s="337" t="s">
        <v>402</v>
      </c>
    </row>
    <row r="1132" spans="1:3">
      <c r="A1132" s="10" t="s">
        <v>4344</v>
      </c>
      <c r="B1132" s="341">
        <v>32770</v>
      </c>
      <c r="C1132" s="337" t="s">
        <v>4179</v>
      </c>
    </row>
    <row r="1133" spans="1:3">
      <c r="A1133" s="59" t="s">
        <v>5666</v>
      </c>
      <c r="B1133" s="338">
        <v>34563</v>
      </c>
      <c r="C1133" s="337" t="s">
        <v>5874</v>
      </c>
    </row>
    <row r="1134" spans="1:3">
      <c r="A1134" s="59" t="s">
        <v>6741</v>
      </c>
      <c r="B1134" s="338">
        <v>34910</v>
      </c>
      <c r="C1134" s="337" t="s">
        <v>6802</v>
      </c>
    </row>
    <row r="1135" spans="1:3">
      <c r="A1135" s="59" t="s">
        <v>5208</v>
      </c>
      <c r="B1135" s="338">
        <v>33902</v>
      </c>
      <c r="C1135" s="337" t="s">
        <v>5318</v>
      </c>
    </row>
    <row r="1136" spans="1:3">
      <c r="A1136" s="59" t="s">
        <v>6149</v>
      </c>
      <c r="B1136" s="338">
        <v>34879</v>
      </c>
      <c r="C1136" s="347" t="s">
        <v>6360</v>
      </c>
    </row>
    <row r="1137" spans="1:3">
      <c r="A1137" t="s">
        <v>628</v>
      </c>
      <c r="B1137" s="341">
        <v>31288</v>
      </c>
      <c r="C1137" s="342" t="s">
        <v>3137</v>
      </c>
    </row>
    <row r="1138" spans="1:3">
      <c r="A1138" s="59" t="s">
        <v>7203</v>
      </c>
      <c r="B1138" s="338">
        <v>34975</v>
      </c>
      <c r="C1138" s="347" t="s">
        <v>7481</v>
      </c>
    </row>
    <row r="1139" spans="1:3">
      <c r="A1139" s="316" t="s">
        <v>11027</v>
      </c>
      <c r="B1139" s="339">
        <v>36718</v>
      </c>
      <c r="C1139" s="340">
        <v>23.4</v>
      </c>
    </row>
    <row r="1140" spans="1:3">
      <c r="A1140" s="59" t="s">
        <v>6205</v>
      </c>
      <c r="B1140" s="338">
        <v>34824</v>
      </c>
      <c r="C1140" s="347" t="s">
        <v>6349</v>
      </c>
    </row>
    <row r="1141" spans="1:3">
      <c r="A1141" t="s">
        <v>2491</v>
      </c>
      <c r="B1141" s="341">
        <v>31936</v>
      </c>
      <c r="C1141" s="342" t="s">
        <v>2452</v>
      </c>
    </row>
    <row r="1142" spans="1:3">
      <c r="A1142" t="s">
        <v>2344</v>
      </c>
      <c r="B1142" s="341">
        <v>31831</v>
      </c>
      <c r="C1142" s="342" t="s">
        <v>2441</v>
      </c>
    </row>
    <row r="1143" spans="1:3">
      <c r="A1143" t="s">
        <v>9898</v>
      </c>
      <c r="B1143" s="348">
        <v>36739</v>
      </c>
      <c r="C1143" s="340" t="s">
        <v>9612</v>
      </c>
    </row>
    <row r="1144" spans="1:3">
      <c r="A1144" t="s">
        <v>10181</v>
      </c>
      <c r="B1144" s="348">
        <v>35874</v>
      </c>
      <c r="C1144" s="344" t="s">
        <v>10151</v>
      </c>
    </row>
    <row r="1145" spans="1:3">
      <c r="A1145" t="s">
        <v>3388</v>
      </c>
      <c r="B1145" s="341">
        <v>30196</v>
      </c>
      <c r="C1145" s="342" t="s">
        <v>2200</v>
      </c>
    </row>
    <row r="1146" spans="1:3">
      <c r="A1146" t="s">
        <v>3199</v>
      </c>
      <c r="B1146" s="341">
        <v>31353</v>
      </c>
      <c r="C1146" s="342" t="s">
        <v>1441</v>
      </c>
    </row>
    <row r="1147" spans="1:3">
      <c r="A1147" s="59" t="s">
        <v>274</v>
      </c>
      <c r="B1147" s="338">
        <v>32731</v>
      </c>
      <c r="C1147" s="337" t="s">
        <v>499</v>
      </c>
    </row>
    <row r="1148" spans="1:3">
      <c r="A1148" s="59" t="s">
        <v>3700</v>
      </c>
      <c r="B1148" s="338">
        <v>29887</v>
      </c>
      <c r="C1148" s="352" t="s">
        <v>2196</v>
      </c>
    </row>
    <row r="1149" spans="1:3">
      <c r="A1149" t="s">
        <v>1075</v>
      </c>
      <c r="B1149" s="341">
        <v>32562</v>
      </c>
      <c r="C1149" s="342" t="s">
        <v>1172</v>
      </c>
    </row>
    <row r="1150" spans="1:3">
      <c r="A1150" s="316" t="s">
        <v>11028</v>
      </c>
      <c r="B1150" s="339">
        <v>36301</v>
      </c>
      <c r="C1150" s="340" t="s">
        <v>10953</v>
      </c>
    </row>
    <row r="1151" spans="1:3">
      <c r="A1151" t="s">
        <v>10066</v>
      </c>
      <c r="B1151" s="348">
        <v>36410</v>
      </c>
      <c r="C1151" s="340" t="s">
        <v>9542</v>
      </c>
    </row>
    <row r="1152" spans="1:3">
      <c r="A1152" t="s">
        <v>2345</v>
      </c>
      <c r="B1152" s="341">
        <v>31823</v>
      </c>
      <c r="C1152" s="342" t="s">
        <v>2414</v>
      </c>
    </row>
    <row r="1153" spans="1:3">
      <c r="A1153" s="59" t="s">
        <v>5674</v>
      </c>
      <c r="B1153" s="338">
        <v>33998</v>
      </c>
      <c r="C1153" s="347" t="s">
        <v>5837</v>
      </c>
    </row>
    <row r="1154" spans="1:3">
      <c r="A1154" s="59" t="s">
        <v>6197</v>
      </c>
      <c r="B1154" s="338">
        <v>34921</v>
      </c>
      <c r="C1154" s="347" t="s">
        <v>6352</v>
      </c>
    </row>
    <row r="1155" spans="1:3">
      <c r="A1155" s="316" t="s">
        <v>11029</v>
      </c>
      <c r="B1155" s="339">
        <v>35806</v>
      </c>
      <c r="C1155" s="340" t="s">
        <v>10955</v>
      </c>
    </row>
    <row r="1156" spans="1:3">
      <c r="A1156" t="s">
        <v>1076</v>
      </c>
      <c r="B1156" s="341">
        <v>31963</v>
      </c>
      <c r="C1156" s="342" t="s">
        <v>2441</v>
      </c>
    </row>
    <row r="1157" spans="1:3">
      <c r="A1157" t="s">
        <v>9916</v>
      </c>
      <c r="B1157" s="348">
        <v>36428</v>
      </c>
      <c r="C1157" s="340" t="s">
        <v>9542</v>
      </c>
    </row>
    <row r="1158" spans="1:3">
      <c r="A1158" t="s">
        <v>1240</v>
      </c>
      <c r="B1158" s="341">
        <v>31874</v>
      </c>
      <c r="C1158" s="342" t="s">
        <v>3138</v>
      </c>
    </row>
    <row r="1159" spans="1:3">
      <c r="A1159" t="s">
        <v>1330</v>
      </c>
      <c r="B1159" s="341">
        <v>30522</v>
      </c>
      <c r="C1159" s="342" t="s">
        <v>2796</v>
      </c>
    </row>
    <row r="1160" spans="1:3">
      <c r="A1160" t="s">
        <v>2562</v>
      </c>
      <c r="B1160" s="341">
        <v>30444</v>
      </c>
      <c r="C1160" s="342" t="s">
        <v>3489</v>
      </c>
    </row>
    <row r="1161" spans="1:3">
      <c r="A1161" s="59" t="s">
        <v>6770</v>
      </c>
      <c r="B1161" s="338">
        <v>34908</v>
      </c>
      <c r="C1161" s="337" t="s">
        <v>6796</v>
      </c>
    </row>
    <row r="1162" spans="1:3">
      <c r="A1162" s="10" t="s">
        <v>4551</v>
      </c>
      <c r="B1162" s="341">
        <v>34237</v>
      </c>
      <c r="C1162" s="337" t="s">
        <v>4863</v>
      </c>
    </row>
    <row r="1163" spans="1:3">
      <c r="A1163" s="316" t="s">
        <v>11030</v>
      </c>
      <c r="B1163" s="339">
        <v>36081</v>
      </c>
      <c r="C1163" s="340" t="s">
        <v>10953</v>
      </c>
    </row>
    <row r="1164" spans="1:3">
      <c r="A1164" t="s">
        <v>1657</v>
      </c>
      <c r="B1164" s="341">
        <v>30143</v>
      </c>
      <c r="C1164" s="342" t="s">
        <v>1636</v>
      </c>
    </row>
    <row r="1165" spans="1:3">
      <c r="A1165" s="59" t="s">
        <v>5239</v>
      </c>
      <c r="B1165" s="338">
        <v>33411</v>
      </c>
      <c r="C1165" s="337" t="s">
        <v>4846</v>
      </c>
    </row>
    <row r="1166" spans="1:3">
      <c r="A1166" s="59" t="s">
        <v>5193</v>
      </c>
      <c r="B1166" s="338">
        <v>34502</v>
      </c>
      <c r="C1166" s="337" t="s">
        <v>5326</v>
      </c>
    </row>
    <row r="1167" spans="1:3">
      <c r="A1167" t="s">
        <v>1121</v>
      </c>
      <c r="B1167" s="341">
        <v>31686</v>
      </c>
      <c r="C1167" s="342" t="s">
        <v>3137</v>
      </c>
    </row>
    <row r="1168" spans="1:3">
      <c r="A1168" s="10" t="s">
        <v>4507</v>
      </c>
      <c r="B1168" s="341">
        <v>32892</v>
      </c>
      <c r="C1168" s="337" t="s">
        <v>4847</v>
      </c>
    </row>
    <row r="1169" spans="1:3">
      <c r="A1169" t="s">
        <v>9004</v>
      </c>
      <c r="B1169" s="341">
        <v>35796</v>
      </c>
      <c r="C1169" s="341" t="s">
        <v>8698</v>
      </c>
    </row>
    <row r="1170" spans="1:3">
      <c r="A1170" s="90" t="s">
        <v>3906</v>
      </c>
      <c r="B1170" s="338">
        <v>32516</v>
      </c>
      <c r="C1170" s="337" t="s">
        <v>499</v>
      </c>
    </row>
    <row r="1171" spans="1:3">
      <c r="A1171" s="90" t="s">
        <v>3907</v>
      </c>
      <c r="B1171" s="338">
        <v>32905</v>
      </c>
      <c r="C1171" s="337" t="s">
        <v>4181</v>
      </c>
    </row>
    <row r="1172" spans="1:3">
      <c r="A1172" s="59" t="s">
        <v>5689</v>
      </c>
      <c r="B1172" s="338">
        <v>34765</v>
      </c>
      <c r="C1172" s="337" t="s">
        <v>5837</v>
      </c>
    </row>
    <row r="1173" spans="1:3">
      <c r="A1173" t="s">
        <v>2346</v>
      </c>
      <c r="B1173" s="341">
        <v>32029</v>
      </c>
      <c r="C1173" s="342" t="s">
        <v>2452</v>
      </c>
    </row>
    <row r="1174" spans="1:3">
      <c r="A1174" t="s">
        <v>3108</v>
      </c>
      <c r="B1174" s="341">
        <v>29025</v>
      </c>
      <c r="C1174" s="342" t="s">
        <v>2634</v>
      </c>
    </row>
    <row r="1175" spans="1:3">
      <c r="A1175" s="59" t="s">
        <v>5042</v>
      </c>
      <c r="B1175" s="338">
        <v>33572</v>
      </c>
      <c r="C1175" s="337" t="s">
        <v>5318</v>
      </c>
    </row>
    <row r="1176" spans="1:3">
      <c r="A1176" s="59" t="s">
        <v>4935</v>
      </c>
      <c r="B1176" s="338">
        <v>33421</v>
      </c>
      <c r="C1176" s="337" t="s">
        <v>4179</v>
      </c>
    </row>
    <row r="1177" spans="1:3">
      <c r="A1177" t="s">
        <v>8947</v>
      </c>
      <c r="B1177" s="341">
        <v>35551</v>
      </c>
      <c r="C1177" s="340" t="s">
        <v>8295</v>
      </c>
    </row>
    <row r="1178" spans="1:3">
      <c r="A1178" s="59" t="s">
        <v>275</v>
      </c>
      <c r="B1178" s="338">
        <v>33046</v>
      </c>
      <c r="C1178" s="337" t="s">
        <v>276</v>
      </c>
    </row>
    <row r="1179" spans="1:3">
      <c r="A1179" t="s">
        <v>2347</v>
      </c>
      <c r="B1179" s="341">
        <v>30022</v>
      </c>
      <c r="C1179" s="342" t="s">
        <v>2986</v>
      </c>
    </row>
    <row r="1180" spans="1:3">
      <c r="A1180" s="59" t="s">
        <v>6454</v>
      </c>
      <c r="B1180" s="338">
        <v>34947</v>
      </c>
      <c r="C1180" s="337" t="s">
        <v>6804</v>
      </c>
    </row>
    <row r="1181" spans="1:3">
      <c r="A1181" s="316" t="s">
        <v>11031</v>
      </c>
      <c r="B1181" s="339">
        <v>36758</v>
      </c>
      <c r="C1181" s="340" t="s">
        <v>10955</v>
      </c>
    </row>
    <row r="1182" spans="1:3">
      <c r="A1182" s="250" t="s">
        <v>9336</v>
      </c>
      <c r="B1182" s="338">
        <v>33314</v>
      </c>
      <c r="C1182" s="337" t="s">
        <v>4206</v>
      </c>
    </row>
    <row r="1183" spans="1:3">
      <c r="A1183" t="s">
        <v>1077</v>
      </c>
      <c r="B1183" s="341">
        <v>32011</v>
      </c>
      <c r="C1183" s="342" t="s">
        <v>2409</v>
      </c>
    </row>
    <row r="1184" spans="1:3">
      <c r="A1184" s="59" t="s">
        <v>5673</v>
      </c>
      <c r="B1184" s="338">
        <v>34441</v>
      </c>
      <c r="C1184" s="337" t="s">
        <v>5839</v>
      </c>
    </row>
    <row r="1185" spans="1:3">
      <c r="A1185" t="s">
        <v>1396</v>
      </c>
      <c r="B1185" s="341">
        <v>30637</v>
      </c>
      <c r="C1185" s="342" t="s">
        <v>1443</v>
      </c>
    </row>
    <row r="1186" spans="1:3">
      <c r="A1186" s="10" t="s">
        <v>4493</v>
      </c>
      <c r="B1186" s="341">
        <v>32582</v>
      </c>
      <c r="C1186" s="337" t="s">
        <v>499</v>
      </c>
    </row>
    <row r="1187" spans="1:3">
      <c r="A1187" s="59" t="s">
        <v>5488</v>
      </c>
      <c r="B1187" s="338">
        <v>34451</v>
      </c>
      <c r="C1187" s="337" t="s">
        <v>5843</v>
      </c>
    </row>
    <row r="1188" spans="1:3">
      <c r="A1188" t="s">
        <v>2595</v>
      </c>
      <c r="B1188" s="341">
        <v>30308</v>
      </c>
      <c r="C1188" s="342" t="s">
        <v>3137</v>
      </c>
    </row>
    <row r="1189" spans="1:3">
      <c r="A1189" s="10" t="s">
        <v>9084</v>
      </c>
      <c r="B1189" s="341">
        <v>36192</v>
      </c>
      <c r="C1189" s="341" t="s">
        <v>8401</v>
      </c>
    </row>
    <row r="1190" spans="1:3">
      <c r="A1190" t="s">
        <v>2348</v>
      </c>
      <c r="B1190" s="341">
        <v>31969</v>
      </c>
      <c r="C1190" s="342" t="s">
        <v>2409</v>
      </c>
    </row>
    <row r="1191" spans="1:3">
      <c r="A1191" t="s">
        <v>629</v>
      </c>
      <c r="B1191" s="341">
        <v>30786</v>
      </c>
      <c r="C1191" s="342" t="s">
        <v>2796</v>
      </c>
    </row>
    <row r="1192" spans="1:3">
      <c r="A1192" s="109" t="s">
        <v>8023</v>
      </c>
      <c r="B1192" s="345">
        <v>35708</v>
      </c>
      <c r="C1192" s="346" t="s">
        <v>8291</v>
      </c>
    </row>
    <row r="1193" spans="1:3">
      <c r="A1193" t="s">
        <v>1885</v>
      </c>
      <c r="B1193" s="341">
        <v>30118</v>
      </c>
      <c r="C1193" s="342" t="s">
        <v>3028</v>
      </c>
    </row>
    <row r="1194" spans="1:3">
      <c r="A1194" t="s">
        <v>9335</v>
      </c>
      <c r="B1194" s="341">
        <v>35096</v>
      </c>
      <c r="C1194" s="340" t="s">
        <v>8295</v>
      </c>
    </row>
    <row r="1195" spans="1:3">
      <c r="A1195" t="s">
        <v>11032</v>
      </c>
      <c r="B1195" s="339">
        <v>35121</v>
      </c>
      <c r="C1195" s="340" t="s">
        <v>10972</v>
      </c>
    </row>
    <row r="1196" spans="1:3">
      <c r="A1196" s="164" t="s">
        <v>8229</v>
      </c>
      <c r="B1196" s="350">
        <v>35279</v>
      </c>
      <c r="C1196" s="351" t="s">
        <v>8286</v>
      </c>
    </row>
    <row r="1197" spans="1:3">
      <c r="A1197" s="109" t="s">
        <v>7964</v>
      </c>
      <c r="B1197" s="345">
        <v>35632</v>
      </c>
      <c r="C1197" s="346" t="s">
        <v>8289</v>
      </c>
    </row>
    <row r="1198" spans="1:3">
      <c r="A1198" s="59" t="s">
        <v>5531</v>
      </c>
      <c r="B1198" s="338">
        <v>34189</v>
      </c>
      <c r="C1198" s="337" t="s">
        <v>5839</v>
      </c>
    </row>
    <row r="1199" spans="1:3">
      <c r="A1199" s="59" t="s">
        <v>219</v>
      </c>
      <c r="B1199" s="338">
        <v>32374</v>
      </c>
      <c r="C1199" s="337" t="s">
        <v>485</v>
      </c>
    </row>
    <row r="1200" spans="1:3">
      <c r="A1200" t="s">
        <v>2349</v>
      </c>
      <c r="B1200" s="341">
        <v>30862</v>
      </c>
      <c r="C1200" s="342" t="s">
        <v>1441</v>
      </c>
    </row>
    <row r="1201" spans="1:3">
      <c r="A1201" s="59" t="s">
        <v>6703</v>
      </c>
      <c r="B1201" s="338">
        <v>35444</v>
      </c>
      <c r="C1201" s="337" t="s">
        <v>6801</v>
      </c>
    </row>
    <row r="1202" spans="1:3">
      <c r="A1202" t="s">
        <v>10182</v>
      </c>
      <c r="B1202" s="348">
        <v>35507</v>
      </c>
      <c r="C1202" s="344" t="s">
        <v>10151</v>
      </c>
    </row>
    <row r="1203" spans="1:3">
      <c r="A1203" s="59" t="s">
        <v>7115</v>
      </c>
      <c r="B1203" s="338">
        <v>35067</v>
      </c>
      <c r="C1203" s="347" t="s">
        <v>6800</v>
      </c>
    </row>
    <row r="1204" spans="1:3">
      <c r="A1204" s="59" t="s">
        <v>5039</v>
      </c>
      <c r="B1204" s="338">
        <v>34258</v>
      </c>
      <c r="C1204" s="337" t="s">
        <v>5322</v>
      </c>
    </row>
    <row r="1205" spans="1:3">
      <c r="A1205" s="59" t="s">
        <v>7264</v>
      </c>
      <c r="B1205" s="338">
        <v>34644</v>
      </c>
      <c r="C1205" s="347" t="s">
        <v>6351</v>
      </c>
    </row>
    <row r="1206" spans="1:3">
      <c r="A1206" s="164" t="s">
        <v>8051</v>
      </c>
      <c r="B1206" s="350">
        <v>35205</v>
      </c>
      <c r="C1206" s="351" t="s">
        <v>7481</v>
      </c>
    </row>
    <row r="1207" spans="1:3">
      <c r="A1207" s="59" t="s">
        <v>5565</v>
      </c>
      <c r="B1207" s="338">
        <v>33129</v>
      </c>
      <c r="C1207" s="337" t="s">
        <v>5840</v>
      </c>
    </row>
    <row r="1208" spans="1:3">
      <c r="A1208" s="59" t="s">
        <v>7104</v>
      </c>
      <c r="B1208" s="338">
        <v>34510</v>
      </c>
      <c r="C1208" s="347" t="s">
        <v>6351</v>
      </c>
    </row>
    <row r="1209" spans="1:3">
      <c r="A1209" s="189" t="s">
        <v>8293</v>
      </c>
      <c r="B1209" s="360">
        <v>34510</v>
      </c>
      <c r="C1209" s="361" t="s">
        <v>6351</v>
      </c>
    </row>
    <row r="1210" spans="1:3">
      <c r="A1210" s="316" t="s">
        <v>11033</v>
      </c>
      <c r="B1210" s="339">
        <v>36555</v>
      </c>
      <c r="C1210" s="340" t="s">
        <v>10953</v>
      </c>
    </row>
    <row r="1211" spans="1:3">
      <c r="A1211" t="s">
        <v>6039</v>
      </c>
      <c r="B1211" s="338">
        <v>34510</v>
      </c>
      <c r="C1211" s="347" t="s">
        <v>6351</v>
      </c>
    </row>
    <row r="1212" spans="1:3">
      <c r="A1212" s="59" t="s">
        <v>6040</v>
      </c>
      <c r="B1212" s="338">
        <v>34444</v>
      </c>
      <c r="C1212" s="347" t="s">
        <v>6351</v>
      </c>
    </row>
    <row r="1213" spans="1:3">
      <c r="A1213" t="s">
        <v>1038</v>
      </c>
      <c r="B1213" s="341">
        <v>31677</v>
      </c>
      <c r="C1213" s="342" t="s">
        <v>3138</v>
      </c>
    </row>
    <row r="1214" spans="1:3">
      <c r="A1214" s="59" t="s">
        <v>277</v>
      </c>
      <c r="B1214" s="338">
        <v>33220</v>
      </c>
      <c r="C1214" s="337" t="s">
        <v>426</v>
      </c>
    </row>
    <row r="1215" spans="1:3">
      <c r="A1215" t="s">
        <v>9197</v>
      </c>
      <c r="B1215" s="341">
        <v>35886</v>
      </c>
      <c r="C1215" s="341" t="s">
        <v>8466</v>
      </c>
    </row>
    <row r="1216" spans="1:3">
      <c r="A1216" t="s">
        <v>3172</v>
      </c>
      <c r="B1216" s="341">
        <v>31276</v>
      </c>
      <c r="C1216" s="342" t="s">
        <v>1275</v>
      </c>
    </row>
    <row r="1217" spans="1:3">
      <c r="A1217" t="s">
        <v>3833</v>
      </c>
      <c r="B1217" s="341">
        <v>32461</v>
      </c>
      <c r="C1217" s="342" t="s">
        <v>4181</v>
      </c>
    </row>
    <row r="1218" spans="1:3">
      <c r="A1218" t="s">
        <v>1602</v>
      </c>
      <c r="B1218" s="341">
        <v>31239</v>
      </c>
      <c r="C1218" s="342" t="s">
        <v>1440</v>
      </c>
    </row>
    <row r="1219" spans="1:3">
      <c r="A1219" t="s">
        <v>100</v>
      </c>
      <c r="B1219" s="341">
        <v>31787</v>
      </c>
      <c r="C1219" s="342" t="s">
        <v>2452</v>
      </c>
    </row>
    <row r="1220" spans="1:3">
      <c r="A1220" s="10" t="s">
        <v>4449</v>
      </c>
      <c r="B1220" s="341">
        <v>33158</v>
      </c>
      <c r="C1220" s="337" t="s">
        <v>4846</v>
      </c>
    </row>
    <row r="1221" spans="1:3">
      <c r="A1221" t="s">
        <v>1296</v>
      </c>
      <c r="B1221" s="341">
        <v>32034</v>
      </c>
      <c r="C1221" s="342" t="s">
        <v>1297</v>
      </c>
    </row>
    <row r="1222" spans="1:3">
      <c r="A1222" t="s">
        <v>1078</v>
      </c>
      <c r="B1222" s="341">
        <v>31355</v>
      </c>
      <c r="C1222" s="342" t="s">
        <v>3137</v>
      </c>
    </row>
    <row r="1223" spans="1:3">
      <c r="A1223" s="59" t="s">
        <v>6757</v>
      </c>
      <c r="B1223" s="338">
        <v>34639</v>
      </c>
      <c r="C1223" s="337" t="s">
        <v>6351</v>
      </c>
    </row>
    <row r="1224" spans="1:3">
      <c r="A1224" s="59" t="s">
        <v>5492</v>
      </c>
      <c r="B1224" s="338">
        <v>34887</v>
      </c>
      <c r="C1224" s="337" t="s">
        <v>5843</v>
      </c>
    </row>
    <row r="1225" spans="1:3">
      <c r="A1225" s="59" t="s">
        <v>427</v>
      </c>
      <c r="B1225" s="338">
        <v>32393</v>
      </c>
      <c r="C1225" s="337" t="s">
        <v>497</v>
      </c>
    </row>
    <row r="1226" spans="1:3">
      <c r="A1226" s="59" t="s">
        <v>428</v>
      </c>
      <c r="B1226" s="338">
        <v>33086</v>
      </c>
      <c r="C1226" s="337" t="s">
        <v>487</v>
      </c>
    </row>
    <row r="1227" spans="1:3">
      <c r="A1227" s="59" t="s">
        <v>429</v>
      </c>
      <c r="B1227" s="338">
        <v>32834</v>
      </c>
      <c r="C1227" s="337" t="s">
        <v>489</v>
      </c>
    </row>
    <row r="1228" spans="1:3">
      <c r="A1228" t="s">
        <v>8921</v>
      </c>
      <c r="B1228" s="341">
        <v>35034</v>
      </c>
      <c r="C1228" s="340" t="s">
        <v>7482</v>
      </c>
    </row>
    <row r="1229" spans="1:3">
      <c r="A1229" s="59" t="s">
        <v>5561</v>
      </c>
      <c r="B1229" s="338">
        <v>34008</v>
      </c>
      <c r="C1229" s="337" t="s">
        <v>5840</v>
      </c>
    </row>
    <row r="1230" spans="1:3">
      <c r="A1230" t="s">
        <v>2674</v>
      </c>
      <c r="B1230" s="341">
        <v>28952</v>
      </c>
      <c r="C1230" s="342" t="s">
        <v>2091</v>
      </c>
    </row>
    <row r="1231" spans="1:3">
      <c r="A1231" t="s">
        <v>3354</v>
      </c>
      <c r="B1231" s="341">
        <v>30476</v>
      </c>
      <c r="C1231" s="342" t="s">
        <v>2200</v>
      </c>
    </row>
    <row r="1232" spans="1:3">
      <c r="A1232" s="10" t="s">
        <v>4397</v>
      </c>
      <c r="B1232" s="341">
        <v>33541</v>
      </c>
      <c r="C1232" s="337" t="s">
        <v>4848</v>
      </c>
    </row>
    <row r="1233" spans="1:3">
      <c r="A1233" s="59" t="s">
        <v>430</v>
      </c>
      <c r="B1233" s="338">
        <v>32741</v>
      </c>
      <c r="C1233" s="337" t="s">
        <v>485</v>
      </c>
    </row>
    <row r="1234" spans="1:3">
      <c r="A1234" t="s">
        <v>3141</v>
      </c>
      <c r="B1234" s="341">
        <v>29289</v>
      </c>
      <c r="C1234" s="342" t="s">
        <v>3485</v>
      </c>
    </row>
    <row r="1235" spans="1:3">
      <c r="A1235" t="s">
        <v>9109</v>
      </c>
      <c r="B1235" s="341">
        <v>35765</v>
      </c>
      <c r="C1235" s="340" t="s">
        <v>8295</v>
      </c>
    </row>
    <row r="1236" spans="1:3">
      <c r="A1236" s="59" t="s">
        <v>5217</v>
      </c>
      <c r="B1236" s="338">
        <v>33650</v>
      </c>
      <c r="C1236" s="337" t="s">
        <v>5314</v>
      </c>
    </row>
    <row r="1237" spans="1:3">
      <c r="A1237" t="s">
        <v>1853</v>
      </c>
      <c r="B1237" s="341">
        <v>30787</v>
      </c>
      <c r="C1237" s="342" t="s">
        <v>1852</v>
      </c>
    </row>
    <row r="1238" spans="1:3">
      <c r="A1238" s="10" t="s">
        <v>4353</v>
      </c>
      <c r="B1238" s="341">
        <v>33210</v>
      </c>
      <c r="C1238" s="337" t="s">
        <v>4179</v>
      </c>
    </row>
    <row r="1239" spans="1:3">
      <c r="A1239" t="s">
        <v>10183</v>
      </c>
      <c r="B1239" s="348">
        <v>35813</v>
      </c>
      <c r="C1239" s="344" t="s">
        <v>10151</v>
      </c>
    </row>
    <row r="1240" spans="1:3">
      <c r="A1240" s="59" t="s">
        <v>6712</v>
      </c>
      <c r="B1240" s="338">
        <v>34393</v>
      </c>
      <c r="C1240" s="337" t="s">
        <v>6351</v>
      </c>
    </row>
    <row r="1241" spans="1:3">
      <c r="A1241" t="s">
        <v>2689</v>
      </c>
      <c r="B1241" s="341">
        <v>30989</v>
      </c>
      <c r="C1241" s="342" t="s">
        <v>2794</v>
      </c>
    </row>
    <row r="1242" spans="1:3">
      <c r="A1242" s="59" t="s">
        <v>7209</v>
      </c>
      <c r="B1242" s="338">
        <v>35664</v>
      </c>
      <c r="C1242" s="347" t="s">
        <v>7479</v>
      </c>
    </row>
    <row r="1243" spans="1:3">
      <c r="A1243" s="59" t="s">
        <v>6458</v>
      </c>
      <c r="B1243" s="338">
        <v>34947</v>
      </c>
      <c r="C1243" s="337" t="s">
        <v>6802</v>
      </c>
    </row>
    <row r="1244" spans="1:3">
      <c r="A1244" s="59" t="s">
        <v>6223</v>
      </c>
      <c r="B1244" s="338">
        <v>34152</v>
      </c>
      <c r="C1244" s="347" t="s">
        <v>5840</v>
      </c>
    </row>
    <row r="1245" spans="1:3">
      <c r="A1245" t="s">
        <v>10133</v>
      </c>
      <c r="B1245" s="348">
        <v>36855</v>
      </c>
      <c r="C1245" s="340" t="s">
        <v>9980</v>
      </c>
    </row>
    <row r="1246" spans="1:3">
      <c r="A1246" t="s">
        <v>10054</v>
      </c>
      <c r="B1246" s="348">
        <v>37144</v>
      </c>
      <c r="C1246" s="340" t="s">
        <v>9539</v>
      </c>
    </row>
    <row r="1247" spans="1:3">
      <c r="A1247" s="59" t="s">
        <v>7139</v>
      </c>
      <c r="B1247" s="338">
        <v>35172</v>
      </c>
      <c r="C1247" s="347" t="s">
        <v>6796</v>
      </c>
    </row>
    <row r="1248" spans="1:3">
      <c r="A1248" s="59" t="s">
        <v>6000</v>
      </c>
      <c r="B1248" s="338">
        <v>34328</v>
      </c>
      <c r="C1248" s="347" t="s">
        <v>6351</v>
      </c>
    </row>
    <row r="1249" spans="1:3">
      <c r="A1249" t="s">
        <v>1963</v>
      </c>
      <c r="B1249" s="341">
        <v>30652</v>
      </c>
      <c r="C1249" s="342" t="s">
        <v>2199</v>
      </c>
    </row>
    <row r="1250" spans="1:3">
      <c r="A1250" s="59" t="s">
        <v>5174</v>
      </c>
      <c r="B1250" s="338">
        <v>34137</v>
      </c>
      <c r="C1250" s="337" t="s">
        <v>5317</v>
      </c>
    </row>
    <row r="1251" spans="1:3">
      <c r="A1251" s="164" t="s">
        <v>7961</v>
      </c>
      <c r="B1251" s="350">
        <v>35501</v>
      </c>
      <c r="C1251" s="351" t="s">
        <v>8289</v>
      </c>
    </row>
    <row r="1252" spans="1:3">
      <c r="A1252" t="s">
        <v>3621</v>
      </c>
      <c r="B1252" s="341">
        <v>31228</v>
      </c>
      <c r="C1252" s="342" t="s">
        <v>2884</v>
      </c>
    </row>
    <row r="1253" spans="1:3">
      <c r="A1253" s="10" t="s">
        <v>4608</v>
      </c>
      <c r="B1253" s="341">
        <v>33977</v>
      </c>
      <c r="C1253" s="337" t="s">
        <v>4846</v>
      </c>
    </row>
    <row r="1254" spans="1:3">
      <c r="A1254" s="59" t="s">
        <v>6650</v>
      </c>
      <c r="B1254" s="338">
        <v>34816</v>
      </c>
      <c r="C1254" s="337" t="s">
        <v>6802</v>
      </c>
    </row>
    <row r="1255" spans="1:3">
      <c r="A1255" t="s">
        <v>1910</v>
      </c>
      <c r="B1255" s="341">
        <v>28482</v>
      </c>
      <c r="C1255" s="342" t="s">
        <v>1448</v>
      </c>
    </row>
    <row r="1256" spans="1:3">
      <c r="A1256" t="s">
        <v>1079</v>
      </c>
      <c r="B1256" s="341">
        <v>31727</v>
      </c>
      <c r="C1256" s="342" t="s">
        <v>1153</v>
      </c>
    </row>
    <row r="1257" spans="1:3">
      <c r="A1257" t="s">
        <v>185</v>
      </c>
      <c r="B1257" s="341">
        <v>31683</v>
      </c>
      <c r="C1257" s="342" t="s">
        <v>2409</v>
      </c>
    </row>
    <row r="1258" spans="1:3">
      <c r="A1258" s="59" t="s">
        <v>6747</v>
      </c>
      <c r="B1258" s="338">
        <v>34131</v>
      </c>
      <c r="C1258" s="337" t="s">
        <v>6351</v>
      </c>
    </row>
    <row r="1259" spans="1:3">
      <c r="A1259" t="s">
        <v>1080</v>
      </c>
      <c r="B1259" s="341">
        <v>32372</v>
      </c>
      <c r="C1259" s="342" t="s">
        <v>1172</v>
      </c>
    </row>
    <row r="1260" spans="1:3">
      <c r="A1260" t="s">
        <v>3381</v>
      </c>
      <c r="B1260" s="341">
        <v>30503</v>
      </c>
      <c r="C1260" s="342" t="s">
        <v>3493</v>
      </c>
    </row>
    <row r="1261" spans="1:3">
      <c r="A1261" s="59" t="s">
        <v>431</v>
      </c>
      <c r="B1261" s="338">
        <v>31899</v>
      </c>
      <c r="C1261" s="337" t="s">
        <v>2409</v>
      </c>
    </row>
    <row r="1262" spans="1:3">
      <c r="A1262" t="s">
        <v>2350</v>
      </c>
      <c r="B1262" s="341">
        <v>29310</v>
      </c>
      <c r="C1262" s="342" t="s">
        <v>2666</v>
      </c>
    </row>
    <row r="1263" spans="1:3">
      <c r="A1263" s="90" t="s">
        <v>3839</v>
      </c>
      <c r="B1263" s="338">
        <v>33061</v>
      </c>
      <c r="C1263" s="337" t="s">
        <v>4179</v>
      </c>
    </row>
    <row r="1264" spans="1:3">
      <c r="A1264" t="s">
        <v>2351</v>
      </c>
      <c r="B1264" s="341">
        <v>32257</v>
      </c>
      <c r="C1264" s="342" t="s">
        <v>2414</v>
      </c>
    </row>
    <row r="1265" spans="1:3">
      <c r="A1265" s="59" t="s">
        <v>5145</v>
      </c>
      <c r="B1265" s="338">
        <v>33383</v>
      </c>
      <c r="C1265" s="337" t="s">
        <v>4179</v>
      </c>
    </row>
    <row r="1266" spans="1:3">
      <c r="A1266" s="59" t="s">
        <v>6446</v>
      </c>
      <c r="B1266" s="338">
        <v>34836</v>
      </c>
      <c r="C1266" s="337" t="s">
        <v>6796</v>
      </c>
    </row>
    <row r="1267" spans="1:3">
      <c r="A1267" s="316" t="s">
        <v>11034</v>
      </c>
      <c r="B1267" s="339">
        <v>36074</v>
      </c>
      <c r="C1267" s="340" t="s">
        <v>10955</v>
      </c>
    </row>
    <row r="1268" spans="1:3">
      <c r="A1268" s="59" t="s">
        <v>6092</v>
      </c>
      <c r="B1268" s="338">
        <v>34680</v>
      </c>
      <c r="C1268" s="347" t="s">
        <v>6352</v>
      </c>
    </row>
    <row r="1269" spans="1:3">
      <c r="A1269" t="s">
        <v>9077</v>
      </c>
      <c r="B1269" s="341">
        <v>35827</v>
      </c>
      <c r="C1269" s="340" t="s">
        <v>8295</v>
      </c>
    </row>
    <row r="1270" spans="1:3">
      <c r="A1270" s="109" t="s">
        <v>7989</v>
      </c>
      <c r="B1270" s="345">
        <v>36222</v>
      </c>
      <c r="C1270" s="346" t="s">
        <v>8289</v>
      </c>
    </row>
    <row r="1271" spans="1:3">
      <c r="A1271" s="59" t="s">
        <v>6047</v>
      </c>
      <c r="B1271" s="338">
        <v>34322</v>
      </c>
      <c r="C1271" s="347" t="s">
        <v>5314</v>
      </c>
    </row>
    <row r="1272" spans="1:3">
      <c r="A1272" t="s">
        <v>1302</v>
      </c>
      <c r="B1272" s="341">
        <v>31508</v>
      </c>
      <c r="C1272" s="342" t="s">
        <v>1303</v>
      </c>
    </row>
    <row r="1273" spans="1:3">
      <c r="A1273" s="59" t="s">
        <v>432</v>
      </c>
      <c r="B1273" s="338">
        <v>32324</v>
      </c>
      <c r="C1273" s="337" t="s">
        <v>483</v>
      </c>
    </row>
    <row r="1274" spans="1:3">
      <c r="A1274" s="316" t="s">
        <v>11035</v>
      </c>
      <c r="B1274" s="339">
        <v>36419</v>
      </c>
      <c r="C1274" s="340" t="s">
        <v>10953</v>
      </c>
    </row>
    <row r="1275" spans="1:3">
      <c r="A1275" s="109" t="s">
        <v>8145</v>
      </c>
      <c r="B1275" s="345">
        <v>35756</v>
      </c>
      <c r="C1275" s="346" t="s">
        <v>8285</v>
      </c>
    </row>
    <row r="1276" spans="1:3">
      <c r="A1276" t="s">
        <v>1182</v>
      </c>
      <c r="B1276" s="341">
        <v>31801</v>
      </c>
      <c r="C1276" s="342" t="s">
        <v>1018</v>
      </c>
    </row>
    <row r="1277" spans="1:3">
      <c r="A1277" t="s">
        <v>2432</v>
      </c>
      <c r="B1277" s="341">
        <v>30435</v>
      </c>
      <c r="C1277" s="342" t="s">
        <v>2612</v>
      </c>
    </row>
    <row r="1278" spans="1:3">
      <c r="A1278" t="s">
        <v>186</v>
      </c>
      <c r="B1278" s="341">
        <v>32281</v>
      </c>
      <c r="C1278" s="342" t="s">
        <v>2409</v>
      </c>
    </row>
    <row r="1279" spans="1:3">
      <c r="A1279" s="90" t="s">
        <v>3908</v>
      </c>
      <c r="B1279" s="338">
        <v>33083</v>
      </c>
      <c r="C1279" s="337" t="s">
        <v>4178</v>
      </c>
    </row>
    <row r="1280" spans="1:3">
      <c r="A1280" t="s">
        <v>3256</v>
      </c>
      <c r="B1280" s="341">
        <v>31205</v>
      </c>
      <c r="C1280" s="342" t="s">
        <v>2796</v>
      </c>
    </row>
    <row r="1281" spans="1:3">
      <c r="A1281" t="s">
        <v>2895</v>
      </c>
      <c r="B1281" s="341">
        <v>29761</v>
      </c>
      <c r="C1281" s="342" t="s">
        <v>3495</v>
      </c>
    </row>
    <row r="1282" spans="1:3">
      <c r="A1282" s="59" t="s">
        <v>5631</v>
      </c>
      <c r="B1282" s="338">
        <v>34068</v>
      </c>
      <c r="C1282" s="337" t="s">
        <v>5841</v>
      </c>
    </row>
    <row r="1283" spans="1:3">
      <c r="A1283" s="59" t="s">
        <v>7262</v>
      </c>
      <c r="B1283" s="338">
        <v>35284</v>
      </c>
      <c r="C1283" s="347" t="s">
        <v>7482</v>
      </c>
    </row>
    <row r="1284" spans="1:3">
      <c r="A1284" s="109" t="s">
        <v>8121</v>
      </c>
      <c r="B1284" s="345">
        <v>36054</v>
      </c>
      <c r="C1284" s="346" t="s">
        <v>8291</v>
      </c>
    </row>
    <row r="1285" spans="1:3">
      <c r="A1285" t="s">
        <v>9019</v>
      </c>
      <c r="B1285" s="341">
        <v>36083</v>
      </c>
      <c r="C1285" s="341" t="s">
        <v>8466</v>
      </c>
    </row>
    <row r="1286" spans="1:3">
      <c r="A1286" t="s">
        <v>630</v>
      </c>
      <c r="B1286" s="341">
        <v>32079</v>
      </c>
      <c r="C1286" s="342" t="s">
        <v>1170</v>
      </c>
    </row>
    <row r="1287" spans="1:3">
      <c r="A1287" t="s">
        <v>10184</v>
      </c>
      <c r="B1287" s="348">
        <v>35646</v>
      </c>
      <c r="C1287" s="344" t="s">
        <v>10151</v>
      </c>
    </row>
    <row r="1288" spans="1:3">
      <c r="A1288" s="59" t="s">
        <v>5398</v>
      </c>
      <c r="B1288" s="338">
        <v>33232</v>
      </c>
      <c r="C1288" s="337" t="s">
        <v>4179</v>
      </c>
    </row>
    <row r="1289" spans="1:3">
      <c r="A1289" t="s">
        <v>2352</v>
      </c>
      <c r="B1289" s="341">
        <v>31692</v>
      </c>
      <c r="C1289" s="342" t="s">
        <v>3137</v>
      </c>
    </row>
    <row r="1290" spans="1:3">
      <c r="A1290" s="59" t="s">
        <v>6773</v>
      </c>
      <c r="B1290" s="338">
        <v>34676</v>
      </c>
      <c r="C1290" s="337" t="s">
        <v>6795</v>
      </c>
    </row>
    <row r="1291" spans="1:3">
      <c r="A1291" s="316" t="s">
        <v>11036</v>
      </c>
      <c r="B1291" s="339">
        <v>36760</v>
      </c>
      <c r="C1291" s="340">
        <v>23.4</v>
      </c>
    </row>
    <row r="1292" spans="1:3">
      <c r="A1292" s="59" t="s">
        <v>6361</v>
      </c>
      <c r="B1292" s="338">
        <v>34660</v>
      </c>
      <c r="C1292" s="347" t="s">
        <v>6351</v>
      </c>
    </row>
    <row r="1293" spans="1:3">
      <c r="A1293" s="164" t="s">
        <v>7977</v>
      </c>
      <c r="B1293" s="350">
        <v>35768</v>
      </c>
      <c r="C1293" s="351" t="s">
        <v>8286</v>
      </c>
    </row>
    <row r="1294" spans="1:3">
      <c r="A1294" s="59" t="s">
        <v>6453</v>
      </c>
      <c r="B1294" s="338">
        <v>35686</v>
      </c>
      <c r="C1294" s="337" t="s">
        <v>6804</v>
      </c>
    </row>
    <row r="1295" spans="1:3">
      <c r="A1295" s="59" t="s">
        <v>433</v>
      </c>
      <c r="B1295" s="338">
        <v>32603</v>
      </c>
      <c r="C1295" s="337" t="s">
        <v>485</v>
      </c>
    </row>
    <row r="1296" spans="1:3">
      <c r="A1296" t="s">
        <v>2522</v>
      </c>
      <c r="B1296" s="341">
        <v>30264</v>
      </c>
      <c r="C1296" s="342" t="s">
        <v>3491</v>
      </c>
    </row>
    <row r="1297" spans="1:3">
      <c r="A1297" s="59" t="s">
        <v>3257</v>
      </c>
      <c r="B1297" s="338">
        <v>26727</v>
      </c>
      <c r="C1297" s="352">
        <v>0</v>
      </c>
    </row>
    <row r="1298" spans="1:3">
      <c r="A1298" t="s">
        <v>3173</v>
      </c>
      <c r="B1298" s="341">
        <v>30202</v>
      </c>
      <c r="C1298" s="342" t="s">
        <v>2196</v>
      </c>
    </row>
    <row r="1299" spans="1:3">
      <c r="A1299" s="109" t="s">
        <v>8033</v>
      </c>
      <c r="B1299" s="345">
        <v>35768</v>
      </c>
      <c r="C1299" s="346" t="s">
        <v>8292</v>
      </c>
    </row>
    <row r="1300" spans="1:3">
      <c r="A1300" t="s">
        <v>1873</v>
      </c>
      <c r="B1300" s="341">
        <v>29893</v>
      </c>
      <c r="C1300" s="342" t="s">
        <v>1871</v>
      </c>
    </row>
    <row r="1301" spans="1:3">
      <c r="A1301" s="164" t="s">
        <v>7950</v>
      </c>
      <c r="B1301" s="350">
        <v>36041</v>
      </c>
      <c r="C1301" s="351" t="s">
        <v>8285</v>
      </c>
    </row>
    <row r="1302" spans="1:3">
      <c r="A1302" t="s">
        <v>9156</v>
      </c>
      <c r="B1302" s="341">
        <v>35681</v>
      </c>
      <c r="C1302" s="341" t="s">
        <v>8523</v>
      </c>
    </row>
    <row r="1303" spans="1:3">
      <c r="A1303" t="s">
        <v>2353</v>
      </c>
      <c r="B1303" s="341">
        <v>30311</v>
      </c>
      <c r="C1303" s="342" t="s">
        <v>1622</v>
      </c>
    </row>
    <row r="1304" spans="1:3">
      <c r="A1304" s="59" t="s">
        <v>5051</v>
      </c>
      <c r="B1304" s="338">
        <v>34336</v>
      </c>
      <c r="C1304" s="337" t="s">
        <v>5313</v>
      </c>
    </row>
    <row r="1305" spans="1:3">
      <c r="A1305" t="s">
        <v>9284</v>
      </c>
      <c r="B1305" s="341">
        <v>36161</v>
      </c>
      <c r="C1305" s="341" t="s">
        <v>8466</v>
      </c>
    </row>
    <row r="1306" spans="1:3">
      <c r="A1306" t="s">
        <v>1081</v>
      </c>
      <c r="B1306" s="341">
        <v>32830</v>
      </c>
      <c r="C1306" s="342" t="s">
        <v>1082</v>
      </c>
    </row>
    <row r="1307" spans="1:3">
      <c r="A1307" s="59" t="s">
        <v>6199</v>
      </c>
      <c r="B1307" s="338">
        <v>33662</v>
      </c>
      <c r="C1307" s="347" t="s">
        <v>4846</v>
      </c>
    </row>
    <row r="1308" spans="1:3">
      <c r="A1308" s="59" t="s">
        <v>6664</v>
      </c>
      <c r="B1308" s="338">
        <v>35586</v>
      </c>
      <c r="C1308" s="337" t="s">
        <v>6833</v>
      </c>
    </row>
    <row r="1309" spans="1:3">
      <c r="A1309" s="59" t="s">
        <v>5259</v>
      </c>
      <c r="B1309" s="338">
        <v>33787</v>
      </c>
      <c r="C1309" s="337" t="s">
        <v>5314</v>
      </c>
    </row>
    <row r="1310" spans="1:3">
      <c r="A1310" t="s">
        <v>9052</v>
      </c>
      <c r="B1310" s="341">
        <v>36312</v>
      </c>
      <c r="C1310" s="341" t="s">
        <v>9250</v>
      </c>
    </row>
    <row r="1311" spans="1:3">
      <c r="A1311" s="59" t="s">
        <v>5983</v>
      </c>
      <c r="B1311" s="338">
        <v>34708</v>
      </c>
      <c r="C1311" s="347" t="s">
        <v>6353</v>
      </c>
    </row>
    <row r="1312" spans="1:3">
      <c r="A1312" s="59" t="s">
        <v>6598</v>
      </c>
      <c r="B1312" s="338">
        <v>35312</v>
      </c>
      <c r="C1312" s="337" t="s">
        <v>6807</v>
      </c>
    </row>
    <row r="1313" spans="1:3">
      <c r="A1313" s="59" t="s">
        <v>434</v>
      </c>
      <c r="B1313" s="338">
        <v>32896</v>
      </c>
      <c r="C1313" s="337" t="s">
        <v>483</v>
      </c>
    </row>
    <row r="1314" spans="1:3">
      <c r="A1314" t="s">
        <v>10118</v>
      </c>
      <c r="B1314" s="348">
        <v>35692</v>
      </c>
      <c r="C1314" s="340" t="s">
        <v>9612</v>
      </c>
    </row>
    <row r="1315" spans="1:3">
      <c r="A1315" s="109" t="s">
        <v>7914</v>
      </c>
      <c r="B1315" s="345">
        <v>35926</v>
      </c>
      <c r="C1315" s="346" t="s">
        <v>8288</v>
      </c>
    </row>
    <row r="1316" spans="1:3">
      <c r="A1316" t="s">
        <v>9256</v>
      </c>
      <c r="B1316" s="341"/>
      <c r="C1316" s="341" t="s">
        <v>8522</v>
      </c>
    </row>
    <row r="1317" spans="1:3">
      <c r="A1317" s="316" t="s">
        <v>9256</v>
      </c>
      <c r="B1317" s="339">
        <v>35991</v>
      </c>
      <c r="C1317" s="340">
        <v>21.5</v>
      </c>
    </row>
    <row r="1318" spans="1:3">
      <c r="A1318" t="s">
        <v>1083</v>
      </c>
      <c r="B1318" s="341">
        <v>28847</v>
      </c>
      <c r="C1318" s="342" t="s">
        <v>1784</v>
      </c>
    </row>
    <row r="1319" spans="1:3">
      <c r="A1319" t="s">
        <v>1592</v>
      </c>
      <c r="B1319" s="341">
        <v>29018</v>
      </c>
      <c r="C1319" s="342" t="s">
        <v>2322</v>
      </c>
    </row>
    <row r="1320" spans="1:3">
      <c r="A1320" t="s">
        <v>2354</v>
      </c>
      <c r="B1320" s="341">
        <v>32792</v>
      </c>
      <c r="C1320" s="342" t="s">
        <v>2355</v>
      </c>
    </row>
    <row r="1321" spans="1:3">
      <c r="A1321" s="164" t="s">
        <v>8059</v>
      </c>
      <c r="B1321" s="350">
        <v>35348</v>
      </c>
      <c r="C1321" s="351" t="s">
        <v>8285</v>
      </c>
    </row>
    <row r="1322" spans="1:3">
      <c r="A1322" s="59" t="s">
        <v>4491</v>
      </c>
      <c r="B1322" s="338">
        <v>32661</v>
      </c>
      <c r="C1322" s="337" t="s">
        <v>499</v>
      </c>
    </row>
    <row r="1323" spans="1:3">
      <c r="A1323" t="s">
        <v>84</v>
      </c>
      <c r="B1323" s="341">
        <v>31810</v>
      </c>
      <c r="C1323" s="342" t="s">
        <v>2409</v>
      </c>
    </row>
    <row r="1324" spans="1:3">
      <c r="A1324" s="59" t="s">
        <v>4988</v>
      </c>
      <c r="B1324" s="338">
        <v>33665</v>
      </c>
      <c r="C1324" s="337" t="s">
        <v>5318</v>
      </c>
    </row>
    <row r="1325" spans="1:3">
      <c r="A1325" s="164" t="s">
        <v>8064</v>
      </c>
      <c r="B1325" s="350">
        <v>35299</v>
      </c>
      <c r="C1325" s="351" t="s">
        <v>8289</v>
      </c>
    </row>
    <row r="1326" spans="1:3">
      <c r="A1326" s="59" t="s">
        <v>6644</v>
      </c>
      <c r="B1326" s="338">
        <v>35430</v>
      </c>
      <c r="C1326" s="337" t="s">
        <v>6804</v>
      </c>
    </row>
    <row r="1327" spans="1:3">
      <c r="A1327" t="s">
        <v>1393</v>
      </c>
      <c r="B1327" s="341">
        <v>30343</v>
      </c>
      <c r="C1327" s="342" t="s">
        <v>2196</v>
      </c>
    </row>
    <row r="1328" spans="1:3">
      <c r="A1328" s="100" t="s">
        <v>4461</v>
      </c>
      <c r="B1328" s="341">
        <v>33181</v>
      </c>
      <c r="C1328" s="337" t="s">
        <v>4846</v>
      </c>
    </row>
    <row r="1329" spans="1:3">
      <c r="A1329" s="10" t="s">
        <v>4352</v>
      </c>
      <c r="B1329" s="341">
        <v>32665</v>
      </c>
      <c r="C1329" s="337" t="s">
        <v>4179</v>
      </c>
    </row>
    <row r="1330" spans="1:3">
      <c r="A1330" s="59" t="s">
        <v>6235</v>
      </c>
      <c r="B1330" s="338">
        <v>34710</v>
      </c>
      <c r="C1330" s="347" t="s">
        <v>6362</v>
      </c>
    </row>
    <row r="1331" spans="1:3">
      <c r="A1331" s="59" t="s">
        <v>435</v>
      </c>
      <c r="B1331" s="338">
        <v>32519</v>
      </c>
      <c r="C1331" s="337" t="s">
        <v>489</v>
      </c>
    </row>
    <row r="1332" spans="1:3">
      <c r="A1332" s="316" t="s">
        <v>11037</v>
      </c>
      <c r="B1332" s="339">
        <v>36780</v>
      </c>
      <c r="C1332" s="340">
        <v>23.4</v>
      </c>
    </row>
    <row r="1333" spans="1:3">
      <c r="A1333" t="s">
        <v>10185</v>
      </c>
      <c r="B1333" s="348">
        <v>35123</v>
      </c>
      <c r="C1333" s="344" t="s">
        <v>10151</v>
      </c>
    </row>
    <row r="1334" spans="1:3">
      <c r="A1334" s="91" t="s">
        <v>3909</v>
      </c>
      <c r="B1334" s="338">
        <v>32706</v>
      </c>
      <c r="C1334" s="337" t="s">
        <v>499</v>
      </c>
    </row>
    <row r="1335" spans="1:3">
      <c r="A1335" s="59" t="s">
        <v>436</v>
      </c>
      <c r="B1335" s="338">
        <v>32512</v>
      </c>
      <c r="C1335" s="337" t="s">
        <v>1153</v>
      </c>
    </row>
    <row r="1336" spans="1:3">
      <c r="A1336" t="s">
        <v>1385</v>
      </c>
      <c r="B1336" s="341">
        <v>31427</v>
      </c>
      <c r="C1336" s="342" t="s">
        <v>1444</v>
      </c>
    </row>
    <row r="1337" spans="1:3">
      <c r="A1337" s="109" t="s">
        <v>8136</v>
      </c>
      <c r="B1337" s="345">
        <v>36251</v>
      </c>
      <c r="C1337" s="346" t="s">
        <v>8291</v>
      </c>
    </row>
    <row r="1338" spans="1:3">
      <c r="A1338" s="59" t="s">
        <v>7343</v>
      </c>
      <c r="B1338" s="338">
        <v>33613</v>
      </c>
      <c r="C1338" s="347" t="s">
        <v>5322</v>
      </c>
    </row>
    <row r="1339" spans="1:3">
      <c r="A1339" s="59" t="s">
        <v>437</v>
      </c>
      <c r="B1339" s="338">
        <v>31838</v>
      </c>
      <c r="C1339" s="337" t="s">
        <v>2452</v>
      </c>
    </row>
    <row r="1340" spans="1:3">
      <c r="A1340" s="99" t="s">
        <v>11038</v>
      </c>
      <c r="B1340" s="339">
        <v>35121</v>
      </c>
      <c r="C1340" s="340" t="s">
        <v>11015</v>
      </c>
    </row>
    <row r="1341" spans="1:3">
      <c r="A1341" t="s">
        <v>8979</v>
      </c>
      <c r="B1341" s="341">
        <v>36130</v>
      </c>
      <c r="C1341" s="341" t="s">
        <v>9293</v>
      </c>
    </row>
    <row r="1342" spans="1:3">
      <c r="A1342" s="59" t="s">
        <v>6071</v>
      </c>
      <c r="B1342" s="338">
        <v>34654</v>
      </c>
      <c r="C1342" s="347" t="s">
        <v>6360</v>
      </c>
    </row>
    <row r="1343" spans="1:3">
      <c r="A1343" s="59" t="s">
        <v>6754</v>
      </c>
      <c r="B1343" s="338">
        <v>34795</v>
      </c>
      <c r="C1343" s="337" t="s">
        <v>6795</v>
      </c>
    </row>
    <row r="1344" spans="1:3">
      <c r="A1344" s="59" t="s">
        <v>5995</v>
      </c>
      <c r="B1344" s="338">
        <v>33496</v>
      </c>
      <c r="C1344" s="347" t="s">
        <v>5314</v>
      </c>
    </row>
    <row r="1345" spans="1:3">
      <c r="A1345" t="s">
        <v>10123</v>
      </c>
      <c r="B1345" s="348">
        <v>36537</v>
      </c>
      <c r="C1345" s="340" t="s">
        <v>9980</v>
      </c>
    </row>
    <row r="1346" spans="1:3">
      <c r="A1346" s="316" t="s">
        <v>11039</v>
      </c>
      <c r="B1346" s="358">
        <v>36070</v>
      </c>
      <c r="C1346" s="340">
        <v>22.6</v>
      </c>
    </row>
    <row r="1347" spans="1:3">
      <c r="A1347" s="59" t="s">
        <v>6594</v>
      </c>
      <c r="B1347" s="338">
        <v>34394</v>
      </c>
      <c r="C1347" s="337" t="s">
        <v>6351</v>
      </c>
    </row>
    <row r="1348" spans="1:3">
      <c r="A1348" t="s">
        <v>3203</v>
      </c>
      <c r="B1348" s="341">
        <v>31331</v>
      </c>
      <c r="C1348" s="342" t="s">
        <v>1439</v>
      </c>
    </row>
    <row r="1349" spans="1:3">
      <c r="A1349" s="164" t="s">
        <v>7983</v>
      </c>
      <c r="B1349" s="350">
        <v>35299</v>
      </c>
      <c r="C1349" s="351" t="s">
        <v>8284</v>
      </c>
    </row>
    <row r="1350" spans="1:3">
      <c r="A1350" s="90" t="s">
        <v>3830</v>
      </c>
      <c r="B1350" s="338">
        <v>33516</v>
      </c>
      <c r="C1350" s="337" t="s">
        <v>4180</v>
      </c>
    </row>
    <row r="1351" spans="1:3">
      <c r="A1351" t="s">
        <v>3020</v>
      </c>
      <c r="B1351" s="341">
        <v>28738</v>
      </c>
      <c r="C1351" s="342" t="s">
        <v>3021</v>
      </c>
    </row>
    <row r="1352" spans="1:3">
      <c r="A1352" t="s">
        <v>9909</v>
      </c>
      <c r="B1352" s="348">
        <v>36125</v>
      </c>
      <c r="C1352" s="344" t="s">
        <v>10151</v>
      </c>
    </row>
    <row r="1353" spans="1:3">
      <c r="A1353" s="59" t="s">
        <v>6113</v>
      </c>
      <c r="B1353" s="338">
        <v>34705</v>
      </c>
      <c r="C1353" s="347" t="s">
        <v>6351</v>
      </c>
    </row>
    <row r="1354" spans="1:3">
      <c r="A1354" s="59" t="s">
        <v>5618</v>
      </c>
      <c r="B1354" s="338">
        <v>34019</v>
      </c>
      <c r="C1354" s="337" t="s">
        <v>5317</v>
      </c>
    </row>
    <row r="1355" spans="1:3">
      <c r="A1355" s="59" t="s">
        <v>7303</v>
      </c>
      <c r="B1355" s="338">
        <v>35331</v>
      </c>
      <c r="C1355" s="347" t="s">
        <v>7477</v>
      </c>
    </row>
    <row r="1356" spans="1:3">
      <c r="A1356" s="164" t="s">
        <v>8045</v>
      </c>
      <c r="B1356" s="350">
        <v>35591</v>
      </c>
      <c r="C1356" s="351" t="s">
        <v>8288</v>
      </c>
    </row>
    <row r="1357" spans="1:3">
      <c r="A1357" t="s">
        <v>1927</v>
      </c>
      <c r="B1357" s="341">
        <v>29060</v>
      </c>
      <c r="C1357" s="342" t="s">
        <v>2200</v>
      </c>
    </row>
    <row r="1358" spans="1:3">
      <c r="A1358" s="90" t="s">
        <v>3910</v>
      </c>
      <c r="B1358" s="338">
        <v>32563</v>
      </c>
      <c r="C1358" s="337" t="s">
        <v>499</v>
      </c>
    </row>
    <row r="1359" spans="1:3">
      <c r="A1359" s="235" t="s">
        <v>5499</v>
      </c>
      <c r="B1359" s="338">
        <v>34265</v>
      </c>
      <c r="C1359" s="337" t="s">
        <v>5843</v>
      </c>
    </row>
    <row r="1360" spans="1:3">
      <c r="A1360" t="s">
        <v>9216</v>
      </c>
      <c r="B1360" s="341"/>
      <c r="C1360" s="341" t="s">
        <v>8522</v>
      </c>
    </row>
    <row r="1361" spans="1:3">
      <c r="A1361" s="59" t="s">
        <v>6606</v>
      </c>
      <c r="B1361" s="338">
        <v>35291</v>
      </c>
      <c r="C1361" s="337" t="s">
        <v>6795</v>
      </c>
    </row>
    <row r="1362" spans="1:3">
      <c r="A1362" t="s">
        <v>2223</v>
      </c>
      <c r="B1362" s="341">
        <v>30397</v>
      </c>
      <c r="C1362" s="342" t="s">
        <v>2980</v>
      </c>
    </row>
    <row r="1363" spans="1:3">
      <c r="A1363" s="59" t="s">
        <v>4974</v>
      </c>
      <c r="B1363" s="338">
        <v>33741</v>
      </c>
      <c r="C1363" s="337" t="s">
        <v>4846</v>
      </c>
    </row>
    <row r="1364" spans="1:3">
      <c r="A1364" s="59" t="s">
        <v>5736</v>
      </c>
      <c r="B1364" s="338">
        <v>34154</v>
      </c>
      <c r="C1364" s="347" t="s">
        <v>5841</v>
      </c>
    </row>
    <row r="1365" spans="1:3">
      <c r="A1365" s="90" t="s">
        <v>3911</v>
      </c>
      <c r="B1365" s="338">
        <v>33244</v>
      </c>
      <c r="C1365" s="337" t="s">
        <v>4179</v>
      </c>
    </row>
    <row r="1366" spans="1:3">
      <c r="A1366" t="s">
        <v>2526</v>
      </c>
      <c r="B1366" s="341">
        <v>30712</v>
      </c>
      <c r="C1366" s="342" t="s">
        <v>2525</v>
      </c>
    </row>
    <row r="1367" spans="1:3">
      <c r="A1367" t="s">
        <v>1051</v>
      </c>
      <c r="B1367" s="341">
        <v>32290</v>
      </c>
      <c r="C1367" s="342" t="s">
        <v>1052</v>
      </c>
    </row>
    <row r="1368" spans="1:3">
      <c r="A1368" s="90" t="s">
        <v>3134</v>
      </c>
      <c r="B1368" s="338">
        <v>33001</v>
      </c>
      <c r="C1368" s="337" t="s">
        <v>4180</v>
      </c>
    </row>
    <row r="1369" spans="1:3">
      <c r="A1369" t="s">
        <v>9253</v>
      </c>
      <c r="B1369" s="341">
        <v>36192</v>
      </c>
      <c r="C1369" s="341" t="s">
        <v>8459</v>
      </c>
    </row>
    <row r="1370" spans="1:3">
      <c r="A1370" s="109" t="s">
        <v>8005</v>
      </c>
      <c r="B1370" s="345">
        <v>35694</v>
      </c>
      <c r="C1370" s="362" t="s">
        <v>8291</v>
      </c>
    </row>
    <row r="1371" spans="1:3">
      <c r="A1371" s="59" t="s">
        <v>5009</v>
      </c>
      <c r="B1371" s="338">
        <v>33870</v>
      </c>
      <c r="C1371" s="337" t="s">
        <v>5316</v>
      </c>
    </row>
    <row r="1372" spans="1:3">
      <c r="A1372" t="s">
        <v>10128</v>
      </c>
      <c r="B1372" s="348">
        <v>36822</v>
      </c>
      <c r="C1372" s="340" t="s">
        <v>9539</v>
      </c>
    </row>
    <row r="1373" spans="1:3">
      <c r="A1373" t="s">
        <v>2323</v>
      </c>
      <c r="B1373" s="341">
        <v>26950</v>
      </c>
      <c r="C1373" s="342"/>
    </row>
    <row r="1374" spans="1:3">
      <c r="A1374" s="59" t="s">
        <v>7368</v>
      </c>
      <c r="B1374" s="338">
        <v>34694</v>
      </c>
      <c r="C1374" s="347" t="s">
        <v>6795</v>
      </c>
    </row>
    <row r="1375" spans="1:3">
      <c r="A1375" s="59" t="s">
        <v>5970</v>
      </c>
      <c r="B1375" s="338">
        <v>34450</v>
      </c>
      <c r="C1375" s="347" t="s">
        <v>6352</v>
      </c>
    </row>
    <row r="1376" spans="1:3">
      <c r="A1376" s="59" t="s">
        <v>7233</v>
      </c>
      <c r="B1376" s="338">
        <v>35655</v>
      </c>
      <c r="C1376" s="347" t="s">
        <v>7478</v>
      </c>
    </row>
    <row r="1377" spans="1:3">
      <c r="A1377" s="59" t="s">
        <v>7125</v>
      </c>
      <c r="B1377" s="338">
        <v>34985</v>
      </c>
      <c r="C1377" s="347" t="s">
        <v>6804</v>
      </c>
    </row>
    <row r="1378" spans="1:3">
      <c r="A1378" s="189" t="s">
        <v>8294</v>
      </c>
      <c r="B1378" s="360">
        <v>34985</v>
      </c>
      <c r="C1378" s="361" t="s">
        <v>6804</v>
      </c>
    </row>
    <row r="1379" spans="1:3">
      <c r="A1379" t="s">
        <v>3382</v>
      </c>
      <c r="B1379" s="341">
        <v>31303</v>
      </c>
      <c r="C1379" s="342" t="s">
        <v>1622</v>
      </c>
    </row>
    <row r="1380" spans="1:3">
      <c r="A1380" s="59" t="s">
        <v>5003</v>
      </c>
      <c r="B1380" s="338">
        <v>33982</v>
      </c>
      <c r="C1380" s="337" t="s">
        <v>5318</v>
      </c>
    </row>
    <row r="1381" spans="1:3">
      <c r="A1381" t="s">
        <v>1921</v>
      </c>
      <c r="B1381" s="341">
        <v>27417</v>
      </c>
      <c r="C1381" s="342"/>
    </row>
    <row r="1382" spans="1:3">
      <c r="A1382" s="59" t="s">
        <v>5455</v>
      </c>
      <c r="B1382" s="338">
        <v>34516</v>
      </c>
      <c r="C1382" s="337" t="s">
        <v>5837</v>
      </c>
    </row>
    <row r="1383" spans="1:3">
      <c r="A1383" s="59" t="s">
        <v>6287</v>
      </c>
      <c r="B1383" s="338">
        <v>34580</v>
      </c>
      <c r="C1383" s="347" t="s">
        <v>6358</v>
      </c>
    </row>
    <row r="1384" spans="1:3">
      <c r="A1384" t="s">
        <v>1084</v>
      </c>
      <c r="B1384" s="341">
        <v>31180</v>
      </c>
      <c r="C1384" s="342" t="s">
        <v>1440</v>
      </c>
    </row>
    <row r="1385" spans="1:3">
      <c r="A1385" t="s">
        <v>8894</v>
      </c>
      <c r="B1385" s="341">
        <v>36008</v>
      </c>
      <c r="C1385" s="341" t="s">
        <v>8459</v>
      </c>
    </row>
    <row r="1386" spans="1:3">
      <c r="A1386" t="s">
        <v>2356</v>
      </c>
      <c r="B1386" s="341">
        <v>32008</v>
      </c>
      <c r="C1386" s="342" t="s">
        <v>2441</v>
      </c>
    </row>
    <row r="1387" spans="1:3">
      <c r="A1387" s="59" t="s">
        <v>7234</v>
      </c>
      <c r="B1387" s="338">
        <v>35353</v>
      </c>
      <c r="C1387" s="347" t="s">
        <v>7477</v>
      </c>
    </row>
    <row r="1388" spans="1:3">
      <c r="A1388" t="s">
        <v>1085</v>
      </c>
      <c r="B1388" s="341">
        <v>32362</v>
      </c>
      <c r="C1388" s="342" t="s">
        <v>1153</v>
      </c>
    </row>
    <row r="1389" spans="1:3">
      <c r="A1389" t="s">
        <v>10124</v>
      </c>
      <c r="B1389" s="348">
        <v>36873</v>
      </c>
      <c r="C1389" s="340" t="s">
        <v>9539</v>
      </c>
    </row>
    <row r="1390" spans="1:3">
      <c r="A1390" s="316" t="s">
        <v>11040</v>
      </c>
      <c r="B1390" s="339">
        <v>36286</v>
      </c>
      <c r="C1390" s="340">
        <v>22.7</v>
      </c>
    </row>
    <row r="1391" spans="1:3">
      <c r="A1391" s="59" t="s">
        <v>7163</v>
      </c>
      <c r="B1391" s="338">
        <v>34362</v>
      </c>
      <c r="C1391" s="347" t="s">
        <v>5840</v>
      </c>
    </row>
    <row r="1392" spans="1:3">
      <c r="A1392" s="59" t="s">
        <v>438</v>
      </c>
      <c r="B1392" s="338">
        <v>32884</v>
      </c>
      <c r="C1392" s="337" t="s">
        <v>439</v>
      </c>
    </row>
    <row r="1393" spans="1:3">
      <c r="A1393" t="s">
        <v>1086</v>
      </c>
      <c r="B1393" s="341">
        <v>32397</v>
      </c>
      <c r="C1393" s="342" t="s">
        <v>1153</v>
      </c>
    </row>
    <row r="1394" spans="1:3">
      <c r="A1394" t="s">
        <v>2357</v>
      </c>
      <c r="B1394" s="341">
        <v>31851</v>
      </c>
      <c r="C1394" s="342" t="s">
        <v>2294</v>
      </c>
    </row>
    <row r="1395" spans="1:3">
      <c r="A1395" s="59" t="s">
        <v>5652</v>
      </c>
      <c r="B1395" s="338">
        <v>34204</v>
      </c>
      <c r="C1395" s="337" t="s">
        <v>5854</v>
      </c>
    </row>
    <row r="1396" spans="1:3">
      <c r="A1396" t="s">
        <v>1612</v>
      </c>
      <c r="B1396" s="341">
        <v>31125</v>
      </c>
      <c r="C1396" s="342" t="s">
        <v>1441</v>
      </c>
    </row>
    <row r="1397" spans="1:3">
      <c r="A1397" t="s">
        <v>10052</v>
      </c>
      <c r="B1397" s="348">
        <v>36231</v>
      </c>
      <c r="C1397" s="340" t="s">
        <v>9644</v>
      </c>
    </row>
    <row r="1398" spans="1:3">
      <c r="A1398" t="s">
        <v>2205</v>
      </c>
      <c r="B1398" s="341">
        <v>31825</v>
      </c>
      <c r="C1398" s="342" t="s">
        <v>2452</v>
      </c>
    </row>
    <row r="1399" spans="1:3">
      <c r="A1399" t="s">
        <v>9042</v>
      </c>
      <c r="B1399" s="341">
        <v>35462</v>
      </c>
      <c r="C1399" s="340" t="s">
        <v>8285</v>
      </c>
    </row>
    <row r="1400" spans="1:3">
      <c r="A1400" s="59" t="s">
        <v>7285</v>
      </c>
      <c r="B1400" s="338">
        <v>35311</v>
      </c>
      <c r="C1400" s="347" t="s">
        <v>7477</v>
      </c>
    </row>
    <row r="1401" spans="1:3">
      <c r="A1401" s="59" t="s">
        <v>5070</v>
      </c>
      <c r="B1401" s="338">
        <v>33620</v>
      </c>
      <c r="C1401" s="337" t="s">
        <v>5314</v>
      </c>
    </row>
    <row r="1402" spans="1:3">
      <c r="A1402" s="99" t="s">
        <v>10326</v>
      </c>
      <c r="B1402" s="339">
        <v>37282</v>
      </c>
      <c r="C1402" s="340" t="s">
        <v>11015</v>
      </c>
    </row>
    <row r="1403" spans="1:3">
      <c r="A1403" t="s">
        <v>2206</v>
      </c>
      <c r="B1403" s="341">
        <v>27404</v>
      </c>
      <c r="C1403" s="342"/>
    </row>
    <row r="1404" spans="1:3">
      <c r="A1404" s="316" t="s">
        <v>11041</v>
      </c>
      <c r="B1404" s="339">
        <v>36462</v>
      </c>
      <c r="C1404" s="340">
        <v>23.3</v>
      </c>
    </row>
    <row r="1405" spans="1:3">
      <c r="A1405" t="s">
        <v>3213</v>
      </c>
      <c r="B1405" s="341">
        <v>31879</v>
      </c>
      <c r="C1405" s="342" t="s">
        <v>3198</v>
      </c>
    </row>
    <row r="1406" spans="1:3">
      <c r="A1406" t="s">
        <v>9001</v>
      </c>
      <c r="B1406" s="341">
        <v>36039</v>
      </c>
    </row>
    <row r="1407" spans="1:3">
      <c r="A1407" s="59" t="s">
        <v>6564</v>
      </c>
      <c r="B1407" s="338">
        <v>34726</v>
      </c>
      <c r="C1407" s="337" t="s">
        <v>6795</v>
      </c>
    </row>
    <row r="1408" spans="1:3">
      <c r="A1408" s="59" t="s">
        <v>7280</v>
      </c>
      <c r="B1408" s="338">
        <v>35236</v>
      </c>
      <c r="C1408" s="347" t="s">
        <v>6800</v>
      </c>
    </row>
    <row r="1409" spans="1:3">
      <c r="A1409" s="90" t="s">
        <v>3912</v>
      </c>
      <c r="B1409" s="338">
        <v>32908</v>
      </c>
      <c r="C1409" s="337" t="s">
        <v>4179</v>
      </c>
    </row>
    <row r="1410" spans="1:3">
      <c r="A1410" s="316" t="s">
        <v>11042</v>
      </c>
      <c r="B1410" s="339">
        <v>36180</v>
      </c>
      <c r="C1410" s="340" t="s">
        <v>10953</v>
      </c>
    </row>
    <row r="1411" spans="1:3">
      <c r="A1411" t="s">
        <v>632</v>
      </c>
      <c r="B1411" s="341">
        <v>31227</v>
      </c>
      <c r="C1411" s="342" t="s">
        <v>1443</v>
      </c>
    </row>
    <row r="1412" spans="1:3">
      <c r="A1412" t="s">
        <v>10186</v>
      </c>
      <c r="B1412" s="348">
        <v>36033</v>
      </c>
      <c r="C1412" s="344" t="s">
        <v>10151</v>
      </c>
    </row>
    <row r="1413" spans="1:3">
      <c r="A1413" s="59" t="s">
        <v>440</v>
      </c>
      <c r="B1413" s="338">
        <v>32760</v>
      </c>
      <c r="C1413" s="337" t="s">
        <v>487</v>
      </c>
    </row>
    <row r="1414" spans="1:3">
      <c r="A1414" s="10" t="s">
        <v>4369</v>
      </c>
      <c r="B1414" s="341">
        <v>33521</v>
      </c>
      <c r="C1414" s="337" t="s">
        <v>4872</v>
      </c>
    </row>
    <row r="1415" spans="1:3">
      <c r="A1415" s="316" t="s">
        <v>11043</v>
      </c>
      <c r="B1415" s="339">
        <v>36594</v>
      </c>
      <c r="C1415" s="340">
        <v>23.5</v>
      </c>
    </row>
    <row r="1416" spans="1:3">
      <c r="A1416" t="s">
        <v>1087</v>
      </c>
      <c r="B1416" s="341">
        <v>32044</v>
      </c>
      <c r="C1416" s="342" t="s">
        <v>1172</v>
      </c>
    </row>
    <row r="1417" spans="1:3">
      <c r="A1417" s="59" t="s">
        <v>5609</v>
      </c>
      <c r="B1417" s="338">
        <v>33501</v>
      </c>
      <c r="C1417" s="337" t="s">
        <v>5322</v>
      </c>
    </row>
    <row r="1418" spans="1:3">
      <c r="A1418" s="10" t="s">
        <v>4422</v>
      </c>
      <c r="B1418" s="341">
        <v>33124</v>
      </c>
      <c r="C1418" s="337" t="s">
        <v>4852</v>
      </c>
    </row>
    <row r="1419" spans="1:3">
      <c r="A1419" s="59" t="s">
        <v>5703</v>
      </c>
      <c r="B1419" s="338">
        <v>33998</v>
      </c>
      <c r="C1419" s="337" t="s">
        <v>5837</v>
      </c>
    </row>
    <row r="1420" spans="1:3">
      <c r="A1420" t="s">
        <v>1022</v>
      </c>
      <c r="B1420" s="341">
        <v>31088</v>
      </c>
      <c r="C1420" s="342" t="s">
        <v>1440</v>
      </c>
    </row>
    <row r="1421" spans="1:3">
      <c r="A1421" s="90" t="s">
        <v>3913</v>
      </c>
      <c r="B1421" s="338">
        <v>32347</v>
      </c>
      <c r="C1421" s="337" t="s">
        <v>2409</v>
      </c>
    </row>
    <row r="1422" spans="1:3">
      <c r="A1422" s="100" t="s">
        <v>4517</v>
      </c>
      <c r="B1422" s="341">
        <v>32153</v>
      </c>
      <c r="C1422" s="337" t="s">
        <v>4179</v>
      </c>
    </row>
    <row r="1423" spans="1:3">
      <c r="A1423" t="s">
        <v>2795</v>
      </c>
      <c r="B1423" s="341">
        <v>30843</v>
      </c>
      <c r="C1423" s="342" t="s">
        <v>2796</v>
      </c>
    </row>
    <row r="1424" spans="1:3">
      <c r="A1424" s="316" t="s">
        <v>11044</v>
      </c>
      <c r="B1424" s="339">
        <v>36014</v>
      </c>
      <c r="C1424" s="340" t="s">
        <v>10953</v>
      </c>
    </row>
    <row r="1425" spans="1:3">
      <c r="A1425" s="316" t="s">
        <v>11045</v>
      </c>
      <c r="B1425" s="339">
        <v>37169</v>
      </c>
      <c r="C1425" s="340">
        <v>23.2</v>
      </c>
    </row>
    <row r="1426" spans="1:3">
      <c r="A1426" s="316" t="s">
        <v>11046</v>
      </c>
      <c r="B1426" s="339">
        <v>37029</v>
      </c>
      <c r="C1426" s="340" t="s">
        <v>10953</v>
      </c>
    </row>
    <row r="1427" spans="1:3">
      <c r="A1427" s="316" t="s">
        <v>11047</v>
      </c>
      <c r="B1427" s="339">
        <v>36310</v>
      </c>
      <c r="C1427" s="340">
        <v>23.3</v>
      </c>
    </row>
    <row r="1428" spans="1:3">
      <c r="A1428" s="90" t="s">
        <v>3914</v>
      </c>
      <c r="B1428" s="338">
        <v>33075</v>
      </c>
      <c r="C1428" s="337" t="s">
        <v>4187</v>
      </c>
    </row>
    <row r="1429" spans="1:3">
      <c r="A1429" t="s">
        <v>9969</v>
      </c>
      <c r="B1429" s="348">
        <v>36652</v>
      </c>
      <c r="C1429" s="344" t="s">
        <v>10151</v>
      </c>
    </row>
    <row r="1430" spans="1:3">
      <c r="A1430" t="s">
        <v>9969</v>
      </c>
      <c r="B1430" s="348">
        <v>36652</v>
      </c>
      <c r="C1430" s="344" t="s">
        <v>10151</v>
      </c>
    </row>
    <row r="1431" spans="1:3">
      <c r="A1431" s="59" t="s">
        <v>441</v>
      </c>
      <c r="B1431" s="338">
        <v>32233</v>
      </c>
      <c r="C1431" s="337" t="s">
        <v>2441</v>
      </c>
    </row>
    <row r="1432" spans="1:3">
      <c r="A1432" t="s">
        <v>9063</v>
      </c>
      <c r="B1432" s="341">
        <v>36039</v>
      </c>
      <c r="C1432" s="341" t="s">
        <v>8401</v>
      </c>
    </row>
    <row r="1433" spans="1:3">
      <c r="A1433" s="59" t="s">
        <v>6651</v>
      </c>
      <c r="B1433" s="338">
        <v>34951</v>
      </c>
      <c r="C1433" s="337" t="s">
        <v>6795</v>
      </c>
    </row>
    <row r="1434" spans="1:3">
      <c r="A1434" t="s">
        <v>2912</v>
      </c>
      <c r="B1434" s="341">
        <v>31983</v>
      </c>
      <c r="C1434" s="342" t="s">
        <v>2294</v>
      </c>
    </row>
    <row r="1435" spans="1:3">
      <c r="A1435" s="59" t="s">
        <v>6766</v>
      </c>
      <c r="B1435" s="338">
        <v>35068</v>
      </c>
      <c r="C1435" s="337" t="s">
        <v>6802</v>
      </c>
    </row>
    <row r="1436" spans="1:3">
      <c r="A1436" t="s">
        <v>1660</v>
      </c>
      <c r="B1436" s="341">
        <v>29479</v>
      </c>
      <c r="C1436" s="342" t="s">
        <v>3148</v>
      </c>
    </row>
    <row r="1437" spans="1:3">
      <c r="A1437" t="s">
        <v>2249</v>
      </c>
      <c r="B1437" s="341">
        <v>29620</v>
      </c>
      <c r="C1437" s="342" t="s">
        <v>2634</v>
      </c>
    </row>
    <row r="1438" spans="1:3">
      <c r="A1438" s="146" t="s">
        <v>3061</v>
      </c>
      <c r="B1438" s="341">
        <v>29037</v>
      </c>
      <c r="C1438" s="342" t="s">
        <v>3062</v>
      </c>
    </row>
    <row r="1439" spans="1:3">
      <c r="A1439" t="s">
        <v>1549</v>
      </c>
      <c r="B1439" s="341">
        <v>28679</v>
      </c>
      <c r="C1439" s="342" t="s">
        <v>1559</v>
      </c>
    </row>
    <row r="1440" spans="1:3">
      <c r="A1440" s="59" t="s">
        <v>4979</v>
      </c>
      <c r="B1440" s="338">
        <v>33991</v>
      </c>
      <c r="C1440" s="337" t="s">
        <v>5322</v>
      </c>
    </row>
    <row r="1441" spans="1:3">
      <c r="A1441" s="59" t="s">
        <v>5203</v>
      </c>
      <c r="B1441" s="338">
        <v>34302</v>
      </c>
      <c r="C1441" s="337" t="s">
        <v>5316</v>
      </c>
    </row>
    <row r="1442" spans="1:3">
      <c r="A1442" s="109" t="s">
        <v>7933</v>
      </c>
      <c r="B1442" s="345">
        <v>36058</v>
      </c>
      <c r="C1442" s="346" t="s">
        <v>8288</v>
      </c>
    </row>
    <row r="1443" spans="1:3">
      <c r="A1443" t="s">
        <v>2261</v>
      </c>
      <c r="B1443" s="341">
        <v>31209</v>
      </c>
      <c r="C1443" s="342" t="s">
        <v>1622</v>
      </c>
    </row>
    <row r="1444" spans="1:3">
      <c r="A1444" s="59" t="s">
        <v>7296</v>
      </c>
      <c r="B1444" s="338">
        <v>34975</v>
      </c>
      <c r="C1444" s="347" t="s">
        <v>7492</v>
      </c>
    </row>
    <row r="1445" spans="1:3">
      <c r="A1445" t="s">
        <v>1088</v>
      </c>
      <c r="B1445" s="341">
        <v>31402</v>
      </c>
      <c r="C1445" s="342" t="s">
        <v>3284</v>
      </c>
    </row>
    <row r="1446" spans="1:3">
      <c r="A1446" s="109" t="s">
        <v>8098</v>
      </c>
      <c r="B1446" s="345">
        <v>35917</v>
      </c>
      <c r="C1446" s="346" t="s">
        <v>8288</v>
      </c>
    </row>
    <row r="1447" spans="1:3">
      <c r="A1447" s="90" t="s">
        <v>3915</v>
      </c>
      <c r="B1447" s="338">
        <v>33199</v>
      </c>
      <c r="C1447" s="337" t="s">
        <v>4179</v>
      </c>
    </row>
    <row r="1448" spans="1:3">
      <c r="A1448" s="90" t="s">
        <v>3916</v>
      </c>
      <c r="B1448" s="338">
        <v>32628</v>
      </c>
      <c r="C1448" s="337" t="s">
        <v>1153</v>
      </c>
    </row>
    <row r="1449" spans="1:3">
      <c r="A1449" t="s">
        <v>1089</v>
      </c>
      <c r="B1449" s="341">
        <v>32004</v>
      </c>
      <c r="C1449" s="342" t="s">
        <v>2441</v>
      </c>
    </row>
    <row r="1450" spans="1:3">
      <c r="A1450" t="s">
        <v>9151</v>
      </c>
      <c r="B1450" s="341">
        <v>36482</v>
      </c>
      <c r="C1450" s="341" t="s">
        <v>8523</v>
      </c>
    </row>
    <row r="1451" spans="1:3">
      <c r="A1451" s="109" t="s">
        <v>8209</v>
      </c>
      <c r="B1451" s="345">
        <v>35393</v>
      </c>
      <c r="C1451" s="346" t="s">
        <v>8289</v>
      </c>
    </row>
    <row r="1452" spans="1:3">
      <c r="A1452" s="316" t="s">
        <v>11048</v>
      </c>
      <c r="B1452" s="339">
        <v>36003</v>
      </c>
      <c r="C1452" s="340" t="s">
        <v>10953</v>
      </c>
    </row>
    <row r="1453" spans="1:3">
      <c r="A1453" s="59" t="s">
        <v>6734</v>
      </c>
      <c r="B1453" s="338">
        <v>35254</v>
      </c>
      <c r="C1453" s="337" t="s">
        <v>6801</v>
      </c>
    </row>
    <row r="1454" spans="1:3">
      <c r="A1454" t="s">
        <v>2913</v>
      </c>
      <c r="B1454" s="341">
        <v>32044</v>
      </c>
      <c r="C1454" s="342" t="s">
        <v>2292</v>
      </c>
    </row>
    <row r="1455" spans="1:3">
      <c r="A1455" t="s">
        <v>2914</v>
      </c>
      <c r="B1455" s="341">
        <v>31245</v>
      </c>
      <c r="C1455" s="342" t="s">
        <v>3137</v>
      </c>
    </row>
    <row r="1456" spans="1:3">
      <c r="A1456" s="10" t="s">
        <v>4396</v>
      </c>
      <c r="B1456" s="341">
        <v>32989</v>
      </c>
      <c r="C1456" s="337" t="s">
        <v>4862</v>
      </c>
    </row>
    <row r="1457" spans="1:3">
      <c r="A1457" s="10" t="s">
        <v>4454</v>
      </c>
      <c r="B1457" s="341">
        <v>32989</v>
      </c>
      <c r="C1457" s="337" t="s">
        <v>4846</v>
      </c>
    </row>
    <row r="1458" spans="1:3">
      <c r="A1458" t="s">
        <v>2605</v>
      </c>
      <c r="B1458" s="341">
        <v>31058</v>
      </c>
      <c r="C1458" s="342" t="s">
        <v>1439</v>
      </c>
    </row>
    <row r="1459" spans="1:3">
      <c r="A1459" t="s">
        <v>10187</v>
      </c>
      <c r="B1459" s="348">
        <v>36145</v>
      </c>
      <c r="C1459" s="344" t="s">
        <v>10151</v>
      </c>
    </row>
    <row r="1460" spans="1:3">
      <c r="A1460" s="59" t="s">
        <v>5660</v>
      </c>
      <c r="B1460" s="338">
        <v>34355</v>
      </c>
      <c r="C1460" s="337" t="s">
        <v>5837</v>
      </c>
    </row>
    <row r="1461" spans="1:3">
      <c r="A1461" t="s">
        <v>3174</v>
      </c>
      <c r="B1461" s="341">
        <v>30941</v>
      </c>
      <c r="C1461" s="342" t="s">
        <v>1440</v>
      </c>
    </row>
    <row r="1462" spans="1:3">
      <c r="A1462" s="59" t="s">
        <v>5744</v>
      </c>
      <c r="B1462" s="338">
        <v>34205</v>
      </c>
      <c r="C1462" s="347" t="s">
        <v>5851</v>
      </c>
    </row>
    <row r="1463" spans="1:3">
      <c r="A1463" t="s">
        <v>3739</v>
      </c>
      <c r="B1463" s="341">
        <v>31428</v>
      </c>
      <c r="C1463" s="342" t="s">
        <v>1444</v>
      </c>
    </row>
    <row r="1464" spans="1:3">
      <c r="A1464" t="s">
        <v>9249</v>
      </c>
      <c r="B1464" s="341"/>
      <c r="C1464" s="341" t="s">
        <v>8698</v>
      </c>
    </row>
    <row r="1465" spans="1:3">
      <c r="A1465" s="109" t="s">
        <v>8135</v>
      </c>
      <c r="B1465" s="345">
        <v>36146</v>
      </c>
      <c r="C1465" s="346" t="s">
        <v>8288</v>
      </c>
    </row>
    <row r="1466" spans="1:3">
      <c r="A1466" t="s">
        <v>2373</v>
      </c>
      <c r="B1466" s="341">
        <v>30295</v>
      </c>
      <c r="C1466" s="342" t="s">
        <v>3492</v>
      </c>
    </row>
    <row r="1467" spans="1:3">
      <c r="A1467" t="s">
        <v>1090</v>
      </c>
      <c r="B1467" s="341">
        <v>32111</v>
      </c>
      <c r="C1467" s="342" t="s">
        <v>1153</v>
      </c>
    </row>
    <row r="1468" spans="1:3">
      <c r="A1468" s="59" t="s">
        <v>6673</v>
      </c>
      <c r="B1468" s="338">
        <v>34725</v>
      </c>
      <c r="C1468" s="337" t="s">
        <v>6353</v>
      </c>
    </row>
    <row r="1469" spans="1:3">
      <c r="A1469" s="90" t="s">
        <v>3917</v>
      </c>
      <c r="B1469" s="338">
        <v>33442</v>
      </c>
      <c r="C1469" s="337" t="s">
        <v>4178</v>
      </c>
    </row>
    <row r="1470" spans="1:3">
      <c r="A1470" t="s">
        <v>3286</v>
      </c>
      <c r="B1470" s="341">
        <v>29471</v>
      </c>
      <c r="C1470" s="342" t="s">
        <v>3485</v>
      </c>
    </row>
    <row r="1471" spans="1:3">
      <c r="A1471" s="59" t="s">
        <v>442</v>
      </c>
      <c r="B1471" s="338">
        <v>32456</v>
      </c>
      <c r="C1471" s="337" t="s">
        <v>1153</v>
      </c>
    </row>
    <row r="1472" spans="1:3">
      <c r="A1472" t="s">
        <v>1686</v>
      </c>
      <c r="B1472" s="341">
        <v>29733</v>
      </c>
      <c r="C1472" s="342" t="s">
        <v>1636</v>
      </c>
    </row>
    <row r="1473" spans="1:3">
      <c r="A1473" s="59" t="s">
        <v>6231</v>
      </c>
      <c r="B1473" s="338">
        <v>33941</v>
      </c>
      <c r="C1473" s="347" t="s">
        <v>6363</v>
      </c>
    </row>
    <row r="1474" spans="1:3">
      <c r="A1474" s="59" t="s">
        <v>5487</v>
      </c>
      <c r="B1474" s="338">
        <v>33799</v>
      </c>
      <c r="C1474" s="337" t="s">
        <v>5843</v>
      </c>
    </row>
    <row r="1475" spans="1:3">
      <c r="A1475" s="164" t="s">
        <v>7998</v>
      </c>
      <c r="B1475" s="350">
        <v>35971</v>
      </c>
      <c r="C1475" s="351" t="s">
        <v>8286</v>
      </c>
    </row>
    <row r="1476" spans="1:3">
      <c r="A1476" s="59" t="s">
        <v>7087</v>
      </c>
      <c r="B1476" s="338">
        <v>35190</v>
      </c>
      <c r="C1476" s="347" t="s">
        <v>7475</v>
      </c>
    </row>
    <row r="1477" spans="1:3">
      <c r="A1477" t="s">
        <v>10188</v>
      </c>
      <c r="B1477" s="348">
        <v>35639</v>
      </c>
      <c r="C1477" s="344" t="s">
        <v>10151</v>
      </c>
    </row>
    <row r="1478" spans="1:3">
      <c r="A1478" t="s">
        <v>1234</v>
      </c>
      <c r="B1478" s="341">
        <v>31140</v>
      </c>
      <c r="C1478" s="342" t="s">
        <v>1440</v>
      </c>
    </row>
    <row r="1479" spans="1:3">
      <c r="A1479" s="59" t="s">
        <v>6143</v>
      </c>
      <c r="B1479" s="338">
        <v>33836</v>
      </c>
      <c r="C1479" s="347" t="s">
        <v>6350</v>
      </c>
    </row>
    <row r="1480" spans="1:3">
      <c r="A1480" s="10" t="s">
        <v>4373</v>
      </c>
      <c r="B1480" s="341">
        <v>33381</v>
      </c>
      <c r="C1480" s="337" t="s">
        <v>4867</v>
      </c>
    </row>
    <row r="1481" spans="1:3">
      <c r="A1481" s="59" t="s">
        <v>5160</v>
      </c>
      <c r="B1481" s="338">
        <v>33666</v>
      </c>
      <c r="C1481" s="337" t="s">
        <v>5317</v>
      </c>
    </row>
    <row r="1482" spans="1:3">
      <c r="A1482" s="10" t="s">
        <v>4502</v>
      </c>
      <c r="B1482" s="341">
        <v>32448</v>
      </c>
      <c r="C1482" s="337" t="s">
        <v>1153</v>
      </c>
    </row>
    <row r="1483" spans="1:3">
      <c r="A1483" s="59" t="s">
        <v>6488</v>
      </c>
      <c r="B1483" s="338">
        <v>33854</v>
      </c>
      <c r="C1483" s="337" t="s">
        <v>5840</v>
      </c>
    </row>
    <row r="1484" spans="1:3">
      <c r="A1484" s="59" t="s">
        <v>5176</v>
      </c>
      <c r="B1484" s="338">
        <v>33974</v>
      </c>
      <c r="C1484" s="337" t="s">
        <v>5327</v>
      </c>
    </row>
    <row r="1485" spans="1:3">
      <c r="A1485" t="s">
        <v>3375</v>
      </c>
      <c r="B1485" s="341">
        <v>31260</v>
      </c>
      <c r="C1485" s="342" t="s">
        <v>2099</v>
      </c>
    </row>
    <row r="1486" spans="1:3">
      <c r="A1486" s="10" t="s">
        <v>9929</v>
      </c>
      <c r="B1486" s="341">
        <v>35916</v>
      </c>
      <c r="C1486" s="342" t="s">
        <v>8295</v>
      </c>
    </row>
    <row r="1487" spans="1:3">
      <c r="A1487" s="59" t="s">
        <v>7326</v>
      </c>
      <c r="B1487" s="338">
        <v>35145</v>
      </c>
      <c r="C1487" s="347" t="s">
        <v>7478</v>
      </c>
    </row>
    <row r="1488" spans="1:3">
      <c r="A1488" s="59" t="s">
        <v>5419</v>
      </c>
      <c r="B1488" s="338">
        <v>34446</v>
      </c>
      <c r="C1488" s="337" t="s">
        <v>5316</v>
      </c>
    </row>
    <row r="1489" spans="1:3">
      <c r="A1489" s="59" t="s">
        <v>443</v>
      </c>
      <c r="B1489" s="338">
        <v>32773</v>
      </c>
      <c r="C1489" s="337" t="s">
        <v>1156</v>
      </c>
    </row>
    <row r="1490" spans="1:3">
      <c r="A1490" t="s">
        <v>634</v>
      </c>
      <c r="B1490" s="341">
        <v>31331</v>
      </c>
      <c r="C1490" s="342" t="s">
        <v>3137</v>
      </c>
    </row>
    <row r="1491" spans="1:3">
      <c r="A1491" t="s">
        <v>9932</v>
      </c>
      <c r="B1491" s="348">
        <v>36607</v>
      </c>
      <c r="C1491" s="340" t="s">
        <v>9980</v>
      </c>
    </row>
    <row r="1492" spans="1:3">
      <c r="A1492" s="164" t="s">
        <v>8183</v>
      </c>
      <c r="B1492" s="350">
        <v>35326</v>
      </c>
      <c r="C1492" s="351" t="s">
        <v>8291</v>
      </c>
    </row>
    <row r="1493" spans="1:3">
      <c r="A1493" t="s">
        <v>9927</v>
      </c>
      <c r="B1493" s="348">
        <v>36629</v>
      </c>
      <c r="C1493" s="340" t="s">
        <v>9583</v>
      </c>
    </row>
    <row r="1494" spans="1:3">
      <c r="A1494" t="s">
        <v>1608</v>
      </c>
      <c r="B1494" s="341">
        <v>31348</v>
      </c>
      <c r="C1494" s="342" t="s">
        <v>1441</v>
      </c>
    </row>
    <row r="1495" spans="1:3">
      <c r="A1495" t="s">
        <v>1600</v>
      </c>
      <c r="B1495" s="341">
        <v>30259</v>
      </c>
      <c r="C1495" s="342" t="s">
        <v>3493</v>
      </c>
    </row>
    <row r="1496" spans="1:3">
      <c r="A1496" s="316" t="s">
        <v>11049</v>
      </c>
      <c r="B1496" s="339">
        <v>36868</v>
      </c>
      <c r="C1496" s="340">
        <v>23.6</v>
      </c>
    </row>
    <row r="1497" spans="1:3">
      <c r="A1497" t="s">
        <v>2915</v>
      </c>
      <c r="B1497" s="341">
        <v>30941</v>
      </c>
      <c r="C1497" s="342" t="s">
        <v>1441</v>
      </c>
    </row>
    <row r="1498" spans="1:3">
      <c r="A1498" s="59" t="s">
        <v>5155</v>
      </c>
      <c r="B1498" s="338">
        <v>33662</v>
      </c>
      <c r="C1498" s="337" t="s">
        <v>5317</v>
      </c>
    </row>
    <row r="1499" spans="1:3">
      <c r="A1499" t="s">
        <v>1402</v>
      </c>
      <c r="B1499" s="341">
        <v>28189</v>
      </c>
      <c r="C1499" s="342" t="s">
        <v>2421</v>
      </c>
    </row>
    <row r="1500" spans="1:3">
      <c r="A1500" s="59" t="s">
        <v>6159</v>
      </c>
      <c r="B1500" s="338">
        <v>34575</v>
      </c>
      <c r="C1500" s="347" t="s">
        <v>6349</v>
      </c>
    </row>
    <row r="1501" spans="1:3">
      <c r="A1501" t="s">
        <v>2916</v>
      </c>
      <c r="B1501" s="341">
        <v>31563</v>
      </c>
      <c r="C1501" s="342" t="s">
        <v>1440</v>
      </c>
    </row>
    <row r="1502" spans="1:3">
      <c r="A1502" t="s">
        <v>11050</v>
      </c>
      <c r="B1502" s="339">
        <v>35972</v>
      </c>
      <c r="C1502" s="340" t="s">
        <v>10949</v>
      </c>
    </row>
    <row r="1503" spans="1:3">
      <c r="A1503" s="316" t="s">
        <v>11051</v>
      </c>
      <c r="B1503" s="339">
        <v>36269</v>
      </c>
      <c r="C1503" s="340">
        <v>23.7</v>
      </c>
    </row>
    <row r="1504" spans="1:3">
      <c r="A1504" s="100" t="s">
        <v>4314</v>
      </c>
      <c r="B1504" s="341">
        <v>32272</v>
      </c>
      <c r="C1504" s="337" t="s">
        <v>1170</v>
      </c>
    </row>
    <row r="1505" spans="1:3">
      <c r="A1505" s="109" t="s">
        <v>7960</v>
      </c>
      <c r="B1505" s="345">
        <v>34990</v>
      </c>
      <c r="C1505" s="346" t="s">
        <v>6796</v>
      </c>
    </row>
    <row r="1506" spans="1:3">
      <c r="A1506" s="316" t="s">
        <v>11052</v>
      </c>
      <c r="B1506" s="339">
        <v>37115</v>
      </c>
      <c r="C1506" s="340">
        <v>23.3</v>
      </c>
    </row>
    <row r="1507" spans="1:3">
      <c r="A1507" s="90" t="s">
        <v>3918</v>
      </c>
      <c r="B1507" s="338">
        <v>32998</v>
      </c>
      <c r="C1507" s="337" t="s">
        <v>4179</v>
      </c>
    </row>
    <row r="1508" spans="1:3">
      <c r="A1508" t="s">
        <v>9095</v>
      </c>
      <c r="B1508" s="341">
        <v>35921</v>
      </c>
      <c r="C1508" s="341" t="s">
        <v>8522</v>
      </c>
    </row>
    <row r="1509" spans="1:3">
      <c r="A1509" s="59" t="s">
        <v>5119</v>
      </c>
      <c r="B1509" s="338">
        <v>33358</v>
      </c>
      <c r="C1509" s="337" t="s">
        <v>4852</v>
      </c>
    </row>
    <row r="1510" spans="1:3">
      <c r="A1510" s="59" t="s">
        <v>5661</v>
      </c>
      <c r="B1510" s="338">
        <v>34360</v>
      </c>
      <c r="C1510" s="337" t="s">
        <v>5842</v>
      </c>
    </row>
    <row r="1511" spans="1:3">
      <c r="A1511" s="59" t="s">
        <v>5635</v>
      </c>
      <c r="B1511" s="338">
        <v>33892</v>
      </c>
      <c r="C1511" s="337" t="s">
        <v>5841</v>
      </c>
    </row>
    <row r="1512" spans="1:3">
      <c r="A1512" s="59" t="s">
        <v>444</v>
      </c>
      <c r="B1512" s="338">
        <v>32118</v>
      </c>
      <c r="C1512" s="337" t="s">
        <v>1153</v>
      </c>
    </row>
    <row r="1513" spans="1:3">
      <c r="A1513" s="90" t="s">
        <v>3919</v>
      </c>
      <c r="B1513" s="338">
        <v>31777</v>
      </c>
      <c r="C1513" s="337" t="s">
        <v>2441</v>
      </c>
    </row>
    <row r="1514" spans="1:3">
      <c r="A1514" t="s">
        <v>3383</v>
      </c>
      <c r="B1514" s="341">
        <v>30158</v>
      </c>
      <c r="C1514" s="342" t="s">
        <v>2982</v>
      </c>
    </row>
    <row r="1515" spans="1:3">
      <c r="A1515" s="109" t="s">
        <v>8115</v>
      </c>
      <c r="B1515" s="345">
        <v>35521</v>
      </c>
      <c r="C1515" s="346" t="s">
        <v>8291</v>
      </c>
    </row>
    <row r="1516" spans="1:3">
      <c r="A1516" s="59" t="s">
        <v>6666</v>
      </c>
      <c r="B1516" s="338">
        <v>34082</v>
      </c>
      <c r="C1516" s="337" t="s">
        <v>5839</v>
      </c>
    </row>
    <row r="1517" spans="1:3">
      <c r="A1517" t="s">
        <v>2090</v>
      </c>
      <c r="B1517" s="341">
        <v>27427</v>
      </c>
      <c r="C1517" s="342"/>
    </row>
    <row r="1518" spans="1:3">
      <c r="A1518" t="s">
        <v>2917</v>
      </c>
      <c r="B1518" s="341">
        <v>32065</v>
      </c>
      <c r="C1518" s="342" t="s">
        <v>2414</v>
      </c>
    </row>
    <row r="1519" spans="1:3">
      <c r="A1519" s="164" t="s">
        <v>8053</v>
      </c>
      <c r="B1519" s="350">
        <v>35146</v>
      </c>
      <c r="C1519" s="351" t="s">
        <v>8288</v>
      </c>
    </row>
    <row r="1520" spans="1:3">
      <c r="A1520" t="s">
        <v>9940</v>
      </c>
      <c r="B1520" s="348">
        <v>36611</v>
      </c>
      <c r="C1520" s="340" t="s">
        <v>9539</v>
      </c>
    </row>
    <row r="1521" spans="1:3">
      <c r="A1521" s="109" t="s">
        <v>8155</v>
      </c>
      <c r="B1521" s="345">
        <v>35565</v>
      </c>
      <c r="C1521" s="346" t="s">
        <v>7478</v>
      </c>
    </row>
    <row r="1522" spans="1:3">
      <c r="A1522" t="s">
        <v>1680</v>
      </c>
      <c r="B1522" s="341">
        <v>30700</v>
      </c>
      <c r="C1522" s="342" t="s">
        <v>3491</v>
      </c>
    </row>
    <row r="1523" spans="1:3">
      <c r="A1523" t="s">
        <v>2540</v>
      </c>
      <c r="B1523" s="341" t="s">
        <v>2919</v>
      </c>
      <c r="C1523" s="342" t="s">
        <v>1440</v>
      </c>
    </row>
    <row r="1524" spans="1:3">
      <c r="A1524" s="59" t="s">
        <v>445</v>
      </c>
      <c r="B1524" s="338">
        <v>32898</v>
      </c>
      <c r="C1524" s="337" t="s">
        <v>499</v>
      </c>
    </row>
    <row r="1525" spans="1:3">
      <c r="A1525" s="59" t="s">
        <v>5078</v>
      </c>
      <c r="B1525" s="338">
        <v>33807</v>
      </c>
      <c r="C1525" s="337" t="s">
        <v>5314</v>
      </c>
    </row>
    <row r="1526" spans="1:3">
      <c r="A1526" s="316" t="s">
        <v>11053</v>
      </c>
      <c r="B1526" s="339">
        <v>36715</v>
      </c>
      <c r="C1526" s="340">
        <v>23.6</v>
      </c>
    </row>
    <row r="1527" spans="1:3">
      <c r="A1527" t="s">
        <v>2920</v>
      </c>
      <c r="B1527" s="341">
        <v>32567</v>
      </c>
      <c r="C1527" s="342" t="s">
        <v>2414</v>
      </c>
    </row>
    <row r="1528" spans="1:3">
      <c r="A1528" t="s">
        <v>1138</v>
      </c>
      <c r="B1528" s="341">
        <v>31304</v>
      </c>
      <c r="C1528" s="342" t="s">
        <v>1275</v>
      </c>
    </row>
    <row r="1529" spans="1:3">
      <c r="A1529" s="59" t="s">
        <v>4971</v>
      </c>
      <c r="B1529" s="338">
        <v>33852</v>
      </c>
      <c r="C1529" s="337" t="s">
        <v>4846</v>
      </c>
    </row>
    <row r="1530" spans="1:3">
      <c r="A1530" t="s">
        <v>8882</v>
      </c>
      <c r="B1530" s="341">
        <v>36161</v>
      </c>
      <c r="C1530" s="340" t="s">
        <v>8295</v>
      </c>
    </row>
    <row r="1531" spans="1:3">
      <c r="A1531" t="s">
        <v>9104</v>
      </c>
      <c r="B1531" s="341">
        <v>34547</v>
      </c>
    </row>
    <row r="1532" spans="1:3">
      <c r="A1532" s="59" t="s">
        <v>4990</v>
      </c>
      <c r="B1532" s="338">
        <v>34012</v>
      </c>
      <c r="C1532" s="337" t="s">
        <v>5328</v>
      </c>
    </row>
    <row r="1533" spans="1:3">
      <c r="A1533" t="s">
        <v>10086</v>
      </c>
      <c r="B1533" s="348">
        <v>35835</v>
      </c>
      <c r="C1533" s="340" t="s">
        <v>9583</v>
      </c>
    </row>
    <row r="1534" spans="1:3">
      <c r="A1534" t="s">
        <v>2891</v>
      </c>
      <c r="B1534" s="341">
        <v>31372</v>
      </c>
      <c r="C1534" s="342" t="s">
        <v>2884</v>
      </c>
    </row>
    <row r="1535" spans="1:3">
      <c r="A1535" s="164" t="s">
        <v>8161</v>
      </c>
      <c r="B1535" s="350">
        <v>35936</v>
      </c>
      <c r="C1535" s="351" t="s">
        <v>8286</v>
      </c>
    </row>
    <row r="1536" spans="1:3">
      <c r="A1536" s="99" t="s">
        <v>11054</v>
      </c>
      <c r="B1536" s="339">
        <v>36186</v>
      </c>
      <c r="C1536" s="340" t="s">
        <v>10953</v>
      </c>
    </row>
    <row r="1537" spans="1:3">
      <c r="A1537" s="316" t="s">
        <v>11055</v>
      </c>
      <c r="B1537" s="358">
        <v>36155</v>
      </c>
      <c r="C1537" s="340" t="s">
        <v>10953</v>
      </c>
    </row>
    <row r="1538" spans="1:3">
      <c r="A1538" s="59" t="s">
        <v>446</v>
      </c>
      <c r="B1538" s="338">
        <v>32219</v>
      </c>
      <c r="C1538" s="337" t="s">
        <v>1156</v>
      </c>
    </row>
    <row r="1539" spans="1:3">
      <c r="A1539" s="316" t="s">
        <v>11056</v>
      </c>
      <c r="B1539" s="339">
        <v>36692</v>
      </c>
      <c r="C1539" s="340">
        <v>23.5</v>
      </c>
    </row>
    <row r="1540" spans="1:3">
      <c r="A1540" s="109" t="s">
        <v>8134</v>
      </c>
      <c r="B1540" s="345">
        <v>35685</v>
      </c>
      <c r="C1540" s="346" t="s">
        <v>8285</v>
      </c>
    </row>
    <row r="1541" spans="1:3">
      <c r="A1541" s="59" t="s">
        <v>5120</v>
      </c>
      <c r="B1541" s="338">
        <v>33280</v>
      </c>
      <c r="C1541" s="337" t="s">
        <v>4862</v>
      </c>
    </row>
    <row r="1542" spans="1:3">
      <c r="A1542" s="59" t="s">
        <v>7392</v>
      </c>
      <c r="B1542" s="338">
        <v>34725</v>
      </c>
      <c r="C1542" s="347" t="s">
        <v>6795</v>
      </c>
    </row>
    <row r="1543" spans="1:3">
      <c r="A1543" t="s">
        <v>9010</v>
      </c>
      <c r="B1543" s="341">
        <v>35796</v>
      </c>
      <c r="C1543" s="340" t="s">
        <v>8295</v>
      </c>
    </row>
    <row r="1544" spans="1:3">
      <c r="A1544" s="59" t="s">
        <v>447</v>
      </c>
      <c r="B1544" s="338">
        <v>32715</v>
      </c>
      <c r="C1544" s="337" t="s">
        <v>2292</v>
      </c>
    </row>
    <row r="1545" spans="1:3">
      <c r="A1545" s="59" t="s">
        <v>5233</v>
      </c>
      <c r="B1545" s="338">
        <v>34201</v>
      </c>
      <c r="C1545" s="337" t="s">
        <v>5314</v>
      </c>
    </row>
    <row r="1546" spans="1:3">
      <c r="A1546" s="164" t="s">
        <v>7953</v>
      </c>
      <c r="B1546" s="350">
        <v>35326</v>
      </c>
      <c r="C1546" s="351" t="s">
        <v>8291</v>
      </c>
    </row>
    <row r="1547" spans="1:3">
      <c r="A1547" s="59" t="s">
        <v>6576</v>
      </c>
      <c r="B1547" s="338">
        <v>33465</v>
      </c>
      <c r="C1547" s="337" t="s">
        <v>5314</v>
      </c>
    </row>
    <row r="1548" spans="1:3">
      <c r="A1548" s="59" t="s">
        <v>448</v>
      </c>
      <c r="B1548" s="338">
        <v>33039</v>
      </c>
      <c r="C1548" s="337" t="s">
        <v>499</v>
      </c>
    </row>
    <row r="1549" spans="1:3">
      <c r="A1549" s="10" t="s">
        <v>4372</v>
      </c>
      <c r="B1549" s="341">
        <v>33593</v>
      </c>
      <c r="C1549" s="337" t="s">
        <v>4853</v>
      </c>
    </row>
    <row r="1550" spans="1:3">
      <c r="A1550" s="100" t="s">
        <v>4375</v>
      </c>
      <c r="B1550" s="341">
        <v>33722</v>
      </c>
      <c r="C1550" s="337" t="s">
        <v>4879</v>
      </c>
    </row>
    <row r="1551" spans="1:3">
      <c r="A1551" t="s">
        <v>9308</v>
      </c>
      <c r="B1551" s="341">
        <v>35735</v>
      </c>
      <c r="C1551" s="340" t="s">
        <v>8291</v>
      </c>
    </row>
    <row r="1552" spans="1:3">
      <c r="A1552" t="s">
        <v>2921</v>
      </c>
      <c r="B1552" s="341">
        <v>29370</v>
      </c>
      <c r="C1552" s="342" t="s">
        <v>3486</v>
      </c>
    </row>
    <row r="1553" spans="1:3">
      <c r="A1553" s="59" t="s">
        <v>5622</v>
      </c>
      <c r="B1553" s="338">
        <v>33771</v>
      </c>
      <c r="C1553" s="337" t="s">
        <v>5314</v>
      </c>
    </row>
    <row r="1554" spans="1:3">
      <c r="A1554" t="s">
        <v>9981</v>
      </c>
      <c r="B1554" s="348">
        <v>36183</v>
      </c>
      <c r="C1554" s="340" t="s">
        <v>9542</v>
      </c>
    </row>
    <row r="1555" spans="1:3">
      <c r="A1555" s="59" t="s">
        <v>5394</v>
      </c>
      <c r="B1555" s="338">
        <v>32491</v>
      </c>
      <c r="C1555" s="337" t="s">
        <v>402</v>
      </c>
    </row>
    <row r="1556" spans="1:3">
      <c r="A1556" t="s">
        <v>9897</v>
      </c>
      <c r="B1556" s="348">
        <v>36162</v>
      </c>
      <c r="C1556" s="340" t="s">
        <v>9644</v>
      </c>
    </row>
    <row r="1557" spans="1:3">
      <c r="A1557" s="10" t="s">
        <v>4539</v>
      </c>
      <c r="B1557" s="341">
        <v>34069</v>
      </c>
      <c r="C1557" s="337" t="s">
        <v>4858</v>
      </c>
    </row>
    <row r="1558" spans="1:3">
      <c r="A1558" s="59" t="s">
        <v>6117</v>
      </c>
      <c r="B1558" s="338">
        <v>34828</v>
      </c>
      <c r="C1558" s="347" t="s">
        <v>6353</v>
      </c>
    </row>
    <row r="1559" spans="1:3">
      <c r="A1559" t="s">
        <v>8875</v>
      </c>
      <c r="B1559" s="341">
        <v>35704</v>
      </c>
      <c r="C1559" s="341" t="s">
        <v>8523</v>
      </c>
    </row>
    <row r="1560" spans="1:3">
      <c r="A1560" t="s">
        <v>1091</v>
      </c>
      <c r="B1560" s="341">
        <v>32038</v>
      </c>
      <c r="C1560" s="342" t="s">
        <v>2411</v>
      </c>
    </row>
    <row r="1561" spans="1:3">
      <c r="A1561" s="10" t="s">
        <v>4471</v>
      </c>
      <c r="B1561" s="341">
        <v>32737</v>
      </c>
      <c r="C1561" s="337" t="s">
        <v>4846</v>
      </c>
    </row>
    <row r="1562" spans="1:3">
      <c r="A1562" t="s">
        <v>1056</v>
      </c>
      <c r="B1562" s="341">
        <v>31554</v>
      </c>
      <c r="C1562" s="342" t="s">
        <v>3133</v>
      </c>
    </row>
    <row r="1563" spans="1:3">
      <c r="A1563" s="59" t="s">
        <v>6695</v>
      </c>
      <c r="B1563" s="338">
        <v>35168</v>
      </c>
      <c r="C1563" s="337" t="s">
        <v>6801</v>
      </c>
    </row>
    <row r="1564" spans="1:3">
      <c r="A1564" s="59" t="s">
        <v>6625</v>
      </c>
      <c r="B1564" s="338">
        <v>35450</v>
      </c>
      <c r="C1564" s="337" t="s">
        <v>6808</v>
      </c>
    </row>
    <row r="1565" spans="1:3">
      <c r="A1565" s="59" t="s">
        <v>6499</v>
      </c>
      <c r="B1565" s="338">
        <v>35917</v>
      </c>
      <c r="C1565" s="337" t="s">
        <v>6809</v>
      </c>
    </row>
    <row r="1566" spans="1:3">
      <c r="A1566" s="59" t="s">
        <v>7293</v>
      </c>
      <c r="B1566" s="338">
        <v>35575</v>
      </c>
      <c r="C1566" s="347" t="s">
        <v>7477</v>
      </c>
    </row>
    <row r="1567" spans="1:3">
      <c r="A1567" s="10" t="s">
        <v>10333</v>
      </c>
      <c r="B1567" s="338">
        <v>34359</v>
      </c>
      <c r="C1567" s="337" t="s">
        <v>5313</v>
      </c>
    </row>
    <row r="1568" spans="1:3">
      <c r="A1568" t="s">
        <v>635</v>
      </c>
      <c r="B1568" s="341">
        <v>32210</v>
      </c>
      <c r="C1568" s="342" t="s">
        <v>2294</v>
      </c>
    </row>
    <row r="1569" spans="1:3">
      <c r="A1569" t="s">
        <v>2401</v>
      </c>
      <c r="B1569" s="341">
        <v>30368</v>
      </c>
      <c r="C1569" s="342" t="s">
        <v>2014</v>
      </c>
    </row>
    <row r="1570" spans="1:3">
      <c r="A1570" s="89" t="s">
        <v>9125</v>
      </c>
      <c r="B1570" s="341">
        <v>36130</v>
      </c>
      <c r="C1570" s="340" t="s">
        <v>8285</v>
      </c>
    </row>
    <row r="1571" spans="1:3">
      <c r="A1571" s="59" t="s">
        <v>7281</v>
      </c>
      <c r="B1571" s="338">
        <v>35509</v>
      </c>
      <c r="C1571" s="347" t="s">
        <v>7481</v>
      </c>
    </row>
    <row r="1572" spans="1:3">
      <c r="A1572" t="s">
        <v>3561</v>
      </c>
      <c r="B1572" s="341">
        <v>29722</v>
      </c>
      <c r="C1572" s="342" t="s">
        <v>1871</v>
      </c>
    </row>
    <row r="1573" spans="1:3">
      <c r="A1573" s="59" t="s">
        <v>6691</v>
      </c>
      <c r="B1573" s="338">
        <v>34802</v>
      </c>
      <c r="C1573" s="337" t="s">
        <v>6795</v>
      </c>
    </row>
    <row r="1574" spans="1:3">
      <c r="A1574" s="59" t="s">
        <v>5745</v>
      </c>
      <c r="B1574" s="338">
        <v>33721</v>
      </c>
      <c r="C1574" s="347" t="s">
        <v>5851</v>
      </c>
    </row>
    <row r="1575" spans="1:3">
      <c r="A1575" s="90" t="s">
        <v>3920</v>
      </c>
      <c r="B1575" s="338">
        <v>32992</v>
      </c>
      <c r="C1575" s="337" t="s">
        <v>4187</v>
      </c>
    </row>
    <row r="1576" spans="1:3">
      <c r="A1576" s="59" t="s">
        <v>7235</v>
      </c>
      <c r="B1576" s="338">
        <v>35203</v>
      </c>
      <c r="C1576" s="347" t="s">
        <v>7477</v>
      </c>
    </row>
    <row r="1577" spans="1:3">
      <c r="A1577" t="s">
        <v>1854</v>
      </c>
      <c r="B1577" s="341">
        <v>31048</v>
      </c>
      <c r="C1577" s="342" t="s">
        <v>3491</v>
      </c>
    </row>
    <row r="1578" spans="1:3">
      <c r="A1578" t="s">
        <v>1743</v>
      </c>
      <c r="B1578" s="341">
        <v>29048</v>
      </c>
      <c r="C1578" s="342" t="s">
        <v>3420</v>
      </c>
    </row>
    <row r="1579" spans="1:3">
      <c r="A1579" s="59" t="s">
        <v>7214</v>
      </c>
      <c r="B1579" s="338">
        <v>35289</v>
      </c>
      <c r="C1579" s="347" t="s">
        <v>7478</v>
      </c>
    </row>
    <row r="1580" spans="1:3">
      <c r="A1580" t="s">
        <v>1893</v>
      </c>
      <c r="B1580" s="341">
        <v>30619</v>
      </c>
      <c r="C1580" s="342" t="s">
        <v>2885</v>
      </c>
    </row>
    <row r="1581" spans="1:3">
      <c r="A1581" s="109" t="s">
        <v>8159</v>
      </c>
      <c r="B1581" s="345">
        <v>36261</v>
      </c>
      <c r="C1581" s="346" t="s">
        <v>8287</v>
      </c>
    </row>
    <row r="1582" spans="1:3">
      <c r="A1582" s="59" t="s">
        <v>7157</v>
      </c>
      <c r="B1582" s="338">
        <v>35351</v>
      </c>
      <c r="C1582" s="347" t="s">
        <v>7482</v>
      </c>
    </row>
    <row r="1583" spans="1:3">
      <c r="A1583" s="90" t="s">
        <v>3921</v>
      </c>
      <c r="B1583" s="338">
        <v>32813</v>
      </c>
      <c r="C1583" s="337" t="s">
        <v>489</v>
      </c>
    </row>
    <row r="1584" spans="1:3">
      <c r="A1584" s="59" t="s">
        <v>7174</v>
      </c>
      <c r="B1584" s="338">
        <v>34022</v>
      </c>
      <c r="C1584" s="347" t="s">
        <v>5314</v>
      </c>
    </row>
    <row r="1585" spans="1:3">
      <c r="A1585" s="59" t="s">
        <v>5990</v>
      </c>
      <c r="B1585" s="338">
        <v>33968</v>
      </c>
      <c r="C1585" s="347" t="s">
        <v>5837</v>
      </c>
    </row>
    <row r="1586" spans="1:3">
      <c r="A1586" t="s">
        <v>9217</v>
      </c>
      <c r="B1586" s="341">
        <v>36039</v>
      </c>
      <c r="C1586" s="341" t="s">
        <v>8523</v>
      </c>
    </row>
    <row r="1587" spans="1:3">
      <c r="A1587" t="s">
        <v>9132</v>
      </c>
      <c r="B1587" s="341">
        <v>35796</v>
      </c>
      <c r="C1587" s="341" t="s">
        <v>8401</v>
      </c>
    </row>
    <row r="1588" spans="1:3">
      <c r="A1588" s="90" t="s">
        <v>3922</v>
      </c>
      <c r="B1588" s="338">
        <v>33124</v>
      </c>
      <c r="C1588" s="337" t="s">
        <v>4188</v>
      </c>
    </row>
    <row r="1589" spans="1:3">
      <c r="A1589" s="99" t="s">
        <v>10300</v>
      </c>
      <c r="B1589" s="339">
        <v>35242</v>
      </c>
      <c r="C1589" s="340" t="s">
        <v>10949</v>
      </c>
    </row>
    <row r="1590" spans="1:3">
      <c r="A1590" s="59" t="s">
        <v>6550</v>
      </c>
      <c r="B1590" s="338">
        <v>34813</v>
      </c>
      <c r="C1590" s="337" t="s">
        <v>6800</v>
      </c>
    </row>
    <row r="1591" spans="1:3">
      <c r="A1591" s="59" t="s">
        <v>6203</v>
      </c>
      <c r="B1591" s="338">
        <v>34836</v>
      </c>
      <c r="C1591" s="347" t="s">
        <v>6351</v>
      </c>
    </row>
    <row r="1592" spans="1:3">
      <c r="A1592" s="59" t="s">
        <v>7105</v>
      </c>
      <c r="B1592" s="338">
        <v>34347</v>
      </c>
      <c r="C1592" s="347" t="s">
        <v>6795</v>
      </c>
    </row>
    <row r="1593" spans="1:3">
      <c r="A1593" t="s">
        <v>9997</v>
      </c>
      <c r="B1593" s="348">
        <v>36830</v>
      </c>
      <c r="C1593" s="340" t="s">
        <v>9980</v>
      </c>
    </row>
    <row r="1594" spans="1:3">
      <c r="A1594" t="s">
        <v>2203</v>
      </c>
      <c r="B1594" s="341">
        <v>29874</v>
      </c>
      <c r="C1594" s="342" t="s">
        <v>3495</v>
      </c>
    </row>
    <row r="1595" spans="1:3">
      <c r="A1595" t="s">
        <v>9992</v>
      </c>
      <c r="B1595" s="348">
        <v>37016</v>
      </c>
      <c r="C1595" s="340" t="s">
        <v>9980</v>
      </c>
    </row>
    <row r="1596" spans="1:3">
      <c r="A1596" t="s">
        <v>3923</v>
      </c>
      <c r="B1596" s="341">
        <v>33502</v>
      </c>
      <c r="C1596" s="342" t="s">
        <v>4216</v>
      </c>
    </row>
    <row r="1597" spans="1:3">
      <c r="A1597" s="59" t="s">
        <v>6508</v>
      </c>
      <c r="B1597" s="338">
        <v>34616</v>
      </c>
      <c r="C1597" s="337" t="s">
        <v>6350</v>
      </c>
    </row>
    <row r="1598" spans="1:3">
      <c r="A1598" t="s">
        <v>2922</v>
      </c>
      <c r="B1598" s="341">
        <v>31867</v>
      </c>
      <c r="C1598" s="342" t="s">
        <v>2452</v>
      </c>
    </row>
    <row r="1599" spans="1:3">
      <c r="A1599" s="59" t="s">
        <v>5998</v>
      </c>
      <c r="B1599" s="338">
        <v>34521</v>
      </c>
      <c r="C1599" s="347" t="s">
        <v>6349</v>
      </c>
    </row>
    <row r="1600" spans="1:3">
      <c r="A1600" s="59" t="s">
        <v>6109</v>
      </c>
      <c r="B1600" s="338">
        <v>34451</v>
      </c>
      <c r="C1600" s="347" t="s">
        <v>6350</v>
      </c>
    </row>
    <row r="1601" spans="1:3">
      <c r="A1601" t="s">
        <v>1317</v>
      </c>
      <c r="B1601" s="341">
        <v>31380</v>
      </c>
      <c r="C1601" s="342" t="s">
        <v>3137</v>
      </c>
    </row>
    <row r="1602" spans="1:3">
      <c r="A1602" s="90" t="s">
        <v>3924</v>
      </c>
      <c r="B1602" s="338">
        <v>32542</v>
      </c>
      <c r="C1602" s="337" t="s">
        <v>4184</v>
      </c>
    </row>
    <row r="1603" spans="1:3">
      <c r="A1603" s="59" t="s">
        <v>4642</v>
      </c>
      <c r="B1603" s="338">
        <v>33472</v>
      </c>
      <c r="C1603" s="337" t="s">
        <v>4852</v>
      </c>
    </row>
    <row r="1604" spans="1:3">
      <c r="A1604" t="s">
        <v>8935</v>
      </c>
      <c r="B1604" s="341">
        <v>35977</v>
      </c>
      <c r="C1604" s="340" t="s">
        <v>8295</v>
      </c>
    </row>
    <row r="1605" spans="1:3">
      <c r="A1605" s="59" t="s">
        <v>5541</v>
      </c>
      <c r="B1605" s="338">
        <v>33929</v>
      </c>
      <c r="C1605" s="337" t="s">
        <v>5840</v>
      </c>
    </row>
    <row r="1606" spans="1:3">
      <c r="A1606" s="59" t="s">
        <v>7094</v>
      </c>
      <c r="B1606" s="338">
        <v>35541</v>
      </c>
      <c r="C1606" s="347" t="s">
        <v>6800</v>
      </c>
    </row>
    <row r="1607" spans="1:3">
      <c r="A1607" s="59" t="s">
        <v>5658</v>
      </c>
      <c r="B1607" s="338">
        <v>34902</v>
      </c>
      <c r="C1607" s="337" t="s">
        <v>5853</v>
      </c>
    </row>
    <row r="1608" spans="1:3">
      <c r="A1608" s="59" t="s">
        <v>6268</v>
      </c>
      <c r="B1608" s="338">
        <v>34720</v>
      </c>
      <c r="C1608" s="347" t="s">
        <v>6350</v>
      </c>
    </row>
    <row r="1609" spans="1:3">
      <c r="A1609" s="59" t="s">
        <v>5572</v>
      </c>
      <c r="B1609" s="338">
        <v>34168</v>
      </c>
      <c r="C1609" s="337" t="s">
        <v>5840</v>
      </c>
    </row>
    <row r="1610" spans="1:3">
      <c r="A1610" s="10" t="s">
        <v>4444</v>
      </c>
      <c r="B1610" s="341">
        <v>33553</v>
      </c>
      <c r="C1610" s="337" t="s">
        <v>4846</v>
      </c>
    </row>
    <row r="1611" spans="1:3">
      <c r="A1611" s="109" t="s">
        <v>8065</v>
      </c>
      <c r="B1611" s="345">
        <v>33553</v>
      </c>
      <c r="C1611" s="346" t="s">
        <v>2409</v>
      </c>
    </row>
    <row r="1612" spans="1:3">
      <c r="A1612" s="164" t="s">
        <v>8007</v>
      </c>
      <c r="B1612" s="350">
        <v>35757</v>
      </c>
      <c r="C1612" s="351" t="s">
        <v>8285</v>
      </c>
    </row>
    <row r="1613" spans="1:3">
      <c r="A1613" s="100" t="s">
        <v>4423</v>
      </c>
      <c r="B1613" s="341">
        <v>33234</v>
      </c>
      <c r="C1613" s="337" t="s">
        <v>4852</v>
      </c>
    </row>
    <row r="1614" spans="1:3">
      <c r="A1614" t="s">
        <v>1092</v>
      </c>
      <c r="B1614" s="341">
        <v>32060</v>
      </c>
      <c r="C1614" s="342" t="s">
        <v>1172</v>
      </c>
    </row>
    <row r="1615" spans="1:3">
      <c r="A1615" t="s">
        <v>2508</v>
      </c>
      <c r="B1615" s="341">
        <v>31237</v>
      </c>
      <c r="C1615" s="342" t="s">
        <v>1446</v>
      </c>
    </row>
    <row r="1616" spans="1:3">
      <c r="A1616" t="s">
        <v>2699</v>
      </c>
      <c r="B1616" s="341">
        <v>28300</v>
      </c>
      <c r="C1616" s="342" t="s">
        <v>2700</v>
      </c>
    </row>
    <row r="1617" spans="1:3">
      <c r="A1617" s="59" t="s">
        <v>449</v>
      </c>
      <c r="B1617" s="338">
        <v>32419</v>
      </c>
      <c r="C1617" s="337" t="s">
        <v>485</v>
      </c>
    </row>
    <row r="1618" spans="1:3">
      <c r="A1618" s="99" t="s">
        <v>11057</v>
      </c>
      <c r="B1618" s="339">
        <v>36186</v>
      </c>
      <c r="C1618" s="340" t="s">
        <v>10992</v>
      </c>
    </row>
    <row r="1619" spans="1:3">
      <c r="A1619" t="s">
        <v>8958</v>
      </c>
      <c r="B1619" s="341">
        <v>34881</v>
      </c>
      <c r="C1619" s="340" t="s">
        <v>7475</v>
      </c>
    </row>
    <row r="1620" spans="1:3">
      <c r="A1620" s="59" t="s">
        <v>5968</v>
      </c>
      <c r="B1620" s="338">
        <v>34681</v>
      </c>
      <c r="C1620" s="347" t="s">
        <v>6350</v>
      </c>
    </row>
    <row r="1621" spans="1:3">
      <c r="A1621" s="59" t="s">
        <v>4993</v>
      </c>
      <c r="B1621" s="338">
        <v>33466</v>
      </c>
      <c r="C1621" s="337" t="s">
        <v>5316</v>
      </c>
    </row>
    <row r="1622" spans="1:3">
      <c r="A1622" s="110" t="s">
        <v>10014</v>
      </c>
      <c r="B1622" s="348">
        <v>36796</v>
      </c>
      <c r="C1622" s="340" t="s">
        <v>9539</v>
      </c>
    </row>
    <row r="1623" spans="1:3">
      <c r="A1623" t="s">
        <v>10189</v>
      </c>
      <c r="B1623" s="348">
        <v>36056</v>
      </c>
      <c r="C1623" s="344" t="s">
        <v>10151</v>
      </c>
    </row>
    <row r="1624" spans="1:3">
      <c r="A1624" t="s">
        <v>10045</v>
      </c>
      <c r="B1624" s="348">
        <v>36543</v>
      </c>
      <c r="C1624" s="340" t="s">
        <v>9612</v>
      </c>
    </row>
    <row r="1625" spans="1:3">
      <c r="A1625" s="316" t="s">
        <v>11058</v>
      </c>
      <c r="B1625" s="339">
        <v>36549</v>
      </c>
      <c r="C1625" s="340" t="s">
        <v>10953</v>
      </c>
    </row>
    <row r="1626" spans="1:3">
      <c r="A1626" s="100" t="s">
        <v>4393</v>
      </c>
      <c r="B1626" s="341">
        <v>33422</v>
      </c>
      <c r="C1626" s="337" t="s">
        <v>4862</v>
      </c>
    </row>
    <row r="1627" spans="1:3">
      <c r="A1627" t="s">
        <v>1237</v>
      </c>
      <c r="B1627" s="341">
        <v>31434</v>
      </c>
      <c r="C1627" s="342" t="s">
        <v>1238</v>
      </c>
    </row>
    <row r="1628" spans="1:3">
      <c r="A1628" s="59" t="s">
        <v>6251</v>
      </c>
      <c r="B1628" s="338">
        <v>34579</v>
      </c>
      <c r="C1628" s="347" t="s">
        <v>6364</v>
      </c>
    </row>
    <row r="1629" spans="1:3">
      <c r="A1629" s="59" t="s">
        <v>5121</v>
      </c>
      <c r="B1629" s="338">
        <v>33755</v>
      </c>
      <c r="C1629" s="337" t="s">
        <v>4862</v>
      </c>
    </row>
    <row r="1630" spans="1:3">
      <c r="A1630" s="164" t="s">
        <v>7997</v>
      </c>
      <c r="B1630" s="350">
        <v>36053</v>
      </c>
      <c r="C1630" s="351" t="s">
        <v>8288</v>
      </c>
    </row>
    <row r="1631" spans="1:3">
      <c r="A1631" s="59" t="s">
        <v>7215</v>
      </c>
      <c r="B1631" s="338">
        <v>35091</v>
      </c>
      <c r="C1631" s="347" t="s">
        <v>7482</v>
      </c>
    </row>
    <row r="1632" spans="1:3">
      <c r="A1632" s="59" t="s">
        <v>5739</v>
      </c>
      <c r="B1632" s="338">
        <v>33914</v>
      </c>
      <c r="C1632" s="347" t="s">
        <v>5840</v>
      </c>
    </row>
    <row r="1633" spans="1:3">
      <c r="A1633" s="90" t="s">
        <v>3925</v>
      </c>
      <c r="B1633" s="338">
        <v>33187</v>
      </c>
      <c r="C1633" s="337" t="s">
        <v>4178</v>
      </c>
    </row>
    <row r="1634" spans="1:3">
      <c r="A1634" s="59" t="s">
        <v>5735</v>
      </c>
      <c r="B1634" s="338">
        <v>34249</v>
      </c>
      <c r="C1634" s="347" t="s">
        <v>5837</v>
      </c>
    </row>
    <row r="1635" spans="1:3">
      <c r="A1635" s="59" t="s">
        <v>9021</v>
      </c>
      <c r="B1635" s="338">
        <v>33839</v>
      </c>
      <c r="C1635" s="337" t="s">
        <v>5329</v>
      </c>
    </row>
    <row r="1636" spans="1:3">
      <c r="A1636" s="90" t="s">
        <v>3926</v>
      </c>
      <c r="B1636" s="338">
        <v>33272</v>
      </c>
      <c r="C1636" s="337" t="s">
        <v>4178</v>
      </c>
    </row>
    <row r="1637" spans="1:3">
      <c r="A1637" t="s">
        <v>9079</v>
      </c>
      <c r="B1637" s="341">
        <v>35490</v>
      </c>
      <c r="C1637" s="340" t="s">
        <v>8401</v>
      </c>
    </row>
    <row r="1638" spans="1:3">
      <c r="A1638" t="s">
        <v>9279</v>
      </c>
      <c r="B1638" s="341">
        <v>35490</v>
      </c>
      <c r="C1638" s="341" t="s">
        <v>8401</v>
      </c>
    </row>
    <row r="1639" spans="1:3">
      <c r="A1639" t="s">
        <v>1849</v>
      </c>
      <c r="B1639" s="341">
        <v>30290</v>
      </c>
      <c r="C1639" s="342" t="s">
        <v>2199</v>
      </c>
    </row>
    <row r="1640" spans="1:3">
      <c r="A1640" t="s">
        <v>1093</v>
      </c>
      <c r="B1640" s="341">
        <v>31861</v>
      </c>
      <c r="C1640" s="342" t="s">
        <v>2409</v>
      </c>
    </row>
    <row r="1641" spans="1:3">
      <c r="A1641" t="s">
        <v>9221</v>
      </c>
      <c r="B1641" s="341">
        <v>36161</v>
      </c>
      <c r="C1641" s="341" t="s">
        <v>9222</v>
      </c>
    </row>
    <row r="1642" spans="1:3">
      <c r="A1642" t="s">
        <v>9221</v>
      </c>
      <c r="B1642" s="348">
        <v>36186</v>
      </c>
      <c r="C1642" s="340" t="s">
        <v>9980</v>
      </c>
    </row>
    <row r="1643" spans="1:3">
      <c r="A1643" s="90" t="s">
        <v>3927</v>
      </c>
      <c r="B1643" s="338">
        <v>33431</v>
      </c>
      <c r="C1643" s="337" t="s">
        <v>4179</v>
      </c>
    </row>
    <row r="1644" spans="1:3">
      <c r="A1644" s="59" t="s">
        <v>5079</v>
      </c>
      <c r="B1644" s="338">
        <v>33417</v>
      </c>
      <c r="C1644" s="337" t="s">
        <v>5314</v>
      </c>
    </row>
    <row r="1645" spans="1:3">
      <c r="A1645" t="s">
        <v>10100</v>
      </c>
      <c r="B1645" s="348">
        <v>36333</v>
      </c>
      <c r="C1645" s="340" t="s">
        <v>9583</v>
      </c>
    </row>
    <row r="1646" spans="1:3">
      <c r="A1646" s="59" t="s">
        <v>7282</v>
      </c>
      <c r="B1646" s="338">
        <v>35513</v>
      </c>
      <c r="C1646" s="347" t="s">
        <v>7477</v>
      </c>
    </row>
    <row r="1647" spans="1:3">
      <c r="A1647" t="s">
        <v>9101</v>
      </c>
      <c r="B1647" s="341">
        <v>35704</v>
      </c>
      <c r="C1647" s="341" t="s">
        <v>8523</v>
      </c>
    </row>
    <row r="1648" spans="1:3">
      <c r="A1648" s="316" t="s">
        <v>11059</v>
      </c>
      <c r="B1648" s="339">
        <v>37091</v>
      </c>
      <c r="C1648" s="340">
        <v>23.7</v>
      </c>
    </row>
    <row r="1649" spans="1:3">
      <c r="A1649" t="s">
        <v>636</v>
      </c>
      <c r="B1649" s="341">
        <v>30626</v>
      </c>
      <c r="C1649" s="342" t="s">
        <v>3494</v>
      </c>
    </row>
    <row r="1650" spans="1:3">
      <c r="A1650" t="s">
        <v>3419</v>
      </c>
      <c r="B1650" s="341">
        <v>28854</v>
      </c>
      <c r="C1650" s="342" t="s">
        <v>3420</v>
      </c>
    </row>
    <row r="1651" spans="1:3">
      <c r="A1651" t="s">
        <v>3570</v>
      </c>
      <c r="B1651" s="341">
        <v>30550</v>
      </c>
      <c r="C1651" s="342" t="s">
        <v>3491</v>
      </c>
    </row>
    <row r="1652" spans="1:3">
      <c r="A1652" s="59" t="s">
        <v>6054</v>
      </c>
      <c r="B1652" s="338">
        <v>34726</v>
      </c>
      <c r="C1652" s="347" t="s">
        <v>6355</v>
      </c>
    </row>
    <row r="1653" spans="1:3">
      <c r="A1653" s="90" t="s">
        <v>3928</v>
      </c>
      <c r="B1653" s="338">
        <v>33394</v>
      </c>
      <c r="C1653" s="337" t="s">
        <v>4184</v>
      </c>
    </row>
    <row r="1654" spans="1:3">
      <c r="A1654" s="59" t="s">
        <v>6178</v>
      </c>
      <c r="B1654" s="338">
        <v>34937</v>
      </c>
      <c r="C1654" s="347" t="s">
        <v>6352</v>
      </c>
    </row>
    <row r="1655" spans="1:3">
      <c r="A1655" t="s">
        <v>2661</v>
      </c>
      <c r="B1655" s="341">
        <v>29656</v>
      </c>
      <c r="C1655" s="342" t="s">
        <v>2662</v>
      </c>
    </row>
    <row r="1656" spans="1:3">
      <c r="A1656" s="59" t="s">
        <v>5566</v>
      </c>
      <c r="B1656" s="338">
        <v>34069</v>
      </c>
      <c r="C1656" s="337" t="s">
        <v>5840</v>
      </c>
    </row>
    <row r="1657" spans="1:3">
      <c r="A1657" s="10" t="s">
        <v>4540</v>
      </c>
      <c r="B1657" s="341">
        <v>34202</v>
      </c>
      <c r="C1657" s="337" t="s">
        <v>4869</v>
      </c>
    </row>
    <row r="1658" spans="1:3">
      <c r="A1658" s="59" t="s">
        <v>6652</v>
      </c>
      <c r="B1658" s="338">
        <v>34950</v>
      </c>
      <c r="C1658" s="337" t="s">
        <v>6810</v>
      </c>
    </row>
    <row r="1659" spans="1:3">
      <c r="A1659" s="316" t="s">
        <v>11060</v>
      </c>
      <c r="B1659" s="339">
        <v>37041</v>
      </c>
      <c r="C1659" s="340">
        <v>23.6</v>
      </c>
    </row>
    <row r="1660" spans="1:3">
      <c r="A1660" s="59" t="s">
        <v>5071</v>
      </c>
      <c r="B1660" s="338">
        <v>33656</v>
      </c>
      <c r="C1660" s="337" t="s">
        <v>5314</v>
      </c>
    </row>
    <row r="1661" spans="1:3">
      <c r="A1661" s="59" t="s">
        <v>6255</v>
      </c>
      <c r="B1661" s="338">
        <v>34510</v>
      </c>
      <c r="C1661" s="347" t="s">
        <v>6352</v>
      </c>
    </row>
    <row r="1662" spans="1:3">
      <c r="A1662" s="10" t="s">
        <v>4400</v>
      </c>
      <c r="B1662" s="341">
        <v>33296</v>
      </c>
      <c r="C1662" s="337" t="s">
        <v>4862</v>
      </c>
    </row>
    <row r="1663" spans="1:3">
      <c r="A1663" t="s">
        <v>10114</v>
      </c>
      <c r="B1663" s="348">
        <v>36422</v>
      </c>
      <c r="C1663" s="340" t="s">
        <v>9539</v>
      </c>
    </row>
    <row r="1664" spans="1:3">
      <c r="A1664" t="s">
        <v>10095</v>
      </c>
      <c r="B1664" s="348">
        <v>36550</v>
      </c>
      <c r="C1664" s="340" t="s">
        <v>9583</v>
      </c>
    </row>
    <row r="1665" spans="1:3">
      <c r="A1665" t="s">
        <v>9965</v>
      </c>
      <c r="B1665" s="348">
        <v>36473</v>
      </c>
      <c r="C1665" s="340" t="s">
        <v>9583</v>
      </c>
    </row>
    <row r="1666" spans="1:3">
      <c r="A1666" s="59" t="s">
        <v>5715</v>
      </c>
      <c r="B1666" s="338">
        <v>34163</v>
      </c>
      <c r="C1666" s="337" t="s">
        <v>5840</v>
      </c>
    </row>
    <row r="1667" spans="1:3">
      <c r="A1667" s="59" t="s">
        <v>5197</v>
      </c>
      <c r="B1667" s="338">
        <v>33436</v>
      </c>
      <c r="C1667" s="337" t="s">
        <v>5322</v>
      </c>
    </row>
    <row r="1668" spans="1:3">
      <c r="A1668" s="59" t="s">
        <v>5489</v>
      </c>
      <c r="B1668" s="338">
        <v>33567</v>
      </c>
      <c r="C1668" s="337" t="s">
        <v>5842</v>
      </c>
    </row>
    <row r="1669" spans="1:3">
      <c r="A1669" s="59" t="s">
        <v>6577</v>
      </c>
      <c r="B1669" s="338">
        <v>34585</v>
      </c>
      <c r="C1669" s="337" t="s">
        <v>6795</v>
      </c>
    </row>
    <row r="1670" spans="1:3">
      <c r="A1670" t="s">
        <v>2893</v>
      </c>
      <c r="B1670" s="341">
        <v>29682</v>
      </c>
      <c r="C1670" s="342" t="s">
        <v>2894</v>
      </c>
    </row>
    <row r="1671" spans="1:3">
      <c r="A1671" s="59" t="s">
        <v>6263</v>
      </c>
      <c r="B1671" s="338">
        <v>34363</v>
      </c>
      <c r="C1671" s="347" t="s">
        <v>5840</v>
      </c>
    </row>
    <row r="1672" spans="1:3">
      <c r="A1672" t="s">
        <v>1094</v>
      </c>
      <c r="B1672" s="341">
        <v>32165</v>
      </c>
      <c r="C1672" s="342" t="s">
        <v>1095</v>
      </c>
    </row>
    <row r="1673" spans="1:3">
      <c r="A1673" s="59" t="s">
        <v>6191</v>
      </c>
      <c r="B1673" s="338">
        <v>33150</v>
      </c>
      <c r="C1673" s="347" t="s">
        <v>4862</v>
      </c>
    </row>
    <row r="1674" spans="1:3">
      <c r="A1674" s="59" t="s">
        <v>7381</v>
      </c>
      <c r="B1674" s="338">
        <v>34696</v>
      </c>
      <c r="C1674" s="347" t="s">
        <v>6800</v>
      </c>
    </row>
    <row r="1675" spans="1:3">
      <c r="A1675" s="90" t="s">
        <v>3929</v>
      </c>
      <c r="B1675" s="338">
        <v>31511</v>
      </c>
      <c r="C1675" s="337" t="s">
        <v>3133</v>
      </c>
    </row>
    <row r="1676" spans="1:3">
      <c r="A1676" t="s">
        <v>1658</v>
      </c>
      <c r="B1676" s="341">
        <v>28101</v>
      </c>
      <c r="C1676" s="342" t="s">
        <v>1659</v>
      </c>
    </row>
    <row r="1677" spans="1:3">
      <c r="A1677" t="s">
        <v>3230</v>
      </c>
      <c r="B1677" s="341">
        <v>30029</v>
      </c>
      <c r="C1677" s="342" t="s">
        <v>3095</v>
      </c>
    </row>
    <row r="1678" spans="1:3">
      <c r="A1678" s="90" t="s">
        <v>3930</v>
      </c>
      <c r="B1678" s="338">
        <v>31247</v>
      </c>
      <c r="C1678" s="337" t="s">
        <v>499</v>
      </c>
    </row>
    <row r="1679" spans="1:3">
      <c r="A1679" s="59" t="s">
        <v>5716</v>
      </c>
      <c r="B1679" s="338">
        <v>33804</v>
      </c>
      <c r="C1679" s="337" t="s">
        <v>5840</v>
      </c>
    </row>
    <row r="1680" spans="1:3">
      <c r="A1680" s="59" t="s">
        <v>7402</v>
      </c>
      <c r="B1680" s="338">
        <v>35754</v>
      </c>
      <c r="C1680" s="347" t="s">
        <v>7493</v>
      </c>
    </row>
    <row r="1681" spans="1:3">
      <c r="A1681" t="s">
        <v>9287</v>
      </c>
      <c r="B1681" s="341">
        <v>36100</v>
      </c>
      <c r="C1681" s="341" t="s">
        <v>9288</v>
      </c>
    </row>
    <row r="1682" spans="1:3">
      <c r="A1682" s="59" t="s">
        <v>6097</v>
      </c>
      <c r="B1682" s="338">
        <v>33800</v>
      </c>
      <c r="C1682" s="347" t="s">
        <v>5840</v>
      </c>
    </row>
    <row r="1683" spans="1:3">
      <c r="A1683" s="316" t="s">
        <v>11061</v>
      </c>
      <c r="B1683" s="339">
        <v>36635</v>
      </c>
      <c r="C1683" s="340" t="s">
        <v>10953</v>
      </c>
    </row>
    <row r="1684" spans="1:3">
      <c r="A1684" t="s">
        <v>9032</v>
      </c>
      <c r="B1684" s="341">
        <v>35674</v>
      </c>
      <c r="C1684" s="341" t="s">
        <v>8698</v>
      </c>
    </row>
    <row r="1685" spans="1:3">
      <c r="A1685" t="s">
        <v>10315</v>
      </c>
      <c r="B1685" s="348">
        <v>36047</v>
      </c>
      <c r="C1685" s="340" t="s">
        <v>9583</v>
      </c>
    </row>
    <row r="1686" spans="1:3">
      <c r="A1686" s="10" t="s">
        <v>4617</v>
      </c>
      <c r="B1686" s="341">
        <v>33123</v>
      </c>
      <c r="C1686" s="337" t="s">
        <v>4846</v>
      </c>
    </row>
    <row r="1687" spans="1:3">
      <c r="A1687" t="s">
        <v>9225</v>
      </c>
      <c r="B1687" s="341">
        <v>35704</v>
      </c>
      <c r="C1687" s="341" t="s">
        <v>8522</v>
      </c>
    </row>
    <row r="1688" spans="1:3">
      <c r="A1688" t="s">
        <v>2907</v>
      </c>
      <c r="B1688" s="341">
        <v>27400</v>
      </c>
      <c r="C1688" s="342" t="s">
        <v>2631</v>
      </c>
    </row>
    <row r="1689" spans="1:3">
      <c r="A1689" s="59" t="s">
        <v>5724</v>
      </c>
      <c r="B1689" s="338">
        <v>34035</v>
      </c>
      <c r="C1689" s="337" t="s">
        <v>5840</v>
      </c>
    </row>
    <row r="1690" spans="1:3">
      <c r="A1690" t="s">
        <v>3258</v>
      </c>
      <c r="B1690" s="341">
        <v>29951</v>
      </c>
      <c r="C1690" s="342" t="s">
        <v>2200</v>
      </c>
    </row>
    <row r="1691" spans="1:3">
      <c r="A1691" t="s">
        <v>3501</v>
      </c>
      <c r="B1691" s="341">
        <v>30061</v>
      </c>
      <c r="C1691" s="342" t="s">
        <v>3489</v>
      </c>
    </row>
    <row r="1692" spans="1:3">
      <c r="A1692" s="10" t="s">
        <v>4475</v>
      </c>
      <c r="B1692" s="341">
        <v>33447</v>
      </c>
      <c r="C1692" s="337" t="s">
        <v>4179</v>
      </c>
    </row>
    <row r="1693" spans="1:3">
      <c r="A1693" s="59" t="s">
        <v>7196</v>
      </c>
      <c r="B1693" s="338">
        <v>34762</v>
      </c>
      <c r="C1693" s="347" t="s">
        <v>6800</v>
      </c>
    </row>
    <row r="1694" spans="1:3">
      <c r="A1694" t="s">
        <v>10190</v>
      </c>
      <c r="B1694" s="343">
        <v>36322</v>
      </c>
      <c r="C1694" s="344" t="s">
        <v>10151</v>
      </c>
    </row>
    <row r="1695" spans="1:3">
      <c r="A1695" t="s">
        <v>533</v>
      </c>
      <c r="B1695" s="341">
        <v>27916</v>
      </c>
      <c r="C1695" s="342" t="s">
        <v>3362</v>
      </c>
    </row>
    <row r="1696" spans="1:3">
      <c r="A1696" s="90" t="s">
        <v>3931</v>
      </c>
      <c r="B1696" s="338">
        <v>32889</v>
      </c>
      <c r="C1696" s="337" t="s">
        <v>4179</v>
      </c>
    </row>
    <row r="1697" spans="1:3">
      <c r="A1697" s="59" t="s">
        <v>2370</v>
      </c>
      <c r="B1697" s="338">
        <v>25486</v>
      </c>
      <c r="C1697" s="352">
        <v>0</v>
      </c>
    </row>
    <row r="1698" spans="1:3">
      <c r="A1698" s="100" t="s">
        <v>4441</v>
      </c>
      <c r="B1698" s="341">
        <v>33530</v>
      </c>
      <c r="C1698" s="337" t="s">
        <v>4855</v>
      </c>
    </row>
    <row r="1699" spans="1:3">
      <c r="A1699" t="s">
        <v>3176</v>
      </c>
      <c r="B1699" s="341">
        <v>28261</v>
      </c>
      <c r="C1699" s="342" t="s">
        <v>1911</v>
      </c>
    </row>
    <row r="1700" spans="1:3">
      <c r="A1700" t="s">
        <v>1613</v>
      </c>
      <c r="B1700" s="341">
        <v>27903</v>
      </c>
      <c r="C1700" s="342" t="s">
        <v>1816</v>
      </c>
    </row>
    <row r="1701" spans="1:3">
      <c r="A1701" s="59" t="s">
        <v>5992</v>
      </c>
      <c r="B1701" s="338">
        <v>34483</v>
      </c>
      <c r="C1701" s="347" t="s">
        <v>6349</v>
      </c>
    </row>
    <row r="1702" spans="1:3">
      <c r="A1702" s="316" t="s">
        <v>11062</v>
      </c>
      <c r="B1702" s="339">
        <v>36510</v>
      </c>
      <c r="C1702" s="340">
        <v>23.4</v>
      </c>
    </row>
    <row r="1703" spans="1:3">
      <c r="A1703" t="s">
        <v>8888</v>
      </c>
      <c r="B1703" s="341">
        <v>35339</v>
      </c>
      <c r="C1703" s="340" t="s">
        <v>8295</v>
      </c>
    </row>
    <row r="1704" spans="1:3">
      <c r="A1704" t="s">
        <v>9199</v>
      </c>
      <c r="B1704" s="341">
        <v>35735</v>
      </c>
      <c r="C1704" s="341" t="s">
        <v>8522</v>
      </c>
    </row>
    <row r="1705" spans="1:3">
      <c r="A1705" s="59" t="s">
        <v>6006</v>
      </c>
      <c r="B1705" s="338">
        <v>33792</v>
      </c>
      <c r="C1705" s="347" t="s">
        <v>4846</v>
      </c>
    </row>
    <row r="1706" spans="1:3">
      <c r="A1706" s="59" t="s">
        <v>5494</v>
      </c>
      <c r="B1706" s="338">
        <v>34122</v>
      </c>
      <c r="C1706" s="337" t="s">
        <v>5851</v>
      </c>
    </row>
    <row r="1707" spans="1:3">
      <c r="A1707" s="59" t="s">
        <v>5157</v>
      </c>
      <c r="B1707" s="338">
        <v>33644</v>
      </c>
      <c r="C1707" s="337" t="s">
        <v>5317</v>
      </c>
    </row>
    <row r="1708" spans="1:3">
      <c r="A1708" t="s">
        <v>1420</v>
      </c>
      <c r="B1708" s="341">
        <v>30582</v>
      </c>
      <c r="C1708" s="342" t="s">
        <v>3495</v>
      </c>
    </row>
    <row r="1709" spans="1:3">
      <c r="A1709" s="59" t="s">
        <v>5108</v>
      </c>
      <c r="B1709" s="338">
        <v>31524</v>
      </c>
      <c r="C1709" s="337" t="s">
        <v>4179</v>
      </c>
    </row>
    <row r="1710" spans="1:3">
      <c r="A1710" t="s">
        <v>9105</v>
      </c>
      <c r="B1710" s="341">
        <v>35977</v>
      </c>
      <c r="C1710" s="341" t="s">
        <v>8523</v>
      </c>
    </row>
    <row r="1711" spans="1:3">
      <c r="A1711" t="s">
        <v>2923</v>
      </c>
      <c r="B1711" s="341">
        <v>31596</v>
      </c>
      <c r="C1711" s="342" t="s">
        <v>1439</v>
      </c>
    </row>
    <row r="1712" spans="1:3">
      <c r="A1712" s="59" t="s">
        <v>7152</v>
      </c>
      <c r="B1712" s="338">
        <v>35478</v>
      </c>
      <c r="C1712" s="347" t="s">
        <v>7482</v>
      </c>
    </row>
    <row r="1713" spans="1:3">
      <c r="A1713" s="59" t="s">
        <v>5141</v>
      </c>
      <c r="B1713" s="338">
        <v>32664</v>
      </c>
      <c r="C1713" s="337" t="s">
        <v>4846</v>
      </c>
    </row>
    <row r="1714" spans="1:3">
      <c r="A1714" t="s">
        <v>2990</v>
      </c>
      <c r="B1714" s="341">
        <v>30660</v>
      </c>
      <c r="C1714" s="342" t="s">
        <v>2439</v>
      </c>
    </row>
    <row r="1715" spans="1:3">
      <c r="A1715" s="10" t="s">
        <v>4394</v>
      </c>
      <c r="B1715" s="341">
        <v>33503</v>
      </c>
      <c r="C1715" s="337" t="s">
        <v>4853</v>
      </c>
    </row>
    <row r="1716" spans="1:3">
      <c r="A1716" t="s">
        <v>9954</v>
      </c>
      <c r="B1716" s="348">
        <v>36178</v>
      </c>
      <c r="C1716" s="340" t="s">
        <v>9583</v>
      </c>
    </row>
    <row r="1717" spans="1:3">
      <c r="A1717" s="59" t="s">
        <v>7095</v>
      </c>
      <c r="B1717" s="338">
        <v>35047</v>
      </c>
      <c r="C1717" s="347" t="s">
        <v>7477</v>
      </c>
    </row>
    <row r="1718" spans="1:3">
      <c r="A1718" s="59" t="s">
        <v>5705</v>
      </c>
      <c r="B1718" s="338">
        <v>34112</v>
      </c>
      <c r="C1718" s="337" t="s">
        <v>5840</v>
      </c>
    </row>
    <row r="1719" spans="1:3">
      <c r="A1719" t="s">
        <v>10191</v>
      </c>
      <c r="B1719" s="348">
        <v>35856</v>
      </c>
      <c r="C1719" s="344" t="s">
        <v>10151</v>
      </c>
    </row>
    <row r="1720" spans="1:3">
      <c r="A1720" s="59" t="s">
        <v>7210</v>
      </c>
      <c r="B1720" s="338">
        <v>35567</v>
      </c>
      <c r="C1720" s="347" t="s">
        <v>7494</v>
      </c>
    </row>
    <row r="1721" spans="1:3">
      <c r="A1721" t="s">
        <v>2924</v>
      </c>
      <c r="B1721" s="341">
        <v>31646</v>
      </c>
      <c r="C1721" s="342" t="s">
        <v>3140</v>
      </c>
    </row>
    <row r="1722" spans="1:3">
      <c r="A1722" s="59" t="s">
        <v>7411</v>
      </c>
      <c r="B1722" s="338">
        <v>33952</v>
      </c>
      <c r="C1722" s="347" t="s">
        <v>5314</v>
      </c>
    </row>
    <row r="1723" spans="1:3">
      <c r="A1723" s="10" t="s">
        <v>4584</v>
      </c>
      <c r="B1723" s="341">
        <v>33533</v>
      </c>
      <c r="C1723" s="337" t="s">
        <v>4848</v>
      </c>
    </row>
    <row r="1724" spans="1:3">
      <c r="A1724" t="s">
        <v>2925</v>
      </c>
      <c r="B1724" s="341">
        <v>30823</v>
      </c>
      <c r="C1724" s="342" t="s">
        <v>1622</v>
      </c>
    </row>
    <row r="1725" spans="1:3">
      <c r="A1725" t="s">
        <v>10192</v>
      </c>
      <c r="B1725" s="348">
        <v>35865</v>
      </c>
      <c r="C1725" s="344" t="s">
        <v>10151</v>
      </c>
    </row>
    <row r="1726" spans="1:3">
      <c r="A1726" t="s">
        <v>9168</v>
      </c>
      <c r="B1726" s="341">
        <v>36220</v>
      </c>
      <c r="C1726" s="341" t="s">
        <v>9186</v>
      </c>
    </row>
    <row r="1727" spans="1:3">
      <c r="A1727" t="s">
        <v>2211</v>
      </c>
      <c r="B1727" s="341">
        <v>29842</v>
      </c>
      <c r="C1727" s="342" t="s">
        <v>2198</v>
      </c>
    </row>
    <row r="1728" spans="1:3">
      <c r="A1728" t="s">
        <v>9178</v>
      </c>
      <c r="B1728" s="341">
        <v>36312</v>
      </c>
      <c r="C1728" s="341" t="s">
        <v>8522</v>
      </c>
    </row>
    <row r="1729" spans="1:3">
      <c r="A1729" s="100" t="s">
        <v>4467</v>
      </c>
      <c r="B1729" s="341">
        <v>32848</v>
      </c>
      <c r="C1729" s="337" t="s">
        <v>4846</v>
      </c>
    </row>
    <row r="1730" spans="1:3">
      <c r="A1730" s="59" t="s">
        <v>6653</v>
      </c>
      <c r="B1730" s="338">
        <v>34973</v>
      </c>
      <c r="C1730" s="337" t="s">
        <v>6795</v>
      </c>
    </row>
    <row r="1731" spans="1:3">
      <c r="A1731" s="316" t="s">
        <v>11063</v>
      </c>
      <c r="B1731" s="339">
        <v>37148</v>
      </c>
      <c r="C1731" s="340" t="s">
        <v>10953</v>
      </c>
    </row>
    <row r="1732" spans="1:3">
      <c r="A1732" t="s">
        <v>3222</v>
      </c>
      <c r="B1732" s="341">
        <v>31862</v>
      </c>
      <c r="C1732" s="342" t="s">
        <v>1441</v>
      </c>
    </row>
    <row r="1733" spans="1:3">
      <c r="A1733" s="59" t="s">
        <v>7376</v>
      </c>
      <c r="B1733" s="338">
        <v>34694</v>
      </c>
      <c r="C1733" s="347" t="s">
        <v>7479</v>
      </c>
    </row>
    <row r="1734" spans="1:3">
      <c r="A1734" t="s">
        <v>3427</v>
      </c>
      <c r="B1734" s="341">
        <v>30714</v>
      </c>
      <c r="C1734" s="342" t="s">
        <v>3494</v>
      </c>
    </row>
    <row r="1735" spans="1:3">
      <c r="A1735" s="59" t="s">
        <v>3231</v>
      </c>
      <c r="B1735" s="338">
        <v>27790</v>
      </c>
      <c r="C1735" s="352" t="s">
        <v>3169</v>
      </c>
    </row>
    <row r="1736" spans="1:3">
      <c r="A1736" s="59" t="s">
        <v>5626</v>
      </c>
      <c r="B1736" s="338">
        <v>33537</v>
      </c>
      <c r="C1736" s="337" t="s">
        <v>5314</v>
      </c>
    </row>
    <row r="1737" spans="1:3">
      <c r="A1737" s="59" t="s">
        <v>6735</v>
      </c>
      <c r="B1737" s="338">
        <v>34749</v>
      </c>
      <c r="C1737" s="337" t="s">
        <v>6351</v>
      </c>
    </row>
    <row r="1738" spans="1:3">
      <c r="A1738" s="59" t="s">
        <v>3932</v>
      </c>
      <c r="B1738" s="338">
        <v>33243</v>
      </c>
      <c r="C1738" s="337" t="s">
        <v>5350</v>
      </c>
    </row>
    <row r="1739" spans="1:3">
      <c r="A1739" s="59" t="s">
        <v>5163</v>
      </c>
      <c r="B1739" s="338">
        <v>34086</v>
      </c>
      <c r="C1739" s="337" t="s">
        <v>5313</v>
      </c>
    </row>
    <row r="1740" spans="1:3">
      <c r="A1740" s="316" t="s">
        <v>11064</v>
      </c>
      <c r="B1740" s="358">
        <v>36179</v>
      </c>
      <c r="C1740" s="340" t="s">
        <v>10955</v>
      </c>
    </row>
    <row r="1741" spans="1:3">
      <c r="A1741" s="59" t="s">
        <v>6513</v>
      </c>
      <c r="B1741" s="338">
        <v>34618</v>
      </c>
      <c r="C1741" s="337" t="s">
        <v>6800</v>
      </c>
    </row>
    <row r="1742" spans="1:3">
      <c r="A1742" t="s">
        <v>2672</v>
      </c>
      <c r="B1742" s="341">
        <v>30559</v>
      </c>
      <c r="C1742" s="342" t="s">
        <v>2673</v>
      </c>
    </row>
    <row r="1743" spans="1:3">
      <c r="A1743" t="s">
        <v>9289</v>
      </c>
      <c r="B1743" s="341">
        <v>35765</v>
      </c>
      <c r="C1743" s="341" t="s">
        <v>8466</v>
      </c>
    </row>
    <row r="1744" spans="1:3">
      <c r="A1744" s="316" t="s">
        <v>11065</v>
      </c>
      <c r="B1744" s="339">
        <v>36594</v>
      </c>
      <c r="C1744" s="340">
        <v>23.6</v>
      </c>
    </row>
    <row r="1745" spans="1:3">
      <c r="A1745" s="59" t="s">
        <v>6586</v>
      </c>
      <c r="B1745" s="338">
        <v>35386</v>
      </c>
      <c r="C1745" s="337" t="s">
        <v>6811</v>
      </c>
    </row>
    <row r="1746" spans="1:3">
      <c r="A1746" t="s">
        <v>3417</v>
      </c>
      <c r="B1746" s="341">
        <v>30279</v>
      </c>
      <c r="C1746" s="342" t="s">
        <v>3095</v>
      </c>
    </row>
    <row r="1747" spans="1:3">
      <c r="A1747" t="s">
        <v>1519</v>
      </c>
      <c r="B1747" s="341">
        <v>31063</v>
      </c>
      <c r="C1747" s="342" t="s">
        <v>1924</v>
      </c>
    </row>
    <row r="1748" spans="1:3">
      <c r="A1748" s="164" t="s">
        <v>7978</v>
      </c>
      <c r="B1748" s="350">
        <v>35312</v>
      </c>
      <c r="C1748" s="351" t="s">
        <v>8286</v>
      </c>
    </row>
    <row r="1749" spans="1:3">
      <c r="A1749" s="59" t="s">
        <v>450</v>
      </c>
      <c r="B1749" s="338">
        <v>32406</v>
      </c>
      <c r="C1749" s="337" t="s">
        <v>483</v>
      </c>
    </row>
    <row r="1750" spans="1:3">
      <c r="A1750" s="100" t="s">
        <v>4573</v>
      </c>
      <c r="B1750" s="341">
        <v>33850</v>
      </c>
      <c r="C1750" s="337" t="s">
        <v>4852</v>
      </c>
    </row>
    <row r="1751" spans="1:3">
      <c r="A1751" s="59" t="s">
        <v>4927</v>
      </c>
      <c r="B1751" s="338">
        <v>32708</v>
      </c>
      <c r="C1751" s="337" t="s">
        <v>497</v>
      </c>
    </row>
    <row r="1752" spans="1:3">
      <c r="A1752" s="59" t="s">
        <v>451</v>
      </c>
      <c r="B1752" s="338">
        <v>32633</v>
      </c>
      <c r="C1752" s="337" t="s">
        <v>489</v>
      </c>
    </row>
    <row r="1753" spans="1:3">
      <c r="A1753" t="s">
        <v>2926</v>
      </c>
      <c r="B1753" s="341">
        <v>31588</v>
      </c>
      <c r="C1753" s="342" t="s">
        <v>3138</v>
      </c>
    </row>
    <row r="1754" spans="1:3">
      <c r="A1754" t="s">
        <v>2927</v>
      </c>
      <c r="B1754" s="341">
        <v>31669</v>
      </c>
      <c r="C1754" s="342" t="s">
        <v>2409</v>
      </c>
    </row>
    <row r="1755" spans="1:3">
      <c r="A1755" t="s">
        <v>1794</v>
      </c>
      <c r="B1755" s="341">
        <v>27533</v>
      </c>
      <c r="C1755" s="342"/>
    </row>
    <row r="1756" spans="1:3">
      <c r="A1756" t="s">
        <v>9167</v>
      </c>
      <c r="B1756" s="341"/>
      <c r="C1756" s="341" t="s">
        <v>8523</v>
      </c>
    </row>
    <row r="1757" spans="1:3">
      <c r="A1757" t="s">
        <v>3155</v>
      </c>
      <c r="B1757" s="341">
        <v>29574</v>
      </c>
      <c r="C1757" s="342" t="s">
        <v>2251</v>
      </c>
    </row>
    <row r="1758" spans="1:3">
      <c r="A1758" t="s">
        <v>10115</v>
      </c>
      <c r="B1758" s="348">
        <v>37127</v>
      </c>
      <c r="C1758" s="340" t="s">
        <v>9539</v>
      </c>
    </row>
    <row r="1759" spans="1:3">
      <c r="A1759" t="s">
        <v>3377</v>
      </c>
      <c r="B1759" s="341">
        <v>31461</v>
      </c>
      <c r="C1759" s="342" t="s">
        <v>1444</v>
      </c>
    </row>
    <row r="1760" spans="1:3">
      <c r="A1760" t="s">
        <v>10193</v>
      </c>
      <c r="B1760" s="348">
        <v>35585</v>
      </c>
      <c r="C1760" s="344" t="s">
        <v>10151</v>
      </c>
    </row>
    <row r="1761" spans="1:3">
      <c r="A1761" s="59" t="s">
        <v>5179</v>
      </c>
      <c r="B1761" s="338">
        <v>34449</v>
      </c>
      <c r="C1761" s="337" t="s">
        <v>5330</v>
      </c>
    </row>
    <row r="1762" spans="1:3">
      <c r="A1762" s="10" t="s">
        <v>4437</v>
      </c>
      <c r="B1762" s="341">
        <v>33650</v>
      </c>
      <c r="C1762" s="337" t="s">
        <v>4862</v>
      </c>
    </row>
    <row r="1763" spans="1:3">
      <c r="A1763" s="59" t="s">
        <v>6628</v>
      </c>
      <c r="B1763" s="338">
        <v>34852</v>
      </c>
      <c r="C1763" s="337" t="s">
        <v>6802</v>
      </c>
    </row>
    <row r="1764" spans="1:3">
      <c r="A1764" s="59" t="s">
        <v>5414</v>
      </c>
      <c r="B1764" s="338">
        <v>34197</v>
      </c>
      <c r="C1764" s="337" t="s">
        <v>5317</v>
      </c>
    </row>
    <row r="1765" spans="1:3">
      <c r="A1765" s="316" t="s">
        <v>11066</v>
      </c>
      <c r="B1765" s="339">
        <v>36780</v>
      </c>
      <c r="C1765" s="340">
        <v>23.1</v>
      </c>
    </row>
    <row r="1766" spans="1:3">
      <c r="A1766" s="59" t="s">
        <v>5474</v>
      </c>
      <c r="B1766" s="338">
        <v>33855</v>
      </c>
      <c r="C1766" s="337" t="s">
        <v>5849</v>
      </c>
    </row>
    <row r="1767" spans="1:3">
      <c r="A1767" t="s">
        <v>2928</v>
      </c>
      <c r="B1767" s="341">
        <v>29837</v>
      </c>
      <c r="C1767" s="342" t="s">
        <v>3495</v>
      </c>
    </row>
    <row r="1768" spans="1:3">
      <c r="A1768" s="59" t="s">
        <v>452</v>
      </c>
      <c r="B1768" s="338">
        <v>32839</v>
      </c>
      <c r="C1768" s="337" t="s">
        <v>453</v>
      </c>
    </row>
    <row r="1769" spans="1:3">
      <c r="A1769" s="90" t="s">
        <v>3933</v>
      </c>
      <c r="B1769" s="338">
        <v>33386</v>
      </c>
      <c r="C1769" s="337" t="s">
        <v>4207</v>
      </c>
    </row>
    <row r="1770" spans="1:3">
      <c r="A1770" t="s">
        <v>1436</v>
      </c>
      <c r="B1770" s="341">
        <v>31113</v>
      </c>
      <c r="C1770" s="342" t="s">
        <v>1441</v>
      </c>
    </row>
    <row r="1771" spans="1:3">
      <c r="A1771" s="59" t="s">
        <v>6214</v>
      </c>
      <c r="B1771" s="338">
        <v>33632</v>
      </c>
      <c r="C1771" s="347" t="s">
        <v>4846</v>
      </c>
    </row>
    <row r="1772" spans="1:3">
      <c r="A1772" s="90" t="s">
        <v>3934</v>
      </c>
      <c r="B1772" s="338">
        <v>33310</v>
      </c>
      <c r="C1772" s="337" t="s">
        <v>4198</v>
      </c>
    </row>
    <row r="1773" spans="1:3">
      <c r="A1773" t="s">
        <v>3293</v>
      </c>
      <c r="B1773" s="341">
        <v>31218</v>
      </c>
      <c r="C1773" s="342" t="s">
        <v>1275</v>
      </c>
    </row>
    <row r="1774" spans="1:3">
      <c r="A1774" t="s">
        <v>1140</v>
      </c>
      <c r="B1774" s="341">
        <v>31287</v>
      </c>
      <c r="C1774" s="342" t="s">
        <v>3133</v>
      </c>
    </row>
    <row r="1775" spans="1:3">
      <c r="A1775" s="59" t="s">
        <v>217</v>
      </c>
      <c r="B1775" s="338">
        <v>32528</v>
      </c>
      <c r="C1775" s="337" t="s">
        <v>489</v>
      </c>
    </row>
    <row r="1776" spans="1:3">
      <c r="A1776" t="s">
        <v>3659</v>
      </c>
      <c r="B1776" s="341">
        <v>30991</v>
      </c>
      <c r="C1776" s="342" t="s">
        <v>2794</v>
      </c>
    </row>
    <row r="1777" spans="1:3">
      <c r="A1777" s="90" t="s">
        <v>3935</v>
      </c>
      <c r="B1777" s="338">
        <v>32903</v>
      </c>
      <c r="C1777" s="337" t="s">
        <v>499</v>
      </c>
    </row>
    <row r="1778" spans="1:3">
      <c r="A1778" t="s">
        <v>3215</v>
      </c>
      <c r="B1778" s="341">
        <v>31961</v>
      </c>
      <c r="C1778" s="342" t="s">
        <v>3133</v>
      </c>
    </row>
    <row r="1779" spans="1:3">
      <c r="A1779" t="s">
        <v>2929</v>
      </c>
      <c r="B1779" s="341">
        <v>29384</v>
      </c>
      <c r="C1779" s="342" t="s">
        <v>2423</v>
      </c>
    </row>
    <row r="1780" spans="1:3">
      <c r="A1780" s="59" t="s">
        <v>195</v>
      </c>
      <c r="B1780" s="338">
        <v>32022</v>
      </c>
      <c r="C1780" s="337" t="s">
        <v>1153</v>
      </c>
    </row>
    <row r="1781" spans="1:3">
      <c r="A1781" s="316" t="s">
        <v>11067</v>
      </c>
      <c r="B1781" s="339">
        <v>36276</v>
      </c>
      <c r="C1781" s="340">
        <v>23.1</v>
      </c>
    </row>
    <row r="1782" spans="1:3">
      <c r="A1782" s="10" t="s">
        <v>4495</v>
      </c>
      <c r="B1782" s="341">
        <v>33073</v>
      </c>
      <c r="C1782" s="337" t="s">
        <v>499</v>
      </c>
    </row>
    <row r="1783" spans="1:3">
      <c r="A1783" s="59" t="s">
        <v>7261</v>
      </c>
      <c r="B1783" s="338">
        <v>35427</v>
      </c>
      <c r="C1783" s="347" t="s">
        <v>7480</v>
      </c>
    </row>
    <row r="1784" spans="1:3">
      <c r="A1784" s="100" t="s">
        <v>4379</v>
      </c>
      <c r="B1784" s="341">
        <v>33316</v>
      </c>
      <c r="C1784" s="337" t="s">
        <v>4877</v>
      </c>
    </row>
    <row r="1785" spans="1:3">
      <c r="A1785" s="59" t="s">
        <v>7324</v>
      </c>
      <c r="B1785" s="338">
        <v>35104</v>
      </c>
      <c r="C1785" s="347" t="s">
        <v>6358</v>
      </c>
    </row>
    <row r="1786" spans="1:3">
      <c r="A1786" t="s">
        <v>2930</v>
      </c>
      <c r="B1786" s="341">
        <v>30517</v>
      </c>
      <c r="C1786" s="342" t="s">
        <v>2794</v>
      </c>
    </row>
    <row r="1787" spans="1:3">
      <c r="A1787" t="s">
        <v>2931</v>
      </c>
      <c r="B1787" s="341">
        <v>31985</v>
      </c>
      <c r="C1787" s="342" t="s">
        <v>2411</v>
      </c>
    </row>
    <row r="1788" spans="1:3">
      <c r="A1788" t="s">
        <v>9896</v>
      </c>
      <c r="B1788" s="348">
        <v>36503</v>
      </c>
      <c r="C1788" s="340" t="s">
        <v>9612</v>
      </c>
    </row>
    <row r="1789" spans="1:3">
      <c r="A1789" s="90" t="s">
        <v>3936</v>
      </c>
      <c r="B1789" s="338">
        <v>33020</v>
      </c>
      <c r="C1789" s="337" t="s">
        <v>4179</v>
      </c>
    </row>
    <row r="1790" spans="1:3">
      <c r="A1790" s="59" t="s">
        <v>6535</v>
      </c>
      <c r="B1790" s="338">
        <v>34915</v>
      </c>
      <c r="C1790" s="337" t="s">
        <v>6795</v>
      </c>
    </row>
    <row r="1791" spans="1:3">
      <c r="A1791" s="59" t="s">
        <v>6629</v>
      </c>
      <c r="B1791" s="338">
        <v>35022</v>
      </c>
      <c r="C1791" s="337" t="s">
        <v>6795</v>
      </c>
    </row>
    <row r="1792" spans="1:3">
      <c r="A1792" s="59" t="s">
        <v>6489</v>
      </c>
      <c r="B1792" s="338">
        <v>34639</v>
      </c>
      <c r="C1792" s="337" t="s">
        <v>6355</v>
      </c>
    </row>
    <row r="1793" spans="1:3">
      <c r="A1793" s="316" t="s">
        <v>11068</v>
      </c>
      <c r="B1793" s="358">
        <v>36594</v>
      </c>
      <c r="C1793" s="340" t="s">
        <v>10953</v>
      </c>
    </row>
    <row r="1794" spans="1:3">
      <c r="A1794" s="59" t="s">
        <v>6207</v>
      </c>
      <c r="B1794" s="338">
        <v>35179</v>
      </c>
      <c r="C1794" s="347" t="s">
        <v>6349</v>
      </c>
    </row>
    <row r="1795" spans="1:3">
      <c r="A1795" t="s">
        <v>9295</v>
      </c>
      <c r="B1795" s="341"/>
      <c r="C1795" s="341" t="s">
        <v>8522</v>
      </c>
    </row>
    <row r="1796" spans="1:3">
      <c r="A1796" s="59" t="s">
        <v>5444</v>
      </c>
      <c r="B1796" s="338">
        <v>33658</v>
      </c>
      <c r="C1796" s="337" t="s">
        <v>5839</v>
      </c>
    </row>
    <row r="1797" spans="1:3">
      <c r="A1797" t="s">
        <v>1518</v>
      </c>
      <c r="B1797" s="341">
        <v>31334</v>
      </c>
      <c r="C1797" s="342" t="s">
        <v>1275</v>
      </c>
    </row>
    <row r="1798" spans="1:3">
      <c r="A1798" s="316" t="s">
        <v>11069</v>
      </c>
      <c r="B1798" s="339">
        <v>36204</v>
      </c>
      <c r="C1798" s="340">
        <v>23.7</v>
      </c>
    </row>
    <row r="1799" spans="1:3">
      <c r="A1799" t="s">
        <v>9076</v>
      </c>
      <c r="B1799" s="341">
        <v>35765</v>
      </c>
      <c r="C1799" s="341" t="s">
        <v>8523</v>
      </c>
    </row>
    <row r="1800" spans="1:3">
      <c r="A1800" s="59" t="s">
        <v>454</v>
      </c>
      <c r="B1800" s="338">
        <v>32876</v>
      </c>
      <c r="C1800" s="337" t="s">
        <v>499</v>
      </c>
    </row>
    <row r="1801" spans="1:3">
      <c r="A1801" s="10" t="s">
        <v>5573</v>
      </c>
      <c r="B1801" s="341">
        <v>31391</v>
      </c>
      <c r="C1801" s="342" t="s">
        <v>1444</v>
      </c>
    </row>
    <row r="1802" spans="1:3">
      <c r="A1802" t="s">
        <v>3711</v>
      </c>
      <c r="B1802" s="341">
        <v>31391</v>
      </c>
      <c r="C1802" s="342" t="s">
        <v>1444</v>
      </c>
    </row>
    <row r="1803" spans="1:3">
      <c r="A1803" t="s">
        <v>10060</v>
      </c>
      <c r="B1803" s="348">
        <v>35930</v>
      </c>
      <c r="C1803" s="340" t="s">
        <v>9539</v>
      </c>
    </row>
    <row r="1804" spans="1:3">
      <c r="A1804" s="316" t="s">
        <v>11070</v>
      </c>
      <c r="B1804" s="339">
        <v>36829</v>
      </c>
      <c r="C1804" s="340">
        <v>23.2</v>
      </c>
    </row>
    <row r="1805" spans="1:3">
      <c r="A1805" t="s">
        <v>1185</v>
      </c>
      <c r="B1805" s="341">
        <v>31648</v>
      </c>
      <c r="C1805" s="342" t="s">
        <v>3137</v>
      </c>
    </row>
    <row r="1806" spans="1:3">
      <c r="A1806" s="59" t="s">
        <v>6288</v>
      </c>
      <c r="B1806" s="338">
        <v>34295</v>
      </c>
      <c r="C1806" s="347" t="s">
        <v>5840</v>
      </c>
    </row>
    <row r="1807" spans="1:3">
      <c r="A1807" t="s">
        <v>3369</v>
      </c>
      <c r="B1807" s="341">
        <v>31142</v>
      </c>
      <c r="C1807" s="342" t="s">
        <v>1440</v>
      </c>
    </row>
    <row r="1808" spans="1:3">
      <c r="A1808" s="90" t="s">
        <v>3937</v>
      </c>
      <c r="B1808" s="338">
        <v>33024</v>
      </c>
      <c r="C1808" s="337" t="s">
        <v>4179</v>
      </c>
    </row>
    <row r="1809" spans="1:3">
      <c r="A1809" t="s">
        <v>1096</v>
      </c>
      <c r="B1809" s="341">
        <v>32568</v>
      </c>
      <c r="C1809" s="342" t="s">
        <v>1172</v>
      </c>
    </row>
    <row r="1810" spans="1:3">
      <c r="A1810" t="s">
        <v>1226</v>
      </c>
      <c r="B1810" s="341">
        <v>31419</v>
      </c>
      <c r="C1810" s="342" t="s">
        <v>3137</v>
      </c>
    </row>
    <row r="1811" spans="1:3">
      <c r="A1811" t="s">
        <v>2933</v>
      </c>
      <c r="B1811" s="341">
        <v>30878</v>
      </c>
      <c r="C1811" s="342" t="s">
        <v>2796</v>
      </c>
    </row>
    <row r="1812" spans="1:3">
      <c r="A1812" s="59" t="s">
        <v>6171</v>
      </c>
      <c r="B1812" s="338">
        <v>34428</v>
      </c>
      <c r="C1812" s="347" t="s">
        <v>6365</v>
      </c>
    </row>
    <row r="1813" spans="1:3">
      <c r="A1813" s="59" t="s">
        <v>6704</v>
      </c>
      <c r="B1813" s="338">
        <v>34461</v>
      </c>
      <c r="C1813" s="337" t="s">
        <v>6795</v>
      </c>
    </row>
    <row r="1814" spans="1:3">
      <c r="A1814" s="316" t="s">
        <v>11071</v>
      </c>
      <c r="B1814" s="339">
        <v>35714</v>
      </c>
      <c r="C1814" s="340" t="s">
        <v>10955</v>
      </c>
    </row>
    <row r="1815" spans="1:3">
      <c r="A1815" s="164" t="s">
        <v>7911</v>
      </c>
      <c r="B1815" s="350">
        <v>36030</v>
      </c>
      <c r="C1815" s="363" t="s">
        <v>8291</v>
      </c>
    </row>
    <row r="1816" spans="1:3">
      <c r="A1816" s="10" t="s">
        <v>4632</v>
      </c>
      <c r="B1816" s="341">
        <v>32546</v>
      </c>
      <c r="C1816" s="337" t="s">
        <v>4846</v>
      </c>
    </row>
    <row r="1817" spans="1:3">
      <c r="A1817" s="59" t="s">
        <v>6201</v>
      </c>
      <c r="B1817" s="338">
        <v>34717</v>
      </c>
      <c r="C1817" s="347" t="s">
        <v>6366</v>
      </c>
    </row>
    <row r="1818" spans="1:3">
      <c r="A1818" s="59" t="s">
        <v>9303</v>
      </c>
      <c r="B1818" s="338">
        <v>34549</v>
      </c>
      <c r="C1818" s="337" t="s">
        <v>5858</v>
      </c>
    </row>
    <row r="1819" spans="1:3">
      <c r="A1819" s="59" t="s">
        <v>5128</v>
      </c>
      <c r="B1819" s="338">
        <v>33429</v>
      </c>
      <c r="C1819" s="337" t="s">
        <v>4846</v>
      </c>
    </row>
    <row r="1820" spans="1:3">
      <c r="A1820" s="59" t="s">
        <v>5605</v>
      </c>
      <c r="B1820" s="338">
        <v>33080</v>
      </c>
      <c r="C1820" s="337" t="s">
        <v>5317</v>
      </c>
    </row>
    <row r="1821" spans="1:3">
      <c r="A1821" s="146" t="s">
        <v>1097</v>
      </c>
      <c r="B1821" s="341">
        <v>30091</v>
      </c>
      <c r="C1821" s="342" t="s">
        <v>2986</v>
      </c>
    </row>
    <row r="1822" spans="1:3">
      <c r="A1822" s="164" t="s">
        <v>8215</v>
      </c>
      <c r="B1822" s="350">
        <v>35309</v>
      </c>
      <c r="C1822" s="351" t="s">
        <v>8286</v>
      </c>
    </row>
    <row r="1823" spans="1:3">
      <c r="A1823" t="s">
        <v>2825</v>
      </c>
      <c r="B1823" s="341">
        <v>32265</v>
      </c>
      <c r="C1823" s="342" t="s">
        <v>2411</v>
      </c>
    </row>
    <row r="1824" spans="1:3">
      <c r="A1824" t="s">
        <v>2826</v>
      </c>
      <c r="B1824" s="341">
        <v>29975</v>
      </c>
      <c r="C1824" s="342" t="s">
        <v>1636</v>
      </c>
    </row>
    <row r="1825" spans="1:3">
      <c r="A1825" s="59" t="s">
        <v>5542</v>
      </c>
      <c r="B1825" s="338">
        <v>34589</v>
      </c>
      <c r="C1825" s="337" t="s">
        <v>5840</v>
      </c>
    </row>
    <row r="1826" spans="1:3">
      <c r="A1826" t="s">
        <v>10194</v>
      </c>
      <c r="B1826" s="348">
        <v>35870</v>
      </c>
      <c r="C1826" s="344" t="s">
        <v>10151</v>
      </c>
    </row>
    <row r="1827" spans="1:3">
      <c r="A1827" t="s">
        <v>3056</v>
      </c>
      <c r="B1827" s="341">
        <v>30402</v>
      </c>
      <c r="C1827" s="342" t="s">
        <v>2199</v>
      </c>
    </row>
    <row r="1828" spans="1:3">
      <c r="A1828" t="s">
        <v>10195</v>
      </c>
      <c r="B1828" s="348">
        <v>35366</v>
      </c>
      <c r="C1828" s="344" t="s">
        <v>10151</v>
      </c>
    </row>
    <row r="1829" spans="1:3">
      <c r="A1829" t="s">
        <v>2827</v>
      </c>
      <c r="B1829" s="341">
        <v>30728</v>
      </c>
      <c r="C1829" s="342" t="s">
        <v>2793</v>
      </c>
    </row>
    <row r="1830" spans="1:3">
      <c r="A1830" s="59" t="s">
        <v>455</v>
      </c>
      <c r="B1830" s="338">
        <v>31731</v>
      </c>
      <c r="C1830" s="337" t="s">
        <v>3135</v>
      </c>
    </row>
    <row r="1831" spans="1:3">
      <c r="A1831" s="59" t="s">
        <v>4936</v>
      </c>
      <c r="B1831" s="338">
        <v>33000</v>
      </c>
      <c r="C1831" s="337" t="s">
        <v>4179</v>
      </c>
    </row>
    <row r="1832" spans="1:3">
      <c r="A1832" t="s">
        <v>10196</v>
      </c>
      <c r="B1832" s="348">
        <v>36044</v>
      </c>
      <c r="C1832" s="344" t="s">
        <v>10151</v>
      </c>
    </row>
    <row r="1833" spans="1:3">
      <c r="A1833" s="59" t="s">
        <v>456</v>
      </c>
      <c r="B1833" s="338">
        <v>32541</v>
      </c>
      <c r="C1833" s="337" t="s">
        <v>499</v>
      </c>
    </row>
    <row r="1834" spans="1:3">
      <c r="A1834" s="101" t="s">
        <v>4922</v>
      </c>
      <c r="B1834" s="341">
        <v>31739</v>
      </c>
      <c r="C1834" s="342" t="s">
        <v>3133</v>
      </c>
    </row>
    <row r="1835" spans="1:3">
      <c r="A1835" t="s">
        <v>4888</v>
      </c>
      <c r="B1835" s="341">
        <v>31739</v>
      </c>
      <c r="C1835" s="342" t="s">
        <v>3133</v>
      </c>
    </row>
    <row r="1836" spans="1:3">
      <c r="A1836" t="s">
        <v>2828</v>
      </c>
      <c r="B1836" s="341">
        <v>31181</v>
      </c>
      <c r="C1836" s="342" t="s">
        <v>3137</v>
      </c>
    </row>
    <row r="1837" spans="1:3">
      <c r="A1837" t="s">
        <v>1831</v>
      </c>
      <c r="B1837" s="341">
        <v>29460</v>
      </c>
      <c r="C1837" s="342" t="s">
        <v>3148</v>
      </c>
    </row>
    <row r="1838" spans="1:3">
      <c r="A1838" s="90" t="s">
        <v>3938</v>
      </c>
      <c r="B1838" s="338">
        <v>32152</v>
      </c>
      <c r="C1838" s="337" t="s">
        <v>499</v>
      </c>
    </row>
    <row r="1839" spans="1:3">
      <c r="A1839" s="90" t="s">
        <v>3824</v>
      </c>
      <c r="B1839" s="338">
        <v>32804</v>
      </c>
      <c r="C1839" s="337" t="s">
        <v>4182</v>
      </c>
    </row>
    <row r="1840" spans="1:3">
      <c r="A1840" t="s">
        <v>1098</v>
      </c>
      <c r="B1840" s="341">
        <v>32127</v>
      </c>
      <c r="C1840" s="342" t="s">
        <v>1170</v>
      </c>
    </row>
    <row r="1841" spans="1:3">
      <c r="A1841" s="164" t="s">
        <v>7923</v>
      </c>
      <c r="B1841" s="350">
        <v>35097</v>
      </c>
      <c r="C1841" s="351" t="s">
        <v>8295</v>
      </c>
    </row>
    <row r="1842" spans="1:3">
      <c r="A1842" t="s">
        <v>1099</v>
      </c>
      <c r="B1842" s="341">
        <v>32412</v>
      </c>
      <c r="C1842" s="342" t="s">
        <v>1153</v>
      </c>
    </row>
    <row r="1843" spans="1:3">
      <c r="A1843" s="59" t="s">
        <v>6555</v>
      </c>
      <c r="B1843" s="338">
        <v>35248</v>
      </c>
      <c r="C1843" s="337" t="s">
        <v>6796</v>
      </c>
    </row>
    <row r="1844" spans="1:3">
      <c r="A1844" s="59" t="s">
        <v>6581</v>
      </c>
      <c r="B1844" s="338">
        <v>35334</v>
      </c>
      <c r="C1844" s="337" t="s">
        <v>6801</v>
      </c>
    </row>
    <row r="1845" spans="1:3">
      <c r="A1845" s="59" t="s">
        <v>5241</v>
      </c>
      <c r="B1845" s="338">
        <v>33980</v>
      </c>
      <c r="C1845" s="337" t="s">
        <v>5314</v>
      </c>
    </row>
    <row r="1846" spans="1:3">
      <c r="A1846" t="s">
        <v>1100</v>
      </c>
      <c r="B1846" s="341">
        <v>32058</v>
      </c>
      <c r="C1846" s="342" t="s">
        <v>2452</v>
      </c>
    </row>
    <row r="1847" spans="1:3">
      <c r="A1847" s="59" t="s">
        <v>6063</v>
      </c>
      <c r="B1847" s="338">
        <v>34557</v>
      </c>
      <c r="C1847" s="347" t="s">
        <v>5839</v>
      </c>
    </row>
    <row r="1848" spans="1:3">
      <c r="A1848" s="10" t="s">
        <v>4324</v>
      </c>
      <c r="B1848" s="341">
        <v>32914</v>
      </c>
      <c r="C1848" s="337" t="s">
        <v>487</v>
      </c>
    </row>
    <row r="1849" spans="1:3">
      <c r="A1849" s="90" t="s">
        <v>3939</v>
      </c>
      <c r="B1849" s="338">
        <v>33315</v>
      </c>
      <c r="C1849" s="337" t="s">
        <v>4202</v>
      </c>
    </row>
    <row r="1850" spans="1:3">
      <c r="A1850" t="s">
        <v>2546</v>
      </c>
      <c r="B1850" s="341">
        <v>30697</v>
      </c>
      <c r="C1850" s="342" t="s">
        <v>2886</v>
      </c>
    </row>
    <row r="1851" spans="1:3">
      <c r="A1851" s="316" t="s">
        <v>11072</v>
      </c>
      <c r="B1851" s="339">
        <v>37014</v>
      </c>
      <c r="C1851" s="340">
        <v>23.4</v>
      </c>
    </row>
    <row r="1852" spans="1:3">
      <c r="A1852" s="100" t="s">
        <v>4504</v>
      </c>
      <c r="B1852" s="341">
        <v>33042</v>
      </c>
      <c r="C1852" s="337" t="s">
        <v>4179</v>
      </c>
    </row>
    <row r="1853" spans="1:3">
      <c r="A1853" s="10" t="s">
        <v>4561</v>
      </c>
      <c r="B1853" s="341">
        <v>33678</v>
      </c>
      <c r="C1853" s="337" t="s">
        <v>4852</v>
      </c>
    </row>
    <row r="1854" spans="1:3">
      <c r="A1854" s="59" t="s">
        <v>457</v>
      </c>
      <c r="B1854" s="338">
        <v>31533</v>
      </c>
      <c r="C1854" s="337" t="s">
        <v>1440</v>
      </c>
    </row>
    <row r="1855" spans="1:3">
      <c r="A1855" t="s">
        <v>2590</v>
      </c>
      <c r="B1855" s="341">
        <v>32155</v>
      </c>
      <c r="C1855" s="342" t="s">
        <v>2591</v>
      </c>
    </row>
    <row r="1856" spans="1:3">
      <c r="A1856" s="59" t="s">
        <v>6696</v>
      </c>
      <c r="B1856" s="338">
        <v>35119</v>
      </c>
      <c r="C1856" s="337" t="s">
        <v>6797</v>
      </c>
    </row>
    <row r="1857" spans="1:3">
      <c r="A1857" t="s">
        <v>3605</v>
      </c>
      <c r="B1857" s="341">
        <v>28494</v>
      </c>
      <c r="C1857" s="342" t="s">
        <v>3606</v>
      </c>
    </row>
    <row r="1858" spans="1:3">
      <c r="A1858" s="59" t="s">
        <v>458</v>
      </c>
      <c r="B1858" s="338">
        <v>32674</v>
      </c>
      <c r="C1858" s="337" t="s">
        <v>1153</v>
      </c>
    </row>
    <row r="1859" spans="1:3">
      <c r="A1859" t="s">
        <v>9142</v>
      </c>
      <c r="B1859" s="341">
        <v>36069</v>
      </c>
      <c r="C1859" s="341" t="s">
        <v>8401</v>
      </c>
    </row>
    <row r="1860" spans="1:3">
      <c r="A1860" s="316" t="s">
        <v>11073</v>
      </c>
      <c r="B1860" s="339">
        <v>35399</v>
      </c>
      <c r="C1860" s="340" t="s">
        <v>10992</v>
      </c>
    </row>
    <row r="1861" spans="1:3">
      <c r="A1861" s="90" t="s">
        <v>3940</v>
      </c>
      <c r="B1861" s="338">
        <v>32969</v>
      </c>
      <c r="C1861" s="337" t="s">
        <v>402</v>
      </c>
    </row>
    <row r="1862" spans="1:3">
      <c r="A1862" t="s">
        <v>9116</v>
      </c>
      <c r="B1862" s="341">
        <v>35886</v>
      </c>
      <c r="C1862" s="341" t="s">
        <v>8698</v>
      </c>
    </row>
    <row r="1863" spans="1:3">
      <c r="A1863" s="109" t="s">
        <v>8178</v>
      </c>
      <c r="B1863" s="345">
        <v>35297</v>
      </c>
      <c r="C1863" s="346" t="s">
        <v>7479</v>
      </c>
    </row>
    <row r="1864" spans="1:3">
      <c r="A1864" t="s">
        <v>9306</v>
      </c>
      <c r="B1864" s="341">
        <v>35947</v>
      </c>
      <c r="C1864" s="340" t="s">
        <v>8292</v>
      </c>
    </row>
    <row r="1865" spans="1:3">
      <c r="A1865" t="s">
        <v>1738</v>
      </c>
      <c r="B1865" s="341">
        <v>29826</v>
      </c>
      <c r="C1865" s="342" t="s">
        <v>2199</v>
      </c>
    </row>
    <row r="1866" spans="1:3">
      <c r="A1866" s="59" t="s">
        <v>5058</v>
      </c>
      <c r="B1866" s="338">
        <v>33604</v>
      </c>
      <c r="C1866" s="337" t="s">
        <v>5314</v>
      </c>
    </row>
    <row r="1867" spans="1:3">
      <c r="A1867" t="s">
        <v>1101</v>
      </c>
      <c r="B1867" s="341">
        <v>32309</v>
      </c>
      <c r="C1867" s="342" t="s">
        <v>1172</v>
      </c>
    </row>
    <row r="1868" spans="1:3">
      <c r="A1868" t="s">
        <v>1835</v>
      </c>
      <c r="B1868" s="341">
        <v>28973</v>
      </c>
      <c r="C1868" s="342" t="s">
        <v>1784</v>
      </c>
    </row>
    <row r="1869" spans="1:3">
      <c r="A1869" s="164" t="s">
        <v>8112</v>
      </c>
      <c r="B1869" s="350">
        <v>34955</v>
      </c>
      <c r="C1869" s="351" t="s">
        <v>7482</v>
      </c>
    </row>
    <row r="1870" spans="1:3">
      <c r="A1870" s="10" t="s">
        <v>4520</v>
      </c>
      <c r="B1870" s="341">
        <v>33052</v>
      </c>
      <c r="C1870" s="337" t="s">
        <v>4184</v>
      </c>
    </row>
    <row r="1871" spans="1:3">
      <c r="A1871" s="109" t="s">
        <v>7944</v>
      </c>
      <c r="B1871" s="345">
        <v>35858</v>
      </c>
      <c r="C1871" s="346" t="s">
        <v>8284</v>
      </c>
    </row>
    <row r="1872" spans="1:3">
      <c r="A1872" s="59" t="s">
        <v>5493</v>
      </c>
      <c r="B1872" s="338">
        <v>34743</v>
      </c>
      <c r="C1872" s="337" t="s">
        <v>5842</v>
      </c>
    </row>
    <row r="1873" spans="1:3">
      <c r="A1873" s="59" t="s">
        <v>8823</v>
      </c>
      <c r="B1873" s="338">
        <v>34397</v>
      </c>
      <c r="C1873" s="347" t="s">
        <v>6358</v>
      </c>
    </row>
    <row r="1874" spans="1:3">
      <c r="A1874" s="10" t="s">
        <v>9150</v>
      </c>
      <c r="B1874" s="341">
        <v>33650</v>
      </c>
      <c r="C1874" s="337" t="s">
        <v>4856</v>
      </c>
    </row>
    <row r="1875" spans="1:3">
      <c r="A1875" t="s">
        <v>1593</v>
      </c>
      <c r="B1875" s="341">
        <v>30166</v>
      </c>
      <c r="C1875" s="342" t="s">
        <v>2196</v>
      </c>
    </row>
    <row r="1876" spans="1:3">
      <c r="A1876" s="59" t="s">
        <v>5679</v>
      </c>
      <c r="B1876" s="338">
        <v>34440</v>
      </c>
      <c r="C1876" s="337" t="s">
        <v>5856</v>
      </c>
    </row>
    <row r="1877" spans="1:3">
      <c r="A1877" s="109" t="s">
        <v>8072</v>
      </c>
      <c r="B1877" s="345">
        <v>36041</v>
      </c>
      <c r="C1877" s="346" t="s">
        <v>8288</v>
      </c>
    </row>
    <row r="1878" spans="1:3">
      <c r="A1878" s="100" t="s">
        <v>4600</v>
      </c>
      <c r="B1878" s="341">
        <v>33504</v>
      </c>
      <c r="C1878" s="337" t="s">
        <v>4862</v>
      </c>
    </row>
    <row r="1879" spans="1:3">
      <c r="A1879" s="59" t="s">
        <v>5182</v>
      </c>
      <c r="B1879" s="338">
        <v>34475</v>
      </c>
      <c r="C1879" s="337" t="s">
        <v>5313</v>
      </c>
    </row>
    <row r="1880" spans="1:3">
      <c r="A1880" t="s">
        <v>9240</v>
      </c>
      <c r="B1880" s="341">
        <v>35796</v>
      </c>
      <c r="C1880" s="341" t="s">
        <v>8698</v>
      </c>
    </row>
    <row r="1881" spans="1:3">
      <c r="A1881" t="s">
        <v>1102</v>
      </c>
      <c r="B1881" s="341">
        <v>32350</v>
      </c>
      <c r="C1881" s="342" t="s">
        <v>865</v>
      </c>
    </row>
    <row r="1882" spans="1:3">
      <c r="A1882" t="s">
        <v>534</v>
      </c>
      <c r="B1882" s="341">
        <v>32796</v>
      </c>
      <c r="C1882" s="342" t="s">
        <v>522</v>
      </c>
    </row>
    <row r="1883" spans="1:3">
      <c r="A1883" s="10" t="s">
        <v>4633</v>
      </c>
      <c r="B1883" s="341">
        <v>33286</v>
      </c>
      <c r="C1883" s="337" t="s">
        <v>4846</v>
      </c>
    </row>
    <row r="1884" spans="1:3">
      <c r="A1884" t="s">
        <v>1103</v>
      </c>
      <c r="B1884" s="341">
        <v>32451</v>
      </c>
      <c r="C1884" s="342" t="s">
        <v>1163</v>
      </c>
    </row>
    <row r="1885" spans="1:3">
      <c r="A1885" t="s">
        <v>1739</v>
      </c>
      <c r="B1885" s="341">
        <v>29556</v>
      </c>
      <c r="C1885" s="342" t="s">
        <v>2322</v>
      </c>
    </row>
    <row r="1886" spans="1:3">
      <c r="A1886" t="s">
        <v>1116</v>
      </c>
      <c r="B1886" s="341">
        <v>29610</v>
      </c>
      <c r="C1886" s="342" t="s">
        <v>3148</v>
      </c>
    </row>
    <row r="1887" spans="1:3">
      <c r="A1887" s="59" t="s">
        <v>7339</v>
      </c>
      <c r="B1887" s="338">
        <v>35086</v>
      </c>
      <c r="C1887" s="347" t="s">
        <v>6800</v>
      </c>
    </row>
    <row r="1888" spans="1:3">
      <c r="A1888" s="109" t="s">
        <v>8075</v>
      </c>
      <c r="B1888" s="345">
        <v>35103</v>
      </c>
      <c r="C1888" s="346" t="s">
        <v>7482</v>
      </c>
    </row>
    <row r="1889" spans="1:3">
      <c r="A1889" s="59" t="s">
        <v>5052</v>
      </c>
      <c r="B1889" s="338">
        <v>33880</v>
      </c>
      <c r="C1889" s="337" t="s">
        <v>5322</v>
      </c>
    </row>
    <row r="1890" spans="1:3">
      <c r="A1890" s="10" t="s">
        <v>4426</v>
      </c>
      <c r="B1890" s="341">
        <v>33657</v>
      </c>
      <c r="C1890" s="337" t="s">
        <v>4862</v>
      </c>
    </row>
    <row r="1891" spans="1:3">
      <c r="A1891" s="59" t="s">
        <v>7164</v>
      </c>
      <c r="B1891" s="338">
        <v>35191</v>
      </c>
      <c r="C1891" s="347" t="s">
        <v>7479</v>
      </c>
    </row>
    <row r="1892" spans="1:3">
      <c r="A1892" s="316" t="s">
        <v>11074</v>
      </c>
      <c r="B1892" s="339">
        <v>36304</v>
      </c>
      <c r="C1892" s="340">
        <v>23.4</v>
      </c>
    </row>
    <row r="1893" spans="1:3">
      <c r="A1893" s="100" t="s">
        <v>4429</v>
      </c>
      <c r="B1893" s="341">
        <v>33332</v>
      </c>
      <c r="C1893" s="337" t="s">
        <v>4848</v>
      </c>
    </row>
    <row r="1894" spans="1:3">
      <c r="A1894" t="s">
        <v>9068</v>
      </c>
      <c r="B1894" s="341">
        <v>36220</v>
      </c>
      <c r="C1894" s="341" t="s">
        <v>8522</v>
      </c>
    </row>
    <row r="1895" spans="1:3">
      <c r="A1895" t="s">
        <v>1104</v>
      </c>
      <c r="B1895" s="341">
        <v>31489</v>
      </c>
      <c r="C1895" s="342" t="s">
        <v>1105</v>
      </c>
    </row>
    <row r="1896" spans="1:3">
      <c r="A1896" t="s">
        <v>2829</v>
      </c>
      <c r="B1896" s="341">
        <v>30759</v>
      </c>
      <c r="C1896" s="342" t="s">
        <v>3492</v>
      </c>
    </row>
    <row r="1897" spans="1:3">
      <c r="A1897" t="s">
        <v>1106</v>
      </c>
      <c r="B1897" s="341">
        <v>32425</v>
      </c>
      <c r="C1897" s="342" t="s">
        <v>1163</v>
      </c>
    </row>
    <row r="1898" spans="1:3">
      <c r="A1898" t="s">
        <v>8940</v>
      </c>
      <c r="B1898" s="341">
        <v>35462</v>
      </c>
      <c r="C1898" s="340" t="s">
        <v>8295</v>
      </c>
    </row>
    <row r="1899" spans="1:3">
      <c r="A1899" t="s">
        <v>1107</v>
      </c>
      <c r="B1899" s="341">
        <v>32229</v>
      </c>
      <c r="C1899" s="342" t="s">
        <v>2409</v>
      </c>
    </row>
    <row r="1900" spans="1:3">
      <c r="A1900" t="s">
        <v>1913</v>
      </c>
      <c r="B1900" s="341">
        <v>29428</v>
      </c>
      <c r="C1900" s="342" t="s">
        <v>1914</v>
      </c>
    </row>
    <row r="1901" spans="1:3">
      <c r="A1901" s="59" t="s">
        <v>5148</v>
      </c>
      <c r="B1901" s="338">
        <v>33502</v>
      </c>
      <c r="C1901" s="337" t="s">
        <v>5322</v>
      </c>
    </row>
    <row r="1902" spans="1:3">
      <c r="A1902" s="109" t="s">
        <v>7931</v>
      </c>
      <c r="B1902" s="345">
        <v>35447</v>
      </c>
      <c r="C1902" s="346" t="s">
        <v>8285</v>
      </c>
    </row>
    <row r="1903" spans="1:3">
      <c r="A1903" s="59" t="s">
        <v>6200</v>
      </c>
      <c r="B1903" s="338">
        <v>34608</v>
      </c>
      <c r="C1903" s="347" t="s">
        <v>6353</v>
      </c>
    </row>
    <row r="1904" spans="1:3">
      <c r="A1904" s="59" t="s">
        <v>2830</v>
      </c>
      <c r="B1904" s="338">
        <v>26257</v>
      </c>
      <c r="C1904" s="352">
        <v>0</v>
      </c>
    </row>
    <row r="1905" spans="1:3">
      <c r="A1905" s="59" t="s">
        <v>6709</v>
      </c>
      <c r="B1905" s="338">
        <v>35128</v>
      </c>
      <c r="C1905" s="337" t="s">
        <v>6797</v>
      </c>
    </row>
    <row r="1906" spans="1:3">
      <c r="A1906" t="s">
        <v>1838</v>
      </c>
      <c r="B1906" s="341">
        <v>30386</v>
      </c>
      <c r="C1906" s="342" t="s">
        <v>3560</v>
      </c>
    </row>
    <row r="1907" spans="1:3">
      <c r="A1907" t="s">
        <v>1108</v>
      </c>
      <c r="B1907" s="341">
        <v>32098</v>
      </c>
      <c r="C1907" s="342" t="s">
        <v>1153</v>
      </c>
    </row>
    <row r="1908" spans="1:3">
      <c r="A1908" t="s">
        <v>3660</v>
      </c>
      <c r="B1908" s="341">
        <v>30018</v>
      </c>
      <c r="C1908" s="342" t="s">
        <v>2196</v>
      </c>
    </row>
    <row r="1909" spans="1:3">
      <c r="A1909" t="s">
        <v>2593</v>
      </c>
      <c r="B1909" s="341">
        <v>31876</v>
      </c>
      <c r="C1909" s="342" t="s">
        <v>3137</v>
      </c>
    </row>
    <row r="1910" spans="1:3">
      <c r="A1910" s="59" t="s">
        <v>3232</v>
      </c>
      <c r="B1910" s="338">
        <v>30878</v>
      </c>
      <c r="C1910" s="352" t="s">
        <v>3494</v>
      </c>
    </row>
    <row r="1911" spans="1:3">
      <c r="A1911" t="s">
        <v>3260</v>
      </c>
      <c r="B1911" s="341">
        <v>29189</v>
      </c>
      <c r="C1911" s="342" t="s">
        <v>3030</v>
      </c>
    </row>
    <row r="1912" spans="1:3">
      <c r="A1912" t="s">
        <v>10197</v>
      </c>
      <c r="B1912" s="348">
        <v>35865</v>
      </c>
      <c r="C1912" s="344" t="s">
        <v>10151</v>
      </c>
    </row>
    <row r="1913" spans="1:3">
      <c r="A1913" s="59" t="s">
        <v>5199</v>
      </c>
      <c r="B1913" s="338">
        <v>33551</v>
      </c>
      <c r="C1913" s="337" t="s">
        <v>5317</v>
      </c>
    </row>
    <row r="1914" spans="1:3">
      <c r="A1914" t="s">
        <v>3385</v>
      </c>
      <c r="B1914" s="341">
        <v>31267</v>
      </c>
      <c r="C1914" s="342" t="s">
        <v>1278</v>
      </c>
    </row>
    <row r="1915" spans="1:3">
      <c r="A1915" s="59" t="s">
        <v>6490</v>
      </c>
      <c r="B1915" s="338">
        <v>34555</v>
      </c>
      <c r="C1915" s="337" t="s">
        <v>6795</v>
      </c>
    </row>
    <row r="1916" spans="1:3">
      <c r="A1916" t="s">
        <v>535</v>
      </c>
      <c r="B1916" s="341">
        <v>31506</v>
      </c>
      <c r="C1916" s="342" t="s">
        <v>3135</v>
      </c>
    </row>
    <row r="1917" spans="1:3">
      <c r="A1917" t="s">
        <v>10198</v>
      </c>
      <c r="B1917" s="348">
        <v>35773</v>
      </c>
      <c r="C1917" s="344" t="s">
        <v>10151</v>
      </c>
    </row>
    <row r="1918" spans="1:3">
      <c r="A1918" t="s">
        <v>10119</v>
      </c>
      <c r="B1918" s="348">
        <v>36769</v>
      </c>
      <c r="C1918" s="340" t="s">
        <v>9980</v>
      </c>
    </row>
    <row r="1919" spans="1:3">
      <c r="A1919" s="192" t="s">
        <v>7191</v>
      </c>
      <c r="B1919" s="338">
        <v>35784</v>
      </c>
      <c r="C1919" s="347" t="s">
        <v>7479</v>
      </c>
    </row>
    <row r="1920" spans="1:3">
      <c r="A1920" s="169" t="s">
        <v>8296</v>
      </c>
      <c r="B1920" s="355">
        <v>35784</v>
      </c>
      <c r="C1920" s="356" t="s">
        <v>7479</v>
      </c>
    </row>
    <row r="1921" spans="1:3">
      <c r="A1921" s="10" t="s">
        <v>4483</v>
      </c>
      <c r="B1921" s="341">
        <v>32239</v>
      </c>
      <c r="C1921" s="337" t="s">
        <v>2409</v>
      </c>
    </row>
    <row r="1922" spans="1:3">
      <c r="A1922" t="s">
        <v>1046</v>
      </c>
      <c r="B1922" s="341">
        <v>31065</v>
      </c>
      <c r="C1922" s="342" t="s">
        <v>1275</v>
      </c>
    </row>
    <row r="1923" spans="1:3">
      <c r="A1923" s="59" t="s">
        <v>5632</v>
      </c>
      <c r="B1923" s="338">
        <v>34386</v>
      </c>
      <c r="C1923" s="337" t="s">
        <v>5872</v>
      </c>
    </row>
    <row r="1924" spans="1:3">
      <c r="A1924" s="59" t="s">
        <v>4597</v>
      </c>
      <c r="B1924" s="338">
        <v>33544</v>
      </c>
      <c r="C1924" s="337" t="s">
        <v>4853</v>
      </c>
    </row>
    <row r="1925" spans="1:3">
      <c r="A1925" t="s">
        <v>2831</v>
      </c>
      <c r="B1925" s="341">
        <v>28535</v>
      </c>
      <c r="C1925" s="342" t="s">
        <v>2423</v>
      </c>
    </row>
    <row r="1926" spans="1:3">
      <c r="A1926" t="s">
        <v>9241</v>
      </c>
      <c r="B1926" s="341">
        <v>35977</v>
      </c>
      <c r="C1926" s="341" t="s">
        <v>8698</v>
      </c>
    </row>
    <row r="1927" spans="1:3">
      <c r="A1927" s="59" t="s">
        <v>6048</v>
      </c>
      <c r="B1927" s="338">
        <v>35062</v>
      </c>
      <c r="C1927" s="347" t="s">
        <v>6367</v>
      </c>
    </row>
    <row r="1928" spans="1:3">
      <c r="A1928" s="316" t="s">
        <v>11075</v>
      </c>
      <c r="B1928" s="339">
        <v>36616</v>
      </c>
      <c r="C1928" s="340" t="s">
        <v>10953</v>
      </c>
    </row>
    <row r="1929" spans="1:3">
      <c r="A1929" t="s">
        <v>8941</v>
      </c>
      <c r="B1929" s="341">
        <v>36342</v>
      </c>
      <c r="C1929" s="340" t="s">
        <v>8295</v>
      </c>
    </row>
    <row r="1930" spans="1:3">
      <c r="A1930" s="90" t="s">
        <v>3941</v>
      </c>
      <c r="B1930" s="338">
        <v>33239</v>
      </c>
      <c r="C1930" s="337" t="s">
        <v>4179</v>
      </c>
    </row>
    <row r="1931" spans="1:3">
      <c r="A1931" s="59" t="s">
        <v>7133</v>
      </c>
      <c r="B1931" s="338">
        <v>35767</v>
      </c>
      <c r="C1931" s="347" t="s">
        <v>7495</v>
      </c>
    </row>
    <row r="1932" spans="1:3">
      <c r="A1932" t="s">
        <v>2264</v>
      </c>
      <c r="B1932" s="341">
        <v>28940</v>
      </c>
      <c r="C1932" s="342" t="s">
        <v>3062</v>
      </c>
    </row>
    <row r="1933" spans="1:3">
      <c r="A1933" s="164" t="s">
        <v>8171</v>
      </c>
      <c r="B1933" s="350">
        <v>35476</v>
      </c>
      <c r="C1933" s="351" t="s">
        <v>7475</v>
      </c>
    </row>
    <row r="1934" spans="1:3">
      <c r="A1934" s="59" t="s">
        <v>4966</v>
      </c>
      <c r="B1934" s="338">
        <v>33571</v>
      </c>
      <c r="C1934" s="337" t="s">
        <v>4846</v>
      </c>
    </row>
    <row r="1935" spans="1:3">
      <c r="A1935" t="s">
        <v>2684</v>
      </c>
      <c r="B1935" s="341">
        <v>29390</v>
      </c>
      <c r="C1935" s="342" t="s">
        <v>2634</v>
      </c>
    </row>
    <row r="1936" spans="1:3">
      <c r="A1936" t="s">
        <v>1109</v>
      </c>
      <c r="B1936" s="341">
        <v>31576</v>
      </c>
      <c r="C1936" s="342" t="s">
        <v>1156</v>
      </c>
    </row>
    <row r="1937" spans="1:3">
      <c r="A1937" t="s">
        <v>10199</v>
      </c>
      <c r="B1937" s="348">
        <v>35131</v>
      </c>
      <c r="C1937" s="344" t="s">
        <v>10151</v>
      </c>
    </row>
    <row r="1938" spans="1:3">
      <c r="A1938" s="59" t="s">
        <v>7294</v>
      </c>
      <c r="B1938" s="338">
        <v>35030</v>
      </c>
      <c r="C1938" s="347" t="s">
        <v>6795</v>
      </c>
    </row>
    <row r="1939" spans="1:3">
      <c r="A1939" s="59" t="s">
        <v>6509</v>
      </c>
      <c r="B1939" s="338">
        <v>34722</v>
      </c>
      <c r="C1939" s="337" t="s">
        <v>6797</v>
      </c>
    </row>
    <row r="1940" spans="1:3">
      <c r="A1940" s="59" t="s">
        <v>7412</v>
      </c>
      <c r="B1940" s="338">
        <v>34408</v>
      </c>
      <c r="C1940" s="347" t="s">
        <v>7481</v>
      </c>
    </row>
    <row r="1941" spans="1:3">
      <c r="A1941" t="s">
        <v>2551</v>
      </c>
      <c r="B1941" s="341">
        <v>31048</v>
      </c>
      <c r="C1941" s="342" t="s">
        <v>2793</v>
      </c>
    </row>
    <row r="1942" spans="1:3">
      <c r="A1942" s="109" t="s">
        <v>8031</v>
      </c>
      <c r="B1942" s="345">
        <v>35841</v>
      </c>
      <c r="C1942" s="346" t="s">
        <v>8288</v>
      </c>
    </row>
    <row r="1943" spans="1:3">
      <c r="A1943" t="s">
        <v>8887</v>
      </c>
      <c r="B1943" s="341">
        <v>35309</v>
      </c>
      <c r="C1943" s="340" t="s">
        <v>8295</v>
      </c>
    </row>
    <row r="1944" spans="1:3">
      <c r="A1944" s="59" t="s">
        <v>5011</v>
      </c>
      <c r="B1944" s="338">
        <v>33756</v>
      </c>
      <c r="C1944" s="337" t="s">
        <v>5317</v>
      </c>
    </row>
    <row r="1945" spans="1:3">
      <c r="A1945" t="s">
        <v>1110</v>
      </c>
      <c r="B1945" s="341">
        <v>32122</v>
      </c>
      <c r="C1945" s="342" t="s">
        <v>2292</v>
      </c>
    </row>
    <row r="1946" spans="1:3">
      <c r="A1946" s="90" t="s">
        <v>3942</v>
      </c>
      <c r="B1946" s="338">
        <v>33150</v>
      </c>
      <c r="C1946" s="337" t="s">
        <v>4179</v>
      </c>
    </row>
    <row r="1947" spans="1:3">
      <c r="A1947" t="s">
        <v>2428</v>
      </c>
      <c r="B1947" s="341">
        <v>30539</v>
      </c>
      <c r="C1947" s="342" t="s">
        <v>3028</v>
      </c>
    </row>
    <row r="1948" spans="1:3">
      <c r="A1948" s="59" t="s">
        <v>6132</v>
      </c>
      <c r="B1948" s="338">
        <v>34623</v>
      </c>
      <c r="C1948" s="347" t="s">
        <v>6353</v>
      </c>
    </row>
    <row r="1949" spans="1:3">
      <c r="A1949" t="s">
        <v>10200</v>
      </c>
      <c r="B1949" s="348">
        <v>35735</v>
      </c>
      <c r="C1949" s="344" t="s">
        <v>10151</v>
      </c>
    </row>
    <row r="1950" spans="1:3">
      <c r="A1950" s="59" t="s">
        <v>7406</v>
      </c>
      <c r="B1950" s="338">
        <v>35318</v>
      </c>
      <c r="C1950" s="347" t="s">
        <v>7481</v>
      </c>
    </row>
    <row r="1951" spans="1:3">
      <c r="A1951" t="s">
        <v>10201</v>
      </c>
      <c r="B1951" s="348">
        <v>36357</v>
      </c>
      <c r="C1951" s="344" t="s">
        <v>10151</v>
      </c>
    </row>
    <row r="1952" spans="1:3">
      <c r="A1952" s="10" t="s">
        <v>4391</v>
      </c>
      <c r="B1952" s="341">
        <v>33627</v>
      </c>
      <c r="C1952" s="337" t="s">
        <v>4849</v>
      </c>
    </row>
    <row r="1953" spans="1:3">
      <c r="A1953" s="10" t="s">
        <v>4488</v>
      </c>
      <c r="B1953" s="341">
        <v>32437</v>
      </c>
      <c r="C1953" s="337" t="s">
        <v>499</v>
      </c>
    </row>
    <row r="1954" spans="1:3">
      <c r="A1954" t="s">
        <v>2832</v>
      </c>
      <c r="B1954" s="341">
        <v>31864</v>
      </c>
      <c r="C1954" s="342" t="s">
        <v>2414</v>
      </c>
    </row>
    <row r="1955" spans="1:3">
      <c r="A1955" s="59" t="s">
        <v>6616</v>
      </c>
      <c r="B1955" s="338">
        <v>34753</v>
      </c>
      <c r="C1955" s="337" t="s">
        <v>6350</v>
      </c>
    </row>
    <row r="1956" spans="1:3">
      <c r="A1956" s="59" t="s">
        <v>6743</v>
      </c>
      <c r="B1956" s="338">
        <v>34975</v>
      </c>
      <c r="C1956" s="337" t="s">
        <v>6804</v>
      </c>
    </row>
    <row r="1957" spans="1:3">
      <c r="A1957" s="90" t="s">
        <v>3943</v>
      </c>
      <c r="B1957" s="338">
        <v>32486</v>
      </c>
      <c r="C1957" s="337" t="s">
        <v>497</v>
      </c>
    </row>
    <row r="1958" spans="1:3">
      <c r="A1958" t="s">
        <v>2833</v>
      </c>
      <c r="B1958" s="341">
        <v>32016</v>
      </c>
      <c r="C1958" s="342" t="s">
        <v>2292</v>
      </c>
    </row>
    <row r="1959" spans="1:3">
      <c r="A1959" s="90" t="s">
        <v>3944</v>
      </c>
      <c r="B1959" s="338">
        <v>31934</v>
      </c>
      <c r="C1959" s="337" t="s">
        <v>2294</v>
      </c>
    </row>
    <row r="1960" spans="1:3">
      <c r="A1960" t="s">
        <v>3945</v>
      </c>
      <c r="B1960" s="338">
        <v>33450</v>
      </c>
      <c r="C1960" s="337" t="s">
        <v>4182</v>
      </c>
    </row>
    <row r="1961" spans="1:3">
      <c r="A1961" t="s">
        <v>1111</v>
      </c>
      <c r="B1961" s="341">
        <v>31317</v>
      </c>
      <c r="C1961" s="342" t="s">
        <v>1439</v>
      </c>
    </row>
    <row r="1962" spans="1:3">
      <c r="A1962" t="s">
        <v>10202</v>
      </c>
      <c r="B1962" s="348">
        <v>36123</v>
      </c>
      <c r="C1962" s="344" t="s">
        <v>10151</v>
      </c>
    </row>
    <row r="1963" spans="1:3">
      <c r="A1963" s="316" t="s">
        <v>11076</v>
      </c>
      <c r="B1963" s="339">
        <v>37335</v>
      </c>
      <c r="C1963" s="340">
        <v>23.1</v>
      </c>
    </row>
    <row r="1964" spans="1:3">
      <c r="A1964" s="164" t="s">
        <v>8125</v>
      </c>
      <c r="B1964" s="350">
        <v>35969</v>
      </c>
      <c r="C1964" s="351" t="s">
        <v>8285</v>
      </c>
    </row>
    <row r="1965" spans="1:3">
      <c r="A1965" t="s">
        <v>1142</v>
      </c>
      <c r="B1965" s="341">
        <v>32002</v>
      </c>
      <c r="C1965" s="342" t="s">
        <v>3135</v>
      </c>
    </row>
    <row r="1966" spans="1:3">
      <c r="A1966" t="s">
        <v>2834</v>
      </c>
      <c r="B1966" s="341">
        <v>30076</v>
      </c>
      <c r="C1966" s="342" t="s">
        <v>2796</v>
      </c>
    </row>
    <row r="1967" spans="1:3">
      <c r="A1967" t="s">
        <v>1300</v>
      </c>
      <c r="B1967" s="341">
        <v>31369</v>
      </c>
      <c r="C1967" s="342" t="s">
        <v>1278</v>
      </c>
    </row>
    <row r="1968" spans="1:3">
      <c r="A1968" t="s">
        <v>8926</v>
      </c>
      <c r="B1968" s="341">
        <v>34912</v>
      </c>
    </row>
    <row r="1969" spans="1:3">
      <c r="A1969" t="s">
        <v>3378</v>
      </c>
      <c r="B1969" s="341">
        <v>31021</v>
      </c>
      <c r="C1969" s="342" t="s">
        <v>1440</v>
      </c>
    </row>
    <row r="1970" spans="1:3">
      <c r="A1970" t="s">
        <v>9323</v>
      </c>
      <c r="B1970" s="341">
        <v>35643</v>
      </c>
      <c r="C1970" s="340" t="s">
        <v>7482</v>
      </c>
    </row>
    <row r="1971" spans="1:3">
      <c r="A1971" s="59" t="s">
        <v>7384</v>
      </c>
      <c r="B1971" s="338">
        <v>33420</v>
      </c>
      <c r="C1971" s="347" t="s">
        <v>4862</v>
      </c>
    </row>
    <row r="1972" spans="1:3">
      <c r="A1972" s="10" t="s">
        <v>4873</v>
      </c>
      <c r="B1972" s="341">
        <v>33549</v>
      </c>
      <c r="C1972" s="337" t="s">
        <v>4874</v>
      </c>
    </row>
    <row r="1973" spans="1:3">
      <c r="A1973" t="s">
        <v>1112</v>
      </c>
      <c r="B1973" s="341">
        <v>32188</v>
      </c>
      <c r="C1973" s="342" t="s">
        <v>1170</v>
      </c>
    </row>
    <row r="1974" spans="1:3">
      <c r="A1974" s="59" t="s">
        <v>6085</v>
      </c>
      <c r="B1974" s="338">
        <v>34060</v>
      </c>
      <c r="C1974" s="347" t="s">
        <v>5840</v>
      </c>
    </row>
    <row r="1975" spans="1:3">
      <c r="A1975" t="s">
        <v>10203</v>
      </c>
      <c r="B1975" s="348">
        <v>36195</v>
      </c>
      <c r="C1975" s="344" t="s">
        <v>10151</v>
      </c>
    </row>
    <row r="1976" spans="1:3">
      <c r="A1976" t="s">
        <v>925</v>
      </c>
      <c r="B1976" s="341">
        <v>32485</v>
      </c>
      <c r="C1976" s="342" t="s">
        <v>1170</v>
      </c>
    </row>
    <row r="1977" spans="1:3">
      <c r="A1977" s="164" t="s">
        <v>8028</v>
      </c>
      <c r="B1977" s="350">
        <v>35521</v>
      </c>
      <c r="C1977" s="351" t="s">
        <v>7478</v>
      </c>
    </row>
    <row r="1978" spans="1:3">
      <c r="A1978" s="90" t="s">
        <v>3946</v>
      </c>
      <c r="B1978" s="338">
        <v>33063</v>
      </c>
      <c r="C1978" s="337" t="s">
        <v>4181</v>
      </c>
    </row>
    <row r="1979" spans="1:3">
      <c r="A1979" s="109" t="s">
        <v>7985</v>
      </c>
      <c r="B1979" s="345">
        <v>35778</v>
      </c>
      <c r="C1979" s="346" t="s">
        <v>8286</v>
      </c>
    </row>
    <row r="1980" spans="1:3">
      <c r="A1980" t="s">
        <v>9974</v>
      </c>
      <c r="B1980" s="348">
        <v>36161</v>
      </c>
      <c r="C1980" s="340" t="s">
        <v>9339</v>
      </c>
    </row>
    <row r="1981" spans="1:3">
      <c r="A1981" s="59" t="s">
        <v>7413</v>
      </c>
      <c r="B1981" s="338">
        <v>35615</v>
      </c>
      <c r="C1981" s="347" t="s">
        <v>7478</v>
      </c>
    </row>
    <row r="1982" spans="1:3">
      <c r="A1982" t="s">
        <v>9243</v>
      </c>
      <c r="B1982" s="341">
        <v>36039</v>
      </c>
      <c r="C1982" s="341" t="s">
        <v>8466</v>
      </c>
    </row>
    <row r="1983" spans="1:3">
      <c r="A1983" s="10" t="s">
        <v>4624</v>
      </c>
      <c r="B1983" s="341">
        <v>33203</v>
      </c>
      <c r="C1983" s="337" t="s">
        <v>4846</v>
      </c>
    </row>
    <row r="1984" spans="1:3">
      <c r="A1984" s="10" t="s">
        <v>9096</v>
      </c>
      <c r="B1984" s="341">
        <v>35643</v>
      </c>
      <c r="C1984" s="337" t="s">
        <v>9302</v>
      </c>
    </row>
    <row r="1985" spans="1:3">
      <c r="A1985" t="s">
        <v>9327</v>
      </c>
      <c r="B1985" s="341">
        <v>35796</v>
      </c>
      <c r="C1985" s="340" t="s">
        <v>8295</v>
      </c>
    </row>
    <row r="1986" spans="1:3">
      <c r="A1986" s="59" t="s">
        <v>5104</v>
      </c>
      <c r="B1986" s="338">
        <v>33178</v>
      </c>
      <c r="C1986" s="337" t="s">
        <v>4187</v>
      </c>
    </row>
    <row r="1987" spans="1:3">
      <c r="A1987" s="10" t="s">
        <v>4596</v>
      </c>
      <c r="B1987" s="341">
        <v>33558</v>
      </c>
      <c r="C1987" s="337" t="s">
        <v>4848</v>
      </c>
    </row>
    <row r="1988" spans="1:3">
      <c r="A1988" s="109" t="s">
        <v>8044</v>
      </c>
      <c r="B1988" s="345">
        <v>35690</v>
      </c>
      <c r="C1988" s="346" t="s">
        <v>8284</v>
      </c>
    </row>
    <row r="1989" spans="1:3">
      <c r="A1989" t="s">
        <v>3662</v>
      </c>
      <c r="B1989" s="341">
        <v>29119</v>
      </c>
      <c r="C1989" s="342" t="s">
        <v>2095</v>
      </c>
    </row>
    <row r="1990" spans="1:3">
      <c r="A1990" s="59" t="s">
        <v>459</v>
      </c>
      <c r="B1990" s="338">
        <v>33135</v>
      </c>
      <c r="C1990" s="337" t="s">
        <v>460</v>
      </c>
    </row>
    <row r="1991" spans="1:3">
      <c r="A1991" s="316" t="s">
        <v>11077</v>
      </c>
      <c r="B1991" s="339">
        <v>36420</v>
      </c>
      <c r="C1991" s="340" t="s">
        <v>10953</v>
      </c>
    </row>
    <row r="1992" spans="1:3">
      <c r="A1992" t="s">
        <v>2235</v>
      </c>
      <c r="B1992" s="341">
        <v>31149</v>
      </c>
      <c r="C1992" s="342" t="s">
        <v>1627</v>
      </c>
    </row>
    <row r="1993" spans="1:3">
      <c r="A1993" t="s">
        <v>536</v>
      </c>
      <c r="B1993" s="341">
        <v>30240</v>
      </c>
      <c r="C1993" s="342" t="s">
        <v>2196</v>
      </c>
    </row>
    <row r="1994" spans="1:3">
      <c r="A1994" s="59" t="s">
        <v>461</v>
      </c>
      <c r="B1994" s="338">
        <v>33092</v>
      </c>
      <c r="C1994" s="337" t="s">
        <v>499</v>
      </c>
    </row>
    <row r="1995" spans="1:3">
      <c r="A1995" s="109" t="s">
        <v>7929</v>
      </c>
      <c r="B1995" s="345">
        <v>35594</v>
      </c>
      <c r="C1995" s="346" t="s">
        <v>8292</v>
      </c>
    </row>
    <row r="1996" spans="1:3">
      <c r="A1996" s="316" t="s">
        <v>11078</v>
      </c>
      <c r="B1996" s="339">
        <v>36958</v>
      </c>
      <c r="C1996" s="340" t="s">
        <v>10953</v>
      </c>
    </row>
    <row r="1997" spans="1:3">
      <c r="A1997" s="59" t="s">
        <v>462</v>
      </c>
      <c r="B1997" s="338">
        <v>32848</v>
      </c>
      <c r="C1997" s="337" t="s">
        <v>485</v>
      </c>
    </row>
    <row r="1998" spans="1:3">
      <c r="A1998" s="164" t="s">
        <v>7976</v>
      </c>
      <c r="B1998" s="350">
        <v>35490</v>
      </c>
      <c r="C1998" s="351" t="s">
        <v>7478</v>
      </c>
    </row>
    <row r="1999" spans="1:3">
      <c r="A1999" s="109" t="s">
        <v>7949</v>
      </c>
      <c r="B1999" s="345">
        <v>35411</v>
      </c>
      <c r="C1999" s="346" t="s">
        <v>8287</v>
      </c>
    </row>
    <row r="2000" spans="1:3">
      <c r="A2000" s="10" t="s">
        <v>4464</v>
      </c>
      <c r="B2000" s="341">
        <v>33137</v>
      </c>
      <c r="C2000" s="337" t="s">
        <v>4846</v>
      </c>
    </row>
    <row r="2001" spans="1:3">
      <c r="A2001" t="s">
        <v>11079</v>
      </c>
      <c r="B2001" s="339">
        <v>36459</v>
      </c>
      <c r="C2001" s="340" t="s">
        <v>10953</v>
      </c>
    </row>
    <row r="2002" spans="1:3">
      <c r="A2002" s="59" t="s">
        <v>5640</v>
      </c>
      <c r="B2002" s="338">
        <v>33804</v>
      </c>
      <c r="C2002" s="337" t="s">
        <v>5842</v>
      </c>
    </row>
    <row r="2003" spans="1:3">
      <c r="A2003" t="s">
        <v>8904</v>
      </c>
      <c r="B2003" s="341">
        <v>35217</v>
      </c>
      <c r="C2003" s="340" t="s">
        <v>8284</v>
      </c>
    </row>
    <row r="2004" spans="1:3">
      <c r="A2004" s="59" t="s">
        <v>6055</v>
      </c>
      <c r="B2004" s="338">
        <v>34242</v>
      </c>
      <c r="C2004" s="347" t="s">
        <v>6353</v>
      </c>
    </row>
    <row r="2005" spans="1:3">
      <c r="A2005" s="90" t="s">
        <v>3947</v>
      </c>
      <c r="B2005" s="338">
        <v>33186</v>
      </c>
      <c r="C2005" s="337" t="s">
        <v>4203</v>
      </c>
    </row>
    <row r="2006" spans="1:3">
      <c r="A2006" s="59" t="s">
        <v>463</v>
      </c>
      <c r="B2006" s="338">
        <v>32769</v>
      </c>
      <c r="C2006" s="337" t="s">
        <v>483</v>
      </c>
    </row>
    <row r="2007" spans="1:3">
      <c r="A2007" s="59" t="s">
        <v>5426</v>
      </c>
      <c r="B2007" s="338">
        <v>34189</v>
      </c>
      <c r="C2007" s="337" t="s">
        <v>5314</v>
      </c>
    </row>
    <row r="2008" spans="1:3">
      <c r="A2008" s="91" t="s">
        <v>3948</v>
      </c>
      <c r="B2008" s="338">
        <v>32854</v>
      </c>
      <c r="C2008" s="337" t="s">
        <v>4180</v>
      </c>
    </row>
    <row r="2009" spans="1:3">
      <c r="A2009" s="59" t="s">
        <v>5187</v>
      </c>
      <c r="B2009" s="338">
        <v>33727</v>
      </c>
      <c r="C2009" s="337" t="s">
        <v>5317</v>
      </c>
    </row>
    <row r="2010" spans="1:3">
      <c r="A2010" t="s">
        <v>2805</v>
      </c>
      <c r="B2010" s="341">
        <v>30636</v>
      </c>
      <c r="C2010" s="342" t="s">
        <v>3490</v>
      </c>
    </row>
    <row r="2011" spans="1:3">
      <c r="A2011" s="59" t="s">
        <v>6124</v>
      </c>
      <c r="B2011" s="338">
        <v>34649</v>
      </c>
      <c r="C2011" s="347" t="s">
        <v>6350</v>
      </c>
    </row>
    <row r="2012" spans="1:3">
      <c r="A2012" t="s">
        <v>2801</v>
      </c>
      <c r="B2012" s="341">
        <v>31366</v>
      </c>
      <c r="C2012" s="342" t="s">
        <v>1441</v>
      </c>
    </row>
    <row r="2013" spans="1:3">
      <c r="A2013" s="59" t="s">
        <v>6232</v>
      </c>
      <c r="B2013" s="338">
        <v>35122</v>
      </c>
      <c r="C2013" s="347" t="s">
        <v>6349</v>
      </c>
    </row>
    <row r="2014" spans="1:3">
      <c r="A2014" t="s">
        <v>9964</v>
      </c>
      <c r="B2014" s="348">
        <v>36120</v>
      </c>
      <c r="C2014" s="340" t="s">
        <v>9542</v>
      </c>
    </row>
    <row r="2015" spans="1:3">
      <c r="A2015" s="59" t="s">
        <v>6729</v>
      </c>
      <c r="B2015" s="338">
        <v>34702</v>
      </c>
      <c r="C2015" s="337" t="s">
        <v>6804</v>
      </c>
    </row>
    <row r="2016" spans="1:3">
      <c r="A2016" s="59" t="s">
        <v>464</v>
      </c>
      <c r="B2016" s="338">
        <v>31985</v>
      </c>
      <c r="C2016" s="337" t="s">
        <v>2292</v>
      </c>
    </row>
    <row r="2017" spans="1:3">
      <c r="A2017" s="59" t="s">
        <v>5676</v>
      </c>
      <c r="B2017" s="338">
        <v>34621</v>
      </c>
      <c r="C2017" s="347" t="s">
        <v>5877</v>
      </c>
    </row>
    <row r="2018" spans="1:3">
      <c r="A2018" t="s">
        <v>1134</v>
      </c>
      <c r="B2018" s="341">
        <v>31393</v>
      </c>
      <c r="C2018" s="342" t="s">
        <v>1439</v>
      </c>
    </row>
    <row r="2019" spans="1:3">
      <c r="A2019" t="s">
        <v>2556</v>
      </c>
      <c r="B2019" s="341">
        <v>29445</v>
      </c>
      <c r="C2019" s="342" t="s">
        <v>2634</v>
      </c>
    </row>
    <row r="2020" spans="1:3">
      <c r="A2020" s="59" t="s">
        <v>5730</v>
      </c>
      <c r="B2020" s="338">
        <v>32344</v>
      </c>
      <c r="C2020" s="347" t="s">
        <v>499</v>
      </c>
    </row>
    <row r="2021" spans="1:3">
      <c r="A2021" s="59" t="s">
        <v>4984</v>
      </c>
      <c r="B2021" s="338">
        <v>33310</v>
      </c>
      <c r="C2021" s="337" t="s">
        <v>5313</v>
      </c>
    </row>
    <row r="2022" spans="1:3">
      <c r="A2022" s="59" t="s">
        <v>465</v>
      </c>
      <c r="B2022" s="338">
        <v>33129</v>
      </c>
      <c r="C2022" s="337" t="s">
        <v>499</v>
      </c>
    </row>
    <row r="2023" spans="1:3">
      <c r="A2023" s="59" t="s">
        <v>6447</v>
      </c>
      <c r="B2023" s="338">
        <v>34752</v>
      </c>
      <c r="C2023" s="337" t="s">
        <v>6795</v>
      </c>
    </row>
    <row r="2024" spans="1:3">
      <c r="A2024" s="59" t="s">
        <v>5029</v>
      </c>
      <c r="B2024" s="338">
        <v>34340</v>
      </c>
      <c r="C2024" s="337" t="s">
        <v>5313</v>
      </c>
    </row>
    <row r="2025" spans="1:3">
      <c r="A2025" t="s">
        <v>1890</v>
      </c>
      <c r="B2025" s="341">
        <v>30943</v>
      </c>
      <c r="C2025" s="342" t="s">
        <v>2886</v>
      </c>
    </row>
    <row r="2026" spans="1:3">
      <c r="A2026" s="59" t="s">
        <v>6230</v>
      </c>
      <c r="B2026" s="338">
        <v>34276</v>
      </c>
      <c r="C2026" s="347" t="s">
        <v>6349</v>
      </c>
    </row>
    <row r="2027" spans="1:3">
      <c r="A2027" t="s">
        <v>8924</v>
      </c>
      <c r="B2027" s="341">
        <v>35827</v>
      </c>
      <c r="C2027" s="341" t="s">
        <v>8459</v>
      </c>
    </row>
    <row r="2028" spans="1:3">
      <c r="A2028" t="s">
        <v>2536</v>
      </c>
      <c r="B2028" s="341">
        <v>30466</v>
      </c>
      <c r="C2028" s="342" t="s">
        <v>3493</v>
      </c>
    </row>
    <row r="2029" spans="1:3">
      <c r="A2029" t="s">
        <v>926</v>
      </c>
      <c r="B2029" s="341">
        <v>32829</v>
      </c>
      <c r="C2029" s="342" t="s">
        <v>1014</v>
      </c>
    </row>
    <row r="2030" spans="1:3">
      <c r="A2030" s="59" t="s">
        <v>7253</v>
      </c>
      <c r="B2030" s="338">
        <v>35195</v>
      </c>
      <c r="C2030" s="347" t="s">
        <v>6795</v>
      </c>
    </row>
    <row r="2031" spans="1:3">
      <c r="A2031" t="s">
        <v>927</v>
      </c>
      <c r="B2031" s="341">
        <v>30943</v>
      </c>
      <c r="C2031" s="342" t="s">
        <v>928</v>
      </c>
    </row>
    <row r="2032" spans="1:3">
      <c r="A2032" s="316" t="s">
        <v>11080</v>
      </c>
      <c r="B2032" s="339">
        <v>37435</v>
      </c>
      <c r="C2032" s="340">
        <v>23.1</v>
      </c>
    </row>
    <row r="2033" spans="1:3">
      <c r="A2033" t="s">
        <v>1865</v>
      </c>
      <c r="B2033" s="341">
        <v>27817</v>
      </c>
      <c r="C2033" s="342" t="s">
        <v>1866</v>
      </c>
    </row>
    <row r="2034" spans="1:3">
      <c r="A2034" s="59" t="s">
        <v>6262</v>
      </c>
      <c r="B2034" s="338">
        <v>34826</v>
      </c>
      <c r="C2034" s="347" t="s">
        <v>6358</v>
      </c>
    </row>
    <row r="2035" spans="1:3">
      <c r="A2035" s="59" t="s">
        <v>5215</v>
      </c>
      <c r="B2035" s="338">
        <v>33305</v>
      </c>
      <c r="C2035" s="337" t="s">
        <v>5324</v>
      </c>
    </row>
    <row r="2036" spans="1:3">
      <c r="A2036" s="316" t="s">
        <v>11081</v>
      </c>
      <c r="B2036" s="339">
        <v>35900</v>
      </c>
      <c r="C2036" s="340">
        <v>23.7</v>
      </c>
    </row>
    <row r="2037" spans="1:3">
      <c r="A2037" s="59" t="s">
        <v>466</v>
      </c>
      <c r="B2037" s="338">
        <v>32663</v>
      </c>
      <c r="C2037" s="337" t="s">
        <v>497</v>
      </c>
    </row>
    <row r="2038" spans="1:3">
      <c r="A2038" t="s">
        <v>1315</v>
      </c>
      <c r="B2038" s="341">
        <v>30962</v>
      </c>
      <c r="C2038" s="342" t="s">
        <v>1441</v>
      </c>
    </row>
    <row r="2039" spans="1:3">
      <c r="A2039" s="90" t="s">
        <v>3949</v>
      </c>
      <c r="B2039" s="338">
        <v>32874</v>
      </c>
      <c r="C2039" s="337" t="s">
        <v>4180</v>
      </c>
    </row>
    <row r="2040" spans="1:3">
      <c r="A2040" s="90" t="s">
        <v>3950</v>
      </c>
      <c r="B2040" s="338">
        <v>32380</v>
      </c>
      <c r="C2040" s="337" t="s">
        <v>4179</v>
      </c>
    </row>
    <row r="2041" spans="1:3">
      <c r="A2041" s="316" t="s">
        <v>11082</v>
      </c>
      <c r="B2041" s="339">
        <v>36245</v>
      </c>
      <c r="C2041" s="340" t="s">
        <v>10949</v>
      </c>
    </row>
    <row r="2042" spans="1:3">
      <c r="A2042" t="s">
        <v>467</v>
      </c>
      <c r="B2042" s="341">
        <v>28713</v>
      </c>
      <c r="C2042" s="342" t="s">
        <v>2702</v>
      </c>
    </row>
    <row r="2043" spans="1:3">
      <c r="A2043" s="10" t="s">
        <v>537</v>
      </c>
      <c r="B2043" s="341">
        <v>28713</v>
      </c>
      <c r="C2043" s="342" t="s">
        <v>2702</v>
      </c>
    </row>
    <row r="2044" spans="1:3">
      <c r="A2044" s="90" t="s">
        <v>3951</v>
      </c>
      <c r="B2044" s="338">
        <v>32877</v>
      </c>
      <c r="C2044" s="337" t="s">
        <v>4182</v>
      </c>
    </row>
    <row r="2045" spans="1:3">
      <c r="A2045" t="s">
        <v>538</v>
      </c>
      <c r="B2045" s="341">
        <v>32141</v>
      </c>
      <c r="C2045" s="342" t="s">
        <v>2409</v>
      </c>
    </row>
    <row r="2046" spans="1:3">
      <c r="A2046" s="59" t="s">
        <v>6145</v>
      </c>
      <c r="B2046" s="338">
        <v>34118</v>
      </c>
      <c r="C2046" s="347" t="s">
        <v>5837</v>
      </c>
    </row>
    <row r="2047" spans="1:3">
      <c r="A2047" s="59" t="s">
        <v>4942</v>
      </c>
      <c r="B2047" s="338">
        <v>32670</v>
      </c>
      <c r="C2047" s="337" t="s">
        <v>4862</v>
      </c>
    </row>
    <row r="2048" spans="1:3">
      <c r="A2048" t="s">
        <v>3599</v>
      </c>
      <c r="B2048" s="341">
        <v>31920</v>
      </c>
      <c r="C2048" s="342" t="s">
        <v>3140</v>
      </c>
    </row>
    <row r="2049" spans="1:3">
      <c r="A2049" s="316" t="s">
        <v>11083</v>
      </c>
      <c r="B2049" s="339">
        <v>36840</v>
      </c>
      <c r="C2049" s="340" t="s">
        <v>10955</v>
      </c>
    </row>
    <row r="2050" spans="1:3">
      <c r="A2050" s="59" t="s">
        <v>5411</v>
      </c>
      <c r="B2050" s="338">
        <v>32908</v>
      </c>
      <c r="C2050" s="337" t="s">
        <v>4846</v>
      </c>
    </row>
    <row r="2051" spans="1:3">
      <c r="A2051" t="s">
        <v>1818</v>
      </c>
      <c r="B2051" s="341">
        <v>28826</v>
      </c>
      <c r="C2051" s="342" t="s">
        <v>1784</v>
      </c>
    </row>
    <row r="2052" spans="1:3">
      <c r="A2052" s="90" t="s">
        <v>3818</v>
      </c>
      <c r="B2052" s="338">
        <v>33196</v>
      </c>
      <c r="C2052" s="337" t="s">
        <v>4180</v>
      </c>
    </row>
    <row r="2053" spans="1:3">
      <c r="A2053" t="s">
        <v>539</v>
      </c>
      <c r="B2053" s="341">
        <v>29872</v>
      </c>
      <c r="C2053" s="342" t="s">
        <v>1485</v>
      </c>
    </row>
    <row r="2054" spans="1:3">
      <c r="A2054" s="59" t="s">
        <v>468</v>
      </c>
      <c r="B2054" s="338">
        <v>33341</v>
      </c>
      <c r="C2054" s="337" t="s">
        <v>469</v>
      </c>
    </row>
    <row r="2055" spans="1:3">
      <c r="A2055" t="s">
        <v>10002</v>
      </c>
      <c r="B2055" s="348">
        <v>36511</v>
      </c>
      <c r="C2055" s="340" t="s">
        <v>9542</v>
      </c>
    </row>
    <row r="2056" spans="1:3">
      <c r="A2056" s="59" t="s">
        <v>5189</v>
      </c>
      <c r="B2056" s="338">
        <v>34072</v>
      </c>
      <c r="C2056" s="337" t="s">
        <v>5331</v>
      </c>
    </row>
    <row r="2057" spans="1:3">
      <c r="A2057" t="s">
        <v>929</v>
      </c>
      <c r="B2057" s="341">
        <v>31817</v>
      </c>
      <c r="C2057" s="342" t="s">
        <v>2409</v>
      </c>
    </row>
    <row r="2058" spans="1:3">
      <c r="A2058" t="s">
        <v>9123</v>
      </c>
      <c r="B2058" s="341">
        <v>34669</v>
      </c>
      <c r="C2058" s="340" t="s">
        <v>8295</v>
      </c>
    </row>
    <row r="2059" spans="1:3">
      <c r="A2059" t="s">
        <v>1920</v>
      </c>
      <c r="B2059" s="341">
        <v>30450</v>
      </c>
      <c r="C2059" s="342" t="s">
        <v>2199</v>
      </c>
    </row>
    <row r="2060" spans="1:3">
      <c r="A2060" t="s">
        <v>540</v>
      </c>
      <c r="B2060" s="341">
        <v>31418</v>
      </c>
      <c r="C2060" s="342" t="s">
        <v>3137</v>
      </c>
    </row>
    <row r="2061" spans="1:3">
      <c r="A2061" s="59" t="s">
        <v>6448</v>
      </c>
      <c r="B2061" s="338">
        <v>34873</v>
      </c>
      <c r="C2061" s="337" t="s">
        <v>6800</v>
      </c>
    </row>
    <row r="2062" spans="1:3">
      <c r="A2062" s="164" t="s">
        <v>8213</v>
      </c>
      <c r="B2062" s="350">
        <v>30709</v>
      </c>
      <c r="C2062" s="363" t="s">
        <v>3491</v>
      </c>
    </row>
    <row r="2063" spans="1:3">
      <c r="A2063" t="s">
        <v>930</v>
      </c>
      <c r="B2063" s="341">
        <v>30709</v>
      </c>
      <c r="C2063" s="342" t="s">
        <v>3491</v>
      </c>
    </row>
    <row r="2064" spans="1:3">
      <c r="A2064" s="59" t="s">
        <v>5504</v>
      </c>
      <c r="B2064" s="338">
        <v>33870</v>
      </c>
      <c r="C2064" s="337" t="s">
        <v>5843</v>
      </c>
    </row>
    <row r="2065" spans="1:3">
      <c r="A2065" s="59" t="s">
        <v>5594</v>
      </c>
      <c r="B2065" s="338">
        <v>33649</v>
      </c>
      <c r="C2065" s="337" t="s">
        <v>4846</v>
      </c>
    </row>
    <row r="2066" spans="1:3">
      <c r="A2066" t="s">
        <v>1556</v>
      </c>
      <c r="B2066" s="341">
        <v>29950</v>
      </c>
      <c r="C2066" s="342" t="s">
        <v>2200</v>
      </c>
    </row>
    <row r="2067" spans="1:3">
      <c r="A2067" t="s">
        <v>9152</v>
      </c>
      <c r="B2067" s="341"/>
      <c r="C2067" s="341" t="s">
        <v>8523</v>
      </c>
    </row>
    <row r="2068" spans="1:3">
      <c r="A2068" t="s">
        <v>3710</v>
      </c>
      <c r="B2068" s="341">
        <v>30343</v>
      </c>
      <c r="C2068" s="342" t="s">
        <v>3493</v>
      </c>
    </row>
    <row r="2069" spans="1:3">
      <c r="A2069" s="59" t="s">
        <v>470</v>
      </c>
      <c r="B2069" s="338">
        <v>32452</v>
      </c>
      <c r="C2069" s="337" t="s">
        <v>485</v>
      </c>
    </row>
    <row r="2070" spans="1:3">
      <c r="A2070" s="90" t="s">
        <v>3952</v>
      </c>
      <c r="B2070" s="338">
        <v>33054</v>
      </c>
      <c r="C2070" s="337" t="s">
        <v>4181</v>
      </c>
    </row>
    <row r="2071" spans="1:3">
      <c r="A2071" t="s">
        <v>3720</v>
      </c>
      <c r="B2071" s="341">
        <v>26970</v>
      </c>
      <c r="C2071" s="342" t="s">
        <v>2200</v>
      </c>
    </row>
    <row r="2072" spans="1:3">
      <c r="A2072" t="s">
        <v>2835</v>
      </c>
      <c r="B2072" s="341">
        <v>32236</v>
      </c>
      <c r="C2072" s="342" t="s">
        <v>2836</v>
      </c>
    </row>
    <row r="2073" spans="1:3">
      <c r="A2073" t="s">
        <v>931</v>
      </c>
      <c r="B2073" s="341">
        <v>31253</v>
      </c>
      <c r="C2073" s="342" t="s">
        <v>2793</v>
      </c>
    </row>
    <row r="2074" spans="1:3">
      <c r="A2074" t="s">
        <v>2226</v>
      </c>
      <c r="B2074" s="341">
        <v>28810</v>
      </c>
      <c r="C2074" s="342" t="s">
        <v>2227</v>
      </c>
    </row>
    <row r="2075" spans="1:3">
      <c r="A2075" t="s">
        <v>2837</v>
      </c>
      <c r="B2075" s="341">
        <v>29235</v>
      </c>
      <c r="C2075" s="342" t="s">
        <v>2634</v>
      </c>
    </row>
    <row r="2076" spans="1:3">
      <c r="A2076" s="59" t="s">
        <v>471</v>
      </c>
      <c r="B2076" s="338">
        <v>31628</v>
      </c>
      <c r="C2076" s="337" t="s">
        <v>2411</v>
      </c>
    </row>
    <row r="2077" spans="1:3">
      <c r="A2077" s="59" t="s">
        <v>7386</v>
      </c>
      <c r="B2077" s="338">
        <v>34982</v>
      </c>
      <c r="C2077" s="347" t="s">
        <v>6795</v>
      </c>
    </row>
    <row r="2078" spans="1:3">
      <c r="A2078" s="316" t="s">
        <v>11084</v>
      </c>
      <c r="B2078" s="339">
        <v>36902</v>
      </c>
      <c r="C2078" s="340">
        <v>23.7</v>
      </c>
    </row>
    <row r="2079" spans="1:3">
      <c r="A2079" t="s">
        <v>2838</v>
      </c>
      <c r="B2079" s="341">
        <v>31740</v>
      </c>
      <c r="C2079" s="342" t="s">
        <v>2294</v>
      </c>
    </row>
    <row r="2080" spans="1:3">
      <c r="A2080" t="s">
        <v>2839</v>
      </c>
      <c r="B2080" s="341">
        <v>28468</v>
      </c>
      <c r="C2080" s="342" t="s">
        <v>2321</v>
      </c>
    </row>
    <row r="2081" spans="1:3">
      <c r="A2081" s="59" t="s">
        <v>472</v>
      </c>
      <c r="B2081" s="338">
        <v>32716</v>
      </c>
      <c r="C2081" s="337" t="s">
        <v>489</v>
      </c>
    </row>
    <row r="2082" spans="1:3">
      <c r="A2082" t="s">
        <v>8913</v>
      </c>
      <c r="B2082" s="341">
        <v>36130</v>
      </c>
      <c r="C2082" s="341" t="s">
        <v>8522</v>
      </c>
    </row>
    <row r="2083" spans="1:3">
      <c r="A2083" t="s">
        <v>9170</v>
      </c>
      <c r="B2083" s="341">
        <v>36312</v>
      </c>
      <c r="C2083" s="341" t="s">
        <v>8523</v>
      </c>
    </row>
    <row r="2084" spans="1:3">
      <c r="A2084" s="59" t="s">
        <v>7192</v>
      </c>
      <c r="B2084" s="338">
        <v>35417</v>
      </c>
      <c r="C2084" s="347" t="s">
        <v>7478</v>
      </c>
    </row>
    <row r="2085" spans="1:3">
      <c r="A2085" t="s">
        <v>9115</v>
      </c>
      <c r="B2085" s="341">
        <v>35855</v>
      </c>
      <c r="C2085" s="341" t="s">
        <v>8466</v>
      </c>
    </row>
    <row r="2086" spans="1:3">
      <c r="A2086" s="59" t="s">
        <v>5252</v>
      </c>
      <c r="B2086" s="338">
        <v>33591</v>
      </c>
      <c r="C2086" s="337" t="s">
        <v>5314</v>
      </c>
    </row>
    <row r="2087" spans="1:3">
      <c r="A2087" t="s">
        <v>1782</v>
      </c>
      <c r="B2087" s="341">
        <v>28928</v>
      </c>
      <c r="C2087" s="342" t="s">
        <v>1632</v>
      </c>
    </row>
    <row r="2088" spans="1:3">
      <c r="A2088" s="59" t="s">
        <v>5738</v>
      </c>
      <c r="B2088" s="338">
        <v>33907</v>
      </c>
      <c r="C2088" s="347" t="s">
        <v>5839</v>
      </c>
    </row>
    <row r="2089" spans="1:3">
      <c r="A2089" t="s">
        <v>1148</v>
      </c>
      <c r="B2089" s="341">
        <v>31094</v>
      </c>
      <c r="C2089" s="342" t="s">
        <v>1275</v>
      </c>
    </row>
    <row r="2090" spans="1:3">
      <c r="A2090" t="s">
        <v>8915</v>
      </c>
      <c r="B2090" s="341">
        <v>35743</v>
      </c>
      <c r="C2090" s="341" t="s">
        <v>8401</v>
      </c>
    </row>
    <row r="2091" spans="1:3">
      <c r="A2091" s="59" t="s">
        <v>3143</v>
      </c>
      <c r="B2091" s="338">
        <v>33226</v>
      </c>
      <c r="C2091" s="337" t="s">
        <v>4849</v>
      </c>
    </row>
    <row r="2092" spans="1:3">
      <c r="A2092" s="59" t="s">
        <v>5150</v>
      </c>
      <c r="B2092" s="338">
        <v>33462</v>
      </c>
      <c r="C2092" s="337" t="s">
        <v>5318</v>
      </c>
    </row>
    <row r="2093" spans="1:3">
      <c r="A2093" s="90" t="s">
        <v>3953</v>
      </c>
      <c r="B2093" s="338">
        <v>32940</v>
      </c>
      <c r="C2093" s="337" t="s">
        <v>4180</v>
      </c>
    </row>
    <row r="2094" spans="1:3">
      <c r="A2094" s="90" t="s">
        <v>3954</v>
      </c>
      <c r="B2094" s="338">
        <v>32830</v>
      </c>
      <c r="C2094" s="337" t="s">
        <v>402</v>
      </c>
    </row>
    <row r="2095" spans="1:3">
      <c r="A2095" t="s">
        <v>10127</v>
      </c>
      <c r="B2095" s="348">
        <v>36251</v>
      </c>
      <c r="C2095" s="340" t="s">
        <v>9539</v>
      </c>
    </row>
    <row r="2096" spans="1:3">
      <c r="A2096" s="109" t="s">
        <v>8184</v>
      </c>
      <c r="B2096" s="345">
        <v>34829</v>
      </c>
      <c r="C2096" s="346" t="s">
        <v>7475</v>
      </c>
    </row>
    <row r="2097" spans="1:3">
      <c r="A2097" s="316" t="s">
        <v>11085</v>
      </c>
      <c r="B2097" s="339">
        <v>36468</v>
      </c>
      <c r="C2097" s="340">
        <v>23.5</v>
      </c>
    </row>
    <row r="2098" spans="1:3">
      <c r="A2098" s="164" t="s">
        <v>7959</v>
      </c>
      <c r="B2098" s="350">
        <v>35082</v>
      </c>
      <c r="C2098" s="351" t="s">
        <v>6795</v>
      </c>
    </row>
    <row r="2099" spans="1:3">
      <c r="A2099" s="100" t="s">
        <v>4490</v>
      </c>
      <c r="B2099" s="341">
        <v>33051</v>
      </c>
      <c r="C2099" s="337" t="s">
        <v>499</v>
      </c>
    </row>
    <row r="2100" spans="1:3">
      <c r="A2100" s="59" t="s">
        <v>5581</v>
      </c>
      <c r="B2100" s="338">
        <v>32758</v>
      </c>
      <c r="C2100" s="337" t="s">
        <v>4179</v>
      </c>
    </row>
    <row r="2101" spans="1:3">
      <c r="A2101" t="s">
        <v>9228</v>
      </c>
      <c r="B2101" s="341">
        <v>36251</v>
      </c>
      <c r="C2101" s="341" t="s">
        <v>8522</v>
      </c>
    </row>
    <row r="2102" spans="1:3">
      <c r="A2102" t="s">
        <v>2841</v>
      </c>
      <c r="B2102" s="341">
        <v>31130</v>
      </c>
      <c r="C2102" s="342" t="s">
        <v>1441</v>
      </c>
    </row>
    <row r="2103" spans="1:3">
      <c r="A2103" t="s">
        <v>932</v>
      </c>
      <c r="B2103" s="341">
        <v>32355</v>
      </c>
      <c r="C2103" s="342" t="s">
        <v>933</v>
      </c>
    </row>
    <row r="2104" spans="1:3">
      <c r="A2104" s="59" t="s">
        <v>473</v>
      </c>
      <c r="B2104" s="338">
        <v>32317</v>
      </c>
      <c r="C2104" s="337" t="s">
        <v>1172</v>
      </c>
    </row>
    <row r="2105" spans="1:3">
      <c r="A2105" s="316" t="s">
        <v>11086</v>
      </c>
      <c r="B2105" s="339">
        <v>36479</v>
      </c>
      <c r="C2105" s="340">
        <v>23.7</v>
      </c>
    </row>
    <row r="2106" spans="1:3">
      <c r="A2106" s="59" t="s">
        <v>5616</v>
      </c>
      <c r="B2106" s="338">
        <v>33702</v>
      </c>
      <c r="C2106" s="337" t="s">
        <v>5318</v>
      </c>
    </row>
    <row r="2107" spans="1:3">
      <c r="A2107" t="s">
        <v>729</v>
      </c>
      <c r="B2107" s="341">
        <v>30026</v>
      </c>
      <c r="C2107" s="342" t="s">
        <v>2199</v>
      </c>
    </row>
    <row r="2108" spans="1:3">
      <c r="A2108" t="s">
        <v>10056</v>
      </c>
      <c r="B2108" s="348">
        <v>34956</v>
      </c>
      <c r="C2108" s="340" t="s">
        <v>7482</v>
      </c>
    </row>
    <row r="2109" spans="1:3">
      <c r="A2109" t="s">
        <v>2842</v>
      </c>
      <c r="B2109" s="341">
        <v>28867</v>
      </c>
      <c r="C2109" s="342" t="s">
        <v>2095</v>
      </c>
    </row>
    <row r="2110" spans="1:3">
      <c r="A2110" t="s">
        <v>730</v>
      </c>
      <c r="B2110" s="341">
        <v>28867</v>
      </c>
      <c r="C2110" s="342" t="s">
        <v>2423</v>
      </c>
    </row>
    <row r="2111" spans="1:3">
      <c r="A2111" s="59" t="s">
        <v>474</v>
      </c>
      <c r="B2111" s="338">
        <v>32617</v>
      </c>
      <c r="C2111" s="337" t="s">
        <v>402</v>
      </c>
    </row>
    <row r="2112" spans="1:3">
      <c r="A2112" t="s">
        <v>9140</v>
      </c>
      <c r="B2112" s="341">
        <v>36130</v>
      </c>
      <c r="C2112" s="341" t="s">
        <v>8459</v>
      </c>
    </row>
    <row r="2113" spans="1:3">
      <c r="A2113" t="s">
        <v>10048</v>
      </c>
      <c r="B2113" s="348">
        <v>36965</v>
      </c>
      <c r="C2113" s="340" t="s">
        <v>9980</v>
      </c>
    </row>
    <row r="2114" spans="1:3">
      <c r="A2114" s="90" t="s">
        <v>3955</v>
      </c>
      <c r="B2114" s="338">
        <v>33022</v>
      </c>
      <c r="C2114" s="337" t="s">
        <v>485</v>
      </c>
    </row>
    <row r="2115" spans="1:3">
      <c r="A2115" s="59" t="s">
        <v>6630</v>
      </c>
      <c r="B2115" s="338">
        <v>35565</v>
      </c>
      <c r="C2115" s="337" t="s">
        <v>6797</v>
      </c>
    </row>
    <row r="2116" spans="1:3">
      <c r="A2116" s="59" t="s">
        <v>5512</v>
      </c>
      <c r="B2116" s="338">
        <v>34773</v>
      </c>
      <c r="C2116" s="337" t="s">
        <v>5843</v>
      </c>
    </row>
    <row r="2117" spans="1:3">
      <c r="A2117" s="59" t="s">
        <v>6220</v>
      </c>
      <c r="B2117" s="338">
        <v>34317</v>
      </c>
      <c r="C2117" s="347" t="s">
        <v>6351</v>
      </c>
    </row>
    <row r="2118" spans="1:3">
      <c r="A2118" t="s">
        <v>2843</v>
      </c>
      <c r="B2118" s="341">
        <v>31508</v>
      </c>
      <c r="C2118" s="342" t="s">
        <v>3140</v>
      </c>
    </row>
    <row r="2119" spans="1:3">
      <c r="A2119" t="s">
        <v>731</v>
      </c>
      <c r="B2119" s="341">
        <v>32358</v>
      </c>
      <c r="C2119" s="342" t="s">
        <v>1163</v>
      </c>
    </row>
    <row r="2120" spans="1:3">
      <c r="A2120" s="109" t="s">
        <v>8017</v>
      </c>
      <c r="B2120" s="345">
        <v>35575</v>
      </c>
      <c r="C2120" s="346" t="s">
        <v>8285</v>
      </c>
    </row>
    <row r="2121" spans="1:3">
      <c r="A2121" s="59" t="s">
        <v>5194</v>
      </c>
      <c r="B2121" s="338">
        <v>34071</v>
      </c>
      <c r="C2121" s="337" t="s">
        <v>5313</v>
      </c>
    </row>
    <row r="2122" spans="1:3">
      <c r="A2122" s="316" t="s">
        <v>11087</v>
      </c>
      <c r="B2122" s="339">
        <v>36283</v>
      </c>
      <c r="C2122" s="340" t="s">
        <v>10955</v>
      </c>
    </row>
    <row r="2123" spans="1:3">
      <c r="A2123" t="s">
        <v>2844</v>
      </c>
      <c r="B2123" s="341">
        <v>31739</v>
      </c>
      <c r="C2123" s="342" t="s">
        <v>3133</v>
      </c>
    </row>
    <row r="2124" spans="1:3">
      <c r="A2124" s="90" t="s">
        <v>3956</v>
      </c>
      <c r="B2124" s="338">
        <v>32543</v>
      </c>
      <c r="C2124" s="337" t="s">
        <v>4182</v>
      </c>
    </row>
    <row r="2125" spans="1:3">
      <c r="A2125" s="99" t="s">
        <v>11088</v>
      </c>
      <c r="B2125" s="339">
        <v>36306</v>
      </c>
      <c r="C2125" s="340" t="s">
        <v>10955</v>
      </c>
    </row>
    <row r="2126" spans="1:3">
      <c r="A2126" s="59" t="s">
        <v>5254</v>
      </c>
      <c r="B2126" s="338">
        <v>33870</v>
      </c>
      <c r="C2126" s="337" t="s">
        <v>5316</v>
      </c>
    </row>
    <row r="2127" spans="1:3">
      <c r="A2127" s="59" t="s">
        <v>6546</v>
      </c>
      <c r="B2127" s="338">
        <v>34732</v>
      </c>
      <c r="C2127" s="337" t="s">
        <v>6795</v>
      </c>
    </row>
    <row r="2128" spans="1:3">
      <c r="A2128" t="s">
        <v>1216</v>
      </c>
      <c r="B2128" s="341">
        <v>31280</v>
      </c>
      <c r="C2128" s="342" t="s">
        <v>3138</v>
      </c>
    </row>
    <row r="2129" spans="1:3">
      <c r="A2129" t="s">
        <v>2845</v>
      </c>
      <c r="B2129" s="341">
        <v>31230</v>
      </c>
      <c r="C2129" s="342" t="s">
        <v>1440</v>
      </c>
    </row>
    <row r="2130" spans="1:3">
      <c r="A2130" s="109" t="s">
        <v>8106</v>
      </c>
      <c r="B2130" s="345">
        <v>35683</v>
      </c>
      <c r="C2130" s="346" t="s">
        <v>7478</v>
      </c>
    </row>
    <row r="2131" spans="1:3">
      <c r="A2131" s="59" t="s">
        <v>7230</v>
      </c>
      <c r="B2131" s="338">
        <v>35575</v>
      </c>
      <c r="C2131" s="347" t="s">
        <v>7481</v>
      </c>
    </row>
    <row r="2132" spans="1:3">
      <c r="A2132" t="s">
        <v>2237</v>
      </c>
      <c r="B2132" s="341">
        <v>30328</v>
      </c>
      <c r="C2132" s="342" t="s">
        <v>2246</v>
      </c>
    </row>
    <row r="2133" spans="1:3">
      <c r="A2133" s="90" t="s">
        <v>3957</v>
      </c>
      <c r="B2133" s="338">
        <v>32699</v>
      </c>
      <c r="C2133" s="337" t="s">
        <v>497</v>
      </c>
    </row>
    <row r="2134" spans="1:3">
      <c r="A2134" t="s">
        <v>2846</v>
      </c>
      <c r="B2134" s="341">
        <v>31203</v>
      </c>
      <c r="C2134" s="342" t="s">
        <v>2409</v>
      </c>
    </row>
    <row r="2135" spans="1:3">
      <c r="A2135" t="s">
        <v>3488</v>
      </c>
      <c r="B2135" s="341">
        <v>29984</v>
      </c>
      <c r="C2135" s="342" t="s">
        <v>2986</v>
      </c>
    </row>
    <row r="2136" spans="1:3">
      <c r="A2136" t="s">
        <v>2054</v>
      </c>
      <c r="B2136" s="341">
        <v>28065</v>
      </c>
      <c r="C2136" s="342" t="s">
        <v>3106</v>
      </c>
    </row>
    <row r="2137" spans="1:3">
      <c r="A2137" s="59" t="s">
        <v>5021</v>
      </c>
      <c r="B2137" s="338">
        <v>33870</v>
      </c>
      <c r="C2137" s="337" t="s">
        <v>5313</v>
      </c>
    </row>
    <row r="2138" spans="1:3">
      <c r="A2138" t="s">
        <v>3581</v>
      </c>
      <c r="B2138" s="341">
        <v>30324</v>
      </c>
      <c r="C2138" s="342" t="s">
        <v>3495</v>
      </c>
    </row>
    <row r="2139" spans="1:3">
      <c r="A2139" t="s">
        <v>2847</v>
      </c>
      <c r="B2139" s="341">
        <v>32310</v>
      </c>
      <c r="C2139" s="342" t="s">
        <v>2848</v>
      </c>
    </row>
    <row r="2140" spans="1:3">
      <c r="A2140" s="59" t="s">
        <v>7383</v>
      </c>
      <c r="B2140" s="338">
        <v>34792</v>
      </c>
      <c r="C2140" s="347" t="s">
        <v>7477</v>
      </c>
    </row>
    <row r="2141" spans="1:3">
      <c r="A2141" t="s">
        <v>2849</v>
      </c>
      <c r="B2141" s="341">
        <v>32133</v>
      </c>
      <c r="C2141" s="342" t="s">
        <v>2411</v>
      </c>
    </row>
    <row r="2142" spans="1:3">
      <c r="A2142" s="59" t="s">
        <v>220</v>
      </c>
      <c r="B2142" s="338">
        <v>32916</v>
      </c>
      <c r="C2142" s="337" t="s">
        <v>70</v>
      </c>
    </row>
    <row r="2143" spans="1:3">
      <c r="A2143" t="s">
        <v>2010</v>
      </c>
      <c r="B2143" s="341">
        <v>30266</v>
      </c>
      <c r="C2143" s="342" t="s">
        <v>3489</v>
      </c>
    </row>
    <row r="2144" spans="1:3">
      <c r="A2144" t="s">
        <v>1793</v>
      </c>
      <c r="B2144" s="341">
        <v>31051</v>
      </c>
      <c r="C2144" s="342" t="s">
        <v>1789</v>
      </c>
    </row>
    <row r="2145" spans="1:3">
      <c r="A2145" s="169" t="s">
        <v>5574</v>
      </c>
      <c r="B2145" s="355">
        <v>32916</v>
      </c>
      <c r="C2145" s="364" t="s">
        <v>70</v>
      </c>
    </row>
    <row r="2146" spans="1:3">
      <c r="A2146" s="90" t="s">
        <v>3958</v>
      </c>
      <c r="B2146" s="338">
        <v>32884</v>
      </c>
      <c r="C2146" s="337" t="s">
        <v>4184</v>
      </c>
    </row>
    <row r="2147" spans="1:3">
      <c r="A2147" s="59" t="s">
        <v>7496</v>
      </c>
      <c r="B2147" s="338">
        <v>32884</v>
      </c>
      <c r="C2147" s="337" t="s">
        <v>4184</v>
      </c>
    </row>
    <row r="2148" spans="1:3">
      <c r="A2148" s="59" t="s">
        <v>6631</v>
      </c>
      <c r="B2148" s="338">
        <v>34900</v>
      </c>
      <c r="C2148" s="337" t="s">
        <v>6802</v>
      </c>
    </row>
    <row r="2149" spans="1:3">
      <c r="A2149" s="59" t="s">
        <v>6165</v>
      </c>
      <c r="B2149" s="338">
        <v>34900</v>
      </c>
      <c r="C2149" s="347" t="s">
        <v>6349</v>
      </c>
    </row>
    <row r="2150" spans="1:3">
      <c r="A2150" t="s">
        <v>9006</v>
      </c>
      <c r="B2150" s="341">
        <v>35431</v>
      </c>
      <c r="C2150" s="340" t="s">
        <v>8295</v>
      </c>
    </row>
    <row r="2151" spans="1:3">
      <c r="A2151" s="59" t="s">
        <v>6135</v>
      </c>
      <c r="B2151" s="338">
        <v>33787</v>
      </c>
      <c r="C2151" s="347" t="s">
        <v>5840</v>
      </c>
    </row>
    <row r="2152" spans="1:3">
      <c r="A2152" s="59" t="s">
        <v>5591</v>
      </c>
      <c r="B2152" s="338">
        <v>33869</v>
      </c>
      <c r="C2152" s="337" t="s">
        <v>4846</v>
      </c>
    </row>
    <row r="2153" spans="1:3">
      <c r="A2153" t="s">
        <v>1605</v>
      </c>
      <c r="B2153" s="341">
        <v>30516</v>
      </c>
      <c r="C2153" s="342" t="s">
        <v>2796</v>
      </c>
    </row>
    <row r="2154" spans="1:3">
      <c r="A2154" t="s">
        <v>3959</v>
      </c>
      <c r="B2154" s="341">
        <v>32863</v>
      </c>
      <c r="C2154" s="342" t="s">
        <v>499</v>
      </c>
    </row>
    <row r="2155" spans="1:3">
      <c r="A2155" t="s">
        <v>2850</v>
      </c>
      <c r="B2155" s="341">
        <v>31834</v>
      </c>
      <c r="C2155" s="342" t="s">
        <v>2441</v>
      </c>
    </row>
    <row r="2156" spans="1:3">
      <c r="A2156" s="59" t="s">
        <v>4982</v>
      </c>
      <c r="B2156" s="338">
        <v>33759</v>
      </c>
      <c r="C2156" s="337" t="s">
        <v>5318</v>
      </c>
    </row>
    <row r="2157" spans="1:3">
      <c r="A2157" t="s">
        <v>2938</v>
      </c>
      <c r="B2157" s="341">
        <v>31772</v>
      </c>
      <c r="C2157" s="342" t="s">
        <v>2409</v>
      </c>
    </row>
    <row r="2158" spans="1:3">
      <c r="A2158" t="s">
        <v>2939</v>
      </c>
      <c r="B2158" s="341">
        <v>31068</v>
      </c>
      <c r="C2158" s="342" t="s">
        <v>3133</v>
      </c>
    </row>
    <row r="2159" spans="1:3">
      <c r="A2159" t="s">
        <v>2940</v>
      </c>
      <c r="B2159" s="341">
        <v>32642</v>
      </c>
      <c r="C2159" s="342" t="s">
        <v>2414</v>
      </c>
    </row>
    <row r="2160" spans="1:3">
      <c r="A2160" t="s">
        <v>2998</v>
      </c>
      <c r="B2160" s="341">
        <v>29422</v>
      </c>
      <c r="C2160" s="342" t="s">
        <v>2999</v>
      </c>
    </row>
    <row r="2161" spans="1:3">
      <c r="A2161" t="s">
        <v>2941</v>
      </c>
      <c r="B2161" s="341">
        <v>29456</v>
      </c>
      <c r="C2161" s="342" t="s">
        <v>2942</v>
      </c>
    </row>
    <row r="2162" spans="1:3">
      <c r="A2162" s="164" t="s">
        <v>7921</v>
      </c>
      <c r="B2162" s="350">
        <v>35852</v>
      </c>
      <c r="C2162" s="351" t="s">
        <v>8288</v>
      </c>
    </row>
    <row r="2163" spans="1:3">
      <c r="A2163" t="s">
        <v>3620</v>
      </c>
      <c r="B2163" s="341">
        <v>30868</v>
      </c>
      <c r="C2163" s="342" t="s">
        <v>1444</v>
      </c>
    </row>
    <row r="2164" spans="1:3">
      <c r="A2164" s="10" t="s">
        <v>4628</v>
      </c>
      <c r="B2164" s="341">
        <v>33146</v>
      </c>
      <c r="C2164" s="337" t="s">
        <v>4846</v>
      </c>
    </row>
    <row r="2165" spans="1:3">
      <c r="A2165" t="s">
        <v>3424</v>
      </c>
      <c r="B2165" s="341">
        <v>30751</v>
      </c>
      <c r="C2165" s="342" t="s">
        <v>2882</v>
      </c>
    </row>
    <row r="2166" spans="1:3">
      <c r="A2166" s="59" t="s">
        <v>5530</v>
      </c>
      <c r="B2166" s="338">
        <v>34470</v>
      </c>
      <c r="C2166" s="337" t="s">
        <v>5839</v>
      </c>
    </row>
    <row r="2167" spans="1:3">
      <c r="A2167" s="316" t="s">
        <v>11089</v>
      </c>
      <c r="B2167" s="339">
        <v>36104</v>
      </c>
      <c r="C2167" s="340" t="s">
        <v>10953</v>
      </c>
    </row>
    <row r="2168" spans="1:3">
      <c r="A2168" s="59" t="s">
        <v>7363</v>
      </c>
      <c r="B2168" s="338">
        <v>35602</v>
      </c>
      <c r="C2168" s="347" t="s">
        <v>6804</v>
      </c>
    </row>
    <row r="2169" spans="1:3">
      <c r="A2169" s="164" t="s">
        <v>8062</v>
      </c>
      <c r="B2169" s="350">
        <v>36013</v>
      </c>
      <c r="C2169" s="351" t="s">
        <v>8286</v>
      </c>
    </row>
    <row r="2170" spans="1:3">
      <c r="A2170" t="s">
        <v>1280</v>
      </c>
      <c r="B2170" s="341">
        <v>31949</v>
      </c>
      <c r="C2170" s="342" t="s">
        <v>1439</v>
      </c>
    </row>
    <row r="2171" spans="1:3">
      <c r="A2171" s="90" t="s">
        <v>3960</v>
      </c>
      <c r="B2171" s="338">
        <v>32253</v>
      </c>
      <c r="C2171" s="337" t="s">
        <v>499</v>
      </c>
    </row>
    <row r="2172" spans="1:3">
      <c r="A2172" s="90" t="s">
        <v>3961</v>
      </c>
      <c r="B2172" s="338">
        <v>32750</v>
      </c>
      <c r="C2172" s="337" t="s">
        <v>499</v>
      </c>
    </row>
    <row r="2173" spans="1:3">
      <c r="A2173" t="s">
        <v>10013</v>
      </c>
      <c r="B2173" s="348">
        <v>36311</v>
      </c>
      <c r="C2173" s="340" t="s">
        <v>9339</v>
      </c>
    </row>
    <row r="2174" spans="1:3">
      <c r="A2174" s="59" t="s">
        <v>5427</v>
      </c>
      <c r="B2174" s="338">
        <v>33737</v>
      </c>
      <c r="C2174" s="337" t="s">
        <v>5314</v>
      </c>
    </row>
    <row r="2175" spans="1:3">
      <c r="A2175" s="59" t="s">
        <v>5054</v>
      </c>
      <c r="B2175" s="338">
        <v>33622</v>
      </c>
      <c r="C2175" s="337" t="s">
        <v>5317</v>
      </c>
    </row>
    <row r="2176" spans="1:3">
      <c r="A2176" s="59" t="s">
        <v>5191</v>
      </c>
      <c r="B2176" s="338">
        <v>34549</v>
      </c>
      <c r="C2176" s="337" t="s">
        <v>5332</v>
      </c>
    </row>
    <row r="2177" spans="1:3">
      <c r="A2177" t="s">
        <v>3475</v>
      </c>
      <c r="B2177" s="341">
        <v>28554</v>
      </c>
      <c r="C2177" s="342" t="s">
        <v>2322</v>
      </c>
    </row>
    <row r="2178" spans="1:3">
      <c r="A2178" s="59" t="s">
        <v>7106</v>
      </c>
      <c r="B2178" s="338">
        <v>35469</v>
      </c>
      <c r="C2178" s="347" t="s">
        <v>7478</v>
      </c>
    </row>
    <row r="2179" spans="1:3">
      <c r="A2179" t="s">
        <v>10204</v>
      </c>
      <c r="B2179" s="348">
        <v>35982</v>
      </c>
      <c r="C2179" s="344" t="s">
        <v>10151</v>
      </c>
    </row>
    <row r="2180" spans="1:3">
      <c r="A2180" s="59" t="s">
        <v>475</v>
      </c>
      <c r="B2180" s="338">
        <v>32949</v>
      </c>
      <c r="C2180" s="337" t="s">
        <v>1163</v>
      </c>
    </row>
    <row r="2181" spans="1:3">
      <c r="A2181" s="90" t="s">
        <v>3962</v>
      </c>
      <c r="B2181" s="338">
        <v>32986</v>
      </c>
      <c r="C2181" s="337" t="s">
        <v>402</v>
      </c>
    </row>
    <row r="2182" spans="1:3">
      <c r="A2182" t="s">
        <v>3389</v>
      </c>
      <c r="B2182" s="341">
        <v>31365</v>
      </c>
      <c r="C2182" s="342" t="s">
        <v>1440</v>
      </c>
    </row>
    <row r="2183" spans="1:3">
      <c r="A2183" s="109" t="s">
        <v>8165</v>
      </c>
      <c r="B2183" s="345">
        <v>35588</v>
      </c>
      <c r="C2183" s="346" t="s">
        <v>7478</v>
      </c>
    </row>
    <row r="2184" spans="1:3">
      <c r="A2184" s="59" t="s">
        <v>5045</v>
      </c>
      <c r="B2184" s="338">
        <v>33317</v>
      </c>
      <c r="C2184" s="337" t="s">
        <v>5322</v>
      </c>
    </row>
    <row r="2185" spans="1:3">
      <c r="A2185" s="316" t="s">
        <v>11090</v>
      </c>
      <c r="B2185" s="339">
        <v>36237</v>
      </c>
      <c r="C2185" s="340">
        <v>23.7</v>
      </c>
    </row>
    <row r="2186" spans="1:3">
      <c r="A2186" s="59" t="s">
        <v>6270</v>
      </c>
      <c r="B2186" s="338">
        <v>34540</v>
      </c>
      <c r="C2186" s="347" t="s">
        <v>6351</v>
      </c>
    </row>
    <row r="2187" spans="1:3">
      <c r="A2187" t="s">
        <v>2943</v>
      </c>
      <c r="B2187" s="341">
        <v>32612</v>
      </c>
      <c r="C2187" s="342" t="s">
        <v>2944</v>
      </c>
    </row>
    <row r="2188" spans="1:3">
      <c r="A2188" t="s">
        <v>1888</v>
      </c>
      <c r="B2188" s="341">
        <v>29400</v>
      </c>
      <c r="C2188" s="342" t="s">
        <v>1696</v>
      </c>
    </row>
    <row r="2189" spans="1:3">
      <c r="A2189" s="59" t="s">
        <v>5683</v>
      </c>
      <c r="B2189" s="338">
        <v>34039</v>
      </c>
      <c r="C2189" s="337" t="s">
        <v>5841</v>
      </c>
    </row>
    <row r="2190" spans="1:3">
      <c r="A2190" s="316" t="s">
        <v>11091</v>
      </c>
      <c r="B2190" s="339">
        <v>36229</v>
      </c>
      <c r="C2190" s="340">
        <v>23.4</v>
      </c>
    </row>
    <row r="2191" spans="1:3">
      <c r="A2191" t="s">
        <v>2945</v>
      </c>
      <c r="B2191" s="341">
        <v>30946</v>
      </c>
      <c r="C2191" s="342" t="s">
        <v>3490</v>
      </c>
    </row>
    <row r="2192" spans="1:3">
      <c r="A2192" s="10" t="s">
        <v>4370</v>
      </c>
      <c r="B2192" s="341">
        <v>33093</v>
      </c>
      <c r="C2192" s="337" t="s">
        <v>4853</v>
      </c>
    </row>
    <row r="2193" spans="1:3">
      <c r="A2193" s="59" t="s">
        <v>5415</v>
      </c>
      <c r="B2193" s="338">
        <v>33728</v>
      </c>
      <c r="C2193" s="337" t="s">
        <v>5324</v>
      </c>
    </row>
    <row r="2194" spans="1:3">
      <c r="A2194" t="s">
        <v>732</v>
      </c>
      <c r="B2194" s="341">
        <v>32766</v>
      </c>
      <c r="C2194" s="342" t="s">
        <v>1163</v>
      </c>
    </row>
    <row r="2195" spans="1:3">
      <c r="A2195" t="s">
        <v>1553</v>
      </c>
      <c r="B2195" s="341">
        <v>29283</v>
      </c>
      <c r="C2195" s="342" t="s">
        <v>1375</v>
      </c>
    </row>
    <row r="2196" spans="1:3">
      <c r="A2196" t="s">
        <v>1675</v>
      </c>
      <c r="B2196" s="341">
        <v>28135</v>
      </c>
      <c r="C2196" s="342" t="s">
        <v>2532</v>
      </c>
    </row>
    <row r="2197" spans="1:3">
      <c r="A2197" t="s">
        <v>2946</v>
      </c>
      <c r="B2197" s="341">
        <v>29923</v>
      </c>
      <c r="C2197" s="342" t="s">
        <v>2198</v>
      </c>
    </row>
    <row r="2198" spans="1:3">
      <c r="A2198" s="316" t="s">
        <v>11092</v>
      </c>
      <c r="B2198" s="339">
        <v>36839</v>
      </c>
      <c r="C2198" s="340" t="s">
        <v>10953</v>
      </c>
    </row>
    <row r="2199" spans="1:3">
      <c r="A2199" t="s">
        <v>9081</v>
      </c>
      <c r="B2199" s="341">
        <v>36008</v>
      </c>
      <c r="C2199" s="341" t="s">
        <v>8459</v>
      </c>
    </row>
    <row r="2200" spans="1:3">
      <c r="A2200" t="s">
        <v>733</v>
      </c>
      <c r="B2200" s="341">
        <v>32624</v>
      </c>
      <c r="C2200" s="342" t="s">
        <v>1156</v>
      </c>
    </row>
    <row r="2201" spans="1:3">
      <c r="A2201" s="59" t="s">
        <v>6098</v>
      </c>
      <c r="B2201" s="338">
        <v>34515</v>
      </c>
      <c r="C2201" s="347" t="s">
        <v>6350</v>
      </c>
    </row>
    <row r="2202" spans="1:3">
      <c r="A2202" t="s">
        <v>10205</v>
      </c>
      <c r="B2202" s="348">
        <v>36137</v>
      </c>
      <c r="C2202" s="344" t="s">
        <v>10151</v>
      </c>
    </row>
    <row r="2203" spans="1:3">
      <c r="A2203" t="s">
        <v>4639</v>
      </c>
      <c r="B2203" s="341">
        <v>32905</v>
      </c>
      <c r="C2203" s="342" t="s">
        <v>499</v>
      </c>
    </row>
    <row r="2204" spans="1:3">
      <c r="A2204" s="10" t="s">
        <v>4433</v>
      </c>
      <c r="B2204" s="341">
        <v>33754</v>
      </c>
      <c r="C2204" s="337" t="s">
        <v>4855</v>
      </c>
    </row>
    <row r="2205" spans="1:3">
      <c r="A2205" s="59" t="s">
        <v>6003</v>
      </c>
      <c r="B2205" s="338">
        <v>33412</v>
      </c>
      <c r="C2205" s="347" t="s">
        <v>4862</v>
      </c>
    </row>
    <row r="2206" spans="1:3">
      <c r="A2206" s="59" t="s">
        <v>6607</v>
      </c>
      <c r="B2206" s="338">
        <v>35070</v>
      </c>
      <c r="C2206" s="337" t="s">
        <v>6795</v>
      </c>
    </row>
    <row r="2207" spans="1:3">
      <c r="A2207" t="s">
        <v>3360</v>
      </c>
      <c r="B2207" s="341">
        <v>30623</v>
      </c>
      <c r="C2207" s="342" t="s">
        <v>2438</v>
      </c>
    </row>
    <row r="2208" spans="1:3">
      <c r="A2208" t="s">
        <v>3364</v>
      </c>
      <c r="B2208" s="341">
        <v>29172</v>
      </c>
      <c r="C2208" s="342" t="s">
        <v>3495</v>
      </c>
    </row>
    <row r="2209" spans="1:3">
      <c r="A2209" t="s">
        <v>9917</v>
      </c>
      <c r="B2209" s="348">
        <v>37042</v>
      </c>
      <c r="C2209" s="340" t="s">
        <v>9542</v>
      </c>
    </row>
    <row r="2210" spans="1:3">
      <c r="A2210" s="164" t="s">
        <v>8058</v>
      </c>
      <c r="B2210" s="350">
        <v>35561</v>
      </c>
      <c r="C2210" s="351" t="s">
        <v>8292</v>
      </c>
    </row>
    <row r="2211" spans="1:3">
      <c r="A2211" t="s">
        <v>2947</v>
      </c>
      <c r="B2211" s="341">
        <v>31555</v>
      </c>
      <c r="C2211" s="342" t="s">
        <v>1440</v>
      </c>
    </row>
    <row r="2212" spans="1:3">
      <c r="A2212" s="59" t="s">
        <v>6041</v>
      </c>
      <c r="B2212" s="338">
        <v>34864</v>
      </c>
      <c r="C2212" s="347" t="s">
        <v>6349</v>
      </c>
    </row>
    <row r="2213" spans="1:3">
      <c r="A2213" t="s">
        <v>8914</v>
      </c>
      <c r="B2213" s="341">
        <v>36648</v>
      </c>
      <c r="C2213" s="341" t="s">
        <v>8466</v>
      </c>
    </row>
    <row r="2214" spans="1:3">
      <c r="A2214" t="s">
        <v>3156</v>
      </c>
      <c r="B2214" s="341">
        <v>30639</v>
      </c>
      <c r="C2214" s="342" t="s">
        <v>2903</v>
      </c>
    </row>
    <row r="2215" spans="1:3">
      <c r="A2215" s="59" t="s">
        <v>6617</v>
      </c>
      <c r="B2215" s="338">
        <v>34485</v>
      </c>
      <c r="C2215" s="337" t="s">
        <v>5837</v>
      </c>
    </row>
    <row r="2216" spans="1:3">
      <c r="A2216" s="316" t="s">
        <v>11093</v>
      </c>
      <c r="B2216" s="339">
        <v>36969</v>
      </c>
      <c r="C2216" s="340">
        <v>23.2</v>
      </c>
    </row>
    <row r="2217" spans="1:3">
      <c r="A2217" t="s">
        <v>2701</v>
      </c>
      <c r="B2217" s="341">
        <v>28160</v>
      </c>
      <c r="C2217" s="342" t="s">
        <v>2321</v>
      </c>
    </row>
    <row r="2218" spans="1:3">
      <c r="A2218" s="316" t="s">
        <v>11094</v>
      </c>
      <c r="B2218" s="339">
        <v>35878</v>
      </c>
      <c r="C2218" s="340">
        <v>23.5</v>
      </c>
    </row>
    <row r="2219" spans="1:3">
      <c r="A2219" t="s">
        <v>2948</v>
      </c>
      <c r="B2219" s="341">
        <v>30533</v>
      </c>
      <c r="C2219" s="342" t="s">
        <v>2794</v>
      </c>
    </row>
    <row r="2220" spans="1:3">
      <c r="A2220" t="s">
        <v>1354</v>
      </c>
      <c r="B2220" s="341">
        <v>31025</v>
      </c>
      <c r="C2220" s="342" t="s">
        <v>1788</v>
      </c>
    </row>
    <row r="2221" spans="1:3">
      <c r="A2221" t="s">
        <v>10139</v>
      </c>
      <c r="B2221" s="348">
        <v>36638</v>
      </c>
      <c r="C2221" s="340" t="s">
        <v>9542</v>
      </c>
    </row>
    <row r="2222" spans="1:3">
      <c r="A2222" s="316" t="s">
        <v>11095</v>
      </c>
      <c r="B2222" s="339">
        <v>36195</v>
      </c>
      <c r="C2222" s="340" t="e">
        <v>#N/A</v>
      </c>
    </row>
    <row r="2223" spans="1:3">
      <c r="A2223" s="59" t="s">
        <v>6715</v>
      </c>
      <c r="B2223" s="338">
        <v>34069</v>
      </c>
      <c r="C2223" s="337" t="s">
        <v>5840</v>
      </c>
    </row>
    <row r="2224" spans="1:3">
      <c r="A2224" s="59" t="s">
        <v>6611</v>
      </c>
      <c r="B2224" s="338">
        <v>34794</v>
      </c>
      <c r="C2224" s="337" t="s">
        <v>6804</v>
      </c>
    </row>
    <row r="2225" spans="1:3">
      <c r="A2225" s="109" t="s">
        <v>8014</v>
      </c>
      <c r="B2225" s="345">
        <v>34794</v>
      </c>
      <c r="C2225" s="346" t="s">
        <v>6804</v>
      </c>
    </row>
    <row r="2226" spans="1:3">
      <c r="A2226" s="164" t="s">
        <v>8056</v>
      </c>
      <c r="B2226" s="350">
        <v>35387</v>
      </c>
      <c r="C2226" s="351" t="s">
        <v>8286</v>
      </c>
    </row>
    <row r="2227" spans="1:3">
      <c r="A2227" s="109" t="s">
        <v>7916</v>
      </c>
      <c r="B2227" s="345">
        <v>36099</v>
      </c>
      <c r="C2227" s="346" t="s">
        <v>8286</v>
      </c>
    </row>
    <row r="2228" spans="1:3">
      <c r="A2228" s="59" t="s">
        <v>6222</v>
      </c>
      <c r="B2228" s="338">
        <v>34172</v>
      </c>
      <c r="C2228" s="347" t="s">
        <v>5840</v>
      </c>
    </row>
    <row r="2229" spans="1:3">
      <c r="A2229" s="109" t="s">
        <v>8082</v>
      </c>
      <c r="B2229" s="345">
        <v>35094</v>
      </c>
      <c r="C2229" s="346" t="s">
        <v>8289</v>
      </c>
    </row>
    <row r="2230" spans="1:3">
      <c r="A2230" s="59" t="s">
        <v>6150</v>
      </c>
      <c r="B2230" s="338">
        <v>33993</v>
      </c>
      <c r="C2230" s="347" t="s">
        <v>5840</v>
      </c>
    </row>
    <row r="2231" spans="1:3">
      <c r="A2231" s="59" t="s">
        <v>5577</v>
      </c>
      <c r="B2231" s="338">
        <v>33190</v>
      </c>
      <c r="C2231" s="337" t="s">
        <v>4184</v>
      </c>
    </row>
    <row r="2232" spans="1:3">
      <c r="A2232" s="59" t="s">
        <v>6726</v>
      </c>
      <c r="B2232" s="338">
        <v>34768</v>
      </c>
      <c r="C2232" s="337" t="s">
        <v>6801</v>
      </c>
    </row>
    <row r="2233" spans="1:3">
      <c r="A2233" s="164" t="s">
        <v>8026</v>
      </c>
      <c r="B2233" s="350">
        <v>35462</v>
      </c>
      <c r="C2233" s="351" t="s">
        <v>8285</v>
      </c>
    </row>
    <row r="2234" spans="1:3">
      <c r="A2234" t="s">
        <v>9961</v>
      </c>
      <c r="B2234" s="348">
        <v>35904</v>
      </c>
      <c r="C2234" s="344" t="s">
        <v>10151</v>
      </c>
    </row>
    <row r="2235" spans="1:3">
      <c r="A2235" t="s">
        <v>6110</v>
      </c>
      <c r="B2235" s="338">
        <v>34177</v>
      </c>
      <c r="C2235" s="347" t="s">
        <v>5314</v>
      </c>
    </row>
    <row r="2236" spans="1:3">
      <c r="A2236" t="s">
        <v>9984</v>
      </c>
      <c r="B2236" s="348">
        <v>36966</v>
      </c>
      <c r="C2236" s="340" t="s">
        <v>9980</v>
      </c>
    </row>
    <row r="2237" spans="1:3">
      <c r="A2237" t="s">
        <v>8943</v>
      </c>
      <c r="B2237" s="341">
        <v>35796</v>
      </c>
      <c r="C2237" s="340" t="s">
        <v>8295</v>
      </c>
    </row>
    <row r="2238" spans="1:3">
      <c r="A2238" s="169" t="s">
        <v>8233</v>
      </c>
      <c r="B2238" s="355">
        <v>34953</v>
      </c>
      <c r="C2238" s="364" t="s">
        <v>6800</v>
      </c>
    </row>
    <row r="2239" spans="1:3">
      <c r="A2239" s="59" t="s">
        <v>6812</v>
      </c>
      <c r="B2239" s="338">
        <v>34953</v>
      </c>
      <c r="C2239" s="337" t="s">
        <v>6800</v>
      </c>
    </row>
    <row r="2240" spans="1:3">
      <c r="A2240" s="59" t="s">
        <v>5543</v>
      </c>
      <c r="B2240" s="338">
        <v>33958</v>
      </c>
      <c r="C2240" s="337" t="s">
        <v>5840</v>
      </c>
    </row>
    <row r="2241" spans="1:3">
      <c r="A2241" s="164" t="s">
        <v>8150</v>
      </c>
      <c r="B2241" s="350">
        <v>36349</v>
      </c>
      <c r="C2241" s="351" t="s">
        <v>8288</v>
      </c>
    </row>
    <row r="2242" spans="1:3">
      <c r="A2242" t="s">
        <v>9163</v>
      </c>
      <c r="B2242" s="341">
        <v>35878</v>
      </c>
      <c r="C2242" s="341" t="s">
        <v>8523</v>
      </c>
    </row>
    <row r="2243" spans="1:3">
      <c r="A2243" s="316" t="s">
        <v>11096</v>
      </c>
      <c r="B2243" s="339">
        <v>36764</v>
      </c>
      <c r="C2243" s="340" t="s">
        <v>10953</v>
      </c>
    </row>
    <row r="2244" spans="1:3">
      <c r="A2244" s="59" t="s">
        <v>4640</v>
      </c>
      <c r="B2244" s="338">
        <v>32921</v>
      </c>
      <c r="C2244" s="337" t="s">
        <v>4179</v>
      </c>
    </row>
    <row r="2245" spans="1:3">
      <c r="A2245" t="s">
        <v>1481</v>
      </c>
      <c r="B2245" s="341">
        <v>28371</v>
      </c>
      <c r="C2245" s="342" t="s">
        <v>1482</v>
      </c>
    </row>
    <row r="2246" spans="1:3">
      <c r="A2246" s="316" t="s">
        <v>11097</v>
      </c>
      <c r="B2246" s="339">
        <v>36621</v>
      </c>
      <c r="C2246" s="340">
        <v>23.5</v>
      </c>
    </row>
    <row r="2247" spans="1:3">
      <c r="A2247" t="s">
        <v>9103</v>
      </c>
      <c r="B2247" s="341">
        <v>35065</v>
      </c>
    </row>
    <row r="2248" spans="1:3">
      <c r="A2248" s="59" t="s">
        <v>6536</v>
      </c>
      <c r="B2248" s="338">
        <v>35017</v>
      </c>
      <c r="C2248" s="337" t="s">
        <v>6801</v>
      </c>
    </row>
    <row r="2249" spans="1:3">
      <c r="A2249" s="164" t="s">
        <v>7955</v>
      </c>
      <c r="B2249" s="350">
        <v>36111</v>
      </c>
      <c r="C2249" s="351" t="s">
        <v>8292</v>
      </c>
    </row>
    <row r="2250" spans="1:3">
      <c r="A2250" t="s">
        <v>2319</v>
      </c>
      <c r="B2250" s="341">
        <v>30063</v>
      </c>
      <c r="C2250" s="342" t="s">
        <v>2198</v>
      </c>
    </row>
    <row r="2251" spans="1:3">
      <c r="A2251" t="s">
        <v>734</v>
      </c>
      <c r="B2251" s="341">
        <v>31301</v>
      </c>
      <c r="C2251" s="342" t="s">
        <v>1440</v>
      </c>
    </row>
    <row r="2252" spans="1:3">
      <c r="A2252" s="59" t="s">
        <v>327</v>
      </c>
      <c r="B2252" s="338">
        <v>32538</v>
      </c>
      <c r="C2252" s="337" t="s">
        <v>1172</v>
      </c>
    </row>
    <row r="2253" spans="1:3">
      <c r="A2253" s="90" t="s">
        <v>3963</v>
      </c>
      <c r="B2253" s="338">
        <v>33692</v>
      </c>
      <c r="C2253" s="337" t="s">
        <v>4178</v>
      </c>
    </row>
    <row r="2254" spans="1:3">
      <c r="A2254" s="59" t="s">
        <v>328</v>
      </c>
      <c r="B2254" s="338">
        <v>32703</v>
      </c>
      <c r="C2254" s="337" t="s">
        <v>402</v>
      </c>
    </row>
    <row r="2255" spans="1:3">
      <c r="A2255" s="59" t="s">
        <v>6249</v>
      </c>
      <c r="B2255" s="338">
        <v>34717</v>
      </c>
      <c r="C2255" s="347" t="s">
        <v>6353</v>
      </c>
    </row>
    <row r="2256" spans="1:3">
      <c r="A2256" t="s">
        <v>10206</v>
      </c>
      <c r="B2256" s="348">
        <v>35965</v>
      </c>
      <c r="C2256" s="344" t="s">
        <v>10151</v>
      </c>
    </row>
    <row r="2257" spans="1:3">
      <c r="A2257" t="s">
        <v>9044</v>
      </c>
      <c r="B2257" s="341">
        <v>35521</v>
      </c>
      <c r="C2257" s="340" t="s">
        <v>8295</v>
      </c>
    </row>
    <row r="2258" spans="1:3">
      <c r="A2258" t="s">
        <v>1601</v>
      </c>
      <c r="B2258" s="341">
        <v>25736</v>
      </c>
      <c r="C2258" s="342"/>
    </row>
    <row r="2259" spans="1:3">
      <c r="A2259" t="s">
        <v>1257</v>
      </c>
      <c r="B2259" s="341">
        <v>29811</v>
      </c>
      <c r="C2259" s="342" t="s">
        <v>2634</v>
      </c>
    </row>
    <row r="2260" spans="1:3">
      <c r="A2260" t="s">
        <v>2505</v>
      </c>
      <c r="B2260" s="341">
        <v>30705</v>
      </c>
      <c r="C2260" s="342" t="s">
        <v>3492</v>
      </c>
    </row>
    <row r="2261" spans="1:3">
      <c r="A2261" t="s">
        <v>2949</v>
      </c>
      <c r="B2261" s="341">
        <v>31960</v>
      </c>
      <c r="C2261" s="342" t="s">
        <v>2411</v>
      </c>
    </row>
    <row r="2262" spans="1:3">
      <c r="A2262" s="59" t="s">
        <v>6599</v>
      </c>
      <c r="B2262" s="338">
        <v>34372</v>
      </c>
      <c r="C2262" s="337" t="s">
        <v>6351</v>
      </c>
    </row>
    <row r="2263" spans="1:3">
      <c r="A2263" t="s">
        <v>735</v>
      </c>
      <c r="B2263" s="341">
        <v>31809</v>
      </c>
      <c r="C2263" s="342" t="s">
        <v>2414</v>
      </c>
    </row>
    <row r="2264" spans="1:3">
      <c r="A2264" t="s">
        <v>2950</v>
      </c>
      <c r="B2264" s="341">
        <v>31668</v>
      </c>
      <c r="C2264" s="342" t="s">
        <v>2409</v>
      </c>
    </row>
    <row r="2265" spans="1:3">
      <c r="A2265" s="59" t="s">
        <v>7307</v>
      </c>
      <c r="B2265" s="338">
        <v>35866</v>
      </c>
      <c r="C2265" s="347" t="s">
        <v>7480</v>
      </c>
    </row>
    <row r="2266" spans="1:3">
      <c r="A2266" t="s">
        <v>1483</v>
      </c>
      <c r="B2266" s="341">
        <v>29405</v>
      </c>
      <c r="C2266" s="342" t="s">
        <v>1636</v>
      </c>
    </row>
    <row r="2267" spans="1:3">
      <c r="A2267" t="s">
        <v>10091</v>
      </c>
      <c r="B2267" s="348">
        <v>36144</v>
      </c>
      <c r="C2267" s="340" t="s">
        <v>9339</v>
      </c>
    </row>
    <row r="2268" spans="1:3">
      <c r="A2268" t="s">
        <v>2951</v>
      </c>
      <c r="B2268" s="341">
        <v>32352</v>
      </c>
      <c r="C2268" s="342" t="s">
        <v>2292</v>
      </c>
    </row>
    <row r="2269" spans="1:3">
      <c r="A2269" s="59" t="s">
        <v>5175</v>
      </c>
      <c r="B2269" s="338">
        <v>33590</v>
      </c>
      <c r="C2269" s="337" t="s">
        <v>5317</v>
      </c>
    </row>
    <row r="2270" spans="1:3">
      <c r="A2270" s="59" t="s">
        <v>329</v>
      </c>
      <c r="B2270" s="338">
        <v>31811</v>
      </c>
      <c r="C2270" s="337" t="s">
        <v>2292</v>
      </c>
    </row>
    <row r="2271" spans="1:3">
      <c r="A2271" s="59" t="s">
        <v>5453</v>
      </c>
      <c r="B2271" s="338">
        <v>34007</v>
      </c>
      <c r="C2271" s="337" t="s">
        <v>5842</v>
      </c>
    </row>
    <row r="2272" spans="1:3">
      <c r="A2272" t="s">
        <v>8996</v>
      </c>
      <c r="B2272" s="341">
        <v>34851</v>
      </c>
      <c r="C2272" s="340" t="s">
        <v>9340</v>
      </c>
    </row>
    <row r="2273" spans="1:3">
      <c r="A2273" s="59" t="s">
        <v>5477</v>
      </c>
      <c r="B2273" s="338">
        <v>34853</v>
      </c>
      <c r="C2273" s="337" t="s">
        <v>5873</v>
      </c>
    </row>
    <row r="2274" spans="1:3">
      <c r="A2274" t="s">
        <v>3115</v>
      </c>
      <c r="B2274" s="341">
        <v>30517</v>
      </c>
      <c r="C2274" s="342" t="s">
        <v>1636</v>
      </c>
    </row>
    <row r="2275" spans="1:3">
      <c r="A2275" s="90" t="s">
        <v>3964</v>
      </c>
      <c r="B2275" s="338">
        <v>33041</v>
      </c>
      <c r="C2275" s="337" t="s">
        <v>499</v>
      </c>
    </row>
    <row r="2276" spans="1:3">
      <c r="A2276" s="59" t="s">
        <v>7254</v>
      </c>
      <c r="B2276" s="338">
        <v>34786</v>
      </c>
      <c r="C2276" s="347" t="s">
        <v>6353</v>
      </c>
    </row>
    <row r="2277" spans="1:3">
      <c r="A2277" s="90" t="s">
        <v>3965</v>
      </c>
      <c r="B2277" s="338">
        <v>33262</v>
      </c>
      <c r="C2277" s="337" t="s">
        <v>4180</v>
      </c>
    </row>
    <row r="2278" spans="1:3">
      <c r="A2278" s="59" t="s">
        <v>7337</v>
      </c>
      <c r="B2278" s="338">
        <v>35779</v>
      </c>
      <c r="C2278" s="347" t="s">
        <v>7482</v>
      </c>
    </row>
    <row r="2279" spans="1:3">
      <c r="A2279" s="59" t="s">
        <v>5033</v>
      </c>
      <c r="B2279" s="338">
        <v>34354</v>
      </c>
      <c r="C2279" s="337" t="s">
        <v>5318</v>
      </c>
    </row>
    <row r="2280" spans="1:3">
      <c r="A2280" t="s">
        <v>10026</v>
      </c>
      <c r="B2280" s="348">
        <v>35928</v>
      </c>
      <c r="C2280" s="340" t="s">
        <v>9644</v>
      </c>
    </row>
    <row r="2281" spans="1:3">
      <c r="A2281" t="s">
        <v>736</v>
      </c>
      <c r="B2281" s="341">
        <v>32762</v>
      </c>
      <c r="C2281" s="342" t="s">
        <v>1156</v>
      </c>
    </row>
    <row r="2282" spans="1:3">
      <c r="A2282" t="s">
        <v>2242</v>
      </c>
      <c r="B2282" s="341">
        <v>30296</v>
      </c>
      <c r="C2282" s="342" t="s">
        <v>3489</v>
      </c>
    </row>
    <row r="2283" spans="1:3">
      <c r="A2283" s="59" t="s">
        <v>214</v>
      </c>
      <c r="B2283" s="338">
        <v>31189</v>
      </c>
      <c r="C2283" s="337" t="s">
        <v>3137</v>
      </c>
    </row>
    <row r="2284" spans="1:3">
      <c r="A2284" s="10" t="s">
        <v>6293</v>
      </c>
      <c r="B2284" s="341">
        <v>32677</v>
      </c>
      <c r="C2284" s="342" t="s">
        <v>1153</v>
      </c>
    </row>
    <row r="2285" spans="1:3">
      <c r="A2285" s="59" t="s">
        <v>5064</v>
      </c>
      <c r="B2285" s="338">
        <v>33520</v>
      </c>
      <c r="C2285" s="337" t="s">
        <v>5314</v>
      </c>
    </row>
    <row r="2286" spans="1:3">
      <c r="A2286" t="s">
        <v>737</v>
      </c>
      <c r="B2286" s="341">
        <v>32897</v>
      </c>
      <c r="C2286" s="342" t="s">
        <v>1170</v>
      </c>
    </row>
    <row r="2287" spans="1:3">
      <c r="A2287" s="59" t="s">
        <v>330</v>
      </c>
      <c r="B2287" s="338">
        <v>32524</v>
      </c>
      <c r="C2287" s="337" t="s">
        <v>499</v>
      </c>
    </row>
    <row r="2288" spans="1:3">
      <c r="A2288" s="59" t="s">
        <v>6125</v>
      </c>
      <c r="B2288" s="338">
        <v>34764</v>
      </c>
      <c r="C2288" s="347" t="s">
        <v>6368</v>
      </c>
    </row>
    <row r="2289" spans="1:3">
      <c r="A2289" s="10" t="s">
        <v>7497</v>
      </c>
      <c r="B2289" s="341">
        <v>32677</v>
      </c>
      <c r="C2289" s="342" t="s">
        <v>1153</v>
      </c>
    </row>
    <row r="2290" spans="1:3">
      <c r="A2290" t="s">
        <v>10050</v>
      </c>
      <c r="B2290" s="348">
        <v>36907</v>
      </c>
      <c r="C2290" s="340" t="s">
        <v>9539</v>
      </c>
    </row>
    <row r="2291" spans="1:3">
      <c r="A2291" t="s">
        <v>738</v>
      </c>
      <c r="B2291" s="341">
        <v>32677</v>
      </c>
      <c r="C2291" s="342" t="s">
        <v>1153</v>
      </c>
    </row>
    <row r="2292" spans="1:3">
      <c r="A2292" s="59" t="s">
        <v>331</v>
      </c>
      <c r="B2292" s="338">
        <v>32532</v>
      </c>
      <c r="C2292" s="337" t="s">
        <v>499</v>
      </c>
    </row>
    <row r="2293" spans="1:3">
      <c r="A2293" s="164" t="s">
        <v>8176</v>
      </c>
      <c r="B2293" s="350">
        <v>35472</v>
      </c>
      <c r="C2293" s="351" t="s">
        <v>7477</v>
      </c>
    </row>
    <row r="2294" spans="1:3">
      <c r="A2294" s="109" t="s">
        <v>8035</v>
      </c>
      <c r="B2294" s="345">
        <v>35081</v>
      </c>
      <c r="C2294" s="346" t="s">
        <v>8286</v>
      </c>
    </row>
    <row r="2295" spans="1:3">
      <c r="A2295" t="s">
        <v>1201</v>
      </c>
      <c r="B2295" s="341">
        <v>30702</v>
      </c>
      <c r="C2295" s="342" t="s">
        <v>2884</v>
      </c>
    </row>
    <row r="2296" spans="1:3">
      <c r="A2296" s="59" t="s">
        <v>7126</v>
      </c>
      <c r="B2296" s="338">
        <v>34720</v>
      </c>
      <c r="C2296" s="347" t="s">
        <v>6802</v>
      </c>
    </row>
    <row r="2297" spans="1:3">
      <c r="A2297" t="s">
        <v>8985</v>
      </c>
      <c r="B2297" s="341">
        <v>35765</v>
      </c>
      <c r="C2297" s="340" t="s">
        <v>8295</v>
      </c>
    </row>
    <row r="2298" spans="1:3">
      <c r="A2298" s="100" t="s">
        <v>4525</v>
      </c>
      <c r="B2298" s="341">
        <v>33448</v>
      </c>
      <c r="C2298" s="337" t="s">
        <v>4179</v>
      </c>
    </row>
    <row r="2299" spans="1:3">
      <c r="A2299" s="59" t="s">
        <v>7153</v>
      </c>
      <c r="B2299" s="338">
        <v>35063</v>
      </c>
      <c r="C2299" s="347" t="s">
        <v>6795</v>
      </c>
    </row>
    <row r="2300" spans="1:3">
      <c r="A2300" s="59" t="s">
        <v>5570</v>
      </c>
      <c r="B2300" s="338">
        <v>34150</v>
      </c>
      <c r="C2300" s="337" t="s">
        <v>5840</v>
      </c>
    </row>
    <row r="2301" spans="1:3">
      <c r="A2301" t="s">
        <v>541</v>
      </c>
      <c r="B2301" s="341">
        <v>32389</v>
      </c>
      <c r="C2301" s="342" t="s">
        <v>1153</v>
      </c>
    </row>
    <row r="2302" spans="1:3">
      <c r="A2302" t="s">
        <v>542</v>
      </c>
      <c r="B2302" s="341">
        <v>32036</v>
      </c>
      <c r="C2302" s="342" t="s">
        <v>865</v>
      </c>
    </row>
    <row r="2303" spans="1:3">
      <c r="A2303" s="59" t="s">
        <v>6612</v>
      </c>
      <c r="B2303" s="338">
        <v>32965</v>
      </c>
      <c r="C2303" s="337" t="s">
        <v>499</v>
      </c>
    </row>
    <row r="2304" spans="1:3">
      <c r="A2304" t="s">
        <v>9238</v>
      </c>
      <c r="B2304" s="341">
        <v>35521</v>
      </c>
      <c r="C2304" s="341" t="s">
        <v>8466</v>
      </c>
    </row>
    <row r="2305" spans="1:3">
      <c r="A2305" s="316" t="s">
        <v>11098</v>
      </c>
      <c r="B2305" s="339">
        <v>36217</v>
      </c>
      <c r="C2305" s="340" t="s">
        <v>10953</v>
      </c>
    </row>
    <row r="2306" spans="1:3">
      <c r="A2306" s="100" t="s">
        <v>4356</v>
      </c>
      <c r="B2306" s="341">
        <v>33354</v>
      </c>
      <c r="C2306" s="337" t="s">
        <v>4181</v>
      </c>
    </row>
    <row r="2307" spans="1:3">
      <c r="A2307" s="59" t="s">
        <v>7127</v>
      </c>
      <c r="B2307" s="338">
        <v>35281</v>
      </c>
      <c r="C2307" s="347" t="s">
        <v>7478</v>
      </c>
    </row>
    <row r="2308" spans="1:3">
      <c r="A2308" t="s">
        <v>9900</v>
      </c>
      <c r="B2308" s="348">
        <v>36847</v>
      </c>
      <c r="C2308" s="340" t="s">
        <v>9644</v>
      </c>
    </row>
    <row r="2309" spans="1:3">
      <c r="A2309" t="s">
        <v>1792</v>
      </c>
      <c r="B2309" s="341">
        <v>30839</v>
      </c>
      <c r="C2309" s="342" t="s">
        <v>2886</v>
      </c>
    </row>
    <row r="2310" spans="1:3">
      <c r="A2310" t="s">
        <v>1141</v>
      </c>
      <c r="B2310" s="341">
        <v>31459</v>
      </c>
      <c r="C2310" s="342" t="s">
        <v>3284</v>
      </c>
    </row>
    <row r="2311" spans="1:3">
      <c r="A2311" s="59" t="s">
        <v>6635</v>
      </c>
      <c r="B2311" s="338">
        <v>34494</v>
      </c>
      <c r="C2311" s="337" t="s">
        <v>6800</v>
      </c>
    </row>
    <row r="2312" spans="1:3">
      <c r="A2312" s="59" t="s">
        <v>6717</v>
      </c>
      <c r="B2312" s="338">
        <v>33919</v>
      </c>
      <c r="C2312" s="337" t="s">
        <v>5840</v>
      </c>
    </row>
    <row r="2313" spans="1:3">
      <c r="A2313" s="59" t="s">
        <v>332</v>
      </c>
      <c r="B2313" s="338">
        <v>32482</v>
      </c>
      <c r="C2313" s="337" t="s">
        <v>499</v>
      </c>
    </row>
    <row r="2314" spans="1:3">
      <c r="A2314" s="59" t="s">
        <v>333</v>
      </c>
      <c r="B2314" s="338">
        <v>32513</v>
      </c>
      <c r="C2314" s="337" t="s">
        <v>402</v>
      </c>
    </row>
    <row r="2315" spans="1:3">
      <c r="A2315" t="s">
        <v>9143</v>
      </c>
      <c r="B2315" s="341">
        <v>35855</v>
      </c>
      <c r="C2315" s="341" t="s">
        <v>9276</v>
      </c>
    </row>
    <row r="2316" spans="1:3">
      <c r="A2316" s="59" t="s">
        <v>1328</v>
      </c>
      <c r="B2316" s="338">
        <v>31691</v>
      </c>
      <c r="C2316" s="352" t="s">
        <v>3284</v>
      </c>
    </row>
    <row r="2317" spans="1:3">
      <c r="A2317" t="s">
        <v>2952</v>
      </c>
      <c r="B2317" s="341">
        <v>28694</v>
      </c>
      <c r="C2317" s="342" t="s">
        <v>3062</v>
      </c>
    </row>
    <row r="2318" spans="1:3">
      <c r="A2318" t="s">
        <v>2183</v>
      </c>
      <c r="B2318" s="341">
        <v>31117</v>
      </c>
      <c r="C2318" s="342" t="s">
        <v>2885</v>
      </c>
    </row>
    <row r="2319" spans="1:3">
      <c r="A2319" s="59" t="s">
        <v>4956</v>
      </c>
      <c r="B2319" s="338">
        <v>33461</v>
      </c>
      <c r="C2319" s="337" t="s">
        <v>4855</v>
      </c>
    </row>
    <row r="2320" spans="1:3">
      <c r="A2320" t="s">
        <v>3565</v>
      </c>
      <c r="B2320" s="341">
        <v>30618</v>
      </c>
      <c r="C2320" s="342" t="s">
        <v>3566</v>
      </c>
    </row>
    <row r="2321" spans="1:3">
      <c r="A2321" s="59" t="s">
        <v>7175</v>
      </c>
      <c r="B2321" s="338">
        <v>34959</v>
      </c>
      <c r="C2321" s="347" t="s">
        <v>6795</v>
      </c>
    </row>
    <row r="2322" spans="1:3">
      <c r="A2322" s="59" t="s">
        <v>7118</v>
      </c>
      <c r="B2322" s="338">
        <v>35052</v>
      </c>
      <c r="C2322" s="347" t="s">
        <v>7477</v>
      </c>
    </row>
    <row r="2323" spans="1:3">
      <c r="A2323" s="316" t="s">
        <v>11099</v>
      </c>
      <c r="B2323" s="339">
        <v>37289</v>
      </c>
      <c r="C2323" s="340">
        <v>23.1</v>
      </c>
    </row>
    <row r="2324" spans="1:3">
      <c r="A2324" s="90" t="s">
        <v>3966</v>
      </c>
      <c r="B2324" s="338">
        <v>32415</v>
      </c>
      <c r="C2324" s="337" t="s">
        <v>499</v>
      </c>
    </row>
    <row r="2325" spans="1:3">
      <c r="A2325" s="59" t="s">
        <v>6455</v>
      </c>
      <c r="B2325" s="338">
        <v>34250</v>
      </c>
      <c r="C2325" s="337" t="s">
        <v>6795</v>
      </c>
    </row>
    <row r="2326" spans="1:3">
      <c r="A2326" t="s">
        <v>2632</v>
      </c>
      <c r="B2326" s="341">
        <v>28614</v>
      </c>
      <c r="C2326" s="342" t="s">
        <v>2666</v>
      </c>
    </row>
    <row r="2327" spans="1:3">
      <c r="A2327" t="s">
        <v>3384</v>
      </c>
      <c r="B2327" s="341">
        <v>30373</v>
      </c>
      <c r="C2327" s="342" t="s">
        <v>3492</v>
      </c>
    </row>
    <row r="2328" spans="1:3">
      <c r="A2328" s="10" t="s">
        <v>4609</v>
      </c>
      <c r="B2328" s="341">
        <v>33475</v>
      </c>
      <c r="C2328" s="337" t="s">
        <v>4846</v>
      </c>
    </row>
    <row r="2329" spans="1:3">
      <c r="A2329" s="164" t="s">
        <v>7995</v>
      </c>
      <c r="B2329" s="350">
        <v>35859</v>
      </c>
      <c r="C2329" s="351" t="s">
        <v>8285</v>
      </c>
    </row>
    <row r="2330" spans="1:3">
      <c r="A2330" s="59" t="s">
        <v>6565</v>
      </c>
      <c r="B2330" s="338">
        <v>35538</v>
      </c>
      <c r="C2330" s="337" t="s">
        <v>6797</v>
      </c>
    </row>
    <row r="2331" spans="1:3">
      <c r="A2331" s="316" t="s">
        <v>11100</v>
      </c>
      <c r="B2331" s="339">
        <v>37117</v>
      </c>
      <c r="C2331" s="340">
        <v>23.3</v>
      </c>
    </row>
    <row r="2332" spans="1:3">
      <c r="A2332" s="59" t="s">
        <v>7338</v>
      </c>
      <c r="B2332" s="338">
        <v>35781</v>
      </c>
      <c r="C2332" s="347" t="s">
        <v>7498</v>
      </c>
    </row>
    <row r="2333" spans="1:3">
      <c r="A2333" s="59" t="s">
        <v>5154</v>
      </c>
      <c r="B2333" s="338">
        <v>34567</v>
      </c>
      <c r="C2333" s="337" t="s">
        <v>5324</v>
      </c>
    </row>
    <row r="2334" spans="1:3">
      <c r="A2334" s="59" t="s">
        <v>4949</v>
      </c>
      <c r="B2334" s="338">
        <v>33291</v>
      </c>
      <c r="C2334" s="337" t="s">
        <v>4849</v>
      </c>
    </row>
    <row r="2335" spans="1:3">
      <c r="A2335" s="59" t="s">
        <v>7176</v>
      </c>
      <c r="B2335" s="338">
        <v>35597</v>
      </c>
      <c r="C2335" s="347" t="s">
        <v>7478</v>
      </c>
    </row>
    <row r="2336" spans="1:3">
      <c r="A2336" t="s">
        <v>193</v>
      </c>
      <c r="B2336" s="341">
        <v>31548</v>
      </c>
      <c r="C2336" s="342" t="s">
        <v>1440</v>
      </c>
    </row>
    <row r="2337" spans="1:3">
      <c r="A2337" t="s">
        <v>1049</v>
      </c>
      <c r="B2337" s="341">
        <v>31738</v>
      </c>
      <c r="C2337" s="342" t="s">
        <v>3140</v>
      </c>
    </row>
    <row r="2338" spans="1:3">
      <c r="A2338" s="59" t="s">
        <v>334</v>
      </c>
      <c r="B2338" s="338">
        <v>32729</v>
      </c>
      <c r="C2338" s="337" t="s">
        <v>499</v>
      </c>
    </row>
    <row r="2339" spans="1:3">
      <c r="A2339" s="109" t="s">
        <v>7924</v>
      </c>
      <c r="B2339" s="345">
        <v>35647</v>
      </c>
      <c r="C2339" s="346" t="s">
        <v>8295</v>
      </c>
    </row>
    <row r="2340" spans="1:3">
      <c r="A2340" t="s">
        <v>1799</v>
      </c>
      <c r="B2340" s="341">
        <v>29407</v>
      </c>
      <c r="C2340" s="342" t="s">
        <v>1636</v>
      </c>
    </row>
    <row r="2341" spans="1:3">
      <c r="A2341" s="59" t="s">
        <v>10297</v>
      </c>
      <c r="B2341" s="338">
        <v>35768</v>
      </c>
      <c r="C2341" s="347" t="s">
        <v>7478</v>
      </c>
    </row>
    <row r="2342" spans="1:3">
      <c r="A2342" t="s">
        <v>3372</v>
      </c>
      <c r="B2342" s="341">
        <v>31725</v>
      </c>
      <c r="C2342" s="342" t="s">
        <v>2097</v>
      </c>
    </row>
    <row r="2343" spans="1:3">
      <c r="A2343" s="59" t="s">
        <v>6184</v>
      </c>
      <c r="B2343" s="338">
        <v>34385</v>
      </c>
      <c r="C2343" s="347" t="s">
        <v>6358</v>
      </c>
    </row>
    <row r="2344" spans="1:3">
      <c r="A2344" s="10" t="s">
        <v>9278</v>
      </c>
      <c r="B2344" s="341">
        <v>36039</v>
      </c>
      <c r="C2344" s="341" t="s">
        <v>8698</v>
      </c>
    </row>
    <row r="2345" spans="1:3">
      <c r="A2345" t="s">
        <v>3225</v>
      </c>
      <c r="B2345" s="341">
        <v>32291</v>
      </c>
      <c r="C2345" s="342" t="s">
        <v>3226</v>
      </c>
    </row>
    <row r="2346" spans="1:3">
      <c r="A2346" s="59" t="s">
        <v>7379</v>
      </c>
      <c r="B2346" s="338">
        <v>35553</v>
      </c>
      <c r="C2346" s="347" t="s">
        <v>7499</v>
      </c>
    </row>
    <row r="2347" spans="1:3">
      <c r="A2347" t="s">
        <v>9903</v>
      </c>
      <c r="B2347" s="348">
        <v>36490</v>
      </c>
      <c r="C2347" s="340" t="s">
        <v>9583</v>
      </c>
    </row>
    <row r="2348" spans="1:3">
      <c r="A2348" t="s">
        <v>2539</v>
      </c>
      <c r="B2348" s="341">
        <v>27662</v>
      </c>
      <c r="C2348" s="342"/>
    </row>
    <row r="2349" spans="1:3">
      <c r="A2349" s="109" t="s">
        <v>8185</v>
      </c>
      <c r="B2349" s="345">
        <v>34957</v>
      </c>
      <c r="C2349" s="346" t="s">
        <v>8286</v>
      </c>
    </row>
    <row r="2350" spans="1:3">
      <c r="A2350" t="s">
        <v>9332</v>
      </c>
      <c r="B2350" s="341">
        <v>35309</v>
      </c>
      <c r="C2350" s="340" t="s">
        <v>8295</v>
      </c>
    </row>
    <row r="2351" spans="1:3">
      <c r="A2351" t="s">
        <v>3233</v>
      </c>
      <c r="B2351" s="341">
        <v>30145</v>
      </c>
      <c r="C2351" s="342" t="s">
        <v>3490</v>
      </c>
    </row>
    <row r="2352" spans="1:3">
      <c r="A2352" s="59" t="s">
        <v>6118</v>
      </c>
      <c r="B2352" s="338">
        <v>34681</v>
      </c>
      <c r="C2352" s="347" t="s">
        <v>6351</v>
      </c>
    </row>
    <row r="2353" spans="1:3">
      <c r="A2353" s="59" t="s">
        <v>6032</v>
      </c>
      <c r="B2353" s="338">
        <v>34422</v>
      </c>
      <c r="C2353" s="347" t="s">
        <v>6351</v>
      </c>
    </row>
    <row r="2354" spans="1:3">
      <c r="A2354" t="s">
        <v>6778</v>
      </c>
      <c r="B2354" s="341">
        <v>31227</v>
      </c>
      <c r="C2354" s="342" t="s">
        <v>1440</v>
      </c>
    </row>
    <row r="2355" spans="1:3">
      <c r="A2355" t="s">
        <v>648</v>
      </c>
      <c r="B2355" s="341">
        <v>31227</v>
      </c>
      <c r="C2355" s="342" t="s">
        <v>1440</v>
      </c>
    </row>
    <row r="2356" spans="1:3">
      <c r="A2356" s="59" t="s">
        <v>5164</v>
      </c>
      <c r="B2356" s="338">
        <v>33737</v>
      </c>
      <c r="C2356" s="337" t="s">
        <v>5313</v>
      </c>
    </row>
    <row r="2357" spans="1:3">
      <c r="A2357" s="59" t="s">
        <v>335</v>
      </c>
      <c r="B2357" s="338">
        <v>32095</v>
      </c>
      <c r="C2357" s="337" t="s">
        <v>1163</v>
      </c>
    </row>
    <row r="2358" spans="1:3">
      <c r="A2358" t="s">
        <v>1867</v>
      </c>
      <c r="B2358" s="341">
        <v>30687</v>
      </c>
      <c r="C2358" s="342" t="s">
        <v>2437</v>
      </c>
    </row>
    <row r="2359" spans="1:3">
      <c r="A2359" t="s">
        <v>739</v>
      </c>
      <c r="B2359" s="341">
        <v>31481</v>
      </c>
      <c r="C2359" s="342" t="s">
        <v>1440</v>
      </c>
    </row>
    <row r="2360" spans="1:3">
      <c r="A2360" t="s">
        <v>940</v>
      </c>
      <c r="B2360" s="341">
        <v>30053</v>
      </c>
      <c r="C2360" s="342" t="s">
        <v>2409</v>
      </c>
    </row>
    <row r="2361" spans="1:3">
      <c r="A2361" s="59" t="s">
        <v>5586</v>
      </c>
      <c r="B2361" s="338">
        <v>33716</v>
      </c>
      <c r="C2361" s="337" t="s">
        <v>4846</v>
      </c>
    </row>
    <row r="2362" spans="1:3">
      <c r="A2362" s="164" t="s">
        <v>7915</v>
      </c>
      <c r="B2362" s="365">
        <v>35667</v>
      </c>
      <c r="C2362" s="351" t="s">
        <v>8291</v>
      </c>
    </row>
    <row r="2363" spans="1:3">
      <c r="A2363" s="59" t="s">
        <v>6007</v>
      </c>
      <c r="B2363" s="338">
        <v>34258</v>
      </c>
      <c r="C2363" s="347" t="s">
        <v>5837</v>
      </c>
    </row>
    <row r="2364" spans="1:3">
      <c r="A2364" s="59" t="s">
        <v>6086</v>
      </c>
      <c r="B2364" s="338">
        <v>33992</v>
      </c>
      <c r="C2364" s="347" t="s">
        <v>5840</v>
      </c>
    </row>
    <row r="2365" spans="1:3">
      <c r="A2365" t="s">
        <v>649</v>
      </c>
      <c r="B2365" s="341">
        <v>31605</v>
      </c>
      <c r="C2365" s="342" t="s">
        <v>1443</v>
      </c>
    </row>
    <row r="2366" spans="1:3">
      <c r="A2366" s="316" t="s">
        <v>11101</v>
      </c>
      <c r="B2366" s="339">
        <v>36739</v>
      </c>
      <c r="C2366" s="340">
        <v>23.6</v>
      </c>
    </row>
    <row r="2367" spans="1:3">
      <c r="A2367" s="10" t="s">
        <v>4511</v>
      </c>
      <c r="B2367" s="341">
        <v>33007</v>
      </c>
      <c r="C2367" s="337" t="s">
        <v>4187</v>
      </c>
    </row>
    <row r="2368" spans="1:3">
      <c r="A2368" t="s">
        <v>2953</v>
      </c>
      <c r="B2368" s="341">
        <v>32438</v>
      </c>
      <c r="C2368" s="342" t="s">
        <v>2411</v>
      </c>
    </row>
    <row r="2369" spans="1:3">
      <c r="A2369" t="s">
        <v>1382</v>
      </c>
      <c r="B2369" s="341">
        <v>31181</v>
      </c>
      <c r="C2369" s="342" t="s">
        <v>1440</v>
      </c>
    </row>
    <row r="2370" spans="1:3">
      <c r="A2370" s="90" t="s">
        <v>3967</v>
      </c>
      <c r="B2370" s="338">
        <v>33051</v>
      </c>
      <c r="C2370" s="337" t="s">
        <v>4197</v>
      </c>
    </row>
    <row r="2371" spans="1:3">
      <c r="A2371" t="s">
        <v>2688</v>
      </c>
      <c r="B2371" s="341">
        <v>30520</v>
      </c>
      <c r="C2371" s="342" t="s">
        <v>2197</v>
      </c>
    </row>
    <row r="2372" spans="1:3">
      <c r="A2372" t="s">
        <v>3663</v>
      </c>
      <c r="B2372" s="341">
        <v>31447</v>
      </c>
      <c r="C2372" s="342" t="s">
        <v>1278</v>
      </c>
    </row>
    <row r="2373" spans="1:3">
      <c r="A2373" t="s">
        <v>2093</v>
      </c>
      <c r="B2373" s="341">
        <v>30123</v>
      </c>
      <c r="C2373" s="342" t="s">
        <v>2982</v>
      </c>
    </row>
    <row r="2374" spans="1:3">
      <c r="A2374" t="s">
        <v>9159</v>
      </c>
      <c r="B2374" s="341">
        <v>35931</v>
      </c>
      <c r="C2374" s="341" t="s">
        <v>8522</v>
      </c>
    </row>
    <row r="2375" spans="1:3">
      <c r="A2375" t="s">
        <v>1383</v>
      </c>
      <c r="B2375" s="341">
        <v>31999</v>
      </c>
      <c r="C2375" s="342" t="s">
        <v>1278</v>
      </c>
    </row>
    <row r="2376" spans="1:3">
      <c r="A2376" t="s">
        <v>2954</v>
      </c>
      <c r="B2376" s="341">
        <v>29504</v>
      </c>
      <c r="C2376" s="342" t="s">
        <v>3485</v>
      </c>
    </row>
    <row r="2377" spans="1:3">
      <c r="A2377" s="316" t="s">
        <v>11102</v>
      </c>
      <c r="B2377" s="339">
        <v>36274</v>
      </c>
      <c r="C2377" s="340">
        <v>23.6</v>
      </c>
    </row>
    <row r="2378" spans="1:3">
      <c r="A2378" t="s">
        <v>1694</v>
      </c>
      <c r="B2378" s="341">
        <v>31169</v>
      </c>
      <c r="C2378" s="342" t="s">
        <v>1443</v>
      </c>
    </row>
    <row r="2379" spans="1:3">
      <c r="A2379" s="59" t="s">
        <v>5255</v>
      </c>
      <c r="B2379" s="338">
        <v>32188</v>
      </c>
      <c r="C2379" s="337" t="s">
        <v>5314</v>
      </c>
    </row>
    <row r="2380" spans="1:3">
      <c r="A2380" s="59" t="s">
        <v>6510</v>
      </c>
      <c r="B2380" s="338">
        <v>34319</v>
      </c>
      <c r="C2380" s="337" t="s">
        <v>6801</v>
      </c>
    </row>
    <row r="2381" spans="1:3">
      <c r="A2381" t="s">
        <v>9078</v>
      </c>
      <c r="B2381" s="341">
        <v>34973</v>
      </c>
      <c r="C2381" s="340" t="s">
        <v>7479</v>
      </c>
    </row>
    <row r="2382" spans="1:3">
      <c r="A2382" t="s">
        <v>2343</v>
      </c>
      <c r="B2382" s="341">
        <v>29754</v>
      </c>
      <c r="C2382" s="342" t="s">
        <v>2053</v>
      </c>
    </row>
    <row r="2383" spans="1:3">
      <c r="A2383" t="s">
        <v>3766</v>
      </c>
      <c r="B2383" s="341">
        <v>30856</v>
      </c>
      <c r="C2383" s="342" t="s">
        <v>2794</v>
      </c>
    </row>
    <row r="2384" spans="1:3">
      <c r="A2384" s="59" t="s">
        <v>336</v>
      </c>
      <c r="B2384" s="338">
        <v>32760</v>
      </c>
      <c r="C2384" s="337" t="s">
        <v>483</v>
      </c>
    </row>
    <row r="2385" spans="1:3">
      <c r="A2385" s="90" t="s">
        <v>3968</v>
      </c>
      <c r="B2385" s="338">
        <v>32997</v>
      </c>
      <c r="C2385" s="337" t="s">
        <v>4179</v>
      </c>
    </row>
    <row r="2386" spans="1:3">
      <c r="A2386" t="s">
        <v>3033</v>
      </c>
      <c r="B2386" s="341">
        <v>29296</v>
      </c>
      <c r="C2386" s="342" t="s">
        <v>2813</v>
      </c>
    </row>
    <row r="2387" spans="1:3">
      <c r="A2387" t="s">
        <v>941</v>
      </c>
      <c r="B2387" s="341">
        <v>31337</v>
      </c>
      <c r="C2387" s="342" t="s">
        <v>2409</v>
      </c>
    </row>
    <row r="2388" spans="1:3">
      <c r="A2388" s="59" t="s">
        <v>3969</v>
      </c>
      <c r="B2388" s="338">
        <v>33372</v>
      </c>
      <c r="C2388" s="337" t="s">
        <v>4179</v>
      </c>
    </row>
    <row r="2389" spans="1:3">
      <c r="A2389" s="59" t="s">
        <v>5544</v>
      </c>
      <c r="B2389" s="338">
        <v>34138</v>
      </c>
      <c r="C2389" s="337" t="s">
        <v>5840</v>
      </c>
    </row>
    <row r="2390" spans="1:3">
      <c r="A2390" s="316" t="s">
        <v>11103</v>
      </c>
      <c r="B2390" s="339">
        <v>36588</v>
      </c>
      <c r="C2390" s="340" t="s">
        <v>10953</v>
      </c>
    </row>
    <row r="2391" spans="1:3">
      <c r="A2391" t="s">
        <v>9111</v>
      </c>
      <c r="B2391" s="341">
        <v>35370</v>
      </c>
      <c r="C2391" s="340" t="s">
        <v>8295</v>
      </c>
    </row>
    <row r="2392" spans="1:3">
      <c r="A2392" s="59" t="s">
        <v>6618</v>
      </c>
      <c r="B2392" s="338">
        <v>34614</v>
      </c>
      <c r="C2392" s="337" t="s">
        <v>6795</v>
      </c>
    </row>
    <row r="2393" spans="1:3">
      <c r="A2393" t="s">
        <v>3160</v>
      </c>
      <c r="B2393" s="341">
        <v>29825</v>
      </c>
      <c r="C2393" s="342" t="s">
        <v>3095</v>
      </c>
    </row>
    <row r="2394" spans="1:3">
      <c r="A2394" s="316" t="s">
        <v>11104</v>
      </c>
      <c r="B2394" s="339">
        <v>34146</v>
      </c>
      <c r="C2394" s="340" t="s">
        <v>10953</v>
      </c>
    </row>
    <row r="2395" spans="1:3">
      <c r="A2395" s="59" t="s">
        <v>4997</v>
      </c>
      <c r="B2395" s="338">
        <v>33737</v>
      </c>
      <c r="C2395" s="337" t="s">
        <v>5316</v>
      </c>
    </row>
    <row r="2396" spans="1:3">
      <c r="A2396" s="59" t="s">
        <v>6669</v>
      </c>
      <c r="B2396" s="338">
        <v>34043</v>
      </c>
      <c r="C2396" s="337" t="s">
        <v>5314</v>
      </c>
    </row>
    <row r="2397" spans="1:3">
      <c r="A2397" s="59" t="s">
        <v>3476</v>
      </c>
      <c r="B2397" s="338">
        <v>29275</v>
      </c>
      <c r="C2397" s="352" t="s">
        <v>3168</v>
      </c>
    </row>
    <row r="2398" spans="1:3">
      <c r="A2398" s="59" t="s">
        <v>199</v>
      </c>
      <c r="B2398" s="338">
        <v>32912</v>
      </c>
      <c r="C2398" s="337" t="s">
        <v>499</v>
      </c>
    </row>
    <row r="2399" spans="1:3">
      <c r="A2399" s="10" t="s">
        <v>4500</v>
      </c>
      <c r="B2399" s="341">
        <v>32661</v>
      </c>
      <c r="C2399" s="337" t="s">
        <v>499</v>
      </c>
    </row>
    <row r="2400" spans="1:3">
      <c r="A2400" s="316" t="s">
        <v>11105</v>
      </c>
      <c r="B2400" s="339">
        <v>36682</v>
      </c>
      <c r="C2400" s="340">
        <v>23.7</v>
      </c>
    </row>
    <row r="2401" spans="1:3">
      <c r="A2401" t="s">
        <v>3271</v>
      </c>
      <c r="B2401" s="341">
        <v>29645</v>
      </c>
      <c r="C2401" s="342" t="s">
        <v>2634</v>
      </c>
    </row>
    <row r="2402" spans="1:3">
      <c r="A2402" t="s">
        <v>942</v>
      </c>
      <c r="B2402" s="341">
        <v>32484</v>
      </c>
      <c r="C2402" s="342" t="s">
        <v>1156</v>
      </c>
    </row>
    <row r="2403" spans="1:3">
      <c r="A2403" s="316" t="s">
        <v>11106</v>
      </c>
      <c r="B2403" s="339">
        <v>36297</v>
      </c>
      <c r="C2403" s="340" t="s">
        <v>10953</v>
      </c>
    </row>
    <row r="2404" spans="1:3">
      <c r="A2404" s="90" t="s">
        <v>3970</v>
      </c>
      <c r="B2404" s="338">
        <v>32504</v>
      </c>
      <c r="C2404" s="337" t="s">
        <v>487</v>
      </c>
    </row>
    <row r="2405" spans="1:3">
      <c r="A2405" t="s">
        <v>9946</v>
      </c>
      <c r="B2405" s="348">
        <v>36273</v>
      </c>
      <c r="C2405" s="344" t="s">
        <v>10151</v>
      </c>
    </row>
    <row r="2406" spans="1:3">
      <c r="A2406" s="231" t="s">
        <v>9047</v>
      </c>
      <c r="B2406" s="338">
        <v>35661</v>
      </c>
      <c r="C2406" s="347" t="s">
        <v>7477</v>
      </c>
    </row>
    <row r="2407" spans="1:3">
      <c r="A2407" s="164" t="s">
        <v>8024</v>
      </c>
      <c r="B2407" s="350">
        <v>36068</v>
      </c>
      <c r="C2407" s="351" t="s">
        <v>8287</v>
      </c>
    </row>
    <row r="2408" spans="1:3">
      <c r="A2408" t="s">
        <v>1877</v>
      </c>
      <c r="B2408" s="341">
        <v>30036</v>
      </c>
      <c r="C2408" s="342" t="s">
        <v>1871</v>
      </c>
    </row>
    <row r="2409" spans="1:3">
      <c r="A2409" t="s">
        <v>3023</v>
      </c>
      <c r="B2409" s="341">
        <v>29436</v>
      </c>
      <c r="C2409" s="342" t="s">
        <v>2251</v>
      </c>
    </row>
    <row r="2410" spans="1:3">
      <c r="A2410" t="s">
        <v>1803</v>
      </c>
      <c r="B2410" s="341">
        <v>31594</v>
      </c>
      <c r="C2410" s="342" t="s">
        <v>1440</v>
      </c>
    </row>
    <row r="2411" spans="1:3">
      <c r="A2411" t="s">
        <v>3478</v>
      </c>
      <c r="B2411" s="341">
        <v>28864</v>
      </c>
      <c r="C2411" s="342" t="s">
        <v>1833</v>
      </c>
    </row>
    <row r="2412" spans="1:3">
      <c r="A2412" s="59" t="s">
        <v>6755</v>
      </c>
      <c r="B2412" s="338">
        <v>35320</v>
      </c>
      <c r="C2412" s="337" t="s">
        <v>6795</v>
      </c>
    </row>
    <row r="2413" spans="1:3">
      <c r="A2413" s="10" t="s">
        <v>4586</v>
      </c>
      <c r="B2413" s="341">
        <v>33624</v>
      </c>
      <c r="C2413" s="337" t="s">
        <v>4855</v>
      </c>
    </row>
    <row r="2414" spans="1:3">
      <c r="A2414" s="59" t="s">
        <v>6138</v>
      </c>
      <c r="B2414" s="338">
        <v>34673</v>
      </c>
      <c r="C2414" s="347" t="s">
        <v>6349</v>
      </c>
    </row>
    <row r="2415" spans="1:3">
      <c r="A2415" t="s">
        <v>650</v>
      </c>
      <c r="B2415" s="341">
        <v>32006</v>
      </c>
      <c r="C2415" s="342" t="s">
        <v>1156</v>
      </c>
    </row>
    <row r="2416" spans="1:3">
      <c r="A2416" s="316" t="s">
        <v>11107</v>
      </c>
      <c r="B2416" s="339">
        <v>36482</v>
      </c>
      <c r="C2416" s="340">
        <v>23.3</v>
      </c>
    </row>
    <row r="2417" spans="1:3">
      <c r="A2417" t="s">
        <v>2955</v>
      </c>
      <c r="B2417" s="341">
        <v>31230</v>
      </c>
      <c r="C2417" s="342" t="s">
        <v>1444</v>
      </c>
    </row>
    <row r="2418" spans="1:3">
      <c r="A2418" s="164" t="s">
        <v>8076</v>
      </c>
      <c r="B2418" s="350">
        <v>35751</v>
      </c>
      <c r="C2418" s="351" t="s">
        <v>8285</v>
      </c>
    </row>
    <row r="2419" spans="1:3">
      <c r="A2419" t="s">
        <v>10033</v>
      </c>
      <c r="B2419" s="348">
        <v>36281</v>
      </c>
      <c r="C2419" s="340" t="s">
        <v>9644</v>
      </c>
    </row>
    <row r="2420" spans="1:3">
      <c r="A2420" t="s">
        <v>651</v>
      </c>
      <c r="B2420" s="341">
        <v>32514</v>
      </c>
      <c r="C2420" s="342" t="s">
        <v>1153</v>
      </c>
    </row>
    <row r="2421" spans="1:3">
      <c r="A2421" s="59" t="s">
        <v>5700</v>
      </c>
      <c r="B2421" s="338">
        <v>34532</v>
      </c>
      <c r="C2421" s="337" t="s">
        <v>5843</v>
      </c>
    </row>
    <row r="2422" spans="1:3">
      <c r="A2422" s="59" t="s">
        <v>5678</v>
      </c>
      <c r="B2422" s="338">
        <v>34675</v>
      </c>
      <c r="C2422" s="337" t="s">
        <v>5843</v>
      </c>
    </row>
    <row r="2423" spans="1:3">
      <c r="A2423" s="316" t="s">
        <v>11108</v>
      </c>
      <c r="B2423" s="339">
        <v>36187</v>
      </c>
      <c r="C2423" s="340">
        <v>23.5</v>
      </c>
    </row>
    <row r="2424" spans="1:3">
      <c r="A2424" s="10" t="s">
        <v>9013</v>
      </c>
      <c r="B2424" s="341">
        <v>34001</v>
      </c>
      <c r="C2424" s="340" t="s">
        <v>8295</v>
      </c>
    </row>
    <row r="2425" spans="1:3">
      <c r="A2425" s="59" t="s">
        <v>6026</v>
      </c>
      <c r="B2425" s="338">
        <v>34413</v>
      </c>
      <c r="C2425" s="347" t="s">
        <v>5837</v>
      </c>
    </row>
    <row r="2426" spans="1:3">
      <c r="A2426" s="59" t="s">
        <v>7390</v>
      </c>
      <c r="B2426" s="338">
        <v>35296</v>
      </c>
      <c r="C2426" s="347" t="s">
        <v>7478</v>
      </c>
    </row>
    <row r="2427" spans="1:3">
      <c r="A2427" s="164" t="s">
        <v>8201</v>
      </c>
      <c r="B2427" s="350">
        <v>35864</v>
      </c>
      <c r="C2427" s="351" t="s">
        <v>8287</v>
      </c>
    </row>
    <row r="2428" spans="1:3">
      <c r="A2428" t="s">
        <v>9031</v>
      </c>
      <c r="B2428" s="341">
        <v>35886</v>
      </c>
      <c r="C2428" s="341" t="s">
        <v>8523</v>
      </c>
    </row>
    <row r="2429" spans="1:3">
      <c r="A2429" s="59" t="s">
        <v>7297</v>
      </c>
      <c r="B2429" s="338">
        <v>35986</v>
      </c>
      <c r="C2429" s="347" t="s">
        <v>7478</v>
      </c>
    </row>
    <row r="2430" spans="1:3">
      <c r="A2430" s="316" t="s">
        <v>11109</v>
      </c>
      <c r="B2430" s="339">
        <v>37216</v>
      </c>
      <c r="C2430" s="340">
        <v>23.4</v>
      </c>
    </row>
    <row r="2431" spans="1:3">
      <c r="A2431" t="s">
        <v>10207</v>
      </c>
      <c r="B2431" s="348">
        <v>35859</v>
      </c>
      <c r="C2431" s="344" t="s">
        <v>10151</v>
      </c>
    </row>
    <row r="2432" spans="1:3">
      <c r="A2432" t="s">
        <v>2956</v>
      </c>
      <c r="B2432" s="341">
        <v>32818</v>
      </c>
      <c r="C2432" s="342" t="s">
        <v>2411</v>
      </c>
    </row>
    <row r="2433" spans="1:3">
      <c r="A2433" s="241" t="s">
        <v>6475</v>
      </c>
      <c r="B2433" s="338">
        <v>34944</v>
      </c>
      <c r="C2433" s="337" t="s">
        <v>6804</v>
      </c>
    </row>
    <row r="2434" spans="1:3">
      <c r="A2434" s="59" t="s">
        <v>9053</v>
      </c>
      <c r="B2434" s="338">
        <v>35118</v>
      </c>
      <c r="C2434" s="337" t="s">
        <v>6801</v>
      </c>
    </row>
    <row r="2435" spans="1:3">
      <c r="A2435" s="59" t="s">
        <v>5138</v>
      </c>
      <c r="B2435" s="338">
        <v>33418</v>
      </c>
      <c r="C2435" s="337" t="s">
        <v>1153</v>
      </c>
    </row>
    <row r="2436" spans="1:3">
      <c r="A2436" s="59" t="s">
        <v>6566</v>
      </c>
      <c r="B2436" s="338">
        <v>35129</v>
      </c>
      <c r="C2436" s="337" t="s">
        <v>6795</v>
      </c>
    </row>
    <row r="2437" spans="1:3">
      <c r="A2437" t="s">
        <v>1749</v>
      </c>
      <c r="B2437" s="341">
        <v>30237</v>
      </c>
      <c r="C2437" s="342" t="s">
        <v>2196</v>
      </c>
    </row>
    <row r="2438" spans="1:3">
      <c r="A2438" t="s">
        <v>1117</v>
      </c>
      <c r="B2438" s="341">
        <v>29386</v>
      </c>
      <c r="C2438" s="342" t="s">
        <v>2986</v>
      </c>
    </row>
    <row r="2439" spans="1:3">
      <c r="A2439" t="s">
        <v>10208</v>
      </c>
      <c r="B2439" s="348">
        <v>35743</v>
      </c>
      <c r="C2439" s="344" t="s">
        <v>10151</v>
      </c>
    </row>
    <row r="2440" spans="1:3">
      <c r="A2440" t="s">
        <v>2957</v>
      </c>
      <c r="B2440" s="341">
        <v>30556</v>
      </c>
      <c r="C2440" s="342" t="s">
        <v>2793</v>
      </c>
    </row>
    <row r="2441" spans="1:3">
      <c r="A2441" s="10" t="s">
        <v>4489</v>
      </c>
      <c r="B2441" s="341">
        <v>32588</v>
      </c>
      <c r="C2441" s="337" t="s">
        <v>402</v>
      </c>
    </row>
    <row r="2442" spans="1:3">
      <c r="A2442" s="59" t="s">
        <v>7119</v>
      </c>
      <c r="B2442" s="338">
        <v>34524</v>
      </c>
      <c r="C2442" s="347" t="s">
        <v>6795</v>
      </c>
    </row>
    <row r="2443" spans="1:3">
      <c r="A2443" s="164" t="s">
        <v>8177</v>
      </c>
      <c r="B2443" s="350">
        <v>35030</v>
      </c>
      <c r="C2443" s="351" t="s">
        <v>8284</v>
      </c>
    </row>
    <row r="2444" spans="1:3">
      <c r="A2444" t="s">
        <v>943</v>
      </c>
      <c r="B2444" s="341">
        <v>32021</v>
      </c>
      <c r="C2444" s="342" t="s">
        <v>1153</v>
      </c>
    </row>
    <row r="2445" spans="1:3">
      <c r="A2445" t="s">
        <v>1646</v>
      </c>
      <c r="B2445" s="341">
        <v>30259</v>
      </c>
      <c r="C2445" s="342" t="s">
        <v>3489</v>
      </c>
    </row>
    <row r="2446" spans="1:3">
      <c r="A2446" t="s">
        <v>3397</v>
      </c>
      <c r="B2446" s="341">
        <v>31175</v>
      </c>
      <c r="C2446" s="342" t="s">
        <v>1441</v>
      </c>
    </row>
    <row r="2447" spans="1:3">
      <c r="A2447" s="59" t="s">
        <v>6151</v>
      </c>
      <c r="B2447" s="338">
        <v>33868</v>
      </c>
      <c r="C2447" s="347" t="s">
        <v>6358</v>
      </c>
    </row>
    <row r="2448" spans="1:3">
      <c r="A2448" s="59" t="s">
        <v>5602</v>
      </c>
      <c r="B2448" s="338">
        <v>33871</v>
      </c>
      <c r="C2448" s="337" t="s">
        <v>5318</v>
      </c>
    </row>
    <row r="2449" spans="1:3">
      <c r="A2449" s="59" t="s">
        <v>5065</v>
      </c>
      <c r="B2449" s="338">
        <v>34065</v>
      </c>
      <c r="C2449" s="337" t="s">
        <v>5314</v>
      </c>
    </row>
    <row r="2450" spans="1:3">
      <c r="A2450" s="10" t="s">
        <v>4610</v>
      </c>
      <c r="B2450" s="341">
        <v>33262</v>
      </c>
      <c r="C2450" s="337" t="s">
        <v>4846</v>
      </c>
    </row>
    <row r="2451" spans="1:3">
      <c r="A2451" t="s">
        <v>3767</v>
      </c>
      <c r="B2451" s="341">
        <v>30697</v>
      </c>
      <c r="C2451" s="342" t="s">
        <v>2796</v>
      </c>
    </row>
    <row r="2452" spans="1:3">
      <c r="A2452" t="s">
        <v>944</v>
      </c>
      <c r="B2452" s="341">
        <v>32634</v>
      </c>
      <c r="C2452" s="342" t="s">
        <v>945</v>
      </c>
    </row>
    <row r="2453" spans="1:3">
      <c r="A2453" t="s">
        <v>1220</v>
      </c>
      <c r="B2453" s="341">
        <v>31834</v>
      </c>
      <c r="C2453" s="342" t="s">
        <v>1221</v>
      </c>
    </row>
    <row r="2454" spans="1:3">
      <c r="A2454" s="99" t="s">
        <v>11110</v>
      </c>
      <c r="B2454" s="339">
        <v>37175</v>
      </c>
      <c r="C2454" s="340" t="s">
        <v>10953</v>
      </c>
    </row>
    <row r="2455" spans="1:3">
      <c r="A2455" s="90" t="s">
        <v>3971</v>
      </c>
      <c r="B2455" s="338">
        <v>32828</v>
      </c>
      <c r="C2455" s="337" t="s">
        <v>489</v>
      </c>
    </row>
    <row r="2456" spans="1:3">
      <c r="A2456" t="s">
        <v>3234</v>
      </c>
      <c r="B2456" s="341">
        <v>28822</v>
      </c>
      <c r="C2456" s="342" t="s">
        <v>2666</v>
      </c>
    </row>
    <row r="2457" spans="1:3">
      <c r="A2457" t="s">
        <v>10008</v>
      </c>
      <c r="B2457" s="348">
        <v>36449</v>
      </c>
      <c r="C2457" s="340" t="s">
        <v>9339</v>
      </c>
    </row>
    <row r="2458" spans="1:3">
      <c r="A2458" t="s">
        <v>10034</v>
      </c>
      <c r="B2458" s="348">
        <v>35690</v>
      </c>
      <c r="C2458" s="340" t="s">
        <v>9339</v>
      </c>
    </row>
    <row r="2459" spans="1:3">
      <c r="A2459" s="59" t="s">
        <v>5002</v>
      </c>
      <c r="B2459" s="338">
        <v>33782</v>
      </c>
      <c r="C2459" s="337" t="s">
        <v>5318</v>
      </c>
    </row>
    <row r="2460" spans="1:3">
      <c r="A2460" s="59" t="s">
        <v>5682</v>
      </c>
      <c r="B2460" s="338">
        <v>33970</v>
      </c>
      <c r="C2460" s="337" t="s">
        <v>5837</v>
      </c>
    </row>
    <row r="2461" spans="1:3">
      <c r="A2461" s="316" t="s">
        <v>11111</v>
      </c>
      <c r="B2461" s="339">
        <v>36826</v>
      </c>
      <c r="C2461" s="340">
        <v>23.6</v>
      </c>
    </row>
    <row r="2462" spans="1:3">
      <c r="A2462" t="s">
        <v>3723</v>
      </c>
      <c r="B2462" s="341">
        <v>30567</v>
      </c>
      <c r="C2462" s="342" t="s">
        <v>2885</v>
      </c>
    </row>
    <row r="2463" spans="1:3">
      <c r="A2463" s="59" t="s">
        <v>6239</v>
      </c>
      <c r="B2463" s="338">
        <v>34614</v>
      </c>
      <c r="C2463" s="347" t="s">
        <v>5841</v>
      </c>
    </row>
    <row r="2464" spans="1:3">
      <c r="A2464" s="109" t="s">
        <v>8194</v>
      </c>
      <c r="B2464" s="345">
        <v>36178</v>
      </c>
      <c r="C2464" s="346" t="s">
        <v>8288</v>
      </c>
    </row>
    <row r="2465" spans="1:3">
      <c r="A2465" s="164" t="s">
        <v>8066</v>
      </c>
      <c r="B2465" s="350">
        <v>35649</v>
      </c>
      <c r="C2465" s="351" t="s">
        <v>8285</v>
      </c>
    </row>
    <row r="2466" spans="1:3">
      <c r="A2466" s="59" t="s">
        <v>337</v>
      </c>
      <c r="B2466" s="338">
        <v>32944</v>
      </c>
      <c r="C2466" s="337" t="s">
        <v>338</v>
      </c>
    </row>
    <row r="2467" spans="1:3">
      <c r="A2467" s="164" t="s">
        <v>8117</v>
      </c>
      <c r="B2467" s="350">
        <v>35216</v>
      </c>
      <c r="C2467" s="351" t="s">
        <v>8292</v>
      </c>
    </row>
    <row r="2468" spans="1:3">
      <c r="A2468" t="s">
        <v>1607</v>
      </c>
      <c r="B2468" s="341">
        <v>31555</v>
      </c>
      <c r="C2468" s="342" t="s">
        <v>1439</v>
      </c>
    </row>
    <row r="2469" spans="1:3">
      <c r="A2469" s="59" t="s">
        <v>6369</v>
      </c>
      <c r="B2469" s="338">
        <v>34496</v>
      </c>
      <c r="C2469" s="347" t="s">
        <v>6351</v>
      </c>
    </row>
    <row r="2470" spans="1:3">
      <c r="A2470" t="s">
        <v>946</v>
      </c>
      <c r="B2470" s="341">
        <v>31049</v>
      </c>
      <c r="C2470" s="342" t="s">
        <v>3140</v>
      </c>
    </row>
    <row r="2471" spans="1:3">
      <c r="A2471" s="59" t="s">
        <v>6608</v>
      </c>
      <c r="B2471" s="338">
        <v>35175</v>
      </c>
      <c r="C2471" s="337" t="s">
        <v>6797</v>
      </c>
    </row>
    <row r="2472" spans="1:3">
      <c r="A2472" s="164" t="s">
        <v>7962</v>
      </c>
      <c r="B2472" s="350">
        <v>34809</v>
      </c>
      <c r="C2472" s="351" t="s">
        <v>6797</v>
      </c>
    </row>
    <row r="2473" spans="1:3">
      <c r="A2473" s="59" t="s">
        <v>7348</v>
      </c>
      <c r="B2473" s="338">
        <v>34951</v>
      </c>
      <c r="C2473" s="347" t="s">
        <v>6350</v>
      </c>
    </row>
    <row r="2474" spans="1:3">
      <c r="A2474" t="s">
        <v>10009</v>
      </c>
      <c r="B2474" s="348">
        <v>36798</v>
      </c>
      <c r="C2474" s="340" t="s">
        <v>9980</v>
      </c>
    </row>
    <row r="2475" spans="1:3">
      <c r="A2475" s="59" t="s">
        <v>6166</v>
      </c>
      <c r="B2475" s="338">
        <v>35029</v>
      </c>
      <c r="C2475" s="347" t="s">
        <v>6349</v>
      </c>
    </row>
    <row r="2476" spans="1:3">
      <c r="A2476" s="59" t="s">
        <v>6590</v>
      </c>
      <c r="B2476" s="338">
        <v>35517</v>
      </c>
      <c r="C2476" s="337" t="s">
        <v>6795</v>
      </c>
    </row>
    <row r="2477" spans="1:3">
      <c r="A2477" t="s">
        <v>2958</v>
      </c>
      <c r="B2477" s="341">
        <v>31098</v>
      </c>
      <c r="C2477" s="342" t="s">
        <v>2885</v>
      </c>
    </row>
    <row r="2478" spans="1:3">
      <c r="A2478" s="10" t="s">
        <v>4565</v>
      </c>
      <c r="B2478" s="341">
        <v>33897</v>
      </c>
      <c r="C2478" s="337" t="s">
        <v>4853</v>
      </c>
    </row>
    <row r="2479" spans="1:3">
      <c r="A2479" s="90" t="s">
        <v>3972</v>
      </c>
      <c r="B2479" s="338">
        <v>33277</v>
      </c>
      <c r="C2479" s="337" t="s">
        <v>4180</v>
      </c>
    </row>
    <row r="2480" spans="1:3">
      <c r="A2480" s="10" t="s">
        <v>4531</v>
      </c>
      <c r="B2480" s="341">
        <v>33014</v>
      </c>
      <c r="C2480" s="337" t="s">
        <v>4179</v>
      </c>
    </row>
    <row r="2481" spans="1:3">
      <c r="A2481" s="316" t="s">
        <v>11112</v>
      </c>
      <c r="B2481" s="339">
        <v>36716</v>
      </c>
      <c r="C2481" s="340" t="s">
        <v>11113</v>
      </c>
    </row>
    <row r="2482" spans="1:3">
      <c r="A2482" s="59" t="s">
        <v>7349</v>
      </c>
      <c r="B2482" s="338">
        <v>35748</v>
      </c>
      <c r="C2482" s="347" t="s">
        <v>7479</v>
      </c>
    </row>
    <row r="2483" spans="1:3">
      <c r="A2483" s="109" t="s">
        <v>8224</v>
      </c>
      <c r="B2483" s="345">
        <v>35688</v>
      </c>
      <c r="C2483" s="346" t="s">
        <v>8289</v>
      </c>
    </row>
    <row r="2484" spans="1:3">
      <c r="A2484" t="s">
        <v>9213</v>
      </c>
      <c r="B2484" s="341">
        <v>36008</v>
      </c>
      <c r="C2484" s="341" t="s">
        <v>8698</v>
      </c>
    </row>
    <row r="2485" spans="1:3">
      <c r="A2485" s="59" t="s">
        <v>7226</v>
      </c>
      <c r="B2485" s="338">
        <v>35029</v>
      </c>
      <c r="C2485" s="347" t="s">
        <v>6349</v>
      </c>
    </row>
    <row r="2486" spans="1:3">
      <c r="A2486" t="s">
        <v>3426</v>
      </c>
      <c r="B2486" s="341">
        <v>30208</v>
      </c>
      <c r="C2486" s="342" t="s">
        <v>2199</v>
      </c>
    </row>
    <row r="2487" spans="1:3">
      <c r="A2487" s="59" t="s">
        <v>5717</v>
      </c>
      <c r="B2487" s="338">
        <v>33615</v>
      </c>
      <c r="C2487" s="337" t="s">
        <v>5840</v>
      </c>
    </row>
    <row r="2488" spans="1:3">
      <c r="A2488" t="s">
        <v>2985</v>
      </c>
      <c r="B2488" s="341">
        <v>28806</v>
      </c>
      <c r="C2488" s="342" t="s">
        <v>1254</v>
      </c>
    </row>
    <row r="2489" spans="1:3">
      <c r="A2489" t="s">
        <v>3212</v>
      </c>
      <c r="B2489" s="341">
        <v>31699</v>
      </c>
      <c r="C2489" s="342" t="s">
        <v>3140</v>
      </c>
    </row>
    <row r="2490" spans="1:3">
      <c r="A2490" t="s">
        <v>1728</v>
      </c>
      <c r="B2490" s="341">
        <v>29229</v>
      </c>
      <c r="C2490" s="342" t="s">
        <v>2666</v>
      </c>
    </row>
    <row r="2491" spans="1:3">
      <c r="A2491" s="59" t="s">
        <v>153</v>
      </c>
      <c r="B2491" s="338">
        <v>33353</v>
      </c>
      <c r="C2491" s="337" t="s">
        <v>483</v>
      </c>
    </row>
    <row r="2492" spans="1:3">
      <c r="A2492" s="59" t="s">
        <v>6668</v>
      </c>
      <c r="B2492" s="338">
        <v>33108</v>
      </c>
      <c r="C2492" s="337" t="s">
        <v>6351</v>
      </c>
    </row>
    <row r="2493" spans="1:3">
      <c r="A2493" t="s">
        <v>9100</v>
      </c>
      <c r="B2493" s="341">
        <v>36526</v>
      </c>
      <c r="C2493" s="341" t="s">
        <v>8523</v>
      </c>
    </row>
    <row r="2494" spans="1:3">
      <c r="A2494" s="59" t="s">
        <v>5428</v>
      </c>
      <c r="B2494" s="338">
        <v>33479</v>
      </c>
      <c r="C2494" s="337" t="s">
        <v>5314</v>
      </c>
    </row>
    <row r="2495" spans="1:3">
      <c r="A2495" s="59" t="s">
        <v>7116</v>
      </c>
      <c r="B2495" s="338">
        <v>35879</v>
      </c>
      <c r="C2495" s="347" t="s">
        <v>7480</v>
      </c>
    </row>
    <row r="2496" spans="1:3">
      <c r="A2496" s="59" t="s">
        <v>5702</v>
      </c>
      <c r="B2496" s="338">
        <v>34394</v>
      </c>
      <c r="C2496" s="337" t="s">
        <v>5841</v>
      </c>
    </row>
    <row r="2497" spans="1:3">
      <c r="A2497" s="59" t="s">
        <v>154</v>
      </c>
      <c r="B2497" s="338">
        <v>32939</v>
      </c>
      <c r="C2497" s="337" t="s">
        <v>1153</v>
      </c>
    </row>
    <row r="2498" spans="1:3">
      <c r="A2498" t="s">
        <v>3768</v>
      </c>
      <c r="B2498" s="341">
        <v>31163</v>
      </c>
      <c r="C2498" s="342" t="s">
        <v>2794</v>
      </c>
    </row>
    <row r="2499" spans="1:3">
      <c r="A2499" s="59" t="s">
        <v>6684</v>
      </c>
      <c r="B2499" s="338">
        <v>34756</v>
      </c>
      <c r="C2499" s="337" t="s">
        <v>6795</v>
      </c>
    </row>
    <row r="2500" spans="1:3">
      <c r="A2500" t="s">
        <v>1050</v>
      </c>
      <c r="B2500" s="341">
        <v>30893</v>
      </c>
      <c r="C2500" s="342" t="s">
        <v>1278</v>
      </c>
    </row>
    <row r="2501" spans="1:3">
      <c r="A2501" t="s">
        <v>1530</v>
      </c>
      <c r="B2501" s="341">
        <v>31433</v>
      </c>
      <c r="C2501" s="342" t="s">
        <v>1275</v>
      </c>
    </row>
    <row r="2502" spans="1:3">
      <c r="A2502" s="59" t="s">
        <v>155</v>
      </c>
      <c r="B2502" s="338">
        <v>33495</v>
      </c>
      <c r="C2502" s="337" t="s">
        <v>489</v>
      </c>
    </row>
    <row r="2503" spans="1:3">
      <c r="A2503" t="s">
        <v>86</v>
      </c>
      <c r="B2503" s="341">
        <v>30990</v>
      </c>
      <c r="C2503" s="342" t="s">
        <v>1443</v>
      </c>
    </row>
    <row r="2504" spans="1:3">
      <c r="A2504" s="59" t="s">
        <v>6162</v>
      </c>
      <c r="B2504" s="338">
        <v>34402</v>
      </c>
      <c r="C2504" s="347" t="s">
        <v>5840</v>
      </c>
    </row>
    <row r="2505" spans="1:3">
      <c r="A2505" s="59" t="s">
        <v>156</v>
      </c>
      <c r="B2505" s="338">
        <v>32826</v>
      </c>
      <c r="C2505" s="337" t="s">
        <v>489</v>
      </c>
    </row>
    <row r="2506" spans="1:3">
      <c r="A2506" s="59" t="s">
        <v>6677</v>
      </c>
      <c r="B2506" s="338">
        <v>35381</v>
      </c>
      <c r="C2506" s="337" t="s">
        <v>6801</v>
      </c>
    </row>
    <row r="2507" spans="1:3">
      <c r="A2507" t="s">
        <v>10209</v>
      </c>
      <c r="B2507" s="348">
        <v>36277</v>
      </c>
      <c r="C2507" s="344" t="s">
        <v>10151</v>
      </c>
    </row>
    <row r="2508" spans="1:3">
      <c r="A2508" t="s">
        <v>10210</v>
      </c>
      <c r="B2508" s="348">
        <v>36783</v>
      </c>
      <c r="C2508" s="344" t="s">
        <v>10151</v>
      </c>
    </row>
    <row r="2509" spans="1:3">
      <c r="A2509" t="s">
        <v>9108</v>
      </c>
      <c r="B2509" s="341">
        <v>35462</v>
      </c>
      <c r="C2509" s="340" t="s">
        <v>8295</v>
      </c>
    </row>
    <row r="2510" spans="1:3">
      <c r="A2510" t="s">
        <v>10105</v>
      </c>
      <c r="B2510" s="348">
        <v>35853</v>
      </c>
      <c r="C2510" s="340" t="s">
        <v>8292</v>
      </c>
    </row>
    <row r="2511" spans="1:3">
      <c r="A2511" s="10" t="s">
        <v>4390</v>
      </c>
      <c r="B2511" s="341">
        <v>33765</v>
      </c>
      <c r="C2511" s="337" t="s">
        <v>4852</v>
      </c>
    </row>
    <row r="2512" spans="1:3">
      <c r="A2512" t="s">
        <v>947</v>
      </c>
      <c r="B2512" s="341">
        <v>30963</v>
      </c>
      <c r="C2512" s="342" t="s">
        <v>3491</v>
      </c>
    </row>
    <row r="2513" spans="1:3">
      <c r="A2513" t="s">
        <v>2550</v>
      </c>
      <c r="B2513" s="341">
        <v>30452</v>
      </c>
      <c r="C2513" s="342" t="s">
        <v>2199</v>
      </c>
    </row>
    <row r="2514" spans="1:3">
      <c r="A2514" t="s">
        <v>8895</v>
      </c>
      <c r="B2514" s="341">
        <v>36312</v>
      </c>
      <c r="C2514" s="341" t="s">
        <v>8522</v>
      </c>
    </row>
    <row r="2515" spans="1:3">
      <c r="A2515" t="s">
        <v>2633</v>
      </c>
      <c r="B2515" s="341">
        <v>28405</v>
      </c>
      <c r="C2515" s="342" t="s">
        <v>1911</v>
      </c>
    </row>
    <row r="2516" spans="1:3">
      <c r="A2516" s="59" t="s">
        <v>7403</v>
      </c>
      <c r="B2516" s="338">
        <v>35614</v>
      </c>
      <c r="C2516" s="347" t="s">
        <v>7500</v>
      </c>
    </row>
    <row r="2517" spans="1:3">
      <c r="A2517" t="s">
        <v>9038</v>
      </c>
      <c r="B2517" s="341">
        <v>34700</v>
      </c>
    </row>
    <row r="2518" spans="1:3">
      <c r="A2518" s="316" t="s">
        <v>11114</v>
      </c>
      <c r="B2518" s="339">
        <v>36720</v>
      </c>
      <c r="C2518" s="340">
        <v>23.7</v>
      </c>
    </row>
    <row r="2519" spans="1:3">
      <c r="A2519" s="316" t="s">
        <v>11115</v>
      </c>
      <c r="B2519" s="339">
        <v>36344</v>
      </c>
      <c r="C2519" s="340" t="s">
        <v>10955</v>
      </c>
    </row>
    <row r="2520" spans="1:3">
      <c r="A2520" s="59" t="s">
        <v>7377</v>
      </c>
      <c r="B2520" s="338">
        <v>35167</v>
      </c>
      <c r="C2520" s="347" t="s">
        <v>7478</v>
      </c>
    </row>
    <row r="2521" spans="1:3">
      <c r="A2521" s="10" t="s">
        <v>4337</v>
      </c>
      <c r="B2521" s="341">
        <v>33255</v>
      </c>
      <c r="C2521" s="337" t="s">
        <v>4182</v>
      </c>
    </row>
    <row r="2522" spans="1:3">
      <c r="A2522" s="59" t="s">
        <v>3769</v>
      </c>
      <c r="B2522" s="338">
        <v>29977</v>
      </c>
      <c r="C2522" s="352" t="s">
        <v>2982</v>
      </c>
    </row>
    <row r="2523" spans="1:3" ht="15.75">
      <c r="A2523" s="234" t="s">
        <v>8949</v>
      </c>
      <c r="B2523" s="341">
        <v>35704</v>
      </c>
      <c r="C2523" s="340" t="s">
        <v>8295</v>
      </c>
    </row>
    <row r="2524" spans="1:3">
      <c r="A2524" t="s">
        <v>10211</v>
      </c>
      <c r="B2524" s="348">
        <v>36343</v>
      </c>
      <c r="C2524" s="344" t="s">
        <v>10151</v>
      </c>
    </row>
    <row r="2525" spans="1:3">
      <c r="A2525" s="109" t="s">
        <v>8220</v>
      </c>
      <c r="B2525" s="345">
        <v>35404</v>
      </c>
      <c r="C2525" s="346" t="s">
        <v>8289</v>
      </c>
    </row>
    <row r="2526" spans="1:3">
      <c r="A2526" s="10" t="s">
        <v>4485</v>
      </c>
      <c r="B2526" s="341">
        <v>32440</v>
      </c>
      <c r="C2526" s="337" t="s">
        <v>1153</v>
      </c>
    </row>
    <row r="2527" spans="1:3">
      <c r="A2527" s="59" t="s">
        <v>5665</v>
      </c>
      <c r="B2527" s="338">
        <v>33897</v>
      </c>
      <c r="C2527" s="347" t="s">
        <v>5841</v>
      </c>
    </row>
    <row r="2528" spans="1:3">
      <c r="A2528" t="s">
        <v>747</v>
      </c>
      <c r="B2528" s="341">
        <v>32540</v>
      </c>
      <c r="C2528" s="342" t="s">
        <v>1014</v>
      </c>
    </row>
    <row r="2529" spans="1:3">
      <c r="A2529" t="s">
        <v>2676</v>
      </c>
      <c r="B2529" s="341">
        <v>27856</v>
      </c>
      <c r="C2529" s="342" t="s">
        <v>1816</v>
      </c>
    </row>
    <row r="2530" spans="1:3">
      <c r="A2530" s="59" t="s">
        <v>7247</v>
      </c>
      <c r="B2530" s="338">
        <v>35276</v>
      </c>
      <c r="C2530" s="347" t="s">
        <v>7481</v>
      </c>
    </row>
    <row r="2531" spans="1:3">
      <c r="A2531" s="59" t="s">
        <v>5963</v>
      </c>
      <c r="B2531" s="338">
        <v>34226</v>
      </c>
      <c r="C2531" s="347" t="s">
        <v>6350</v>
      </c>
    </row>
    <row r="2532" spans="1:3">
      <c r="A2532" s="59" t="s">
        <v>6539</v>
      </c>
      <c r="B2532" s="338">
        <v>35700</v>
      </c>
      <c r="C2532" s="337" t="s">
        <v>6795</v>
      </c>
    </row>
    <row r="2533" spans="1:3">
      <c r="A2533" t="s">
        <v>8886</v>
      </c>
      <c r="B2533" s="341">
        <v>36586</v>
      </c>
      <c r="C2533" s="341" t="s">
        <v>8401</v>
      </c>
    </row>
    <row r="2534" spans="1:3">
      <c r="A2534" t="s">
        <v>2959</v>
      </c>
      <c r="B2534" s="341">
        <v>29362</v>
      </c>
      <c r="C2534" s="342" t="s">
        <v>3486</v>
      </c>
    </row>
    <row r="2535" spans="1:3">
      <c r="A2535" s="59" t="s">
        <v>652</v>
      </c>
      <c r="B2535" s="338">
        <v>31529</v>
      </c>
      <c r="C2535" s="337" t="s">
        <v>2292</v>
      </c>
    </row>
    <row r="2536" spans="1:3">
      <c r="A2536" t="s">
        <v>2960</v>
      </c>
      <c r="B2536" s="341">
        <v>27739</v>
      </c>
      <c r="C2536" s="342"/>
    </row>
    <row r="2537" spans="1:3">
      <c r="A2537" s="59" t="s">
        <v>7128</v>
      </c>
      <c r="B2537" s="338">
        <v>35079</v>
      </c>
      <c r="C2537" s="347" t="s">
        <v>7481</v>
      </c>
    </row>
    <row r="2538" spans="1:3">
      <c r="A2538" s="59" t="s">
        <v>6240</v>
      </c>
      <c r="B2538" s="338">
        <v>34228</v>
      </c>
      <c r="C2538" s="347" t="s">
        <v>6353</v>
      </c>
    </row>
    <row r="2539" spans="1:3">
      <c r="A2539" s="59" t="s">
        <v>7397</v>
      </c>
      <c r="B2539" s="338">
        <v>34291</v>
      </c>
      <c r="C2539" s="347" t="s">
        <v>6351</v>
      </c>
    </row>
    <row r="2540" spans="1:3">
      <c r="A2540" s="59" t="s">
        <v>7134</v>
      </c>
      <c r="B2540" s="338">
        <v>34595</v>
      </c>
      <c r="C2540" s="347" t="s">
        <v>7482</v>
      </c>
    </row>
    <row r="2541" spans="1:3">
      <c r="A2541" s="90" t="s">
        <v>3973</v>
      </c>
      <c r="B2541" s="338">
        <v>33281</v>
      </c>
      <c r="C2541" s="337" t="s">
        <v>4184</v>
      </c>
    </row>
    <row r="2542" spans="1:3">
      <c r="A2542" s="90" t="s">
        <v>3974</v>
      </c>
      <c r="B2542" s="338">
        <v>32310</v>
      </c>
      <c r="C2542" s="337" t="s">
        <v>1153</v>
      </c>
    </row>
    <row r="2543" spans="1:3">
      <c r="A2543" t="s">
        <v>10149</v>
      </c>
      <c r="B2543" s="348">
        <v>35687</v>
      </c>
      <c r="C2543" s="340" t="s">
        <v>9339</v>
      </c>
    </row>
    <row r="2544" spans="1:3">
      <c r="A2544" s="109" t="s">
        <v>7966</v>
      </c>
      <c r="B2544" s="345">
        <v>35969</v>
      </c>
      <c r="C2544" s="346" t="s">
        <v>8291</v>
      </c>
    </row>
    <row r="2545" spans="1:3">
      <c r="A2545" s="59" t="s">
        <v>6591</v>
      </c>
      <c r="B2545" s="338">
        <v>35089</v>
      </c>
      <c r="C2545" s="337" t="s">
        <v>6801</v>
      </c>
    </row>
    <row r="2546" spans="1:3">
      <c r="A2546" s="90" t="s">
        <v>3975</v>
      </c>
      <c r="B2546" s="338">
        <v>32892</v>
      </c>
      <c r="C2546" s="337" t="s">
        <v>4182</v>
      </c>
    </row>
    <row r="2547" spans="1:3">
      <c r="A2547" s="90" t="s">
        <v>3976</v>
      </c>
      <c r="B2547" s="338">
        <v>32697</v>
      </c>
      <c r="C2547" s="337" t="s">
        <v>489</v>
      </c>
    </row>
    <row r="2548" spans="1:3">
      <c r="A2548" t="s">
        <v>1679</v>
      </c>
      <c r="B2548" s="341">
        <v>30744</v>
      </c>
      <c r="C2548" s="342" t="s">
        <v>1678</v>
      </c>
    </row>
    <row r="2549" spans="1:3">
      <c r="A2549" s="59" t="s">
        <v>5525</v>
      </c>
      <c r="B2549" s="338">
        <v>34222</v>
      </c>
      <c r="C2549" s="337" t="s">
        <v>5839</v>
      </c>
    </row>
    <row r="2550" spans="1:3">
      <c r="A2550" s="59" t="s">
        <v>7387</v>
      </c>
      <c r="B2550" s="338">
        <v>34209</v>
      </c>
      <c r="C2550" s="347" t="s">
        <v>5840</v>
      </c>
    </row>
    <row r="2551" spans="1:3">
      <c r="A2551" s="59" t="s">
        <v>7424</v>
      </c>
      <c r="B2551" s="338">
        <v>36014</v>
      </c>
      <c r="C2551" s="347" t="s">
        <v>7482</v>
      </c>
    </row>
    <row r="2552" spans="1:3">
      <c r="A2552" t="s">
        <v>653</v>
      </c>
      <c r="B2552" s="341">
        <v>29862</v>
      </c>
      <c r="C2552" s="342" t="s">
        <v>2634</v>
      </c>
    </row>
    <row r="2553" spans="1:3">
      <c r="A2553" t="s">
        <v>1229</v>
      </c>
      <c r="B2553" s="341">
        <v>31824</v>
      </c>
      <c r="C2553" s="342" t="s">
        <v>1230</v>
      </c>
    </row>
    <row r="2554" spans="1:3">
      <c r="A2554" s="59" t="s">
        <v>7240</v>
      </c>
      <c r="B2554" s="338">
        <v>35960</v>
      </c>
      <c r="C2554" s="347" t="s">
        <v>7479</v>
      </c>
    </row>
    <row r="2555" spans="1:3">
      <c r="A2555" s="316" t="s">
        <v>11116</v>
      </c>
      <c r="B2555" s="339">
        <v>35808</v>
      </c>
      <c r="C2555" s="340">
        <v>23.3</v>
      </c>
    </row>
    <row r="2556" spans="1:3">
      <c r="A2556" s="59" t="s">
        <v>6556</v>
      </c>
      <c r="B2556" s="338">
        <v>35157</v>
      </c>
      <c r="C2556" s="337" t="s">
        <v>6813</v>
      </c>
    </row>
    <row r="2557" spans="1:3">
      <c r="A2557" t="s">
        <v>748</v>
      </c>
      <c r="B2557" s="341">
        <v>32328</v>
      </c>
      <c r="C2557" s="342" t="s">
        <v>2452</v>
      </c>
    </row>
    <row r="2558" spans="1:3">
      <c r="A2558" s="59" t="s">
        <v>5686</v>
      </c>
      <c r="B2558" s="338">
        <v>34642</v>
      </c>
      <c r="C2558" s="337" t="s">
        <v>5842</v>
      </c>
    </row>
    <row r="2559" spans="1:3">
      <c r="A2559" t="s">
        <v>1864</v>
      </c>
      <c r="B2559" s="341">
        <v>29493</v>
      </c>
      <c r="C2559" s="342" t="s">
        <v>2702</v>
      </c>
    </row>
    <row r="2560" spans="1:3">
      <c r="A2560" t="s">
        <v>9049</v>
      </c>
      <c r="B2560" s="341">
        <v>35490</v>
      </c>
      <c r="C2560" s="340" t="s">
        <v>8295</v>
      </c>
    </row>
    <row r="2561" spans="1:3">
      <c r="A2561" s="90" t="s">
        <v>3977</v>
      </c>
      <c r="B2561" s="338">
        <v>33761</v>
      </c>
      <c r="C2561" s="337" t="s">
        <v>4192</v>
      </c>
    </row>
    <row r="2562" spans="1:3">
      <c r="A2562" s="59" t="s">
        <v>5236</v>
      </c>
      <c r="B2562" s="338">
        <v>33147</v>
      </c>
      <c r="C2562" s="337" t="s">
        <v>4184</v>
      </c>
    </row>
    <row r="2563" spans="1:3">
      <c r="A2563" s="59" t="s">
        <v>5584</v>
      </c>
      <c r="B2563" s="338">
        <v>33791</v>
      </c>
      <c r="C2563" s="337" t="s">
        <v>4846</v>
      </c>
    </row>
    <row r="2564" spans="1:3">
      <c r="A2564" t="s">
        <v>9166</v>
      </c>
      <c r="B2564" s="341">
        <v>36465</v>
      </c>
      <c r="C2564" s="341" t="s">
        <v>9185</v>
      </c>
    </row>
    <row r="2565" spans="1:3">
      <c r="A2565" t="s">
        <v>10212</v>
      </c>
      <c r="B2565" s="348">
        <v>35728</v>
      </c>
      <c r="C2565" s="344" t="s">
        <v>10151</v>
      </c>
    </row>
    <row r="2566" spans="1:3">
      <c r="A2566" s="59" t="s">
        <v>7404</v>
      </c>
      <c r="B2566" s="338">
        <v>35488</v>
      </c>
      <c r="C2566" s="347" t="s">
        <v>7478</v>
      </c>
    </row>
    <row r="2567" spans="1:3">
      <c r="A2567" s="316" t="s">
        <v>11117</v>
      </c>
      <c r="B2567" s="339">
        <v>36759</v>
      </c>
      <c r="C2567" s="340">
        <v>23.4</v>
      </c>
    </row>
    <row r="2568" spans="1:3">
      <c r="A2568" s="324" t="s">
        <v>3978</v>
      </c>
      <c r="B2568" s="338">
        <v>32891</v>
      </c>
      <c r="C2568" s="337" t="s">
        <v>4179</v>
      </c>
    </row>
    <row r="2569" spans="1:3">
      <c r="A2569" t="s">
        <v>10085</v>
      </c>
      <c r="B2569" s="348">
        <v>36139</v>
      </c>
      <c r="C2569" s="340" t="s">
        <v>9339</v>
      </c>
    </row>
    <row r="2570" spans="1:3">
      <c r="A2570" t="s">
        <v>8916</v>
      </c>
      <c r="B2570" s="341"/>
      <c r="C2570" s="341" t="s">
        <v>8698</v>
      </c>
    </row>
    <row r="2571" spans="1:3">
      <c r="A2571" s="59" t="s">
        <v>157</v>
      </c>
      <c r="B2571" s="338">
        <v>33134</v>
      </c>
      <c r="C2571" s="337" t="s">
        <v>489</v>
      </c>
    </row>
    <row r="2572" spans="1:3">
      <c r="A2572" s="59" t="s">
        <v>158</v>
      </c>
      <c r="B2572" s="338">
        <v>32699</v>
      </c>
      <c r="C2572" s="337" t="s">
        <v>1156</v>
      </c>
    </row>
    <row r="2573" spans="1:3">
      <c r="A2573" t="s">
        <v>2961</v>
      </c>
      <c r="B2573" s="341">
        <v>28394</v>
      </c>
      <c r="C2573" s="342" t="s">
        <v>1254</v>
      </c>
    </row>
    <row r="2574" spans="1:3">
      <c r="A2574" t="s">
        <v>749</v>
      </c>
      <c r="B2574" s="341">
        <v>32219</v>
      </c>
      <c r="C2574" s="342" t="s">
        <v>1172</v>
      </c>
    </row>
    <row r="2575" spans="1:3">
      <c r="A2575" s="99" t="s">
        <v>10308</v>
      </c>
      <c r="B2575" s="348">
        <v>36115</v>
      </c>
      <c r="C2575" s="340" t="s">
        <v>9644</v>
      </c>
    </row>
    <row r="2576" spans="1:3">
      <c r="A2576" t="s">
        <v>2682</v>
      </c>
      <c r="B2576" s="341">
        <v>30973</v>
      </c>
      <c r="C2576" s="342" t="s">
        <v>2884</v>
      </c>
    </row>
    <row r="2577" spans="1:3">
      <c r="A2577" t="s">
        <v>10213</v>
      </c>
      <c r="B2577" s="348">
        <v>36274</v>
      </c>
      <c r="C2577" s="344" t="s">
        <v>10151</v>
      </c>
    </row>
    <row r="2578" spans="1:3">
      <c r="A2578" t="s">
        <v>750</v>
      </c>
      <c r="B2578" s="341">
        <v>32529</v>
      </c>
      <c r="C2578" s="342" t="s">
        <v>1172</v>
      </c>
    </row>
    <row r="2579" spans="1:3">
      <c r="A2579" t="s">
        <v>2962</v>
      </c>
      <c r="B2579" s="341">
        <v>31952</v>
      </c>
      <c r="C2579" s="342" t="s">
        <v>2414</v>
      </c>
    </row>
    <row r="2580" spans="1:3">
      <c r="A2580" s="59" t="s">
        <v>6514</v>
      </c>
      <c r="B2580" s="338">
        <v>34072</v>
      </c>
      <c r="C2580" s="337" t="s">
        <v>5839</v>
      </c>
    </row>
    <row r="2581" spans="1:3">
      <c r="A2581" s="59" t="s">
        <v>159</v>
      </c>
      <c r="B2581" s="338">
        <v>31858</v>
      </c>
      <c r="C2581" s="337" t="s">
        <v>2409</v>
      </c>
    </row>
    <row r="2582" spans="1:3">
      <c r="A2582" s="59" t="s">
        <v>160</v>
      </c>
      <c r="B2582" s="338">
        <v>32497</v>
      </c>
      <c r="C2582" s="337" t="s">
        <v>485</v>
      </c>
    </row>
    <row r="2583" spans="1:3">
      <c r="A2583" s="59" t="s">
        <v>5688</v>
      </c>
      <c r="B2583" s="338">
        <v>34579</v>
      </c>
      <c r="C2583" s="337" t="s">
        <v>5841</v>
      </c>
    </row>
    <row r="2584" spans="1:3">
      <c r="A2584" s="59" t="s">
        <v>6253</v>
      </c>
      <c r="B2584" s="338">
        <v>34657</v>
      </c>
      <c r="C2584" s="347" t="s">
        <v>6370</v>
      </c>
    </row>
    <row r="2585" spans="1:3">
      <c r="A2585" t="s">
        <v>1683</v>
      </c>
      <c r="B2585" s="341">
        <v>30511</v>
      </c>
      <c r="C2585" s="342" t="s">
        <v>3489</v>
      </c>
    </row>
    <row r="2586" spans="1:3">
      <c r="A2586" s="59" t="s">
        <v>5571</v>
      </c>
      <c r="B2586" s="338">
        <v>34453</v>
      </c>
      <c r="C2586" s="337" t="s">
        <v>5840</v>
      </c>
    </row>
    <row r="2587" spans="1:3">
      <c r="A2587" s="59" t="s">
        <v>7165</v>
      </c>
      <c r="B2587" s="338">
        <v>35195</v>
      </c>
      <c r="C2587" s="347" t="s">
        <v>6796</v>
      </c>
    </row>
    <row r="2588" spans="1:3">
      <c r="A2588" s="59" t="s">
        <v>7273</v>
      </c>
      <c r="B2588" s="338">
        <v>35208</v>
      </c>
      <c r="C2588" s="347" t="s">
        <v>7501</v>
      </c>
    </row>
    <row r="2589" spans="1:3">
      <c r="A2589" s="59" t="s">
        <v>5513</v>
      </c>
      <c r="B2589" s="338">
        <v>34154</v>
      </c>
      <c r="C2589" s="337" t="s">
        <v>5843</v>
      </c>
    </row>
    <row r="2590" spans="1:3">
      <c r="A2590" s="316" t="s">
        <v>11118</v>
      </c>
      <c r="B2590" s="339">
        <v>36660</v>
      </c>
      <c r="C2590" s="340">
        <v>23.5</v>
      </c>
    </row>
    <row r="2591" spans="1:3">
      <c r="A2591" s="164" t="s">
        <v>8152</v>
      </c>
      <c r="B2591" s="350">
        <v>35151</v>
      </c>
      <c r="C2591" s="351" t="s">
        <v>6795</v>
      </c>
    </row>
    <row r="2592" spans="1:3">
      <c r="A2592" t="s">
        <v>3979</v>
      </c>
      <c r="B2592" s="341">
        <v>32829</v>
      </c>
      <c r="C2592" s="342" t="s">
        <v>499</v>
      </c>
    </row>
    <row r="2593" spans="1:3">
      <c r="A2593" t="s">
        <v>9892</v>
      </c>
      <c r="B2593" s="348">
        <v>36785</v>
      </c>
      <c r="C2593" s="340" t="s">
        <v>9612</v>
      </c>
    </row>
    <row r="2594" spans="1:3">
      <c r="A2594" s="316" t="s">
        <v>11119</v>
      </c>
      <c r="B2594" s="339">
        <v>36202</v>
      </c>
      <c r="C2594" s="340" t="s">
        <v>10955</v>
      </c>
    </row>
    <row r="2595" spans="1:3">
      <c r="A2595" t="s">
        <v>2601</v>
      </c>
      <c r="B2595" s="341">
        <v>31333</v>
      </c>
      <c r="C2595" s="342" t="s">
        <v>3137</v>
      </c>
    </row>
    <row r="2596" spans="1:3">
      <c r="A2596" s="100" t="s">
        <v>4529</v>
      </c>
      <c r="B2596" s="341">
        <v>33351</v>
      </c>
      <c r="C2596" s="337" t="s">
        <v>4179</v>
      </c>
    </row>
    <row r="2597" spans="1:3">
      <c r="A2597" t="s">
        <v>9022</v>
      </c>
      <c r="B2597" s="341">
        <v>35916</v>
      </c>
      <c r="C2597" s="341" t="s">
        <v>8466</v>
      </c>
    </row>
    <row r="2598" spans="1:3">
      <c r="A2598" s="59" t="s">
        <v>6525</v>
      </c>
      <c r="B2598" s="338">
        <v>34879</v>
      </c>
      <c r="C2598" s="337" t="s">
        <v>6797</v>
      </c>
    </row>
    <row r="2599" spans="1:3">
      <c r="A2599" t="s">
        <v>2596</v>
      </c>
      <c r="B2599" s="341">
        <v>31244</v>
      </c>
      <c r="C2599" s="342" t="s">
        <v>3284</v>
      </c>
    </row>
    <row r="2600" spans="1:3">
      <c r="A2600" t="s">
        <v>9175</v>
      </c>
      <c r="B2600" s="341"/>
      <c r="C2600" s="341" t="s">
        <v>8698</v>
      </c>
    </row>
    <row r="2601" spans="1:3">
      <c r="A2601" t="s">
        <v>9333</v>
      </c>
      <c r="B2601" s="341">
        <v>36281</v>
      </c>
    </row>
    <row r="2602" spans="1:3">
      <c r="A2602" t="s">
        <v>9177</v>
      </c>
      <c r="B2602" s="341">
        <v>36281</v>
      </c>
      <c r="C2602" s="341" t="s">
        <v>8466</v>
      </c>
    </row>
    <row r="2603" spans="1:3">
      <c r="A2603" s="109" t="s">
        <v>7992</v>
      </c>
      <c r="B2603" s="345">
        <v>35770</v>
      </c>
      <c r="C2603" s="346" t="s">
        <v>8292</v>
      </c>
    </row>
    <row r="2604" spans="1:3">
      <c r="A2604" t="s">
        <v>751</v>
      </c>
      <c r="B2604" s="341">
        <v>32701</v>
      </c>
      <c r="C2604" s="342" t="s">
        <v>1170</v>
      </c>
    </row>
    <row r="2605" spans="1:3">
      <c r="A2605" s="99" t="s">
        <v>9951</v>
      </c>
      <c r="B2605" s="339">
        <v>34572</v>
      </c>
      <c r="C2605" s="340" t="s">
        <v>7478</v>
      </c>
    </row>
    <row r="2606" spans="1:3">
      <c r="A2606" t="s">
        <v>8974</v>
      </c>
      <c r="B2606" s="341">
        <v>36192</v>
      </c>
      <c r="C2606" s="341" t="s">
        <v>8522</v>
      </c>
    </row>
    <row r="2607" spans="1:3">
      <c r="A2607" s="109" t="s">
        <v>8061</v>
      </c>
      <c r="B2607" s="345">
        <v>35902</v>
      </c>
      <c r="C2607" s="346" t="s">
        <v>8286</v>
      </c>
    </row>
    <row r="2608" spans="1:3">
      <c r="A2608" s="116" t="s">
        <v>4592</v>
      </c>
      <c r="B2608" s="341">
        <v>33525</v>
      </c>
      <c r="C2608" s="337" t="s">
        <v>4848</v>
      </c>
    </row>
    <row r="2609" spans="1:3">
      <c r="A2609" s="100" t="s">
        <v>4419</v>
      </c>
      <c r="B2609" s="341">
        <v>33700</v>
      </c>
      <c r="C2609" s="337" t="s">
        <v>4852</v>
      </c>
    </row>
    <row r="2610" spans="1:3">
      <c r="A2610" t="s">
        <v>3019</v>
      </c>
      <c r="B2610" s="341">
        <v>30381</v>
      </c>
      <c r="C2610" s="342" t="s">
        <v>2436</v>
      </c>
    </row>
    <row r="2611" spans="1:3">
      <c r="A2611" t="s">
        <v>8957</v>
      </c>
      <c r="B2611" s="341">
        <v>35582</v>
      </c>
      <c r="C2611" s="340" t="s">
        <v>8295</v>
      </c>
    </row>
    <row r="2612" spans="1:3">
      <c r="A2612" t="s">
        <v>752</v>
      </c>
      <c r="B2612" s="341">
        <v>31555</v>
      </c>
      <c r="C2612" s="342" t="s">
        <v>3284</v>
      </c>
    </row>
    <row r="2613" spans="1:3">
      <c r="A2613" t="s">
        <v>3770</v>
      </c>
      <c r="B2613" s="341">
        <v>31280</v>
      </c>
      <c r="C2613" s="342" t="s">
        <v>2885</v>
      </c>
    </row>
    <row r="2614" spans="1:3">
      <c r="A2614" t="s">
        <v>2963</v>
      </c>
      <c r="B2614" s="341">
        <v>32368</v>
      </c>
      <c r="C2614" s="342" t="s">
        <v>2964</v>
      </c>
    </row>
    <row r="2615" spans="1:3">
      <c r="A2615" s="59" t="s">
        <v>161</v>
      </c>
      <c r="B2615" s="338">
        <v>32625</v>
      </c>
      <c r="C2615" s="337" t="s">
        <v>489</v>
      </c>
    </row>
    <row r="2616" spans="1:3">
      <c r="A2616" t="s">
        <v>753</v>
      </c>
      <c r="B2616" s="341">
        <v>32361</v>
      </c>
      <c r="C2616" s="342" t="s">
        <v>1153</v>
      </c>
    </row>
    <row r="2617" spans="1:3">
      <c r="A2617" s="59" t="s">
        <v>6592</v>
      </c>
      <c r="B2617" s="338">
        <v>35472</v>
      </c>
      <c r="C2617" s="337" t="s">
        <v>6814</v>
      </c>
    </row>
    <row r="2618" spans="1:3">
      <c r="A2618" s="10" t="s">
        <v>4341</v>
      </c>
      <c r="B2618" s="341">
        <v>33110</v>
      </c>
      <c r="C2618" s="337" t="s">
        <v>4187</v>
      </c>
    </row>
    <row r="2619" spans="1:3">
      <c r="A2619" s="59" t="s">
        <v>162</v>
      </c>
      <c r="B2619" s="338">
        <v>32680</v>
      </c>
      <c r="C2619" s="337" t="s">
        <v>1153</v>
      </c>
    </row>
    <row r="2620" spans="1:3">
      <c r="A2620" s="316" t="s">
        <v>11120</v>
      </c>
      <c r="B2620" s="339">
        <v>36825</v>
      </c>
      <c r="C2620" s="340">
        <v>23.5</v>
      </c>
    </row>
    <row r="2621" spans="1:3">
      <c r="A2621" s="59" t="s">
        <v>163</v>
      </c>
      <c r="B2621" s="338">
        <v>31918</v>
      </c>
      <c r="C2621" s="337" t="s">
        <v>2441</v>
      </c>
    </row>
    <row r="2622" spans="1:3">
      <c r="A2622" s="59" t="s">
        <v>5417</v>
      </c>
      <c r="B2622" s="338">
        <v>33383</v>
      </c>
      <c r="C2622" s="337" t="s">
        <v>5314</v>
      </c>
    </row>
    <row r="2623" spans="1:3">
      <c r="A2623" t="s">
        <v>3771</v>
      </c>
      <c r="B2623" s="341">
        <v>31999</v>
      </c>
      <c r="C2623" s="342" t="s">
        <v>3137</v>
      </c>
    </row>
    <row r="2624" spans="1:3">
      <c r="A2624" t="s">
        <v>10214</v>
      </c>
      <c r="B2624" s="348">
        <v>36164</v>
      </c>
      <c r="C2624" s="344" t="s">
        <v>10151</v>
      </c>
    </row>
    <row r="2625" spans="1:3">
      <c r="A2625" t="s">
        <v>9121</v>
      </c>
      <c r="B2625" s="341">
        <v>36312</v>
      </c>
      <c r="C2625" s="341" t="s">
        <v>8401</v>
      </c>
    </row>
    <row r="2626" spans="1:3">
      <c r="A2626" t="s">
        <v>9060</v>
      </c>
      <c r="B2626" s="341">
        <v>35886</v>
      </c>
      <c r="C2626" s="340" t="s">
        <v>8295</v>
      </c>
    </row>
    <row r="2627" spans="1:3">
      <c r="A2627" s="59" t="s">
        <v>6027</v>
      </c>
      <c r="B2627" s="338">
        <v>35254</v>
      </c>
      <c r="C2627" s="347" t="s">
        <v>6371</v>
      </c>
    </row>
    <row r="2628" spans="1:3">
      <c r="A2628" s="59" t="s">
        <v>5234</v>
      </c>
      <c r="B2628" s="338">
        <v>34144</v>
      </c>
      <c r="C2628" s="337" t="s">
        <v>5314</v>
      </c>
    </row>
    <row r="2629" spans="1:3">
      <c r="A2629" s="59" t="s">
        <v>5613</v>
      </c>
      <c r="B2629" s="338">
        <v>34331</v>
      </c>
      <c r="C2629" s="337" t="s">
        <v>5838</v>
      </c>
    </row>
    <row r="2630" spans="1:3">
      <c r="A2630" s="59" t="s">
        <v>5610</v>
      </c>
      <c r="B2630" s="338">
        <v>34135</v>
      </c>
      <c r="C2630" s="347" t="s">
        <v>5316</v>
      </c>
    </row>
    <row r="2631" spans="1:3">
      <c r="A2631" s="59" t="s">
        <v>5734</v>
      </c>
      <c r="B2631" s="338">
        <v>34022</v>
      </c>
      <c r="C2631" s="347" t="s">
        <v>5314</v>
      </c>
    </row>
    <row r="2632" spans="1:3">
      <c r="A2632" s="59" t="s">
        <v>5641</v>
      </c>
      <c r="B2632" s="338">
        <v>34387</v>
      </c>
      <c r="C2632" s="337" t="s">
        <v>5839</v>
      </c>
    </row>
    <row r="2633" spans="1:3">
      <c r="A2633" s="59" t="s">
        <v>6196</v>
      </c>
      <c r="B2633" s="338">
        <v>34917</v>
      </c>
      <c r="C2633" s="347" t="s">
        <v>6349</v>
      </c>
    </row>
    <row r="2634" spans="1:3">
      <c r="A2634" s="90" t="s">
        <v>3980</v>
      </c>
      <c r="B2634" s="338">
        <v>31972</v>
      </c>
      <c r="C2634" s="337" t="s">
        <v>4178</v>
      </c>
    </row>
    <row r="2635" spans="1:3">
      <c r="A2635" t="s">
        <v>754</v>
      </c>
      <c r="B2635" s="341">
        <v>31422</v>
      </c>
      <c r="C2635" s="342" t="s">
        <v>3137</v>
      </c>
    </row>
    <row r="2636" spans="1:3">
      <c r="A2636" s="109" t="s">
        <v>8169</v>
      </c>
      <c r="B2636" s="345">
        <v>35302</v>
      </c>
      <c r="C2636" s="346" t="s">
        <v>8288</v>
      </c>
    </row>
    <row r="2637" spans="1:3">
      <c r="A2637" s="59" t="s">
        <v>5040</v>
      </c>
      <c r="B2637" s="338">
        <v>34636</v>
      </c>
      <c r="C2637" s="337" t="s">
        <v>5318</v>
      </c>
    </row>
    <row r="2638" spans="1:3">
      <c r="A2638" t="s">
        <v>1118</v>
      </c>
      <c r="B2638" s="341">
        <v>30556</v>
      </c>
      <c r="C2638" s="342" t="s">
        <v>3495</v>
      </c>
    </row>
    <row r="2639" spans="1:3">
      <c r="A2639" s="90" t="s">
        <v>3981</v>
      </c>
      <c r="B2639" s="338">
        <v>33378</v>
      </c>
      <c r="C2639" s="337" t="s">
        <v>4178</v>
      </c>
    </row>
    <row r="2640" spans="1:3">
      <c r="A2640" t="s">
        <v>755</v>
      </c>
      <c r="B2640" s="341">
        <v>32402</v>
      </c>
      <c r="C2640" s="342" t="s">
        <v>1156</v>
      </c>
    </row>
    <row r="2641" spans="1:3">
      <c r="A2641" t="s">
        <v>3704</v>
      </c>
      <c r="B2641" s="341">
        <v>29769</v>
      </c>
      <c r="C2641" s="342" t="s">
        <v>3485</v>
      </c>
    </row>
    <row r="2642" spans="1:3">
      <c r="A2642" t="s">
        <v>9913</v>
      </c>
      <c r="B2642" s="348">
        <v>36053</v>
      </c>
      <c r="C2642" s="344" t="s">
        <v>10151</v>
      </c>
    </row>
    <row r="2643" spans="1:3">
      <c r="A2643" s="59" t="s">
        <v>9304</v>
      </c>
      <c r="B2643" s="338">
        <v>35827</v>
      </c>
      <c r="C2643" s="337" t="s">
        <v>8295</v>
      </c>
    </row>
    <row r="2644" spans="1:3">
      <c r="A2644" t="s">
        <v>2544</v>
      </c>
      <c r="B2644" s="341">
        <v>31161</v>
      </c>
      <c r="C2644" s="342" t="s">
        <v>3495</v>
      </c>
    </row>
    <row r="2645" spans="1:3">
      <c r="A2645" s="10" t="s">
        <v>4619</v>
      </c>
      <c r="B2645" s="341">
        <v>33554</v>
      </c>
      <c r="C2645" s="337" t="s">
        <v>4846</v>
      </c>
    </row>
    <row r="2646" spans="1:3">
      <c r="A2646" s="10" t="s">
        <v>4363</v>
      </c>
      <c r="B2646" s="341">
        <v>33321</v>
      </c>
      <c r="C2646" s="337" t="s">
        <v>4179</v>
      </c>
    </row>
    <row r="2647" spans="1:3">
      <c r="A2647" s="59" t="s">
        <v>7391</v>
      </c>
      <c r="B2647" s="338">
        <v>34205</v>
      </c>
      <c r="C2647" s="347" t="s">
        <v>7502</v>
      </c>
    </row>
    <row r="2648" spans="1:3">
      <c r="A2648" s="10" t="s">
        <v>4611</v>
      </c>
      <c r="B2648" s="341">
        <v>33589</v>
      </c>
      <c r="C2648" s="337" t="s">
        <v>4846</v>
      </c>
    </row>
    <row r="2649" spans="1:3">
      <c r="A2649" s="59" t="s">
        <v>6613</v>
      </c>
      <c r="B2649" s="338">
        <v>34828</v>
      </c>
      <c r="C2649" s="337" t="s">
        <v>6802</v>
      </c>
    </row>
    <row r="2650" spans="1:3">
      <c r="A2650" t="s">
        <v>756</v>
      </c>
      <c r="B2650" s="341">
        <v>32028</v>
      </c>
      <c r="C2650" s="342" t="s">
        <v>1163</v>
      </c>
    </row>
    <row r="2651" spans="1:3">
      <c r="A2651" s="109" t="s">
        <v>8204</v>
      </c>
      <c r="B2651" s="345">
        <v>36014</v>
      </c>
      <c r="C2651" s="346" t="s">
        <v>8288</v>
      </c>
    </row>
    <row r="2652" spans="1:3">
      <c r="A2652" t="s">
        <v>10036</v>
      </c>
      <c r="B2652" s="348">
        <v>36747</v>
      </c>
      <c r="C2652" s="340" t="s">
        <v>9980</v>
      </c>
    </row>
    <row r="2653" spans="1:3">
      <c r="A2653" t="s">
        <v>1251</v>
      </c>
      <c r="B2653" s="341">
        <v>28430</v>
      </c>
      <c r="C2653" s="342" t="s">
        <v>1252</v>
      </c>
    </row>
    <row r="2654" spans="1:3">
      <c r="A2654" s="316" t="s">
        <v>11121</v>
      </c>
      <c r="B2654" s="339">
        <v>36678</v>
      </c>
      <c r="C2654" s="340">
        <v>23.6</v>
      </c>
    </row>
    <row r="2655" spans="1:3">
      <c r="A2655" s="316" t="s">
        <v>11122</v>
      </c>
      <c r="B2655" s="339">
        <v>37159</v>
      </c>
      <c r="C2655" s="340">
        <v>23.3</v>
      </c>
    </row>
    <row r="2656" spans="1:3">
      <c r="A2656" s="10" t="s">
        <v>4590</v>
      </c>
      <c r="B2656" s="341">
        <v>33501</v>
      </c>
      <c r="C2656" s="337" t="s">
        <v>4853</v>
      </c>
    </row>
    <row r="2657" spans="1:3">
      <c r="A2657" s="90" t="s">
        <v>3825</v>
      </c>
      <c r="B2657" s="338">
        <v>33238</v>
      </c>
      <c r="C2657" s="337" t="s">
        <v>4187</v>
      </c>
    </row>
    <row r="2658" spans="1:3">
      <c r="A2658" s="59" t="s">
        <v>5406</v>
      </c>
      <c r="B2658" s="338">
        <v>33360</v>
      </c>
      <c r="C2658" s="337" t="s">
        <v>4846</v>
      </c>
    </row>
    <row r="2659" spans="1:3">
      <c r="A2659" t="s">
        <v>757</v>
      </c>
      <c r="B2659" s="341">
        <v>32507</v>
      </c>
      <c r="C2659" s="342" t="s">
        <v>1153</v>
      </c>
    </row>
    <row r="2660" spans="1:3">
      <c r="A2660" s="316" t="s">
        <v>11123</v>
      </c>
      <c r="B2660" s="339">
        <v>36046</v>
      </c>
      <c r="C2660" s="340" t="s">
        <v>10953</v>
      </c>
    </row>
    <row r="2661" spans="1:3">
      <c r="A2661" t="s">
        <v>3697</v>
      </c>
      <c r="B2661" s="341">
        <v>29542</v>
      </c>
      <c r="C2661" s="342" t="s">
        <v>2634</v>
      </c>
    </row>
    <row r="2662" spans="1:3">
      <c r="A2662" s="59" t="s">
        <v>5685</v>
      </c>
      <c r="B2662" s="338">
        <v>34487</v>
      </c>
      <c r="C2662" s="337" t="s">
        <v>5870</v>
      </c>
    </row>
    <row r="2663" spans="1:3">
      <c r="A2663" s="164" t="s">
        <v>8050</v>
      </c>
      <c r="B2663" s="350">
        <v>36491</v>
      </c>
      <c r="C2663" s="351" t="s">
        <v>8287</v>
      </c>
    </row>
    <row r="2664" spans="1:3">
      <c r="A2664" t="s">
        <v>9329</v>
      </c>
      <c r="B2664" s="341">
        <v>34578</v>
      </c>
    </row>
    <row r="2665" spans="1:3">
      <c r="A2665" t="s">
        <v>3772</v>
      </c>
      <c r="B2665" s="341">
        <v>30653</v>
      </c>
      <c r="C2665" s="342" t="s">
        <v>2796</v>
      </c>
    </row>
    <row r="2666" spans="1:3">
      <c r="A2666" s="90" t="s">
        <v>3982</v>
      </c>
      <c r="B2666" s="338">
        <v>32675</v>
      </c>
      <c r="C2666" s="337" t="s">
        <v>499</v>
      </c>
    </row>
    <row r="2667" spans="1:3">
      <c r="A2667" t="s">
        <v>758</v>
      </c>
      <c r="B2667" s="341">
        <v>32726</v>
      </c>
      <c r="C2667" s="342" t="s">
        <v>1170</v>
      </c>
    </row>
    <row r="2668" spans="1:3">
      <c r="A2668" s="316" t="s">
        <v>11124</v>
      </c>
      <c r="B2668" s="339">
        <v>36838</v>
      </c>
      <c r="C2668" s="340" t="s">
        <v>10953</v>
      </c>
    </row>
    <row r="2669" spans="1:3">
      <c r="A2669" s="90" t="s">
        <v>3983</v>
      </c>
      <c r="B2669" s="338">
        <v>32963</v>
      </c>
      <c r="C2669" s="337" t="s">
        <v>497</v>
      </c>
    </row>
    <row r="2670" spans="1:3">
      <c r="A2670" t="s">
        <v>2209</v>
      </c>
      <c r="B2670" s="341">
        <v>30502</v>
      </c>
      <c r="C2670" s="342" t="s">
        <v>2199</v>
      </c>
    </row>
    <row r="2671" spans="1:3">
      <c r="A2671" s="316" t="s">
        <v>11125</v>
      </c>
      <c r="B2671" s="339">
        <v>36210</v>
      </c>
      <c r="C2671" s="340" t="s">
        <v>10953</v>
      </c>
    </row>
    <row r="2672" spans="1:3">
      <c r="A2672" s="59" t="s">
        <v>7364</v>
      </c>
      <c r="B2672" s="338">
        <v>35255</v>
      </c>
      <c r="C2672" s="347" t="s">
        <v>7478</v>
      </c>
    </row>
    <row r="2673" spans="1:3">
      <c r="A2673" s="156" t="s">
        <v>7158</v>
      </c>
      <c r="B2673" s="338">
        <v>32624</v>
      </c>
      <c r="C2673" s="337" t="s">
        <v>339</v>
      </c>
    </row>
    <row r="2674" spans="1:3">
      <c r="A2674" t="s">
        <v>10098</v>
      </c>
      <c r="B2674" s="348">
        <v>36202</v>
      </c>
      <c r="C2674" s="340" t="s">
        <v>9542</v>
      </c>
    </row>
    <row r="2675" spans="1:3">
      <c r="A2675" t="s">
        <v>10215</v>
      </c>
      <c r="B2675" s="348">
        <v>35675</v>
      </c>
      <c r="C2675" s="344" t="s">
        <v>10151</v>
      </c>
    </row>
    <row r="2676" spans="1:3">
      <c r="A2676" t="s">
        <v>9899</v>
      </c>
      <c r="B2676" s="348">
        <v>36459</v>
      </c>
      <c r="C2676" s="340" t="s">
        <v>9644</v>
      </c>
    </row>
    <row r="2677" spans="1:3">
      <c r="A2677" t="s">
        <v>759</v>
      </c>
      <c r="B2677" s="341">
        <v>32863</v>
      </c>
      <c r="C2677" s="342" t="s">
        <v>760</v>
      </c>
    </row>
    <row r="2678" spans="1:3">
      <c r="A2678" s="59" t="s">
        <v>164</v>
      </c>
      <c r="B2678" s="338">
        <v>32624</v>
      </c>
      <c r="C2678" s="337" t="s">
        <v>339</v>
      </c>
    </row>
    <row r="2679" spans="1:3">
      <c r="A2679" s="100" t="s">
        <v>4487</v>
      </c>
      <c r="B2679" s="341">
        <v>32539</v>
      </c>
      <c r="C2679" s="337" t="s">
        <v>1153</v>
      </c>
    </row>
    <row r="2680" spans="1:3">
      <c r="A2680" t="s">
        <v>8984</v>
      </c>
    </row>
    <row r="2681" spans="1:3">
      <c r="A2681" s="59" t="s">
        <v>5454</v>
      </c>
      <c r="B2681" s="338">
        <v>34345</v>
      </c>
      <c r="C2681" s="337" t="s">
        <v>5841</v>
      </c>
    </row>
    <row r="2682" spans="1:3">
      <c r="A2682" s="316" t="s">
        <v>11126</v>
      </c>
      <c r="B2682" s="339">
        <v>36448</v>
      </c>
      <c r="C2682" s="340">
        <v>23.6</v>
      </c>
    </row>
    <row r="2683" spans="1:3">
      <c r="A2683" s="59" t="s">
        <v>340</v>
      </c>
      <c r="B2683" s="338">
        <v>32082</v>
      </c>
      <c r="C2683" s="337" t="s">
        <v>341</v>
      </c>
    </row>
    <row r="2684" spans="1:3">
      <c r="A2684" s="59" t="s">
        <v>342</v>
      </c>
      <c r="B2684" s="338">
        <v>31170</v>
      </c>
      <c r="C2684" s="337" t="s">
        <v>3138</v>
      </c>
    </row>
    <row r="2685" spans="1:3">
      <c r="A2685" s="59" t="s">
        <v>5080</v>
      </c>
      <c r="B2685" s="338">
        <v>34199</v>
      </c>
      <c r="C2685" s="337" t="s">
        <v>5314</v>
      </c>
    </row>
    <row r="2686" spans="1:3">
      <c r="A2686" s="59" t="s">
        <v>6515</v>
      </c>
      <c r="B2686" s="338">
        <v>34494</v>
      </c>
      <c r="C2686" s="337" t="s">
        <v>6351</v>
      </c>
    </row>
    <row r="2687" spans="1:3">
      <c r="A2687" t="s">
        <v>761</v>
      </c>
      <c r="B2687" s="341">
        <v>32336</v>
      </c>
      <c r="C2687" s="342" t="s">
        <v>2294</v>
      </c>
    </row>
    <row r="2688" spans="1:3">
      <c r="A2688" s="235" t="s">
        <v>7426</v>
      </c>
      <c r="B2688" s="338">
        <v>35021</v>
      </c>
      <c r="C2688" s="347" t="s">
        <v>7480</v>
      </c>
    </row>
    <row r="2689" spans="1:3">
      <c r="A2689" s="10" t="s">
        <v>4357</v>
      </c>
      <c r="B2689" s="341">
        <v>33364</v>
      </c>
      <c r="C2689" s="337" t="s">
        <v>4181</v>
      </c>
    </row>
    <row r="2690" spans="1:3">
      <c r="A2690" s="59" t="s">
        <v>5999</v>
      </c>
      <c r="B2690" s="338">
        <v>34490</v>
      </c>
      <c r="C2690" s="347" t="s">
        <v>6350</v>
      </c>
    </row>
    <row r="2691" spans="1:3">
      <c r="A2691" s="164" t="s">
        <v>8128</v>
      </c>
      <c r="B2691" s="350">
        <v>36001</v>
      </c>
      <c r="C2691" s="351" t="s">
        <v>8292</v>
      </c>
    </row>
    <row r="2692" spans="1:3">
      <c r="A2692" t="s">
        <v>2965</v>
      </c>
      <c r="B2692" s="341">
        <v>31909</v>
      </c>
      <c r="C2692" s="342" t="s">
        <v>2966</v>
      </c>
    </row>
    <row r="2693" spans="1:3">
      <c r="A2693" s="99" t="s">
        <v>11127</v>
      </c>
      <c r="B2693" s="339">
        <v>36582</v>
      </c>
      <c r="C2693" s="340">
        <v>23.7</v>
      </c>
    </row>
    <row r="2694" spans="1:3">
      <c r="A2694" s="59" t="s">
        <v>7241</v>
      </c>
      <c r="B2694" s="338">
        <v>34721</v>
      </c>
      <c r="C2694" s="347" t="s">
        <v>6358</v>
      </c>
    </row>
    <row r="2695" spans="1:3">
      <c r="A2695" t="s">
        <v>2967</v>
      </c>
      <c r="B2695" s="341">
        <v>32224</v>
      </c>
      <c r="C2695" s="342" t="s">
        <v>2409</v>
      </c>
    </row>
    <row r="2696" spans="1:3">
      <c r="A2696" t="s">
        <v>2968</v>
      </c>
      <c r="B2696" s="341">
        <v>30749</v>
      </c>
      <c r="C2696" s="342" t="s">
        <v>3495</v>
      </c>
    </row>
    <row r="2697" spans="1:3">
      <c r="A2697" s="59" t="s">
        <v>6516</v>
      </c>
      <c r="B2697" s="338">
        <v>34984</v>
      </c>
      <c r="C2697" s="337" t="s">
        <v>6801</v>
      </c>
    </row>
    <row r="2698" spans="1:3">
      <c r="A2698" s="316" t="s">
        <v>11128</v>
      </c>
      <c r="B2698" s="339">
        <v>36685</v>
      </c>
      <c r="C2698" s="340" t="s">
        <v>10953</v>
      </c>
    </row>
    <row r="2699" spans="1:3">
      <c r="A2699" s="59" t="s">
        <v>7393</v>
      </c>
      <c r="B2699" s="338">
        <v>35054</v>
      </c>
      <c r="C2699" s="347" t="s">
        <v>6796</v>
      </c>
    </row>
    <row r="2700" spans="1:3">
      <c r="A2700" s="59" t="s">
        <v>5485</v>
      </c>
      <c r="B2700" s="338">
        <v>34945</v>
      </c>
      <c r="C2700" s="337" t="s">
        <v>5843</v>
      </c>
    </row>
    <row r="2701" spans="1:3">
      <c r="A2701" s="99" t="s">
        <v>8980</v>
      </c>
      <c r="B2701" s="338">
        <v>34086</v>
      </c>
      <c r="C2701" s="347" t="s">
        <v>6373</v>
      </c>
    </row>
    <row r="2702" spans="1:3">
      <c r="A2702" s="59" t="s">
        <v>6180</v>
      </c>
      <c r="B2702" s="338">
        <v>34960</v>
      </c>
      <c r="C2702" s="347" t="s">
        <v>6372</v>
      </c>
    </row>
    <row r="2703" spans="1:3">
      <c r="A2703" t="s">
        <v>9050</v>
      </c>
      <c r="B2703" s="341">
        <v>35977</v>
      </c>
      <c r="C2703" s="340" t="s">
        <v>8295</v>
      </c>
    </row>
    <row r="2704" spans="1:3">
      <c r="A2704" s="10" t="s">
        <v>4439</v>
      </c>
      <c r="B2704" s="341">
        <v>33679</v>
      </c>
      <c r="C2704" s="337" t="s">
        <v>4862</v>
      </c>
    </row>
    <row r="2705" spans="1:3">
      <c r="A2705" s="10" t="s">
        <v>4321</v>
      </c>
      <c r="B2705" s="341">
        <v>32844</v>
      </c>
      <c r="C2705" s="337" t="s">
        <v>497</v>
      </c>
    </row>
    <row r="2706" spans="1:3">
      <c r="A2706" s="164" t="s">
        <v>8170</v>
      </c>
      <c r="B2706" s="350">
        <v>36383</v>
      </c>
      <c r="C2706" s="351" t="s">
        <v>8287</v>
      </c>
    </row>
    <row r="2707" spans="1:3">
      <c r="A2707" t="s">
        <v>6167</v>
      </c>
      <c r="B2707" s="338">
        <v>33858</v>
      </c>
      <c r="C2707" s="347" t="s">
        <v>5840</v>
      </c>
    </row>
    <row r="2708" spans="1:3">
      <c r="A2708" t="s">
        <v>3144</v>
      </c>
      <c r="B2708" s="341">
        <v>31322</v>
      </c>
      <c r="C2708" s="342" t="s">
        <v>2884</v>
      </c>
    </row>
    <row r="2709" spans="1:3">
      <c r="A2709" s="164" t="s">
        <v>8073</v>
      </c>
      <c r="B2709" s="350">
        <v>35898</v>
      </c>
      <c r="C2709" s="351" t="s">
        <v>8289</v>
      </c>
    </row>
    <row r="2710" spans="1:3">
      <c r="A2710" s="109" t="s">
        <v>7999</v>
      </c>
      <c r="B2710" s="345">
        <v>35398</v>
      </c>
      <c r="C2710" s="346" t="s">
        <v>8289</v>
      </c>
    </row>
    <row r="2711" spans="1:3">
      <c r="A2711" s="59" t="s">
        <v>6763</v>
      </c>
      <c r="B2711" s="338">
        <v>34304</v>
      </c>
      <c r="C2711" s="337" t="s">
        <v>5839</v>
      </c>
    </row>
    <row r="2712" spans="1:3">
      <c r="A2712" t="s">
        <v>2511</v>
      </c>
      <c r="B2712" s="341">
        <v>31747</v>
      </c>
      <c r="C2712" s="342" t="s">
        <v>1444</v>
      </c>
    </row>
    <row r="2713" spans="1:3">
      <c r="A2713" s="316" t="s">
        <v>11129</v>
      </c>
      <c r="B2713" s="339">
        <v>35996</v>
      </c>
      <c r="C2713" s="340">
        <v>23.5</v>
      </c>
    </row>
    <row r="2714" spans="1:3">
      <c r="A2714" s="59" t="s">
        <v>6511</v>
      </c>
      <c r="B2714" s="338">
        <v>35011</v>
      </c>
      <c r="C2714" s="337" t="s">
        <v>6804</v>
      </c>
    </row>
    <row r="2715" spans="1:3">
      <c r="A2715" t="s">
        <v>3500</v>
      </c>
      <c r="B2715" s="341">
        <v>30585</v>
      </c>
      <c r="C2715" s="342" t="s">
        <v>3489</v>
      </c>
    </row>
    <row r="2716" spans="1:3">
      <c r="A2716" t="s">
        <v>10126</v>
      </c>
      <c r="B2716" s="348">
        <v>36993</v>
      </c>
      <c r="C2716" s="340" t="s">
        <v>9542</v>
      </c>
    </row>
    <row r="2717" spans="1:3">
      <c r="A2717" s="59" t="s">
        <v>6042</v>
      </c>
      <c r="B2717" s="338">
        <v>34313</v>
      </c>
      <c r="C2717" s="347" t="s">
        <v>6353</v>
      </c>
    </row>
    <row r="2718" spans="1:3">
      <c r="A2718" s="59" t="s">
        <v>5429</v>
      </c>
      <c r="B2718" s="338">
        <v>33591</v>
      </c>
      <c r="C2718" s="337" t="s">
        <v>5314</v>
      </c>
    </row>
    <row r="2719" spans="1:3">
      <c r="A2719" t="s">
        <v>3043</v>
      </c>
      <c r="B2719" s="341">
        <v>29637</v>
      </c>
      <c r="C2719" s="342" t="s">
        <v>2796</v>
      </c>
    </row>
    <row r="2720" spans="1:3">
      <c r="A2720" s="100" t="s">
        <v>4587</v>
      </c>
      <c r="B2720" s="341">
        <v>33431</v>
      </c>
      <c r="C2720" s="337" t="s">
        <v>4848</v>
      </c>
    </row>
    <row r="2721" spans="1:3">
      <c r="A2721" s="59" t="s">
        <v>6595</v>
      </c>
      <c r="B2721" s="338">
        <v>35020</v>
      </c>
      <c r="C2721" s="337" t="s">
        <v>6795</v>
      </c>
    </row>
    <row r="2722" spans="1:3">
      <c r="A2722" t="s">
        <v>3059</v>
      </c>
      <c r="B2722" s="341">
        <v>29349</v>
      </c>
      <c r="C2722" s="342" t="s">
        <v>2634</v>
      </c>
    </row>
    <row r="2723" spans="1:3">
      <c r="A2723" s="109" t="s">
        <v>8006</v>
      </c>
      <c r="B2723" s="345">
        <v>35419</v>
      </c>
      <c r="C2723" s="346" t="s">
        <v>7481</v>
      </c>
    </row>
    <row r="2724" spans="1:3">
      <c r="A2724" s="164" t="s">
        <v>8090</v>
      </c>
      <c r="B2724" s="350">
        <v>35466</v>
      </c>
      <c r="C2724" s="351" t="s">
        <v>8285</v>
      </c>
    </row>
    <row r="2725" spans="1:3">
      <c r="A2725" s="59" t="s">
        <v>6547</v>
      </c>
      <c r="B2725" s="338">
        <v>35158</v>
      </c>
      <c r="C2725" s="337" t="s">
        <v>6804</v>
      </c>
    </row>
    <row r="2726" spans="1:3">
      <c r="A2726" s="59" t="s">
        <v>6685</v>
      </c>
      <c r="B2726" s="338">
        <v>35177</v>
      </c>
      <c r="C2726" s="337" t="s">
        <v>6796</v>
      </c>
    </row>
    <row r="2727" spans="1:3">
      <c r="A2727" t="s">
        <v>2969</v>
      </c>
      <c r="B2727" s="341">
        <v>32243</v>
      </c>
      <c r="C2727" s="342" t="s">
        <v>2970</v>
      </c>
    </row>
    <row r="2728" spans="1:3">
      <c r="A2728" s="316" t="s">
        <v>11130</v>
      </c>
      <c r="B2728" s="339">
        <v>36503</v>
      </c>
      <c r="C2728" s="340" t="s">
        <v>10953</v>
      </c>
    </row>
    <row r="2729" spans="1:3">
      <c r="A2729" s="59" t="s">
        <v>6667</v>
      </c>
      <c r="B2729" s="338">
        <v>35437</v>
      </c>
      <c r="C2729" s="337" t="s">
        <v>6834</v>
      </c>
    </row>
    <row r="2730" spans="1:3">
      <c r="A2730" t="s">
        <v>1381</v>
      </c>
      <c r="B2730" s="341">
        <v>31289</v>
      </c>
      <c r="C2730" s="342" t="s">
        <v>2668</v>
      </c>
    </row>
    <row r="2731" spans="1:3">
      <c r="A2731" s="59" t="s">
        <v>343</v>
      </c>
      <c r="B2731" s="338">
        <v>32884</v>
      </c>
      <c r="C2731" s="337" t="s">
        <v>497</v>
      </c>
    </row>
    <row r="2732" spans="1:3">
      <c r="A2732" t="s">
        <v>762</v>
      </c>
      <c r="B2732" s="341">
        <v>30497</v>
      </c>
      <c r="C2732" s="342" t="s">
        <v>763</v>
      </c>
    </row>
    <row r="2733" spans="1:3">
      <c r="A2733" t="s">
        <v>2971</v>
      </c>
      <c r="B2733" s="341">
        <v>31354</v>
      </c>
      <c r="C2733" s="342" t="s">
        <v>1275</v>
      </c>
    </row>
    <row r="2734" spans="1:3">
      <c r="A2734" s="164" t="s">
        <v>8008</v>
      </c>
      <c r="B2734" s="350">
        <v>34311</v>
      </c>
      <c r="C2734" s="351" t="s">
        <v>8286</v>
      </c>
    </row>
    <row r="2735" spans="1:3">
      <c r="A2735" s="316" t="s">
        <v>11131</v>
      </c>
      <c r="B2735" s="339">
        <v>36453</v>
      </c>
      <c r="C2735" s="340" t="s">
        <v>10953</v>
      </c>
    </row>
    <row r="2736" spans="1:3">
      <c r="A2736" t="s">
        <v>3022</v>
      </c>
      <c r="B2736" s="341">
        <v>30519</v>
      </c>
      <c r="C2736" s="342" t="s">
        <v>3060</v>
      </c>
    </row>
    <row r="2737" spans="1:3">
      <c r="A2737" t="s">
        <v>10216</v>
      </c>
      <c r="B2737" s="348">
        <v>35893</v>
      </c>
      <c r="C2737" s="344" t="s">
        <v>10151</v>
      </c>
    </row>
    <row r="2738" spans="1:3">
      <c r="A2738" t="s">
        <v>1791</v>
      </c>
      <c r="B2738" s="341">
        <v>31249</v>
      </c>
      <c r="C2738" s="342" t="s">
        <v>2886</v>
      </c>
    </row>
    <row r="2739" spans="1:3">
      <c r="A2739" t="s">
        <v>8966</v>
      </c>
      <c r="B2739" s="341">
        <v>35947</v>
      </c>
      <c r="C2739" s="341" t="s">
        <v>8523</v>
      </c>
    </row>
    <row r="2740" spans="1:3">
      <c r="A2740" t="s">
        <v>1398</v>
      </c>
      <c r="B2740" s="341">
        <v>30427</v>
      </c>
      <c r="C2740" s="342" t="s">
        <v>3489</v>
      </c>
    </row>
    <row r="2741" spans="1:3">
      <c r="A2741" t="s">
        <v>10144</v>
      </c>
      <c r="B2741" s="348">
        <v>36070</v>
      </c>
      <c r="C2741" s="340" t="s">
        <v>9644</v>
      </c>
    </row>
    <row r="2742" spans="1:3">
      <c r="A2742" s="59" t="s">
        <v>5213</v>
      </c>
      <c r="B2742" s="338">
        <v>33952</v>
      </c>
      <c r="C2742" s="337" t="s">
        <v>5317</v>
      </c>
    </row>
    <row r="2743" spans="1:3">
      <c r="A2743" t="s">
        <v>9066</v>
      </c>
      <c r="B2743" s="341">
        <v>35735</v>
      </c>
      <c r="C2743" s="340" t="s">
        <v>8295</v>
      </c>
    </row>
    <row r="2744" spans="1:3">
      <c r="A2744" t="s">
        <v>1040</v>
      </c>
      <c r="B2744" s="341">
        <v>31569</v>
      </c>
      <c r="C2744" s="342" t="s">
        <v>1041</v>
      </c>
    </row>
    <row r="2745" spans="1:3">
      <c r="A2745" t="s">
        <v>3171</v>
      </c>
      <c r="B2745" s="341">
        <v>30330</v>
      </c>
      <c r="C2745" s="342" t="s">
        <v>2197</v>
      </c>
    </row>
    <row r="2746" spans="1:3">
      <c r="A2746" s="10" t="s">
        <v>4319</v>
      </c>
      <c r="B2746" s="341">
        <v>32250</v>
      </c>
      <c r="C2746" s="337" t="s">
        <v>1153</v>
      </c>
    </row>
    <row r="2747" spans="1:3">
      <c r="A2747" t="s">
        <v>1746</v>
      </c>
      <c r="B2747" s="341">
        <v>30138</v>
      </c>
      <c r="C2747" s="342" t="s">
        <v>2196</v>
      </c>
    </row>
    <row r="2748" spans="1:3">
      <c r="A2748" t="s">
        <v>8929</v>
      </c>
      <c r="B2748" s="341">
        <v>35674</v>
      </c>
    </row>
    <row r="2749" spans="1:3">
      <c r="A2749" s="59" t="s">
        <v>7369</v>
      </c>
      <c r="B2749" s="338">
        <v>35837</v>
      </c>
      <c r="C2749" s="347" t="s">
        <v>7503</v>
      </c>
    </row>
    <row r="2750" spans="1:3">
      <c r="A2750" s="59" t="s">
        <v>6567</v>
      </c>
      <c r="B2750" s="338">
        <v>34975</v>
      </c>
      <c r="C2750" s="337" t="s">
        <v>6796</v>
      </c>
    </row>
    <row r="2751" spans="1:3">
      <c r="A2751" s="10" t="s">
        <v>4620</v>
      </c>
      <c r="B2751" s="341">
        <v>33524</v>
      </c>
      <c r="C2751" s="337" t="s">
        <v>4846</v>
      </c>
    </row>
    <row r="2752" spans="1:3">
      <c r="A2752" s="164" t="s">
        <v>7973</v>
      </c>
      <c r="B2752" s="350">
        <v>35459</v>
      </c>
      <c r="C2752" s="351" t="s">
        <v>8286</v>
      </c>
    </row>
    <row r="2753" spans="1:3">
      <c r="A2753" t="s">
        <v>9130</v>
      </c>
      <c r="B2753" s="341">
        <v>36281</v>
      </c>
      <c r="C2753" s="341" t="s">
        <v>8522</v>
      </c>
    </row>
    <row r="2754" spans="1:3">
      <c r="A2754" s="59" t="s">
        <v>6548</v>
      </c>
      <c r="B2754" s="338">
        <v>35048</v>
      </c>
      <c r="C2754" s="337" t="s">
        <v>6802</v>
      </c>
    </row>
    <row r="2755" spans="1:3">
      <c r="A2755" s="59" t="s">
        <v>7295</v>
      </c>
      <c r="B2755" s="338">
        <v>35552</v>
      </c>
      <c r="C2755" s="347" t="s">
        <v>7478</v>
      </c>
    </row>
    <row r="2756" spans="1:3">
      <c r="A2756" t="s">
        <v>1844</v>
      </c>
      <c r="B2756" s="341">
        <v>29603</v>
      </c>
      <c r="C2756" s="342" t="s">
        <v>3486</v>
      </c>
    </row>
    <row r="2757" spans="1:3">
      <c r="A2757" s="59" t="s">
        <v>4940</v>
      </c>
      <c r="B2757" s="338">
        <v>33007</v>
      </c>
      <c r="C2757" s="337" t="s">
        <v>4179</v>
      </c>
    </row>
    <row r="2758" spans="1:3">
      <c r="A2758" s="59" t="s">
        <v>5478</v>
      </c>
      <c r="B2758" s="338">
        <v>34111</v>
      </c>
      <c r="C2758" s="337" t="s">
        <v>5839</v>
      </c>
    </row>
    <row r="2759" spans="1:3">
      <c r="A2759" s="99" t="s">
        <v>11132</v>
      </c>
      <c r="B2759" s="339">
        <v>35425</v>
      </c>
      <c r="C2759" s="340" t="s">
        <v>11015</v>
      </c>
    </row>
    <row r="2760" spans="1:3">
      <c r="A2760" s="59" t="s">
        <v>6578</v>
      </c>
      <c r="B2760" s="338">
        <v>35280</v>
      </c>
      <c r="C2760" s="337" t="s">
        <v>6815</v>
      </c>
    </row>
    <row r="2761" spans="1:3">
      <c r="A2761" s="59" t="s">
        <v>3773</v>
      </c>
      <c r="B2761" s="338">
        <v>32038</v>
      </c>
      <c r="C2761" s="352" t="s">
        <v>2409</v>
      </c>
    </row>
    <row r="2762" spans="1:3">
      <c r="A2762" s="100" t="s">
        <v>4593</v>
      </c>
      <c r="B2762" s="341">
        <v>33758</v>
      </c>
      <c r="C2762" s="337" t="s">
        <v>4878</v>
      </c>
    </row>
    <row r="2763" spans="1:3">
      <c r="A2763" s="59" t="s">
        <v>5205</v>
      </c>
      <c r="B2763" s="338">
        <v>34489</v>
      </c>
      <c r="C2763" s="337" t="s">
        <v>5316</v>
      </c>
    </row>
    <row r="2764" spans="1:3">
      <c r="A2764" s="59" t="s">
        <v>344</v>
      </c>
      <c r="B2764" s="338">
        <v>32803</v>
      </c>
      <c r="C2764" s="337" t="s">
        <v>483</v>
      </c>
    </row>
    <row r="2765" spans="1:3">
      <c r="A2765" s="90" t="s">
        <v>3984</v>
      </c>
      <c r="B2765" s="338">
        <v>33341</v>
      </c>
      <c r="C2765" s="337" t="s">
        <v>4184</v>
      </c>
    </row>
    <row r="2766" spans="1:3">
      <c r="A2766" s="59" t="s">
        <v>6756</v>
      </c>
      <c r="B2766" s="338">
        <v>34947</v>
      </c>
      <c r="C2766" s="337" t="s">
        <v>6796</v>
      </c>
    </row>
    <row r="2767" spans="1:3">
      <c r="A2767" s="59" t="s">
        <v>345</v>
      </c>
      <c r="B2767" s="338">
        <v>30676</v>
      </c>
      <c r="C2767" s="337" t="s">
        <v>1439</v>
      </c>
    </row>
    <row r="2768" spans="1:3">
      <c r="A2768" s="316" t="s">
        <v>11133</v>
      </c>
      <c r="B2768" s="339">
        <v>36315</v>
      </c>
      <c r="C2768" s="340" t="s">
        <v>10953</v>
      </c>
    </row>
    <row r="2769" spans="1:3">
      <c r="A2769" t="s">
        <v>3774</v>
      </c>
      <c r="B2769" s="341">
        <v>31445</v>
      </c>
      <c r="C2769" s="342" t="s">
        <v>3137</v>
      </c>
    </row>
    <row r="2770" spans="1:3">
      <c r="A2770" t="s">
        <v>1819</v>
      </c>
      <c r="B2770" s="341">
        <v>29025</v>
      </c>
      <c r="C2770" s="342" t="s">
        <v>1820</v>
      </c>
    </row>
    <row r="2771" spans="1:3">
      <c r="A2771" t="s">
        <v>5235</v>
      </c>
      <c r="B2771" s="341">
        <v>28551</v>
      </c>
      <c r="C2771" s="342" t="s">
        <v>2035</v>
      </c>
    </row>
    <row r="2772" spans="1:3">
      <c r="A2772" s="169" t="s">
        <v>2034</v>
      </c>
      <c r="B2772" s="355">
        <v>28551</v>
      </c>
      <c r="C2772" s="364" t="s">
        <v>2035</v>
      </c>
    </row>
    <row r="2773" spans="1:3">
      <c r="A2773" s="59" t="s">
        <v>5244</v>
      </c>
      <c r="B2773" s="338">
        <v>33413</v>
      </c>
      <c r="C2773" s="337" t="s">
        <v>4855</v>
      </c>
    </row>
    <row r="2774" spans="1:3">
      <c r="A2774" s="59" t="s">
        <v>5691</v>
      </c>
      <c r="B2774" s="338">
        <v>34112</v>
      </c>
      <c r="C2774" s="337" t="s">
        <v>5839</v>
      </c>
    </row>
    <row r="2775" spans="1:3">
      <c r="A2775" s="59" t="s">
        <v>1312</v>
      </c>
      <c r="B2775" s="338">
        <v>32111</v>
      </c>
      <c r="C2775" s="352" t="s">
        <v>3775</v>
      </c>
    </row>
    <row r="2776" spans="1:3">
      <c r="A2776" s="316" t="s">
        <v>11134</v>
      </c>
      <c r="B2776" s="339">
        <v>36915</v>
      </c>
      <c r="C2776" s="340" t="s">
        <v>10953</v>
      </c>
    </row>
    <row r="2777" spans="1:3">
      <c r="A2777" s="59" t="s">
        <v>5008</v>
      </c>
      <c r="B2777" s="338">
        <v>34087</v>
      </c>
      <c r="C2777" s="337" t="s">
        <v>5316</v>
      </c>
    </row>
    <row r="2778" spans="1:3">
      <c r="A2778" t="s">
        <v>764</v>
      </c>
      <c r="B2778" s="341">
        <v>32772</v>
      </c>
      <c r="C2778" s="342" t="s">
        <v>1170</v>
      </c>
    </row>
    <row r="2779" spans="1:3">
      <c r="A2779" s="59" t="s">
        <v>5038</v>
      </c>
      <c r="B2779" s="338">
        <v>34093</v>
      </c>
      <c r="C2779" s="337" t="s">
        <v>5322</v>
      </c>
    </row>
    <row r="2780" spans="1:3">
      <c r="A2780" s="59" t="s">
        <v>6732</v>
      </c>
      <c r="B2780" s="338">
        <v>34531</v>
      </c>
      <c r="C2780" s="337" t="s">
        <v>6351</v>
      </c>
    </row>
    <row r="2781" spans="1:3">
      <c r="A2781" s="59" t="s">
        <v>346</v>
      </c>
      <c r="B2781" s="338">
        <v>32178</v>
      </c>
      <c r="C2781" s="337" t="s">
        <v>1153</v>
      </c>
    </row>
    <row r="2782" spans="1:3">
      <c r="A2782" t="s">
        <v>8944</v>
      </c>
      <c r="B2782" s="341">
        <v>35947</v>
      </c>
      <c r="C2782" s="341" t="s">
        <v>8522</v>
      </c>
    </row>
    <row r="2783" spans="1:3">
      <c r="A2783" t="s">
        <v>2972</v>
      </c>
      <c r="B2783" s="341">
        <v>31739</v>
      </c>
      <c r="C2783" s="342" t="s">
        <v>3133</v>
      </c>
    </row>
    <row r="2784" spans="1:3">
      <c r="A2784" s="59" t="s">
        <v>3776</v>
      </c>
      <c r="B2784" s="338">
        <v>30639</v>
      </c>
      <c r="C2784" s="352" t="s">
        <v>3491</v>
      </c>
    </row>
    <row r="2785" spans="1:3">
      <c r="A2785" t="s">
        <v>955</v>
      </c>
      <c r="B2785" s="341">
        <v>31916</v>
      </c>
      <c r="C2785" s="342" t="s">
        <v>2409</v>
      </c>
    </row>
    <row r="2786" spans="1:3">
      <c r="A2786" s="10" t="s">
        <v>4450</v>
      </c>
      <c r="B2786" s="341">
        <v>33598</v>
      </c>
      <c r="C2786" s="337" t="s">
        <v>4846</v>
      </c>
    </row>
    <row r="2787" spans="1:3">
      <c r="A2787" t="s">
        <v>956</v>
      </c>
      <c r="B2787" s="341">
        <v>32237</v>
      </c>
      <c r="C2787" s="342" t="s">
        <v>2409</v>
      </c>
    </row>
    <row r="2788" spans="1:3">
      <c r="A2788" t="s">
        <v>9207</v>
      </c>
      <c r="B2788" s="341">
        <v>36617</v>
      </c>
      <c r="C2788" s="341" t="s">
        <v>8698</v>
      </c>
    </row>
    <row r="2789" spans="1:3">
      <c r="A2789" s="164" t="s">
        <v>8103</v>
      </c>
      <c r="B2789" s="350">
        <v>36327</v>
      </c>
      <c r="C2789" s="351" t="s">
        <v>8287</v>
      </c>
    </row>
    <row r="2790" spans="1:3">
      <c r="A2790" s="99" t="s">
        <v>11135</v>
      </c>
      <c r="B2790" s="339">
        <v>35395</v>
      </c>
      <c r="C2790" s="340">
        <v>18.3</v>
      </c>
    </row>
    <row r="2791" spans="1:3">
      <c r="A2791" s="59" t="s">
        <v>5495</v>
      </c>
      <c r="B2791" s="338">
        <v>34059</v>
      </c>
      <c r="C2791" s="337" t="s">
        <v>5841</v>
      </c>
    </row>
    <row r="2792" spans="1:3">
      <c r="A2792" s="90" t="s">
        <v>3985</v>
      </c>
      <c r="B2792" s="338">
        <v>33630</v>
      </c>
      <c r="C2792" s="337" t="s">
        <v>4179</v>
      </c>
    </row>
    <row r="2793" spans="1:3">
      <c r="A2793" s="109" t="s">
        <v>8100</v>
      </c>
      <c r="B2793" s="345">
        <v>35272</v>
      </c>
      <c r="C2793" s="346" t="s">
        <v>8288</v>
      </c>
    </row>
    <row r="2794" spans="1:3">
      <c r="A2794" s="90" t="s">
        <v>3986</v>
      </c>
      <c r="B2794" s="338">
        <v>33269</v>
      </c>
      <c r="C2794" s="337" t="s">
        <v>4179</v>
      </c>
    </row>
    <row r="2795" spans="1:3">
      <c r="A2795" s="59" t="s">
        <v>347</v>
      </c>
      <c r="B2795" s="338">
        <v>32918</v>
      </c>
      <c r="C2795" s="337" t="s">
        <v>483</v>
      </c>
    </row>
    <row r="2796" spans="1:3">
      <c r="A2796" s="90" t="s">
        <v>3987</v>
      </c>
      <c r="B2796" s="338">
        <v>32759</v>
      </c>
      <c r="C2796" s="337" t="s">
        <v>4196</v>
      </c>
    </row>
    <row r="2797" spans="1:3">
      <c r="A2797" s="90" t="s">
        <v>3988</v>
      </c>
      <c r="B2797" s="338">
        <v>32913</v>
      </c>
      <c r="C2797" s="337" t="s">
        <v>4187</v>
      </c>
    </row>
    <row r="2798" spans="1:3">
      <c r="A2798" t="s">
        <v>1872</v>
      </c>
      <c r="B2798" s="341">
        <v>29606</v>
      </c>
      <c r="C2798" s="342" t="s">
        <v>2634</v>
      </c>
    </row>
    <row r="2799" spans="1:3">
      <c r="A2799" s="59" t="s">
        <v>7272</v>
      </c>
      <c r="B2799" s="338">
        <v>35059</v>
      </c>
      <c r="C2799" s="347" t="s">
        <v>7480</v>
      </c>
    </row>
    <row r="2800" spans="1:3">
      <c r="A2800" s="59" t="s">
        <v>348</v>
      </c>
      <c r="B2800" s="338">
        <v>32445</v>
      </c>
      <c r="C2800" s="337" t="s">
        <v>483</v>
      </c>
    </row>
    <row r="2801" spans="1:3">
      <c r="A2801" s="59" t="s">
        <v>349</v>
      </c>
      <c r="B2801" s="338">
        <v>32257</v>
      </c>
      <c r="C2801" s="337" t="s">
        <v>1170</v>
      </c>
    </row>
    <row r="2802" spans="1:3">
      <c r="A2802" s="90" t="s">
        <v>3989</v>
      </c>
      <c r="B2802" s="338">
        <v>33676</v>
      </c>
      <c r="C2802" s="337" t="s">
        <v>4182</v>
      </c>
    </row>
    <row r="2803" spans="1:3">
      <c r="A2803" s="90" t="s">
        <v>3990</v>
      </c>
      <c r="B2803" s="338">
        <v>32700</v>
      </c>
      <c r="C2803" s="337" t="s">
        <v>4180</v>
      </c>
    </row>
    <row r="2804" spans="1:3">
      <c r="A2804" s="59" t="s">
        <v>5464</v>
      </c>
      <c r="B2804" s="338">
        <v>34516</v>
      </c>
      <c r="C2804" s="337" t="s">
        <v>5842</v>
      </c>
    </row>
    <row r="2805" spans="1:3">
      <c r="A2805" t="s">
        <v>1285</v>
      </c>
      <c r="B2805" s="341">
        <v>32131</v>
      </c>
      <c r="C2805" s="342" t="s">
        <v>1286</v>
      </c>
    </row>
    <row r="2806" spans="1:3">
      <c r="A2806" t="s">
        <v>3263</v>
      </c>
      <c r="B2806" s="341">
        <v>30120</v>
      </c>
      <c r="C2806" s="342" t="s">
        <v>2690</v>
      </c>
    </row>
    <row r="2807" spans="1:3">
      <c r="A2807" t="s">
        <v>3497</v>
      </c>
      <c r="B2807" s="341">
        <v>31128</v>
      </c>
      <c r="C2807" s="342" t="s">
        <v>1277</v>
      </c>
    </row>
    <row r="2808" spans="1:3">
      <c r="A2808" s="59" t="s">
        <v>6114</v>
      </c>
      <c r="B2808" s="338">
        <v>34359</v>
      </c>
      <c r="C2808" s="347" t="s">
        <v>6353</v>
      </c>
    </row>
    <row r="2809" spans="1:3">
      <c r="A2809" t="s">
        <v>9029</v>
      </c>
      <c r="B2809" s="341">
        <v>35855</v>
      </c>
      <c r="C2809" s="341" t="s">
        <v>8401</v>
      </c>
    </row>
    <row r="2810" spans="1:3">
      <c r="A2810" s="109" t="s">
        <v>8055</v>
      </c>
      <c r="B2810" s="345">
        <v>35551</v>
      </c>
      <c r="C2810" s="346" t="s">
        <v>8285</v>
      </c>
    </row>
    <row r="2811" spans="1:3">
      <c r="A2811" s="59" t="s">
        <v>6721</v>
      </c>
      <c r="B2811" s="338">
        <v>33783</v>
      </c>
      <c r="C2811" s="337" t="s">
        <v>5314</v>
      </c>
    </row>
    <row r="2812" spans="1:3">
      <c r="A2812" t="s">
        <v>3350</v>
      </c>
      <c r="B2812" s="341">
        <v>30580</v>
      </c>
      <c r="C2812" s="342" t="s">
        <v>3489</v>
      </c>
    </row>
    <row r="2813" spans="1:3">
      <c r="A2813" t="s">
        <v>9073</v>
      </c>
      <c r="B2813" s="341">
        <v>35612</v>
      </c>
      <c r="C2813" s="340" t="s">
        <v>8289</v>
      </c>
    </row>
    <row r="2814" spans="1:3">
      <c r="A2814" t="s">
        <v>2558</v>
      </c>
      <c r="B2814" s="341">
        <v>30285</v>
      </c>
      <c r="C2814" s="342" t="s">
        <v>2973</v>
      </c>
    </row>
    <row r="2815" spans="1:3">
      <c r="A2815" t="s">
        <v>957</v>
      </c>
      <c r="B2815" s="341">
        <v>32349</v>
      </c>
      <c r="C2815" s="342" t="s">
        <v>1153</v>
      </c>
    </row>
    <row r="2816" spans="1:3">
      <c r="A2816" t="s">
        <v>1196</v>
      </c>
      <c r="B2816" s="341">
        <v>31132</v>
      </c>
      <c r="C2816" s="342" t="s">
        <v>3133</v>
      </c>
    </row>
    <row r="2817" spans="1:3">
      <c r="A2817" t="s">
        <v>3624</v>
      </c>
      <c r="B2817" s="341">
        <v>30674</v>
      </c>
      <c r="C2817" s="342" t="s">
        <v>3489</v>
      </c>
    </row>
    <row r="2818" spans="1:3">
      <c r="A2818" s="316" t="s">
        <v>11136</v>
      </c>
      <c r="B2818" s="339">
        <v>36287</v>
      </c>
      <c r="C2818" s="340" t="s">
        <v>10953</v>
      </c>
    </row>
    <row r="2819" spans="1:3">
      <c r="A2819" s="59" t="s">
        <v>5109</v>
      </c>
      <c r="B2819" s="338">
        <v>33385</v>
      </c>
      <c r="C2819" s="337" t="s">
        <v>4184</v>
      </c>
    </row>
    <row r="2820" spans="1:3">
      <c r="A2820" s="90" t="s">
        <v>3834</v>
      </c>
      <c r="B2820" s="338">
        <v>32673</v>
      </c>
      <c r="C2820" s="337" t="s">
        <v>1172</v>
      </c>
    </row>
    <row r="2821" spans="1:3">
      <c r="A2821" s="10" t="s">
        <v>4366</v>
      </c>
      <c r="B2821" s="341">
        <v>33871</v>
      </c>
      <c r="C2821" s="337" t="s">
        <v>4853</v>
      </c>
    </row>
    <row r="2822" spans="1:3">
      <c r="A2822" s="90" t="s">
        <v>3991</v>
      </c>
      <c r="B2822" s="338">
        <v>32961</v>
      </c>
      <c r="C2822" s="337" t="s">
        <v>499</v>
      </c>
    </row>
    <row r="2823" spans="1:3">
      <c r="A2823" t="s">
        <v>2974</v>
      </c>
      <c r="B2823" s="341">
        <v>31577</v>
      </c>
      <c r="C2823" s="342" t="s">
        <v>2294</v>
      </c>
    </row>
    <row r="2824" spans="1:3">
      <c r="A2824" t="s">
        <v>2975</v>
      </c>
      <c r="B2824" s="341">
        <v>30917</v>
      </c>
      <c r="C2824" s="342" t="s">
        <v>2976</v>
      </c>
    </row>
    <row r="2825" spans="1:3">
      <c r="A2825" t="s">
        <v>10217</v>
      </c>
      <c r="B2825" s="348">
        <v>36136</v>
      </c>
      <c r="C2825" s="344" t="s">
        <v>10151</v>
      </c>
    </row>
    <row r="2826" spans="1:3">
      <c r="A2826" s="164" t="s">
        <v>8146</v>
      </c>
      <c r="B2826" s="350">
        <v>36274</v>
      </c>
      <c r="C2826" s="351" t="s">
        <v>8287</v>
      </c>
    </row>
    <row r="2827" spans="1:3">
      <c r="A2827" s="59" t="s">
        <v>6540</v>
      </c>
      <c r="B2827" s="338">
        <v>34693</v>
      </c>
      <c r="C2827" s="337" t="s">
        <v>6801</v>
      </c>
    </row>
    <row r="2828" spans="1:3">
      <c r="A2828" t="s">
        <v>10218</v>
      </c>
      <c r="B2828" s="348">
        <v>35894</v>
      </c>
      <c r="C2828" s="344" t="s">
        <v>10151</v>
      </c>
    </row>
    <row r="2829" spans="1:3">
      <c r="A2829" s="10" t="s">
        <v>4514</v>
      </c>
      <c r="B2829" s="341">
        <v>33548</v>
      </c>
      <c r="C2829" s="337" t="s">
        <v>4876</v>
      </c>
    </row>
    <row r="2830" spans="1:3">
      <c r="A2830" s="59" t="s">
        <v>5126</v>
      </c>
      <c r="B2830" s="338">
        <v>33744</v>
      </c>
      <c r="C2830" s="337" t="s">
        <v>4855</v>
      </c>
    </row>
    <row r="2831" spans="1:3">
      <c r="A2831" t="s">
        <v>11392</v>
      </c>
      <c r="B2831" s="348">
        <v>36168</v>
      </c>
      <c r="C2831" s="340" t="s">
        <v>9980</v>
      </c>
    </row>
    <row r="2832" spans="1:3">
      <c r="A2832" t="s">
        <v>9321</v>
      </c>
      <c r="B2832" s="341">
        <v>35034</v>
      </c>
    </row>
    <row r="2833" spans="1:3">
      <c r="A2833" t="s">
        <v>8960</v>
      </c>
      <c r="C2833" s="340" t="s">
        <v>8295</v>
      </c>
    </row>
    <row r="2834" spans="1:3">
      <c r="A2834" s="99" t="s">
        <v>11137</v>
      </c>
      <c r="B2834" s="339">
        <v>36496</v>
      </c>
      <c r="C2834" s="340">
        <v>23.7</v>
      </c>
    </row>
    <row r="2835" spans="1:3">
      <c r="A2835" s="59" t="s">
        <v>7140</v>
      </c>
      <c r="B2835" s="338">
        <v>35007</v>
      </c>
      <c r="C2835" s="347" t="s">
        <v>7480</v>
      </c>
    </row>
    <row r="2836" spans="1:3">
      <c r="A2836" s="99" t="s">
        <v>11138</v>
      </c>
      <c r="B2836" s="339">
        <v>37075</v>
      </c>
      <c r="C2836" s="340">
        <v>23.1</v>
      </c>
    </row>
    <row r="2837" spans="1:3">
      <c r="A2837" s="59" t="s">
        <v>7129</v>
      </c>
      <c r="B2837" s="338">
        <v>33596</v>
      </c>
      <c r="C2837" s="347" t="s">
        <v>5314</v>
      </c>
    </row>
    <row r="2838" spans="1:3">
      <c r="A2838" t="s">
        <v>2402</v>
      </c>
      <c r="B2838" s="341">
        <v>29778</v>
      </c>
      <c r="C2838" s="342" t="s">
        <v>3017</v>
      </c>
    </row>
    <row r="2839" spans="1:3">
      <c r="A2839" s="100" t="s">
        <v>4463</v>
      </c>
      <c r="B2839" s="341">
        <v>33993</v>
      </c>
      <c r="C2839" s="337" t="s">
        <v>4846</v>
      </c>
    </row>
    <row r="2840" spans="1:3">
      <c r="A2840" s="10" t="s">
        <v>12145</v>
      </c>
      <c r="B2840" s="341">
        <v>31024</v>
      </c>
      <c r="C2840" s="342" t="s">
        <v>2793</v>
      </c>
    </row>
    <row r="2841" spans="1:3">
      <c r="A2841" s="316" t="s">
        <v>3370</v>
      </c>
      <c r="B2841" s="339">
        <v>37193</v>
      </c>
      <c r="C2841" s="340">
        <v>23.5</v>
      </c>
    </row>
    <row r="2842" spans="1:3">
      <c r="A2842" s="59" t="s">
        <v>5092</v>
      </c>
      <c r="B2842" s="338">
        <v>32675</v>
      </c>
      <c r="C2842" s="337" t="s">
        <v>499</v>
      </c>
    </row>
    <row r="2843" spans="1:3">
      <c r="A2843" t="s">
        <v>2977</v>
      </c>
      <c r="B2843" s="341">
        <v>30441</v>
      </c>
      <c r="C2843" s="342" t="s">
        <v>3492</v>
      </c>
    </row>
    <row r="2844" spans="1:3">
      <c r="A2844" t="s">
        <v>2977</v>
      </c>
      <c r="B2844" s="348">
        <v>36002</v>
      </c>
      <c r="C2844" s="344" t="s">
        <v>10151</v>
      </c>
    </row>
    <row r="2845" spans="1:3">
      <c r="A2845" t="s">
        <v>2978</v>
      </c>
      <c r="B2845" s="341">
        <v>29652</v>
      </c>
      <c r="C2845" s="342" t="s">
        <v>2979</v>
      </c>
    </row>
    <row r="2846" spans="1:3">
      <c r="A2846" t="s">
        <v>9277</v>
      </c>
      <c r="B2846" s="341">
        <v>36192</v>
      </c>
      <c r="C2846" s="341" t="s">
        <v>8466</v>
      </c>
    </row>
    <row r="2847" spans="1:3">
      <c r="A2847" t="s">
        <v>10219</v>
      </c>
      <c r="B2847" s="348">
        <v>35895</v>
      </c>
      <c r="C2847" s="344" t="s">
        <v>10151</v>
      </c>
    </row>
    <row r="2848" spans="1:3">
      <c r="A2848" t="s">
        <v>2184</v>
      </c>
      <c r="B2848" s="341">
        <v>31315</v>
      </c>
      <c r="C2848" s="342" t="s">
        <v>1623</v>
      </c>
    </row>
    <row r="2849" spans="1:3">
      <c r="A2849" s="90" t="s">
        <v>3992</v>
      </c>
      <c r="B2849" s="338">
        <v>33017</v>
      </c>
      <c r="C2849" s="337" t="s">
        <v>487</v>
      </c>
    </row>
    <row r="2850" spans="1:3">
      <c r="A2850" t="s">
        <v>1562</v>
      </c>
      <c r="B2850" s="341">
        <v>31603</v>
      </c>
      <c r="C2850" s="342" t="s">
        <v>2885</v>
      </c>
    </row>
    <row r="2851" spans="1:3">
      <c r="A2851" s="10" t="s">
        <v>4813</v>
      </c>
      <c r="B2851" s="341">
        <v>32566</v>
      </c>
      <c r="C2851" s="337" t="s">
        <v>4181</v>
      </c>
    </row>
    <row r="2852" spans="1:3">
      <c r="A2852" t="s">
        <v>172</v>
      </c>
      <c r="B2852" s="341">
        <v>30804</v>
      </c>
      <c r="C2852" s="342" t="s">
        <v>3493</v>
      </c>
    </row>
    <row r="2853" spans="1:3">
      <c r="A2853" s="10" t="s">
        <v>654</v>
      </c>
      <c r="B2853" s="341">
        <v>30804</v>
      </c>
      <c r="C2853" s="342" t="s">
        <v>3493</v>
      </c>
    </row>
    <row r="2854" spans="1:3">
      <c r="A2854" t="s">
        <v>1918</v>
      </c>
      <c r="B2854" s="341">
        <v>31313</v>
      </c>
      <c r="C2854" s="342" t="s">
        <v>1812</v>
      </c>
    </row>
    <row r="2855" spans="1:3">
      <c r="A2855" t="s">
        <v>548</v>
      </c>
      <c r="B2855" s="341">
        <v>31313</v>
      </c>
      <c r="C2855" s="342" t="s">
        <v>1812</v>
      </c>
    </row>
    <row r="2856" spans="1:3">
      <c r="A2856" s="109" t="s">
        <v>8158</v>
      </c>
      <c r="B2856" s="345">
        <v>35696</v>
      </c>
      <c r="C2856" s="346" t="s">
        <v>8292</v>
      </c>
    </row>
    <row r="2857" spans="1:3">
      <c r="A2857" t="s">
        <v>189</v>
      </c>
      <c r="B2857" s="341">
        <v>31358</v>
      </c>
      <c r="C2857" s="342" t="s">
        <v>3137</v>
      </c>
    </row>
    <row r="2858" spans="1:3">
      <c r="A2858" s="59" t="s">
        <v>173</v>
      </c>
      <c r="B2858" s="338">
        <v>32834</v>
      </c>
      <c r="C2858" s="337" t="s">
        <v>499</v>
      </c>
    </row>
    <row r="2859" spans="1:3">
      <c r="A2859" s="59" t="s">
        <v>6656</v>
      </c>
      <c r="B2859" s="338">
        <v>35020</v>
      </c>
      <c r="C2859" s="337" t="s">
        <v>6795</v>
      </c>
    </row>
    <row r="2860" spans="1:3">
      <c r="A2860" s="90" t="s">
        <v>3993</v>
      </c>
      <c r="B2860" s="338">
        <v>33291</v>
      </c>
      <c r="C2860" s="337" t="s">
        <v>4179</v>
      </c>
    </row>
    <row r="2861" spans="1:3">
      <c r="A2861" s="59" t="s">
        <v>7096</v>
      </c>
      <c r="B2861" s="338">
        <v>35524</v>
      </c>
      <c r="C2861" s="347" t="s">
        <v>7475</v>
      </c>
    </row>
    <row r="2862" spans="1:3">
      <c r="A2862" t="s">
        <v>2858</v>
      </c>
      <c r="B2862" s="341">
        <v>32015</v>
      </c>
      <c r="C2862" s="342" t="s">
        <v>3133</v>
      </c>
    </row>
    <row r="2863" spans="1:3">
      <c r="A2863" s="59" t="s">
        <v>5275</v>
      </c>
      <c r="B2863" s="338">
        <v>33588</v>
      </c>
      <c r="C2863" s="337" t="s">
        <v>5318</v>
      </c>
    </row>
    <row r="2864" spans="1:3">
      <c r="A2864" s="90" t="s">
        <v>3994</v>
      </c>
      <c r="B2864" s="338">
        <v>32928</v>
      </c>
      <c r="C2864" s="337" t="s">
        <v>4179</v>
      </c>
    </row>
    <row r="2865" spans="1:3">
      <c r="A2865" s="109" t="s">
        <v>8144</v>
      </c>
      <c r="B2865" s="345">
        <v>35122</v>
      </c>
      <c r="C2865" s="346" t="s">
        <v>8286</v>
      </c>
    </row>
    <row r="2866" spans="1:3">
      <c r="A2866" t="s">
        <v>2221</v>
      </c>
      <c r="B2866" s="341">
        <v>30277</v>
      </c>
      <c r="C2866" s="342" t="s">
        <v>2015</v>
      </c>
    </row>
    <row r="2867" spans="1:3">
      <c r="A2867" s="316" t="s">
        <v>11139</v>
      </c>
      <c r="B2867" s="339">
        <v>36406</v>
      </c>
      <c r="C2867" s="340">
        <v>23.7</v>
      </c>
    </row>
    <row r="2868" spans="1:3">
      <c r="A2868" s="59" t="s">
        <v>7316</v>
      </c>
      <c r="B2868" s="338">
        <v>35251</v>
      </c>
      <c r="C2868" s="347" t="s">
        <v>7477</v>
      </c>
    </row>
    <row r="2869" spans="1:3">
      <c r="A2869" s="316" t="s">
        <v>11140</v>
      </c>
      <c r="B2869" s="339">
        <v>36097</v>
      </c>
      <c r="C2869" s="340">
        <v>23.3</v>
      </c>
    </row>
    <row r="2870" spans="1:3">
      <c r="A2870" s="10" t="s">
        <v>4414</v>
      </c>
      <c r="B2870" s="341">
        <v>33573</v>
      </c>
      <c r="C2870" s="337" t="s">
        <v>4852</v>
      </c>
    </row>
    <row r="2871" spans="1:3">
      <c r="A2871" s="59" t="s">
        <v>5184</v>
      </c>
      <c r="B2871" s="338">
        <v>34235</v>
      </c>
      <c r="C2871" s="337" t="s">
        <v>5318</v>
      </c>
    </row>
    <row r="2872" spans="1:3">
      <c r="A2872" t="s">
        <v>10055</v>
      </c>
      <c r="B2872" s="348">
        <v>35992</v>
      </c>
      <c r="C2872" s="340" t="s">
        <v>9612</v>
      </c>
    </row>
    <row r="2873" spans="1:3">
      <c r="A2873" s="59" t="s">
        <v>7265</v>
      </c>
      <c r="B2873" s="338">
        <v>35586</v>
      </c>
      <c r="C2873" s="347" t="s">
        <v>7478</v>
      </c>
    </row>
    <row r="2874" spans="1:3">
      <c r="A2874" s="59" t="s">
        <v>3777</v>
      </c>
      <c r="B2874" s="338">
        <v>30123</v>
      </c>
      <c r="C2874" s="352" t="s">
        <v>3140</v>
      </c>
    </row>
    <row r="2875" spans="1:3">
      <c r="A2875" s="59" t="s">
        <v>174</v>
      </c>
      <c r="B2875" s="338">
        <v>32123</v>
      </c>
      <c r="C2875" s="337" t="s">
        <v>2409</v>
      </c>
    </row>
    <row r="2876" spans="1:3">
      <c r="A2876" s="59" t="s">
        <v>6645</v>
      </c>
      <c r="B2876" s="338">
        <v>33891</v>
      </c>
      <c r="C2876" s="337" t="s">
        <v>5840</v>
      </c>
    </row>
    <row r="2877" spans="1:3">
      <c r="A2877" s="59" t="s">
        <v>7851</v>
      </c>
      <c r="B2877" s="338">
        <v>35053</v>
      </c>
      <c r="C2877" s="337" t="s">
        <v>7479</v>
      </c>
    </row>
    <row r="2878" spans="1:3">
      <c r="A2878" s="189" t="s">
        <v>8297</v>
      </c>
      <c r="B2878" s="360">
        <v>33891</v>
      </c>
      <c r="C2878" s="366" t="s">
        <v>5840</v>
      </c>
    </row>
    <row r="2879" spans="1:3">
      <c r="A2879" s="164" t="s">
        <v>8175</v>
      </c>
      <c r="B2879" s="350">
        <v>34683</v>
      </c>
      <c r="C2879" s="351" t="s">
        <v>7478</v>
      </c>
    </row>
    <row r="2880" spans="1:3">
      <c r="A2880" s="59" t="s">
        <v>6133</v>
      </c>
      <c r="B2880" s="338">
        <v>34527</v>
      </c>
      <c r="C2880" s="347" t="s">
        <v>6353</v>
      </c>
    </row>
    <row r="2881" spans="1:3">
      <c r="A2881" t="s">
        <v>9202</v>
      </c>
      <c r="B2881" s="341">
        <v>36465</v>
      </c>
      <c r="C2881" s="341" t="s">
        <v>8522</v>
      </c>
    </row>
    <row r="2882" spans="1:3">
      <c r="A2882" s="59" t="s">
        <v>175</v>
      </c>
      <c r="B2882" s="338">
        <v>32740</v>
      </c>
      <c r="C2882" s="337" t="s">
        <v>485</v>
      </c>
    </row>
    <row r="2883" spans="1:3">
      <c r="A2883" t="s">
        <v>8993</v>
      </c>
      <c r="B2883" s="341">
        <v>35004</v>
      </c>
      <c r="C2883" s="340" t="s">
        <v>8295</v>
      </c>
    </row>
    <row r="2884" spans="1:3">
      <c r="A2884" t="s">
        <v>2371</v>
      </c>
      <c r="B2884" s="341">
        <v>29812</v>
      </c>
      <c r="C2884" s="342" t="s">
        <v>3486</v>
      </c>
    </row>
    <row r="2885" spans="1:3">
      <c r="A2885" s="164" t="s">
        <v>7925</v>
      </c>
      <c r="B2885" s="350">
        <v>36269</v>
      </c>
      <c r="C2885" s="351" t="s">
        <v>8288</v>
      </c>
    </row>
    <row r="2886" spans="1:3">
      <c r="A2886" s="59" t="s">
        <v>176</v>
      </c>
      <c r="B2886" s="338">
        <v>32306</v>
      </c>
      <c r="C2886" s="337" t="s">
        <v>1153</v>
      </c>
    </row>
    <row r="2887" spans="1:3">
      <c r="A2887" s="99" t="s">
        <v>9147</v>
      </c>
      <c r="B2887" s="338">
        <v>35052</v>
      </c>
      <c r="C2887" s="347" t="s">
        <v>6349</v>
      </c>
    </row>
    <row r="2888" spans="1:3">
      <c r="A2888" t="s">
        <v>10220</v>
      </c>
      <c r="B2888" s="348">
        <v>36284</v>
      </c>
      <c r="C2888" s="344" t="s">
        <v>10151</v>
      </c>
    </row>
    <row r="2889" spans="1:3">
      <c r="A2889" t="s">
        <v>2592</v>
      </c>
      <c r="B2889" s="341">
        <v>31547</v>
      </c>
      <c r="C2889" s="342" t="s">
        <v>1439</v>
      </c>
    </row>
    <row r="2890" spans="1:3">
      <c r="A2890" s="59" t="s">
        <v>6839</v>
      </c>
      <c r="B2890" s="338">
        <v>33126</v>
      </c>
      <c r="C2890" s="337" t="s">
        <v>4179</v>
      </c>
    </row>
    <row r="2891" spans="1:3">
      <c r="A2891" t="s">
        <v>9058</v>
      </c>
      <c r="B2891" s="341">
        <v>35309</v>
      </c>
      <c r="C2891" s="340" t="s">
        <v>8295</v>
      </c>
    </row>
    <row r="2892" spans="1:3">
      <c r="A2892" s="59" t="s">
        <v>7341</v>
      </c>
      <c r="B2892" s="338">
        <v>35347</v>
      </c>
      <c r="C2892" s="347" t="s">
        <v>7482</v>
      </c>
    </row>
    <row r="2893" spans="1:3">
      <c r="A2893" s="59" t="s">
        <v>6681</v>
      </c>
      <c r="B2893" s="338">
        <v>35611</v>
      </c>
      <c r="C2893" s="337" t="s">
        <v>6804</v>
      </c>
    </row>
    <row r="2894" spans="1:3">
      <c r="A2894" s="59" t="s">
        <v>4978</v>
      </c>
      <c r="B2894" s="338">
        <v>33821</v>
      </c>
      <c r="C2894" s="337" t="s">
        <v>5333</v>
      </c>
    </row>
    <row r="2895" spans="1:3">
      <c r="A2895" t="s">
        <v>10125</v>
      </c>
      <c r="B2895" s="348">
        <v>36000</v>
      </c>
      <c r="C2895" s="340" t="s">
        <v>9644</v>
      </c>
    </row>
    <row r="2896" spans="1:3">
      <c r="A2896" s="90" t="s">
        <v>3995</v>
      </c>
      <c r="B2896" s="338">
        <v>33001</v>
      </c>
      <c r="C2896" s="337" t="s">
        <v>4211</v>
      </c>
    </row>
    <row r="2897" spans="1:3">
      <c r="A2897" t="s">
        <v>958</v>
      </c>
      <c r="B2897" s="341">
        <v>29178</v>
      </c>
      <c r="C2897" s="342" t="s">
        <v>959</v>
      </c>
    </row>
    <row r="2898" spans="1:3">
      <c r="A2898" s="59" t="s">
        <v>177</v>
      </c>
      <c r="B2898" s="338">
        <v>32962</v>
      </c>
      <c r="C2898" s="337" t="s">
        <v>499</v>
      </c>
    </row>
    <row r="2899" spans="1:3">
      <c r="A2899" s="59" t="s">
        <v>6568</v>
      </c>
      <c r="B2899" s="338">
        <v>34477</v>
      </c>
      <c r="C2899" s="337" t="s">
        <v>6795</v>
      </c>
    </row>
    <row r="2900" spans="1:3">
      <c r="A2900" s="59" t="s">
        <v>5214</v>
      </c>
      <c r="B2900" s="338">
        <v>33827</v>
      </c>
      <c r="C2900" s="337" t="s">
        <v>5322</v>
      </c>
    </row>
    <row r="2901" spans="1:3">
      <c r="A2901" t="s">
        <v>7329</v>
      </c>
      <c r="B2901" s="338">
        <v>34551</v>
      </c>
      <c r="C2901" s="347" t="s">
        <v>5840</v>
      </c>
    </row>
    <row r="2902" spans="1:3">
      <c r="A2902" t="s">
        <v>960</v>
      </c>
      <c r="B2902" s="341">
        <v>32281</v>
      </c>
      <c r="C2902" s="342" t="s">
        <v>2441</v>
      </c>
    </row>
    <row r="2903" spans="1:3">
      <c r="A2903" t="s">
        <v>178</v>
      </c>
      <c r="B2903" s="341">
        <v>31815</v>
      </c>
      <c r="C2903" s="342" t="s">
        <v>3138</v>
      </c>
    </row>
    <row r="2904" spans="1:3">
      <c r="A2904" s="10" t="s">
        <v>2617</v>
      </c>
      <c r="B2904" s="341">
        <v>31815</v>
      </c>
      <c r="C2904" s="342" t="s">
        <v>3138</v>
      </c>
    </row>
    <row r="2905" spans="1:3">
      <c r="A2905" t="s">
        <v>2859</v>
      </c>
      <c r="B2905" s="341">
        <v>31869</v>
      </c>
      <c r="C2905" s="342" t="s">
        <v>2294</v>
      </c>
    </row>
    <row r="2906" spans="1:3">
      <c r="A2906" s="10" t="s">
        <v>80</v>
      </c>
      <c r="B2906" s="341">
        <v>31869</v>
      </c>
      <c r="C2906" s="342" t="s">
        <v>2294</v>
      </c>
    </row>
    <row r="2907" spans="1:3">
      <c r="A2907" t="s">
        <v>10071</v>
      </c>
      <c r="B2907" s="348">
        <v>35993</v>
      </c>
      <c r="C2907" s="340" t="s">
        <v>9339</v>
      </c>
    </row>
    <row r="2908" spans="1:3">
      <c r="A2908" s="90" t="s">
        <v>3996</v>
      </c>
      <c r="B2908" s="338">
        <v>33043</v>
      </c>
      <c r="C2908" s="337" t="s">
        <v>4182</v>
      </c>
    </row>
    <row r="2909" spans="1:3">
      <c r="A2909" s="59" t="s">
        <v>7342</v>
      </c>
      <c r="B2909" s="338">
        <v>35506</v>
      </c>
      <c r="C2909" s="347" t="s">
        <v>7475</v>
      </c>
    </row>
    <row r="2910" spans="1:3">
      <c r="A2910" t="s">
        <v>8969</v>
      </c>
      <c r="B2910" s="341">
        <v>35796</v>
      </c>
      <c r="C2910" s="341" t="s">
        <v>8698</v>
      </c>
    </row>
    <row r="2911" spans="1:3">
      <c r="A2911" s="316" t="s">
        <v>11141</v>
      </c>
      <c r="B2911" s="339">
        <v>36469</v>
      </c>
      <c r="C2911" s="340" t="s">
        <v>10953</v>
      </c>
    </row>
    <row r="2912" spans="1:3">
      <c r="A2912" s="59" t="s">
        <v>179</v>
      </c>
      <c r="B2912" s="338">
        <v>31685</v>
      </c>
      <c r="C2912" s="337" t="s">
        <v>3284</v>
      </c>
    </row>
    <row r="2913" spans="1:3">
      <c r="A2913" s="59" t="s">
        <v>4955</v>
      </c>
      <c r="B2913" s="338">
        <v>33320</v>
      </c>
      <c r="C2913" s="337" t="s">
        <v>4855</v>
      </c>
    </row>
    <row r="2914" spans="1:3">
      <c r="A2914" t="s">
        <v>2860</v>
      </c>
      <c r="B2914" s="341">
        <v>31414</v>
      </c>
      <c r="C2914" s="342" t="s">
        <v>3138</v>
      </c>
    </row>
    <row r="2915" spans="1:3">
      <c r="A2915" s="90" t="s">
        <v>3997</v>
      </c>
      <c r="B2915" s="338">
        <v>32562</v>
      </c>
      <c r="C2915" s="337" t="s">
        <v>499</v>
      </c>
    </row>
    <row r="2916" spans="1:3">
      <c r="A2916" s="59" t="s">
        <v>180</v>
      </c>
      <c r="B2916" s="338">
        <v>31821</v>
      </c>
      <c r="C2916" s="337" t="s">
        <v>2452</v>
      </c>
    </row>
    <row r="2917" spans="1:3">
      <c r="A2917" s="59" t="s">
        <v>7274</v>
      </c>
      <c r="B2917" s="338">
        <v>35031</v>
      </c>
      <c r="C2917" s="347" t="s">
        <v>6350</v>
      </c>
    </row>
    <row r="2918" spans="1:3">
      <c r="A2918" s="316" t="s">
        <v>11142</v>
      </c>
      <c r="B2918" s="339">
        <v>36922</v>
      </c>
      <c r="C2918" s="340">
        <v>23.4</v>
      </c>
    </row>
    <row r="2919" spans="1:3">
      <c r="A2919" s="90" t="s">
        <v>3998</v>
      </c>
      <c r="B2919" s="338">
        <v>33070</v>
      </c>
      <c r="C2919" s="337" t="s">
        <v>4179</v>
      </c>
    </row>
    <row r="2920" spans="1:3">
      <c r="A2920" t="s">
        <v>3100</v>
      </c>
      <c r="B2920" s="341">
        <v>29932</v>
      </c>
      <c r="C2920" s="342" t="s">
        <v>2986</v>
      </c>
    </row>
    <row r="2921" spans="1:3">
      <c r="A2921" t="s">
        <v>2861</v>
      </c>
      <c r="B2921" s="341">
        <v>31615</v>
      </c>
      <c r="C2921" s="342" t="s">
        <v>1275</v>
      </c>
    </row>
    <row r="2922" spans="1:3">
      <c r="A2922" s="10" t="s">
        <v>4328</v>
      </c>
      <c r="B2922" s="341">
        <v>32230</v>
      </c>
      <c r="C2922" s="337" t="s">
        <v>499</v>
      </c>
    </row>
    <row r="2923" spans="1:3">
      <c r="A2923" s="10" t="s">
        <v>4518</v>
      </c>
      <c r="B2923" s="341">
        <v>33071</v>
      </c>
      <c r="C2923" s="337" t="s">
        <v>4181</v>
      </c>
    </row>
    <row r="2924" spans="1:3">
      <c r="A2924" t="s">
        <v>3572</v>
      </c>
      <c r="B2924" s="341">
        <v>29927</v>
      </c>
      <c r="C2924" s="342" t="s">
        <v>1871</v>
      </c>
    </row>
    <row r="2925" spans="1:3">
      <c r="A2925" s="59" t="s">
        <v>6500</v>
      </c>
      <c r="B2925" s="338">
        <v>35273</v>
      </c>
      <c r="C2925" s="337" t="s">
        <v>6801</v>
      </c>
    </row>
    <row r="2926" spans="1:3">
      <c r="A2926" t="s">
        <v>961</v>
      </c>
      <c r="B2926" s="341">
        <v>31598</v>
      </c>
      <c r="C2926" s="342" t="s">
        <v>2409</v>
      </c>
    </row>
    <row r="2927" spans="1:3">
      <c r="A2927" s="59" t="s">
        <v>5433</v>
      </c>
      <c r="B2927" s="338">
        <v>33482</v>
      </c>
      <c r="C2927" s="337" t="s">
        <v>5314</v>
      </c>
    </row>
    <row r="2928" spans="1:3">
      <c r="A2928" t="s">
        <v>962</v>
      </c>
      <c r="B2928" s="341">
        <v>30924</v>
      </c>
      <c r="C2928" s="342" t="s">
        <v>3495</v>
      </c>
    </row>
    <row r="2929" spans="1:3">
      <c r="A2929" s="59" t="s">
        <v>181</v>
      </c>
      <c r="B2929" s="338">
        <v>32874</v>
      </c>
      <c r="C2929" s="337" t="s">
        <v>489</v>
      </c>
    </row>
    <row r="2930" spans="1:3">
      <c r="A2930" s="59" t="s">
        <v>7355</v>
      </c>
      <c r="B2930" s="338">
        <v>35690</v>
      </c>
      <c r="C2930" s="347" t="s">
        <v>7482</v>
      </c>
    </row>
    <row r="2931" spans="1:3">
      <c r="A2931" s="109" t="s">
        <v>8123</v>
      </c>
      <c r="B2931" s="345">
        <v>36032</v>
      </c>
      <c r="C2931" s="346" t="s">
        <v>8292</v>
      </c>
    </row>
    <row r="2932" spans="1:3">
      <c r="A2932" t="s">
        <v>1656</v>
      </c>
      <c r="B2932" s="341">
        <v>31186</v>
      </c>
      <c r="C2932" s="342" t="s">
        <v>1444</v>
      </c>
    </row>
    <row r="2933" spans="1:3">
      <c r="A2933" s="164" t="s">
        <v>8166</v>
      </c>
      <c r="B2933" s="350">
        <v>35072</v>
      </c>
      <c r="C2933" s="351" t="s">
        <v>8286</v>
      </c>
    </row>
    <row r="2934" spans="1:3">
      <c r="A2934" s="59" t="s">
        <v>5117</v>
      </c>
      <c r="B2934" s="338">
        <v>33247</v>
      </c>
      <c r="C2934" s="337" t="s">
        <v>4849</v>
      </c>
    </row>
    <row r="2935" spans="1:3">
      <c r="A2935" s="59" t="s">
        <v>182</v>
      </c>
      <c r="B2935" s="338">
        <v>32461</v>
      </c>
      <c r="C2935" s="337" t="s">
        <v>1153</v>
      </c>
    </row>
    <row r="2936" spans="1:3">
      <c r="A2936" t="s">
        <v>10221</v>
      </c>
      <c r="B2936" s="348">
        <v>35449</v>
      </c>
      <c r="C2936" s="344" t="s">
        <v>10151</v>
      </c>
    </row>
    <row r="2937" spans="1:3">
      <c r="A2937" t="s">
        <v>10075</v>
      </c>
      <c r="B2937" s="348">
        <v>36482</v>
      </c>
      <c r="C2937" s="340" t="s">
        <v>9980</v>
      </c>
    </row>
    <row r="2938" spans="1:3">
      <c r="A2938" s="59" t="s">
        <v>6767</v>
      </c>
      <c r="B2938" s="338">
        <v>33658</v>
      </c>
      <c r="C2938" s="337" t="s">
        <v>6351</v>
      </c>
    </row>
    <row r="2939" spans="1:3">
      <c r="A2939" s="316" t="s">
        <v>11143</v>
      </c>
      <c r="B2939" s="339">
        <v>37140</v>
      </c>
      <c r="C2939" s="340">
        <v>23.1</v>
      </c>
    </row>
    <row r="2940" spans="1:3">
      <c r="A2940" t="s">
        <v>3999</v>
      </c>
      <c r="B2940" s="341">
        <v>30368</v>
      </c>
      <c r="C2940" s="342" t="s">
        <v>3493</v>
      </c>
    </row>
    <row r="2941" spans="1:3">
      <c r="A2941" t="s">
        <v>10222</v>
      </c>
      <c r="B2941" s="348">
        <v>36085</v>
      </c>
      <c r="C2941" s="344" t="s">
        <v>10151</v>
      </c>
    </row>
    <row r="2942" spans="1:3">
      <c r="A2942" t="s">
        <v>10223</v>
      </c>
      <c r="B2942" s="348">
        <v>35913</v>
      </c>
      <c r="C2942" s="344" t="s">
        <v>10151</v>
      </c>
    </row>
    <row r="2943" spans="1:3">
      <c r="A2943" t="s">
        <v>10223</v>
      </c>
      <c r="B2943" s="348">
        <v>35913</v>
      </c>
      <c r="C2943" s="344" t="s">
        <v>10151</v>
      </c>
    </row>
    <row r="2944" spans="1:3">
      <c r="A2944" s="10" t="s">
        <v>9254</v>
      </c>
      <c r="B2944" s="341">
        <v>36039</v>
      </c>
      <c r="C2944" s="341" t="s">
        <v>8459</v>
      </c>
    </row>
    <row r="2945" spans="1:3">
      <c r="A2945" t="s">
        <v>9254</v>
      </c>
      <c r="B2945" s="338">
        <v>36039</v>
      </c>
      <c r="C2945" s="347" t="s">
        <v>9342</v>
      </c>
    </row>
    <row r="2946" spans="1:3">
      <c r="A2946" s="10" t="s">
        <v>9082</v>
      </c>
      <c r="B2946" s="341">
        <v>35674</v>
      </c>
      <c r="C2946" s="341" t="s">
        <v>6804</v>
      </c>
    </row>
    <row r="2947" spans="1:3">
      <c r="A2947" t="s">
        <v>9310</v>
      </c>
      <c r="B2947" s="341">
        <v>35765</v>
      </c>
      <c r="C2947" s="340" t="s">
        <v>8295</v>
      </c>
    </row>
    <row r="2948" spans="1:3">
      <c r="A2948" s="59" t="s">
        <v>6202</v>
      </c>
      <c r="B2948" s="338">
        <v>34670</v>
      </c>
      <c r="C2948" s="347" t="s">
        <v>6350</v>
      </c>
    </row>
    <row r="2949" spans="1:3">
      <c r="A2949" s="90" t="s">
        <v>4000</v>
      </c>
      <c r="B2949" s="338">
        <v>33489</v>
      </c>
      <c r="C2949" s="337" t="s">
        <v>4179</v>
      </c>
    </row>
    <row r="2950" spans="1:3">
      <c r="A2950" t="s">
        <v>5391</v>
      </c>
      <c r="B2950" s="341">
        <v>30589</v>
      </c>
      <c r="C2950" s="342" t="s">
        <v>546</v>
      </c>
    </row>
    <row r="2951" spans="1:3">
      <c r="A2951" s="316" t="s">
        <v>11144</v>
      </c>
      <c r="B2951" s="339">
        <v>36093</v>
      </c>
      <c r="C2951" s="340">
        <v>23.7</v>
      </c>
    </row>
    <row r="2952" spans="1:3">
      <c r="A2952" t="s">
        <v>963</v>
      </c>
      <c r="B2952" s="341">
        <v>31566</v>
      </c>
      <c r="C2952" s="342" t="s">
        <v>2452</v>
      </c>
    </row>
    <row r="2953" spans="1:3">
      <c r="A2953" s="10" t="s">
        <v>4503</v>
      </c>
      <c r="B2953" s="341">
        <v>33018</v>
      </c>
      <c r="C2953" s="337" t="s">
        <v>4182</v>
      </c>
    </row>
    <row r="2954" spans="1:3">
      <c r="A2954" s="59" t="s">
        <v>183</v>
      </c>
      <c r="B2954" s="338">
        <v>32691</v>
      </c>
      <c r="C2954" s="337" t="s">
        <v>485</v>
      </c>
    </row>
    <row r="2955" spans="1:3">
      <c r="A2955" s="109" t="s">
        <v>8047</v>
      </c>
      <c r="B2955" s="345">
        <v>35761</v>
      </c>
      <c r="C2955" s="346" t="s">
        <v>8286</v>
      </c>
    </row>
    <row r="2956" spans="1:3">
      <c r="A2956" t="s">
        <v>3221</v>
      </c>
      <c r="B2956" s="341">
        <v>31503</v>
      </c>
      <c r="C2956" s="342" t="s">
        <v>3133</v>
      </c>
    </row>
    <row r="2957" spans="1:3">
      <c r="A2957" s="164" t="s">
        <v>8048</v>
      </c>
      <c r="B2957" s="350">
        <v>35887</v>
      </c>
      <c r="C2957" s="351" t="s">
        <v>8285</v>
      </c>
    </row>
    <row r="2958" spans="1:3">
      <c r="A2958" t="s">
        <v>10004</v>
      </c>
      <c r="B2958" s="348">
        <v>36246</v>
      </c>
      <c r="C2958" s="340" t="s">
        <v>9612</v>
      </c>
    </row>
    <row r="2959" spans="1:3">
      <c r="A2959" s="59" t="s">
        <v>5617</v>
      </c>
      <c r="B2959" s="338">
        <v>33448</v>
      </c>
      <c r="C2959" s="337" t="s">
        <v>4179</v>
      </c>
    </row>
    <row r="2960" spans="1:3">
      <c r="A2960" s="316" t="s">
        <v>11145</v>
      </c>
      <c r="B2960" s="339">
        <v>37027</v>
      </c>
      <c r="C2960" s="340">
        <v>23.1</v>
      </c>
    </row>
    <row r="2961" spans="1:3">
      <c r="A2961" s="59" t="s">
        <v>5034</v>
      </c>
      <c r="B2961" s="338">
        <v>33873</v>
      </c>
      <c r="C2961" s="337" t="s">
        <v>5334</v>
      </c>
    </row>
    <row r="2962" spans="1:3">
      <c r="A2962" s="316" t="s">
        <v>11146</v>
      </c>
      <c r="B2962" s="339">
        <v>36201</v>
      </c>
      <c r="C2962" s="340" t="e">
        <v>#N/A</v>
      </c>
    </row>
    <row r="2963" spans="1:3">
      <c r="A2963" s="316" t="s">
        <v>11147</v>
      </c>
      <c r="B2963" s="339">
        <v>36454</v>
      </c>
      <c r="C2963" s="340" t="e">
        <v>#N/A</v>
      </c>
    </row>
    <row r="2964" spans="1:3">
      <c r="A2964" s="59" t="s">
        <v>184</v>
      </c>
      <c r="B2964" s="338">
        <v>32931</v>
      </c>
      <c r="C2964" s="337" t="s">
        <v>350</v>
      </c>
    </row>
    <row r="2965" spans="1:3">
      <c r="A2965" s="316" t="s">
        <v>11148</v>
      </c>
      <c r="B2965" s="339">
        <v>36097</v>
      </c>
      <c r="C2965" s="340">
        <v>23.4</v>
      </c>
    </row>
    <row r="2966" spans="1:3">
      <c r="A2966" s="59" t="s">
        <v>4001</v>
      </c>
      <c r="B2966" s="338">
        <v>34924</v>
      </c>
      <c r="C2966" s="347" t="s">
        <v>6795</v>
      </c>
    </row>
    <row r="2967" spans="1:3">
      <c r="A2967" s="192" t="s">
        <v>9357</v>
      </c>
      <c r="B2967" s="338">
        <v>34518</v>
      </c>
      <c r="C2967" s="337" t="s">
        <v>5843</v>
      </c>
    </row>
    <row r="2968" spans="1:3">
      <c r="A2968" s="59" t="s">
        <v>5749</v>
      </c>
      <c r="B2968" s="338">
        <v>32710</v>
      </c>
      <c r="C2968" s="337" t="s">
        <v>4184</v>
      </c>
    </row>
    <row r="2969" spans="1:3">
      <c r="A2969" s="189" t="s">
        <v>8298</v>
      </c>
      <c r="B2969" s="360">
        <v>34924</v>
      </c>
      <c r="C2969" s="361" t="s">
        <v>6795</v>
      </c>
    </row>
    <row r="2970" spans="1:3">
      <c r="A2970" s="10" t="s">
        <v>4845</v>
      </c>
      <c r="B2970" s="341">
        <v>33287</v>
      </c>
      <c r="C2970" s="337" t="s">
        <v>4846</v>
      </c>
    </row>
    <row r="2971" spans="1:3">
      <c r="A2971" s="90" t="s">
        <v>4003</v>
      </c>
      <c r="B2971" s="338">
        <v>32077</v>
      </c>
      <c r="C2971" s="337" t="s">
        <v>865</v>
      </c>
    </row>
    <row r="2972" spans="1:3">
      <c r="A2972" s="59" t="s">
        <v>5497</v>
      </c>
      <c r="B2972" s="338">
        <v>34302</v>
      </c>
      <c r="C2972" s="337" t="s">
        <v>5843</v>
      </c>
    </row>
    <row r="2973" spans="1:3">
      <c r="A2973" s="59" t="s">
        <v>6172</v>
      </c>
      <c r="B2973" s="338">
        <v>34718</v>
      </c>
      <c r="C2973" s="347" t="s">
        <v>6355</v>
      </c>
    </row>
    <row r="2974" spans="1:3">
      <c r="A2974" s="59" t="s">
        <v>7372</v>
      </c>
      <c r="B2974" s="338">
        <v>35577</v>
      </c>
      <c r="C2974" s="347" t="s">
        <v>7504</v>
      </c>
    </row>
    <row r="2975" spans="1:3">
      <c r="A2975" s="100" t="s">
        <v>4382</v>
      </c>
      <c r="B2975" s="341">
        <v>33589</v>
      </c>
      <c r="C2975" s="337" t="s">
        <v>4852</v>
      </c>
    </row>
    <row r="2976" spans="1:3">
      <c r="A2976" s="90" t="s">
        <v>4004</v>
      </c>
      <c r="B2976" s="338">
        <v>33078</v>
      </c>
      <c r="C2976" s="337" t="s">
        <v>4205</v>
      </c>
    </row>
    <row r="2977" spans="1:3">
      <c r="A2977" t="s">
        <v>3625</v>
      </c>
      <c r="B2977" s="341">
        <v>31309</v>
      </c>
      <c r="C2977" s="342" t="s">
        <v>2793</v>
      </c>
    </row>
    <row r="2978" spans="1:3">
      <c r="A2978" s="316" t="s">
        <v>11149</v>
      </c>
      <c r="B2978" s="339">
        <v>37109</v>
      </c>
      <c r="C2978" s="340" t="s">
        <v>10953</v>
      </c>
    </row>
    <row r="2979" spans="1:3">
      <c r="A2979" s="59" t="s">
        <v>5442</v>
      </c>
      <c r="B2979" s="338">
        <v>34642</v>
      </c>
      <c r="C2979" s="337" t="s">
        <v>5843</v>
      </c>
    </row>
    <row r="2980" spans="1:3">
      <c r="A2980" t="s">
        <v>3483</v>
      </c>
      <c r="B2980" s="341">
        <v>28543</v>
      </c>
      <c r="C2980" s="342" t="s">
        <v>1255</v>
      </c>
    </row>
    <row r="2981" spans="1:3">
      <c r="A2981" s="59" t="s">
        <v>5576</v>
      </c>
      <c r="B2981" s="338">
        <v>32004</v>
      </c>
      <c r="C2981" s="337" t="s">
        <v>1153</v>
      </c>
    </row>
    <row r="2982" spans="1:3">
      <c r="A2982" t="s">
        <v>2862</v>
      </c>
      <c r="B2982" s="341">
        <v>32128</v>
      </c>
      <c r="C2982" s="342" t="s">
        <v>2409</v>
      </c>
    </row>
    <row r="2983" spans="1:3">
      <c r="A2983" t="s">
        <v>2318</v>
      </c>
      <c r="B2983" s="341">
        <v>29409</v>
      </c>
      <c r="C2983" s="342" t="s">
        <v>2091</v>
      </c>
    </row>
    <row r="2984" spans="1:3">
      <c r="A2984" s="59" t="s">
        <v>7130</v>
      </c>
      <c r="B2984" s="338">
        <v>35435</v>
      </c>
      <c r="C2984" s="347" t="s">
        <v>7477</v>
      </c>
    </row>
    <row r="2985" spans="1:3">
      <c r="A2985" t="s">
        <v>2549</v>
      </c>
      <c r="B2985" s="341">
        <v>31017</v>
      </c>
      <c r="C2985" s="342" t="s">
        <v>2796</v>
      </c>
    </row>
    <row r="2986" spans="1:3">
      <c r="A2986" t="s">
        <v>8946</v>
      </c>
      <c r="B2986" s="341">
        <v>36465</v>
      </c>
      <c r="C2986" s="341" t="s">
        <v>8459</v>
      </c>
    </row>
    <row r="2987" spans="1:3">
      <c r="A2987" t="s">
        <v>3496</v>
      </c>
      <c r="B2987" s="341">
        <v>31905</v>
      </c>
      <c r="C2987" s="342" t="s">
        <v>1276</v>
      </c>
    </row>
    <row r="2988" spans="1:3">
      <c r="A2988" t="s">
        <v>3269</v>
      </c>
      <c r="B2988" s="341">
        <v>29680</v>
      </c>
      <c r="C2988" s="342" t="s">
        <v>1871</v>
      </c>
    </row>
    <row r="2989" spans="1:3">
      <c r="A2989" t="s">
        <v>964</v>
      </c>
      <c r="B2989" s="341">
        <v>32421</v>
      </c>
      <c r="C2989" s="342" t="s">
        <v>865</v>
      </c>
    </row>
    <row r="2990" spans="1:3">
      <c r="A2990" s="59" t="s">
        <v>4967</v>
      </c>
      <c r="B2990" s="338">
        <v>32914</v>
      </c>
      <c r="C2990" s="337" t="s">
        <v>4846</v>
      </c>
    </row>
    <row r="2991" spans="1:3">
      <c r="A2991" s="100" t="s">
        <v>6758</v>
      </c>
      <c r="B2991" s="338">
        <v>33944</v>
      </c>
      <c r="C2991" s="337" t="s">
        <v>6795</v>
      </c>
    </row>
    <row r="2992" spans="1:3">
      <c r="A2992" t="s">
        <v>10108</v>
      </c>
      <c r="B2992" s="348">
        <v>35784</v>
      </c>
      <c r="C2992" s="340" t="s">
        <v>9583</v>
      </c>
    </row>
    <row r="2993" spans="1:3">
      <c r="A2993" t="s">
        <v>2259</v>
      </c>
      <c r="B2993" s="341">
        <v>31407</v>
      </c>
      <c r="C2993" s="342" t="s">
        <v>2885</v>
      </c>
    </row>
    <row r="2994" spans="1:3">
      <c r="A2994" s="59" t="s">
        <v>7299</v>
      </c>
      <c r="B2994" s="338">
        <v>35220</v>
      </c>
      <c r="C2994" s="347" t="s">
        <v>6802</v>
      </c>
    </row>
    <row r="2995" spans="1:3">
      <c r="A2995" t="s">
        <v>1823</v>
      </c>
      <c r="B2995" s="341">
        <v>30772</v>
      </c>
      <c r="C2995" s="342" t="s">
        <v>2885</v>
      </c>
    </row>
    <row r="2996" spans="1:3">
      <c r="A2996" s="90" t="s">
        <v>4005</v>
      </c>
      <c r="B2996" s="338">
        <v>32794</v>
      </c>
      <c r="C2996" s="337" t="s">
        <v>4191</v>
      </c>
    </row>
    <row r="2997" spans="1:3">
      <c r="A2997" t="s">
        <v>3400</v>
      </c>
      <c r="B2997" s="341">
        <v>31555</v>
      </c>
      <c r="C2997" s="342" t="s">
        <v>1444</v>
      </c>
    </row>
    <row r="2998" spans="1:3">
      <c r="A2998" t="s">
        <v>10224</v>
      </c>
      <c r="B2998" s="348">
        <v>35717</v>
      </c>
      <c r="C2998" s="344" t="s">
        <v>10151</v>
      </c>
    </row>
    <row r="2999" spans="1:3">
      <c r="A2999" s="316" t="s">
        <v>10224</v>
      </c>
      <c r="B2999" s="339">
        <v>37349</v>
      </c>
      <c r="C2999" s="340">
        <v>23.7</v>
      </c>
    </row>
    <row r="3000" spans="1:3">
      <c r="A3000" s="59" t="s">
        <v>6541</v>
      </c>
      <c r="B3000" s="338">
        <v>34386</v>
      </c>
      <c r="C3000" s="337" t="s">
        <v>6351</v>
      </c>
    </row>
    <row r="3001" spans="1:3">
      <c r="A3001" s="59" t="s">
        <v>5545</v>
      </c>
      <c r="B3001" s="338">
        <v>34232</v>
      </c>
      <c r="C3001" s="337" t="s">
        <v>5840</v>
      </c>
    </row>
    <row r="3002" spans="1:3">
      <c r="A3002" s="59" t="s">
        <v>6087</v>
      </c>
      <c r="B3002" s="338">
        <v>34597</v>
      </c>
      <c r="C3002" s="347" t="s">
        <v>6352</v>
      </c>
    </row>
    <row r="3003" spans="1:3">
      <c r="A3003" s="109" t="s">
        <v>8074</v>
      </c>
      <c r="B3003" s="367">
        <v>35603</v>
      </c>
      <c r="C3003" s="346" t="s">
        <v>8285</v>
      </c>
    </row>
    <row r="3004" spans="1:3">
      <c r="A3004" t="s">
        <v>965</v>
      </c>
      <c r="B3004" s="341">
        <v>32547</v>
      </c>
      <c r="C3004" s="342" t="s">
        <v>966</v>
      </c>
    </row>
    <row r="3005" spans="1:3">
      <c r="A3005" s="59" t="s">
        <v>6579</v>
      </c>
      <c r="B3005" s="338">
        <v>35305</v>
      </c>
      <c r="C3005" s="337" t="s">
        <v>6797</v>
      </c>
    </row>
    <row r="3006" spans="1:3">
      <c r="A3006" t="s">
        <v>10225</v>
      </c>
      <c r="B3006" s="348">
        <v>35925</v>
      </c>
      <c r="C3006" s="344" t="s">
        <v>10151</v>
      </c>
    </row>
    <row r="3007" spans="1:3">
      <c r="A3007" t="s">
        <v>10225</v>
      </c>
      <c r="B3007" s="348">
        <v>35925</v>
      </c>
      <c r="C3007" s="344" t="s">
        <v>10151</v>
      </c>
    </row>
    <row r="3008" spans="1:3">
      <c r="A3008" s="59" t="s">
        <v>5101</v>
      </c>
      <c r="B3008" s="338">
        <v>32602</v>
      </c>
      <c r="C3008" s="337" t="s">
        <v>4182</v>
      </c>
    </row>
    <row r="3009" spans="1:3">
      <c r="A3009" t="s">
        <v>9261</v>
      </c>
      <c r="B3009" s="341">
        <v>36039</v>
      </c>
      <c r="C3009" s="341" t="s">
        <v>9262</v>
      </c>
    </row>
    <row r="3010" spans="1:3">
      <c r="A3010" t="s">
        <v>10226</v>
      </c>
      <c r="B3010" s="348">
        <v>36317</v>
      </c>
      <c r="C3010" s="344" t="s">
        <v>10151</v>
      </c>
    </row>
    <row r="3011" spans="1:3">
      <c r="A3011" t="s">
        <v>10107</v>
      </c>
      <c r="B3011" s="348">
        <v>36090</v>
      </c>
      <c r="C3011" s="340" t="s">
        <v>9539</v>
      </c>
    </row>
    <row r="3012" spans="1:3">
      <c r="A3012" s="59" t="s">
        <v>351</v>
      </c>
      <c r="B3012" s="338">
        <v>32944</v>
      </c>
      <c r="C3012" s="337" t="s">
        <v>497</v>
      </c>
    </row>
    <row r="3013" spans="1:3">
      <c r="A3013" s="59" t="s">
        <v>5206</v>
      </c>
      <c r="B3013" s="338">
        <v>34035</v>
      </c>
      <c r="C3013" s="337" t="s">
        <v>5318</v>
      </c>
    </row>
    <row r="3014" spans="1:3">
      <c r="A3014" t="s">
        <v>8868</v>
      </c>
      <c r="B3014" s="341">
        <v>35827</v>
      </c>
      <c r="C3014" s="340" t="s">
        <v>8295</v>
      </c>
    </row>
    <row r="3015" spans="1:3">
      <c r="A3015" s="59" t="s">
        <v>6168</v>
      </c>
      <c r="B3015" s="338">
        <v>34681</v>
      </c>
      <c r="C3015" s="347" t="s">
        <v>6349</v>
      </c>
    </row>
    <row r="3016" spans="1:3">
      <c r="A3016" s="316" t="s">
        <v>11150</v>
      </c>
      <c r="B3016" s="339">
        <v>37179</v>
      </c>
      <c r="C3016" s="340">
        <v>23.7</v>
      </c>
    </row>
    <row r="3017" spans="1:3">
      <c r="A3017" t="s">
        <v>550</v>
      </c>
      <c r="B3017" s="341">
        <v>30589</v>
      </c>
      <c r="C3017" s="342" t="s">
        <v>546</v>
      </c>
    </row>
    <row r="3018" spans="1:3">
      <c r="A3018" t="s">
        <v>2863</v>
      </c>
      <c r="B3018" s="341">
        <v>32198</v>
      </c>
      <c r="C3018" s="342" t="s">
        <v>2452</v>
      </c>
    </row>
    <row r="3019" spans="1:3">
      <c r="A3019" t="s">
        <v>9133</v>
      </c>
      <c r="C3019" s="340" t="s">
        <v>8295</v>
      </c>
    </row>
    <row r="3020" spans="1:3">
      <c r="A3020" s="59" t="s">
        <v>6698</v>
      </c>
      <c r="B3020" s="338">
        <v>35645</v>
      </c>
      <c r="C3020" s="337" t="s">
        <v>6804</v>
      </c>
    </row>
    <row r="3021" spans="1:3">
      <c r="A3021" s="59" t="s">
        <v>6461</v>
      </c>
      <c r="B3021" s="338">
        <v>35116</v>
      </c>
      <c r="C3021" s="337" t="s">
        <v>6800</v>
      </c>
    </row>
    <row r="3022" spans="1:3">
      <c r="A3022" t="s">
        <v>3054</v>
      </c>
      <c r="B3022" s="341">
        <v>30012</v>
      </c>
      <c r="C3022" s="342" t="s">
        <v>1871</v>
      </c>
    </row>
    <row r="3023" spans="1:3">
      <c r="A3023" s="59" t="s">
        <v>6619</v>
      </c>
      <c r="B3023" s="338">
        <v>35206</v>
      </c>
      <c r="C3023" s="337" t="s">
        <v>6352</v>
      </c>
    </row>
    <row r="3024" spans="1:3">
      <c r="A3024" s="59" t="s">
        <v>5122</v>
      </c>
      <c r="B3024" s="338">
        <v>33804</v>
      </c>
      <c r="C3024" s="337" t="s">
        <v>4862</v>
      </c>
    </row>
    <row r="3025" spans="1:3">
      <c r="A3025" s="90" t="s">
        <v>3835</v>
      </c>
      <c r="B3025" s="338">
        <v>32350</v>
      </c>
      <c r="C3025" s="337" t="s">
        <v>1156</v>
      </c>
    </row>
    <row r="3026" spans="1:3">
      <c r="A3026" s="100" t="s">
        <v>4527</v>
      </c>
      <c r="B3026" s="341">
        <v>33561</v>
      </c>
      <c r="C3026" s="337" t="s">
        <v>4179</v>
      </c>
    </row>
    <row r="3027" spans="1:3">
      <c r="A3027" t="s">
        <v>2537</v>
      </c>
      <c r="B3027" s="341">
        <v>28731</v>
      </c>
      <c r="C3027" s="342" t="s">
        <v>2538</v>
      </c>
    </row>
    <row r="3028" spans="1:3">
      <c r="A3028" t="s">
        <v>10227</v>
      </c>
      <c r="B3028" s="348">
        <v>35931</v>
      </c>
      <c r="C3028" s="344" t="s">
        <v>10151</v>
      </c>
    </row>
    <row r="3029" spans="1:3">
      <c r="A3029" t="s">
        <v>9987</v>
      </c>
      <c r="B3029" s="348">
        <v>36448</v>
      </c>
      <c r="C3029" s="340" t="s">
        <v>9539</v>
      </c>
    </row>
    <row r="3030" spans="1:3">
      <c r="A3030" t="s">
        <v>10296</v>
      </c>
      <c r="B3030" s="348">
        <v>35561</v>
      </c>
      <c r="C3030" s="340" t="s">
        <v>9539</v>
      </c>
    </row>
    <row r="3031" spans="1:3">
      <c r="A3031" t="s">
        <v>10228</v>
      </c>
      <c r="B3031" s="348">
        <v>35920</v>
      </c>
      <c r="C3031" s="344" t="s">
        <v>10151</v>
      </c>
    </row>
    <row r="3032" spans="1:3">
      <c r="A3032" s="59" t="s">
        <v>6234</v>
      </c>
      <c r="B3032" s="338">
        <v>34788</v>
      </c>
      <c r="C3032" s="347" t="s">
        <v>6352</v>
      </c>
    </row>
    <row r="3033" spans="1:3">
      <c r="A3033" t="s">
        <v>1689</v>
      </c>
      <c r="B3033" s="341">
        <v>31129</v>
      </c>
      <c r="C3033" s="342" t="s">
        <v>3489</v>
      </c>
    </row>
    <row r="3034" spans="1:3">
      <c r="A3034" s="59" t="s">
        <v>5084</v>
      </c>
      <c r="B3034" s="338">
        <v>34187</v>
      </c>
      <c r="C3034" s="337" t="s">
        <v>5314</v>
      </c>
    </row>
    <row r="3035" spans="1:3">
      <c r="A3035" t="s">
        <v>9089</v>
      </c>
      <c r="B3035" s="341">
        <v>34943</v>
      </c>
      <c r="C3035" s="340" t="s">
        <v>8295</v>
      </c>
    </row>
    <row r="3036" spans="1:3">
      <c r="A3036" t="s">
        <v>2807</v>
      </c>
      <c r="B3036" s="341">
        <v>31276</v>
      </c>
      <c r="C3036" s="342" t="s">
        <v>2796</v>
      </c>
    </row>
    <row r="3037" spans="1:3">
      <c r="A3037" t="s">
        <v>9112</v>
      </c>
      <c r="B3037" s="341">
        <v>36708</v>
      </c>
      <c r="C3037" s="341" t="s">
        <v>8522</v>
      </c>
    </row>
    <row r="3038" spans="1:3">
      <c r="A3038" t="s">
        <v>967</v>
      </c>
      <c r="B3038" s="341">
        <v>32699</v>
      </c>
      <c r="C3038" s="342" t="s">
        <v>968</v>
      </c>
    </row>
    <row r="3039" spans="1:3">
      <c r="A3039" s="90" t="s">
        <v>4006</v>
      </c>
      <c r="B3039" s="338">
        <v>32937</v>
      </c>
      <c r="C3039" s="337" t="s">
        <v>4183</v>
      </c>
    </row>
    <row r="3040" spans="1:3">
      <c r="A3040" s="59" t="s">
        <v>5546</v>
      </c>
      <c r="B3040" s="338">
        <v>33898</v>
      </c>
      <c r="C3040" s="337" t="s">
        <v>5840</v>
      </c>
    </row>
    <row r="3041" spans="1:3">
      <c r="A3041" t="s">
        <v>2092</v>
      </c>
      <c r="B3041" s="341">
        <v>30643</v>
      </c>
      <c r="C3041" s="342" t="s">
        <v>2435</v>
      </c>
    </row>
    <row r="3042" spans="1:3">
      <c r="A3042" s="59" t="s">
        <v>6780</v>
      </c>
      <c r="B3042" s="338">
        <v>34550</v>
      </c>
      <c r="C3042" s="337" t="s">
        <v>6795</v>
      </c>
    </row>
    <row r="3043" spans="1:3">
      <c r="A3043" t="s">
        <v>2431</v>
      </c>
      <c r="B3043" s="341">
        <v>30788</v>
      </c>
      <c r="C3043" s="342" t="s">
        <v>2527</v>
      </c>
    </row>
    <row r="3044" spans="1:3">
      <c r="A3044" s="59" t="s">
        <v>5490</v>
      </c>
      <c r="B3044" s="338">
        <v>34220</v>
      </c>
      <c r="C3044" s="337" t="s">
        <v>5867</v>
      </c>
    </row>
    <row r="3045" spans="1:3">
      <c r="A3045" t="s">
        <v>8927</v>
      </c>
      <c r="B3045" s="341">
        <v>36831</v>
      </c>
      <c r="C3045" s="341" t="s">
        <v>8401</v>
      </c>
    </row>
    <row r="3046" spans="1:3">
      <c r="A3046" t="s">
        <v>10038</v>
      </c>
      <c r="B3046" s="348">
        <v>36844</v>
      </c>
      <c r="C3046" s="340" t="s">
        <v>9539</v>
      </c>
    </row>
    <row r="3047" spans="1:3">
      <c r="A3047" t="s">
        <v>2864</v>
      </c>
      <c r="B3047" s="341">
        <v>32426</v>
      </c>
      <c r="C3047" s="342" t="s">
        <v>2414</v>
      </c>
    </row>
    <row r="3048" spans="1:3">
      <c r="A3048" s="59" t="s">
        <v>7166</v>
      </c>
      <c r="B3048" s="338">
        <v>34779</v>
      </c>
      <c r="C3048" s="347" t="s">
        <v>6800</v>
      </c>
    </row>
    <row r="3049" spans="1:3">
      <c r="A3049" s="10" t="s">
        <v>4377</v>
      </c>
      <c r="B3049" s="341">
        <v>33204</v>
      </c>
      <c r="C3049" s="337" t="s">
        <v>4853</v>
      </c>
    </row>
    <row r="3050" spans="1:3">
      <c r="A3050" s="59" t="s">
        <v>5505</v>
      </c>
      <c r="B3050" s="338">
        <v>33831</v>
      </c>
      <c r="C3050" s="337" t="s">
        <v>5841</v>
      </c>
    </row>
    <row r="3051" spans="1:3">
      <c r="A3051" t="s">
        <v>10062</v>
      </c>
      <c r="B3051" s="348">
        <v>36332</v>
      </c>
      <c r="C3051" s="340" t="s">
        <v>9644</v>
      </c>
    </row>
    <row r="3052" spans="1:3">
      <c r="A3052" t="s">
        <v>9963</v>
      </c>
      <c r="B3052" s="348">
        <v>36393</v>
      </c>
      <c r="C3052" s="340" t="s">
        <v>9542</v>
      </c>
    </row>
    <row r="3053" spans="1:3">
      <c r="A3053" t="s">
        <v>2660</v>
      </c>
      <c r="B3053" s="341">
        <v>30939</v>
      </c>
      <c r="C3053" s="342" t="s">
        <v>3489</v>
      </c>
    </row>
    <row r="3054" spans="1:3">
      <c r="A3054" s="10" t="s">
        <v>4516</v>
      </c>
      <c r="B3054" s="341">
        <v>33351</v>
      </c>
      <c r="C3054" s="337" t="s">
        <v>4182</v>
      </c>
    </row>
    <row r="3055" spans="1:3">
      <c r="A3055" s="59" t="s">
        <v>352</v>
      </c>
      <c r="B3055" s="338">
        <v>32944</v>
      </c>
      <c r="C3055" s="337" t="s">
        <v>497</v>
      </c>
    </row>
    <row r="3056" spans="1:3">
      <c r="A3056" t="s">
        <v>1606</v>
      </c>
      <c r="B3056" s="341">
        <v>30036</v>
      </c>
      <c r="C3056" s="342" t="s">
        <v>1636</v>
      </c>
    </row>
    <row r="3057" spans="1:3">
      <c r="A3057" t="s">
        <v>551</v>
      </c>
      <c r="B3057" s="341">
        <v>32084</v>
      </c>
      <c r="C3057" s="342" t="s">
        <v>1170</v>
      </c>
    </row>
    <row r="3058" spans="1:3">
      <c r="A3058" t="s">
        <v>552</v>
      </c>
      <c r="B3058" s="341">
        <v>31983</v>
      </c>
      <c r="C3058" s="342" t="s">
        <v>2411</v>
      </c>
    </row>
    <row r="3059" spans="1:3">
      <c r="A3059" t="s">
        <v>9227</v>
      </c>
      <c r="B3059" s="341">
        <v>36130</v>
      </c>
      <c r="C3059" s="341" t="s">
        <v>8466</v>
      </c>
    </row>
    <row r="3060" spans="1:3">
      <c r="A3060" s="59" t="s">
        <v>6551</v>
      </c>
      <c r="B3060" s="338">
        <v>34876</v>
      </c>
      <c r="C3060" s="337" t="s">
        <v>6800</v>
      </c>
    </row>
    <row r="3061" spans="1:3">
      <c r="A3061" s="59" t="s">
        <v>353</v>
      </c>
      <c r="B3061" s="338">
        <v>32695</v>
      </c>
      <c r="C3061" s="337" t="s">
        <v>354</v>
      </c>
    </row>
    <row r="3062" spans="1:3">
      <c r="A3062" t="s">
        <v>1487</v>
      </c>
      <c r="B3062" s="341">
        <v>31135</v>
      </c>
      <c r="C3062" s="342" t="s">
        <v>2884</v>
      </c>
    </row>
    <row r="3063" spans="1:3">
      <c r="A3063" t="s">
        <v>10229</v>
      </c>
      <c r="B3063" s="348">
        <v>35451</v>
      </c>
      <c r="C3063" s="344" t="s">
        <v>10151</v>
      </c>
    </row>
    <row r="3064" spans="1:3">
      <c r="A3064" s="59" t="s">
        <v>5987</v>
      </c>
      <c r="B3064" s="338">
        <v>34324</v>
      </c>
      <c r="C3064" s="347" t="s">
        <v>6351</v>
      </c>
    </row>
    <row r="3065" spans="1:3">
      <c r="A3065" s="59" t="s">
        <v>5547</v>
      </c>
      <c r="B3065" s="338">
        <v>33910</v>
      </c>
      <c r="C3065" s="337" t="s">
        <v>5840</v>
      </c>
    </row>
    <row r="3066" spans="1:3">
      <c r="A3066" s="59" t="s">
        <v>6198</v>
      </c>
      <c r="B3066" s="338">
        <v>34905</v>
      </c>
      <c r="C3066" s="347" t="s">
        <v>6349</v>
      </c>
    </row>
    <row r="3067" spans="1:3">
      <c r="A3067" t="s">
        <v>8920</v>
      </c>
      <c r="B3067" s="341">
        <v>35462</v>
      </c>
      <c r="C3067" s="340" t="s">
        <v>8295</v>
      </c>
    </row>
    <row r="3068" spans="1:3">
      <c r="A3068" t="s">
        <v>1264</v>
      </c>
      <c r="B3068" s="341">
        <v>29189</v>
      </c>
      <c r="C3068" s="342" t="s">
        <v>1784</v>
      </c>
    </row>
    <row r="3069" spans="1:3">
      <c r="A3069" s="316" t="s">
        <v>11151</v>
      </c>
      <c r="B3069" s="339">
        <v>36951</v>
      </c>
      <c r="C3069" s="340">
        <v>23.1</v>
      </c>
    </row>
    <row r="3070" spans="1:3">
      <c r="A3070" t="s">
        <v>553</v>
      </c>
      <c r="B3070" s="341">
        <v>30917</v>
      </c>
      <c r="C3070" s="342" t="s">
        <v>2796</v>
      </c>
    </row>
    <row r="3071" spans="1:3">
      <c r="A3071" s="164" t="s">
        <v>8002</v>
      </c>
      <c r="B3071" s="350">
        <v>35913</v>
      </c>
      <c r="C3071" s="351" t="s">
        <v>8292</v>
      </c>
    </row>
    <row r="3072" spans="1:3">
      <c r="A3072" t="s">
        <v>2865</v>
      </c>
      <c r="B3072" s="341">
        <v>31734</v>
      </c>
      <c r="C3072" s="342" t="s">
        <v>2292</v>
      </c>
    </row>
    <row r="3073" spans="1:3">
      <c r="A3073" t="s">
        <v>10065</v>
      </c>
      <c r="B3073" s="348">
        <v>36984</v>
      </c>
      <c r="C3073" s="340" t="s">
        <v>9980</v>
      </c>
    </row>
    <row r="3074" spans="1:3">
      <c r="A3074" t="s">
        <v>2866</v>
      </c>
      <c r="B3074" s="341">
        <v>29773</v>
      </c>
      <c r="C3074" s="342" t="s">
        <v>1485</v>
      </c>
    </row>
    <row r="3075" spans="1:3">
      <c r="A3075" s="59" t="s">
        <v>5636</v>
      </c>
      <c r="B3075" s="338">
        <v>34043</v>
      </c>
      <c r="C3075" s="337" t="s">
        <v>5839</v>
      </c>
    </row>
    <row r="3076" spans="1:3">
      <c r="A3076" t="s">
        <v>3753</v>
      </c>
      <c r="B3076" s="341">
        <v>25503</v>
      </c>
      <c r="C3076" s="342"/>
    </row>
    <row r="3077" spans="1:3">
      <c r="A3077" s="59" t="s">
        <v>5743</v>
      </c>
      <c r="B3077" s="338">
        <v>34011</v>
      </c>
      <c r="C3077" s="347" t="s">
        <v>5839</v>
      </c>
    </row>
    <row r="3078" spans="1:3">
      <c r="A3078" s="59" t="s">
        <v>6028</v>
      </c>
      <c r="B3078" s="338">
        <v>33425</v>
      </c>
      <c r="C3078" s="347" t="s">
        <v>5842</v>
      </c>
    </row>
    <row r="3079" spans="1:3">
      <c r="A3079" s="59" t="s">
        <v>6019</v>
      </c>
      <c r="B3079" s="338">
        <v>34125</v>
      </c>
      <c r="C3079" s="347" t="s">
        <v>6350</v>
      </c>
    </row>
    <row r="3080" spans="1:3">
      <c r="A3080" t="s">
        <v>969</v>
      </c>
      <c r="B3080" s="341">
        <v>32444</v>
      </c>
      <c r="C3080" s="342" t="s">
        <v>1163</v>
      </c>
    </row>
    <row r="3081" spans="1:3">
      <c r="A3081" s="59" t="s">
        <v>5438</v>
      </c>
      <c r="B3081" s="338">
        <v>34376</v>
      </c>
      <c r="C3081" s="337" t="s">
        <v>5851</v>
      </c>
    </row>
    <row r="3082" spans="1:3">
      <c r="A3082" s="90" t="s">
        <v>3837</v>
      </c>
      <c r="B3082" s="338">
        <v>32910</v>
      </c>
      <c r="C3082" s="337" t="s">
        <v>499</v>
      </c>
    </row>
    <row r="3083" spans="1:3">
      <c r="A3083" s="90" t="s">
        <v>4007</v>
      </c>
      <c r="B3083" s="338">
        <v>32190</v>
      </c>
      <c r="C3083" s="337" t="s">
        <v>499</v>
      </c>
    </row>
    <row r="3084" spans="1:3">
      <c r="A3084" t="s">
        <v>3717</v>
      </c>
      <c r="B3084" s="341">
        <v>30849</v>
      </c>
      <c r="C3084" s="342" t="s">
        <v>1443</v>
      </c>
    </row>
    <row r="3085" spans="1:3">
      <c r="A3085" t="s">
        <v>1690</v>
      </c>
      <c r="B3085" s="341">
        <v>28752</v>
      </c>
      <c r="C3085" s="342" t="s">
        <v>3168</v>
      </c>
    </row>
    <row r="3086" spans="1:3">
      <c r="A3086" t="s">
        <v>970</v>
      </c>
      <c r="B3086" s="341">
        <v>32595</v>
      </c>
      <c r="C3086" s="342" t="s">
        <v>1153</v>
      </c>
    </row>
    <row r="3087" spans="1:3">
      <c r="A3087" t="s">
        <v>3131</v>
      </c>
      <c r="B3087" s="341">
        <v>31007</v>
      </c>
      <c r="C3087" s="342" t="s">
        <v>1275</v>
      </c>
    </row>
    <row r="3088" spans="1:3">
      <c r="A3088" s="109" t="s">
        <v>8160</v>
      </c>
      <c r="B3088" s="345">
        <v>34821</v>
      </c>
      <c r="C3088" s="346" t="s">
        <v>8286</v>
      </c>
    </row>
    <row r="3089" spans="1:3">
      <c r="A3089" s="59" t="s">
        <v>7135</v>
      </c>
      <c r="B3089" s="338">
        <v>35334</v>
      </c>
      <c r="C3089" s="347" t="s">
        <v>7481</v>
      </c>
    </row>
    <row r="3090" spans="1:3">
      <c r="A3090" t="s">
        <v>971</v>
      </c>
      <c r="B3090" s="341">
        <v>32086</v>
      </c>
      <c r="C3090" s="342" t="s">
        <v>865</v>
      </c>
    </row>
    <row r="3091" spans="1:3">
      <c r="A3091" s="100" t="s">
        <v>4519</v>
      </c>
      <c r="B3091" s="341">
        <v>32786</v>
      </c>
      <c r="C3091" s="337" t="s">
        <v>4180</v>
      </c>
    </row>
    <row r="3092" spans="1:3">
      <c r="A3092" s="59" t="s">
        <v>355</v>
      </c>
      <c r="B3092" s="338">
        <v>33003</v>
      </c>
      <c r="C3092" s="337" t="s">
        <v>497</v>
      </c>
    </row>
    <row r="3093" spans="1:3">
      <c r="A3093" t="s">
        <v>3390</v>
      </c>
      <c r="B3093" s="341">
        <v>30950</v>
      </c>
      <c r="C3093" s="342" t="s">
        <v>1809</v>
      </c>
    </row>
    <row r="3094" spans="1:3">
      <c r="A3094" s="164" t="s">
        <v>8167</v>
      </c>
      <c r="B3094" s="350">
        <v>35754</v>
      </c>
      <c r="C3094" s="351" t="s">
        <v>8291</v>
      </c>
    </row>
    <row r="3095" spans="1:3">
      <c r="A3095" s="59" t="s">
        <v>5706</v>
      </c>
      <c r="B3095" s="338">
        <v>33880</v>
      </c>
      <c r="C3095" s="337" t="s">
        <v>5840</v>
      </c>
    </row>
    <row r="3096" spans="1:3">
      <c r="A3096" s="59" t="s">
        <v>6671</v>
      </c>
      <c r="B3096" s="338">
        <v>34419</v>
      </c>
      <c r="C3096" s="337" t="s">
        <v>6358</v>
      </c>
    </row>
    <row r="3097" spans="1:3">
      <c r="A3097" s="59" t="s">
        <v>356</v>
      </c>
      <c r="B3097" s="338">
        <v>32889</v>
      </c>
      <c r="C3097" s="337" t="s">
        <v>497</v>
      </c>
    </row>
    <row r="3098" spans="1:3">
      <c r="A3098" t="s">
        <v>9061</v>
      </c>
      <c r="B3098" s="341">
        <v>34912</v>
      </c>
      <c r="C3098" s="340" t="s">
        <v>8295</v>
      </c>
    </row>
    <row r="3099" spans="1:3">
      <c r="A3099" s="59" t="s">
        <v>6686</v>
      </c>
      <c r="B3099" s="338">
        <v>34419</v>
      </c>
      <c r="C3099" s="337" t="s">
        <v>6358</v>
      </c>
    </row>
    <row r="3100" spans="1:3">
      <c r="A3100" t="s">
        <v>2867</v>
      </c>
      <c r="B3100" s="341">
        <v>28178</v>
      </c>
      <c r="C3100" s="342" t="s">
        <v>3362</v>
      </c>
    </row>
    <row r="3101" spans="1:3">
      <c r="A3101" s="59" t="s">
        <v>5642</v>
      </c>
      <c r="B3101" s="338">
        <v>34119</v>
      </c>
      <c r="C3101" s="337" t="s">
        <v>5857</v>
      </c>
    </row>
    <row r="3102" spans="1:3">
      <c r="A3102" t="s">
        <v>2361</v>
      </c>
      <c r="B3102" s="341">
        <v>29572</v>
      </c>
      <c r="C3102" s="342" t="s">
        <v>2986</v>
      </c>
    </row>
    <row r="3103" spans="1:3">
      <c r="A3103" t="s">
        <v>1377</v>
      </c>
      <c r="B3103" s="341">
        <v>29159</v>
      </c>
      <c r="C3103" s="342" t="s">
        <v>2251</v>
      </c>
    </row>
    <row r="3104" spans="1:3">
      <c r="A3104" t="s">
        <v>3177</v>
      </c>
      <c r="B3104" s="341">
        <v>30320</v>
      </c>
      <c r="C3104" s="342" t="s">
        <v>2982</v>
      </c>
    </row>
    <row r="3105" spans="1:3">
      <c r="A3105" t="s">
        <v>2868</v>
      </c>
      <c r="B3105" s="341">
        <v>28865</v>
      </c>
      <c r="C3105" s="342" t="s">
        <v>2666</v>
      </c>
    </row>
    <row r="3106" spans="1:3">
      <c r="A3106" s="316" t="s">
        <v>11152</v>
      </c>
      <c r="B3106" s="339">
        <v>36511</v>
      </c>
      <c r="C3106" s="340" t="s">
        <v>10953</v>
      </c>
    </row>
    <row r="3107" spans="1:3">
      <c r="A3107" t="s">
        <v>10090</v>
      </c>
      <c r="B3107" s="348">
        <v>36762</v>
      </c>
      <c r="C3107" s="340" t="s">
        <v>9644</v>
      </c>
    </row>
    <row r="3108" spans="1:3">
      <c r="A3108" s="99" t="s">
        <v>10090</v>
      </c>
      <c r="B3108" s="339">
        <v>36764</v>
      </c>
      <c r="C3108" s="340">
        <v>22.6</v>
      </c>
    </row>
    <row r="3109" spans="1:3">
      <c r="A3109" s="59" t="s">
        <v>4999</v>
      </c>
      <c r="B3109" s="338">
        <v>33663</v>
      </c>
      <c r="C3109" s="337" t="s">
        <v>5313</v>
      </c>
    </row>
    <row r="3110" spans="1:3">
      <c r="A3110" t="s">
        <v>972</v>
      </c>
      <c r="B3110" s="341">
        <v>32172</v>
      </c>
      <c r="C3110" s="342" t="s">
        <v>1170</v>
      </c>
    </row>
    <row r="3111" spans="1:3">
      <c r="A3111" s="59" t="s">
        <v>357</v>
      </c>
      <c r="B3111" s="338">
        <v>33144</v>
      </c>
      <c r="C3111" s="337" t="s">
        <v>483</v>
      </c>
    </row>
    <row r="3112" spans="1:3">
      <c r="A3112" s="10" t="s">
        <v>4432</v>
      </c>
      <c r="B3112" s="341">
        <v>33413</v>
      </c>
      <c r="C3112" s="337" t="s">
        <v>4849</v>
      </c>
    </row>
    <row r="3113" spans="1:3">
      <c r="A3113" t="s">
        <v>3706</v>
      </c>
      <c r="B3113" s="341">
        <v>29174</v>
      </c>
      <c r="C3113" s="342" t="s">
        <v>3707</v>
      </c>
    </row>
    <row r="3114" spans="1:3">
      <c r="A3114" t="s">
        <v>973</v>
      </c>
      <c r="B3114" s="341">
        <v>32128</v>
      </c>
      <c r="C3114" s="342" t="s">
        <v>1014</v>
      </c>
    </row>
    <row r="3115" spans="1:3">
      <c r="A3115" s="59" t="s">
        <v>5136</v>
      </c>
      <c r="B3115" s="338">
        <v>33463</v>
      </c>
      <c r="C3115" s="337" t="s">
        <v>4846</v>
      </c>
    </row>
    <row r="3116" spans="1:3">
      <c r="A3116" t="s">
        <v>974</v>
      </c>
      <c r="B3116" s="341">
        <v>32455</v>
      </c>
      <c r="C3116" s="342" t="s">
        <v>1014</v>
      </c>
    </row>
    <row r="3117" spans="1:3">
      <c r="A3117" t="s">
        <v>3583</v>
      </c>
      <c r="B3117" s="341">
        <v>31460</v>
      </c>
      <c r="C3117" s="342" t="s">
        <v>1440</v>
      </c>
    </row>
    <row r="3118" spans="1:3">
      <c r="A3118" s="10" t="s">
        <v>4465</v>
      </c>
      <c r="B3118" s="341">
        <v>33114</v>
      </c>
      <c r="C3118" s="337" t="s">
        <v>4846</v>
      </c>
    </row>
    <row r="3119" spans="1:3">
      <c r="A3119" t="s">
        <v>975</v>
      </c>
      <c r="B3119" s="341">
        <v>32371</v>
      </c>
      <c r="C3119" s="342" t="s">
        <v>976</v>
      </c>
    </row>
    <row r="3120" spans="1:3">
      <c r="A3120" s="59" t="s">
        <v>5684</v>
      </c>
      <c r="B3120" s="338">
        <v>34100</v>
      </c>
      <c r="C3120" s="347" t="s">
        <v>5842</v>
      </c>
    </row>
    <row r="3121" spans="1:3">
      <c r="A3121" s="59" t="s">
        <v>6614</v>
      </c>
      <c r="B3121" s="338">
        <v>35188</v>
      </c>
      <c r="C3121" s="337" t="s">
        <v>6797</v>
      </c>
    </row>
    <row r="3122" spans="1:3">
      <c r="A3122" s="59" t="s">
        <v>5072</v>
      </c>
      <c r="B3122" s="338">
        <v>33992</v>
      </c>
      <c r="C3122" s="337" t="s">
        <v>5314</v>
      </c>
    </row>
    <row r="3123" spans="1:3">
      <c r="A3123" t="s">
        <v>9967</v>
      </c>
      <c r="B3123" s="343">
        <v>35688</v>
      </c>
      <c r="C3123" s="344" t="s">
        <v>10151</v>
      </c>
    </row>
    <row r="3124" spans="1:3">
      <c r="A3124" t="s">
        <v>9953</v>
      </c>
      <c r="B3124" s="348">
        <v>35815</v>
      </c>
      <c r="C3124" s="340" t="s">
        <v>9644</v>
      </c>
    </row>
    <row r="3125" spans="1:3">
      <c r="A3125" s="59" t="s">
        <v>4992</v>
      </c>
      <c r="B3125" s="338">
        <v>33809</v>
      </c>
      <c r="C3125" s="337" t="s">
        <v>5313</v>
      </c>
    </row>
    <row r="3126" spans="1:3">
      <c r="A3126" s="59" t="s">
        <v>5007</v>
      </c>
      <c r="B3126" s="338">
        <v>33586</v>
      </c>
      <c r="C3126" s="337" t="s">
        <v>5322</v>
      </c>
    </row>
    <row r="3127" spans="1:3">
      <c r="A3127" t="s">
        <v>977</v>
      </c>
      <c r="B3127" s="341">
        <v>32129</v>
      </c>
      <c r="C3127" s="342" t="s">
        <v>1014</v>
      </c>
    </row>
    <row r="3128" spans="1:3">
      <c r="A3128" s="59" t="s">
        <v>5481</v>
      </c>
      <c r="B3128" s="338">
        <v>34099</v>
      </c>
      <c r="C3128" s="337" t="s">
        <v>5837</v>
      </c>
    </row>
    <row r="3129" spans="1:3">
      <c r="A3129" s="316" t="s">
        <v>11153</v>
      </c>
      <c r="B3129" s="339">
        <v>36451</v>
      </c>
      <c r="C3129" s="340">
        <v>23.1</v>
      </c>
    </row>
    <row r="3130" spans="1:3">
      <c r="A3130" s="109" t="s">
        <v>8172</v>
      </c>
      <c r="B3130" s="345">
        <v>35614</v>
      </c>
      <c r="C3130" s="346" t="s">
        <v>8291</v>
      </c>
    </row>
    <row r="3131" spans="1:3">
      <c r="A3131" s="59" t="s">
        <v>5514</v>
      </c>
      <c r="B3131" s="338">
        <v>34318</v>
      </c>
      <c r="C3131" s="337" t="s">
        <v>5837</v>
      </c>
    </row>
    <row r="3132" spans="1:3">
      <c r="A3132" s="99" t="s">
        <v>9009</v>
      </c>
      <c r="B3132" s="338">
        <v>34682</v>
      </c>
      <c r="C3132" s="347" t="s">
        <v>6350</v>
      </c>
    </row>
    <row r="3133" spans="1:3">
      <c r="A3133" s="59" t="s">
        <v>6632</v>
      </c>
      <c r="B3133" s="338">
        <v>33845</v>
      </c>
      <c r="C3133" s="337" t="s">
        <v>5324</v>
      </c>
    </row>
    <row r="3134" spans="1:3">
      <c r="A3134" s="10" t="s">
        <v>4343</v>
      </c>
      <c r="B3134" s="341">
        <v>32869</v>
      </c>
      <c r="C3134" s="337" t="s">
        <v>4181</v>
      </c>
    </row>
    <row r="3135" spans="1:3">
      <c r="A3135" t="s">
        <v>1488</v>
      </c>
      <c r="B3135" s="341">
        <v>30366</v>
      </c>
      <c r="C3135" s="342" t="s">
        <v>3492</v>
      </c>
    </row>
    <row r="3136" spans="1:3">
      <c r="A3136" t="s">
        <v>1149</v>
      </c>
      <c r="B3136" s="341">
        <v>31908</v>
      </c>
      <c r="C3136" s="342" t="s">
        <v>1443</v>
      </c>
    </row>
    <row r="3137" spans="1:3">
      <c r="A3137" s="59" t="s">
        <v>6088</v>
      </c>
      <c r="B3137" s="338">
        <v>34824</v>
      </c>
      <c r="C3137" s="347" t="s">
        <v>6352</v>
      </c>
    </row>
    <row r="3138" spans="1:3">
      <c r="A3138" t="s">
        <v>4008</v>
      </c>
      <c r="B3138" s="341">
        <v>32442</v>
      </c>
      <c r="C3138" s="342" t="s">
        <v>499</v>
      </c>
    </row>
    <row r="3139" spans="1:3">
      <c r="A3139" s="59" t="s">
        <v>6241</v>
      </c>
      <c r="B3139" s="338">
        <v>33068</v>
      </c>
      <c r="C3139" s="347" t="s">
        <v>4187</v>
      </c>
    </row>
    <row r="3140" spans="1:3">
      <c r="A3140" s="109" t="s">
        <v>7974</v>
      </c>
      <c r="B3140" s="345">
        <v>35706</v>
      </c>
      <c r="C3140" s="346" t="s">
        <v>8287</v>
      </c>
    </row>
    <row r="3141" spans="1:3">
      <c r="A3141" t="s">
        <v>10069</v>
      </c>
      <c r="B3141" s="348">
        <v>36523</v>
      </c>
      <c r="C3141" s="340" t="s">
        <v>9612</v>
      </c>
    </row>
    <row r="3142" spans="1:3">
      <c r="A3142" s="59" t="s">
        <v>6705</v>
      </c>
      <c r="B3142" s="338">
        <v>35387</v>
      </c>
      <c r="C3142" s="337" t="s">
        <v>6804</v>
      </c>
    </row>
    <row r="3143" spans="1:3">
      <c r="A3143" s="59" t="s">
        <v>5726</v>
      </c>
      <c r="B3143" s="338">
        <v>34399</v>
      </c>
      <c r="C3143" s="337" t="s">
        <v>5840</v>
      </c>
    </row>
    <row r="3144" spans="1:3">
      <c r="A3144" s="316" t="s">
        <v>11154</v>
      </c>
      <c r="B3144" s="339">
        <v>36006</v>
      </c>
      <c r="C3144" s="340" t="s">
        <v>10953</v>
      </c>
    </row>
    <row r="3145" spans="1:3">
      <c r="A3145" s="59" t="s">
        <v>358</v>
      </c>
      <c r="B3145" s="338">
        <v>32807</v>
      </c>
      <c r="C3145" s="337" t="s">
        <v>359</v>
      </c>
    </row>
    <row r="3146" spans="1:3">
      <c r="A3146" s="10" t="s">
        <v>5402</v>
      </c>
      <c r="B3146" s="341">
        <v>33847</v>
      </c>
      <c r="C3146" s="337" t="s">
        <v>4848</v>
      </c>
    </row>
    <row r="3147" spans="1:3">
      <c r="A3147" s="59" t="s">
        <v>6720</v>
      </c>
      <c r="B3147" s="338">
        <v>34329</v>
      </c>
      <c r="C3147" s="337" t="s">
        <v>6795</v>
      </c>
    </row>
    <row r="3148" spans="1:3">
      <c r="A3148" s="164" t="s">
        <v>7943</v>
      </c>
      <c r="B3148" s="350">
        <v>34724</v>
      </c>
      <c r="C3148" s="351" t="s">
        <v>6802</v>
      </c>
    </row>
    <row r="3149" spans="1:3">
      <c r="A3149" s="59" t="s">
        <v>360</v>
      </c>
      <c r="B3149" s="338">
        <v>32379</v>
      </c>
      <c r="C3149" s="337" t="s">
        <v>499</v>
      </c>
    </row>
    <row r="3150" spans="1:3">
      <c r="A3150" s="59" t="s">
        <v>2869</v>
      </c>
      <c r="B3150" s="338">
        <v>26563</v>
      </c>
      <c r="C3150" s="352">
        <v>0</v>
      </c>
    </row>
    <row r="3151" spans="1:3">
      <c r="A3151" s="59" t="s">
        <v>6374</v>
      </c>
      <c r="B3151" s="338">
        <v>34251</v>
      </c>
      <c r="C3151" s="347" t="s">
        <v>6350</v>
      </c>
    </row>
    <row r="3152" spans="1:3">
      <c r="A3152" t="s">
        <v>2992</v>
      </c>
      <c r="B3152" s="341">
        <v>30383</v>
      </c>
      <c r="C3152" s="342" t="s">
        <v>2991</v>
      </c>
    </row>
    <row r="3153" spans="1:3">
      <c r="A3153" s="59" t="s">
        <v>6189</v>
      </c>
      <c r="B3153" s="338">
        <v>35067</v>
      </c>
      <c r="C3153" s="347" t="s">
        <v>6352</v>
      </c>
    </row>
    <row r="3154" spans="1:3">
      <c r="A3154" s="90" t="s">
        <v>4009</v>
      </c>
      <c r="B3154" s="338">
        <v>33449</v>
      </c>
      <c r="C3154" s="337" t="s">
        <v>4187</v>
      </c>
    </row>
    <row r="3155" spans="1:3">
      <c r="A3155" s="164" t="s">
        <v>7996</v>
      </c>
      <c r="B3155" s="350">
        <v>33449</v>
      </c>
      <c r="C3155" s="351" t="s">
        <v>4187</v>
      </c>
    </row>
    <row r="3156" spans="1:3">
      <c r="A3156" t="s">
        <v>1551</v>
      </c>
      <c r="B3156" s="341">
        <v>28156</v>
      </c>
      <c r="C3156" s="342" t="s">
        <v>3362</v>
      </c>
    </row>
    <row r="3157" spans="1:3">
      <c r="A3157" s="90" t="s">
        <v>4010</v>
      </c>
      <c r="B3157" s="338">
        <v>32871</v>
      </c>
      <c r="C3157" s="337" t="s">
        <v>4179</v>
      </c>
    </row>
    <row r="3158" spans="1:3">
      <c r="A3158" t="s">
        <v>978</v>
      </c>
      <c r="B3158" s="341">
        <v>32233</v>
      </c>
      <c r="C3158" s="342" t="s">
        <v>1014</v>
      </c>
    </row>
    <row r="3159" spans="1:3">
      <c r="A3159" t="s">
        <v>3308</v>
      </c>
      <c r="B3159" s="341">
        <v>29944</v>
      </c>
      <c r="C3159" s="342" t="s">
        <v>2200</v>
      </c>
    </row>
    <row r="3160" spans="1:3">
      <c r="A3160" s="164" t="s">
        <v>8081</v>
      </c>
      <c r="B3160" s="350">
        <v>36229</v>
      </c>
      <c r="C3160" s="351" t="s">
        <v>8288</v>
      </c>
    </row>
    <row r="3161" spans="1:3">
      <c r="A3161" s="59" t="s">
        <v>7266</v>
      </c>
      <c r="B3161" s="338">
        <v>35521</v>
      </c>
      <c r="C3161" s="347" t="s">
        <v>7478</v>
      </c>
    </row>
    <row r="3162" spans="1:3">
      <c r="A3162" s="316" t="s">
        <v>11155</v>
      </c>
      <c r="B3162" s="339">
        <v>35713</v>
      </c>
      <c r="C3162" s="340" t="s">
        <v>10955</v>
      </c>
    </row>
    <row r="3163" spans="1:3">
      <c r="A3163" t="s">
        <v>9901</v>
      </c>
      <c r="B3163" s="348">
        <v>36992</v>
      </c>
      <c r="C3163" s="344" t="s">
        <v>10151</v>
      </c>
    </row>
    <row r="3164" spans="1:3">
      <c r="A3164" t="s">
        <v>1197</v>
      </c>
      <c r="B3164" s="341">
        <v>31597</v>
      </c>
      <c r="C3164" s="342" t="s">
        <v>3138</v>
      </c>
    </row>
    <row r="3165" spans="1:3">
      <c r="A3165" s="90" t="s">
        <v>4011</v>
      </c>
      <c r="B3165" s="338">
        <v>33170</v>
      </c>
      <c r="C3165" s="337" t="s">
        <v>4179</v>
      </c>
    </row>
    <row r="3166" spans="1:3">
      <c r="A3166" s="316" t="s">
        <v>11156</v>
      </c>
      <c r="B3166" s="339">
        <v>36755</v>
      </c>
      <c r="C3166" s="340" t="s">
        <v>10953</v>
      </c>
    </row>
    <row r="3167" spans="1:3">
      <c r="A3167" s="59" t="s">
        <v>7385</v>
      </c>
      <c r="B3167" s="338">
        <v>35383</v>
      </c>
      <c r="C3167" s="347" t="s">
        <v>7477</v>
      </c>
    </row>
    <row r="3168" spans="1:3">
      <c r="A3168" t="s">
        <v>3204</v>
      </c>
      <c r="B3168" s="341">
        <v>31719</v>
      </c>
      <c r="C3168" s="342" t="s">
        <v>3284</v>
      </c>
    </row>
    <row r="3169" spans="1:3">
      <c r="A3169" s="10" t="s">
        <v>4331</v>
      </c>
      <c r="B3169" s="341">
        <v>32577</v>
      </c>
      <c r="C3169" s="337" t="s">
        <v>499</v>
      </c>
    </row>
    <row r="3170" spans="1:3">
      <c r="A3170" t="s">
        <v>1776</v>
      </c>
      <c r="B3170" s="341">
        <v>30176</v>
      </c>
      <c r="C3170" s="342" t="s">
        <v>3493</v>
      </c>
    </row>
    <row r="3171" spans="1:3">
      <c r="A3171" t="s">
        <v>3778</v>
      </c>
      <c r="B3171" s="341">
        <v>30145</v>
      </c>
      <c r="C3171" s="342" t="s">
        <v>2200</v>
      </c>
    </row>
    <row r="3172" spans="1:3">
      <c r="A3172" t="s">
        <v>1741</v>
      </c>
      <c r="B3172" s="341">
        <v>30688</v>
      </c>
      <c r="C3172" s="342" t="s">
        <v>2794</v>
      </c>
    </row>
    <row r="3173" spans="1:3">
      <c r="A3173" t="s">
        <v>10230</v>
      </c>
      <c r="B3173" s="348">
        <v>36128</v>
      </c>
      <c r="C3173" s="344" t="s">
        <v>10151</v>
      </c>
    </row>
    <row r="3174" spans="1:3">
      <c r="A3174" t="s">
        <v>9989</v>
      </c>
      <c r="B3174" s="348">
        <v>36201</v>
      </c>
      <c r="C3174" s="340" t="s">
        <v>9583</v>
      </c>
    </row>
    <row r="3175" spans="1:3">
      <c r="A3175" t="s">
        <v>1517</v>
      </c>
      <c r="B3175" s="341">
        <v>30918</v>
      </c>
      <c r="C3175" s="342" t="s">
        <v>2884</v>
      </c>
    </row>
    <row r="3176" spans="1:3">
      <c r="A3176" t="s">
        <v>10231</v>
      </c>
      <c r="B3176" s="348">
        <v>34630</v>
      </c>
      <c r="C3176" s="344" t="s">
        <v>10151</v>
      </c>
    </row>
    <row r="3177" spans="1:3">
      <c r="A3177" t="s">
        <v>10232</v>
      </c>
      <c r="B3177" s="348">
        <v>35143</v>
      </c>
      <c r="C3177" s="344" t="s">
        <v>10151</v>
      </c>
    </row>
    <row r="3178" spans="1:3">
      <c r="A3178" s="59" t="s">
        <v>361</v>
      </c>
      <c r="B3178" s="338">
        <v>32668</v>
      </c>
      <c r="C3178" s="337" t="s">
        <v>483</v>
      </c>
    </row>
    <row r="3179" spans="1:3">
      <c r="A3179" s="59" t="s">
        <v>7407</v>
      </c>
      <c r="B3179" s="338">
        <v>34549</v>
      </c>
      <c r="C3179" s="347" t="s">
        <v>6351</v>
      </c>
    </row>
    <row r="3180" spans="1:3">
      <c r="A3180" t="s">
        <v>8893</v>
      </c>
      <c r="B3180" s="341">
        <v>35947</v>
      </c>
      <c r="C3180" s="341" t="s">
        <v>8459</v>
      </c>
    </row>
    <row r="3181" spans="1:3">
      <c r="A3181" t="s">
        <v>2031</v>
      </c>
      <c r="B3181" s="341">
        <v>29110</v>
      </c>
      <c r="C3181" s="342" t="s">
        <v>3148</v>
      </c>
    </row>
    <row r="3182" spans="1:3">
      <c r="A3182" t="s">
        <v>2675</v>
      </c>
      <c r="B3182" s="341">
        <v>28821</v>
      </c>
      <c r="C3182" s="342" t="s">
        <v>3168</v>
      </c>
    </row>
    <row r="3183" spans="1:3">
      <c r="A3183" s="59" t="s">
        <v>5153</v>
      </c>
      <c r="B3183" s="338">
        <v>33717</v>
      </c>
      <c r="C3183" s="337" t="s">
        <v>5317</v>
      </c>
    </row>
    <row r="3184" spans="1:3">
      <c r="A3184" s="59" t="s">
        <v>5112</v>
      </c>
      <c r="B3184" s="338">
        <v>34171</v>
      </c>
      <c r="C3184" s="337" t="s">
        <v>4853</v>
      </c>
    </row>
    <row r="3185" spans="1:3">
      <c r="A3185" s="100" t="s">
        <v>4342</v>
      </c>
      <c r="B3185" s="341">
        <v>33036</v>
      </c>
      <c r="C3185" s="337" t="s">
        <v>4179</v>
      </c>
    </row>
    <row r="3186" spans="1:3">
      <c r="A3186" t="s">
        <v>979</v>
      </c>
      <c r="B3186" s="341">
        <v>32510</v>
      </c>
      <c r="C3186" s="342" t="s">
        <v>1153</v>
      </c>
    </row>
    <row r="3187" spans="1:3">
      <c r="A3187" s="59" t="s">
        <v>5601</v>
      </c>
      <c r="B3187" s="338">
        <v>34068</v>
      </c>
      <c r="C3187" s="337" t="s">
        <v>5324</v>
      </c>
    </row>
    <row r="3188" spans="1:3">
      <c r="A3188" s="59" t="s">
        <v>6111</v>
      </c>
      <c r="B3188" s="338">
        <v>34499</v>
      </c>
      <c r="C3188" s="347" t="s">
        <v>6352</v>
      </c>
    </row>
    <row r="3189" spans="1:3">
      <c r="A3189" t="s">
        <v>9036</v>
      </c>
      <c r="B3189" s="341">
        <v>35886</v>
      </c>
    </row>
    <row r="3190" spans="1:3">
      <c r="A3190" s="327" t="s">
        <v>11157</v>
      </c>
      <c r="B3190" s="339">
        <v>36833</v>
      </c>
      <c r="C3190" s="340">
        <v>23.3</v>
      </c>
    </row>
    <row r="3191" spans="1:3">
      <c r="A3191" s="99" t="s">
        <v>11158</v>
      </c>
      <c r="B3191" s="339">
        <v>35972</v>
      </c>
      <c r="C3191" s="340" t="s">
        <v>10953</v>
      </c>
    </row>
    <row r="3192" spans="1:3">
      <c r="A3192" t="s">
        <v>2204</v>
      </c>
      <c r="B3192" s="341">
        <v>28285</v>
      </c>
      <c r="C3192" s="342" t="s">
        <v>3179</v>
      </c>
    </row>
    <row r="3193" spans="1:3">
      <c r="A3193" s="59" t="s">
        <v>5200</v>
      </c>
      <c r="B3193" s="338">
        <v>33892</v>
      </c>
      <c r="C3193" s="337" t="s">
        <v>5318</v>
      </c>
    </row>
    <row r="3194" spans="1:3">
      <c r="A3194" t="s">
        <v>1316</v>
      </c>
      <c r="B3194" s="341">
        <v>31458</v>
      </c>
      <c r="C3194" s="342" t="s">
        <v>3198</v>
      </c>
    </row>
    <row r="3195" spans="1:3">
      <c r="A3195" t="s">
        <v>10233</v>
      </c>
      <c r="B3195" s="348">
        <v>35987</v>
      </c>
      <c r="C3195" s="344" t="s">
        <v>10151</v>
      </c>
    </row>
    <row r="3196" spans="1:3">
      <c r="A3196" s="59" t="s">
        <v>362</v>
      </c>
      <c r="B3196" s="338">
        <v>33348</v>
      </c>
      <c r="C3196" s="337" t="s">
        <v>363</v>
      </c>
    </row>
    <row r="3197" spans="1:3">
      <c r="A3197" t="s">
        <v>1597</v>
      </c>
      <c r="B3197" s="341">
        <v>30203</v>
      </c>
      <c r="C3197" s="342" t="s">
        <v>2200</v>
      </c>
    </row>
    <row r="3198" spans="1:3">
      <c r="A3198" s="59" t="s">
        <v>364</v>
      </c>
      <c r="B3198" s="338">
        <v>31537</v>
      </c>
      <c r="C3198" s="337" t="s">
        <v>487</v>
      </c>
    </row>
    <row r="3199" spans="1:3">
      <c r="A3199" s="59" t="s">
        <v>7308</v>
      </c>
      <c r="B3199" s="338">
        <v>33651</v>
      </c>
      <c r="C3199" s="347" t="s">
        <v>5314</v>
      </c>
    </row>
    <row r="3200" spans="1:3">
      <c r="A3200" s="99" t="s">
        <v>10306</v>
      </c>
      <c r="B3200" s="339">
        <v>35364</v>
      </c>
      <c r="C3200" s="340" t="s">
        <v>10972</v>
      </c>
    </row>
    <row r="3201" spans="1:3">
      <c r="A3201" s="316" t="s">
        <v>11159</v>
      </c>
      <c r="B3201" s="339">
        <v>36317</v>
      </c>
      <c r="C3201" s="340">
        <v>23.7</v>
      </c>
    </row>
    <row r="3202" spans="1:3">
      <c r="A3202" t="s">
        <v>2523</v>
      </c>
      <c r="B3202" s="341">
        <v>30304</v>
      </c>
      <c r="C3202" s="342" t="s">
        <v>3492</v>
      </c>
    </row>
    <row r="3203" spans="1:3">
      <c r="A3203" s="59" t="s">
        <v>6227</v>
      </c>
      <c r="B3203" s="338">
        <v>34135</v>
      </c>
      <c r="C3203" s="347" t="s">
        <v>6349</v>
      </c>
    </row>
    <row r="3204" spans="1:3">
      <c r="A3204" s="90" t="s">
        <v>4012</v>
      </c>
      <c r="B3204" s="338">
        <v>32760</v>
      </c>
      <c r="C3204" s="337" t="s">
        <v>4184</v>
      </c>
    </row>
    <row r="3205" spans="1:3">
      <c r="A3205" t="s">
        <v>10234</v>
      </c>
      <c r="B3205" s="348">
        <v>35438</v>
      </c>
      <c r="C3205" s="344" t="s">
        <v>10151</v>
      </c>
    </row>
    <row r="3206" spans="1:3">
      <c r="A3206" s="59" t="s">
        <v>5475</v>
      </c>
      <c r="B3206" s="338">
        <v>34115</v>
      </c>
      <c r="C3206" s="337" t="s">
        <v>5837</v>
      </c>
    </row>
    <row r="3207" spans="1:3">
      <c r="A3207" t="s">
        <v>2870</v>
      </c>
      <c r="B3207" s="341">
        <v>29808</v>
      </c>
      <c r="C3207" s="342" t="s">
        <v>1871</v>
      </c>
    </row>
    <row r="3208" spans="1:3">
      <c r="A3208" s="59" t="s">
        <v>6033</v>
      </c>
      <c r="B3208" s="338">
        <v>33072</v>
      </c>
      <c r="C3208" s="347" t="s">
        <v>4179</v>
      </c>
    </row>
    <row r="3209" spans="1:3">
      <c r="A3209" t="s">
        <v>1190</v>
      </c>
      <c r="B3209" s="341">
        <v>31925</v>
      </c>
      <c r="C3209" s="342" t="s">
        <v>3137</v>
      </c>
    </row>
    <row r="3210" spans="1:3">
      <c r="A3210" s="59" t="s">
        <v>6742</v>
      </c>
      <c r="B3210" s="338">
        <v>33868</v>
      </c>
      <c r="C3210" s="337" t="s">
        <v>5314</v>
      </c>
    </row>
    <row r="3211" spans="1:3">
      <c r="A3211" s="90" t="s">
        <v>4013</v>
      </c>
      <c r="B3211" s="338">
        <v>33026</v>
      </c>
      <c r="C3211" s="337" t="s">
        <v>4178</v>
      </c>
    </row>
    <row r="3212" spans="1:3">
      <c r="A3212" s="316" t="s">
        <v>11160</v>
      </c>
      <c r="B3212" s="339">
        <v>36474</v>
      </c>
      <c r="C3212" s="340">
        <v>23.4</v>
      </c>
    </row>
    <row r="3213" spans="1:3">
      <c r="A3213" s="59" t="s">
        <v>6609</v>
      </c>
      <c r="B3213" s="338">
        <v>33778</v>
      </c>
      <c r="C3213" s="337" t="s">
        <v>4846</v>
      </c>
    </row>
    <row r="3214" spans="1:3">
      <c r="A3214" t="s">
        <v>2871</v>
      </c>
      <c r="B3214" s="341">
        <v>31750</v>
      </c>
      <c r="C3214" s="342" t="s">
        <v>2294</v>
      </c>
    </row>
    <row r="3215" spans="1:3">
      <c r="A3215" s="59" t="s">
        <v>7362</v>
      </c>
      <c r="B3215" s="338">
        <v>34928</v>
      </c>
      <c r="C3215" s="347" t="s">
        <v>7478</v>
      </c>
    </row>
    <row r="3216" spans="1:3">
      <c r="A3216" t="s">
        <v>10089</v>
      </c>
      <c r="B3216" s="348">
        <v>36189</v>
      </c>
      <c r="C3216" s="340" t="s">
        <v>9644</v>
      </c>
    </row>
    <row r="3217" spans="1:3">
      <c r="A3217" s="109" t="s">
        <v>7963</v>
      </c>
      <c r="B3217" s="345">
        <v>35606</v>
      </c>
      <c r="C3217" s="346" t="s">
        <v>8286</v>
      </c>
    </row>
    <row r="3218" spans="1:3">
      <c r="A3218" s="164" t="s">
        <v>8085</v>
      </c>
      <c r="B3218" s="350">
        <v>36258</v>
      </c>
      <c r="C3218" s="351" t="s">
        <v>8287</v>
      </c>
    </row>
    <row r="3219" spans="1:3">
      <c r="A3219" s="59" t="s">
        <v>5548</v>
      </c>
      <c r="B3219" s="338">
        <v>34508</v>
      </c>
      <c r="C3219" s="337" t="s">
        <v>5840</v>
      </c>
    </row>
    <row r="3220" spans="1:3">
      <c r="A3220" s="59" t="s">
        <v>5242</v>
      </c>
      <c r="B3220" s="338">
        <v>33196</v>
      </c>
      <c r="C3220" s="337" t="s">
        <v>5314</v>
      </c>
    </row>
    <row r="3221" spans="1:3">
      <c r="A3221" s="59" t="s">
        <v>5218</v>
      </c>
      <c r="B3221" s="338">
        <v>33760</v>
      </c>
      <c r="C3221" s="337" t="s">
        <v>5314</v>
      </c>
    </row>
    <row r="3222" spans="1:3">
      <c r="A3222" s="99" t="s">
        <v>10314</v>
      </c>
      <c r="B3222" s="339">
        <v>35090</v>
      </c>
      <c r="C3222" s="340" t="s">
        <v>10972</v>
      </c>
    </row>
    <row r="3223" spans="1:3">
      <c r="A3223" s="59" t="s">
        <v>6467</v>
      </c>
      <c r="B3223" s="338">
        <v>34386</v>
      </c>
      <c r="C3223" s="337" t="s">
        <v>6352</v>
      </c>
    </row>
    <row r="3224" spans="1:3">
      <c r="A3224" s="59" t="s">
        <v>365</v>
      </c>
      <c r="B3224" s="338">
        <v>32667</v>
      </c>
      <c r="C3224" s="337" t="s">
        <v>499</v>
      </c>
    </row>
    <row r="3225" spans="1:3">
      <c r="A3225" s="59" t="s">
        <v>6549</v>
      </c>
      <c r="B3225" s="338">
        <v>34642</v>
      </c>
      <c r="C3225" s="337" t="s">
        <v>6795</v>
      </c>
    </row>
    <row r="3226" spans="1:3">
      <c r="A3226" t="s">
        <v>9280</v>
      </c>
      <c r="B3226" s="341">
        <v>36647</v>
      </c>
      <c r="C3226" s="341" t="s">
        <v>9281</v>
      </c>
    </row>
    <row r="3227" spans="1:3">
      <c r="A3227" s="316" t="s">
        <v>11161</v>
      </c>
      <c r="B3227" s="339">
        <v>36561</v>
      </c>
      <c r="C3227" s="340" t="s">
        <v>10953</v>
      </c>
    </row>
    <row r="3228" spans="1:3">
      <c r="A3228" t="s">
        <v>10235</v>
      </c>
      <c r="B3228" s="348">
        <v>36118</v>
      </c>
      <c r="C3228" s="344" t="s">
        <v>10151</v>
      </c>
    </row>
    <row r="3229" spans="1:3">
      <c r="A3229" t="s">
        <v>1742</v>
      </c>
      <c r="B3229" s="341">
        <v>30580</v>
      </c>
      <c r="C3229" s="342" t="s">
        <v>2793</v>
      </c>
    </row>
    <row r="3230" spans="1:3">
      <c r="A3230" s="59" t="s">
        <v>5567</v>
      </c>
      <c r="B3230" s="338">
        <v>33861</v>
      </c>
      <c r="C3230" s="337" t="s">
        <v>5840</v>
      </c>
    </row>
    <row r="3231" spans="1:3">
      <c r="A3231" t="s">
        <v>3291</v>
      </c>
      <c r="B3231" s="341">
        <v>30315</v>
      </c>
      <c r="C3231" s="342" t="s">
        <v>3492</v>
      </c>
    </row>
    <row r="3232" spans="1:3">
      <c r="A3232" s="59" t="s">
        <v>6654</v>
      </c>
      <c r="B3232" s="338">
        <v>35221</v>
      </c>
      <c r="C3232" s="337" t="s">
        <v>6804</v>
      </c>
    </row>
    <row r="3233" spans="1:3">
      <c r="A3233" s="100" t="s">
        <v>4546</v>
      </c>
      <c r="B3233" s="341">
        <v>33936</v>
      </c>
      <c r="C3233" s="337" t="s">
        <v>4853</v>
      </c>
    </row>
    <row r="3234" spans="1:3">
      <c r="A3234" t="s">
        <v>1795</v>
      </c>
      <c r="B3234" s="341">
        <v>30972</v>
      </c>
      <c r="C3234" s="342" t="s">
        <v>1626</v>
      </c>
    </row>
    <row r="3235" spans="1:3">
      <c r="A3235" t="s">
        <v>2872</v>
      </c>
      <c r="B3235" s="341">
        <v>32090</v>
      </c>
      <c r="C3235" s="342" t="s">
        <v>2452</v>
      </c>
    </row>
    <row r="3236" spans="1:3">
      <c r="A3236" s="59" t="s">
        <v>366</v>
      </c>
      <c r="B3236" s="338">
        <v>33068</v>
      </c>
      <c r="C3236" s="337" t="s">
        <v>402</v>
      </c>
    </row>
    <row r="3237" spans="1:3">
      <c r="A3237" s="59" t="s">
        <v>367</v>
      </c>
      <c r="B3237" s="338">
        <v>31812</v>
      </c>
      <c r="C3237" s="337" t="s">
        <v>3137</v>
      </c>
    </row>
    <row r="3238" spans="1:3">
      <c r="A3238" s="59" t="s">
        <v>3779</v>
      </c>
      <c r="B3238" s="338">
        <v>31581</v>
      </c>
      <c r="C3238" s="352" t="s">
        <v>2409</v>
      </c>
    </row>
    <row r="3239" spans="1:3">
      <c r="A3239" t="s">
        <v>3224</v>
      </c>
      <c r="B3239" s="341">
        <v>32040</v>
      </c>
      <c r="C3239" s="342" t="s">
        <v>3140</v>
      </c>
    </row>
    <row r="3240" spans="1:3">
      <c r="A3240" s="59" t="s">
        <v>5169</v>
      </c>
      <c r="B3240" s="338">
        <v>33578</v>
      </c>
      <c r="C3240" s="337" t="s">
        <v>5317</v>
      </c>
    </row>
    <row r="3241" spans="1:3">
      <c r="A3241" t="s">
        <v>3386</v>
      </c>
      <c r="B3241" s="341">
        <v>31439</v>
      </c>
      <c r="C3241" s="342" t="s">
        <v>1441</v>
      </c>
    </row>
    <row r="3242" spans="1:3">
      <c r="A3242" t="s">
        <v>3780</v>
      </c>
      <c r="B3242" s="341">
        <v>31449</v>
      </c>
      <c r="C3242" s="342" t="s">
        <v>3137</v>
      </c>
    </row>
    <row r="3243" spans="1:3">
      <c r="A3243" s="59" t="s">
        <v>7197</v>
      </c>
      <c r="B3243" s="338">
        <v>33871</v>
      </c>
      <c r="C3243" s="347" t="s">
        <v>6351</v>
      </c>
    </row>
    <row r="3244" spans="1:3">
      <c r="A3244" s="59" t="s">
        <v>6079</v>
      </c>
      <c r="B3244" s="338">
        <v>34623</v>
      </c>
      <c r="C3244" s="347" t="s">
        <v>6349</v>
      </c>
    </row>
    <row r="3245" spans="1:3">
      <c r="A3245" s="59" t="s">
        <v>5535</v>
      </c>
      <c r="B3245" s="338">
        <v>34097</v>
      </c>
      <c r="C3245" s="337" t="s">
        <v>5840</v>
      </c>
    </row>
    <row r="3246" spans="1:3">
      <c r="A3246" t="s">
        <v>96</v>
      </c>
      <c r="B3246" s="341">
        <v>31931</v>
      </c>
      <c r="C3246" s="342" t="s">
        <v>3133</v>
      </c>
    </row>
    <row r="3247" spans="1:3">
      <c r="A3247" t="s">
        <v>4014</v>
      </c>
      <c r="B3247" s="341">
        <v>32284</v>
      </c>
      <c r="C3247" s="342" t="s">
        <v>1153</v>
      </c>
    </row>
    <row r="3248" spans="1:3">
      <c r="A3248" t="s">
        <v>4015</v>
      </c>
      <c r="B3248" s="341">
        <v>31287</v>
      </c>
      <c r="C3248" s="342" t="s">
        <v>1440</v>
      </c>
    </row>
    <row r="3249" spans="1:3">
      <c r="A3249" s="316" t="s">
        <v>11162</v>
      </c>
      <c r="B3249" s="339">
        <v>36903</v>
      </c>
      <c r="C3249" s="340">
        <v>23.2</v>
      </c>
    </row>
    <row r="3250" spans="1:3">
      <c r="A3250" s="109" t="s">
        <v>7920</v>
      </c>
      <c r="B3250" s="345">
        <v>34795</v>
      </c>
      <c r="C3250" s="346" t="s">
        <v>8295</v>
      </c>
    </row>
    <row r="3251" spans="1:3">
      <c r="A3251" t="s">
        <v>3575</v>
      </c>
      <c r="B3251" s="341">
        <v>30745</v>
      </c>
      <c r="C3251" s="342" t="s">
        <v>1278</v>
      </c>
    </row>
    <row r="3252" spans="1:3">
      <c r="A3252" t="s">
        <v>2873</v>
      </c>
      <c r="B3252" s="341">
        <v>31941</v>
      </c>
      <c r="C3252" s="342" t="s">
        <v>2292</v>
      </c>
    </row>
    <row r="3253" spans="1:3">
      <c r="A3253" s="59" t="s">
        <v>5590</v>
      </c>
      <c r="B3253" s="338">
        <v>33427</v>
      </c>
      <c r="C3253" s="337" t="s">
        <v>4846</v>
      </c>
    </row>
    <row r="3254" spans="1:3">
      <c r="A3254" t="s">
        <v>10236</v>
      </c>
      <c r="B3254" s="343">
        <v>35816</v>
      </c>
      <c r="C3254" s="344" t="s">
        <v>10151</v>
      </c>
    </row>
    <row r="3255" spans="1:3">
      <c r="A3255" s="59" t="s">
        <v>5568</v>
      </c>
      <c r="B3255" s="338">
        <v>34677</v>
      </c>
      <c r="C3255" s="337" t="s">
        <v>5840</v>
      </c>
    </row>
    <row r="3256" spans="1:3">
      <c r="A3256" s="59" t="s">
        <v>5731</v>
      </c>
      <c r="B3256" s="338">
        <v>33887</v>
      </c>
      <c r="C3256" s="347" t="s">
        <v>4853</v>
      </c>
    </row>
    <row r="3257" spans="1:3">
      <c r="A3257" s="90" t="s">
        <v>4016</v>
      </c>
      <c r="B3257" s="338">
        <v>32422</v>
      </c>
      <c r="C3257" s="337" t="s">
        <v>1153</v>
      </c>
    </row>
    <row r="3258" spans="1:3">
      <c r="A3258" s="59" t="s">
        <v>6139</v>
      </c>
      <c r="B3258" s="338">
        <v>35205</v>
      </c>
      <c r="C3258" s="347" t="s">
        <v>6375</v>
      </c>
    </row>
    <row r="3259" spans="1:3">
      <c r="A3259" s="316" t="s">
        <v>11163</v>
      </c>
      <c r="B3259" s="339">
        <v>36580</v>
      </c>
      <c r="C3259" s="340">
        <v>23.3</v>
      </c>
    </row>
    <row r="3260" spans="1:3">
      <c r="A3260" s="59" t="s">
        <v>6672</v>
      </c>
      <c r="B3260" s="338">
        <v>35030</v>
      </c>
      <c r="C3260" s="337" t="s">
        <v>6801</v>
      </c>
    </row>
    <row r="3261" spans="1:3">
      <c r="A3261" t="s">
        <v>1146</v>
      </c>
      <c r="B3261" s="341">
        <v>31749</v>
      </c>
      <c r="C3261" s="342" t="s">
        <v>3198</v>
      </c>
    </row>
    <row r="3262" spans="1:3">
      <c r="A3262" t="s">
        <v>2995</v>
      </c>
      <c r="B3262" s="341">
        <v>32076</v>
      </c>
      <c r="C3262" s="342" t="s">
        <v>2294</v>
      </c>
    </row>
    <row r="3263" spans="1:3">
      <c r="A3263" s="59" t="s">
        <v>4928</v>
      </c>
      <c r="B3263" s="338">
        <v>32431</v>
      </c>
      <c r="C3263" s="337" t="s">
        <v>499</v>
      </c>
    </row>
    <row r="3264" spans="1:3">
      <c r="A3264" s="59" t="s">
        <v>6582</v>
      </c>
      <c r="B3264" s="338">
        <v>34691</v>
      </c>
      <c r="C3264" s="337" t="s">
        <v>6796</v>
      </c>
    </row>
    <row r="3265" spans="1:3">
      <c r="A3265" s="90" t="s">
        <v>4017</v>
      </c>
      <c r="B3265" s="338">
        <v>33258</v>
      </c>
      <c r="C3265" s="337" t="s">
        <v>4179</v>
      </c>
    </row>
    <row r="3266" spans="1:3">
      <c r="A3266" s="10" t="s">
        <v>4376</v>
      </c>
      <c r="B3266" s="341">
        <v>33722</v>
      </c>
      <c r="C3266" s="337" t="s">
        <v>4853</v>
      </c>
    </row>
    <row r="3267" spans="1:3">
      <c r="A3267" s="59" t="s">
        <v>7204</v>
      </c>
      <c r="B3267" s="338">
        <v>35746</v>
      </c>
      <c r="C3267" s="347" t="s">
        <v>7505</v>
      </c>
    </row>
    <row r="3268" spans="1:3">
      <c r="A3268" s="10" t="s">
        <v>8909</v>
      </c>
      <c r="B3268" s="341">
        <v>36008</v>
      </c>
      <c r="C3268" s="340" t="s">
        <v>8291</v>
      </c>
    </row>
    <row r="3269" spans="1:3">
      <c r="A3269" t="s">
        <v>9219</v>
      </c>
      <c r="B3269" s="341">
        <v>36434</v>
      </c>
      <c r="C3269" s="341" t="s">
        <v>9220</v>
      </c>
    </row>
    <row r="3270" spans="1:3">
      <c r="A3270" t="s">
        <v>1588</v>
      </c>
      <c r="B3270" s="341">
        <v>31212</v>
      </c>
      <c r="C3270" s="342" t="s">
        <v>1444</v>
      </c>
    </row>
    <row r="3271" spans="1:3">
      <c r="A3271" s="59" t="s">
        <v>6057</v>
      </c>
      <c r="B3271" s="338">
        <v>34514</v>
      </c>
      <c r="C3271" s="347" t="s">
        <v>6353</v>
      </c>
    </row>
    <row r="3272" spans="1:3">
      <c r="A3272" t="s">
        <v>1648</v>
      </c>
      <c r="B3272" s="341">
        <v>30866</v>
      </c>
      <c r="C3272" s="342" t="s">
        <v>2434</v>
      </c>
    </row>
    <row r="3273" spans="1:3">
      <c r="A3273" s="59" t="s">
        <v>4954</v>
      </c>
      <c r="B3273" s="338">
        <v>33351</v>
      </c>
      <c r="C3273" s="337" t="s">
        <v>4852</v>
      </c>
    </row>
    <row r="3274" spans="1:3">
      <c r="A3274" s="59" t="s">
        <v>5461</v>
      </c>
      <c r="B3274" s="338">
        <v>34502</v>
      </c>
      <c r="C3274" s="337" t="s">
        <v>5847</v>
      </c>
    </row>
    <row r="3275" spans="1:3">
      <c r="A3275" s="59" t="s">
        <v>7219</v>
      </c>
      <c r="B3275" s="338">
        <v>35807</v>
      </c>
      <c r="C3275" s="347" t="s">
        <v>7477</v>
      </c>
    </row>
    <row r="3276" spans="1:3">
      <c r="A3276" t="s">
        <v>10237</v>
      </c>
      <c r="B3276" s="348">
        <v>36343</v>
      </c>
      <c r="C3276" s="344" t="s">
        <v>10151</v>
      </c>
    </row>
    <row r="3277" spans="1:3">
      <c r="A3277" s="59" t="s">
        <v>7319</v>
      </c>
      <c r="B3277" s="338">
        <v>35044</v>
      </c>
      <c r="C3277" s="347" t="s">
        <v>6795</v>
      </c>
    </row>
    <row r="3278" spans="1:3">
      <c r="A3278" t="s">
        <v>1817</v>
      </c>
      <c r="B3278" s="341">
        <v>29896</v>
      </c>
      <c r="C3278" s="342" t="s">
        <v>2986</v>
      </c>
    </row>
    <row r="3279" spans="1:3">
      <c r="A3279" s="99" t="s">
        <v>10321</v>
      </c>
      <c r="B3279" s="339">
        <v>36733</v>
      </c>
      <c r="C3279" s="340">
        <v>22.3</v>
      </c>
    </row>
    <row r="3280" spans="1:3">
      <c r="A3280" s="90" t="s">
        <v>4018</v>
      </c>
      <c r="B3280" s="338">
        <v>32627</v>
      </c>
      <c r="C3280" s="337" t="s">
        <v>499</v>
      </c>
    </row>
    <row r="3281" spans="1:3">
      <c r="A3281" t="s">
        <v>9124</v>
      </c>
      <c r="B3281" s="341">
        <v>36161</v>
      </c>
      <c r="C3281" s="341" t="s">
        <v>9242</v>
      </c>
    </row>
    <row r="3282" spans="1:3">
      <c r="A3282" s="59" t="s">
        <v>7211</v>
      </c>
      <c r="B3282" s="338">
        <v>34554</v>
      </c>
      <c r="C3282" s="347" t="s">
        <v>6795</v>
      </c>
    </row>
    <row r="3283" spans="1:3">
      <c r="A3283" t="s">
        <v>1850</v>
      </c>
      <c r="B3283" s="341">
        <v>28831</v>
      </c>
      <c r="C3283" s="342" t="s">
        <v>2702</v>
      </c>
    </row>
    <row r="3284" spans="1:3">
      <c r="A3284" s="59" t="s">
        <v>5549</v>
      </c>
      <c r="B3284" s="338">
        <v>34540</v>
      </c>
      <c r="C3284" s="337" t="s">
        <v>5840</v>
      </c>
    </row>
    <row r="3285" spans="1:3">
      <c r="A3285" t="s">
        <v>2531</v>
      </c>
      <c r="B3285" s="341">
        <v>27979</v>
      </c>
      <c r="C3285" s="342" t="s">
        <v>2532</v>
      </c>
    </row>
    <row r="3286" spans="1:3">
      <c r="A3286" t="s">
        <v>3714</v>
      </c>
      <c r="B3286" s="341">
        <v>30022</v>
      </c>
      <c r="C3286" s="342" t="s">
        <v>1696</v>
      </c>
    </row>
    <row r="3287" spans="1:3">
      <c r="A3287" t="s">
        <v>9179</v>
      </c>
      <c r="B3287" s="341">
        <v>36039</v>
      </c>
      <c r="C3287" s="341" t="s">
        <v>8522</v>
      </c>
    </row>
    <row r="3288" spans="1:3">
      <c r="A3288" s="59" t="s">
        <v>6072</v>
      </c>
      <c r="B3288" s="338">
        <v>34487</v>
      </c>
      <c r="C3288" s="347" t="s">
        <v>6355</v>
      </c>
    </row>
    <row r="3289" spans="1:3">
      <c r="A3289" s="99" t="s">
        <v>10303</v>
      </c>
      <c r="B3289" s="339">
        <v>35699</v>
      </c>
      <c r="C3289" s="340" t="s">
        <v>10972</v>
      </c>
    </row>
    <row r="3290" spans="1:3">
      <c r="A3290" t="s">
        <v>2222</v>
      </c>
      <c r="B3290" s="341">
        <v>30174</v>
      </c>
      <c r="C3290" s="342" t="s">
        <v>1696</v>
      </c>
    </row>
    <row r="3291" spans="1:3">
      <c r="A3291" s="59" t="s">
        <v>5974</v>
      </c>
      <c r="B3291" s="338">
        <v>34331</v>
      </c>
      <c r="C3291" s="347" t="s">
        <v>6351</v>
      </c>
    </row>
    <row r="3292" spans="1:3">
      <c r="A3292" s="59" t="s">
        <v>5483</v>
      </c>
      <c r="B3292" s="338">
        <v>34625</v>
      </c>
      <c r="C3292" s="337" t="s">
        <v>5866</v>
      </c>
    </row>
    <row r="3293" spans="1:3">
      <c r="A3293" t="s">
        <v>3703</v>
      </c>
      <c r="B3293" s="341">
        <v>29464</v>
      </c>
      <c r="C3293" s="342" t="s">
        <v>3148</v>
      </c>
    </row>
    <row r="3294" spans="1:3">
      <c r="A3294" s="59" t="s">
        <v>6636</v>
      </c>
      <c r="B3294" s="338">
        <v>35103</v>
      </c>
      <c r="C3294" s="337" t="s">
        <v>6358</v>
      </c>
    </row>
    <row r="3295" spans="1:3">
      <c r="A3295" s="59" t="s">
        <v>6136</v>
      </c>
      <c r="B3295" s="338">
        <v>34552</v>
      </c>
      <c r="C3295" s="347" t="s">
        <v>5840</v>
      </c>
    </row>
    <row r="3296" spans="1:3">
      <c r="A3296" t="s">
        <v>2996</v>
      </c>
      <c r="B3296" s="341">
        <v>31276</v>
      </c>
      <c r="C3296" s="342" t="s">
        <v>1440</v>
      </c>
    </row>
    <row r="3297" spans="1:3">
      <c r="A3297" s="59" t="s">
        <v>5219</v>
      </c>
      <c r="B3297" s="338">
        <v>33619</v>
      </c>
      <c r="C3297" s="337" t="s">
        <v>5314</v>
      </c>
    </row>
    <row r="3298" spans="1:3">
      <c r="A3298" s="10" t="s">
        <v>4542</v>
      </c>
      <c r="B3298" s="341">
        <v>33567</v>
      </c>
      <c r="C3298" s="337" t="s">
        <v>4853</v>
      </c>
    </row>
    <row r="3299" spans="1:3">
      <c r="A3299" s="59" t="s">
        <v>6152</v>
      </c>
      <c r="B3299" s="338">
        <v>34993</v>
      </c>
      <c r="C3299" s="347" t="s">
        <v>6350</v>
      </c>
    </row>
    <row r="3300" spans="1:3">
      <c r="A3300" t="s">
        <v>3781</v>
      </c>
      <c r="B3300" s="341">
        <v>30732</v>
      </c>
      <c r="C3300" s="342" t="s">
        <v>1444</v>
      </c>
    </row>
    <row r="3301" spans="1:3">
      <c r="A3301" s="316" t="s">
        <v>11164</v>
      </c>
      <c r="B3301" s="339">
        <v>36480</v>
      </c>
      <c r="C3301" s="340" t="s">
        <v>10953</v>
      </c>
    </row>
    <row r="3302" spans="1:3">
      <c r="A3302" t="s">
        <v>2997</v>
      </c>
      <c r="B3302" s="341">
        <v>31615</v>
      </c>
      <c r="C3302" s="342" t="s">
        <v>2414</v>
      </c>
    </row>
    <row r="3303" spans="1:3">
      <c r="A3303" t="s">
        <v>980</v>
      </c>
      <c r="B3303" s="341">
        <v>32296</v>
      </c>
      <c r="C3303" s="342" t="s">
        <v>1153</v>
      </c>
    </row>
    <row r="3304" spans="1:3">
      <c r="A3304" t="s">
        <v>981</v>
      </c>
      <c r="B3304" s="341">
        <v>29234</v>
      </c>
      <c r="C3304" s="342" t="s">
        <v>982</v>
      </c>
    </row>
    <row r="3305" spans="1:3">
      <c r="A3305" s="59" t="s">
        <v>6745</v>
      </c>
      <c r="B3305" s="338">
        <v>34730</v>
      </c>
      <c r="C3305" s="337" t="s">
        <v>6350</v>
      </c>
    </row>
    <row r="3306" spans="1:3">
      <c r="A3306" t="s">
        <v>9144</v>
      </c>
      <c r="B3306" s="341">
        <v>35156</v>
      </c>
      <c r="C3306" s="340" t="s">
        <v>8295</v>
      </c>
    </row>
    <row r="3307" spans="1:3">
      <c r="A3307" t="s">
        <v>1227</v>
      </c>
      <c r="B3307" s="341">
        <v>31572</v>
      </c>
      <c r="C3307" s="342" t="s">
        <v>1440</v>
      </c>
    </row>
    <row r="3308" spans="1:3">
      <c r="A3308" t="s">
        <v>983</v>
      </c>
      <c r="B3308" s="341">
        <v>30447</v>
      </c>
      <c r="C3308" s="342" t="s">
        <v>984</v>
      </c>
    </row>
    <row r="3309" spans="1:3">
      <c r="A3309" s="90" t="s">
        <v>4019</v>
      </c>
      <c r="B3309" s="338">
        <v>32710</v>
      </c>
      <c r="C3309" s="337" t="s">
        <v>4179</v>
      </c>
    </row>
    <row r="3310" spans="1:3">
      <c r="A3310" s="109" t="s">
        <v>8108</v>
      </c>
      <c r="B3310" s="345">
        <v>35562</v>
      </c>
      <c r="C3310" s="346" t="s">
        <v>8292</v>
      </c>
    </row>
    <row r="3311" spans="1:3">
      <c r="A3311" s="59" t="s">
        <v>368</v>
      </c>
      <c r="B3311" s="338">
        <v>32029</v>
      </c>
      <c r="C3311" s="337" t="s">
        <v>1153</v>
      </c>
    </row>
    <row r="3312" spans="1:3">
      <c r="A3312" s="90" t="s">
        <v>4020</v>
      </c>
      <c r="B3312" s="338">
        <v>33561</v>
      </c>
      <c r="C3312" s="337" t="s">
        <v>4180</v>
      </c>
    </row>
    <row r="3313" spans="1:3">
      <c r="A3313" t="s">
        <v>8931</v>
      </c>
      <c r="B3313" s="341">
        <v>35431</v>
      </c>
      <c r="C3313" s="340" t="s">
        <v>8295</v>
      </c>
    </row>
    <row r="3314" spans="1:3">
      <c r="A3314" s="10" t="s">
        <v>4606</v>
      </c>
      <c r="B3314" s="341">
        <v>33520</v>
      </c>
      <c r="C3314" s="337" t="s">
        <v>4855</v>
      </c>
    </row>
    <row r="3315" spans="1:3">
      <c r="A3315" t="s">
        <v>8976</v>
      </c>
      <c r="B3315" s="341">
        <v>36434</v>
      </c>
      <c r="C3315" s="341" t="s">
        <v>8522</v>
      </c>
    </row>
    <row r="3316" spans="1:3">
      <c r="A3316" t="s">
        <v>3716</v>
      </c>
      <c r="B3316" s="341">
        <v>28455</v>
      </c>
      <c r="C3316" s="342" t="s">
        <v>2321</v>
      </c>
    </row>
    <row r="3317" spans="1:3">
      <c r="A3317" s="316" t="s">
        <v>11165</v>
      </c>
      <c r="B3317" s="358">
        <v>36398</v>
      </c>
      <c r="C3317" s="340">
        <v>23.6</v>
      </c>
    </row>
    <row r="3318" spans="1:3">
      <c r="A3318" t="s">
        <v>1399</v>
      </c>
      <c r="B3318" s="341">
        <v>30715</v>
      </c>
      <c r="C3318" s="342" t="s">
        <v>2884</v>
      </c>
    </row>
    <row r="3319" spans="1:3">
      <c r="A3319" t="s">
        <v>10083</v>
      </c>
      <c r="B3319" s="348">
        <v>36484</v>
      </c>
      <c r="C3319" s="340" t="s">
        <v>10084</v>
      </c>
    </row>
    <row r="3320" spans="1:3">
      <c r="A3320" s="59" t="s">
        <v>10311</v>
      </c>
      <c r="B3320" s="338">
        <v>34907</v>
      </c>
      <c r="C3320" s="337" t="s">
        <v>6804</v>
      </c>
    </row>
    <row r="3321" spans="1:3">
      <c r="A3321" t="s">
        <v>3545</v>
      </c>
      <c r="B3321" s="341">
        <v>30251</v>
      </c>
      <c r="C3321" s="342" t="s">
        <v>2200</v>
      </c>
    </row>
    <row r="3322" spans="1:3">
      <c r="A3322" s="100" t="s">
        <v>4528</v>
      </c>
      <c r="B3322" s="341">
        <v>32965</v>
      </c>
      <c r="C3322" s="337" t="s">
        <v>4179</v>
      </c>
    </row>
    <row r="3323" spans="1:3">
      <c r="A3323" s="316" t="s">
        <v>11166</v>
      </c>
      <c r="B3323" s="358">
        <v>36291</v>
      </c>
      <c r="C3323" s="340" t="s">
        <v>10953</v>
      </c>
    </row>
    <row r="3324" spans="1:3">
      <c r="A3324" s="59" t="s">
        <v>369</v>
      </c>
      <c r="B3324" s="338">
        <v>32691</v>
      </c>
      <c r="C3324" s="337" t="s">
        <v>489</v>
      </c>
    </row>
    <row r="3325" spans="1:3">
      <c r="A3325" s="59" t="s">
        <v>370</v>
      </c>
      <c r="B3325" s="338">
        <v>32962</v>
      </c>
      <c r="C3325" s="337" t="s">
        <v>1170</v>
      </c>
    </row>
    <row r="3326" spans="1:3">
      <c r="A3326" s="90" t="s">
        <v>4021</v>
      </c>
      <c r="B3326" s="338">
        <v>32263</v>
      </c>
      <c r="C3326" s="337" t="s">
        <v>4179</v>
      </c>
    </row>
    <row r="3327" spans="1:3">
      <c r="A3327" t="s">
        <v>9080</v>
      </c>
      <c r="B3327" s="341">
        <v>35431</v>
      </c>
      <c r="C3327" s="340" t="s">
        <v>8295</v>
      </c>
    </row>
    <row r="3328" spans="1:3">
      <c r="A3328" s="59" t="s">
        <v>6485</v>
      </c>
      <c r="B3328" s="338">
        <v>34558</v>
      </c>
      <c r="C3328" s="337" t="s">
        <v>6355</v>
      </c>
    </row>
    <row r="3329" spans="1:3">
      <c r="A3329" s="10" t="s">
        <v>4317</v>
      </c>
      <c r="B3329" s="341">
        <v>31863</v>
      </c>
      <c r="C3329" s="337" t="s">
        <v>2409</v>
      </c>
    </row>
    <row r="3330" spans="1:3">
      <c r="A3330" t="s">
        <v>985</v>
      </c>
      <c r="B3330" s="341">
        <v>32097</v>
      </c>
      <c r="C3330" s="342" t="s">
        <v>1163</v>
      </c>
    </row>
    <row r="3331" spans="1:3">
      <c r="A3331" s="316" t="s">
        <v>11167</v>
      </c>
      <c r="B3331" s="339">
        <v>36338</v>
      </c>
      <c r="C3331" s="340">
        <v>23.2</v>
      </c>
    </row>
    <row r="3332" spans="1:3">
      <c r="A3332" t="s">
        <v>1320</v>
      </c>
      <c r="B3332" s="341">
        <v>31547</v>
      </c>
      <c r="C3332" s="342" t="s">
        <v>3198</v>
      </c>
    </row>
    <row r="3333" spans="1:3">
      <c r="A3333" t="s">
        <v>3240</v>
      </c>
      <c r="B3333" s="341">
        <v>30161</v>
      </c>
      <c r="C3333" s="342" t="s">
        <v>3495</v>
      </c>
    </row>
    <row r="3334" spans="1:3">
      <c r="A3334" t="s">
        <v>3214</v>
      </c>
      <c r="B3334" s="341">
        <v>31862</v>
      </c>
      <c r="C3334" s="342" t="s">
        <v>3138</v>
      </c>
    </row>
    <row r="3335" spans="1:3">
      <c r="A3335" s="100" t="s">
        <v>4602</v>
      </c>
      <c r="B3335" s="341">
        <v>33440</v>
      </c>
      <c r="C3335" s="337" t="s">
        <v>4884</v>
      </c>
    </row>
    <row r="3336" spans="1:3">
      <c r="A3336" s="59" t="s">
        <v>5681</v>
      </c>
      <c r="B3336" s="338">
        <v>33715</v>
      </c>
      <c r="C3336" s="337" t="s">
        <v>5837</v>
      </c>
    </row>
    <row r="3337" spans="1:3">
      <c r="A3337" t="s">
        <v>8992</v>
      </c>
      <c r="B3337" s="341">
        <v>35521</v>
      </c>
      <c r="C3337" s="340" t="s">
        <v>8295</v>
      </c>
    </row>
    <row r="3338" spans="1:3">
      <c r="A3338" s="109" t="s">
        <v>8119</v>
      </c>
      <c r="B3338" s="345">
        <v>35510</v>
      </c>
      <c r="C3338" s="346" t="s">
        <v>8285</v>
      </c>
    </row>
    <row r="3339" spans="1:3">
      <c r="A3339" t="s">
        <v>986</v>
      </c>
      <c r="B3339" s="341">
        <v>33143</v>
      </c>
      <c r="C3339" s="342" t="s">
        <v>1014</v>
      </c>
    </row>
    <row r="3340" spans="1:3">
      <c r="A3340" t="s">
        <v>3712</v>
      </c>
      <c r="B3340" s="341">
        <v>29263</v>
      </c>
      <c r="C3340" s="342" t="s">
        <v>2634</v>
      </c>
    </row>
    <row r="3341" spans="1:3">
      <c r="A3341" s="59" t="s">
        <v>6064</v>
      </c>
      <c r="B3341" s="338">
        <v>34942</v>
      </c>
      <c r="C3341" s="347" t="s">
        <v>6349</v>
      </c>
    </row>
    <row r="3342" spans="1:3">
      <c r="A3342" t="s">
        <v>1232</v>
      </c>
      <c r="B3342" s="341">
        <v>31549</v>
      </c>
      <c r="C3342" s="342" t="s">
        <v>3138</v>
      </c>
    </row>
    <row r="3343" spans="1:3">
      <c r="A3343" t="s">
        <v>3341</v>
      </c>
      <c r="B3343" s="341">
        <v>32310</v>
      </c>
      <c r="C3343" s="342" t="s">
        <v>2452</v>
      </c>
    </row>
    <row r="3344" spans="1:3">
      <c r="A3344" s="59" t="s">
        <v>6093</v>
      </c>
      <c r="B3344" s="338">
        <v>34282</v>
      </c>
      <c r="C3344" s="347" t="s">
        <v>6351</v>
      </c>
    </row>
    <row r="3345" spans="1:3">
      <c r="A3345" s="59" t="s">
        <v>211</v>
      </c>
      <c r="B3345" s="338">
        <v>32556</v>
      </c>
      <c r="C3345" s="337" t="s">
        <v>1153</v>
      </c>
    </row>
    <row r="3346" spans="1:3">
      <c r="A3346" t="s">
        <v>2009</v>
      </c>
      <c r="B3346" s="341">
        <v>30821</v>
      </c>
      <c r="C3346" s="342" t="s">
        <v>1858</v>
      </c>
    </row>
    <row r="3347" spans="1:3">
      <c r="A3347" s="59" t="s">
        <v>3556</v>
      </c>
      <c r="B3347" s="338">
        <v>26251</v>
      </c>
      <c r="C3347" s="352">
        <v>0</v>
      </c>
    </row>
    <row r="3348" spans="1:3">
      <c r="A3348" t="s">
        <v>3342</v>
      </c>
      <c r="B3348" s="341">
        <v>32105</v>
      </c>
      <c r="C3348" s="342" t="s">
        <v>2294</v>
      </c>
    </row>
    <row r="3349" spans="1:3">
      <c r="A3349" s="10" t="s">
        <v>4532</v>
      </c>
      <c r="B3349" s="341">
        <v>33268</v>
      </c>
      <c r="C3349" s="337" t="s">
        <v>4179</v>
      </c>
    </row>
    <row r="3350" spans="1:3">
      <c r="A3350" t="s">
        <v>3473</v>
      </c>
      <c r="B3350" s="341">
        <v>27529</v>
      </c>
      <c r="C3350" s="342" t="s">
        <v>3474</v>
      </c>
    </row>
    <row r="3351" spans="1:3">
      <c r="A3351" s="59" t="s">
        <v>5718</v>
      </c>
      <c r="B3351" s="338">
        <v>34300</v>
      </c>
      <c r="C3351" s="337" t="s">
        <v>5840</v>
      </c>
    </row>
    <row r="3352" spans="1:3">
      <c r="A3352" t="s">
        <v>3782</v>
      </c>
      <c r="B3352" s="341">
        <v>31186</v>
      </c>
      <c r="C3352" s="342" t="s">
        <v>1440</v>
      </c>
    </row>
    <row r="3353" spans="1:3">
      <c r="A3353" s="59" t="s">
        <v>6501</v>
      </c>
      <c r="B3353" s="338">
        <v>34439</v>
      </c>
      <c r="C3353" s="337" t="s">
        <v>6351</v>
      </c>
    </row>
    <row r="3354" spans="1:3">
      <c r="A3354" s="164" t="s">
        <v>7946</v>
      </c>
      <c r="B3354" s="350">
        <v>36032</v>
      </c>
      <c r="C3354" s="351" t="s">
        <v>8285</v>
      </c>
    </row>
    <row r="3355" spans="1:3">
      <c r="A3355" s="91" t="s">
        <v>4022</v>
      </c>
      <c r="B3355" s="338">
        <v>32100</v>
      </c>
      <c r="C3355" s="337" t="s">
        <v>2409</v>
      </c>
    </row>
    <row r="3356" spans="1:3">
      <c r="A3356" s="59" t="s">
        <v>5741</v>
      </c>
      <c r="B3356" s="338">
        <v>33901</v>
      </c>
      <c r="C3356" s="347" t="s">
        <v>5840</v>
      </c>
    </row>
    <row r="3357" spans="1:3">
      <c r="A3357" s="59" t="s">
        <v>371</v>
      </c>
      <c r="B3357" s="338">
        <v>32157</v>
      </c>
      <c r="C3357" s="337" t="s">
        <v>487</v>
      </c>
    </row>
    <row r="3358" spans="1:3">
      <c r="A3358" s="59" t="s">
        <v>6557</v>
      </c>
      <c r="B3358" s="338">
        <v>34729</v>
      </c>
      <c r="C3358" s="337" t="s">
        <v>6804</v>
      </c>
    </row>
    <row r="3359" spans="1:3">
      <c r="A3359" s="59" t="s">
        <v>4932</v>
      </c>
      <c r="B3359" s="338">
        <v>32550</v>
      </c>
      <c r="C3359" s="337" t="s">
        <v>499</v>
      </c>
    </row>
    <row r="3360" spans="1:3">
      <c r="A3360" s="59" t="s">
        <v>4947</v>
      </c>
      <c r="B3360" s="338">
        <v>32897</v>
      </c>
      <c r="C3360" s="337" t="s">
        <v>4184</v>
      </c>
    </row>
    <row r="3361" spans="1:3">
      <c r="A3361" t="s">
        <v>3343</v>
      </c>
      <c r="B3361" s="341">
        <v>31128</v>
      </c>
      <c r="C3361" s="342" t="s">
        <v>1443</v>
      </c>
    </row>
    <row r="3362" spans="1:3">
      <c r="A3362" s="59" t="s">
        <v>6484</v>
      </c>
      <c r="B3362" s="338">
        <v>33618</v>
      </c>
      <c r="C3362" s="337" t="s">
        <v>5314</v>
      </c>
    </row>
    <row r="3363" spans="1:3">
      <c r="A3363" s="59" t="s">
        <v>6462</v>
      </c>
      <c r="B3363" s="338">
        <v>35187</v>
      </c>
      <c r="C3363" s="337" t="s">
        <v>6795</v>
      </c>
    </row>
    <row r="3364" spans="1:3">
      <c r="A3364" t="s">
        <v>1253</v>
      </c>
      <c r="B3364" s="341">
        <v>28664</v>
      </c>
      <c r="C3364" s="342" t="s">
        <v>1448</v>
      </c>
    </row>
    <row r="3365" spans="1:3">
      <c r="A3365" t="s">
        <v>9942</v>
      </c>
      <c r="B3365" s="348">
        <v>36634</v>
      </c>
      <c r="C3365" s="340" t="s">
        <v>9583</v>
      </c>
    </row>
    <row r="3366" spans="1:3">
      <c r="A3366" t="s">
        <v>2207</v>
      </c>
      <c r="B3366" s="341">
        <v>29874</v>
      </c>
      <c r="C3366" s="342" t="s">
        <v>2986</v>
      </c>
    </row>
    <row r="3367" spans="1:3">
      <c r="A3367" t="s">
        <v>3344</v>
      </c>
      <c r="B3367" s="341">
        <v>28145</v>
      </c>
      <c r="C3367" s="342" t="s">
        <v>2321</v>
      </c>
    </row>
    <row r="3368" spans="1:3">
      <c r="A3368" s="10" t="s">
        <v>4585</v>
      </c>
      <c r="B3368" s="341">
        <v>33628</v>
      </c>
      <c r="C3368" s="337" t="s">
        <v>4848</v>
      </c>
    </row>
    <row r="3369" spans="1:3">
      <c r="A3369" t="s">
        <v>9985</v>
      </c>
      <c r="B3369" s="348">
        <v>36623</v>
      </c>
      <c r="C3369" s="340" t="s">
        <v>9980</v>
      </c>
    </row>
    <row r="3370" spans="1:3">
      <c r="A3370" s="59" t="s">
        <v>212</v>
      </c>
      <c r="B3370" s="338">
        <v>32681</v>
      </c>
      <c r="C3370" s="337" t="s">
        <v>402</v>
      </c>
    </row>
    <row r="3371" spans="1:3">
      <c r="A3371" s="59" t="s">
        <v>6683</v>
      </c>
      <c r="B3371" s="338">
        <v>34539</v>
      </c>
      <c r="C3371" s="337" t="s">
        <v>6795</v>
      </c>
    </row>
    <row r="3372" spans="1:3">
      <c r="A3372" s="59" t="s">
        <v>7255</v>
      </c>
      <c r="B3372" s="338">
        <v>35489</v>
      </c>
      <c r="C3372" s="347" t="s">
        <v>7506</v>
      </c>
    </row>
    <row r="3373" spans="1:3">
      <c r="A3373" s="59" t="s">
        <v>5102</v>
      </c>
      <c r="B3373" s="338">
        <v>33019</v>
      </c>
      <c r="C3373" s="337" t="s">
        <v>4179</v>
      </c>
    </row>
    <row r="3374" spans="1:3">
      <c r="A3374" t="s">
        <v>3345</v>
      </c>
      <c r="B3374" s="341">
        <v>31937</v>
      </c>
      <c r="C3374" s="342" t="s">
        <v>2409</v>
      </c>
    </row>
    <row r="3375" spans="1:3">
      <c r="A3375" t="s">
        <v>555</v>
      </c>
      <c r="B3375" s="341">
        <v>31937</v>
      </c>
      <c r="C3375" s="342" t="s">
        <v>2409</v>
      </c>
    </row>
    <row r="3376" spans="1:3">
      <c r="A3376" s="10" t="s">
        <v>4571</v>
      </c>
      <c r="B3376" s="341">
        <v>33446</v>
      </c>
      <c r="C3376" s="337" t="s">
        <v>4849</v>
      </c>
    </row>
    <row r="3377" spans="1:3">
      <c r="A3377" s="59" t="s">
        <v>5015</v>
      </c>
      <c r="B3377" s="338">
        <v>33787</v>
      </c>
      <c r="C3377" s="337" t="s">
        <v>5316</v>
      </c>
    </row>
    <row r="3378" spans="1:3">
      <c r="A3378" t="s">
        <v>3346</v>
      </c>
      <c r="B3378" s="341">
        <v>32031</v>
      </c>
      <c r="C3378" s="342" t="s">
        <v>2441</v>
      </c>
    </row>
    <row r="3379" spans="1:3">
      <c r="A3379" t="s">
        <v>987</v>
      </c>
      <c r="B3379" s="341">
        <v>32658</v>
      </c>
      <c r="C3379" s="342" t="s">
        <v>1170</v>
      </c>
    </row>
    <row r="3380" spans="1:3">
      <c r="A3380" t="s">
        <v>9117</v>
      </c>
      <c r="B3380" s="341">
        <v>36251</v>
      </c>
      <c r="C3380" s="341" t="s">
        <v>8401</v>
      </c>
    </row>
    <row r="3381" spans="1:3">
      <c r="A3381" s="59" t="s">
        <v>5550</v>
      </c>
      <c r="B3381" s="338">
        <v>34230</v>
      </c>
      <c r="C3381" s="337" t="s">
        <v>5840</v>
      </c>
    </row>
    <row r="3382" spans="1:3">
      <c r="A3382" t="s">
        <v>988</v>
      </c>
      <c r="B3382" s="341">
        <v>32950</v>
      </c>
      <c r="C3382" s="342" t="s">
        <v>989</v>
      </c>
    </row>
    <row r="3383" spans="1:3">
      <c r="A3383" t="s">
        <v>3347</v>
      </c>
      <c r="B3383" s="341">
        <v>30026</v>
      </c>
      <c r="C3383" s="342" t="s">
        <v>3495</v>
      </c>
    </row>
    <row r="3384" spans="1:3">
      <c r="A3384" t="s">
        <v>3695</v>
      </c>
      <c r="B3384" s="341">
        <v>29772</v>
      </c>
      <c r="C3384" s="342" t="s">
        <v>3486</v>
      </c>
    </row>
    <row r="3385" spans="1:3">
      <c r="A3385" t="s">
        <v>10059</v>
      </c>
      <c r="B3385" s="348">
        <v>36068</v>
      </c>
      <c r="C3385" s="340" t="s">
        <v>9980</v>
      </c>
    </row>
    <row r="3386" spans="1:3">
      <c r="A3386" t="s">
        <v>3227</v>
      </c>
      <c r="B3386" s="341">
        <v>31433</v>
      </c>
      <c r="C3386" s="342" t="s">
        <v>3198</v>
      </c>
    </row>
    <row r="3387" spans="1:3">
      <c r="A3387" s="59" t="s">
        <v>7371</v>
      </c>
      <c r="B3387" s="338">
        <v>35379</v>
      </c>
      <c r="C3387" s="347" t="s">
        <v>7480</v>
      </c>
    </row>
    <row r="3388" spans="1:3">
      <c r="A3388" t="s">
        <v>4023</v>
      </c>
      <c r="B3388" s="341">
        <v>32778</v>
      </c>
      <c r="C3388" s="342" t="s">
        <v>4187</v>
      </c>
    </row>
    <row r="3389" spans="1:3">
      <c r="A3389" s="99" t="s">
        <v>10309</v>
      </c>
      <c r="B3389" s="339">
        <v>35487</v>
      </c>
      <c r="C3389" s="340" t="s">
        <v>10972</v>
      </c>
    </row>
    <row r="3390" spans="1:3">
      <c r="A3390" t="s">
        <v>556</v>
      </c>
      <c r="B3390" s="341">
        <v>32309</v>
      </c>
      <c r="C3390" s="342" t="s">
        <v>478</v>
      </c>
    </row>
    <row r="3391" spans="1:3">
      <c r="A3391" s="59" t="s">
        <v>5178</v>
      </c>
      <c r="B3391" s="338">
        <v>33905</v>
      </c>
      <c r="C3391" s="337" t="s">
        <v>5318</v>
      </c>
    </row>
    <row r="3392" spans="1:3">
      <c r="A3392" s="10" t="s">
        <v>4481</v>
      </c>
      <c r="B3392" s="341">
        <v>31553</v>
      </c>
      <c r="C3392" s="337" t="s">
        <v>1153</v>
      </c>
    </row>
    <row r="3393" spans="1:3">
      <c r="A3393" t="s">
        <v>2530</v>
      </c>
      <c r="B3393" s="341">
        <v>29735</v>
      </c>
      <c r="C3393" s="342" t="s">
        <v>1636</v>
      </c>
    </row>
    <row r="3394" spans="1:3">
      <c r="A3394" t="s">
        <v>1610</v>
      </c>
      <c r="B3394" s="341">
        <v>31572</v>
      </c>
      <c r="C3394" s="342" t="s">
        <v>1444</v>
      </c>
    </row>
    <row r="3395" spans="1:3">
      <c r="A3395" s="90" t="s">
        <v>4024</v>
      </c>
      <c r="B3395" s="338">
        <v>32870</v>
      </c>
      <c r="C3395" s="337" t="s">
        <v>4180</v>
      </c>
    </row>
    <row r="3396" spans="1:3">
      <c r="A3396" t="s">
        <v>2604</v>
      </c>
      <c r="B3396" s="341">
        <v>29739</v>
      </c>
      <c r="C3396" s="342" t="s">
        <v>2796</v>
      </c>
    </row>
    <row r="3397" spans="1:3">
      <c r="A3397" s="59" t="s">
        <v>6760</v>
      </c>
      <c r="B3397" s="338">
        <v>34580</v>
      </c>
      <c r="C3397" s="337" t="s">
        <v>6350</v>
      </c>
    </row>
    <row r="3398" spans="1:3">
      <c r="A3398" t="s">
        <v>9936</v>
      </c>
      <c r="B3398" s="348">
        <v>37096</v>
      </c>
      <c r="C3398" s="340" t="s">
        <v>9980</v>
      </c>
    </row>
    <row r="3399" spans="1:3">
      <c r="A3399" s="99" t="s">
        <v>11168</v>
      </c>
      <c r="B3399" s="339">
        <v>35607</v>
      </c>
      <c r="C3399" s="340" t="s">
        <v>10949</v>
      </c>
    </row>
    <row r="3400" spans="1:3">
      <c r="A3400" s="59" t="s">
        <v>7167</v>
      </c>
      <c r="B3400" s="338">
        <v>35832</v>
      </c>
      <c r="C3400" s="347" t="s">
        <v>7477</v>
      </c>
    </row>
    <row r="3401" spans="1:3">
      <c r="A3401" t="s">
        <v>1421</v>
      </c>
      <c r="B3401" s="341">
        <v>31134</v>
      </c>
      <c r="C3401" s="342" t="s">
        <v>2667</v>
      </c>
    </row>
    <row r="3402" spans="1:3">
      <c r="A3402" s="59" t="s">
        <v>7242</v>
      </c>
      <c r="B3402" s="338">
        <v>35350</v>
      </c>
      <c r="C3402" s="347" t="s">
        <v>7482</v>
      </c>
    </row>
    <row r="3403" spans="1:3">
      <c r="A3403" t="s">
        <v>9247</v>
      </c>
      <c r="B3403" s="341">
        <v>36008</v>
      </c>
      <c r="C3403" s="341" t="s">
        <v>8459</v>
      </c>
    </row>
    <row r="3404" spans="1:3">
      <c r="A3404" t="s">
        <v>3261</v>
      </c>
      <c r="B3404" s="341">
        <v>31176</v>
      </c>
      <c r="C3404" s="342" t="s">
        <v>2100</v>
      </c>
    </row>
    <row r="3405" spans="1:3">
      <c r="A3405" s="90" t="s">
        <v>4025</v>
      </c>
      <c r="B3405" s="338">
        <v>32482</v>
      </c>
      <c r="C3405" s="337" t="s">
        <v>4201</v>
      </c>
    </row>
    <row r="3406" spans="1:3">
      <c r="A3406" s="10" t="s">
        <v>4604</v>
      </c>
      <c r="B3406" s="341">
        <v>33185</v>
      </c>
      <c r="C3406" s="337" t="s">
        <v>4848</v>
      </c>
    </row>
    <row r="3407" spans="1:3">
      <c r="A3407" s="59" t="s">
        <v>7414</v>
      </c>
      <c r="B3407" s="338">
        <v>34065</v>
      </c>
      <c r="C3407" s="347" t="s">
        <v>5314</v>
      </c>
    </row>
    <row r="3408" spans="1:3">
      <c r="A3408" s="59" t="s">
        <v>6073</v>
      </c>
      <c r="B3408" s="338">
        <v>34606</v>
      </c>
      <c r="C3408" s="347" t="s">
        <v>5840</v>
      </c>
    </row>
    <row r="3409" spans="1:3">
      <c r="A3409" s="59" t="s">
        <v>5073</v>
      </c>
      <c r="B3409" s="338">
        <v>33502</v>
      </c>
      <c r="C3409" s="337" t="s">
        <v>5314</v>
      </c>
    </row>
    <row r="3410" spans="1:3">
      <c r="A3410" t="s">
        <v>1640</v>
      </c>
      <c r="B3410" s="341">
        <v>27257</v>
      </c>
      <c r="C3410" s="342"/>
    </row>
    <row r="3411" spans="1:3">
      <c r="A3411" s="90" t="s">
        <v>4026</v>
      </c>
      <c r="B3411" s="338">
        <v>33116</v>
      </c>
      <c r="C3411" s="337" t="s">
        <v>485</v>
      </c>
    </row>
    <row r="3412" spans="1:3">
      <c r="A3412" t="s">
        <v>3158</v>
      </c>
      <c r="B3412" s="341">
        <v>29966</v>
      </c>
      <c r="C3412" s="342" t="s">
        <v>2198</v>
      </c>
    </row>
    <row r="3413" spans="1:3">
      <c r="A3413" t="s">
        <v>9008</v>
      </c>
      <c r="B3413" s="341">
        <v>35643</v>
      </c>
      <c r="C3413" s="341" t="s">
        <v>8523</v>
      </c>
    </row>
    <row r="3414" spans="1:3">
      <c r="A3414" t="s">
        <v>3348</v>
      </c>
      <c r="B3414" s="341">
        <v>31733</v>
      </c>
      <c r="C3414" s="342" t="s">
        <v>2441</v>
      </c>
    </row>
    <row r="3415" spans="1:3">
      <c r="A3415" t="s">
        <v>557</v>
      </c>
      <c r="B3415" s="341">
        <v>29657</v>
      </c>
      <c r="C3415" s="342" t="s">
        <v>547</v>
      </c>
    </row>
    <row r="3416" spans="1:3">
      <c r="A3416" s="90" t="s">
        <v>4027</v>
      </c>
      <c r="B3416" s="338">
        <v>33576</v>
      </c>
      <c r="C3416" s="337" t="s">
        <v>4179</v>
      </c>
    </row>
    <row r="3417" spans="1:3">
      <c r="A3417" s="90" t="s">
        <v>4028</v>
      </c>
      <c r="B3417" s="338">
        <v>32862</v>
      </c>
      <c r="C3417" s="337" t="s">
        <v>4200</v>
      </c>
    </row>
    <row r="3418" spans="1:3">
      <c r="A3418" t="s">
        <v>8871</v>
      </c>
      <c r="B3418" s="341">
        <v>35704</v>
      </c>
      <c r="C3418" s="341" t="s">
        <v>8522</v>
      </c>
    </row>
    <row r="3419" spans="1:3">
      <c r="A3419" t="s">
        <v>3228</v>
      </c>
      <c r="B3419" s="341">
        <v>31161</v>
      </c>
      <c r="C3419" s="342" t="s">
        <v>3133</v>
      </c>
    </row>
    <row r="3420" spans="1:3">
      <c r="A3420" s="59" t="s">
        <v>5696</v>
      </c>
      <c r="B3420" s="338">
        <v>34416</v>
      </c>
      <c r="C3420" s="337" t="s">
        <v>5837</v>
      </c>
    </row>
    <row r="3421" spans="1:3">
      <c r="A3421" s="10" t="s">
        <v>4474</v>
      </c>
      <c r="B3421" s="341">
        <v>34255</v>
      </c>
      <c r="C3421" s="337" t="s">
        <v>4846</v>
      </c>
    </row>
    <row r="3422" spans="1:3">
      <c r="A3422" t="s">
        <v>9305</v>
      </c>
      <c r="B3422" s="341">
        <v>36130</v>
      </c>
      <c r="C3422" s="340" t="s">
        <v>9341</v>
      </c>
    </row>
    <row r="3423" spans="1:3">
      <c r="A3423" s="59" t="s">
        <v>7205</v>
      </c>
      <c r="B3423" s="338">
        <v>35873</v>
      </c>
      <c r="C3423" s="347" t="s">
        <v>7479</v>
      </c>
    </row>
    <row r="3424" spans="1:3">
      <c r="A3424" t="s">
        <v>3229</v>
      </c>
      <c r="B3424" s="341">
        <v>31734</v>
      </c>
      <c r="C3424" s="342" t="s">
        <v>2409</v>
      </c>
    </row>
    <row r="3425" spans="1:3">
      <c r="A3425" s="59" t="s">
        <v>6502</v>
      </c>
      <c r="B3425" s="338">
        <v>34356</v>
      </c>
      <c r="C3425" s="337" t="s">
        <v>6795</v>
      </c>
    </row>
    <row r="3426" spans="1:3">
      <c r="A3426" t="s">
        <v>10103</v>
      </c>
      <c r="B3426" s="348">
        <v>36267</v>
      </c>
      <c r="C3426" s="340" t="s">
        <v>9644</v>
      </c>
    </row>
    <row r="3427" spans="1:3">
      <c r="A3427" t="s">
        <v>3391</v>
      </c>
      <c r="B3427" s="341">
        <v>31435</v>
      </c>
      <c r="C3427" s="342" t="s">
        <v>1443</v>
      </c>
    </row>
    <row r="3428" spans="1:3">
      <c r="A3428" s="59" t="s">
        <v>5468</v>
      </c>
      <c r="B3428" s="338">
        <v>34494</v>
      </c>
      <c r="C3428" s="337" t="s">
        <v>5837</v>
      </c>
    </row>
    <row r="3429" spans="1:3">
      <c r="A3429" s="59" t="s">
        <v>6153</v>
      </c>
      <c r="B3429" s="338">
        <v>34551</v>
      </c>
      <c r="C3429" s="347" t="s">
        <v>6358</v>
      </c>
    </row>
    <row r="3430" spans="1:3">
      <c r="A3430" t="s">
        <v>10135</v>
      </c>
      <c r="B3430" s="348">
        <v>36093</v>
      </c>
      <c r="C3430" s="340" t="s">
        <v>9539</v>
      </c>
    </row>
    <row r="3431" spans="1:3">
      <c r="A3431" t="s">
        <v>10040</v>
      </c>
      <c r="B3431" s="348">
        <v>35493</v>
      </c>
      <c r="C3431" s="340" t="s">
        <v>9339</v>
      </c>
    </row>
    <row r="3432" spans="1:3">
      <c r="A3432" s="10" t="s">
        <v>4612</v>
      </c>
      <c r="B3432" s="341">
        <v>33437</v>
      </c>
      <c r="C3432" s="337" t="s">
        <v>4846</v>
      </c>
    </row>
    <row r="3433" spans="1:3">
      <c r="A3433" s="59" t="s">
        <v>6126</v>
      </c>
      <c r="B3433" s="338">
        <v>34183</v>
      </c>
      <c r="C3433" s="347" t="s">
        <v>5839</v>
      </c>
    </row>
    <row r="3434" spans="1:3">
      <c r="A3434" s="59" t="s">
        <v>224</v>
      </c>
      <c r="B3434" s="338">
        <v>32763</v>
      </c>
      <c r="C3434" s="337" t="s">
        <v>71</v>
      </c>
    </row>
    <row r="3435" spans="1:3">
      <c r="A3435" s="316" t="s">
        <v>11169</v>
      </c>
      <c r="B3435" s="339">
        <v>36584</v>
      </c>
      <c r="C3435" s="340" t="s">
        <v>10953</v>
      </c>
    </row>
    <row r="3436" spans="1:3">
      <c r="A3436" s="59" t="s">
        <v>7100</v>
      </c>
      <c r="B3436" s="338">
        <v>34880</v>
      </c>
      <c r="C3436" s="347" t="s">
        <v>6351</v>
      </c>
    </row>
    <row r="3437" spans="1:3">
      <c r="A3437" t="s">
        <v>9979</v>
      </c>
      <c r="B3437" s="348">
        <v>36175</v>
      </c>
      <c r="C3437" s="340" t="s">
        <v>9339</v>
      </c>
    </row>
    <row r="3438" spans="1:3">
      <c r="A3438" t="s">
        <v>990</v>
      </c>
      <c r="B3438" s="341">
        <v>30817</v>
      </c>
      <c r="C3438" s="342" t="s">
        <v>1440</v>
      </c>
    </row>
    <row r="3439" spans="1:3">
      <c r="A3439" s="100" t="s">
        <v>4318</v>
      </c>
      <c r="B3439" s="341">
        <v>32393</v>
      </c>
      <c r="C3439" s="337" t="s">
        <v>1153</v>
      </c>
    </row>
    <row r="3440" spans="1:3">
      <c r="A3440" s="327" t="s">
        <v>11170</v>
      </c>
      <c r="B3440" s="339">
        <v>36640</v>
      </c>
      <c r="C3440" s="340">
        <v>23.5</v>
      </c>
    </row>
    <row r="3441" spans="1:3">
      <c r="A3441" s="109" t="s">
        <v>8207</v>
      </c>
      <c r="B3441" s="345">
        <v>35166</v>
      </c>
      <c r="C3441" s="346" t="s">
        <v>8284</v>
      </c>
    </row>
    <row r="3442" spans="1:3">
      <c r="A3442" t="s">
        <v>3571</v>
      </c>
      <c r="B3442" s="341">
        <v>30441</v>
      </c>
      <c r="C3442" s="342" t="s">
        <v>3489</v>
      </c>
    </row>
    <row r="3443" spans="1:3">
      <c r="A3443" s="59" t="s">
        <v>5729</v>
      </c>
      <c r="B3443" s="338">
        <v>34522</v>
      </c>
      <c r="C3443" s="347" t="s">
        <v>5840</v>
      </c>
    </row>
    <row r="3444" spans="1:3">
      <c r="A3444" s="59" t="s">
        <v>6601</v>
      </c>
      <c r="B3444" s="338">
        <v>35327</v>
      </c>
      <c r="C3444" s="337" t="s">
        <v>6795</v>
      </c>
    </row>
    <row r="3445" spans="1:3">
      <c r="A3445" s="10" t="s">
        <v>4398</v>
      </c>
      <c r="B3445" s="341">
        <v>34036</v>
      </c>
      <c r="C3445" s="337" t="s">
        <v>4849</v>
      </c>
    </row>
    <row r="3446" spans="1:3">
      <c r="A3446" s="109" t="s">
        <v>7954</v>
      </c>
      <c r="B3446" s="345">
        <v>35475</v>
      </c>
      <c r="C3446" s="346" t="s">
        <v>8286</v>
      </c>
    </row>
    <row r="3447" spans="1:3">
      <c r="A3447" s="59" t="s">
        <v>5076</v>
      </c>
      <c r="B3447" s="338">
        <v>34185</v>
      </c>
      <c r="C3447" s="337" t="s">
        <v>5314</v>
      </c>
    </row>
    <row r="3448" spans="1:3">
      <c r="A3448" t="s">
        <v>3669</v>
      </c>
      <c r="B3448" s="341">
        <v>31174</v>
      </c>
      <c r="C3448" s="342" t="s">
        <v>1278</v>
      </c>
    </row>
    <row r="3449" spans="1:3">
      <c r="A3449" s="164" t="s">
        <v>7952</v>
      </c>
      <c r="B3449" s="350">
        <v>36180</v>
      </c>
      <c r="C3449" s="351" t="s">
        <v>8291</v>
      </c>
    </row>
    <row r="3450" spans="1:3">
      <c r="A3450" t="s">
        <v>3597</v>
      </c>
      <c r="B3450" s="341">
        <v>31524</v>
      </c>
      <c r="C3450" s="342" t="s">
        <v>3306</v>
      </c>
    </row>
    <row r="3451" spans="1:3">
      <c r="A3451" s="59" t="s">
        <v>5671</v>
      </c>
      <c r="B3451" s="338">
        <v>34377</v>
      </c>
      <c r="C3451" s="347" t="s">
        <v>5876</v>
      </c>
    </row>
    <row r="3452" spans="1:3">
      <c r="A3452" s="59" t="s">
        <v>6173</v>
      </c>
      <c r="B3452" s="338">
        <v>34510</v>
      </c>
      <c r="C3452" s="347" t="s">
        <v>6351</v>
      </c>
    </row>
    <row r="3453" spans="1:3">
      <c r="A3453" t="s">
        <v>1337</v>
      </c>
      <c r="B3453" s="341">
        <v>31370</v>
      </c>
      <c r="C3453" s="342" t="s">
        <v>1338</v>
      </c>
    </row>
    <row r="3454" spans="1:3">
      <c r="A3454" s="109" t="s">
        <v>8111</v>
      </c>
      <c r="B3454" s="345">
        <v>35673</v>
      </c>
      <c r="C3454" s="346" t="s">
        <v>8286</v>
      </c>
    </row>
    <row r="3455" spans="1:3">
      <c r="A3455" t="s">
        <v>1403</v>
      </c>
      <c r="B3455" s="341">
        <v>31607</v>
      </c>
      <c r="C3455" s="342" t="s">
        <v>1440</v>
      </c>
    </row>
    <row r="3456" spans="1:3">
      <c r="A3456" s="59" t="s">
        <v>7243</v>
      </c>
      <c r="B3456" s="338">
        <v>35143</v>
      </c>
      <c r="C3456" s="347" t="s">
        <v>7478</v>
      </c>
    </row>
    <row r="3457" spans="1:3">
      <c r="A3457" s="100" t="s">
        <v>4367</v>
      </c>
      <c r="B3457" s="341">
        <v>33291</v>
      </c>
      <c r="C3457" s="337" t="s">
        <v>4881</v>
      </c>
    </row>
    <row r="3458" spans="1:3">
      <c r="A3458" s="235" t="s">
        <v>6209</v>
      </c>
      <c r="B3458" s="338">
        <v>35131</v>
      </c>
      <c r="C3458" s="347" t="s">
        <v>6353</v>
      </c>
    </row>
    <row r="3459" spans="1:3">
      <c r="A3459" t="s">
        <v>1135</v>
      </c>
      <c r="B3459" s="341">
        <v>32274</v>
      </c>
      <c r="C3459" s="342" t="s">
        <v>1136</v>
      </c>
    </row>
    <row r="3460" spans="1:3">
      <c r="A3460" s="59" t="s">
        <v>6224</v>
      </c>
      <c r="B3460" s="338">
        <v>34197</v>
      </c>
      <c r="C3460" s="347" t="s">
        <v>5840</v>
      </c>
    </row>
    <row r="3461" spans="1:3">
      <c r="A3461" s="59" t="s">
        <v>6620</v>
      </c>
      <c r="B3461" s="338">
        <v>35155</v>
      </c>
      <c r="C3461" s="337" t="s">
        <v>6801</v>
      </c>
    </row>
    <row r="3462" spans="1:3">
      <c r="A3462" s="316" t="s">
        <v>11171</v>
      </c>
      <c r="B3462" s="339">
        <v>35731</v>
      </c>
      <c r="C3462" s="340" t="s">
        <v>10955</v>
      </c>
    </row>
    <row r="3463" spans="1:3">
      <c r="A3463" t="s">
        <v>991</v>
      </c>
      <c r="B3463" s="341">
        <v>32085</v>
      </c>
      <c r="C3463" s="342" t="s">
        <v>1153</v>
      </c>
    </row>
    <row r="3464" spans="1:3">
      <c r="A3464" s="109" t="s">
        <v>7994</v>
      </c>
      <c r="B3464" s="345">
        <v>35751</v>
      </c>
      <c r="C3464" s="346" t="s">
        <v>8285</v>
      </c>
    </row>
    <row r="3465" spans="1:3">
      <c r="A3465" s="90" t="s">
        <v>4029</v>
      </c>
      <c r="B3465" s="338">
        <v>33220</v>
      </c>
      <c r="C3465" s="337" t="s">
        <v>4179</v>
      </c>
    </row>
    <row r="3466" spans="1:3">
      <c r="A3466" s="90" t="s">
        <v>4030</v>
      </c>
      <c r="B3466" s="338">
        <v>32583</v>
      </c>
      <c r="C3466" s="337" t="s">
        <v>1153</v>
      </c>
    </row>
    <row r="3467" spans="1:3">
      <c r="A3467" t="s">
        <v>10134</v>
      </c>
      <c r="B3467" s="348">
        <v>36129</v>
      </c>
      <c r="C3467" s="340" t="s">
        <v>9542</v>
      </c>
    </row>
    <row r="3468" spans="1:3">
      <c r="A3468" s="316" t="s">
        <v>11172</v>
      </c>
      <c r="B3468" s="339">
        <v>36819</v>
      </c>
      <c r="C3468" s="340">
        <v>23.5</v>
      </c>
    </row>
    <row r="3469" spans="1:3">
      <c r="A3469" t="s">
        <v>1042</v>
      </c>
      <c r="B3469" s="341">
        <v>31895</v>
      </c>
      <c r="C3469" s="342" t="s">
        <v>3138</v>
      </c>
    </row>
    <row r="3470" spans="1:3">
      <c r="A3470" s="59" t="s">
        <v>5035</v>
      </c>
      <c r="B3470" s="338">
        <v>33766</v>
      </c>
      <c r="C3470" s="337" t="s">
        <v>5318</v>
      </c>
    </row>
    <row r="3471" spans="1:3">
      <c r="A3471" s="59" t="s">
        <v>6010</v>
      </c>
      <c r="B3471" s="338">
        <v>34339</v>
      </c>
      <c r="C3471" s="347" t="s">
        <v>6351</v>
      </c>
    </row>
    <row r="3472" spans="1:3">
      <c r="A3472" s="59" t="s">
        <v>6775</v>
      </c>
      <c r="B3472" s="338">
        <v>32833</v>
      </c>
      <c r="C3472" s="337" t="s">
        <v>4179</v>
      </c>
    </row>
    <row r="3473" spans="1:3">
      <c r="A3473" s="59" t="s">
        <v>6192</v>
      </c>
      <c r="B3473" s="338">
        <v>34959</v>
      </c>
      <c r="C3473" s="347" t="s">
        <v>6376</v>
      </c>
    </row>
    <row r="3474" spans="1:3">
      <c r="A3474" t="s">
        <v>1344</v>
      </c>
      <c r="B3474" s="341">
        <v>31858</v>
      </c>
      <c r="C3474" s="342" t="s">
        <v>3140</v>
      </c>
    </row>
    <row r="3475" spans="1:3">
      <c r="A3475" s="109" t="s">
        <v>8114</v>
      </c>
      <c r="B3475" s="345">
        <v>35520</v>
      </c>
      <c r="C3475" s="346" t="s">
        <v>6796</v>
      </c>
    </row>
    <row r="3476" spans="1:3">
      <c r="A3476" s="59" t="s">
        <v>372</v>
      </c>
      <c r="B3476" s="338">
        <v>32289</v>
      </c>
      <c r="C3476" s="337" t="s">
        <v>2409</v>
      </c>
    </row>
    <row r="3477" spans="1:3">
      <c r="A3477" s="59" t="s">
        <v>226</v>
      </c>
      <c r="B3477" s="338">
        <v>32299</v>
      </c>
      <c r="C3477" s="337" t="s">
        <v>1172</v>
      </c>
    </row>
    <row r="3478" spans="1:3">
      <c r="A3478" s="316" t="s">
        <v>11173</v>
      </c>
      <c r="B3478" s="339">
        <v>36333</v>
      </c>
      <c r="C3478" s="340">
        <v>23.5</v>
      </c>
    </row>
    <row r="3479" spans="1:3">
      <c r="A3479" t="s">
        <v>9983</v>
      </c>
      <c r="B3479" s="348">
        <v>36353</v>
      </c>
      <c r="C3479" s="340" t="s">
        <v>9539</v>
      </c>
    </row>
    <row r="3480" spans="1:3">
      <c r="A3480" s="59" t="s">
        <v>6248</v>
      </c>
      <c r="B3480" s="338">
        <v>35145</v>
      </c>
      <c r="C3480" s="347" t="s">
        <v>6353</v>
      </c>
    </row>
    <row r="3481" spans="1:3">
      <c r="A3481" t="s">
        <v>198</v>
      </c>
      <c r="B3481" s="341">
        <v>32177</v>
      </c>
      <c r="C3481" s="342" t="s">
        <v>2409</v>
      </c>
    </row>
    <row r="3482" spans="1:3">
      <c r="A3482" s="59" t="s">
        <v>6127</v>
      </c>
      <c r="B3482" s="338">
        <v>34599</v>
      </c>
      <c r="C3482" s="347" t="s">
        <v>6351</v>
      </c>
    </row>
    <row r="3483" spans="1:3">
      <c r="A3483" s="59" t="s">
        <v>5220</v>
      </c>
      <c r="B3483" s="338">
        <v>33717</v>
      </c>
      <c r="C3483" s="337" t="s">
        <v>5314</v>
      </c>
    </row>
    <row r="3484" spans="1:3">
      <c r="A3484" t="s">
        <v>992</v>
      </c>
      <c r="B3484" s="341">
        <v>32222</v>
      </c>
      <c r="C3484" s="342" t="s">
        <v>2409</v>
      </c>
    </row>
    <row r="3485" spans="1:3">
      <c r="A3485" s="146" t="s">
        <v>2989</v>
      </c>
      <c r="B3485" s="341">
        <v>30694</v>
      </c>
      <c r="C3485" s="342" t="s">
        <v>2433</v>
      </c>
    </row>
    <row r="3486" spans="1:3">
      <c r="A3486" s="59" t="s">
        <v>5612</v>
      </c>
      <c r="B3486" s="338">
        <v>33704</v>
      </c>
      <c r="C3486" s="337" t="s">
        <v>5314</v>
      </c>
    </row>
    <row r="3487" spans="1:3">
      <c r="A3487" t="s">
        <v>1965</v>
      </c>
      <c r="B3487" s="341">
        <v>30020</v>
      </c>
      <c r="C3487" s="342" t="s">
        <v>2017</v>
      </c>
    </row>
    <row r="3488" spans="1:3">
      <c r="A3488" s="164" t="s">
        <v>8219</v>
      </c>
      <c r="B3488" s="350">
        <v>35758</v>
      </c>
      <c r="C3488" s="351" t="s">
        <v>8284</v>
      </c>
    </row>
    <row r="3489" spans="1:3">
      <c r="A3489" t="s">
        <v>1644</v>
      </c>
      <c r="B3489" s="341">
        <v>30172</v>
      </c>
      <c r="C3489" s="342" t="s">
        <v>3489</v>
      </c>
    </row>
    <row r="3490" spans="1:3">
      <c r="A3490" t="s">
        <v>3562</v>
      </c>
      <c r="B3490" s="341">
        <v>29589</v>
      </c>
      <c r="C3490" s="342" t="s">
        <v>3563</v>
      </c>
    </row>
    <row r="3491" spans="1:3">
      <c r="A3491" s="316" t="s">
        <v>11174</v>
      </c>
      <c r="B3491" s="339">
        <v>36364</v>
      </c>
      <c r="C3491" s="340" t="s">
        <v>10953</v>
      </c>
    </row>
    <row r="3492" spans="1:3">
      <c r="A3492" t="s">
        <v>1859</v>
      </c>
      <c r="B3492" s="341">
        <v>27843</v>
      </c>
      <c r="C3492" s="342" t="s">
        <v>1860</v>
      </c>
    </row>
    <row r="3493" spans="1:3">
      <c r="A3493" t="s">
        <v>1287</v>
      </c>
      <c r="B3493" s="341">
        <v>31557</v>
      </c>
      <c r="C3493" s="342" t="s">
        <v>1441</v>
      </c>
    </row>
    <row r="3494" spans="1:3">
      <c r="A3494" s="59" t="s">
        <v>6193</v>
      </c>
      <c r="B3494" s="338">
        <v>33719</v>
      </c>
      <c r="C3494" s="347" t="s">
        <v>5318</v>
      </c>
    </row>
    <row r="3495" spans="1:3">
      <c r="A3495" t="s">
        <v>4031</v>
      </c>
      <c r="B3495" s="341">
        <v>32951</v>
      </c>
      <c r="C3495" s="342" t="s">
        <v>4217</v>
      </c>
    </row>
    <row r="3496" spans="1:3">
      <c r="A3496" t="s">
        <v>3363</v>
      </c>
      <c r="B3496" s="341">
        <v>29224</v>
      </c>
      <c r="C3496" s="342" t="s">
        <v>3062</v>
      </c>
    </row>
    <row r="3497" spans="1:3">
      <c r="A3497" t="s">
        <v>1417</v>
      </c>
      <c r="B3497" s="341">
        <v>29414</v>
      </c>
      <c r="C3497" s="342" t="s">
        <v>3485</v>
      </c>
    </row>
    <row r="3498" spans="1:3">
      <c r="A3498" s="59" t="s">
        <v>4537</v>
      </c>
      <c r="B3498" s="338">
        <v>33944</v>
      </c>
      <c r="C3498" s="337" t="s">
        <v>4886</v>
      </c>
    </row>
    <row r="3499" spans="1:3">
      <c r="A3499" s="10" t="s">
        <v>4348</v>
      </c>
      <c r="B3499" s="341">
        <v>33302</v>
      </c>
      <c r="C3499" s="337" t="s">
        <v>4187</v>
      </c>
    </row>
    <row r="3500" spans="1:3">
      <c r="A3500" s="316" t="s">
        <v>11175</v>
      </c>
      <c r="B3500" s="339">
        <v>36472</v>
      </c>
      <c r="C3500" s="340">
        <v>23.3</v>
      </c>
    </row>
    <row r="3501" spans="1:3">
      <c r="A3501" s="59" t="s">
        <v>373</v>
      </c>
      <c r="B3501" s="338">
        <v>31783</v>
      </c>
      <c r="C3501" s="337" t="s">
        <v>2409</v>
      </c>
    </row>
    <row r="3502" spans="1:3">
      <c r="A3502" s="59" t="s">
        <v>6531</v>
      </c>
      <c r="B3502" s="338">
        <v>34155</v>
      </c>
      <c r="C3502" s="337" t="s">
        <v>5314</v>
      </c>
    </row>
    <row r="3503" spans="1:3">
      <c r="A3503" t="s">
        <v>1584</v>
      </c>
      <c r="B3503" s="341">
        <v>26821</v>
      </c>
      <c r="C3503" s="342"/>
    </row>
    <row r="3504" spans="1:3">
      <c r="A3504" t="s">
        <v>993</v>
      </c>
      <c r="B3504" s="341">
        <v>32420</v>
      </c>
      <c r="C3504" s="342" t="s">
        <v>1156</v>
      </c>
    </row>
    <row r="3505" spans="1:3">
      <c r="A3505" t="s">
        <v>2101</v>
      </c>
      <c r="B3505" s="341">
        <v>31899</v>
      </c>
      <c r="C3505" s="342" t="s">
        <v>2441</v>
      </c>
    </row>
    <row r="3506" spans="1:3">
      <c r="A3506" s="59" t="s">
        <v>5186</v>
      </c>
      <c r="B3506" s="338">
        <v>34272</v>
      </c>
      <c r="C3506" s="337" t="s">
        <v>5335</v>
      </c>
    </row>
    <row r="3507" spans="1:3">
      <c r="A3507" t="s">
        <v>1246</v>
      </c>
      <c r="B3507" s="341">
        <v>31831</v>
      </c>
      <c r="C3507" s="342" t="s">
        <v>3198</v>
      </c>
    </row>
    <row r="3508" spans="1:3">
      <c r="A3508" s="59" t="s">
        <v>6503</v>
      </c>
      <c r="B3508" s="338">
        <v>33810</v>
      </c>
      <c r="C3508" s="337" t="s">
        <v>5314</v>
      </c>
    </row>
    <row r="3509" spans="1:3">
      <c r="A3509" t="s">
        <v>1972</v>
      </c>
      <c r="B3509" s="341">
        <v>31083</v>
      </c>
      <c r="C3509" s="342" t="s">
        <v>1973</v>
      </c>
    </row>
    <row r="3510" spans="1:3">
      <c r="A3510" s="59" t="s">
        <v>5152</v>
      </c>
      <c r="B3510" s="338">
        <v>34076</v>
      </c>
      <c r="C3510" s="337" t="s">
        <v>5313</v>
      </c>
    </row>
    <row r="3511" spans="1:3">
      <c r="A3511" s="59" t="s">
        <v>5224</v>
      </c>
      <c r="B3511" s="338">
        <v>33952</v>
      </c>
      <c r="C3511" s="337" t="s">
        <v>5314</v>
      </c>
    </row>
    <row r="3512" spans="1:3">
      <c r="A3512" s="10" t="s">
        <v>4431</v>
      </c>
      <c r="B3512" s="341">
        <v>33792</v>
      </c>
      <c r="C3512" s="337" t="s">
        <v>4852</v>
      </c>
    </row>
    <row r="3513" spans="1:3">
      <c r="A3513" s="59" t="s">
        <v>558</v>
      </c>
      <c r="B3513" s="338">
        <v>32203</v>
      </c>
      <c r="C3513" s="337" t="s">
        <v>1172</v>
      </c>
    </row>
    <row r="3514" spans="1:3">
      <c r="A3514" s="10" t="s">
        <v>9337</v>
      </c>
      <c r="B3514" s="341">
        <v>36678</v>
      </c>
      <c r="C3514" s="341" t="s">
        <v>8401</v>
      </c>
    </row>
    <row r="3515" spans="1:3">
      <c r="A3515" t="s">
        <v>3503</v>
      </c>
      <c r="B3515" s="341">
        <v>30764</v>
      </c>
      <c r="C3515" s="342" t="s">
        <v>3491</v>
      </c>
    </row>
    <row r="3516" spans="1:3">
      <c r="A3516" s="90" t="s">
        <v>4032</v>
      </c>
      <c r="B3516" s="338">
        <v>32761</v>
      </c>
      <c r="C3516" s="337" t="s">
        <v>497</v>
      </c>
    </row>
    <row r="3517" spans="1:3">
      <c r="A3517" s="59" t="s">
        <v>5719</v>
      </c>
      <c r="B3517" s="338">
        <v>34901</v>
      </c>
      <c r="C3517" s="337" t="s">
        <v>5840</v>
      </c>
    </row>
    <row r="3518" spans="1:3">
      <c r="A3518" t="s">
        <v>9274</v>
      </c>
      <c r="B3518" s="341"/>
      <c r="C3518" s="341" t="s">
        <v>8523</v>
      </c>
    </row>
    <row r="3519" spans="1:3">
      <c r="A3519" s="59" t="s">
        <v>5066</v>
      </c>
      <c r="B3519" s="338">
        <v>33785</v>
      </c>
      <c r="C3519" s="337" t="s">
        <v>5314</v>
      </c>
    </row>
    <row r="3520" spans="1:3">
      <c r="A3520" t="s">
        <v>1643</v>
      </c>
      <c r="B3520" s="341">
        <v>31028</v>
      </c>
      <c r="C3520" s="342" t="s">
        <v>3489</v>
      </c>
    </row>
    <row r="3521" spans="1:3">
      <c r="A3521" s="59" t="s">
        <v>7131</v>
      </c>
      <c r="B3521" s="338">
        <v>35108</v>
      </c>
      <c r="C3521" s="347" t="s">
        <v>6795</v>
      </c>
    </row>
    <row r="3522" spans="1:3">
      <c r="A3522" s="316" t="s">
        <v>11176</v>
      </c>
      <c r="B3522" s="358">
        <v>36304</v>
      </c>
      <c r="C3522" s="340">
        <v>23.3</v>
      </c>
    </row>
    <row r="3523" spans="1:3">
      <c r="A3523" s="59" t="s">
        <v>374</v>
      </c>
      <c r="B3523" s="338">
        <v>30761</v>
      </c>
      <c r="C3523" s="337" t="s">
        <v>3137</v>
      </c>
    </row>
    <row r="3524" spans="1:3">
      <c r="A3524" s="59" t="s">
        <v>1974</v>
      </c>
      <c r="B3524" s="338">
        <v>28927</v>
      </c>
      <c r="C3524" s="352">
        <v>0</v>
      </c>
    </row>
    <row r="3525" spans="1:3">
      <c r="A3525" s="59" t="s">
        <v>375</v>
      </c>
      <c r="B3525" s="338">
        <v>32521</v>
      </c>
      <c r="C3525" s="337" t="s">
        <v>376</v>
      </c>
    </row>
    <row r="3526" spans="1:3">
      <c r="A3526" s="90" t="s">
        <v>4033</v>
      </c>
      <c r="B3526" s="338">
        <v>33440</v>
      </c>
      <c r="C3526" s="337" t="s">
        <v>4179</v>
      </c>
    </row>
    <row r="3527" spans="1:3">
      <c r="A3527" s="59" t="s">
        <v>5430</v>
      </c>
      <c r="B3527" s="338">
        <v>33760</v>
      </c>
      <c r="C3527" s="337" t="s">
        <v>5314</v>
      </c>
    </row>
    <row r="3528" spans="1:3">
      <c r="A3528" s="59" t="s">
        <v>6633</v>
      </c>
      <c r="B3528" s="338">
        <v>35044</v>
      </c>
      <c r="C3528" s="337" t="s">
        <v>6800</v>
      </c>
    </row>
    <row r="3529" spans="1:3">
      <c r="A3529" s="59" t="s">
        <v>377</v>
      </c>
      <c r="B3529" s="338">
        <v>32870</v>
      </c>
      <c r="C3529" s="337" t="s">
        <v>483</v>
      </c>
    </row>
    <row r="3530" spans="1:3">
      <c r="A3530" s="90" t="s">
        <v>4034</v>
      </c>
      <c r="B3530" s="338">
        <v>33549</v>
      </c>
      <c r="C3530" s="337" t="s">
        <v>4179</v>
      </c>
    </row>
    <row r="3531" spans="1:3">
      <c r="A3531" s="164" t="s">
        <v>7939</v>
      </c>
      <c r="B3531" s="350">
        <v>35963</v>
      </c>
      <c r="C3531" s="351" t="s">
        <v>8292</v>
      </c>
    </row>
    <row r="3532" spans="1:3">
      <c r="A3532" s="10" t="s">
        <v>4413</v>
      </c>
      <c r="B3532" s="341">
        <v>33646</v>
      </c>
      <c r="C3532" s="337" t="s">
        <v>4848</v>
      </c>
    </row>
    <row r="3533" spans="1:3">
      <c r="A3533" s="59" t="s">
        <v>378</v>
      </c>
      <c r="B3533" s="338">
        <v>32947</v>
      </c>
      <c r="C3533" s="337" t="s">
        <v>485</v>
      </c>
    </row>
    <row r="3534" spans="1:3">
      <c r="A3534" s="10" t="s">
        <v>4576</v>
      </c>
      <c r="B3534" s="341">
        <v>34302</v>
      </c>
      <c r="C3534" s="337" t="s">
        <v>4848</v>
      </c>
    </row>
    <row r="3535" spans="1:3">
      <c r="A3535" s="59" t="s">
        <v>379</v>
      </c>
      <c r="B3535" s="338">
        <v>33117</v>
      </c>
      <c r="C3535" s="337" t="s">
        <v>489</v>
      </c>
    </row>
    <row r="3536" spans="1:3">
      <c r="A3536" s="59" t="s">
        <v>5984</v>
      </c>
      <c r="B3536" s="338">
        <v>34088</v>
      </c>
      <c r="C3536" s="347" t="s">
        <v>5843</v>
      </c>
    </row>
    <row r="3537" spans="1:3">
      <c r="A3537" s="316" t="s">
        <v>11177</v>
      </c>
      <c r="B3537" s="339">
        <v>36633</v>
      </c>
      <c r="C3537" s="340">
        <v>23.2</v>
      </c>
    </row>
    <row r="3538" spans="1:3">
      <c r="A3538" s="91" t="s">
        <v>4035</v>
      </c>
      <c r="B3538" s="338">
        <v>32931</v>
      </c>
      <c r="C3538" s="337" t="s">
        <v>4187</v>
      </c>
    </row>
    <row r="3539" spans="1:3">
      <c r="A3539" t="s">
        <v>3201</v>
      </c>
      <c r="B3539" s="341">
        <v>30967</v>
      </c>
      <c r="C3539" s="342" t="s">
        <v>3198</v>
      </c>
    </row>
    <row r="3540" spans="1:3">
      <c r="A3540" t="s">
        <v>10238</v>
      </c>
      <c r="B3540" s="348">
        <v>35778</v>
      </c>
      <c r="C3540" s="344" t="s">
        <v>10151</v>
      </c>
    </row>
    <row r="3541" spans="1:3">
      <c r="A3541" t="s">
        <v>1235</v>
      </c>
      <c r="B3541" s="341">
        <v>31520</v>
      </c>
      <c r="C3541" s="342" t="s">
        <v>3140</v>
      </c>
    </row>
    <row r="3542" spans="1:3">
      <c r="A3542" s="59" t="s">
        <v>7304</v>
      </c>
      <c r="B3542" s="338">
        <v>35194</v>
      </c>
      <c r="C3542" s="347" t="s">
        <v>7479</v>
      </c>
    </row>
    <row r="3543" spans="1:3">
      <c r="A3543" s="10" t="s">
        <v>4544</v>
      </c>
      <c r="B3543" s="341">
        <v>33166</v>
      </c>
      <c r="C3543" s="337" t="s">
        <v>4857</v>
      </c>
    </row>
    <row r="3544" spans="1:3">
      <c r="A3544" s="59" t="s">
        <v>5441</v>
      </c>
      <c r="B3544" s="338">
        <v>34343</v>
      </c>
      <c r="C3544" s="337" t="s">
        <v>5837</v>
      </c>
    </row>
    <row r="3545" spans="1:3">
      <c r="A3545" s="59" t="s">
        <v>6486</v>
      </c>
      <c r="B3545" s="338">
        <v>33856</v>
      </c>
      <c r="C3545" s="337" t="s">
        <v>5840</v>
      </c>
    </row>
    <row r="3546" spans="1:3">
      <c r="A3546" t="s">
        <v>9160</v>
      </c>
      <c r="B3546" s="341"/>
      <c r="C3546" s="341" t="s">
        <v>8522</v>
      </c>
    </row>
    <row r="3547" spans="1:3">
      <c r="A3547" s="59" t="s">
        <v>1821</v>
      </c>
      <c r="B3547" s="338">
        <v>27046</v>
      </c>
      <c r="C3547" s="352">
        <v>0</v>
      </c>
    </row>
    <row r="3548" spans="1:3">
      <c r="A3548" t="s">
        <v>9914</v>
      </c>
      <c r="B3548" s="348">
        <v>36304</v>
      </c>
      <c r="C3548" s="344" t="s">
        <v>10151</v>
      </c>
    </row>
    <row r="3549" spans="1:3">
      <c r="A3549" s="59" t="s">
        <v>5196</v>
      </c>
      <c r="B3549" s="338">
        <v>34209</v>
      </c>
      <c r="C3549" s="337" t="s">
        <v>5317</v>
      </c>
    </row>
    <row r="3550" spans="1:3">
      <c r="A3550" s="10" t="s">
        <v>4554</v>
      </c>
      <c r="B3550" s="341">
        <v>34065</v>
      </c>
      <c r="C3550" s="337" t="s">
        <v>4848</v>
      </c>
    </row>
    <row r="3551" spans="1:3">
      <c r="A3551" t="s">
        <v>4036</v>
      </c>
      <c r="B3551" s="338">
        <v>32274</v>
      </c>
      <c r="C3551" s="337" t="s">
        <v>497</v>
      </c>
    </row>
    <row r="3552" spans="1:3">
      <c r="A3552" t="s">
        <v>1339</v>
      </c>
      <c r="B3552" s="341">
        <v>31740</v>
      </c>
      <c r="C3552" s="342" t="s">
        <v>3198</v>
      </c>
    </row>
    <row r="3553" spans="1:3">
      <c r="A3553" s="59" t="s">
        <v>380</v>
      </c>
      <c r="B3553" s="338">
        <v>32721</v>
      </c>
      <c r="C3553" s="337" t="s">
        <v>485</v>
      </c>
    </row>
    <row r="3554" spans="1:3">
      <c r="A3554" t="s">
        <v>10239</v>
      </c>
      <c r="B3554" s="348">
        <v>35802</v>
      </c>
      <c r="C3554" s="344" t="s">
        <v>10151</v>
      </c>
    </row>
    <row r="3555" spans="1:3">
      <c r="A3555" t="s">
        <v>1975</v>
      </c>
      <c r="B3555" s="341">
        <v>31852</v>
      </c>
      <c r="C3555" s="342" t="s">
        <v>3137</v>
      </c>
    </row>
    <row r="3556" spans="1:3">
      <c r="A3556" t="s">
        <v>994</v>
      </c>
      <c r="B3556" s="341">
        <v>32128</v>
      </c>
      <c r="C3556" s="342" t="s">
        <v>2409</v>
      </c>
    </row>
    <row r="3557" spans="1:3">
      <c r="A3557" s="59" t="s">
        <v>7184</v>
      </c>
      <c r="B3557" s="338">
        <v>34960</v>
      </c>
      <c r="C3557" s="347" t="s">
        <v>6795</v>
      </c>
    </row>
    <row r="3558" spans="1:3">
      <c r="A3558" s="59" t="s">
        <v>5446</v>
      </c>
      <c r="B3558" s="338">
        <v>33960</v>
      </c>
      <c r="C3558" s="337" t="s">
        <v>5851</v>
      </c>
    </row>
    <row r="3559" spans="1:3">
      <c r="A3559" s="10" t="s">
        <v>3216</v>
      </c>
      <c r="B3559" s="341">
        <v>31546</v>
      </c>
      <c r="C3559" s="342" t="s">
        <v>3217</v>
      </c>
    </row>
    <row r="3560" spans="1:3">
      <c r="A3560" t="s">
        <v>995</v>
      </c>
      <c r="B3560" s="341">
        <v>31831</v>
      </c>
      <c r="C3560" s="342" t="s">
        <v>2441</v>
      </c>
    </row>
    <row r="3561" spans="1:3">
      <c r="A3561" t="s">
        <v>2102</v>
      </c>
      <c r="B3561" s="341">
        <v>31898</v>
      </c>
      <c r="C3561" s="342" t="s">
        <v>2103</v>
      </c>
    </row>
    <row r="3562" spans="1:3">
      <c r="A3562" s="90" t="s">
        <v>4037</v>
      </c>
      <c r="B3562" s="338">
        <v>33737</v>
      </c>
      <c r="C3562" s="337" t="s">
        <v>4180</v>
      </c>
    </row>
    <row r="3563" spans="1:3">
      <c r="A3563" t="s">
        <v>10028</v>
      </c>
      <c r="B3563" s="348">
        <v>36262</v>
      </c>
      <c r="C3563" s="340" t="s">
        <v>9583</v>
      </c>
    </row>
    <row r="3564" spans="1:3">
      <c r="A3564" t="s">
        <v>3241</v>
      </c>
      <c r="B3564" s="341">
        <v>29891</v>
      </c>
      <c r="C3564" s="342" t="s">
        <v>2199</v>
      </c>
    </row>
    <row r="3565" spans="1:3">
      <c r="A3565" s="316" t="s">
        <v>11178</v>
      </c>
      <c r="B3565" s="339">
        <v>36168</v>
      </c>
      <c r="C3565" s="340">
        <v>23.6</v>
      </c>
    </row>
    <row r="3566" spans="1:3">
      <c r="A3566" t="s">
        <v>10145</v>
      </c>
      <c r="B3566" s="348">
        <v>35911</v>
      </c>
      <c r="C3566" s="340" t="s">
        <v>9542</v>
      </c>
    </row>
    <row r="3567" spans="1:3">
      <c r="A3567" t="s">
        <v>1886</v>
      </c>
      <c r="B3567" s="341">
        <v>29460</v>
      </c>
      <c r="C3567" s="342" t="s">
        <v>2251</v>
      </c>
    </row>
    <row r="3568" spans="1:3">
      <c r="A3568" t="s">
        <v>3147</v>
      </c>
      <c r="B3568" s="341">
        <v>29643</v>
      </c>
      <c r="C3568" s="342" t="s">
        <v>3148</v>
      </c>
    </row>
    <row r="3569" spans="1:3">
      <c r="A3569" s="316" t="s">
        <v>11179</v>
      </c>
      <c r="B3569" s="339">
        <v>36705</v>
      </c>
      <c r="C3569" s="340">
        <v>23.6</v>
      </c>
    </row>
    <row r="3570" spans="1:3">
      <c r="A3570" t="s">
        <v>9978</v>
      </c>
      <c r="B3570" s="348">
        <v>35364</v>
      </c>
      <c r="C3570" s="340" t="s">
        <v>9339</v>
      </c>
    </row>
    <row r="3571" spans="1:3">
      <c r="A3571" t="s">
        <v>996</v>
      </c>
      <c r="B3571" s="341">
        <v>32524</v>
      </c>
      <c r="C3571" s="342" t="s">
        <v>1156</v>
      </c>
    </row>
    <row r="3572" spans="1:3">
      <c r="A3572" t="s">
        <v>381</v>
      </c>
      <c r="B3572" s="341">
        <v>31546</v>
      </c>
      <c r="C3572" s="342" t="s">
        <v>3217</v>
      </c>
    </row>
    <row r="3573" spans="1:3">
      <c r="A3573" s="90" t="s">
        <v>4038</v>
      </c>
      <c r="B3573" s="338">
        <v>32725</v>
      </c>
      <c r="C3573" s="337" t="s">
        <v>1163</v>
      </c>
    </row>
    <row r="3574" spans="1:3">
      <c r="A3574" s="10" t="s">
        <v>4594</v>
      </c>
      <c r="B3574" s="341">
        <v>33645</v>
      </c>
      <c r="C3574" s="337" t="s">
        <v>4851</v>
      </c>
    </row>
    <row r="3575" spans="1:3">
      <c r="A3575" s="316" t="s">
        <v>11180</v>
      </c>
      <c r="B3575" s="339">
        <v>36384</v>
      </c>
      <c r="C3575" s="340" t="s">
        <v>10953</v>
      </c>
    </row>
    <row r="3576" spans="1:3">
      <c r="A3576" s="10" t="s">
        <v>4553</v>
      </c>
      <c r="B3576" s="341">
        <v>33801</v>
      </c>
      <c r="C3576" s="337" t="s">
        <v>4853</v>
      </c>
    </row>
    <row r="3577" spans="1:3">
      <c r="A3577" t="s">
        <v>2104</v>
      </c>
      <c r="B3577" s="341">
        <v>31812</v>
      </c>
      <c r="C3577" s="342" t="s">
        <v>2409</v>
      </c>
    </row>
    <row r="3578" spans="1:3">
      <c r="A3578" s="59" t="s">
        <v>382</v>
      </c>
      <c r="B3578" s="338">
        <v>32793</v>
      </c>
      <c r="C3578" s="337" t="s">
        <v>487</v>
      </c>
    </row>
    <row r="3579" spans="1:3">
      <c r="A3579" s="59" t="s">
        <v>7367</v>
      </c>
      <c r="B3579" s="338">
        <v>35965</v>
      </c>
      <c r="C3579" s="347" t="s">
        <v>7477</v>
      </c>
    </row>
    <row r="3580" spans="1:3">
      <c r="A3580" t="s">
        <v>997</v>
      </c>
      <c r="B3580" s="341">
        <v>30817</v>
      </c>
      <c r="C3580" s="342" t="s">
        <v>1440</v>
      </c>
    </row>
    <row r="3581" spans="1:3">
      <c r="A3581" t="s">
        <v>1333</v>
      </c>
      <c r="B3581" s="341">
        <v>31797</v>
      </c>
      <c r="C3581" s="342" t="s">
        <v>3198</v>
      </c>
    </row>
    <row r="3582" spans="1:3">
      <c r="A3582" s="316" t="s">
        <v>11181</v>
      </c>
      <c r="B3582" s="339">
        <v>36175</v>
      </c>
      <c r="C3582" s="340">
        <v>23.2</v>
      </c>
    </row>
    <row r="3583" spans="1:3">
      <c r="A3583" t="s">
        <v>2105</v>
      </c>
      <c r="B3583" s="341">
        <v>31948</v>
      </c>
      <c r="C3583" s="342" t="s">
        <v>3137</v>
      </c>
    </row>
    <row r="3584" spans="1:3">
      <c r="A3584" s="316" t="s">
        <v>11182</v>
      </c>
      <c r="B3584" s="339">
        <v>36533</v>
      </c>
      <c r="C3584" s="340" t="s">
        <v>10955</v>
      </c>
    </row>
    <row r="3585" spans="1:3">
      <c r="A3585" s="59" t="s">
        <v>4994</v>
      </c>
      <c r="B3585" s="338">
        <v>33878</v>
      </c>
      <c r="C3585" s="337" t="s">
        <v>5318</v>
      </c>
    </row>
    <row r="3586" spans="1:3">
      <c r="A3586" s="59" t="s">
        <v>7198</v>
      </c>
      <c r="B3586" s="338">
        <v>34163</v>
      </c>
      <c r="C3586" s="347" t="s">
        <v>6351</v>
      </c>
    </row>
    <row r="3587" spans="1:3">
      <c r="A3587" s="10" t="s">
        <v>4458</v>
      </c>
      <c r="B3587" s="341">
        <v>33286</v>
      </c>
      <c r="C3587" s="337" t="s">
        <v>4846</v>
      </c>
    </row>
    <row r="3588" spans="1:3">
      <c r="A3588" s="90" t="s">
        <v>4039</v>
      </c>
      <c r="B3588" s="338">
        <v>32892</v>
      </c>
      <c r="C3588" s="337" t="s">
        <v>4181</v>
      </c>
    </row>
    <row r="3589" spans="1:3">
      <c r="A3589" s="59" t="s">
        <v>5551</v>
      </c>
      <c r="B3589" s="338">
        <v>34261</v>
      </c>
      <c r="C3589" s="337" t="s">
        <v>5840</v>
      </c>
    </row>
    <row r="3590" spans="1:3">
      <c r="A3590" s="59" t="s">
        <v>383</v>
      </c>
      <c r="B3590" s="338">
        <v>32196</v>
      </c>
      <c r="C3590" s="337" t="s">
        <v>865</v>
      </c>
    </row>
    <row r="3591" spans="1:3">
      <c r="A3591" s="316" t="s">
        <v>11183</v>
      </c>
      <c r="B3591" s="339">
        <v>36285</v>
      </c>
      <c r="C3591" s="340" t="s">
        <v>10953</v>
      </c>
    </row>
    <row r="3592" spans="1:3">
      <c r="A3592" t="s">
        <v>1327</v>
      </c>
      <c r="B3592" s="341">
        <v>32239</v>
      </c>
      <c r="C3592" s="342" t="s">
        <v>2106</v>
      </c>
    </row>
    <row r="3593" spans="1:3">
      <c r="A3593" s="59" t="s">
        <v>6144</v>
      </c>
      <c r="B3593" s="338">
        <v>34037</v>
      </c>
      <c r="C3593" s="347" t="s">
        <v>6352</v>
      </c>
    </row>
    <row r="3594" spans="1:3">
      <c r="A3594" s="316" t="s">
        <v>11184</v>
      </c>
      <c r="B3594" s="339">
        <v>37078</v>
      </c>
      <c r="C3594" s="340">
        <v>23.2</v>
      </c>
    </row>
    <row r="3595" spans="1:3">
      <c r="A3595" s="59" t="s">
        <v>6662</v>
      </c>
      <c r="B3595" s="338">
        <v>34803</v>
      </c>
      <c r="C3595" s="337" t="s">
        <v>6835</v>
      </c>
    </row>
    <row r="3596" spans="1:3">
      <c r="A3596" t="s">
        <v>9018</v>
      </c>
      <c r="B3596" s="341">
        <v>36669</v>
      </c>
      <c r="C3596" s="341" t="s">
        <v>8459</v>
      </c>
    </row>
    <row r="3597" spans="1:3">
      <c r="A3597" t="s">
        <v>2687</v>
      </c>
      <c r="B3597" s="341">
        <v>27069</v>
      </c>
      <c r="C3597" s="342"/>
    </row>
    <row r="3598" spans="1:3">
      <c r="A3598" s="59" t="s">
        <v>5423</v>
      </c>
      <c r="B3598" s="338">
        <v>34199</v>
      </c>
      <c r="C3598" s="337" t="s">
        <v>5316</v>
      </c>
    </row>
    <row r="3599" spans="1:3">
      <c r="A3599" t="s">
        <v>559</v>
      </c>
      <c r="B3599" s="341">
        <v>31466</v>
      </c>
      <c r="C3599" s="342" t="s">
        <v>1808</v>
      </c>
    </row>
    <row r="3600" spans="1:3">
      <c r="A3600" s="100" t="s">
        <v>4364</v>
      </c>
      <c r="B3600" s="341">
        <v>33453</v>
      </c>
      <c r="C3600" s="337" t="s">
        <v>4179</v>
      </c>
    </row>
    <row r="3601" spans="1:8">
      <c r="A3601" t="s">
        <v>10000</v>
      </c>
      <c r="B3601" s="348">
        <v>36276</v>
      </c>
      <c r="C3601" s="340" t="s">
        <v>9644</v>
      </c>
    </row>
    <row r="3602" spans="1:8">
      <c r="A3602" t="s">
        <v>2107</v>
      </c>
      <c r="B3602" s="341">
        <v>31234</v>
      </c>
      <c r="C3602" s="342" t="s">
        <v>1278</v>
      </c>
    </row>
    <row r="3603" spans="1:8">
      <c r="A3603" t="s">
        <v>3670</v>
      </c>
      <c r="B3603" s="341">
        <v>32180</v>
      </c>
      <c r="C3603" s="342" t="s">
        <v>2414</v>
      </c>
    </row>
    <row r="3604" spans="1:8">
      <c r="A3604" s="59" t="s">
        <v>6099</v>
      </c>
      <c r="B3604" s="338">
        <v>34056</v>
      </c>
      <c r="C3604" s="347" t="s">
        <v>5314</v>
      </c>
    </row>
    <row r="3605" spans="1:8">
      <c r="A3605" t="s">
        <v>2597</v>
      </c>
      <c r="B3605" s="341">
        <v>31899</v>
      </c>
      <c r="C3605" s="342" t="s">
        <v>3133</v>
      </c>
    </row>
    <row r="3606" spans="1:8">
      <c r="A3606" t="s">
        <v>1183</v>
      </c>
      <c r="B3606" s="341">
        <v>31348</v>
      </c>
      <c r="C3606" s="342" t="s">
        <v>3198</v>
      </c>
      <c r="H3606" s="10"/>
    </row>
    <row r="3607" spans="1:8">
      <c r="A3607" t="s">
        <v>1348</v>
      </c>
      <c r="B3607" s="341">
        <v>30794</v>
      </c>
      <c r="C3607" s="342" t="s">
        <v>2886</v>
      </c>
    </row>
    <row r="3608" spans="1:8">
      <c r="A3608" t="s">
        <v>2552</v>
      </c>
      <c r="B3608" s="341">
        <v>29044</v>
      </c>
      <c r="C3608" s="342" t="s">
        <v>2634</v>
      </c>
    </row>
    <row r="3609" spans="1:8">
      <c r="A3609" s="59" t="s">
        <v>5247</v>
      </c>
      <c r="B3609" s="338">
        <v>33939</v>
      </c>
      <c r="C3609" s="337" t="s">
        <v>5324</v>
      </c>
    </row>
    <row r="3610" spans="1:8">
      <c r="A3610" t="s">
        <v>9949</v>
      </c>
      <c r="B3610" s="348">
        <v>36486</v>
      </c>
      <c r="C3610" s="340" t="s">
        <v>9542</v>
      </c>
    </row>
    <row r="3611" spans="1:8">
      <c r="A3611" t="s">
        <v>2108</v>
      </c>
      <c r="B3611" s="341">
        <v>31314</v>
      </c>
      <c r="C3611" s="342" t="s">
        <v>1622</v>
      </c>
    </row>
    <row r="3612" spans="1:8">
      <c r="A3612" t="s">
        <v>2109</v>
      </c>
      <c r="B3612" s="341">
        <v>31197</v>
      </c>
      <c r="C3612" s="342" t="s">
        <v>2884</v>
      </c>
    </row>
    <row r="3613" spans="1:8">
      <c r="A3613" s="59" t="s">
        <v>6212</v>
      </c>
      <c r="B3613" s="338">
        <v>35223</v>
      </c>
      <c r="C3613" s="347" t="s">
        <v>6377</v>
      </c>
    </row>
    <row r="3614" spans="1:8">
      <c r="A3614" s="59" t="s">
        <v>5016</v>
      </c>
      <c r="B3614" s="338">
        <v>34199</v>
      </c>
      <c r="C3614" s="337" t="s">
        <v>5316</v>
      </c>
    </row>
    <row r="3615" spans="1:8">
      <c r="A3615" t="s">
        <v>1021</v>
      </c>
      <c r="B3615" s="341">
        <v>31756</v>
      </c>
      <c r="C3615" s="342" t="s">
        <v>3135</v>
      </c>
    </row>
    <row r="3616" spans="1:8">
      <c r="A3616" s="100" t="s">
        <v>4468</v>
      </c>
      <c r="B3616" s="341">
        <v>33563</v>
      </c>
      <c r="C3616" s="337" t="s">
        <v>4846</v>
      </c>
    </row>
    <row r="3617" spans="1:3">
      <c r="A3617" t="s">
        <v>10240</v>
      </c>
      <c r="B3617" s="348">
        <v>36245</v>
      </c>
      <c r="C3617" s="344" t="s">
        <v>10151</v>
      </c>
    </row>
    <row r="3618" spans="1:3">
      <c r="A3618" t="s">
        <v>2110</v>
      </c>
      <c r="B3618" s="341">
        <v>32049</v>
      </c>
      <c r="C3618" s="342" t="s">
        <v>2409</v>
      </c>
    </row>
    <row r="3619" spans="1:3">
      <c r="A3619" s="90" t="s">
        <v>4040</v>
      </c>
      <c r="B3619" s="338">
        <v>32738</v>
      </c>
      <c r="C3619" s="337" t="s">
        <v>402</v>
      </c>
    </row>
    <row r="3620" spans="1:3">
      <c r="A3620" s="59" t="s">
        <v>5113</v>
      </c>
      <c r="B3620" s="338">
        <v>33129</v>
      </c>
      <c r="C3620" s="337" t="s">
        <v>4849</v>
      </c>
    </row>
    <row r="3621" spans="1:3">
      <c r="A3621" t="s">
        <v>998</v>
      </c>
      <c r="B3621" s="341">
        <v>32293</v>
      </c>
      <c r="C3621" s="342" t="s">
        <v>1156</v>
      </c>
    </row>
    <row r="3622" spans="1:3">
      <c r="A3622" t="s">
        <v>999</v>
      </c>
      <c r="B3622" s="341">
        <v>31685</v>
      </c>
      <c r="C3622" s="342" t="s">
        <v>2409</v>
      </c>
    </row>
    <row r="3623" spans="1:3">
      <c r="A3623" t="s">
        <v>1520</v>
      </c>
      <c r="B3623" s="341">
        <v>31253</v>
      </c>
      <c r="C3623" s="342" t="s">
        <v>1440</v>
      </c>
    </row>
    <row r="3624" spans="1:3">
      <c r="A3624" t="s">
        <v>3361</v>
      </c>
      <c r="B3624" s="341">
        <v>31043</v>
      </c>
      <c r="C3624" s="342" t="s">
        <v>2886</v>
      </c>
    </row>
    <row r="3625" spans="1:3">
      <c r="A3625" t="s">
        <v>170</v>
      </c>
      <c r="B3625" s="341">
        <v>32346</v>
      </c>
      <c r="C3625" s="342" t="s">
        <v>2441</v>
      </c>
    </row>
    <row r="3626" spans="1:3">
      <c r="A3626" t="s">
        <v>2111</v>
      </c>
      <c r="B3626" s="341">
        <v>32703</v>
      </c>
      <c r="C3626" s="342" t="s">
        <v>2112</v>
      </c>
    </row>
    <row r="3627" spans="1:3">
      <c r="A3627" t="s">
        <v>1000</v>
      </c>
      <c r="B3627" s="341">
        <v>32344</v>
      </c>
      <c r="C3627" s="342" t="s">
        <v>1172</v>
      </c>
    </row>
    <row r="3628" spans="1:3">
      <c r="A3628" t="s">
        <v>1001</v>
      </c>
      <c r="B3628" s="341">
        <v>31567</v>
      </c>
      <c r="C3628" s="342" t="s">
        <v>2409</v>
      </c>
    </row>
    <row r="3629" spans="1:3">
      <c r="A3629" s="59" t="s">
        <v>384</v>
      </c>
      <c r="B3629" s="338">
        <v>32721</v>
      </c>
      <c r="C3629" s="337" t="s">
        <v>385</v>
      </c>
    </row>
    <row r="3630" spans="1:3">
      <c r="A3630" s="59" t="s">
        <v>3671</v>
      </c>
      <c r="B3630" s="338">
        <v>32121</v>
      </c>
      <c r="C3630" s="352" t="s">
        <v>2411</v>
      </c>
    </row>
    <row r="3631" spans="1:3">
      <c r="A3631" s="316" t="s">
        <v>11185</v>
      </c>
      <c r="B3631" s="339">
        <v>36992</v>
      </c>
      <c r="C3631" s="340">
        <v>23.5</v>
      </c>
    </row>
    <row r="3632" spans="1:3">
      <c r="A3632" s="59" t="s">
        <v>7419</v>
      </c>
      <c r="B3632" s="338">
        <v>35353</v>
      </c>
      <c r="C3632" s="347" t="s">
        <v>6800</v>
      </c>
    </row>
    <row r="3633" spans="1:3">
      <c r="A3633" t="s">
        <v>3063</v>
      </c>
      <c r="B3633" s="341">
        <v>28475</v>
      </c>
      <c r="C3633" s="342" t="s">
        <v>3064</v>
      </c>
    </row>
    <row r="3634" spans="1:3">
      <c r="A3634" t="s">
        <v>2113</v>
      </c>
      <c r="B3634" s="341">
        <v>32380</v>
      </c>
      <c r="C3634" s="342" t="s">
        <v>2414</v>
      </c>
    </row>
    <row r="3635" spans="1:3">
      <c r="A3635" s="59" t="s">
        <v>5523</v>
      </c>
      <c r="B3635" s="338">
        <v>33486</v>
      </c>
      <c r="C3635" s="337" t="s">
        <v>4179</v>
      </c>
    </row>
    <row r="3636" spans="1:3">
      <c r="A3636" t="s">
        <v>9037</v>
      </c>
      <c r="B3636" s="341">
        <v>35855</v>
      </c>
    </row>
    <row r="3637" spans="1:3">
      <c r="A3637" t="s">
        <v>10140</v>
      </c>
      <c r="B3637" s="348">
        <v>36283</v>
      </c>
      <c r="C3637" s="340" t="s">
        <v>9612</v>
      </c>
    </row>
    <row r="3638" spans="1:3">
      <c r="A3638" t="s">
        <v>2114</v>
      </c>
      <c r="B3638" s="341">
        <v>32002</v>
      </c>
      <c r="C3638" s="342" t="s">
        <v>2115</v>
      </c>
    </row>
    <row r="3639" spans="1:3">
      <c r="A3639" t="s">
        <v>1248</v>
      </c>
      <c r="B3639" s="341">
        <v>32002</v>
      </c>
      <c r="C3639" s="342" t="s">
        <v>3135</v>
      </c>
    </row>
    <row r="3640" spans="1:3">
      <c r="A3640" t="s">
        <v>560</v>
      </c>
      <c r="B3640" s="341">
        <v>29040</v>
      </c>
      <c r="C3640" s="342" t="s">
        <v>2702</v>
      </c>
    </row>
    <row r="3641" spans="1:3">
      <c r="A3641" t="s">
        <v>1002</v>
      </c>
      <c r="B3641" s="341">
        <v>29779</v>
      </c>
      <c r="C3641" s="342" t="s">
        <v>3028</v>
      </c>
    </row>
    <row r="3642" spans="1:3">
      <c r="A3642" t="s">
        <v>3672</v>
      </c>
      <c r="B3642" s="341">
        <v>32123</v>
      </c>
      <c r="C3642" s="342" t="s">
        <v>2292</v>
      </c>
    </row>
    <row r="3643" spans="1:3">
      <c r="A3643" t="s">
        <v>2116</v>
      </c>
      <c r="B3643" s="341">
        <v>31660</v>
      </c>
      <c r="C3643" s="342" t="s">
        <v>2294</v>
      </c>
    </row>
    <row r="3644" spans="1:3">
      <c r="A3644" s="59" t="s">
        <v>7292</v>
      </c>
      <c r="B3644" s="338">
        <v>35669</v>
      </c>
      <c r="C3644" s="347" t="s">
        <v>7480</v>
      </c>
    </row>
    <row r="3645" spans="1:3">
      <c r="A3645" t="s">
        <v>2117</v>
      </c>
      <c r="B3645" s="341">
        <v>32198</v>
      </c>
      <c r="C3645" s="342" t="s">
        <v>2118</v>
      </c>
    </row>
    <row r="3646" spans="1:3">
      <c r="A3646" t="s">
        <v>1137</v>
      </c>
      <c r="B3646" s="341">
        <v>32336</v>
      </c>
      <c r="C3646" s="342" t="s">
        <v>3198</v>
      </c>
    </row>
    <row r="3647" spans="1:3">
      <c r="A3647" t="s">
        <v>1003</v>
      </c>
      <c r="B3647" s="341">
        <v>30603</v>
      </c>
      <c r="C3647" s="342" t="s">
        <v>2197</v>
      </c>
    </row>
    <row r="3648" spans="1:3">
      <c r="A3648" t="s">
        <v>3673</v>
      </c>
      <c r="B3648" s="341">
        <v>32205</v>
      </c>
      <c r="C3648" s="342" t="s">
        <v>2409</v>
      </c>
    </row>
    <row r="3649" spans="1:3">
      <c r="A3649" s="90" t="s">
        <v>4041</v>
      </c>
      <c r="B3649" s="338">
        <v>33369</v>
      </c>
      <c r="C3649" s="337" t="s">
        <v>4181</v>
      </c>
    </row>
    <row r="3650" spans="1:3">
      <c r="A3650" s="59" t="s">
        <v>5981</v>
      </c>
      <c r="B3650" s="338">
        <v>33755</v>
      </c>
      <c r="C3650" s="347" t="s">
        <v>4846</v>
      </c>
    </row>
    <row r="3651" spans="1:3">
      <c r="A3651" s="59" t="s">
        <v>4042</v>
      </c>
      <c r="B3651" s="338">
        <v>32407</v>
      </c>
      <c r="C3651" s="337" t="s">
        <v>499</v>
      </c>
    </row>
    <row r="3652" spans="1:3">
      <c r="A3652" s="116" t="s">
        <v>4339</v>
      </c>
      <c r="B3652" s="341">
        <v>33111</v>
      </c>
      <c r="C3652" s="337" t="s">
        <v>4179</v>
      </c>
    </row>
    <row r="3653" spans="1:3">
      <c r="A3653" t="s">
        <v>10141</v>
      </c>
      <c r="B3653" s="348">
        <v>36566</v>
      </c>
      <c r="C3653" s="340" t="s">
        <v>9542</v>
      </c>
    </row>
    <row r="3654" spans="1:3">
      <c r="A3654" s="100" t="s">
        <v>4440</v>
      </c>
      <c r="B3654" s="341">
        <v>33827</v>
      </c>
      <c r="C3654" s="337" t="s">
        <v>4862</v>
      </c>
    </row>
    <row r="3655" spans="1:3">
      <c r="A3655" t="s">
        <v>10241</v>
      </c>
      <c r="B3655" s="348">
        <v>35586</v>
      </c>
      <c r="C3655" s="344" t="s">
        <v>10151</v>
      </c>
    </row>
    <row r="3656" spans="1:3">
      <c r="A3656" t="s">
        <v>10242</v>
      </c>
      <c r="B3656" s="348">
        <v>36219</v>
      </c>
      <c r="C3656" s="344" t="s">
        <v>10151</v>
      </c>
    </row>
    <row r="3657" spans="1:3">
      <c r="A3657" t="s">
        <v>1409</v>
      </c>
      <c r="B3657" s="341">
        <v>31067</v>
      </c>
      <c r="C3657" s="342" t="s">
        <v>3495</v>
      </c>
    </row>
    <row r="3658" spans="1:3">
      <c r="A3658" s="59" t="s">
        <v>5971</v>
      </c>
      <c r="B3658" s="338">
        <v>33896</v>
      </c>
      <c r="C3658" s="347" t="s">
        <v>6355</v>
      </c>
    </row>
    <row r="3659" spans="1:3">
      <c r="A3659" t="s">
        <v>9118</v>
      </c>
      <c r="B3659" s="341">
        <v>35156</v>
      </c>
      <c r="C3659" s="340" t="s">
        <v>8295</v>
      </c>
    </row>
    <row r="3660" spans="1:3">
      <c r="A3660" s="99" t="s">
        <v>11186</v>
      </c>
      <c r="B3660" s="339">
        <v>36315</v>
      </c>
      <c r="C3660" s="340">
        <v>23.1</v>
      </c>
    </row>
    <row r="3661" spans="1:3">
      <c r="A3661" t="s">
        <v>2541</v>
      </c>
      <c r="B3661" s="341">
        <v>31285</v>
      </c>
      <c r="C3661" s="342" t="s">
        <v>2793</v>
      </c>
    </row>
    <row r="3662" spans="1:3">
      <c r="A3662" t="s">
        <v>4903</v>
      </c>
      <c r="B3662" s="341">
        <v>31783</v>
      </c>
      <c r="C3662" s="342" t="s">
        <v>3133</v>
      </c>
    </row>
    <row r="3663" spans="1:3">
      <c r="A3663" s="59" t="s">
        <v>6169</v>
      </c>
      <c r="B3663" s="338">
        <v>33034</v>
      </c>
      <c r="C3663" s="347" t="s">
        <v>4846</v>
      </c>
    </row>
    <row r="3664" spans="1:3">
      <c r="A3664" s="59" t="s">
        <v>6154</v>
      </c>
      <c r="B3664" s="338">
        <v>33572</v>
      </c>
      <c r="C3664" s="347" t="s">
        <v>5324</v>
      </c>
    </row>
    <row r="3665" spans="1:3">
      <c r="A3665" t="s">
        <v>1004</v>
      </c>
      <c r="B3665" s="341">
        <v>31955</v>
      </c>
      <c r="C3665" s="342" t="s">
        <v>2409</v>
      </c>
    </row>
    <row r="3666" spans="1:3">
      <c r="A3666" t="s">
        <v>3589</v>
      </c>
      <c r="B3666" s="341">
        <v>30927</v>
      </c>
      <c r="C3666" s="342" t="s">
        <v>2885</v>
      </c>
    </row>
    <row r="3667" spans="1:3">
      <c r="A3667" s="90" t="s">
        <v>4043</v>
      </c>
      <c r="B3667" s="338">
        <v>33264</v>
      </c>
      <c r="C3667" s="337" t="s">
        <v>4180</v>
      </c>
    </row>
    <row r="3668" spans="1:3">
      <c r="A3668" s="90" t="s">
        <v>4044</v>
      </c>
      <c r="B3668" s="338">
        <v>33037</v>
      </c>
      <c r="C3668" s="337" t="s">
        <v>4178</v>
      </c>
    </row>
    <row r="3669" spans="1:3">
      <c r="A3669" s="10" t="s">
        <v>4334</v>
      </c>
      <c r="B3669" s="341">
        <v>33192</v>
      </c>
      <c r="C3669" s="337" t="s">
        <v>4179</v>
      </c>
    </row>
    <row r="3670" spans="1:3">
      <c r="A3670" s="59" t="s">
        <v>8997</v>
      </c>
      <c r="B3670" s="338">
        <v>35217</v>
      </c>
      <c r="C3670" s="337" t="s">
        <v>9302</v>
      </c>
    </row>
    <row r="3671" spans="1:3">
      <c r="A3671" t="s">
        <v>9212</v>
      </c>
      <c r="B3671" s="341">
        <v>36342</v>
      </c>
      <c r="C3671" s="341" t="s">
        <v>8523</v>
      </c>
    </row>
    <row r="3672" spans="1:3">
      <c r="A3672" t="s">
        <v>10064</v>
      </c>
      <c r="B3672" s="348">
        <v>36782</v>
      </c>
      <c r="C3672" s="340" t="s">
        <v>9980</v>
      </c>
    </row>
    <row r="3673" spans="1:3">
      <c r="A3673" s="59" t="s">
        <v>227</v>
      </c>
      <c r="B3673" s="338">
        <v>32273</v>
      </c>
      <c r="C3673" s="337" t="s">
        <v>1163</v>
      </c>
    </row>
    <row r="3674" spans="1:3">
      <c r="A3674" t="s">
        <v>1868</v>
      </c>
      <c r="B3674" s="341">
        <v>29911</v>
      </c>
      <c r="C3674" s="342" t="s">
        <v>2197</v>
      </c>
    </row>
    <row r="3675" spans="1:3">
      <c r="A3675" t="s">
        <v>3392</v>
      </c>
      <c r="B3675" s="341">
        <v>32016</v>
      </c>
      <c r="C3675" s="342" t="s">
        <v>1810</v>
      </c>
    </row>
    <row r="3676" spans="1:3">
      <c r="A3676" s="316" t="s">
        <v>11187</v>
      </c>
      <c r="B3676" s="339">
        <v>36480</v>
      </c>
      <c r="C3676" s="340">
        <v>23.5</v>
      </c>
    </row>
    <row r="3677" spans="1:3">
      <c r="A3677" s="90" t="s">
        <v>4045</v>
      </c>
      <c r="B3677" s="338">
        <v>33172</v>
      </c>
      <c r="C3677" s="337" t="s">
        <v>4180</v>
      </c>
    </row>
    <row r="3678" spans="1:3">
      <c r="A3678" t="s">
        <v>10117</v>
      </c>
      <c r="B3678" s="348">
        <v>36528</v>
      </c>
      <c r="C3678" s="340" t="s">
        <v>9612</v>
      </c>
    </row>
    <row r="3679" spans="1:3">
      <c r="A3679" s="109" t="s">
        <v>8199</v>
      </c>
      <c r="B3679" s="345">
        <v>36223</v>
      </c>
      <c r="C3679" s="346" t="s">
        <v>8291</v>
      </c>
    </row>
    <row r="3680" spans="1:3">
      <c r="A3680" t="s">
        <v>1814</v>
      </c>
      <c r="B3680" s="341">
        <v>29880</v>
      </c>
      <c r="C3680" s="342" t="s">
        <v>1815</v>
      </c>
    </row>
    <row r="3681" spans="1:3">
      <c r="A3681" s="59" t="s">
        <v>7256</v>
      </c>
      <c r="B3681" s="338">
        <v>34752</v>
      </c>
      <c r="C3681" s="347" t="s">
        <v>7507</v>
      </c>
    </row>
    <row r="3682" spans="1:3">
      <c r="A3682" s="90" t="s">
        <v>4046</v>
      </c>
      <c r="B3682" s="338">
        <v>33218</v>
      </c>
      <c r="C3682" s="337" t="s">
        <v>4187</v>
      </c>
    </row>
    <row r="3683" spans="1:3">
      <c r="A3683" s="90" t="s">
        <v>4047</v>
      </c>
      <c r="B3683" s="338">
        <v>32890</v>
      </c>
      <c r="C3683" s="337" t="s">
        <v>4184</v>
      </c>
    </row>
    <row r="3684" spans="1:3">
      <c r="A3684" t="s">
        <v>3674</v>
      </c>
      <c r="B3684" s="341">
        <v>31317</v>
      </c>
      <c r="C3684" s="342" t="s">
        <v>3140</v>
      </c>
    </row>
    <row r="3685" spans="1:3">
      <c r="A3685" t="s">
        <v>2088</v>
      </c>
      <c r="B3685" s="341">
        <v>29508</v>
      </c>
      <c r="C3685" s="342" t="s">
        <v>3486</v>
      </c>
    </row>
    <row r="3686" spans="1:3">
      <c r="A3686" s="59" t="s">
        <v>5403</v>
      </c>
      <c r="B3686" s="338">
        <v>32576</v>
      </c>
      <c r="C3686" s="337" t="s">
        <v>4852</v>
      </c>
    </row>
    <row r="3687" spans="1:3">
      <c r="A3687" s="59" t="s">
        <v>5085</v>
      </c>
      <c r="B3687" s="338">
        <v>33931</v>
      </c>
      <c r="C3687" s="337" t="s">
        <v>5314</v>
      </c>
    </row>
    <row r="3688" spans="1:3">
      <c r="A3688" s="59" t="s">
        <v>6482</v>
      </c>
      <c r="B3688" s="338">
        <v>34346</v>
      </c>
      <c r="C3688" s="337" t="s">
        <v>6816</v>
      </c>
    </row>
    <row r="3689" spans="1:3">
      <c r="A3689" t="s">
        <v>4048</v>
      </c>
      <c r="B3689" s="341">
        <v>32844</v>
      </c>
      <c r="C3689" s="342" t="s">
        <v>4179</v>
      </c>
    </row>
    <row r="3690" spans="1:3">
      <c r="A3690" t="s">
        <v>2119</v>
      </c>
      <c r="B3690" s="341">
        <v>31114</v>
      </c>
      <c r="C3690" s="342" t="s">
        <v>1443</v>
      </c>
    </row>
    <row r="3691" spans="1:3">
      <c r="A3691" s="109" t="s">
        <v>9359</v>
      </c>
      <c r="B3691" s="345">
        <v>35737</v>
      </c>
      <c r="C3691" s="346" t="s">
        <v>7477</v>
      </c>
    </row>
    <row r="3692" spans="1:3">
      <c r="A3692" s="326" t="s">
        <v>10334</v>
      </c>
      <c r="B3692" s="338">
        <v>34086</v>
      </c>
      <c r="C3692" s="347" t="s">
        <v>5841</v>
      </c>
    </row>
    <row r="3693" spans="1:3">
      <c r="A3693" t="s">
        <v>10243</v>
      </c>
      <c r="B3693" s="348">
        <v>36465</v>
      </c>
      <c r="C3693" s="344" t="s">
        <v>10151</v>
      </c>
    </row>
    <row r="3694" spans="1:3">
      <c r="A3694" s="90" t="s">
        <v>4049</v>
      </c>
      <c r="B3694" s="338">
        <v>32114</v>
      </c>
      <c r="C3694" s="337" t="s">
        <v>499</v>
      </c>
    </row>
    <row r="3695" spans="1:3">
      <c r="A3695" t="s">
        <v>3242</v>
      </c>
      <c r="B3695" s="341">
        <v>28947</v>
      </c>
      <c r="C3695" s="342" t="s">
        <v>2322</v>
      </c>
    </row>
    <row r="3696" spans="1:3">
      <c r="A3696" t="s">
        <v>9264</v>
      </c>
      <c r="B3696" s="341"/>
      <c r="C3696" s="341" t="s">
        <v>8522</v>
      </c>
    </row>
    <row r="3697" spans="1:3">
      <c r="A3697" t="s">
        <v>9264</v>
      </c>
      <c r="B3697" s="348">
        <v>36699</v>
      </c>
      <c r="C3697" s="340" t="s">
        <v>9612</v>
      </c>
    </row>
    <row r="3698" spans="1:3">
      <c r="A3698" s="59" t="s">
        <v>6221</v>
      </c>
      <c r="B3698" s="338">
        <v>34486</v>
      </c>
      <c r="C3698" s="347" t="s">
        <v>6355</v>
      </c>
    </row>
    <row r="3699" spans="1:3">
      <c r="A3699" s="316" t="s">
        <v>11188</v>
      </c>
      <c r="B3699" s="339">
        <v>37099</v>
      </c>
      <c r="C3699" s="340">
        <v>23.4</v>
      </c>
    </row>
    <row r="3700" spans="1:3">
      <c r="A3700" s="316" t="s">
        <v>11189</v>
      </c>
      <c r="B3700" s="339">
        <v>36588</v>
      </c>
      <c r="C3700" s="340">
        <v>23.7</v>
      </c>
    </row>
    <row r="3701" spans="1:3">
      <c r="A3701" s="59" t="s">
        <v>7206</v>
      </c>
      <c r="B3701" s="338">
        <v>35218</v>
      </c>
      <c r="C3701" s="347" t="s">
        <v>6802</v>
      </c>
    </row>
    <row r="3702" spans="1:3">
      <c r="A3702" t="s">
        <v>2528</v>
      </c>
      <c r="B3702" s="341">
        <v>29966</v>
      </c>
      <c r="C3702" s="342" t="s">
        <v>3489</v>
      </c>
    </row>
    <row r="3703" spans="1:3">
      <c r="A3703" t="s">
        <v>1777</v>
      </c>
      <c r="B3703" s="341">
        <v>28880</v>
      </c>
      <c r="C3703" s="342" t="s">
        <v>2666</v>
      </c>
    </row>
    <row r="3704" spans="1:3">
      <c r="A3704" t="s">
        <v>1005</v>
      </c>
      <c r="B3704" s="341">
        <v>31012</v>
      </c>
      <c r="C3704" s="342" t="s">
        <v>3495</v>
      </c>
    </row>
    <row r="3705" spans="1:3">
      <c r="A3705" s="316" t="s">
        <v>11190</v>
      </c>
      <c r="B3705" s="339">
        <v>36643</v>
      </c>
      <c r="C3705" s="340">
        <v>23.6</v>
      </c>
    </row>
    <row r="3706" spans="1:3">
      <c r="A3706" t="s">
        <v>1523</v>
      </c>
      <c r="B3706" s="341">
        <v>31291</v>
      </c>
      <c r="C3706" s="342" t="s">
        <v>2670</v>
      </c>
    </row>
    <row r="3707" spans="1:3">
      <c r="A3707" s="59" t="s">
        <v>6282</v>
      </c>
      <c r="B3707" s="338">
        <v>34798</v>
      </c>
      <c r="C3707" s="347" t="s">
        <v>6350</v>
      </c>
    </row>
    <row r="3708" spans="1:3">
      <c r="A3708" t="s">
        <v>2369</v>
      </c>
      <c r="B3708" s="341">
        <v>28999</v>
      </c>
      <c r="C3708" s="342" t="s">
        <v>3420</v>
      </c>
    </row>
    <row r="3709" spans="1:3">
      <c r="A3709" s="109" t="s">
        <v>8003</v>
      </c>
      <c r="B3709" s="349" t="s">
        <v>8299</v>
      </c>
      <c r="C3709" s="346" t="s">
        <v>8295</v>
      </c>
    </row>
    <row r="3710" spans="1:3">
      <c r="A3710" s="59" t="s">
        <v>386</v>
      </c>
      <c r="B3710" s="338">
        <v>31392</v>
      </c>
      <c r="C3710" s="337" t="s">
        <v>3138</v>
      </c>
    </row>
    <row r="3711" spans="1:3">
      <c r="A3711" s="316" t="s">
        <v>11191</v>
      </c>
      <c r="B3711" s="339">
        <v>36299</v>
      </c>
      <c r="C3711" s="340">
        <v>23.5</v>
      </c>
    </row>
    <row r="3712" spans="1:3">
      <c r="A3712" t="s">
        <v>10317</v>
      </c>
      <c r="B3712" s="348">
        <v>36706</v>
      </c>
      <c r="C3712" s="344" t="s">
        <v>10151</v>
      </c>
    </row>
    <row r="3713" spans="1:3">
      <c r="A3713" s="59" t="s">
        <v>6020</v>
      </c>
      <c r="B3713" s="338">
        <v>35005</v>
      </c>
      <c r="C3713" s="347" t="s">
        <v>6378</v>
      </c>
    </row>
    <row r="3714" spans="1:3">
      <c r="A3714" s="59" t="s">
        <v>5030</v>
      </c>
      <c r="B3714" s="338">
        <v>33927</v>
      </c>
      <c r="C3714" s="337" t="s">
        <v>5313</v>
      </c>
    </row>
    <row r="3715" spans="1:3">
      <c r="A3715" t="s">
        <v>2120</v>
      </c>
      <c r="B3715" s="341">
        <v>30552</v>
      </c>
      <c r="C3715" s="342" t="s">
        <v>3495</v>
      </c>
    </row>
    <row r="3716" spans="1:3">
      <c r="A3716" s="164" t="s">
        <v>7967</v>
      </c>
      <c r="B3716" s="350">
        <v>36381</v>
      </c>
      <c r="C3716" s="351" t="s">
        <v>8288</v>
      </c>
    </row>
    <row r="3717" spans="1:3">
      <c r="A3717" t="s">
        <v>3162</v>
      </c>
      <c r="B3717" s="341">
        <v>29121</v>
      </c>
      <c r="C3717" s="342" t="s">
        <v>3163</v>
      </c>
    </row>
    <row r="3718" spans="1:3">
      <c r="A3718" s="10" t="s">
        <v>4583</v>
      </c>
      <c r="B3718" s="341">
        <v>33727</v>
      </c>
      <c r="C3718" s="337" t="s">
        <v>4848</v>
      </c>
    </row>
    <row r="3719" spans="1:3">
      <c r="A3719" s="59" t="s">
        <v>6657</v>
      </c>
      <c r="B3719" s="338">
        <v>33925</v>
      </c>
      <c r="C3719" s="337" t="s">
        <v>5840</v>
      </c>
    </row>
    <row r="3720" spans="1:3">
      <c r="A3720" s="59" t="s">
        <v>6219</v>
      </c>
      <c r="B3720" s="338">
        <v>34196</v>
      </c>
      <c r="C3720" s="347" t="s">
        <v>5840</v>
      </c>
    </row>
    <row r="3721" spans="1:3">
      <c r="A3721" t="s">
        <v>9232</v>
      </c>
      <c r="B3721" s="341">
        <v>36161</v>
      </c>
      <c r="C3721" s="341" t="s">
        <v>8459</v>
      </c>
    </row>
    <row r="3722" spans="1:3">
      <c r="A3722" s="164" t="s">
        <v>8118</v>
      </c>
      <c r="B3722" s="350">
        <v>35286</v>
      </c>
      <c r="C3722" s="351" t="s">
        <v>8292</v>
      </c>
    </row>
    <row r="3723" spans="1:3">
      <c r="A3723" t="s">
        <v>2121</v>
      </c>
      <c r="B3723" s="341">
        <v>32249</v>
      </c>
      <c r="C3723" s="342" t="s">
        <v>2411</v>
      </c>
    </row>
    <row r="3724" spans="1:3">
      <c r="A3724" t="s">
        <v>9324</v>
      </c>
      <c r="B3724" s="341">
        <v>35156</v>
      </c>
    </row>
    <row r="3725" spans="1:3">
      <c r="A3725" s="316" t="s">
        <v>11192</v>
      </c>
      <c r="B3725" s="339">
        <v>36782</v>
      </c>
      <c r="C3725" s="340" t="s">
        <v>10953</v>
      </c>
    </row>
    <row r="3726" spans="1:3">
      <c r="A3726" s="59" t="s">
        <v>7317</v>
      </c>
      <c r="B3726" s="338">
        <v>34957</v>
      </c>
      <c r="C3726" s="347" t="s">
        <v>7477</v>
      </c>
    </row>
    <row r="3727" spans="1:3">
      <c r="A3727" t="s">
        <v>1985</v>
      </c>
      <c r="B3727" s="341">
        <v>31415</v>
      </c>
      <c r="C3727" s="342" t="s">
        <v>3137</v>
      </c>
    </row>
    <row r="3728" spans="1:3">
      <c r="A3728" s="99" t="s">
        <v>11193</v>
      </c>
      <c r="B3728" s="339">
        <v>36217</v>
      </c>
      <c r="C3728" s="340" t="s">
        <v>10953</v>
      </c>
    </row>
    <row r="3729" spans="1:3">
      <c r="A3729" s="59" t="s">
        <v>387</v>
      </c>
      <c r="B3729" s="338">
        <v>33047</v>
      </c>
      <c r="C3729" s="337" t="s">
        <v>499</v>
      </c>
    </row>
    <row r="3730" spans="1:3">
      <c r="A3730" t="s">
        <v>3675</v>
      </c>
      <c r="B3730" s="341">
        <v>32130</v>
      </c>
      <c r="C3730" s="342" t="s">
        <v>2452</v>
      </c>
    </row>
    <row r="3731" spans="1:3">
      <c r="A3731" s="59" t="s">
        <v>5237</v>
      </c>
      <c r="B3731" s="338">
        <v>33444</v>
      </c>
      <c r="C3731" s="337" t="s">
        <v>4179</v>
      </c>
    </row>
    <row r="3732" spans="1:3">
      <c r="A3732" t="s">
        <v>9291</v>
      </c>
      <c r="B3732" s="341">
        <v>36312</v>
      </c>
      <c r="C3732" s="341" t="s">
        <v>8523</v>
      </c>
    </row>
    <row r="3733" spans="1:3">
      <c r="A3733" t="s">
        <v>1925</v>
      </c>
      <c r="B3733" s="341">
        <v>29034</v>
      </c>
      <c r="C3733" s="342" t="s">
        <v>2423</v>
      </c>
    </row>
    <row r="3734" spans="1:3">
      <c r="A3734" s="59" t="s">
        <v>6587</v>
      </c>
      <c r="B3734" s="338">
        <v>35020</v>
      </c>
      <c r="C3734" s="337" t="s">
        <v>6352</v>
      </c>
    </row>
    <row r="3735" spans="1:3">
      <c r="A3735" t="s">
        <v>10244</v>
      </c>
      <c r="B3735" s="348">
        <v>36681</v>
      </c>
      <c r="C3735" s="344" t="s">
        <v>10151</v>
      </c>
    </row>
    <row r="3736" spans="1:3">
      <c r="A3736" s="59" t="s">
        <v>388</v>
      </c>
      <c r="B3736" s="338">
        <v>32600</v>
      </c>
      <c r="C3736" s="337" t="s">
        <v>485</v>
      </c>
    </row>
    <row r="3737" spans="1:3">
      <c r="A3737" t="s">
        <v>2366</v>
      </c>
      <c r="B3737" s="341">
        <v>27784</v>
      </c>
      <c r="C3737" s="342" t="s">
        <v>2635</v>
      </c>
    </row>
    <row r="3738" spans="1:3">
      <c r="A3738" s="90" t="s">
        <v>4050</v>
      </c>
      <c r="B3738" s="338">
        <v>32243</v>
      </c>
      <c r="C3738" s="337" t="s">
        <v>1153</v>
      </c>
    </row>
    <row r="3739" spans="1:3">
      <c r="A3739" t="s">
        <v>8928</v>
      </c>
      <c r="B3739" s="341">
        <v>36647</v>
      </c>
      <c r="C3739" s="341" t="s">
        <v>8459</v>
      </c>
    </row>
    <row r="3740" spans="1:3">
      <c r="A3740" t="s">
        <v>2372</v>
      </c>
      <c r="B3740" s="341">
        <v>30636</v>
      </c>
      <c r="C3740" s="342" t="s">
        <v>3489</v>
      </c>
    </row>
    <row r="3741" spans="1:3">
      <c r="A3741" s="59" t="s">
        <v>389</v>
      </c>
      <c r="B3741" s="338">
        <v>32574</v>
      </c>
      <c r="C3741" s="337" t="s">
        <v>1153</v>
      </c>
    </row>
    <row r="3742" spans="1:3">
      <c r="A3742" s="109" t="s">
        <v>8188</v>
      </c>
      <c r="B3742" s="345">
        <v>35059</v>
      </c>
      <c r="C3742" s="346" t="s">
        <v>6350</v>
      </c>
    </row>
    <row r="3743" spans="1:3">
      <c r="A3743" t="s">
        <v>8973</v>
      </c>
      <c r="B3743" s="341">
        <v>35855</v>
      </c>
      <c r="C3743" s="341" t="s">
        <v>8466</v>
      </c>
    </row>
    <row r="3744" spans="1:3">
      <c r="A3744" t="s">
        <v>1006</v>
      </c>
      <c r="B3744" s="341">
        <v>32494</v>
      </c>
      <c r="C3744" s="342" t="s">
        <v>1014</v>
      </c>
    </row>
    <row r="3745" spans="1:3">
      <c r="A3745" t="s">
        <v>9174</v>
      </c>
      <c r="B3745" s="341">
        <v>36342</v>
      </c>
      <c r="C3745" s="341" t="s">
        <v>8522</v>
      </c>
    </row>
    <row r="3746" spans="1:3">
      <c r="A3746" t="s">
        <v>3574</v>
      </c>
      <c r="B3746" s="341">
        <v>30436</v>
      </c>
      <c r="C3746" s="342" t="s">
        <v>3494</v>
      </c>
    </row>
    <row r="3747" spans="1:3">
      <c r="A3747" t="s">
        <v>561</v>
      </c>
      <c r="B3747" s="341">
        <v>30436</v>
      </c>
      <c r="C3747" s="342" t="s">
        <v>3490</v>
      </c>
    </row>
    <row r="3748" spans="1:3">
      <c r="A3748" s="59" t="s">
        <v>7112</v>
      </c>
      <c r="B3748" s="338">
        <v>34092</v>
      </c>
      <c r="C3748" s="347" t="s">
        <v>5840</v>
      </c>
    </row>
    <row r="3749" spans="1:3">
      <c r="A3749" t="s">
        <v>1247</v>
      </c>
      <c r="B3749" s="341">
        <v>31579</v>
      </c>
      <c r="C3749" s="342" t="s">
        <v>3140</v>
      </c>
    </row>
    <row r="3750" spans="1:3">
      <c r="A3750" s="59" t="s">
        <v>6128</v>
      </c>
      <c r="B3750" s="338">
        <v>34799</v>
      </c>
      <c r="C3750" s="347" t="s">
        <v>6351</v>
      </c>
    </row>
    <row r="3751" spans="1:3">
      <c r="A3751" t="s">
        <v>2507</v>
      </c>
      <c r="B3751" s="341">
        <v>30953</v>
      </c>
      <c r="C3751" s="342" t="s">
        <v>1279</v>
      </c>
    </row>
    <row r="3752" spans="1:3">
      <c r="A3752" s="90" t="s">
        <v>4051</v>
      </c>
      <c r="B3752" s="338">
        <v>32847</v>
      </c>
      <c r="C3752" s="337" t="s">
        <v>4187</v>
      </c>
    </row>
    <row r="3753" spans="1:3">
      <c r="A3753" t="s">
        <v>1891</v>
      </c>
      <c r="B3753" s="341">
        <v>31062</v>
      </c>
      <c r="C3753" s="342" t="s">
        <v>2885</v>
      </c>
    </row>
    <row r="3754" spans="1:3">
      <c r="A3754" s="10" t="s">
        <v>4445</v>
      </c>
      <c r="B3754" s="341">
        <v>33340</v>
      </c>
      <c r="C3754" s="337" t="s">
        <v>4846</v>
      </c>
    </row>
    <row r="3755" spans="1:3">
      <c r="A3755" s="59" t="s">
        <v>5397</v>
      </c>
      <c r="B3755" s="338">
        <v>32820</v>
      </c>
      <c r="C3755" s="337" t="s">
        <v>4187</v>
      </c>
    </row>
    <row r="3756" spans="1:3">
      <c r="A3756" s="59" t="s">
        <v>6569</v>
      </c>
      <c r="B3756" s="338">
        <v>35236</v>
      </c>
      <c r="C3756" s="337" t="s">
        <v>6795</v>
      </c>
    </row>
    <row r="3757" spans="1:3">
      <c r="A3757" t="s">
        <v>3164</v>
      </c>
      <c r="B3757" s="341">
        <v>28207</v>
      </c>
      <c r="C3757" s="342" t="s">
        <v>1632</v>
      </c>
    </row>
    <row r="3758" spans="1:3">
      <c r="A3758" t="s">
        <v>9106</v>
      </c>
      <c r="B3758" s="341">
        <v>36100</v>
      </c>
      <c r="C3758" s="341" t="s">
        <v>8459</v>
      </c>
    </row>
    <row r="3759" spans="1:3">
      <c r="A3759" s="59" t="s">
        <v>7259</v>
      </c>
      <c r="B3759" s="338">
        <v>35655</v>
      </c>
      <c r="C3759" s="347" t="s">
        <v>7478</v>
      </c>
    </row>
    <row r="3760" spans="1:3">
      <c r="A3760" t="s">
        <v>8934</v>
      </c>
      <c r="B3760" s="341">
        <v>36281</v>
      </c>
      <c r="C3760" s="341" t="s">
        <v>8459</v>
      </c>
    </row>
    <row r="3761" spans="1:3">
      <c r="A3761" s="59" t="s">
        <v>6155</v>
      </c>
      <c r="B3761" s="338">
        <v>34429</v>
      </c>
      <c r="C3761" s="347" t="s">
        <v>6352</v>
      </c>
    </row>
    <row r="3762" spans="1:3">
      <c r="A3762" s="316" t="s">
        <v>11194</v>
      </c>
      <c r="B3762" s="339">
        <v>36298</v>
      </c>
      <c r="C3762" s="340">
        <v>23.7</v>
      </c>
    </row>
    <row r="3763" spans="1:3">
      <c r="A3763" t="s">
        <v>1986</v>
      </c>
      <c r="B3763" s="341">
        <v>31696</v>
      </c>
      <c r="C3763" s="342" t="s">
        <v>3140</v>
      </c>
    </row>
    <row r="3764" spans="1:3">
      <c r="A3764" s="10" t="s">
        <v>4355</v>
      </c>
      <c r="B3764" s="341">
        <v>32783</v>
      </c>
      <c r="C3764" s="337" t="s">
        <v>4179</v>
      </c>
    </row>
    <row r="3765" spans="1:3">
      <c r="A3765" t="s">
        <v>1224</v>
      </c>
      <c r="B3765" s="341">
        <v>31947</v>
      </c>
      <c r="C3765" s="342" t="s">
        <v>1225</v>
      </c>
    </row>
    <row r="3766" spans="1:3">
      <c r="A3766" t="s">
        <v>9154</v>
      </c>
      <c r="B3766" s="341"/>
      <c r="C3766" s="341" t="s">
        <v>8698</v>
      </c>
    </row>
    <row r="3767" spans="1:3">
      <c r="A3767" s="59" t="s">
        <v>390</v>
      </c>
      <c r="B3767" s="338">
        <v>33075</v>
      </c>
      <c r="C3767" s="337" t="s">
        <v>391</v>
      </c>
    </row>
    <row r="3768" spans="1:3">
      <c r="A3768" s="59" t="s">
        <v>5623</v>
      </c>
      <c r="B3768" s="338">
        <v>33868</v>
      </c>
      <c r="C3768" s="337" t="s">
        <v>5314</v>
      </c>
    </row>
    <row r="3769" spans="1:3">
      <c r="A3769" t="s">
        <v>825</v>
      </c>
      <c r="B3769" s="341">
        <v>31543</v>
      </c>
      <c r="C3769" s="342" t="s">
        <v>3284</v>
      </c>
    </row>
    <row r="3770" spans="1:3">
      <c r="A3770" t="s">
        <v>10245</v>
      </c>
      <c r="B3770" s="348">
        <v>35799</v>
      </c>
      <c r="C3770" s="344" t="s">
        <v>10151</v>
      </c>
    </row>
    <row r="3771" spans="1:3">
      <c r="A3771" t="s">
        <v>2238</v>
      </c>
      <c r="B3771" s="341">
        <v>30695</v>
      </c>
      <c r="C3771" s="342" t="s">
        <v>2878</v>
      </c>
    </row>
    <row r="3772" spans="1:3">
      <c r="A3772" t="s">
        <v>3387</v>
      </c>
      <c r="B3772" s="341">
        <v>31156</v>
      </c>
      <c r="C3772" s="342" t="s">
        <v>1444</v>
      </c>
    </row>
    <row r="3773" spans="1:3">
      <c r="A3773" t="s">
        <v>1846</v>
      </c>
      <c r="B3773" s="341">
        <v>30827</v>
      </c>
      <c r="C3773" s="342" t="s">
        <v>2195</v>
      </c>
    </row>
    <row r="3774" spans="1:3">
      <c r="A3774" s="316" t="s">
        <v>11195</v>
      </c>
      <c r="B3774" s="339">
        <v>36514</v>
      </c>
      <c r="C3774" s="340" t="s">
        <v>10953</v>
      </c>
    </row>
    <row r="3775" spans="1:3">
      <c r="A3775" t="s">
        <v>1987</v>
      </c>
      <c r="B3775" s="341">
        <v>31487</v>
      </c>
      <c r="C3775" s="342" t="s">
        <v>2452</v>
      </c>
    </row>
    <row r="3776" spans="1:3">
      <c r="A3776" s="59" t="s">
        <v>7310</v>
      </c>
      <c r="B3776" s="338">
        <v>35778</v>
      </c>
      <c r="C3776" s="347" t="s">
        <v>7480</v>
      </c>
    </row>
    <row r="3777" spans="1:3">
      <c r="A3777" s="316" t="s">
        <v>11196</v>
      </c>
      <c r="B3777" s="339">
        <v>36725</v>
      </c>
      <c r="C3777" s="340">
        <v>23.2</v>
      </c>
    </row>
    <row r="3778" spans="1:3">
      <c r="A3778" t="s">
        <v>8953</v>
      </c>
      <c r="B3778" s="341">
        <v>35796</v>
      </c>
      <c r="C3778" s="340" t="s">
        <v>8284</v>
      </c>
    </row>
    <row r="3779" spans="1:3">
      <c r="A3779" s="59" t="s">
        <v>4566</v>
      </c>
      <c r="B3779" s="338">
        <v>33435</v>
      </c>
      <c r="C3779" s="337" t="s">
        <v>4862</v>
      </c>
    </row>
    <row r="3780" spans="1:3">
      <c r="A3780" s="10" t="s">
        <v>4591</v>
      </c>
      <c r="B3780" s="341">
        <v>33511</v>
      </c>
      <c r="C3780" s="337" t="s">
        <v>4853</v>
      </c>
    </row>
    <row r="3781" spans="1:3">
      <c r="A3781" s="59" t="s">
        <v>7320</v>
      </c>
      <c r="B3781" s="338">
        <v>35378</v>
      </c>
      <c r="C3781" s="347" t="s">
        <v>7478</v>
      </c>
    </row>
    <row r="3782" spans="1:3">
      <c r="A3782" s="316" t="s">
        <v>11197</v>
      </c>
      <c r="B3782" s="339">
        <v>36238</v>
      </c>
      <c r="C3782" s="340">
        <v>23.2</v>
      </c>
    </row>
    <row r="3783" spans="1:3">
      <c r="A3783" s="10" t="s">
        <v>4509</v>
      </c>
      <c r="B3783" s="341">
        <v>33186</v>
      </c>
      <c r="C3783" s="337" t="s">
        <v>4178</v>
      </c>
    </row>
    <row r="3784" spans="1:3">
      <c r="A3784" s="59" t="s">
        <v>6690</v>
      </c>
      <c r="B3784" s="338">
        <v>34747</v>
      </c>
      <c r="C3784" s="337" t="s">
        <v>6817</v>
      </c>
    </row>
    <row r="3785" spans="1:3">
      <c r="A3785" s="59" t="s">
        <v>6285</v>
      </c>
      <c r="B3785" s="338">
        <v>34445</v>
      </c>
      <c r="C3785" s="347" t="s">
        <v>5840</v>
      </c>
    </row>
    <row r="3786" spans="1:3">
      <c r="A3786" s="59" t="s">
        <v>5552</v>
      </c>
      <c r="B3786" s="338">
        <v>34237</v>
      </c>
      <c r="C3786" s="337" t="s">
        <v>5840</v>
      </c>
    </row>
    <row r="3787" spans="1:3">
      <c r="A3787" t="s">
        <v>3676</v>
      </c>
      <c r="B3787" s="341">
        <v>31621</v>
      </c>
      <c r="C3787" s="342" t="s">
        <v>3284</v>
      </c>
    </row>
    <row r="3788" spans="1:3">
      <c r="A3788" s="59" t="s">
        <v>5978</v>
      </c>
      <c r="B3788" s="338">
        <v>33837</v>
      </c>
      <c r="C3788" s="347" t="s">
        <v>5324</v>
      </c>
    </row>
    <row r="3789" spans="1:3">
      <c r="A3789" t="s">
        <v>1693</v>
      </c>
      <c r="B3789" s="341">
        <v>29480</v>
      </c>
      <c r="C3789" s="342" t="s">
        <v>2634</v>
      </c>
    </row>
    <row r="3790" spans="1:3">
      <c r="A3790" s="59" t="s">
        <v>6034</v>
      </c>
      <c r="B3790" s="338">
        <v>34543</v>
      </c>
      <c r="C3790" s="347" t="s">
        <v>6350</v>
      </c>
    </row>
    <row r="3791" spans="1:3">
      <c r="A3791" t="s">
        <v>826</v>
      </c>
      <c r="B3791" s="341">
        <v>31978</v>
      </c>
      <c r="C3791" s="342" t="s">
        <v>2409</v>
      </c>
    </row>
    <row r="3792" spans="1:3">
      <c r="A3792" s="59" t="s">
        <v>7252</v>
      </c>
      <c r="B3792" s="338">
        <v>35068</v>
      </c>
      <c r="C3792" s="347" t="s">
        <v>7475</v>
      </c>
    </row>
    <row r="3793" spans="1:3">
      <c r="A3793" s="59" t="s">
        <v>4933</v>
      </c>
      <c r="B3793" s="338">
        <v>32472</v>
      </c>
      <c r="C3793" s="337" t="s">
        <v>4179</v>
      </c>
    </row>
    <row r="3794" spans="1:3">
      <c r="A3794" s="59" t="s">
        <v>6711</v>
      </c>
      <c r="B3794" s="338">
        <v>34616</v>
      </c>
      <c r="C3794" s="337" t="s">
        <v>6804</v>
      </c>
    </row>
    <row r="3795" spans="1:3">
      <c r="A3795" s="59" t="s">
        <v>5680</v>
      </c>
      <c r="B3795" s="338">
        <v>33938</v>
      </c>
      <c r="C3795" s="337" t="s">
        <v>5842</v>
      </c>
    </row>
    <row r="3796" spans="1:3">
      <c r="A3796" t="s">
        <v>827</v>
      </c>
      <c r="B3796" s="341">
        <v>31670</v>
      </c>
      <c r="C3796" s="342" t="s">
        <v>3137</v>
      </c>
    </row>
    <row r="3797" spans="1:3">
      <c r="A3797" t="s">
        <v>828</v>
      </c>
      <c r="B3797" s="341">
        <v>31995</v>
      </c>
      <c r="C3797" s="342" t="s">
        <v>1163</v>
      </c>
    </row>
    <row r="3798" spans="1:3">
      <c r="A3798" s="59" t="s">
        <v>7101</v>
      </c>
      <c r="B3798" s="338">
        <v>35232</v>
      </c>
      <c r="C3798" s="347" t="s">
        <v>7479</v>
      </c>
    </row>
    <row r="3799" spans="1:3">
      <c r="A3799" s="59" t="s">
        <v>5221</v>
      </c>
      <c r="B3799" s="338">
        <v>34067</v>
      </c>
      <c r="C3799" s="337" t="s">
        <v>5314</v>
      </c>
    </row>
    <row r="3800" spans="1:3">
      <c r="A3800" s="10" t="s">
        <v>4316</v>
      </c>
      <c r="B3800" s="341">
        <v>32116</v>
      </c>
      <c r="C3800" s="337" t="s">
        <v>1014</v>
      </c>
    </row>
    <row r="3801" spans="1:3">
      <c r="A3801" s="59" t="s">
        <v>5448</v>
      </c>
      <c r="B3801" s="338">
        <v>34505</v>
      </c>
      <c r="C3801" s="337" t="s">
        <v>5839</v>
      </c>
    </row>
    <row r="3802" spans="1:3">
      <c r="A3802" t="s">
        <v>1848</v>
      </c>
      <c r="B3802" s="341">
        <v>30246</v>
      </c>
      <c r="C3802" s="342" t="s">
        <v>1616</v>
      </c>
    </row>
    <row r="3803" spans="1:3">
      <c r="A3803" s="109" t="s">
        <v>7986</v>
      </c>
      <c r="B3803" s="345">
        <v>35745</v>
      </c>
      <c r="C3803" s="346" t="s">
        <v>8286</v>
      </c>
    </row>
    <row r="3804" spans="1:3">
      <c r="A3804" s="59" t="s">
        <v>5212</v>
      </c>
      <c r="B3804" s="338">
        <v>34193</v>
      </c>
      <c r="C3804" s="337" t="s">
        <v>5318</v>
      </c>
    </row>
    <row r="3805" spans="1:3">
      <c r="A3805" s="59" t="s">
        <v>392</v>
      </c>
      <c r="B3805" s="338">
        <v>32174</v>
      </c>
      <c r="C3805" s="337" t="s">
        <v>1153</v>
      </c>
    </row>
    <row r="3806" spans="1:3">
      <c r="A3806" s="316" t="s">
        <v>11198</v>
      </c>
      <c r="B3806" s="339">
        <v>37418</v>
      </c>
      <c r="C3806" s="340">
        <v>23.3</v>
      </c>
    </row>
    <row r="3807" spans="1:3">
      <c r="A3807" s="59" t="s">
        <v>6476</v>
      </c>
      <c r="B3807" s="338">
        <v>34944</v>
      </c>
      <c r="C3807" s="337" t="s">
        <v>6818</v>
      </c>
    </row>
    <row r="3808" spans="1:3">
      <c r="A3808" s="59" t="s">
        <v>393</v>
      </c>
      <c r="B3808" s="338">
        <v>33353</v>
      </c>
      <c r="C3808" s="337" t="s">
        <v>485</v>
      </c>
    </row>
    <row r="3809" spans="1:3">
      <c r="A3809" t="s">
        <v>1988</v>
      </c>
      <c r="B3809" s="341">
        <v>31865</v>
      </c>
      <c r="C3809" s="342" t="s">
        <v>3137</v>
      </c>
    </row>
    <row r="3810" spans="1:3">
      <c r="A3810" t="s">
        <v>1308</v>
      </c>
      <c r="B3810" s="341">
        <v>31967</v>
      </c>
      <c r="C3810" s="342" t="s">
        <v>3138</v>
      </c>
    </row>
    <row r="3811" spans="1:3">
      <c r="A3811" s="59" t="s">
        <v>394</v>
      </c>
      <c r="B3811" s="338">
        <v>32695</v>
      </c>
      <c r="C3811" s="337" t="s">
        <v>497</v>
      </c>
    </row>
    <row r="3812" spans="1:3">
      <c r="A3812" s="59" t="s">
        <v>7331</v>
      </c>
      <c r="B3812" s="338">
        <v>35642</v>
      </c>
      <c r="C3812" s="347" t="s">
        <v>7482</v>
      </c>
    </row>
    <row r="3813" spans="1:3">
      <c r="A3813" s="316" t="s">
        <v>11199</v>
      </c>
      <c r="B3813" s="339">
        <v>36175</v>
      </c>
      <c r="C3813" s="340">
        <v>23.4</v>
      </c>
    </row>
    <row r="3814" spans="1:3">
      <c r="A3814" t="s">
        <v>829</v>
      </c>
      <c r="B3814" s="341">
        <v>32593</v>
      </c>
      <c r="C3814" s="342" t="s">
        <v>830</v>
      </c>
    </row>
    <row r="3815" spans="1:3">
      <c r="A3815" t="s">
        <v>3042</v>
      </c>
      <c r="B3815" s="341">
        <v>30959</v>
      </c>
      <c r="C3815" s="342" t="s">
        <v>3135</v>
      </c>
    </row>
    <row r="3816" spans="1:3">
      <c r="A3816" t="s">
        <v>1194</v>
      </c>
      <c r="B3816" s="341">
        <v>30959</v>
      </c>
      <c r="C3816" s="342" t="s">
        <v>3135</v>
      </c>
    </row>
    <row r="3817" spans="1:3">
      <c r="A3817" t="s">
        <v>7143</v>
      </c>
      <c r="B3817" s="338">
        <v>34562</v>
      </c>
      <c r="C3817" s="347" t="s">
        <v>5840</v>
      </c>
    </row>
    <row r="3818" spans="1:3">
      <c r="A3818" s="90" t="s">
        <v>4052</v>
      </c>
      <c r="B3818" s="338">
        <v>33495</v>
      </c>
      <c r="C3818" s="337" t="s">
        <v>4185</v>
      </c>
    </row>
    <row r="3819" spans="1:3">
      <c r="A3819" t="s">
        <v>1989</v>
      </c>
      <c r="B3819" s="341">
        <v>26982</v>
      </c>
      <c r="C3819" s="342"/>
    </row>
    <row r="3820" spans="1:3">
      <c r="A3820" t="s">
        <v>9214</v>
      </c>
      <c r="B3820" s="341">
        <v>36069</v>
      </c>
      <c r="C3820" s="341" t="s">
        <v>8459</v>
      </c>
    </row>
    <row r="3821" spans="1:3">
      <c r="A3821" s="59" t="s">
        <v>5498</v>
      </c>
      <c r="B3821" s="338">
        <v>34430</v>
      </c>
      <c r="C3821" s="337" t="s">
        <v>5851</v>
      </c>
    </row>
    <row r="3822" spans="1:3">
      <c r="A3822" s="90" t="s">
        <v>4053</v>
      </c>
      <c r="B3822" s="338">
        <v>33231</v>
      </c>
      <c r="C3822" s="337" t="s">
        <v>4187</v>
      </c>
    </row>
    <row r="3823" spans="1:3">
      <c r="A3823" t="s">
        <v>9297</v>
      </c>
      <c r="B3823" s="341">
        <v>36312</v>
      </c>
      <c r="C3823" s="341" t="s">
        <v>8698</v>
      </c>
    </row>
    <row r="3824" spans="1:3">
      <c r="A3824" s="59" t="s">
        <v>5534</v>
      </c>
      <c r="B3824" s="338">
        <v>33862</v>
      </c>
      <c r="C3824" s="337" t="s">
        <v>5840</v>
      </c>
    </row>
    <row r="3825" spans="1:3">
      <c r="A3825" s="99" t="s">
        <v>11200</v>
      </c>
      <c r="B3825" s="339">
        <v>37334</v>
      </c>
      <c r="C3825" s="340">
        <v>23.2</v>
      </c>
    </row>
    <row r="3826" spans="1:3">
      <c r="A3826" s="109" t="s">
        <v>8181</v>
      </c>
      <c r="B3826" s="345">
        <v>35713</v>
      </c>
      <c r="C3826" s="346" t="s">
        <v>8288</v>
      </c>
    </row>
    <row r="3827" spans="1:3">
      <c r="A3827" t="s">
        <v>1990</v>
      </c>
      <c r="B3827" s="341">
        <v>30664</v>
      </c>
      <c r="C3827" s="342" t="s">
        <v>3493</v>
      </c>
    </row>
    <row r="3828" spans="1:3">
      <c r="A3828" s="90" t="s">
        <v>4054</v>
      </c>
      <c r="B3828" s="338">
        <v>33150</v>
      </c>
      <c r="C3828" s="337" t="s">
        <v>4190</v>
      </c>
    </row>
    <row r="3829" spans="1:3">
      <c r="A3829" s="316" t="s">
        <v>11201</v>
      </c>
      <c r="B3829" s="339">
        <v>37001</v>
      </c>
      <c r="C3829" s="340">
        <v>23.2</v>
      </c>
    </row>
    <row r="3830" spans="1:3">
      <c r="A3830" s="10" t="s">
        <v>4322</v>
      </c>
      <c r="B3830" s="341">
        <v>32598</v>
      </c>
      <c r="C3830" s="337" t="s">
        <v>499</v>
      </c>
    </row>
    <row r="3831" spans="1:3">
      <c r="A3831" s="59" t="s">
        <v>7370</v>
      </c>
      <c r="B3831" s="338">
        <v>35201</v>
      </c>
      <c r="C3831" s="347" t="s">
        <v>7482</v>
      </c>
    </row>
    <row r="3832" spans="1:3">
      <c r="A3832" s="10" t="s">
        <v>4345</v>
      </c>
      <c r="B3832" s="341">
        <v>33210</v>
      </c>
      <c r="C3832" s="337" t="s">
        <v>4178</v>
      </c>
    </row>
    <row r="3833" spans="1:3">
      <c r="A3833" s="90" t="s">
        <v>4055</v>
      </c>
      <c r="B3833" s="338">
        <v>33183</v>
      </c>
      <c r="C3833" s="337" t="s">
        <v>4179</v>
      </c>
    </row>
    <row r="3834" spans="1:3">
      <c r="A3834" t="s">
        <v>1991</v>
      </c>
      <c r="B3834" s="341">
        <v>31794</v>
      </c>
      <c r="C3834" s="342" t="s">
        <v>2414</v>
      </c>
    </row>
    <row r="3835" spans="1:3">
      <c r="A3835" s="316" t="s">
        <v>11202</v>
      </c>
      <c r="B3835" s="339">
        <v>37142</v>
      </c>
      <c r="C3835" s="340">
        <v>23.5</v>
      </c>
    </row>
    <row r="3836" spans="1:3">
      <c r="A3836" t="s">
        <v>10246</v>
      </c>
      <c r="B3836" s="348">
        <v>36142</v>
      </c>
      <c r="C3836" s="344" t="s">
        <v>10151</v>
      </c>
    </row>
    <row r="3837" spans="1:3">
      <c r="A3837" t="s">
        <v>1992</v>
      </c>
      <c r="B3837" s="341">
        <v>32045</v>
      </c>
      <c r="C3837" s="342" t="s">
        <v>2294</v>
      </c>
    </row>
    <row r="3838" spans="1:3">
      <c r="A3838" t="s">
        <v>9069</v>
      </c>
      <c r="B3838" s="341">
        <v>35916</v>
      </c>
      <c r="C3838" s="341" t="s">
        <v>8523</v>
      </c>
    </row>
    <row r="3839" spans="1:3">
      <c r="A3839" t="s">
        <v>9952</v>
      </c>
      <c r="B3839" s="348">
        <v>36383</v>
      </c>
      <c r="C3839" s="340" t="s">
        <v>9612</v>
      </c>
    </row>
    <row r="3840" spans="1:3">
      <c r="A3840" t="s">
        <v>562</v>
      </c>
      <c r="B3840" s="341">
        <v>30756</v>
      </c>
      <c r="C3840" s="342" t="s">
        <v>3495</v>
      </c>
    </row>
    <row r="3841" spans="1:3">
      <c r="A3841" s="316" t="s">
        <v>11203</v>
      </c>
      <c r="B3841" s="339">
        <v>37273</v>
      </c>
      <c r="C3841" s="340" t="s">
        <v>10953</v>
      </c>
    </row>
    <row r="3842" spans="1:3">
      <c r="A3842" s="59" t="s">
        <v>5655</v>
      </c>
      <c r="B3842" s="338">
        <v>34170</v>
      </c>
      <c r="C3842" s="337" t="s">
        <v>5837</v>
      </c>
    </row>
    <row r="3843" spans="1:3">
      <c r="A3843" t="s">
        <v>1993</v>
      </c>
      <c r="B3843" s="341">
        <v>30976</v>
      </c>
      <c r="C3843" s="342" t="s">
        <v>1622</v>
      </c>
    </row>
    <row r="3844" spans="1:3">
      <c r="A3844" t="s">
        <v>10121</v>
      </c>
      <c r="B3844" s="348">
        <v>36445</v>
      </c>
      <c r="C3844" s="340" t="s">
        <v>9583</v>
      </c>
    </row>
    <row r="3845" spans="1:3">
      <c r="A3845" t="s">
        <v>1223</v>
      </c>
      <c r="B3845" s="341">
        <v>31938</v>
      </c>
      <c r="C3845" s="342" t="s">
        <v>3198</v>
      </c>
    </row>
    <row r="3846" spans="1:3">
      <c r="A3846" s="59" t="s">
        <v>4944</v>
      </c>
      <c r="B3846" s="338">
        <v>33741</v>
      </c>
      <c r="C3846" s="337" t="s">
        <v>4855</v>
      </c>
    </row>
    <row r="3847" spans="1:3">
      <c r="A3847" s="59" t="s">
        <v>6210</v>
      </c>
      <c r="B3847" s="338">
        <v>35270</v>
      </c>
      <c r="C3847" s="347" t="s">
        <v>6352</v>
      </c>
    </row>
    <row r="3848" spans="1:3">
      <c r="A3848" s="59" t="s">
        <v>6764</v>
      </c>
      <c r="B3848" s="338">
        <v>34263</v>
      </c>
      <c r="C3848" s="337" t="s">
        <v>6351</v>
      </c>
    </row>
    <row r="3849" spans="1:3">
      <c r="A3849" t="s">
        <v>8961</v>
      </c>
      <c r="B3849" s="341">
        <v>35217</v>
      </c>
      <c r="C3849" s="340" t="s">
        <v>8295</v>
      </c>
    </row>
    <row r="3850" spans="1:3">
      <c r="A3850" t="s">
        <v>1029</v>
      </c>
      <c r="B3850" s="341">
        <v>31221</v>
      </c>
      <c r="C3850" s="342" t="s">
        <v>3198</v>
      </c>
    </row>
    <row r="3851" spans="1:3">
      <c r="A3851" t="s">
        <v>1994</v>
      </c>
      <c r="B3851" s="341">
        <v>32216</v>
      </c>
      <c r="C3851" s="342" t="s">
        <v>2292</v>
      </c>
    </row>
    <row r="3852" spans="1:3">
      <c r="A3852" s="90" t="s">
        <v>4056</v>
      </c>
      <c r="B3852" s="338">
        <v>32343</v>
      </c>
      <c r="C3852" s="337" t="s">
        <v>1172</v>
      </c>
    </row>
    <row r="3853" spans="1:3">
      <c r="A3853" t="s">
        <v>1995</v>
      </c>
      <c r="B3853" s="341">
        <v>31936</v>
      </c>
      <c r="C3853" s="342" t="s">
        <v>2294</v>
      </c>
    </row>
    <row r="3854" spans="1:3">
      <c r="A3854" t="s">
        <v>8892</v>
      </c>
      <c r="B3854" s="341">
        <v>36312</v>
      </c>
      <c r="C3854" s="341" t="s">
        <v>8401</v>
      </c>
    </row>
    <row r="3855" spans="1:3">
      <c r="A3855" t="s">
        <v>831</v>
      </c>
      <c r="B3855" s="341">
        <v>31713</v>
      </c>
      <c r="C3855" s="342" t="s">
        <v>1172</v>
      </c>
    </row>
    <row r="3856" spans="1:3">
      <c r="A3856" s="90" t="s">
        <v>4057</v>
      </c>
      <c r="B3856" s="338">
        <v>32213</v>
      </c>
      <c r="C3856" s="337" t="s">
        <v>865</v>
      </c>
    </row>
    <row r="3857" spans="1:3">
      <c r="A3857" t="s">
        <v>10247</v>
      </c>
      <c r="B3857" s="348">
        <v>35463</v>
      </c>
      <c r="C3857" s="344" t="s">
        <v>10151</v>
      </c>
    </row>
    <row r="3858" spans="1:3">
      <c r="A3858" t="s">
        <v>563</v>
      </c>
      <c r="B3858" s="341">
        <v>31070</v>
      </c>
      <c r="C3858" s="342" t="s">
        <v>1441</v>
      </c>
    </row>
    <row r="3859" spans="1:3">
      <c r="A3859" s="59" t="s">
        <v>395</v>
      </c>
      <c r="B3859" s="338">
        <v>31070</v>
      </c>
      <c r="C3859" s="337" t="s">
        <v>1441</v>
      </c>
    </row>
    <row r="3860" spans="1:3">
      <c r="A3860" t="s">
        <v>8870</v>
      </c>
      <c r="B3860" s="341">
        <v>36161</v>
      </c>
      <c r="C3860" s="341" t="s">
        <v>8459</v>
      </c>
    </row>
    <row r="3861" spans="1:3">
      <c r="A3861" s="59" t="s">
        <v>396</v>
      </c>
      <c r="B3861" s="338">
        <v>32492</v>
      </c>
      <c r="C3861" s="337" t="s">
        <v>487</v>
      </c>
    </row>
    <row r="3862" spans="1:3">
      <c r="A3862" t="s">
        <v>2561</v>
      </c>
      <c r="B3862" s="341">
        <v>30551</v>
      </c>
      <c r="C3862" s="342" t="s">
        <v>3492</v>
      </c>
    </row>
    <row r="3863" spans="1:3">
      <c r="A3863" s="10" t="s">
        <v>4568</v>
      </c>
      <c r="B3863" s="341">
        <v>34187</v>
      </c>
      <c r="C3863" s="337" t="s">
        <v>4848</v>
      </c>
    </row>
    <row r="3864" spans="1:3">
      <c r="A3864" t="s">
        <v>9251</v>
      </c>
      <c r="B3864" s="341">
        <v>36312</v>
      </c>
      <c r="C3864" s="341" t="s">
        <v>8459</v>
      </c>
    </row>
    <row r="3865" spans="1:3">
      <c r="A3865" s="164" t="s">
        <v>8063</v>
      </c>
      <c r="B3865" s="350">
        <v>34961</v>
      </c>
      <c r="C3865" s="351" t="s">
        <v>8286</v>
      </c>
    </row>
    <row r="3866" spans="1:3">
      <c r="A3866" s="59" t="s">
        <v>7227</v>
      </c>
      <c r="B3866" s="338">
        <v>34992</v>
      </c>
      <c r="C3866" s="347" t="s">
        <v>7478</v>
      </c>
    </row>
    <row r="3867" spans="1:3">
      <c r="A3867" t="s">
        <v>1192</v>
      </c>
      <c r="B3867" s="341">
        <v>31885</v>
      </c>
      <c r="C3867" s="342" t="s">
        <v>1193</v>
      </c>
    </row>
    <row r="3868" spans="1:3">
      <c r="A3868" s="59" t="s">
        <v>7357</v>
      </c>
      <c r="B3868" s="338">
        <v>35588</v>
      </c>
      <c r="C3868" s="347" t="s">
        <v>7477</v>
      </c>
    </row>
    <row r="3869" spans="1:3">
      <c r="A3869" s="59" t="s">
        <v>5177</v>
      </c>
      <c r="B3869" s="338">
        <v>33991</v>
      </c>
      <c r="C3869" s="337" t="s">
        <v>5318</v>
      </c>
    </row>
    <row r="3870" spans="1:3">
      <c r="A3870" t="s">
        <v>1996</v>
      </c>
      <c r="B3870" s="341">
        <v>30360</v>
      </c>
      <c r="C3870" s="342" t="s">
        <v>3494</v>
      </c>
    </row>
    <row r="3871" spans="1:3">
      <c r="A3871" s="316" t="s">
        <v>11204</v>
      </c>
      <c r="B3871" s="339">
        <v>36487</v>
      </c>
      <c r="C3871" s="340">
        <v>23.3</v>
      </c>
    </row>
    <row r="3872" spans="1:3">
      <c r="A3872" s="90" t="s">
        <v>4058</v>
      </c>
      <c r="B3872" s="338">
        <v>32902</v>
      </c>
      <c r="C3872" s="337" t="s">
        <v>4184</v>
      </c>
    </row>
    <row r="3873" spans="1:3">
      <c r="A3873" s="90" t="s">
        <v>4059</v>
      </c>
      <c r="B3873" s="338">
        <v>31505</v>
      </c>
      <c r="C3873" s="337" t="s">
        <v>499</v>
      </c>
    </row>
    <row r="3874" spans="1:3">
      <c r="A3874" s="164" t="s">
        <v>8197</v>
      </c>
      <c r="B3874" s="350">
        <v>35732</v>
      </c>
      <c r="C3874" s="351" t="s">
        <v>8292</v>
      </c>
    </row>
    <row r="3875" spans="1:3">
      <c r="A3875" t="s">
        <v>8905</v>
      </c>
      <c r="B3875" s="341">
        <v>34912</v>
      </c>
      <c r="C3875" s="340" t="s">
        <v>8295</v>
      </c>
    </row>
    <row r="3876" spans="1:3">
      <c r="A3876" s="10" t="s">
        <v>9668</v>
      </c>
      <c r="C3876" s="340" t="s">
        <v>8295</v>
      </c>
    </row>
    <row r="3877" spans="1:3">
      <c r="A3877" s="109" t="s">
        <v>8018</v>
      </c>
      <c r="B3877" s="345">
        <v>35048</v>
      </c>
      <c r="C3877" s="346" t="s">
        <v>6795</v>
      </c>
    </row>
    <row r="3878" spans="1:3">
      <c r="A3878" t="s">
        <v>3032</v>
      </c>
      <c r="B3878" s="341">
        <v>29375</v>
      </c>
      <c r="C3878" s="342" t="s">
        <v>2666</v>
      </c>
    </row>
    <row r="3879" spans="1:3">
      <c r="A3879" s="59" t="s">
        <v>7120</v>
      </c>
      <c r="B3879" s="338">
        <v>35048</v>
      </c>
      <c r="C3879" s="347" t="s">
        <v>7478</v>
      </c>
    </row>
    <row r="3880" spans="1:3">
      <c r="A3880" s="59" t="s">
        <v>6237</v>
      </c>
      <c r="B3880" s="338">
        <v>34136</v>
      </c>
      <c r="C3880" s="347" t="s">
        <v>5837</v>
      </c>
    </row>
    <row r="3881" spans="1:3">
      <c r="A3881" s="59" t="s">
        <v>5434</v>
      </c>
      <c r="B3881" s="338">
        <v>33997</v>
      </c>
      <c r="C3881" s="337" t="s">
        <v>5314</v>
      </c>
    </row>
    <row r="3882" spans="1:3">
      <c r="A3882" s="59" t="s">
        <v>3677</v>
      </c>
      <c r="B3882" s="338">
        <v>35534</v>
      </c>
      <c r="C3882" s="337" t="s">
        <v>6819</v>
      </c>
    </row>
    <row r="3883" spans="1:3">
      <c r="A3883" s="90" t="s">
        <v>4060</v>
      </c>
      <c r="B3883" s="338">
        <v>33858</v>
      </c>
      <c r="C3883" s="337" t="s">
        <v>4180</v>
      </c>
    </row>
    <row r="3884" spans="1:3">
      <c r="A3884" t="s">
        <v>9141</v>
      </c>
      <c r="B3884" s="341">
        <v>36039</v>
      </c>
      <c r="C3884" s="341" t="s">
        <v>8466</v>
      </c>
    </row>
    <row r="3885" spans="1:3">
      <c r="A3885" s="59" t="s">
        <v>6718</v>
      </c>
      <c r="B3885" s="338">
        <v>34715</v>
      </c>
      <c r="C3885" s="337" t="s">
        <v>6358</v>
      </c>
    </row>
    <row r="3886" spans="1:3">
      <c r="A3886" t="s">
        <v>832</v>
      </c>
      <c r="B3886" s="341">
        <v>32486</v>
      </c>
      <c r="C3886" s="342" t="s">
        <v>1014</v>
      </c>
    </row>
    <row r="3887" spans="1:3">
      <c r="A3887" t="s">
        <v>9137</v>
      </c>
      <c r="B3887" s="341">
        <v>36586</v>
      </c>
      <c r="C3887" s="341" t="s">
        <v>8401</v>
      </c>
    </row>
    <row r="3888" spans="1:3">
      <c r="A3888" t="s">
        <v>1340</v>
      </c>
      <c r="B3888" s="341">
        <v>31050</v>
      </c>
      <c r="C3888" s="342" t="s">
        <v>1440</v>
      </c>
    </row>
    <row r="3889" spans="1:3">
      <c r="A3889" t="s">
        <v>9071</v>
      </c>
      <c r="B3889" s="341">
        <v>35796</v>
      </c>
      <c r="C3889" s="341" t="s">
        <v>8522</v>
      </c>
    </row>
    <row r="3890" spans="1:3">
      <c r="A3890" s="316" t="s">
        <v>9071</v>
      </c>
      <c r="B3890" s="339">
        <v>35612</v>
      </c>
      <c r="C3890" s="340" t="s">
        <v>10949</v>
      </c>
    </row>
    <row r="3891" spans="1:3">
      <c r="A3891" s="59" t="s">
        <v>6761</v>
      </c>
      <c r="B3891" s="338">
        <v>34842</v>
      </c>
      <c r="C3891" s="337" t="s">
        <v>6801</v>
      </c>
    </row>
    <row r="3892" spans="1:3">
      <c r="A3892" s="59" t="s">
        <v>5091</v>
      </c>
      <c r="B3892" s="338">
        <v>32701</v>
      </c>
      <c r="C3892" s="337" t="s">
        <v>499</v>
      </c>
    </row>
    <row r="3893" spans="1:3">
      <c r="A3893" s="59" t="s">
        <v>6100</v>
      </c>
      <c r="B3893" s="338">
        <v>34934</v>
      </c>
      <c r="C3893" s="347" t="s">
        <v>6351</v>
      </c>
    </row>
    <row r="3894" spans="1:3">
      <c r="A3894" t="s">
        <v>1307</v>
      </c>
      <c r="B3894" s="341">
        <v>31710</v>
      </c>
      <c r="C3894" s="342" t="s">
        <v>3140</v>
      </c>
    </row>
    <row r="3895" spans="1:3">
      <c r="A3895" t="s">
        <v>2241</v>
      </c>
      <c r="B3895" s="341">
        <v>30559</v>
      </c>
      <c r="C3895" s="342" t="s">
        <v>3495</v>
      </c>
    </row>
    <row r="3896" spans="1:3">
      <c r="A3896" t="s">
        <v>3679</v>
      </c>
      <c r="B3896" s="341">
        <v>32023</v>
      </c>
      <c r="C3896" s="342" t="s">
        <v>2409</v>
      </c>
    </row>
    <row r="3897" spans="1:3">
      <c r="A3897" t="s">
        <v>3721</v>
      </c>
      <c r="B3897" s="341">
        <v>30903</v>
      </c>
      <c r="C3897" s="342" t="s">
        <v>2796</v>
      </c>
    </row>
    <row r="3898" spans="1:3">
      <c r="A3898" t="s">
        <v>1997</v>
      </c>
      <c r="B3898" s="341">
        <v>30156</v>
      </c>
      <c r="C3898" s="342" t="s">
        <v>3028</v>
      </c>
    </row>
    <row r="3899" spans="1:3">
      <c r="A3899" t="s">
        <v>833</v>
      </c>
      <c r="B3899" s="341">
        <v>32915</v>
      </c>
      <c r="C3899" s="342" t="s">
        <v>1170</v>
      </c>
    </row>
    <row r="3900" spans="1:3">
      <c r="A3900" t="s">
        <v>9015</v>
      </c>
      <c r="B3900" s="341">
        <v>36686</v>
      </c>
      <c r="C3900" s="341" t="s">
        <v>8401</v>
      </c>
    </row>
    <row r="3901" spans="1:3">
      <c r="A3901" s="90" t="s">
        <v>4061</v>
      </c>
      <c r="B3901" s="338">
        <v>32995</v>
      </c>
      <c r="C3901" s="337" t="s">
        <v>4180</v>
      </c>
    </row>
    <row r="3902" spans="1:3">
      <c r="A3902" s="59" t="s">
        <v>6558</v>
      </c>
      <c r="B3902" s="338">
        <v>34707</v>
      </c>
      <c r="C3902" s="337" t="s">
        <v>6795</v>
      </c>
    </row>
    <row r="3903" spans="1:3">
      <c r="A3903" t="s">
        <v>9920</v>
      </c>
      <c r="B3903" s="348">
        <v>36779</v>
      </c>
      <c r="C3903" s="340" t="s">
        <v>9542</v>
      </c>
    </row>
    <row r="3904" spans="1:3">
      <c r="A3904" t="s">
        <v>834</v>
      </c>
      <c r="B3904" s="341">
        <v>32907</v>
      </c>
      <c r="C3904" s="342" t="s">
        <v>1153</v>
      </c>
    </row>
    <row r="3905" spans="1:3">
      <c r="A3905" s="59" t="s">
        <v>6637</v>
      </c>
      <c r="B3905" s="338">
        <v>35293</v>
      </c>
      <c r="C3905" s="337" t="s">
        <v>6797</v>
      </c>
    </row>
    <row r="3906" spans="1:3">
      <c r="A3906" t="s">
        <v>1998</v>
      </c>
      <c r="B3906" s="341">
        <v>31185</v>
      </c>
      <c r="C3906" s="342" t="s">
        <v>3198</v>
      </c>
    </row>
    <row r="3907" spans="1:3">
      <c r="A3907" s="100" t="s">
        <v>4420</v>
      </c>
      <c r="B3907" s="341">
        <v>33121</v>
      </c>
      <c r="C3907" s="337" t="s">
        <v>4862</v>
      </c>
    </row>
    <row r="3908" spans="1:3">
      <c r="A3908" t="s">
        <v>1555</v>
      </c>
      <c r="B3908" s="341">
        <v>27795</v>
      </c>
      <c r="C3908" s="342" t="s">
        <v>2421</v>
      </c>
    </row>
    <row r="3909" spans="1:3">
      <c r="A3909" s="59" t="s">
        <v>6658</v>
      </c>
      <c r="B3909" s="338">
        <v>34433</v>
      </c>
      <c r="C3909" s="337" t="s">
        <v>6349</v>
      </c>
    </row>
    <row r="3910" spans="1:3">
      <c r="A3910" s="59" t="s">
        <v>7405</v>
      </c>
      <c r="B3910" s="338">
        <v>35556</v>
      </c>
      <c r="C3910" s="347" t="s">
        <v>7479</v>
      </c>
    </row>
    <row r="3911" spans="1:3">
      <c r="A3911" s="59" t="s">
        <v>7248</v>
      </c>
      <c r="B3911" s="338">
        <v>34937</v>
      </c>
      <c r="C3911" s="347" t="s">
        <v>7475</v>
      </c>
    </row>
    <row r="3912" spans="1:3">
      <c r="A3912" t="s">
        <v>1345</v>
      </c>
      <c r="B3912" s="341">
        <v>31974</v>
      </c>
      <c r="C3912" s="342" t="s">
        <v>1346</v>
      </c>
    </row>
    <row r="3913" spans="1:3">
      <c r="A3913" s="59" t="s">
        <v>5669</v>
      </c>
      <c r="B3913" s="338">
        <v>34108</v>
      </c>
      <c r="C3913" s="337" t="s">
        <v>5839</v>
      </c>
    </row>
    <row r="3914" spans="1:3">
      <c r="A3914" t="s">
        <v>1999</v>
      </c>
      <c r="B3914" s="341">
        <v>32514</v>
      </c>
      <c r="C3914" s="342" t="s">
        <v>2000</v>
      </c>
    </row>
    <row r="3915" spans="1:3">
      <c r="A3915" s="59" t="s">
        <v>397</v>
      </c>
      <c r="B3915" s="338">
        <v>32225</v>
      </c>
      <c r="C3915" s="337" t="s">
        <v>1153</v>
      </c>
    </row>
    <row r="3916" spans="1:3">
      <c r="A3916" t="s">
        <v>1424</v>
      </c>
      <c r="B3916" s="341">
        <v>31218</v>
      </c>
      <c r="C3916" s="342" t="s">
        <v>1278</v>
      </c>
    </row>
    <row r="3917" spans="1:3">
      <c r="A3917" t="s">
        <v>637</v>
      </c>
      <c r="B3917" s="341">
        <v>32158</v>
      </c>
      <c r="C3917" s="342" t="s">
        <v>1153</v>
      </c>
    </row>
    <row r="3918" spans="1:3">
      <c r="A3918" s="59" t="s">
        <v>3680</v>
      </c>
      <c r="B3918" s="338">
        <v>31854</v>
      </c>
      <c r="C3918" s="352" t="s">
        <v>3133</v>
      </c>
    </row>
    <row r="3919" spans="1:3">
      <c r="A3919" s="59" t="s">
        <v>398</v>
      </c>
      <c r="B3919" s="338">
        <v>32489</v>
      </c>
      <c r="C3919" s="337" t="s">
        <v>402</v>
      </c>
    </row>
    <row r="3920" spans="1:3">
      <c r="A3920" t="s">
        <v>2001</v>
      </c>
      <c r="B3920" s="341">
        <v>30369</v>
      </c>
      <c r="C3920" s="342" t="s">
        <v>3494</v>
      </c>
    </row>
    <row r="3921" spans="1:3">
      <c r="A3921" s="10" t="s">
        <v>4359</v>
      </c>
      <c r="B3921" s="341">
        <v>33120</v>
      </c>
      <c r="C3921" s="337" t="s">
        <v>4179</v>
      </c>
    </row>
    <row r="3922" spans="1:3">
      <c r="A3922" t="s">
        <v>3066</v>
      </c>
      <c r="B3922" s="341">
        <v>29190</v>
      </c>
      <c r="C3922" s="342" t="s">
        <v>2322</v>
      </c>
    </row>
    <row r="3923" spans="1:3">
      <c r="A3923" s="316" t="s">
        <v>11205</v>
      </c>
      <c r="B3923" s="358">
        <v>37003</v>
      </c>
      <c r="C3923" s="340">
        <v>23.5</v>
      </c>
    </row>
    <row r="3924" spans="1:3">
      <c r="A3924" s="59" t="s">
        <v>7268</v>
      </c>
      <c r="B3924" s="338">
        <v>34743</v>
      </c>
      <c r="C3924" s="347" t="s">
        <v>6795</v>
      </c>
    </row>
    <row r="3925" spans="1:3">
      <c r="A3925" t="s">
        <v>9955</v>
      </c>
      <c r="B3925" s="348">
        <v>36181</v>
      </c>
      <c r="C3925" s="344" t="s">
        <v>10151</v>
      </c>
    </row>
    <row r="3926" spans="1:3">
      <c r="A3926" t="s">
        <v>2002</v>
      </c>
      <c r="B3926" s="341">
        <v>28207</v>
      </c>
      <c r="C3926" s="342" t="s">
        <v>2532</v>
      </c>
    </row>
    <row r="3927" spans="1:3">
      <c r="A3927" s="316" t="s">
        <v>11206</v>
      </c>
      <c r="B3927" s="339">
        <v>36809</v>
      </c>
      <c r="C3927" s="340">
        <v>23.3</v>
      </c>
    </row>
    <row r="3928" spans="1:3">
      <c r="A3928" s="59" t="s">
        <v>5440</v>
      </c>
      <c r="B3928" s="338">
        <v>34674</v>
      </c>
      <c r="C3928" s="337" t="s">
        <v>5837</v>
      </c>
    </row>
    <row r="3929" spans="1:3">
      <c r="A3929" t="s">
        <v>1387</v>
      </c>
      <c r="B3929" s="341">
        <v>30000</v>
      </c>
      <c r="C3929" s="342" t="s">
        <v>2199</v>
      </c>
    </row>
    <row r="3930" spans="1:3">
      <c r="A3930" t="s">
        <v>9113</v>
      </c>
      <c r="B3930" s="341"/>
      <c r="C3930" s="341" t="s">
        <v>8698</v>
      </c>
    </row>
    <row r="3931" spans="1:3">
      <c r="A3931" s="59" t="s">
        <v>6156</v>
      </c>
      <c r="B3931" s="338">
        <v>34890</v>
      </c>
      <c r="C3931" s="347" t="s">
        <v>6351</v>
      </c>
    </row>
    <row r="3932" spans="1:3">
      <c r="A3932" s="59" t="s">
        <v>5209</v>
      </c>
      <c r="B3932" s="338">
        <v>33715</v>
      </c>
      <c r="C3932" s="337" t="s">
        <v>5313</v>
      </c>
    </row>
    <row r="3933" spans="1:3">
      <c r="A3933" t="s">
        <v>2589</v>
      </c>
      <c r="B3933" s="341">
        <v>31479</v>
      </c>
      <c r="C3933" s="342" t="s">
        <v>3284</v>
      </c>
    </row>
    <row r="3934" spans="1:3">
      <c r="A3934" t="s">
        <v>10248</v>
      </c>
      <c r="B3934" s="348">
        <v>36263</v>
      </c>
      <c r="C3934" s="344" t="s">
        <v>10151</v>
      </c>
    </row>
    <row r="3935" spans="1:3">
      <c r="A3935" s="59" t="s">
        <v>7231</v>
      </c>
      <c r="B3935" s="338">
        <v>35149</v>
      </c>
      <c r="C3935" s="347" t="s">
        <v>6795</v>
      </c>
    </row>
    <row r="3936" spans="1:3">
      <c r="A3936" t="s">
        <v>10249</v>
      </c>
      <c r="B3936" s="348">
        <v>36298</v>
      </c>
      <c r="C3936" s="344" t="s">
        <v>10151</v>
      </c>
    </row>
    <row r="3937" spans="1:4">
      <c r="A3937" s="59" t="s">
        <v>399</v>
      </c>
      <c r="B3937" s="338">
        <v>32512</v>
      </c>
      <c r="C3937" s="337" t="s">
        <v>499</v>
      </c>
    </row>
    <row r="3938" spans="1:4">
      <c r="A3938" s="10" t="s">
        <v>4547</v>
      </c>
      <c r="B3938" s="341">
        <v>33300</v>
      </c>
      <c r="C3938" s="337" t="s">
        <v>4848</v>
      </c>
    </row>
    <row r="3939" spans="1:4">
      <c r="A3939" t="s">
        <v>2003</v>
      </c>
      <c r="B3939" s="341">
        <v>30638</v>
      </c>
      <c r="C3939" s="342" t="s">
        <v>2885</v>
      </c>
    </row>
    <row r="3940" spans="1:4">
      <c r="A3940" s="90" t="s">
        <v>4062</v>
      </c>
      <c r="B3940" s="338">
        <v>32498</v>
      </c>
      <c r="C3940" s="337" t="s">
        <v>485</v>
      </c>
      <c r="D3940" s="60"/>
    </row>
    <row r="3941" spans="1:4">
      <c r="A3941" s="10" t="s">
        <v>3681</v>
      </c>
      <c r="B3941" s="341">
        <v>33774</v>
      </c>
      <c r="C3941" s="337" t="s">
        <v>4870</v>
      </c>
      <c r="D3941" s="60"/>
    </row>
    <row r="3942" spans="1:4">
      <c r="A3942" t="s">
        <v>4808</v>
      </c>
      <c r="B3942" s="341">
        <v>30534</v>
      </c>
      <c r="C3942" s="342" t="s">
        <v>2982</v>
      </c>
      <c r="D3942" s="60"/>
    </row>
    <row r="3943" spans="1:4">
      <c r="A3943" s="59" t="s">
        <v>6146</v>
      </c>
      <c r="B3943" s="338">
        <v>34593</v>
      </c>
      <c r="C3943" s="347" t="s">
        <v>6350</v>
      </c>
      <c r="D3943" s="60"/>
    </row>
    <row r="3944" spans="1:4">
      <c r="A3944" t="s">
        <v>1407</v>
      </c>
      <c r="B3944" s="341">
        <v>30897</v>
      </c>
      <c r="C3944" s="342" t="s">
        <v>1408</v>
      </c>
      <c r="D3944" s="60"/>
    </row>
    <row r="3945" spans="1:4">
      <c r="A3945" t="s">
        <v>2503</v>
      </c>
      <c r="B3945" s="341">
        <v>28169</v>
      </c>
      <c r="C3945" s="342" t="s">
        <v>2504</v>
      </c>
      <c r="D3945" s="60"/>
    </row>
    <row r="3946" spans="1:4">
      <c r="A3946" s="316" t="s">
        <v>11207</v>
      </c>
      <c r="B3946" s="358">
        <v>36588</v>
      </c>
      <c r="C3946" s="340">
        <v>23.3</v>
      </c>
      <c r="D3946" s="60"/>
    </row>
    <row r="3947" spans="1:4">
      <c r="A3947" t="s">
        <v>2694</v>
      </c>
      <c r="B3947" s="341">
        <v>29007</v>
      </c>
      <c r="C3947" s="342" t="s">
        <v>2695</v>
      </c>
      <c r="D3947" s="60"/>
    </row>
    <row r="3948" spans="1:4">
      <c r="A3948" t="s">
        <v>638</v>
      </c>
      <c r="B3948" s="341">
        <v>30668</v>
      </c>
      <c r="C3948" s="342" t="s">
        <v>3489</v>
      </c>
      <c r="D3948" s="60"/>
    </row>
    <row r="3949" spans="1:4">
      <c r="A3949" s="109" t="s">
        <v>8137</v>
      </c>
      <c r="B3949" s="345">
        <v>35779</v>
      </c>
      <c r="C3949" s="346" t="s">
        <v>8285</v>
      </c>
      <c r="D3949" s="60"/>
    </row>
    <row r="3950" spans="1:4">
      <c r="A3950" s="59" t="s">
        <v>5253</v>
      </c>
      <c r="B3950" s="338">
        <v>33703</v>
      </c>
      <c r="C3950" s="337" t="s">
        <v>5314</v>
      </c>
      <c r="D3950" s="60"/>
    </row>
    <row r="3951" spans="1:4">
      <c r="A3951" t="s">
        <v>639</v>
      </c>
      <c r="B3951" s="341">
        <v>32245</v>
      </c>
      <c r="C3951" s="342" t="s">
        <v>1153</v>
      </c>
      <c r="D3951" s="118"/>
    </row>
    <row r="3952" spans="1:4">
      <c r="A3952" s="109" t="s">
        <v>8013</v>
      </c>
      <c r="B3952" s="345">
        <v>35731</v>
      </c>
      <c r="C3952" s="346" t="s">
        <v>8286</v>
      </c>
      <c r="D3952" s="60"/>
    </row>
    <row r="3953" spans="1:4">
      <c r="A3953" s="59" t="s">
        <v>5973</v>
      </c>
      <c r="B3953" s="338">
        <v>34564</v>
      </c>
      <c r="C3953" s="347" t="s">
        <v>6352</v>
      </c>
      <c r="D3953" s="60"/>
    </row>
    <row r="3954" spans="1:4">
      <c r="A3954" s="90" t="s">
        <v>4063</v>
      </c>
      <c r="B3954" s="338">
        <v>33007</v>
      </c>
      <c r="C3954" s="337" t="s">
        <v>4181</v>
      </c>
      <c r="D3954" s="60"/>
    </row>
    <row r="3955" spans="1:4">
      <c r="A3955" s="59" t="s">
        <v>4991</v>
      </c>
      <c r="B3955" s="338">
        <v>34026</v>
      </c>
      <c r="C3955" s="337" t="s">
        <v>5322</v>
      </c>
      <c r="D3955" s="60"/>
    </row>
    <row r="3956" spans="1:4">
      <c r="A3956" t="s">
        <v>188</v>
      </c>
      <c r="B3956" s="341">
        <v>31678</v>
      </c>
      <c r="C3956" s="342" t="s">
        <v>3138</v>
      </c>
      <c r="D3956" s="60"/>
    </row>
    <row r="3957" spans="1:4">
      <c r="A3957" t="s">
        <v>3098</v>
      </c>
      <c r="B3957" s="341">
        <v>30046</v>
      </c>
      <c r="C3957" s="342" t="s">
        <v>3095</v>
      </c>
      <c r="D3957" s="60"/>
    </row>
    <row r="3958" spans="1:4">
      <c r="A3958" s="10" t="s">
        <v>4384</v>
      </c>
      <c r="B3958" s="341">
        <v>32562</v>
      </c>
      <c r="C3958" s="337" t="s">
        <v>4846</v>
      </c>
      <c r="D3958" s="60"/>
    </row>
    <row r="3959" spans="1:4">
      <c r="A3959" t="s">
        <v>2004</v>
      </c>
      <c r="B3959" s="341">
        <v>31712</v>
      </c>
      <c r="C3959" s="342" t="s">
        <v>2411</v>
      </c>
      <c r="D3959" s="60"/>
    </row>
    <row r="3960" spans="1:4">
      <c r="A3960" t="s">
        <v>3472</v>
      </c>
      <c r="B3960" s="341">
        <v>29382</v>
      </c>
      <c r="C3960" s="342" t="s">
        <v>3486</v>
      </c>
      <c r="D3960" s="60"/>
    </row>
    <row r="3961" spans="1:4">
      <c r="A3961" s="59" t="s">
        <v>6559</v>
      </c>
      <c r="B3961" s="338">
        <v>34786</v>
      </c>
      <c r="C3961" s="337" t="s">
        <v>6355</v>
      </c>
      <c r="D3961" s="60"/>
    </row>
    <row r="3962" spans="1:4">
      <c r="A3962" t="s">
        <v>1027</v>
      </c>
      <c r="B3962" s="341">
        <v>30571</v>
      </c>
      <c r="C3962" s="342" t="s">
        <v>2796</v>
      </c>
      <c r="D3962" s="60"/>
    </row>
    <row r="3963" spans="1:4">
      <c r="A3963" t="s">
        <v>9200</v>
      </c>
      <c r="B3963" s="341">
        <v>36100</v>
      </c>
      <c r="C3963" s="341" t="s">
        <v>8523</v>
      </c>
      <c r="D3963" s="60"/>
    </row>
    <row r="3964" spans="1:4">
      <c r="A3964" s="59" t="s">
        <v>7212</v>
      </c>
      <c r="B3964" s="338">
        <v>35693</v>
      </c>
      <c r="C3964" s="347" t="s">
        <v>7480</v>
      </c>
      <c r="D3964" s="60"/>
    </row>
    <row r="3965" spans="1:4">
      <c r="A3965" s="59" t="s">
        <v>6663</v>
      </c>
      <c r="B3965" s="338">
        <v>34779</v>
      </c>
      <c r="C3965" s="337" t="s">
        <v>6351</v>
      </c>
      <c r="D3965" s="60"/>
    </row>
    <row r="3966" spans="1:4">
      <c r="A3966" t="s">
        <v>640</v>
      </c>
      <c r="B3966" s="341">
        <v>31065</v>
      </c>
      <c r="C3966" s="342" t="s">
        <v>1440</v>
      </c>
      <c r="D3966" s="60"/>
    </row>
    <row r="3967" spans="1:4">
      <c r="A3967" s="90" t="s">
        <v>4064</v>
      </c>
      <c r="B3967" s="338">
        <v>32904</v>
      </c>
      <c r="C3967" s="337" t="s">
        <v>4179</v>
      </c>
      <c r="D3967" s="60"/>
    </row>
    <row r="3968" spans="1:4">
      <c r="A3968" t="s">
        <v>10061</v>
      </c>
      <c r="B3968" s="348">
        <v>36390</v>
      </c>
      <c r="C3968" s="340" t="s">
        <v>9539</v>
      </c>
      <c r="D3968" s="60"/>
    </row>
    <row r="3969" spans="1:4">
      <c r="A3969" s="59" t="s">
        <v>5246</v>
      </c>
      <c r="B3969" s="338">
        <v>33760</v>
      </c>
      <c r="C3969" s="337" t="s">
        <v>5316</v>
      </c>
      <c r="D3969" s="60"/>
    </row>
    <row r="3970" spans="1:4">
      <c r="A3970" s="59" t="s">
        <v>6750</v>
      </c>
      <c r="B3970" s="338">
        <v>34661</v>
      </c>
      <c r="C3970" s="337" t="s">
        <v>6351</v>
      </c>
      <c r="D3970" s="60"/>
    </row>
    <row r="3971" spans="1:4">
      <c r="A3971" t="s">
        <v>1231</v>
      </c>
      <c r="B3971" s="341">
        <v>31089</v>
      </c>
      <c r="C3971" s="342" t="s">
        <v>1278</v>
      </c>
      <c r="D3971" s="60"/>
    </row>
    <row r="3972" spans="1:4">
      <c r="A3972" t="s">
        <v>9966</v>
      </c>
      <c r="B3972" s="348">
        <v>36421</v>
      </c>
      <c r="C3972" s="340" t="s">
        <v>9339</v>
      </c>
      <c r="D3972" s="60"/>
    </row>
    <row r="3973" spans="1:4">
      <c r="A3973" t="s">
        <v>3200</v>
      </c>
      <c r="B3973" s="341">
        <v>32243</v>
      </c>
      <c r="C3973" s="342" t="s">
        <v>3133</v>
      </c>
      <c r="D3973" s="60"/>
    </row>
    <row r="3974" spans="1:4">
      <c r="A3974" s="59" t="s">
        <v>6147</v>
      </c>
      <c r="B3974" s="338">
        <v>34695</v>
      </c>
      <c r="C3974" s="347" t="s">
        <v>6351</v>
      </c>
      <c r="D3974" s="60"/>
    </row>
    <row r="3975" spans="1:4">
      <c r="A3975" s="59" t="s">
        <v>5964</v>
      </c>
      <c r="B3975" s="338">
        <v>33667</v>
      </c>
      <c r="C3975" s="347" t="s">
        <v>5314</v>
      </c>
      <c r="D3975" s="60"/>
    </row>
    <row r="3976" spans="1:4">
      <c r="A3976" s="164" t="s">
        <v>8071</v>
      </c>
      <c r="B3976" s="350">
        <v>35544</v>
      </c>
      <c r="C3976" s="351" t="s">
        <v>8292</v>
      </c>
      <c r="D3976" s="60"/>
    </row>
    <row r="3977" spans="1:4">
      <c r="A3977" s="59" t="s">
        <v>7088</v>
      </c>
      <c r="B3977" s="338">
        <v>35813</v>
      </c>
      <c r="C3977" s="347" t="s">
        <v>7480</v>
      </c>
      <c r="D3977" s="60"/>
    </row>
    <row r="3978" spans="1:4">
      <c r="A3978" s="316" t="s">
        <v>11208</v>
      </c>
      <c r="B3978" s="339">
        <v>36509</v>
      </c>
      <c r="C3978" s="340" t="s">
        <v>10953</v>
      </c>
      <c r="D3978" s="60"/>
    </row>
    <row r="3979" spans="1:4">
      <c r="A3979" t="s">
        <v>2005</v>
      </c>
      <c r="B3979" s="341">
        <v>31790</v>
      </c>
      <c r="C3979" s="342" t="s">
        <v>2294</v>
      </c>
      <c r="D3979" s="60"/>
    </row>
    <row r="3980" spans="1:4">
      <c r="A3980" s="59" t="s">
        <v>5648</v>
      </c>
      <c r="B3980" s="338">
        <v>34314</v>
      </c>
      <c r="C3980" s="337" t="s">
        <v>5839</v>
      </c>
      <c r="D3980" s="60"/>
    </row>
    <row r="3981" spans="1:4">
      <c r="A3981" t="s">
        <v>1219</v>
      </c>
      <c r="B3981" s="341">
        <v>31908</v>
      </c>
      <c r="C3981" s="342" t="s">
        <v>3140</v>
      </c>
      <c r="D3981" s="60"/>
    </row>
    <row r="3982" spans="1:4">
      <c r="A3982" s="59" t="s">
        <v>5248</v>
      </c>
      <c r="B3982" s="338">
        <v>33514</v>
      </c>
      <c r="C3982" s="337" t="s">
        <v>5324</v>
      </c>
      <c r="D3982" s="60"/>
    </row>
    <row r="3983" spans="1:4">
      <c r="A3983" s="316" t="s">
        <v>11209</v>
      </c>
      <c r="B3983" s="339">
        <v>37259</v>
      </c>
      <c r="C3983" s="340">
        <v>23.1</v>
      </c>
      <c r="D3983" s="60"/>
    </row>
    <row r="3984" spans="1:4">
      <c r="A3984" s="59" t="s">
        <v>5720</v>
      </c>
      <c r="B3984" s="338">
        <v>34395</v>
      </c>
      <c r="C3984" s="337" t="s">
        <v>5840</v>
      </c>
      <c r="D3984" s="60"/>
    </row>
    <row r="3985" spans="1:4">
      <c r="A3985" s="10" t="s">
        <v>4381</v>
      </c>
      <c r="B3985" s="341">
        <v>33229</v>
      </c>
      <c r="C3985" s="337" t="s">
        <v>4853</v>
      </c>
      <c r="D3985" s="60"/>
    </row>
    <row r="3986" spans="1:4">
      <c r="A3986" s="59" t="s">
        <v>7236</v>
      </c>
      <c r="B3986" s="338">
        <v>35600</v>
      </c>
      <c r="C3986" s="347" t="s">
        <v>7480</v>
      </c>
      <c r="D3986" s="60"/>
    </row>
    <row r="3987" spans="1:4">
      <c r="A3987" t="s">
        <v>10250</v>
      </c>
      <c r="B3987" s="348">
        <v>35614</v>
      </c>
      <c r="C3987" s="344" t="s">
        <v>10151</v>
      </c>
      <c r="D3987" s="60"/>
    </row>
    <row r="3988" spans="1:4">
      <c r="A3988" t="s">
        <v>641</v>
      </c>
      <c r="B3988" s="341">
        <v>32185</v>
      </c>
      <c r="C3988" s="342" t="s">
        <v>1172</v>
      </c>
      <c r="D3988" s="60"/>
    </row>
    <row r="3989" spans="1:4">
      <c r="A3989" s="59" t="s">
        <v>5447</v>
      </c>
      <c r="B3989" s="338">
        <v>34341</v>
      </c>
      <c r="C3989" s="337" t="s">
        <v>5837</v>
      </c>
      <c r="D3989" s="60"/>
    </row>
    <row r="3990" spans="1:4">
      <c r="A3990" s="59" t="s">
        <v>6477</v>
      </c>
      <c r="B3990" s="338">
        <v>34078</v>
      </c>
      <c r="C3990" s="337" t="s">
        <v>5840</v>
      </c>
      <c r="D3990" s="60"/>
    </row>
    <row r="3991" spans="1:4">
      <c r="A3991" s="109" t="s">
        <v>8040</v>
      </c>
      <c r="B3991" s="345">
        <v>36115</v>
      </c>
      <c r="C3991" s="346" t="s">
        <v>8287</v>
      </c>
      <c r="D3991" s="60"/>
    </row>
    <row r="3992" spans="1:4">
      <c r="A3992" s="59" t="s">
        <v>7374</v>
      </c>
      <c r="B3992" s="338">
        <v>35649</v>
      </c>
      <c r="C3992" s="347" t="s">
        <v>7508</v>
      </c>
      <c r="D3992" s="60"/>
    </row>
    <row r="3993" spans="1:4">
      <c r="A3993" s="100" t="s">
        <v>4524</v>
      </c>
      <c r="B3993" s="341">
        <v>32891</v>
      </c>
      <c r="C3993" s="337" t="s">
        <v>4184</v>
      </c>
      <c r="D3993" s="60"/>
    </row>
    <row r="3994" spans="1:4">
      <c r="A3994" s="59" t="s">
        <v>4635</v>
      </c>
      <c r="B3994" s="338">
        <v>33411</v>
      </c>
      <c r="C3994" s="337" t="s">
        <v>4179</v>
      </c>
      <c r="D3994" s="60"/>
    </row>
    <row r="3995" spans="1:4">
      <c r="A3995" t="s">
        <v>10104</v>
      </c>
      <c r="B3995" s="348">
        <v>36124</v>
      </c>
      <c r="C3995" s="340" t="s">
        <v>9339</v>
      </c>
      <c r="D3995" s="60"/>
    </row>
    <row r="3996" spans="1:4">
      <c r="A3996" s="316" t="s">
        <v>11210</v>
      </c>
      <c r="B3996" s="339">
        <v>36771</v>
      </c>
      <c r="C3996" s="340">
        <v>23.2</v>
      </c>
      <c r="D3996" s="60"/>
    </row>
    <row r="3997" spans="1:4">
      <c r="A3997" s="316" t="s">
        <v>11211</v>
      </c>
      <c r="B3997" s="339">
        <v>36474</v>
      </c>
      <c r="C3997" s="340" t="s">
        <v>10953</v>
      </c>
      <c r="D3997" s="60"/>
    </row>
    <row r="3998" spans="1:4">
      <c r="A3998" s="164" t="s">
        <v>8080</v>
      </c>
      <c r="B3998" s="350">
        <v>35290</v>
      </c>
      <c r="C3998" s="351" t="s">
        <v>8286</v>
      </c>
      <c r="D3998" s="60"/>
    </row>
    <row r="3999" spans="1:4">
      <c r="A3999" s="109" t="s">
        <v>8149</v>
      </c>
      <c r="B3999" s="345">
        <v>36246</v>
      </c>
      <c r="C3999" s="346" t="s">
        <v>8284</v>
      </c>
      <c r="D3999" s="60"/>
    </row>
    <row r="4000" spans="1:4">
      <c r="A4000" t="s">
        <v>2006</v>
      </c>
      <c r="B4000" s="341">
        <v>31294</v>
      </c>
      <c r="C4000" s="342" t="s">
        <v>3135</v>
      </c>
      <c r="D4000" s="60"/>
    </row>
    <row r="4001" spans="1:4">
      <c r="A4001" t="s">
        <v>3055</v>
      </c>
      <c r="B4001" s="341">
        <v>29844</v>
      </c>
      <c r="C4001" s="342" t="s">
        <v>2982</v>
      </c>
      <c r="D4001" s="60"/>
    </row>
    <row r="4002" spans="1:4">
      <c r="A4002" s="59" t="s">
        <v>5240</v>
      </c>
      <c r="B4002" s="338">
        <v>33370</v>
      </c>
      <c r="C4002" s="337" t="s">
        <v>4179</v>
      </c>
      <c r="D4002" s="60"/>
    </row>
    <row r="4003" spans="1:4">
      <c r="A4003" t="s">
        <v>9045</v>
      </c>
      <c r="B4003" s="341">
        <v>35977</v>
      </c>
      <c r="C4003" s="341" t="s">
        <v>8401</v>
      </c>
      <c r="D4003" s="60"/>
    </row>
    <row r="4004" spans="1:4">
      <c r="A4004" s="59" t="s">
        <v>6106</v>
      </c>
      <c r="B4004" s="338">
        <v>34757</v>
      </c>
      <c r="C4004" s="347" t="s">
        <v>6358</v>
      </c>
      <c r="D4004" s="60"/>
    </row>
    <row r="4005" spans="1:4">
      <c r="A4005" t="s">
        <v>2007</v>
      </c>
      <c r="B4005" s="341">
        <v>30575</v>
      </c>
      <c r="C4005" s="342" t="s">
        <v>2793</v>
      </c>
      <c r="D4005" s="60"/>
    </row>
    <row r="4006" spans="1:4">
      <c r="A4006" s="109" t="s">
        <v>8168</v>
      </c>
      <c r="B4006" s="345">
        <v>35739</v>
      </c>
      <c r="C4006" s="346" t="s">
        <v>8286</v>
      </c>
      <c r="D4006" s="60"/>
    </row>
    <row r="4007" spans="1:4">
      <c r="A4007" s="59" t="s">
        <v>6049</v>
      </c>
      <c r="B4007" s="338">
        <v>34761</v>
      </c>
      <c r="C4007" s="347" t="s">
        <v>6351</v>
      </c>
      <c r="D4007" s="60"/>
    </row>
    <row r="4008" spans="1:4">
      <c r="A4008" s="316" t="s">
        <v>11212</v>
      </c>
      <c r="B4008" s="339">
        <v>37040</v>
      </c>
      <c r="C4008" s="340">
        <v>23.5</v>
      </c>
      <c r="D4008" s="60"/>
    </row>
    <row r="4009" spans="1:4">
      <c r="A4009" t="s">
        <v>3682</v>
      </c>
      <c r="B4009" s="341">
        <v>31231</v>
      </c>
      <c r="C4009" s="342" t="s">
        <v>1440</v>
      </c>
      <c r="D4009" s="60"/>
    </row>
    <row r="4010" spans="1:4">
      <c r="A4010" t="s">
        <v>642</v>
      </c>
      <c r="B4010" s="341">
        <v>32076</v>
      </c>
      <c r="C4010" s="342" t="s">
        <v>1163</v>
      </c>
      <c r="D4010" s="60"/>
    </row>
    <row r="4011" spans="1:4">
      <c r="A4011" t="s">
        <v>9925</v>
      </c>
      <c r="B4011" s="348">
        <v>36221</v>
      </c>
      <c r="C4011" s="340" t="s">
        <v>9644</v>
      </c>
      <c r="D4011" s="60"/>
    </row>
    <row r="4012" spans="1:4">
      <c r="A4012" t="s">
        <v>2008</v>
      </c>
      <c r="B4012" s="341">
        <v>31520</v>
      </c>
      <c r="C4012" s="342" t="s">
        <v>1278</v>
      </c>
      <c r="D4012" s="60"/>
    </row>
    <row r="4013" spans="1:4">
      <c r="A4013" s="59" t="s">
        <v>400</v>
      </c>
      <c r="B4013" s="338">
        <v>32774</v>
      </c>
      <c r="C4013" s="337" t="s">
        <v>499</v>
      </c>
      <c r="D4013" s="60"/>
    </row>
    <row r="4014" spans="1:4">
      <c r="A4014" t="s">
        <v>8878</v>
      </c>
      <c r="B4014" s="341">
        <v>36161</v>
      </c>
      <c r="C4014" s="341" t="s">
        <v>8523</v>
      </c>
      <c r="D4014" s="60"/>
    </row>
    <row r="4015" spans="1:4">
      <c r="A4015" s="59" t="s">
        <v>5467</v>
      </c>
      <c r="B4015" s="338">
        <v>34071</v>
      </c>
      <c r="C4015" s="337" t="s">
        <v>5842</v>
      </c>
      <c r="D4015" s="60"/>
    </row>
    <row r="4016" spans="1:4">
      <c r="A4016" s="59" t="s">
        <v>4512</v>
      </c>
      <c r="B4016" s="338">
        <v>32942</v>
      </c>
      <c r="C4016" s="337" t="s">
        <v>4182</v>
      </c>
      <c r="D4016" s="60"/>
    </row>
    <row r="4017" spans="1:4">
      <c r="A4017" s="59" t="s">
        <v>6286</v>
      </c>
      <c r="B4017" s="338">
        <v>34366</v>
      </c>
      <c r="C4017" s="347" t="s">
        <v>6351</v>
      </c>
      <c r="D4017" s="60"/>
    </row>
    <row r="4018" spans="1:4">
      <c r="A4018" t="s">
        <v>3701</v>
      </c>
      <c r="B4018" s="341">
        <v>31110</v>
      </c>
      <c r="C4018" s="342" t="s">
        <v>1622</v>
      </c>
      <c r="D4018" s="60"/>
    </row>
    <row r="4019" spans="1:4">
      <c r="A4019" t="s">
        <v>10113</v>
      </c>
      <c r="B4019" s="348">
        <v>36788</v>
      </c>
      <c r="C4019" s="340" t="s">
        <v>9980</v>
      </c>
      <c r="D4019" s="60"/>
    </row>
    <row r="4020" spans="1:4">
      <c r="A4020" s="59" t="s">
        <v>5515</v>
      </c>
      <c r="B4020" s="338">
        <v>34906</v>
      </c>
      <c r="C4020" s="337" t="s">
        <v>5844</v>
      </c>
      <c r="D4020" s="60"/>
    </row>
    <row r="4021" spans="1:4">
      <c r="A4021" s="59" t="s">
        <v>6065</v>
      </c>
      <c r="B4021" s="338">
        <v>34836</v>
      </c>
      <c r="C4021" s="347" t="s">
        <v>6351</v>
      </c>
      <c r="D4021" s="60"/>
    </row>
    <row r="4022" spans="1:4">
      <c r="A4022" t="s">
        <v>643</v>
      </c>
      <c r="B4022" s="341">
        <v>31954</v>
      </c>
      <c r="C4022" s="342" t="s">
        <v>2414</v>
      </c>
      <c r="D4022" s="60"/>
    </row>
    <row r="4023" spans="1:4">
      <c r="A4023" s="109" t="s">
        <v>7982</v>
      </c>
      <c r="B4023" s="345">
        <v>35057</v>
      </c>
      <c r="C4023" s="346" t="s">
        <v>6795</v>
      </c>
      <c r="D4023" s="60"/>
    </row>
    <row r="4024" spans="1:4">
      <c r="A4024" s="59" t="s">
        <v>7097</v>
      </c>
      <c r="B4024" s="338">
        <v>34550</v>
      </c>
      <c r="C4024" s="347" t="s">
        <v>6802</v>
      </c>
      <c r="D4024" s="60"/>
    </row>
    <row r="4025" spans="1:4">
      <c r="A4025" t="s">
        <v>1373</v>
      </c>
      <c r="B4025" s="341">
        <v>28042</v>
      </c>
      <c r="C4025" s="342" t="s">
        <v>1816</v>
      </c>
      <c r="D4025" s="60"/>
    </row>
    <row r="4026" spans="1:4">
      <c r="A4026" s="59" t="s">
        <v>5994</v>
      </c>
      <c r="B4026" s="338">
        <v>33923</v>
      </c>
      <c r="C4026" s="347" t="s">
        <v>5840</v>
      </c>
      <c r="D4026" s="60"/>
    </row>
    <row r="4027" spans="1:4">
      <c r="A4027" s="59" t="s">
        <v>5536</v>
      </c>
      <c r="B4027" s="338">
        <v>33525</v>
      </c>
      <c r="C4027" s="337" t="s">
        <v>5840</v>
      </c>
      <c r="D4027" s="60"/>
    </row>
    <row r="4028" spans="1:4">
      <c r="A4028" t="s">
        <v>3683</v>
      </c>
      <c r="B4028" s="341">
        <v>32301</v>
      </c>
      <c r="C4028" s="342" t="s">
        <v>2409</v>
      </c>
      <c r="D4028" s="60"/>
    </row>
    <row r="4029" spans="1:4">
      <c r="A4029" t="s">
        <v>644</v>
      </c>
      <c r="B4029" s="341">
        <v>26745</v>
      </c>
      <c r="C4029" s="342"/>
      <c r="D4029" s="60"/>
    </row>
    <row r="4030" spans="1:4">
      <c r="A4030" s="59" t="s">
        <v>7177</v>
      </c>
      <c r="B4030" s="338">
        <v>35373</v>
      </c>
      <c r="C4030" s="347" t="s">
        <v>7478</v>
      </c>
      <c r="D4030" s="60"/>
    </row>
    <row r="4031" spans="1:4">
      <c r="A4031" t="s">
        <v>645</v>
      </c>
      <c r="B4031" s="341">
        <v>32112</v>
      </c>
      <c r="C4031" s="342" t="s">
        <v>1163</v>
      </c>
      <c r="D4031" s="60"/>
    </row>
    <row r="4032" spans="1:4">
      <c r="A4032" s="59" t="s">
        <v>7237</v>
      </c>
      <c r="B4032" s="338">
        <v>35493</v>
      </c>
      <c r="C4032" s="347" t="s">
        <v>7479</v>
      </c>
      <c r="D4032" s="60"/>
    </row>
    <row r="4033" spans="1:4">
      <c r="A4033" s="10" t="s">
        <v>4443</v>
      </c>
      <c r="B4033" s="341">
        <v>33716</v>
      </c>
      <c r="C4033" s="337" t="s">
        <v>4855</v>
      </c>
      <c r="D4033" s="60"/>
    </row>
    <row r="4034" spans="1:4">
      <c r="A4034" s="123" t="s">
        <v>2141</v>
      </c>
      <c r="B4034" s="341">
        <v>31723</v>
      </c>
      <c r="C4034" s="342" t="s">
        <v>2409</v>
      </c>
      <c r="D4034" s="60"/>
    </row>
    <row r="4035" spans="1:4">
      <c r="A4035" s="59" t="s">
        <v>5614</v>
      </c>
      <c r="B4035" s="338">
        <v>33718</v>
      </c>
      <c r="C4035" s="337" t="s">
        <v>5316</v>
      </c>
      <c r="D4035" s="60"/>
    </row>
    <row r="4036" spans="1:4">
      <c r="A4036" t="s">
        <v>646</v>
      </c>
      <c r="B4036" s="341">
        <v>32269</v>
      </c>
      <c r="C4036" s="342" t="s">
        <v>1163</v>
      </c>
      <c r="D4036" s="60"/>
    </row>
    <row r="4037" spans="1:4">
      <c r="A4037" t="s">
        <v>1438</v>
      </c>
      <c r="B4037" s="341">
        <v>31198</v>
      </c>
      <c r="C4037" s="342" t="s">
        <v>1444</v>
      </c>
      <c r="D4037" s="60"/>
    </row>
    <row r="4038" spans="1:4">
      <c r="A4038" s="164" t="s">
        <v>8091</v>
      </c>
      <c r="B4038" s="350">
        <v>35052</v>
      </c>
      <c r="C4038" s="351" t="s">
        <v>8286</v>
      </c>
      <c r="D4038" s="60"/>
    </row>
    <row r="4039" spans="1:4">
      <c r="A4039" s="59" t="s">
        <v>6615</v>
      </c>
      <c r="B4039" s="338">
        <v>35354</v>
      </c>
      <c r="C4039" s="337" t="s">
        <v>6801</v>
      </c>
      <c r="D4039" s="60"/>
    </row>
    <row r="4040" spans="1:4">
      <c r="A4040" s="59" t="s">
        <v>6464</v>
      </c>
      <c r="B4040" s="338">
        <v>35143</v>
      </c>
      <c r="C4040" s="337" t="s">
        <v>6820</v>
      </c>
      <c r="D4040" s="60"/>
    </row>
    <row r="4041" spans="1:4">
      <c r="A4041" t="s">
        <v>1773</v>
      </c>
      <c r="B4041" s="341">
        <v>30580</v>
      </c>
      <c r="C4041" s="342" t="s">
        <v>1774</v>
      </c>
      <c r="D4041" s="60"/>
    </row>
    <row r="4042" spans="1:4">
      <c r="A4042" s="59" t="s">
        <v>5409</v>
      </c>
      <c r="B4042" s="338">
        <v>32920</v>
      </c>
      <c r="C4042" s="337" t="s">
        <v>4846</v>
      </c>
      <c r="D4042" s="60"/>
    </row>
    <row r="4043" spans="1:4">
      <c r="A4043" s="59" t="s">
        <v>5412</v>
      </c>
      <c r="B4043" s="338">
        <v>33991</v>
      </c>
      <c r="C4043" s="337" t="s">
        <v>5318</v>
      </c>
      <c r="D4043" s="60"/>
    </row>
    <row r="4044" spans="1:4">
      <c r="A4044" s="59" t="s">
        <v>3587</v>
      </c>
      <c r="B4044" s="338">
        <v>28111</v>
      </c>
      <c r="C4044" s="352" t="s">
        <v>2421</v>
      </c>
      <c r="D4044" s="60"/>
    </row>
    <row r="4045" spans="1:4">
      <c r="A4045" t="s">
        <v>10251</v>
      </c>
      <c r="B4045" s="343">
        <v>35642</v>
      </c>
      <c r="C4045" s="344" t="s">
        <v>10151</v>
      </c>
      <c r="D4045" s="60"/>
    </row>
    <row r="4046" spans="1:4">
      <c r="A4046" t="s">
        <v>647</v>
      </c>
      <c r="B4046" s="341">
        <v>32636</v>
      </c>
      <c r="C4046" s="342" t="s">
        <v>1172</v>
      </c>
      <c r="D4046" s="60"/>
    </row>
    <row r="4047" spans="1:4">
      <c r="A4047" t="s">
        <v>846</v>
      </c>
      <c r="B4047" s="341">
        <v>32415</v>
      </c>
      <c r="C4047" s="342" t="s">
        <v>2452</v>
      </c>
      <c r="D4047" s="60"/>
    </row>
    <row r="4048" spans="1:4">
      <c r="A4048" t="s">
        <v>9040</v>
      </c>
      <c r="B4048" s="341">
        <v>35643</v>
      </c>
      <c r="C4048" s="341" t="s">
        <v>8466</v>
      </c>
      <c r="D4048" s="60"/>
    </row>
    <row r="4049" spans="1:4">
      <c r="A4049" t="s">
        <v>2677</v>
      </c>
      <c r="B4049" s="341">
        <v>28737</v>
      </c>
      <c r="C4049" s="342" t="s">
        <v>2374</v>
      </c>
      <c r="D4049" s="60"/>
    </row>
    <row r="4050" spans="1:4">
      <c r="A4050" t="s">
        <v>10252</v>
      </c>
      <c r="B4050" s="348">
        <v>36376</v>
      </c>
      <c r="C4050" s="344" t="s">
        <v>10151</v>
      </c>
      <c r="D4050" s="60"/>
    </row>
    <row r="4051" spans="1:4">
      <c r="A4051" s="99" t="s">
        <v>10252</v>
      </c>
      <c r="B4051" s="339">
        <v>36398</v>
      </c>
      <c r="C4051" s="340" t="s">
        <v>10955</v>
      </c>
      <c r="D4051" s="60"/>
    </row>
    <row r="4052" spans="1:4">
      <c r="A4052" t="s">
        <v>8998</v>
      </c>
      <c r="B4052" s="341">
        <v>36647</v>
      </c>
      <c r="C4052" s="341" t="s">
        <v>9188</v>
      </c>
      <c r="D4052" s="60"/>
    </row>
    <row r="4053" spans="1:4">
      <c r="A4053" t="s">
        <v>9169</v>
      </c>
      <c r="B4053" s="341">
        <v>36281</v>
      </c>
      <c r="C4053" s="341" t="s">
        <v>8523</v>
      </c>
      <c r="D4053" s="60"/>
    </row>
    <row r="4054" spans="1:4">
      <c r="A4054" s="10" t="s">
        <v>4387</v>
      </c>
      <c r="B4054" s="341">
        <v>33260</v>
      </c>
      <c r="C4054" s="337" t="s">
        <v>4849</v>
      </c>
      <c r="D4054" s="60"/>
    </row>
    <row r="4055" spans="1:4">
      <c r="A4055" t="s">
        <v>672</v>
      </c>
      <c r="B4055" s="341">
        <v>32639</v>
      </c>
      <c r="C4055" s="342" t="s">
        <v>479</v>
      </c>
      <c r="D4055" s="60"/>
    </row>
    <row r="4056" spans="1:4">
      <c r="A4056" t="s">
        <v>847</v>
      </c>
      <c r="B4056" s="341">
        <v>32097</v>
      </c>
      <c r="C4056" s="342" t="s">
        <v>1163</v>
      </c>
      <c r="D4056" s="60"/>
    </row>
    <row r="4057" spans="1:4">
      <c r="A4057" s="59" t="s">
        <v>5503</v>
      </c>
      <c r="B4057" s="338">
        <v>34789</v>
      </c>
      <c r="C4057" s="337" t="s">
        <v>5842</v>
      </c>
      <c r="D4057" s="60"/>
    </row>
    <row r="4058" spans="1:4">
      <c r="A4058" t="s">
        <v>2243</v>
      </c>
      <c r="B4058" s="341">
        <v>30702</v>
      </c>
      <c r="C4058" s="342" t="s">
        <v>2248</v>
      </c>
      <c r="D4058" s="60"/>
    </row>
    <row r="4059" spans="1:4">
      <c r="A4059" t="s">
        <v>9122</v>
      </c>
      <c r="B4059" s="341">
        <v>36039</v>
      </c>
      <c r="C4059" s="340" t="s">
        <v>8285</v>
      </c>
      <c r="D4059" s="60"/>
    </row>
    <row r="4060" spans="1:4">
      <c r="A4060" t="s">
        <v>2681</v>
      </c>
      <c r="B4060" s="341">
        <v>30437</v>
      </c>
      <c r="C4060" s="342" t="s">
        <v>2886</v>
      </c>
      <c r="D4060" s="60"/>
    </row>
    <row r="4061" spans="1:4">
      <c r="A4061" s="59" t="s">
        <v>6517</v>
      </c>
      <c r="B4061" s="338">
        <v>35322</v>
      </c>
      <c r="C4061" s="337" t="s">
        <v>6802</v>
      </c>
      <c r="D4061" s="60"/>
    </row>
    <row r="4062" spans="1:4">
      <c r="A4062" t="s">
        <v>10253</v>
      </c>
      <c r="B4062" s="343">
        <v>36350</v>
      </c>
      <c r="C4062" s="344" t="s">
        <v>10151</v>
      </c>
      <c r="D4062" s="60"/>
    </row>
    <row r="4063" spans="1:4">
      <c r="A4063" s="59" t="s">
        <v>6185</v>
      </c>
      <c r="B4063" s="338">
        <v>35037</v>
      </c>
      <c r="C4063" s="347" t="s">
        <v>6353</v>
      </c>
      <c r="D4063" s="60"/>
    </row>
    <row r="4064" spans="1:4">
      <c r="A4064" t="s">
        <v>6058</v>
      </c>
      <c r="B4064" s="338">
        <v>34339</v>
      </c>
      <c r="C4064" s="347" t="s">
        <v>6351</v>
      </c>
      <c r="D4064" s="60"/>
    </row>
    <row r="4065" spans="1:4">
      <c r="A4065" s="59" t="s">
        <v>6602</v>
      </c>
      <c r="B4065" s="338">
        <v>34618</v>
      </c>
      <c r="C4065" s="337" t="s">
        <v>6800</v>
      </c>
      <c r="D4065" s="60"/>
    </row>
    <row r="4066" spans="1:4">
      <c r="A4066" t="s">
        <v>2506</v>
      </c>
      <c r="B4066" s="341">
        <v>30380</v>
      </c>
      <c r="C4066" s="342" t="s">
        <v>1439</v>
      </c>
      <c r="D4066" s="60"/>
    </row>
    <row r="4067" spans="1:4">
      <c r="A4067" t="s">
        <v>1130</v>
      </c>
      <c r="B4067" s="341">
        <v>32156</v>
      </c>
      <c r="C4067" s="342" t="s">
        <v>1131</v>
      </c>
      <c r="D4067" s="60"/>
    </row>
    <row r="4068" spans="1:4">
      <c r="A4068" s="59" t="s">
        <v>5462</v>
      </c>
      <c r="B4068" s="338">
        <v>33876</v>
      </c>
      <c r="C4068" s="337" t="s">
        <v>5839</v>
      </c>
      <c r="D4068" s="60"/>
    </row>
    <row r="4069" spans="1:4">
      <c r="A4069" s="59" t="s">
        <v>6570</v>
      </c>
      <c r="B4069" s="338">
        <v>34907</v>
      </c>
      <c r="C4069" s="337" t="s">
        <v>6795</v>
      </c>
      <c r="D4069" s="60"/>
    </row>
    <row r="4070" spans="1:4">
      <c r="A4070" t="s">
        <v>8890</v>
      </c>
      <c r="B4070" s="341">
        <v>35765</v>
      </c>
      <c r="C4070" s="341" t="s">
        <v>8523</v>
      </c>
      <c r="D4070" s="60"/>
    </row>
    <row r="4071" spans="1:4">
      <c r="A4071" s="164" t="s">
        <v>8096</v>
      </c>
      <c r="B4071" s="350">
        <v>35066</v>
      </c>
      <c r="C4071" s="351" t="s">
        <v>8286</v>
      </c>
      <c r="D4071" s="60"/>
    </row>
    <row r="4072" spans="1:4">
      <c r="A4072" s="59" t="s">
        <v>5114</v>
      </c>
      <c r="B4072" s="338">
        <v>33865</v>
      </c>
      <c r="C4072" s="337" t="s">
        <v>4853</v>
      </c>
      <c r="D4072" s="60"/>
    </row>
    <row r="4073" spans="1:4">
      <c r="A4073" t="s">
        <v>1211</v>
      </c>
      <c r="B4073" s="341">
        <v>30713</v>
      </c>
      <c r="C4073" s="342" t="s">
        <v>3492</v>
      </c>
      <c r="D4073" s="60"/>
    </row>
    <row r="4074" spans="1:4">
      <c r="A4074" s="109" t="s">
        <v>8218</v>
      </c>
      <c r="B4074" s="345">
        <v>34664</v>
      </c>
      <c r="C4074" s="346" t="s">
        <v>8286</v>
      </c>
      <c r="D4074" s="60"/>
    </row>
    <row r="4075" spans="1:4">
      <c r="A4075" t="s">
        <v>2524</v>
      </c>
      <c r="B4075" s="341">
        <v>30264</v>
      </c>
      <c r="C4075" s="342" t="s">
        <v>3495</v>
      </c>
      <c r="D4075" s="60"/>
    </row>
    <row r="4076" spans="1:4">
      <c r="A4076" s="59" t="s">
        <v>230</v>
      </c>
      <c r="B4076" s="338">
        <v>32779</v>
      </c>
      <c r="C4076" s="337" t="s">
        <v>499</v>
      </c>
      <c r="D4076" s="60"/>
    </row>
    <row r="4077" spans="1:4">
      <c r="A4077" s="59" t="s">
        <v>5129</v>
      </c>
      <c r="B4077" s="338">
        <v>33693</v>
      </c>
      <c r="C4077" s="337" t="s">
        <v>4846</v>
      </c>
      <c r="D4077" s="118"/>
    </row>
    <row r="4078" spans="1:4">
      <c r="A4078" t="s">
        <v>8917</v>
      </c>
      <c r="B4078" s="341">
        <v>35947</v>
      </c>
      <c r="C4078" s="341" t="s">
        <v>8522</v>
      </c>
      <c r="D4078" s="118"/>
    </row>
    <row r="4079" spans="1:4">
      <c r="A4079" s="59" t="s">
        <v>7213</v>
      </c>
      <c r="B4079" s="338">
        <v>35603</v>
      </c>
      <c r="C4079" s="347" t="s">
        <v>7478</v>
      </c>
      <c r="D4079" s="60"/>
    </row>
    <row r="4080" spans="1:4">
      <c r="A4080" s="316" t="s">
        <v>9267</v>
      </c>
      <c r="B4080" s="339">
        <v>35821</v>
      </c>
      <c r="C4080" s="340">
        <v>21.7</v>
      </c>
      <c r="D4080" s="60"/>
    </row>
    <row r="4081" spans="1:4">
      <c r="A4081" s="90" t="s">
        <v>4065</v>
      </c>
      <c r="B4081" s="338">
        <v>33133</v>
      </c>
      <c r="C4081" s="337" t="s">
        <v>4179</v>
      </c>
      <c r="D4081" s="60"/>
    </row>
    <row r="4082" spans="1:4">
      <c r="A4082" s="59" t="s">
        <v>6252</v>
      </c>
      <c r="B4082" s="338">
        <v>35256</v>
      </c>
      <c r="C4082" s="347" t="s">
        <v>6379</v>
      </c>
      <c r="D4082" s="60"/>
    </row>
    <row r="4083" spans="1:4">
      <c r="A4083" s="59" t="s">
        <v>6480</v>
      </c>
      <c r="B4083" s="338">
        <v>34696</v>
      </c>
      <c r="C4083" s="337" t="s">
        <v>6795</v>
      </c>
      <c r="D4083" s="60"/>
    </row>
    <row r="4084" spans="1:4">
      <c r="A4084" s="59" t="s">
        <v>6015</v>
      </c>
      <c r="B4084" s="338">
        <v>34596</v>
      </c>
      <c r="C4084" s="347" t="s">
        <v>6380</v>
      </c>
      <c r="D4084" s="60"/>
    </row>
    <row r="4085" spans="1:4">
      <c r="A4085" s="59" t="s">
        <v>6571</v>
      </c>
      <c r="B4085" s="338">
        <v>35194</v>
      </c>
      <c r="C4085" s="337" t="s">
        <v>6797</v>
      </c>
      <c r="D4085" s="60"/>
    </row>
    <row r="4086" spans="1:4">
      <c r="A4086" t="s">
        <v>2142</v>
      </c>
      <c r="B4086" s="341">
        <v>31662</v>
      </c>
      <c r="C4086" s="342" t="s">
        <v>3133</v>
      </c>
      <c r="D4086" s="60"/>
    </row>
    <row r="4087" spans="1:4">
      <c r="A4087" t="s">
        <v>4821</v>
      </c>
      <c r="B4087" s="341">
        <v>32126</v>
      </c>
      <c r="C4087" s="342" t="s">
        <v>497</v>
      </c>
      <c r="D4087" s="60"/>
    </row>
    <row r="4088" spans="1:4">
      <c r="A4088" s="10" t="s">
        <v>171</v>
      </c>
      <c r="B4088" s="341">
        <v>29429</v>
      </c>
      <c r="C4088" s="342" t="s">
        <v>2666</v>
      </c>
      <c r="D4088" s="60"/>
    </row>
    <row r="4089" spans="1:4">
      <c r="A4089" t="s">
        <v>3482</v>
      </c>
      <c r="B4089" s="341">
        <v>28657</v>
      </c>
      <c r="C4089" s="342" t="s">
        <v>3062</v>
      </c>
      <c r="D4089" s="60"/>
    </row>
    <row r="4090" spans="1:4">
      <c r="A4090" s="59" t="s">
        <v>201</v>
      </c>
      <c r="B4090" s="338">
        <v>32763</v>
      </c>
      <c r="C4090" s="337" t="s">
        <v>402</v>
      </c>
      <c r="D4090" s="60"/>
    </row>
    <row r="4091" spans="1:4">
      <c r="A4091" s="109" t="s">
        <v>8164</v>
      </c>
      <c r="B4091" s="345">
        <v>34470</v>
      </c>
      <c r="C4091" s="346" t="s">
        <v>6795</v>
      </c>
      <c r="D4091" s="60"/>
    </row>
    <row r="4092" spans="1:4">
      <c r="A4092" s="10" t="s">
        <v>4629</v>
      </c>
      <c r="B4092" s="341">
        <v>33536</v>
      </c>
      <c r="C4092" s="337" t="s">
        <v>4846</v>
      </c>
      <c r="D4092" s="60"/>
    </row>
    <row r="4093" spans="1:4">
      <c r="A4093" t="s">
        <v>2143</v>
      </c>
      <c r="B4093" s="341">
        <v>32287</v>
      </c>
      <c r="C4093" s="342" t="s">
        <v>2411</v>
      </c>
      <c r="D4093" s="60"/>
    </row>
    <row r="4094" spans="1:4">
      <c r="A4094" t="s">
        <v>848</v>
      </c>
      <c r="B4094" s="341">
        <v>30526</v>
      </c>
      <c r="C4094" s="342" t="s">
        <v>3490</v>
      </c>
      <c r="D4094" s="60"/>
    </row>
    <row r="4095" spans="1:4">
      <c r="A4095" t="s">
        <v>849</v>
      </c>
      <c r="B4095" s="341">
        <v>31683</v>
      </c>
      <c r="C4095" s="342" t="s">
        <v>3137</v>
      </c>
      <c r="D4095" s="60"/>
    </row>
    <row r="4096" spans="1:4">
      <c r="A4096" s="10" t="s">
        <v>4578</v>
      </c>
      <c r="B4096" s="341">
        <v>32774</v>
      </c>
      <c r="C4096" s="337" t="s">
        <v>4852</v>
      </c>
      <c r="D4096" s="60"/>
    </row>
    <row r="4097" spans="1:4">
      <c r="A4097" t="s">
        <v>8872</v>
      </c>
      <c r="B4097" s="341">
        <v>36251</v>
      </c>
      <c r="C4097" s="341" t="s">
        <v>8698</v>
      </c>
      <c r="D4097" s="60"/>
    </row>
    <row r="4098" spans="1:4">
      <c r="A4098" s="59" t="s">
        <v>6471</v>
      </c>
      <c r="B4098" s="338">
        <v>34869</v>
      </c>
      <c r="C4098" s="337" t="s">
        <v>6797</v>
      </c>
      <c r="D4098" s="60"/>
    </row>
    <row r="4099" spans="1:4">
      <c r="A4099" t="s">
        <v>673</v>
      </c>
      <c r="B4099" s="341">
        <v>29819</v>
      </c>
      <c r="C4099" s="342" t="s">
        <v>2200</v>
      </c>
      <c r="D4099" s="60"/>
    </row>
    <row r="4100" spans="1:4">
      <c r="A4100" s="90" t="s">
        <v>4066</v>
      </c>
      <c r="B4100" s="338">
        <v>32939</v>
      </c>
      <c r="C4100" s="337" t="s">
        <v>499</v>
      </c>
      <c r="D4100" s="60"/>
    </row>
    <row r="4101" spans="1:4">
      <c r="A4101" s="316" t="s">
        <v>11213</v>
      </c>
      <c r="B4101" s="339">
        <v>36106</v>
      </c>
      <c r="C4101" s="340" t="s">
        <v>10953</v>
      </c>
      <c r="D4101" s="60"/>
    </row>
    <row r="4102" spans="1:4">
      <c r="A4102" s="59" t="s">
        <v>5095</v>
      </c>
      <c r="B4102" s="338">
        <v>31347</v>
      </c>
      <c r="C4102" s="337" t="s">
        <v>3137</v>
      </c>
      <c r="D4102" s="60"/>
    </row>
    <row r="4103" spans="1:4">
      <c r="A4103" t="s">
        <v>3684</v>
      </c>
      <c r="B4103" s="341">
        <v>30012</v>
      </c>
      <c r="C4103" s="342" t="s">
        <v>2197</v>
      </c>
      <c r="D4103" s="60"/>
    </row>
    <row r="4104" spans="1:4">
      <c r="A4104" s="59" t="s">
        <v>5047</v>
      </c>
      <c r="B4104" s="338">
        <v>34153</v>
      </c>
      <c r="C4104" s="337" t="s">
        <v>5322</v>
      </c>
      <c r="D4104" s="60"/>
    </row>
    <row r="4105" spans="1:4">
      <c r="A4105" t="s">
        <v>1236</v>
      </c>
      <c r="B4105" s="341">
        <v>31405</v>
      </c>
      <c r="C4105" s="342" t="s">
        <v>1440</v>
      </c>
      <c r="D4105" s="60"/>
    </row>
    <row r="4106" spans="1:4">
      <c r="A4106" t="s">
        <v>3264</v>
      </c>
      <c r="B4106" s="341">
        <v>30761</v>
      </c>
      <c r="C4106" s="342" t="s">
        <v>2793</v>
      </c>
      <c r="D4106" s="60"/>
    </row>
    <row r="4107" spans="1:4">
      <c r="A4107" t="s">
        <v>9056</v>
      </c>
      <c r="B4107" s="341">
        <v>35827</v>
      </c>
      <c r="C4107" s="341" t="s">
        <v>8466</v>
      </c>
      <c r="D4107" s="60"/>
    </row>
    <row r="4108" spans="1:4">
      <c r="A4108" s="59" t="s">
        <v>6580</v>
      </c>
      <c r="B4108" s="338">
        <v>35427</v>
      </c>
      <c r="C4108" s="337" t="s">
        <v>6804</v>
      </c>
      <c r="D4108" s="60"/>
    </row>
    <row r="4109" spans="1:4">
      <c r="A4109" s="59" t="s">
        <v>6638</v>
      </c>
      <c r="B4109" s="338">
        <v>32892</v>
      </c>
      <c r="C4109" s="337" t="s">
        <v>5324</v>
      </c>
      <c r="D4109" s="60"/>
    </row>
    <row r="4110" spans="1:4">
      <c r="A4110" s="59" t="s">
        <v>6512</v>
      </c>
      <c r="B4110" s="338">
        <v>33707</v>
      </c>
      <c r="C4110" s="337" t="s">
        <v>5314</v>
      </c>
      <c r="D4110" s="60"/>
    </row>
    <row r="4111" spans="1:4">
      <c r="A4111" t="s">
        <v>2144</v>
      </c>
      <c r="B4111" s="341">
        <v>30619</v>
      </c>
      <c r="C4111" s="342" t="s">
        <v>3494</v>
      </c>
      <c r="D4111" s="60"/>
    </row>
    <row r="4112" spans="1:4">
      <c r="A4112" t="s">
        <v>1388</v>
      </c>
      <c r="B4112" s="341">
        <v>28499</v>
      </c>
      <c r="C4112" s="342" t="s">
        <v>1448</v>
      </c>
      <c r="D4112" s="60"/>
    </row>
    <row r="4113" spans="1:4">
      <c r="A4113" s="316" t="s">
        <v>11214</v>
      </c>
      <c r="B4113" s="339">
        <v>36039</v>
      </c>
      <c r="C4113" s="340">
        <v>23.4</v>
      </c>
      <c r="D4113" s="60"/>
    </row>
    <row r="4114" spans="1:4">
      <c r="A4114" t="s">
        <v>850</v>
      </c>
      <c r="B4114" s="341">
        <v>31357</v>
      </c>
      <c r="C4114" s="342" t="s">
        <v>3133</v>
      </c>
      <c r="D4114" s="60"/>
    </row>
    <row r="4115" spans="1:4">
      <c r="A4115" s="59" t="s">
        <v>7238</v>
      </c>
      <c r="B4115" s="338">
        <v>34274</v>
      </c>
      <c r="C4115" s="347" t="s">
        <v>6358</v>
      </c>
      <c r="D4115" s="60"/>
    </row>
    <row r="4116" spans="1:4">
      <c r="A4116" s="59" t="s">
        <v>6572</v>
      </c>
      <c r="B4116" s="338">
        <v>34581</v>
      </c>
      <c r="C4116" s="337" t="s">
        <v>6797</v>
      </c>
      <c r="D4116" s="60"/>
    </row>
    <row r="4117" spans="1:4">
      <c r="A4117" s="59" t="s">
        <v>7185</v>
      </c>
      <c r="B4117" s="338">
        <v>34432</v>
      </c>
      <c r="C4117" s="347" t="s">
        <v>6358</v>
      </c>
      <c r="D4117" s="60"/>
    </row>
    <row r="4118" spans="1:4">
      <c r="A4118" t="s">
        <v>8903</v>
      </c>
      <c r="B4118" s="341">
        <v>36404</v>
      </c>
      <c r="C4118" s="341" t="s">
        <v>8401</v>
      </c>
      <c r="D4118" s="60"/>
    </row>
    <row r="4119" spans="1:4">
      <c r="A4119" s="59" t="s">
        <v>5633</v>
      </c>
      <c r="B4119" s="338">
        <v>33870</v>
      </c>
      <c r="C4119" s="337" t="s">
        <v>5842</v>
      </c>
      <c r="D4119" s="60"/>
    </row>
    <row r="4120" spans="1:4">
      <c r="A4120" t="s">
        <v>8922</v>
      </c>
      <c r="B4120" s="341">
        <v>36008</v>
      </c>
      <c r="C4120" s="341" t="s">
        <v>8459</v>
      </c>
      <c r="D4120" s="60"/>
    </row>
    <row r="4121" spans="1:4">
      <c r="A4121" s="59" t="s">
        <v>5413</v>
      </c>
      <c r="B4121" s="338">
        <v>33695</v>
      </c>
      <c r="C4121" s="337" t="s">
        <v>5318</v>
      </c>
      <c r="D4121" s="60"/>
    </row>
    <row r="4122" spans="1:4">
      <c r="A4122" t="s">
        <v>3552</v>
      </c>
      <c r="B4122" s="341">
        <v>29853</v>
      </c>
      <c r="C4122" s="342" t="s">
        <v>1871</v>
      </c>
      <c r="D4122" s="60"/>
    </row>
    <row r="4123" spans="1:4">
      <c r="A4123" s="59" t="s">
        <v>7249</v>
      </c>
      <c r="B4123" s="338">
        <v>34593</v>
      </c>
      <c r="C4123" s="347" t="s">
        <v>6351</v>
      </c>
      <c r="D4123" s="60"/>
    </row>
    <row r="4124" spans="1:4">
      <c r="A4124" s="316" t="s">
        <v>11215</v>
      </c>
      <c r="B4124" s="339">
        <v>36152</v>
      </c>
      <c r="C4124" s="340" t="s">
        <v>10949</v>
      </c>
      <c r="D4124" s="60"/>
    </row>
    <row r="4125" spans="1:4">
      <c r="A4125" s="59" t="s">
        <v>4649</v>
      </c>
      <c r="B4125" s="338">
        <v>33291</v>
      </c>
      <c r="C4125" s="337" t="s">
        <v>4862</v>
      </c>
      <c r="D4125" s="60"/>
    </row>
    <row r="4126" spans="1:4">
      <c r="A4126" t="s">
        <v>851</v>
      </c>
      <c r="B4126" s="341">
        <v>32142</v>
      </c>
      <c r="C4126" s="342" t="s">
        <v>852</v>
      </c>
      <c r="D4126" s="60"/>
    </row>
    <row r="4127" spans="1:4">
      <c r="A4127" s="59" t="s">
        <v>6560</v>
      </c>
      <c r="B4127" s="338">
        <v>34276</v>
      </c>
      <c r="C4127" s="337" t="s">
        <v>6795</v>
      </c>
      <c r="D4127" s="60"/>
    </row>
    <row r="4128" spans="1:4">
      <c r="A4128" s="59" t="s">
        <v>5471</v>
      </c>
      <c r="B4128" s="338">
        <v>34279</v>
      </c>
      <c r="C4128" s="337" t="s">
        <v>5843</v>
      </c>
      <c r="D4128" s="60"/>
    </row>
    <row r="4129" spans="1:4">
      <c r="A4129" t="s">
        <v>8891</v>
      </c>
      <c r="B4129" s="341">
        <v>36039</v>
      </c>
      <c r="C4129" s="340" t="s">
        <v>8295</v>
      </c>
      <c r="D4129" s="60"/>
    </row>
    <row r="4130" spans="1:4">
      <c r="A4130" t="s">
        <v>853</v>
      </c>
      <c r="B4130" s="341">
        <v>31552</v>
      </c>
      <c r="C4130" s="342" t="s">
        <v>3133</v>
      </c>
      <c r="D4130" s="60"/>
    </row>
    <row r="4131" spans="1:4">
      <c r="A4131" t="s">
        <v>10079</v>
      </c>
      <c r="B4131" s="348">
        <v>37228</v>
      </c>
      <c r="C4131" s="340" t="s">
        <v>9612</v>
      </c>
      <c r="D4131" s="60"/>
    </row>
    <row r="4132" spans="1:4">
      <c r="A4132" s="59" t="s">
        <v>5161</v>
      </c>
      <c r="B4132" s="338">
        <v>33719</v>
      </c>
      <c r="C4132" s="337" t="s">
        <v>5336</v>
      </c>
      <c r="D4132" s="60"/>
    </row>
    <row r="4133" spans="1:4">
      <c r="A4133" s="90" t="s">
        <v>4067</v>
      </c>
      <c r="B4133" s="338">
        <v>33506</v>
      </c>
      <c r="C4133" s="337" t="s">
        <v>4213</v>
      </c>
      <c r="D4133" s="60"/>
    </row>
    <row r="4134" spans="1:4">
      <c r="A4134" s="316" t="s">
        <v>11216</v>
      </c>
      <c r="B4134" s="339">
        <v>36004</v>
      </c>
      <c r="C4134" s="340">
        <v>23.6</v>
      </c>
      <c r="D4134" s="60"/>
    </row>
    <row r="4135" spans="1:4">
      <c r="A4135" t="s">
        <v>1249</v>
      </c>
      <c r="B4135" s="341">
        <v>31994</v>
      </c>
      <c r="C4135" s="342" t="s">
        <v>3137</v>
      </c>
      <c r="D4135" s="60"/>
    </row>
    <row r="4136" spans="1:4">
      <c r="A4136" s="59" t="s">
        <v>6765</v>
      </c>
      <c r="B4136" s="338">
        <v>34458</v>
      </c>
      <c r="C4136" s="337" t="s">
        <v>6351</v>
      </c>
      <c r="D4136" s="60"/>
    </row>
    <row r="4137" spans="1:4">
      <c r="A4137" t="s">
        <v>8912</v>
      </c>
      <c r="B4137" s="341">
        <v>36077</v>
      </c>
      <c r="C4137" s="341" t="s">
        <v>8522</v>
      </c>
      <c r="D4137" s="60"/>
    </row>
    <row r="4138" spans="1:4">
      <c r="A4138" s="59" t="s">
        <v>6050</v>
      </c>
      <c r="B4138" s="338">
        <v>34488</v>
      </c>
      <c r="C4138" s="347" t="s">
        <v>6349</v>
      </c>
      <c r="D4138" s="60"/>
    </row>
    <row r="4139" spans="1:4">
      <c r="A4139" t="s">
        <v>2685</v>
      </c>
      <c r="B4139" s="341">
        <v>28299</v>
      </c>
      <c r="C4139" s="342" t="s">
        <v>2321</v>
      </c>
      <c r="D4139" s="60"/>
    </row>
    <row r="4140" spans="1:4">
      <c r="A4140" t="s">
        <v>1313</v>
      </c>
      <c r="B4140" s="341">
        <v>31560</v>
      </c>
      <c r="C4140" s="342" t="s">
        <v>1314</v>
      </c>
      <c r="D4140" s="60"/>
    </row>
    <row r="4141" spans="1:4">
      <c r="A4141" t="s">
        <v>79</v>
      </c>
      <c r="B4141" s="341">
        <v>31457</v>
      </c>
      <c r="C4141" s="342" t="s">
        <v>3140</v>
      </c>
      <c r="D4141" s="60"/>
    </row>
    <row r="4142" spans="1:4">
      <c r="A4142" t="s">
        <v>9986</v>
      </c>
      <c r="B4142" s="348">
        <v>36663</v>
      </c>
      <c r="C4142" s="340" t="s">
        <v>9542</v>
      </c>
      <c r="D4142" s="60"/>
    </row>
    <row r="4143" spans="1:4">
      <c r="A4143" s="164" t="s">
        <v>8009</v>
      </c>
      <c r="B4143" s="350">
        <v>35685</v>
      </c>
      <c r="C4143" s="351" t="s">
        <v>8285</v>
      </c>
      <c r="D4143" s="60"/>
    </row>
    <row r="4144" spans="1:4">
      <c r="A4144" t="s">
        <v>1401</v>
      </c>
      <c r="B4144" s="341">
        <v>30795</v>
      </c>
      <c r="C4144" s="342" t="s">
        <v>3492</v>
      </c>
      <c r="D4144" s="60"/>
    </row>
    <row r="4145" spans="1:4">
      <c r="A4145" s="316" t="s">
        <v>11217</v>
      </c>
      <c r="B4145" s="339">
        <v>37118</v>
      </c>
      <c r="C4145" s="340">
        <v>23.7</v>
      </c>
      <c r="D4145" s="60"/>
    </row>
    <row r="4146" spans="1:4">
      <c r="A4146" s="316" t="s">
        <v>11218</v>
      </c>
      <c r="B4146" s="339">
        <v>36169</v>
      </c>
      <c r="C4146" s="340" t="s">
        <v>10953</v>
      </c>
      <c r="D4146" s="60"/>
    </row>
    <row r="4147" spans="1:4">
      <c r="A4147" t="s">
        <v>8959</v>
      </c>
      <c r="B4147" s="341">
        <v>36678</v>
      </c>
      <c r="C4147" s="341" t="s">
        <v>8401</v>
      </c>
      <c r="D4147" s="60"/>
    </row>
    <row r="4148" spans="1:4">
      <c r="A4148" s="316" t="s">
        <v>11219</v>
      </c>
      <c r="B4148" s="339">
        <v>37351</v>
      </c>
      <c r="C4148" s="340">
        <v>23.2</v>
      </c>
      <c r="D4148" s="60"/>
    </row>
    <row r="4149" spans="1:4">
      <c r="A4149" s="90" t="s">
        <v>4068</v>
      </c>
      <c r="B4149" s="338">
        <v>33277</v>
      </c>
      <c r="C4149" s="337" t="s">
        <v>4182</v>
      </c>
      <c r="D4149" s="60"/>
    </row>
    <row r="4150" spans="1:4">
      <c r="A4150" t="s">
        <v>2145</v>
      </c>
      <c r="B4150" s="341">
        <v>31336</v>
      </c>
      <c r="C4150" s="342" t="s">
        <v>1439</v>
      </c>
      <c r="D4150" s="60"/>
    </row>
    <row r="4151" spans="1:4">
      <c r="A4151" s="59" t="s">
        <v>7144</v>
      </c>
      <c r="B4151" s="338">
        <v>35275</v>
      </c>
      <c r="C4151" s="347" t="s">
        <v>7477</v>
      </c>
      <c r="D4151" s="60"/>
    </row>
    <row r="4152" spans="1:4">
      <c r="A4152" s="59" t="s">
        <v>4938</v>
      </c>
      <c r="B4152" s="338">
        <v>32877</v>
      </c>
      <c r="C4152" s="337" t="s">
        <v>4179</v>
      </c>
      <c r="D4152" s="60"/>
    </row>
    <row r="4153" spans="1:4">
      <c r="A4153" t="s">
        <v>9941</v>
      </c>
      <c r="B4153" s="348">
        <v>36411</v>
      </c>
      <c r="C4153" s="340" t="s">
        <v>9612</v>
      </c>
      <c r="D4153" s="60"/>
    </row>
    <row r="4154" spans="1:4">
      <c r="A4154" s="59" t="s">
        <v>6479</v>
      </c>
      <c r="B4154" s="338">
        <v>35650</v>
      </c>
      <c r="C4154" s="337" t="s">
        <v>6797</v>
      </c>
      <c r="D4154" s="60"/>
    </row>
    <row r="4155" spans="1:4">
      <c r="A4155" s="59" t="s">
        <v>7168</v>
      </c>
      <c r="B4155" s="338">
        <v>34813</v>
      </c>
      <c r="C4155" s="347" t="s">
        <v>6802</v>
      </c>
      <c r="D4155" s="60"/>
    </row>
    <row r="4156" spans="1:4">
      <c r="A4156" t="s">
        <v>2260</v>
      </c>
      <c r="B4156" s="341">
        <v>31938</v>
      </c>
      <c r="C4156" s="342" t="s">
        <v>1628</v>
      </c>
      <c r="D4156" s="60"/>
    </row>
    <row r="4157" spans="1:4">
      <c r="A4157" t="s">
        <v>10254</v>
      </c>
      <c r="B4157" s="348">
        <v>35916</v>
      </c>
      <c r="C4157" s="344" t="s">
        <v>10151</v>
      </c>
      <c r="D4157" s="60"/>
    </row>
    <row r="4158" spans="1:4">
      <c r="A4158" s="109" t="s">
        <v>7937</v>
      </c>
      <c r="B4158" s="345">
        <v>36193</v>
      </c>
      <c r="C4158" s="346" t="s">
        <v>8287</v>
      </c>
      <c r="D4158" s="60"/>
    </row>
    <row r="4159" spans="1:4">
      <c r="A4159" t="s">
        <v>2146</v>
      </c>
      <c r="B4159" s="341">
        <v>32057</v>
      </c>
      <c r="C4159" s="342" t="s">
        <v>2147</v>
      </c>
      <c r="D4159" s="60"/>
    </row>
    <row r="4160" spans="1:4">
      <c r="A4160" s="109" t="s">
        <v>7936</v>
      </c>
      <c r="B4160" s="345">
        <v>35791</v>
      </c>
      <c r="C4160" s="346" t="s">
        <v>8285</v>
      </c>
      <c r="D4160" s="60"/>
    </row>
    <row r="4161" spans="1:4">
      <c r="A4161" s="59" t="s">
        <v>5553</v>
      </c>
      <c r="B4161" s="338">
        <v>34867</v>
      </c>
      <c r="C4161" s="337" t="s">
        <v>5840</v>
      </c>
      <c r="D4161" s="60"/>
    </row>
    <row r="4162" spans="1:4">
      <c r="A4162" s="109" t="s">
        <v>8147</v>
      </c>
      <c r="B4162" s="345">
        <v>35910</v>
      </c>
      <c r="C4162" s="346" t="s">
        <v>8291</v>
      </c>
      <c r="D4162" s="60"/>
    </row>
    <row r="4163" spans="1:4">
      <c r="A4163" s="10" t="s">
        <v>4557</v>
      </c>
      <c r="B4163" s="341">
        <v>32252</v>
      </c>
      <c r="C4163" s="337" t="s">
        <v>1153</v>
      </c>
      <c r="D4163" s="60"/>
    </row>
    <row r="4164" spans="1:4">
      <c r="A4164" s="59" t="s">
        <v>4960</v>
      </c>
      <c r="B4164" s="338">
        <v>33439</v>
      </c>
      <c r="C4164" s="337" t="s">
        <v>4846</v>
      </c>
      <c r="D4164" s="60"/>
    </row>
    <row r="4165" spans="1:4">
      <c r="A4165" t="s">
        <v>9939</v>
      </c>
      <c r="B4165" s="348">
        <v>36704</v>
      </c>
      <c r="C4165" s="340" t="s">
        <v>9980</v>
      </c>
      <c r="D4165" s="60"/>
    </row>
    <row r="4166" spans="1:4">
      <c r="A4166" s="90" t="s">
        <v>4069</v>
      </c>
      <c r="B4166" s="338">
        <v>32615</v>
      </c>
      <c r="C4166" s="337" t="s">
        <v>499</v>
      </c>
      <c r="D4166" s="60"/>
    </row>
    <row r="4167" spans="1:4">
      <c r="A4167" s="59" t="s">
        <v>5603</v>
      </c>
      <c r="B4167" s="338">
        <v>33847</v>
      </c>
      <c r="C4167" s="337" t="s">
        <v>5322</v>
      </c>
      <c r="D4167" s="60"/>
    </row>
    <row r="4168" spans="1:4">
      <c r="A4168" s="100" t="s">
        <v>4634</v>
      </c>
      <c r="B4168" s="341">
        <v>33365</v>
      </c>
      <c r="C4168" s="337" t="s">
        <v>4846</v>
      </c>
      <c r="D4168" s="60"/>
    </row>
    <row r="4169" spans="1:4">
      <c r="A4169" s="59" t="s">
        <v>7098</v>
      </c>
      <c r="B4169" s="338">
        <v>35776</v>
      </c>
      <c r="C4169" s="347" t="s">
        <v>7509</v>
      </c>
      <c r="D4169" s="60"/>
    </row>
    <row r="4170" spans="1:4">
      <c r="A4170" s="59" t="s">
        <v>6493</v>
      </c>
      <c r="B4170" s="338">
        <v>35338</v>
      </c>
      <c r="C4170" s="337" t="s">
        <v>6804</v>
      </c>
      <c r="D4170" s="60"/>
    </row>
    <row r="4171" spans="1:4">
      <c r="A4171" t="s">
        <v>9088</v>
      </c>
      <c r="B4171" s="341">
        <v>35490</v>
      </c>
      <c r="C4171" s="340" t="s">
        <v>8295</v>
      </c>
      <c r="D4171" s="60"/>
    </row>
    <row r="4172" spans="1:4">
      <c r="A4172" t="s">
        <v>3582</v>
      </c>
      <c r="B4172" s="341">
        <v>30771</v>
      </c>
      <c r="C4172" s="342" t="s">
        <v>3685</v>
      </c>
      <c r="D4172" s="60"/>
    </row>
    <row r="4173" spans="1:4">
      <c r="A4173" t="s">
        <v>9020</v>
      </c>
      <c r="B4173" s="341">
        <v>35309</v>
      </c>
      <c r="C4173" s="340" t="s">
        <v>7481</v>
      </c>
      <c r="D4173" s="60"/>
    </row>
    <row r="4174" spans="1:4">
      <c r="A4174" s="59" t="s">
        <v>6821</v>
      </c>
      <c r="B4174" s="338">
        <v>34913</v>
      </c>
      <c r="C4174" s="337" t="s">
        <v>6800</v>
      </c>
      <c r="D4174" s="60"/>
    </row>
    <row r="4175" spans="1:4">
      <c r="A4175" s="59" t="s">
        <v>231</v>
      </c>
      <c r="B4175" s="338">
        <v>32310</v>
      </c>
      <c r="C4175" s="337" t="s">
        <v>2292</v>
      </c>
      <c r="D4175" s="60"/>
    </row>
    <row r="4176" spans="1:4">
      <c r="A4176" t="s">
        <v>1353</v>
      </c>
      <c r="B4176" s="341">
        <v>31117</v>
      </c>
      <c r="C4176" s="342" t="s">
        <v>2883</v>
      </c>
      <c r="D4176" s="60"/>
    </row>
    <row r="4177" spans="1:4">
      <c r="A4177" t="s">
        <v>1347</v>
      </c>
      <c r="B4177" s="341">
        <v>31398</v>
      </c>
      <c r="C4177" s="342" t="s">
        <v>3140</v>
      </c>
      <c r="D4177" s="60"/>
    </row>
    <row r="4178" spans="1:4">
      <c r="A4178" t="s">
        <v>1798</v>
      </c>
      <c r="B4178" s="341">
        <v>29361</v>
      </c>
      <c r="C4178" s="342" t="s">
        <v>1871</v>
      </c>
      <c r="D4178" s="60"/>
    </row>
    <row r="4179" spans="1:4">
      <c r="A4179" s="59" t="s">
        <v>7427</v>
      </c>
      <c r="B4179" s="338">
        <v>35395</v>
      </c>
      <c r="C4179" s="347" t="s">
        <v>7478</v>
      </c>
      <c r="D4179" s="60"/>
    </row>
    <row r="4180" spans="1:4">
      <c r="A4180" t="s">
        <v>10255</v>
      </c>
      <c r="B4180" s="348">
        <v>36465</v>
      </c>
      <c r="C4180" s="344" t="s">
        <v>10151</v>
      </c>
      <c r="D4180" s="60"/>
    </row>
    <row r="4181" spans="1:4">
      <c r="A4181" t="s">
        <v>8911</v>
      </c>
      <c r="B4181" s="338">
        <v>34913</v>
      </c>
      <c r="C4181" s="337" t="s">
        <v>6800</v>
      </c>
      <c r="D4181" s="60"/>
    </row>
    <row r="4182" spans="1:4">
      <c r="A4182" s="99" t="s">
        <v>11220</v>
      </c>
      <c r="B4182" s="339">
        <v>36367</v>
      </c>
      <c r="C4182" s="340" t="s">
        <v>10953</v>
      </c>
      <c r="D4182" s="60"/>
    </row>
    <row r="4183" spans="1:4">
      <c r="A4183" s="316" t="s">
        <v>11221</v>
      </c>
      <c r="B4183" s="339">
        <v>36377</v>
      </c>
      <c r="C4183" s="340">
        <v>23.5</v>
      </c>
      <c r="D4183" s="60"/>
    </row>
    <row r="4184" spans="1:4">
      <c r="A4184" s="10" t="s">
        <v>4506</v>
      </c>
      <c r="B4184" s="341">
        <v>32871</v>
      </c>
      <c r="C4184" s="337" t="s">
        <v>4179</v>
      </c>
      <c r="D4184" s="60"/>
    </row>
    <row r="4185" spans="1:4">
      <c r="A4185" s="59" t="s">
        <v>7141</v>
      </c>
      <c r="B4185" s="338">
        <v>35662</v>
      </c>
      <c r="C4185" s="347" t="s">
        <v>7481</v>
      </c>
      <c r="D4185" s="60"/>
    </row>
    <row r="4186" spans="1:4">
      <c r="A4186" t="s">
        <v>2513</v>
      </c>
      <c r="B4186" s="341">
        <v>30278</v>
      </c>
      <c r="C4186" s="342" t="s">
        <v>2198</v>
      </c>
      <c r="D4186" s="60"/>
    </row>
    <row r="4187" spans="1:4">
      <c r="A4187" t="s">
        <v>1282</v>
      </c>
      <c r="B4187" s="341">
        <v>30232</v>
      </c>
      <c r="C4187" s="342" t="s">
        <v>2796</v>
      </c>
      <c r="D4187" s="60"/>
    </row>
    <row r="4188" spans="1:4">
      <c r="A4188" s="316" t="s">
        <v>11222</v>
      </c>
      <c r="B4188" s="339">
        <v>36537</v>
      </c>
      <c r="C4188" s="340" t="s">
        <v>10953</v>
      </c>
      <c r="D4188" s="60"/>
    </row>
    <row r="4189" spans="1:4">
      <c r="A4189" s="59" t="s">
        <v>6472</v>
      </c>
      <c r="B4189" s="338">
        <v>34957</v>
      </c>
      <c r="C4189" s="337" t="s">
        <v>6804</v>
      </c>
      <c r="D4189" s="60"/>
    </row>
    <row r="4190" spans="1:4">
      <c r="A4190" t="s">
        <v>10256</v>
      </c>
      <c r="B4190" s="348">
        <v>35857</v>
      </c>
      <c r="C4190" s="344" t="s">
        <v>10151</v>
      </c>
      <c r="D4190" s="60"/>
    </row>
    <row r="4191" spans="1:4">
      <c r="A4191" s="164" t="s">
        <v>8174</v>
      </c>
      <c r="B4191" s="350">
        <v>35774</v>
      </c>
      <c r="C4191" s="351" t="s">
        <v>8284</v>
      </c>
      <c r="D4191" s="60"/>
    </row>
    <row r="4192" spans="1:4">
      <c r="A4192" s="59" t="s">
        <v>5554</v>
      </c>
      <c r="B4192" s="338">
        <v>33838</v>
      </c>
      <c r="C4192" s="337" t="s">
        <v>5840</v>
      </c>
      <c r="D4192" s="60"/>
    </row>
    <row r="4193" spans="1:4">
      <c r="A4193" t="s">
        <v>8930</v>
      </c>
      <c r="B4193" s="341">
        <v>35855</v>
      </c>
      <c r="C4193" s="341" t="s">
        <v>8401</v>
      </c>
      <c r="D4193" s="60"/>
    </row>
    <row r="4194" spans="1:4">
      <c r="A4194" s="59" t="s">
        <v>5527</v>
      </c>
      <c r="B4194" s="338">
        <v>33921</v>
      </c>
      <c r="C4194" s="337" t="s">
        <v>5837</v>
      </c>
      <c r="D4194" s="60"/>
    </row>
    <row r="4195" spans="1:4">
      <c r="A4195" s="109" t="s">
        <v>8116</v>
      </c>
      <c r="B4195" s="345">
        <v>35292</v>
      </c>
      <c r="C4195" s="346" t="s">
        <v>8286</v>
      </c>
      <c r="D4195" s="60"/>
    </row>
    <row r="4196" spans="1:4">
      <c r="A4196" t="s">
        <v>1310</v>
      </c>
      <c r="B4196" s="341">
        <v>31624</v>
      </c>
      <c r="C4196" s="342" t="s">
        <v>1311</v>
      </c>
      <c r="D4196" s="60"/>
    </row>
    <row r="4197" spans="1:4">
      <c r="A4197" s="59" t="s">
        <v>4995</v>
      </c>
      <c r="B4197" s="338">
        <v>33974</v>
      </c>
      <c r="C4197" s="337" t="s">
        <v>5313</v>
      </c>
      <c r="D4197" s="60"/>
    </row>
    <row r="4198" spans="1:4">
      <c r="A4198" t="s">
        <v>3686</v>
      </c>
      <c r="B4198" s="341">
        <v>30546</v>
      </c>
      <c r="C4198" s="342" t="s">
        <v>2198</v>
      </c>
      <c r="D4198" s="60"/>
    </row>
    <row r="4199" spans="1:4">
      <c r="A4199" s="59" t="s">
        <v>5067</v>
      </c>
      <c r="B4199" s="338">
        <v>33645</v>
      </c>
      <c r="C4199" s="337" t="s">
        <v>5314</v>
      </c>
      <c r="D4199" s="60"/>
    </row>
    <row r="4200" spans="1:4">
      <c r="A4200" s="59" t="s">
        <v>4961</v>
      </c>
      <c r="B4200" s="338">
        <v>33764</v>
      </c>
      <c r="C4200" s="337" t="s">
        <v>4846</v>
      </c>
      <c r="D4200" s="60"/>
    </row>
    <row r="4201" spans="1:4">
      <c r="A4201" s="59" t="s">
        <v>6700</v>
      </c>
      <c r="B4201" s="338">
        <v>34439</v>
      </c>
      <c r="C4201" s="337" t="s">
        <v>6351</v>
      </c>
      <c r="D4201" s="60"/>
    </row>
    <row r="4202" spans="1:4">
      <c r="A4202" t="s">
        <v>3000</v>
      </c>
      <c r="B4202" s="341">
        <v>29539</v>
      </c>
      <c r="C4202" s="342" t="s">
        <v>2196</v>
      </c>
      <c r="D4202" s="60"/>
    </row>
    <row r="4203" spans="1:4">
      <c r="A4203" s="59" t="s">
        <v>7121</v>
      </c>
      <c r="B4203" s="338">
        <v>35104</v>
      </c>
      <c r="C4203" s="347" t="s">
        <v>7481</v>
      </c>
      <c r="D4203" s="60"/>
    </row>
    <row r="4204" spans="1:4">
      <c r="A4204" s="109" t="s">
        <v>8228</v>
      </c>
      <c r="B4204" s="345">
        <v>35591</v>
      </c>
      <c r="C4204" s="346" t="s">
        <v>8292</v>
      </c>
      <c r="D4204" s="60"/>
    </row>
    <row r="4205" spans="1:4">
      <c r="A4205" s="59" t="s">
        <v>232</v>
      </c>
      <c r="B4205" s="338">
        <v>32683</v>
      </c>
      <c r="C4205" s="337" t="s">
        <v>483</v>
      </c>
      <c r="D4205" s="60"/>
    </row>
    <row r="4206" spans="1:4">
      <c r="A4206" t="s">
        <v>674</v>
      </c>
      <c r="B4206" s="341">
        <v>29361</v>
      </c>
      <c r="C4206" s="342" t="s">
        <v>2634</v>
      </c>
      <c r="D4206" s="60"/>
    </row>
    <row r="4207" spans="1:4">
      <c r="A4207" t="s">
        <v>5210</v>
      </c>
      <c r="B4207" s="338">
        <v>33617</v>
      </c>
      <c r="C4207" s="337" t="s">
        <v>5316</v>
      </c>
      <c r="D4207" s="60"/>
    </row>
    <row r="4208" spans="1:4">
      <c r="A4208" t="s">
        <v>9172</v>
      </c>
      <c r="B4208" s="341"/>
      <c r="C4208" s="341" t="s">
        <v>8459</v>
      </c>
      <c r="D4208" s="60"/>
    </row>
    <row r="4209" spans="1:4">
      <c r="A4209" t="s">
        <v>9172</v>
      </c>
      <c r="B4209" s="348">
        <v>36629</v>
      </c>
      <c r="C4209" s="340" t="s">
        <v>8459</v>
      </c>
      <c r="D4209" s="60"/>
    </row>
    <row r="4210" spans="1:4">
      <c r="A4210" s="59" t="s">
        <v>223</v>
      </c>
      <c r="B4210" s="338">
        <v>33199</v>
      </c>
      <c r="C4210" s="337" t="s">
        <v>483</v>
      </c>
      <c r="D4210" s="60"/>
    </row>
    <row r="4211" spans="1:4">
      <c r="A4211" t="s">
        <v>2799</v>
      </c>
      <c r="B4211" s="341">
        <v>31580</v>
      </c>
      <c r="C4211" s="342" t="s">
        <v>1273</v>
      </c>
      <c r="D4211" s="60"/>
    </row>
    <row r="4212" spans="1:4">
      <c r="A4212" t="s">
        <v>10101</v>
      </c>
      <c r="B4212" s="348">
        <v>36228</v>
      </c>
      <c r="C4212" s="340" t="s">
        <v>9612</v>
      </c>
      <c r="D4212" s="60"/>
    </row>
    <row r="4213" spans="1:4">
      <c r="A4213" t="s">
        <v>3687</v>
      </c>
      <c r="B4213" s="341">
        <v>30521</v>
      </c>
      <c r="C4213" s="342" t="s">
        <v>1622</v>
      </c>
      <c r="D4213" s="60"/>
    </row>
    <row r="4214" spans="1:4">
      <c r="A4214" t="s">
        <v>9943</v>
      </c>
      <c r="B4214" s="348">
        <v>36265</v>
      </c>
      <c r="C4214" s="340" t="s">
        <v>9583</v>
      </c>
      <c r="D4214" s="60"/>
    </row>
    <row r="4215" spans="1:4">
      <c r="A4215" s="316" t="s">
        <v>11223</v>
      </c>
      <c r="B4215" s="339">
        <v>36751</v>
      </c>
      <c r="C4215" s="340">
        <v>23.3</v>
      </c>
      <c r="D4215" s="60"/>
    </row>
    <row r="4216" spans="1:4">
      <c r="A4216" t="s">
        <v>8987</v>
      </c>
      <c r="B4216" s="341">
        <v>36144</v>
      </c>
      <c r="C4216" s="341" t="s">
        <v>9183</v>
      </c>
      <c r="D4216" s="60"/>
    </row>
    <row r="4217" spans="1:4">
      <c r="A4217" t="s">
        <v>3593</v>
      </c>
      <c r="B4217" s="341">
        <v>31747</v>
      </c>
      <c r="C4217" s="342" t="s">
        <v>3138</v>
      </c>
      <c r="D4217" s="60"/>
    </row>
    <row r="4218" spans="1:4">
      <c r="A4218" s="316" t="s">
        <v>11224</v>
      </c>
      <c r="B4218" s="339">
        <v>36447</v>
      </c>
      <c r="C4218" s="340">
        <v>23.7</v>
      </c>
      <c r="D4218" s="60"/>
    </row>
    <row r="4219" spans="1:4">
      <c r="A4219" t="s">
        <v>9012</v>
      </c>
      <c r="B4219" s="341">
        <v>34881</v>
      </c>
      <c r="C4219" s="340" t="s">
        <v>8295</v>
      </c>
      <c r="D4219" s="60"/>
    </row>
    <row r="4220" spans="1:4">
      <c r="A4220" t="s">
        <v>655</v>
      </c>
      <c r="B4220" s="341">
        <v>30806</v>
      </c>
      <c r="C4220" s="342" t="s">
        <v>3495</v>
      </c>
      <c r="D4220" s="60"/>
    </row>
    <row r="4221" spans="1:4">
      <c r="A4221" s="235" t="s">
        <v>3601</v>
      </c>
      <c r="B4221" s="338">
        <v>27005</v>
      </c>
      <c r="C4221" s="352">
        <v>0</v>
      </c>
      <c r="D4221" s="60"/>
    </row>
    <row r="4222" spans="1:4">
      <c r="A4222" s="90" t="s">
        <v>4070</v>
      </c>
      <c r="B4222" s="338">
        <v>32879</v>
      </c>
      <c r="C4222" s="337" t="s">
        <v>499</v>
      </c>
      <c r="D4222" s="60"/>
    </row>
    <row r="4223" spans="1:4">
      <c r="A4223" t="s">
        <v>2148</v>
      </c>
      <c r="B4223" s="341">
        <v>32243</v>
      </c>
      <c r="C4223" s="342" t="s">
        <v>2411</v>
      </c>
      <c r="D4223" s="60"/>
    </row>
    <row r="4224" spans="1:4">
      <c r="A4224" t="s">
        <v>10307</v>
      </c>
      <c r="B4224" s="341">
        <v>36465</v>
      </c>
      <c r="C4224" s="341" t="s">
        <v>8401</v>
      </c>
      <c r="D4224" s="60"/>
    </row>
    <row r="4225" spans="1:4">
      <c r="A4225" s="59" t="s">
        <v>7359</v>
      </c>
      <c r="B4225" s="338">
        <v>35340</v>
      </c>
      <c r="C4225" s="347" t="s">
        <v>7478</v>
      </c>
      <c r="D4225" s="60"/>
    </row>
    <row r="4226" spans="1:4">
      <c r="A4226" s="90" t="s">
        <v>4071</v>
      </c>
      <c r="B4226" s="338">
        <v>32465</v>
      </c>
      <c r="C4226" s="337" t="s">
        <v>1163</v>
      </c>
      <c r="D4226" s="60"/>
    </row>
    <row r="4227" spans="1:4">
      <c r="A4227" s="99" t="s">
        <v>11225</v>
      </c>
      <c r="B4227" s="339">
        <v>36876</v>
      </c>
      <c r="C4227" s="340" t="s">
        <v>10953</v>
      </c>
      <c r="D4227" s="60"/>
    </row>
    <row r="4228" spans="1:4">
      <c r="A4228" t="s">
        <v>1258</v>
      </c>
      <c r="B4228" s="341">
        <v>29522</v>
      </c>
      <c r="C4228" s="342" t="s">
        <v>1259</v>
      </c>
      <c r="D4228" s="60"/>
    </row>
    <row r="4229" spans="1:4">
      <c r="A4229" t="s">
        <v>9912</v>
      </c>
      <c r="B4229" s="348">
        <v>36221</v>
      </c>
      <c r="C4229" s="340" t="s">
        <v>9339</v>
      </c>
      <c r="D4229" s="60"/>
    </row>
    <row r="4230" spans="1:4">
      <c r="A4230" t="s">
        <v>656</v>
      </c>
      <c r="B4230" s="341">
        <v>32274</v>
      </c>
      <c r="C4230" s="342" t="s">
        <v>1170</v>
      </c>
      <c r="D4230" s="60"/>
    </row>
    <row r="4231" spans="1:4">
      <c r="A4231" s="10" t="s">
        <v>4385</v>
      </c>
      <c r="B4231" s="341">
        <v>34130</v>
      </c>
      <c r="C4231" s="337" t="s">
        <v>4862</v>
      </c>
      <c r="D4231" s="60"/>
    </row>
    <row r="4232" spans="1:4">
      <c r="A4232" t="s">
        <v>3840</v>
      </c>
      <c r="B4232" s="341">
        <v>33504</v>
      </c>
      <c r="C4232" s="342" t="s">
        <v>499</v>
      </c>
      <c r="D4232" s="60"/>
    </row>
    <row r="4233" spans="1:4">
      <c r="A4233" t="s">
        <v>2149</v>
      </c>
      <c r="B4233" s="341">
        <v>30974</v>
      </c>
      <c r="C4233" s="342" t="s">
        <v>3494</v>
      </c>
      <c r="D4233" s="60"/>
    </row>
    <row r="4234" spans="1:4">
      <c r="A4234" t="s">
        <v>2598</v>
      </c>
      <c r="B4234" s="341">
        <v>31222</v>
      </c>
      <c r="C4234" s="342" t="s">
        <v>3135</v>
      </c>
      <c r="D4234" s="60"/>
    </row>
    <row r="4235" spans="1:4">
      <c r="A4235" s="59" t="s">
        <v>5965</v>
      </c>
      <c r="B4235" s="338">
        <v>32792</v>
      </c>
      <c r="C4235" s="347" t="s">
        <v>4184</v>
      </c>
      <c r="D4235" s="60"/>
    </row>
    <row r="4236" spans="1:4">
      <c r="A4236" s="59" t="s">
        <v>5742</v>
      </c>
      <c r="B4236" s="338">
        <v>33791</v>
      </c>
      <c r="C4236" s="347" t="s">
        <v>4846</v>
      </c>
      <c r="D4236" s="60"/>
    </row>
    <row r="4237" spans="1:4">
      <c r="A4237" s="316" t="s">
        <v>11226</v>
      </c>
      <c r="B4237" s="339">
        <v>36375</v>
      </c>
      <c r="C4237" s="340" t="s">
        <v>10953</v>
      </c>
      <c r="D4237" s="60"/>
    </row>
    <row r="4238" spans="1:4">
      <c r="A4238" s="100" t="s">
        <v>4462</v>
      </c>
      <c r="B4238" s="341">
        <v>33226</v>
      </c>
      <c r="C4238" s="337" t="s">
        <v>4846</v>
      </c>
      <c r="D4238" s="60"/>
    </row>
    <row r="4239" spans="1:4">
      <c r="A4239" t="s">
        <v>675</v>
      </c>
      <c r="B4239" s="341">
        <v>30537</v>
      </c>
      <c r="C4239" s="342" t="s">
        <v>2796</v>
      </c>
      <c r="D4239" s="60"/>
    </row>
    <row r="4240" spans="1:4">
      <c r="A4240" t="s">
        <v>1329</v>
      </c>
      <c r="B4240" s="341">
        <v>31509</v>
      </c>
      <c r="C4240" s="342" t="s">
        <v>3137</v>
      </c>
      <c r="D4240" s="60"/>
    </row>
    <row r="4241" spans="1:4">
      <c r="A4241" t="s">
        <v>1966</v>
      </c>
      <c r="B4241" s="341">
        <v>29216</v>
      </c>
      <c r="C4241" s="342" t="s">
        <v>1967</v>
      </c>
      <c r="D4241" s="60"/>
    </row>
    <row r="4242" spans="1:4">
      <c r="A4242" t="s">
        <v>9131</v>
      </c>
      <c r="B4242" s="341">
        <v>36039</v>
      </c>
      <c r="C4242" s="341" t="s">
        <v>8459</v>
      </c>
      <c r="D4242" s="60"/>
    </row>
    <row r="4243" spans="1:4">
      <c r="A4243" t="s">
        <v>657</v>
      </c>
      <c r="B4243" s="341">
        <v>32160</v>
      </c>
      <c r="C4243" s="342" t="s">
        <v>2409</v>
      </c>
      <c r="D4243" s="60"/>
    </row>
    <row r="4244" spans="1:4">
      <c r="A4244" s="90" t="s">
        <v>4072</v>
      </c>
      <c r="B4244" s="338">
        <v>32774</v>
      </c>
      <c r="C4244" s="337" t="s">
        <v>4184</v>
      </c>
      <c r="D4244" s="60"/>
    </row>
    <row r="4245" spans="1:4">
      <c r="A4245" s="316" t="s">
        <v>11227</v>
      </c>
      <c r="B4245" s="339">
        <v>36983</v>
      </c>
      <c r="C4245" s="340">
        <v>23.6</v>
      </c>
      <c r="D4245" s="60"/>
    </row>
    <row r="4246" spans="1:4">
      <c r="A4246" s="10" t="s">
        <v>4601</v>
      </c>
      <c r="B4246" s="341">
        <v>33204</v>
      </c>
      <c r="C4246" s="337" t="s">
        <v>4849</v>
      </c>
      <c r="D4246" s="60"/>
    </row>
    <row r="4247" spans="1:4">
      <c r="A4247" s="59" t="s">
        <v>7400</v>
      </c>
      <c r="B4247" s="338">
        <v>34367</v>
      </c>
      <c r="C4247" s="347" t="s">
        <v>6351</v>
      </c>
      <c r="D4247" s="60"/>
    </row>
    <row r="4248" spans="1:4">
      <c r="A4248" s="316" t="s">
        <v>11228</v>
      </c>
      <c r="B4248" s="339">
        <v>36798</v>
      </c>
      <c r="C4248" s="340">
        <v>23.5</v>
      </c>
      <c r="D4248" s="60"/>
    </row>
    <row r="4249" spans="1:4">
      <c r="A4249" s="59" t="s">
        <v>5125</v>
      </c>
      <c r="B4249" s="338">
        <v>32793</v>
      </c>
      <c r="C4249" s="337" t="s">
        <v>4862</v>
      </c>
      <c r="D4249" s="60"/>
    </row>
    <row r="4250" spans="1:4">
      <c r="A4250" s="164" t="s">
        <v>8163</v>
      </c>
      <c r="B4250" s="350">
        <v>35658</v>
      </c>
      <c r="C4250" s="351" t="s">
        <v>8286</v>
      </c>
      <c r="D4250" s="60"/>
    </row>
    <row r="4251" spans="1:4">
      <c r="A4251" t="s">
        <v>10072</v>
      </c>
      <c r="B4251" s="348">
        <v>36396</v>
      </c>
      <c r="D4251" s="60"/>
    </row>
    <row r="4252" spans="1:4">
      <c r="A4252" t="s">
        <v>8936</v>
      </c>
      <c r="B4252" s="341">
        <v>35827</v>
      </c>
      <c r="D4252" s="60"/>
    </row>
    <row r="4253" spans="1:4">
      <c r="A4253" s="59" t="s">
        <v>6478</v>
      </c>
      <c r="B4253" s="338">
        <v>34993</v>
      </c>
      <c r="C4253" s="337" t="s">
        <v>6797</v>
      </c>
      <c r="D4253" s="60"/>
    </row>
    <row r="4254" spans="1:4">
      <c r="A4254" s="59" t="s">
        <v>5173</v>
      </c>
      <c r="B4254" s="338">
        <v>33989</v>
      </c>
      <c r="C4254" s="337" t="s">
        <v>5337</v>
      </c>
      <c r="D4254" s="60"/>
    </row>
    <row r="4255" spans="1:4">
      <c r="A4255" t="s">
        <v>2512</v>
      </c>
      <c r="B4255" s="341">
        <v>28625</v>
      </c>
      <c r="C4255" s="342" t="s">
        <v>1816</v>
      </c>
      <c r="D4255" s="60"/>
    </row>
    <row r="4256" spans="1:4">
      <c r="A4256" t="s">
        <v>658</v>
      </c>
      <c r="B4256" s="341">
        <v>31821</v>
      </c>
      <c r="C4256" s="342" t="s">
        <v>2409</v>
      </c>
      <c r="D4256" s="60"/>
    </row>
    <row r="4257" spans="1:4">
      <c r="A4257" s="59" t="s">
        <v>233</v>
      </c>
      <c r="B4257" s="338">
        <v>32006</v>
      </c>
      <c r="C4257" s="337" t="s">
        <v>1153</v>
      </c>
      <c r="D4257" s="60"/>
    </row>
    <row r="4258" spans="1:4">
      <c r="A4258" s="59" t="s">
        <v>7178</v>
      </c>
      <c r="B4258" s="338">
        <v>35047</v>
      </c>
      <c r="C4258" s="347" t="s">
        <v>6795</v>
      </c>
      <c r="D4258" s="60"/>
    </row>
    <row r="4259" spans="1:4">
      <c r="A4259" s="59" t="s">
        <v>4636</v>
      </c>
      <c r="B4259" s="338">
        <v>33653</v>
      </c>
      <c r="C4259" s="337" t="s">
        <v>4846</v>
      </c>
      <c r="D4259" s="118"/>
    </row>
    <row r="4260" spans="1:4">
      <c r="A4260" t="s">
        <v>9075</v>
      </c>
      <c r="B4260" s="341">
        <v>36161</v>
      </c>
      <c r="C4260" s="340" t="s">
        <v>8291</v>
      </c>
      <c r="D4260" s="60"/>
    </row>
    <row r="4261" spans="1:4">
      <c r="A4261" s="59" t="s">
        <v>5529</v>
      </c>
      <c r="B4261" s="338">
        <v>34544</v>
      </c>
      <c r="C4261" s="337" t="s">
        <v>5839</v>
      </c>
      <c r="D4261" s="60"/>
    </row>
    <row r="4262" spans="1:4">
      <c r="A4262" t="s">
        <v>2150</v>
      </c>
      <c r="B4262" s="341">
        <v>31411</v>
      </c>
      <c r="C4262" s="342" t="s">
        <v>1278</v>
      </c>
      <c r="D4262" s="60"/>
    </row>
    <row r="4263" spans="1:4">
      <c r="A4263" t="s">
        <v>659</v>
      </c>
      <c r="B4263" s="341">
        <v>31613</v>
      </c>
      <c r="C4263" s="342" t="s">
        <v>3137</v>
      </c>
      <c r="D4263" s="118"/>
    </row>
    <row r="4264" spans="1:4">
      <c r="A4264" t="s">
        <v>1740</v>
      </c>
      <c r="B4264" s="341">
        <v>30148</v>
      </c>
      <c r="C4264" s="342" t="s">
        <v>2197</v>
      </c>
      <c r="D4264" s="60"/>
    </row>
    <row r="4265" spans="1:4">
      <c r="A4265" s="59" t="s">
        <v>5018</v>
      </c>
      <c r="B4265" s="338">
        <v>33670</v>
      </c>
      <c r="C4265" s="337" t="s">
        <v>5316</v>
      </c>
      <c r="D4265" s="60"/>
    </row>
    <row r="4266" spans="1:4">
      <c r="A4266" s="59" t="s">
        <v>234</v>
      </c>
      <c r="B4266" s="338">
        <v>32034</v>
      </c>
      <c r="C4266" s="337" t="s">
        <v>2409</v>
      </c>
      <c r="D4266" s="60"/>
    </row>
    <row r="4267" spans="1:4">
      <c r="A4267" t="s">
        <v>8923</v>
      </c>
      <c r="B4267" s="341">
        <v>36281</v>
      </c>
      <c r="C4267" s="341" t="s">
        <v>9195</v>
      </c>
      <c r="D4267" s="118"/>
    </row>
    <row r="4268" spans="1:4">
      <c r="A4268" s="59" t="s">
        <v>6725</v>
      </c>
      <c r="B4268" s="338">
        <v>34686</v>
      </c>
      <c r="C4268" s="337" t="s">
        <v>6351</v>
      </c>
      <c r="D4268" s="60"/>
    </row>
    <row r="4269" spans="1:4">
      <c r="A4269" t="s">
        <v>10037</v>
      </c>
      <c r="B4269" s="348">
        <v>36511</v>
      </c>
      <c r="C4269" s="340" t="s">
        <v>9539</v>
      </c>
      <c r="D4269" s="60"/>
    </row>
    <row r="4270" spans="1:4">
      <c r="A4270" t="s">
        <v>2151</v>
      </c>
      <c r="B4270" s="341">
        <v>31466</v>
      </c>
      <c r="C4270" s="342" t="s">
        <v>3135</v>
      </c>
      <c r="D4270" s="60"/>
    </row>
    <row r="4271" spans="1:4">
      <c r="A4271" t="s">
        <v>2152</v>
      </c>
      <c r="B4271" s="341">
        <v>29436</v>
      </c>
      <c r="C4271" s="342" t="s">
        <v>3148</v>
      </c>
      <c r="D4271" s="60"/>
    </row>
    <row r="4272" spans="1:4">
      <c r="A4272" s="59" t="s">
        <v>235</v>
      </c>
      <c r="B4272" s="338">
        <v>33203</v>
      </c>
      <c r="C4272" s="337" t="s">
        <v>499</v>
      </c>
      <c r="D4272" s="60"/>
    </row>
    <row r="4273" spans="1:4">
      <c r="A4273" s="10" t="s">
        <v>4473</v>
      </c>
      <c r="B4273" s="341">
        <v>33264</v>
      </c>
      <c r="C4273" s="337" t="s">
        <v>4846</v>
      </c>
      <c r="D4273" s="60"/>
    </row>
    <row r="4274" spans="1:4">
      <c r="A4274" s="59" t="s">
        <v>2153</v>
      </c>
      <c r="B4274" s="338">
        <v>30917</v>
      </c>
      <c r="C4274" s="352" t="s">
        <v>1622</v>
      </c>
      <c r="D4274" s="60"/>
    </row>
    <row r="4275" spans="1:4">
      <c r="A4275" s="59" t="s">
        <v>676</v>
      </c>
      <c r="B4275" s="338">
        <v>32372</v>
      </c>
      <c r="C4275" s="337" t="s">
        <v>1172</v>
      </c>
      <c r="D4275" s="60"/>
    </row>
    <row r="4276" spans="1:4">
      <c r="A4276" s="59" t="s">
        <v>5982</v>
      </c>
      <c r="B4276" s="338">
        <v>34180</v>
      </c>
      <c r="C4276" s="347" t="s">
        <v>5840</v>
      </c>
      <c r="D4276" s="60"/>
    </row>
    <row r="4277" spans="1:4">
      <c r="A4277" s="59" t="s">
        <v>7169</v>
      </c>
      <c r="B4277" s="338">
        <v>35620</v>
      </c>
      <c r="C4277" s="347" t="s">
        <v>7478</v>
      </c>
    </row>
    <row r="4278" spans="1:4">
      <c r="A4278" s="59" t="s">
        <v>6713</v>
      </c>
      <c r="B4278" s="338">
        <v>34296</v>
      </c>
      <c r="C4278" s="337" t="s">
        <v>6351</v>
      </c>
    </row>
    <row r="4279" spans="1:4">
      <c r="A4279" t="s">
        <v>2154</v>
      </c>
      <c r="B4279" s="341">
        <v>30286</v>
      </c>
      <c r="C4279" s="342" t="s">
        <v>2200</v>
      </c>
    </row>
    <row r="4280" spans="1:4">
      <c r="A4280" s="59" t="s">
        <v>5068</v>
      </c>
      <c r="B4280" s="338">
        <v>34005</v>
      </c>
      <c r="C4280" s="337" t="s">
        <v>5314</v>
      </c>
    </row>
    <row r="4281" spans="1:4">
      <c r="A4281" t="s">
        <v>9087</v>
      </c>
      <c r="B4281" s="341">
        <v>36495</v>
      </c>
      <c r="C4281" s="340" t="s">
        <v>8295</v>
      </c>
    </row>
    <row r="4282" spans="1:4">
      <c r="A4282" s="316" t="s">
        <v>11229</v>
      </c>
      <c r="B4282" s="339">
        <v>36404</v>
      </c>
      <c r="C4282" s="340">
        <v>23.6</v>
      </c>
    </row>
    <row r="4283" spans="1:4">
      <c r="A4283" t="s">
        <v>1948</v>
      </c>
      <c r="B4283" s="341">
        <v>30560</v>
      </c>
      <c r="C4283" s="342" t="s">
        <v>3448</v>
      </c>
    </row>
    <row r="4284" spans="1:4">
      <c r="A4284" t="s">
        <v>9325</v>
      </c>
      <c r="B4284" s="341">
        <v>36404</v>
      </c>
    </row>
    <row r="4285" spans="1:4">
      <c r="A4285" s="59" t="s">
        <v>7327</v>
      </c>
      <c r="B4285" s="338">
        <v>34482</v>
      </c>
      <c r="C4285" s="347" t="s">
        <v>6351</v>
      </c>
    </row>
    <row r="4286" spans="1:4">
      <c r="A4286" s="59" t="s">
        <v>5097</v>
      </c>
      <c r="B4286" s="338">
        <v>33094</v>
      </c>
      <c r="C4286" s="337" t="s">
        <v>4182</v>
      </c>
    </row>
    <row r="4287" spans="1:4">
      <c r="A4287" s="59" t="s">
        <v>4645</v>
      </c>
      <c r="B4287" s="338">
        <v>33163</v>
      </c>
      <c r="C4287" s="337" t="s">
        <v>4846</v>
      </c>
    </row>
    <row r="4288" spans="1:4">
      <c r="A4288" t="s">
        <v>10148</v>
      </c>
      <c r="B4288" s="348">
        <v>36118</v>
      </c>
      <c r="C4288" s="340" t="s">
        <v>9339</v>
      </c>
    </row>
    <row r="4289" spans="1:3">
      <c r="A4289" s="59" t="s">
        <v>677</v>
      </c>
      <c r="B4289" s="338">
        <v>32729</v>
      </c>
      <c r="C4289" s="337" t="s">
        <v>1014</v>
      </c>
    </row>
    <row r="4290" spans="1:3">
      <c r="A4290" t="s">
        <v>660</v>
      </c>
      <c r="B4290" s="341">
        <v>31834</v>
      </c>
      <c r="C4290" s="342" t="s">
        <v>2409</v>
      </c>
    </row>
    <row r="4291" spans="1:3">
      <c r="A4291" s="59" t="s">
        <v>236</v>
      </c>
      <c r="B4291" s="338">
        <v>32561</v>
      </c>
      <c r="C4291" s="337" t="s">
        <v>487</v>
      </c>
    </row>
    <row r="4292" spans="1:3">
      <c r="A4292" t="s">
        <v>661</v>
      </c>
      <c r="B4292" s="341">
        <v>30350</v>
      </c>
      <c r="C4292" s="342" t="s">
        <v>3495</v>
      </c>
    </row>
    <row r="4293" spans="1:3">
      <c r="A4293" t="s">
        <v>8902</v>
      </c>
      <c r="B4293" s="341">
        <v>36100</v>
      </c>
      <c r="C4293" s="341" t="s">
        <v>9215</v>
      </c>
    </row>
    <row r="4294" spans="1:3">
      <c r="A4294" t="s">
        <v>662</v>
      </c>
      <c r="B4294" s="341">
        <v>30284</v>
      </c>
      <c r="C4294" s="342" t="s">
        <v>2199</v>
      </c>
    </row>
    <row r="4295" spans="1:3">
      <c r="A4295" s="59" t="s">
        <v>6659</v>
      </c>
      <c r="B4295" s="338">
        <v>35577</v>
      </c>
      <c r="C4295" s="337" t="s">
        <v>6822</v>
      </c>
    </row>
    <row r="4296" spans="1:3">
      <c r="A4296" s="59" t="s">
        <v>6107</v>
      </c>
      <c r="B4296" s="338">
        <v>34527</v>
      </c>
      <c r="C4296" s="347" t="s">
        <v>6351</v>
      </c>
    </row>
    <row r="4297" spans="1:3">
      <c r="A4297" t="s">
        <v>663</v>
      </c>
      <c r="B4297" s="341">
        <v>32320</v>
      </c>
      <c r="C4297" s="342" t="s">
        <v>1153</v>
      </c>
    </row>
    <row r="4298" spans="1:3">
      <c r="A4298" s="59" t="s">
        <v>210</v>
      </c>
      <c r="B4298" s="338">
        <v>32856</v>
      </c>
      <c r="C4298" s="337" t="s">
        <v>483</v>
      </c>
    </row>
    <row r="4299" spans="1:3">
      <c r="A4299" s="59" t="s">
        <v>5697</v>
      </c>
      <c r="B4299" s="338">
        <v>33893</v>
      </c>
      <c r="C4299" s="337" t="s">
        <v>5851</v>
      </c>
    </row>
    <row r="4300" spans="1:3">
      <c r="A4300" t="s">
        <v>3117</v>
      </c>
      <c r="B4300" s="341">
        <v>30173</v>
      </c>
      <c r="C4300" s="342" t="s">
        <v>2196</v>
      </c>
    </row>
    <row r="4301" spans="1:3">
      <c r="A4301" t="s">
        <v>2155</v>
      </c>
      <c r="B4301" s="341">
        <v>30127</v>
      </c>
      <c r="C4301" s="342" t="s">
        <v>3495</v>
      </c>
    </row>
    <row r="4302" spans="1:3">
      <c r="A4302" s="164" t="s">
        <v>8110</v>
      </c>
      <c r="B4302" s="350">
        <v>35592</v>
      </c>
      <c r="C4302" s="351" t="s">
        <v>8285</v>
      </c>
    </row>
    <row r="4303" spans="1:3">
      <c r="A4303" s="59" t="s">
        <v>5181</v>
      </c>
      <c r="B4303" s="338">
        <v>34277</v>
      </c>
      <c r="C4303" s="337" t="s">
        <v>5338</v>
      </c>
    </row>
    <row r="4304" spans="1:3">
      <c r="A4304" t="s">
        <v>2422</v>
      </c>
      <c r="B4304" s="341">
        <v>28929</v>
      </c>
      <c r="C4304" s="342" t="s">
        <v>2423</v>
      </c>
    </row>
    <row r="4305" spans="1:3">
      <c r="A4305" s="59" t="s">
        <v>678</v>
      </c>
      <c r="B4305" s="338">
        <v>31695</v>
      </c>
      <c r="C4305" s="337" t="s">
        <v>3135</v>
      </c>
    </row>
    <row r="4306" spans="1:3">
      <c r="A4306" t="s">
        <v>10257</v>
      </c>
      <c r="B4306" s="348">
        <v>36406</v>
      </c>
      <c r="C4306" s="344" t="s">
        <v>10151</v>
      </c>
    </row>
    <row r="4307" spans="1:3">
      <c r="A4307" t="s">
        <v>1647</v>
      </c>
      <c r="B4307" s="341">
        <v>31013</v>
      </c>
      <c r="C4307" s="342" t="s">
        <v>3491</v>
      </c>
    </row>
    <row r="4308" spans="1:3">
      <c r="A4308" s="59" t="s">
        <v>5555</v>
      </c>
      <c r="B4308" s="338">
        <v>34173</v>
      </c>
      <c r="C4308" s="337" t="s">
        <v>5840</v>
      </c>
    </row>
    <row r="4309" spans="1:3">
      <c r="A4309" s="90" t="s">
        <v>4073</v>
      </c>
      <c r="B4309" s="338">
        <v>30627</v>
      </c>
      <c r="C4309" s="337" t="s">
        <v>487</v>
      </c>
    </row>
    <row r="4310" spans="1:3">
      <c r="A4310" s="164" t="s">
        <v>7935</v>
      </c>
      <c r="B4310" s="350">
        <v>35581</v>
      </c>
      <c r="C4310" s="351" t="s">
        <v>8284</v>
      </c>
    </row>
    <row r="4311" spans="1:3">
      <c r="A4311" t="s">
        <v>2036</v>
      </c>
      <c r="B4311" s="341">
        <v>30433</v>
      </c>
      <c r="C4311" s="342" t="s">
        <v>3495</v>
      </c>
    </row>
    <row r="4312" spans="1:3">
      <c r="A4312" s="10" t="s">
        <v>4446</v>
      </c>
      <c r="B4312" s="341">
        <v>33367</v>
      </c>
      <c r="C4312" s="337" t="s">
        <v>4846</v>
      </c>
    </row>
    <row r="4313" spans="1:3">
      <c r="A4313" t="s">
        <v>9962</v>
      </c>
      <c r="B4313" s="348">
        <v>36295</v>
      </c>
      <c r="C4313" s="340" t="s">
        <v>9980</v>
      </c>
    </row>
    <row r="4314" spans="1:3">
      <c r="A4314" s="59" t="s">
        <v>6216</v>
      </c>
      <c r="B4314" s="338">
        <v>34198</v>
      </c>
      <c r="C4314" s="347" t="s">
        <v>5840</v>
      </c>
    </row>
    <row r="4315" spans="1:3">
      <c r="A4315" s="59" t="s">
        <v>6689</v>
      </c>
      <c r="B4315" s="338">
        <v>35097</v>
      </c>
      <c r="C4315" s="337" t="s">
        <v>6823</v>
      </c>
    </row>
    <row r="4316" spans="1:3">
      <c r="A4316" s="109" t="s">
        <v>8143</v>
      </c>
      <c r="B4316" s="345">
        <v>36210</v>
      </c>
      <c r="C4316" s="346" t="s">
        <v>8284</v>
      </c>
    </row>
    <row r="4317" spans="1:3">
      <c r="A4317" s="59" t="s">
        <v>6051</v>
      </c>
      <c r="B4317" s="338">
        <v>34976</v>
      </c>
      <c r="C4317" s="347" t="s">
        <v>6381</v>
      </c>
    </row>
    <row r="4318" spans="1:3">
      <c r="A4318" t="s">
        <v>1753</v>
      </c>
      <c r="B4318" s="341">
        <v>29238</v>
      </c>
      <c r="C4318" s="342" t="s">
        <v>1754</v>
      </c>
    </row>
    <row r="4319" spans="1:3">
      <c r="A4319" t="s">
        <v>2156</v>
      </c>
      <c r="B4319" s="341">
        <v>30371</v>
      </c>
      <c r="C4319" s="342" t="s">
        <v>3492</v>
      </c>
    </row>
    <row r="4320" spans="1:3">
      <c r="A4320" s="59" t="s">
        <v>5130</v>
      </c>
      <c r="B4320" s="338">
        <v>33253</v>
      </c>
      <c r="C4320" s="337" t="s">
        <v>4846</v>
      </c>
    </row>
    <row r="4321" spans="1:3">
      <c r="A4321" s="164" t="s">
        <v>8182</v>
      </c>
      <c r="B4321" s="350">
        <v>35825</v>
      </c>
      <c r="C4321" s="351" t="s">
        <v>8291</v>
      </c>
    </row>
    <row r="4322" spans="1:3">
      <c r="A4322" s="59" t="s">
        <v>6213</v>
      </c>
      <c r="B4322" s="338">
        <v>34958</v>
      </c>
      <c r="C4322" s="347" t="s">
        <v>6353</v>
      </c>
    </row>
    <row r="4323" spans="1:3">
      <c r="A4323" t="s">
        <v>9891</v>
      </c>
      <c r="B4323" s="348">
        <v>35419</v>
      </c>
      <c r="C4323" s="344" t="s">
        <v>10151</v>
      </c>
    </row>
    <row r="4324" spans="1:3">
      <c r="A4324" s="59" t="s">
        <v>6737</v>
      </c>
      <c r="B4324" s="338">
        <v>34186</v>
      </c>
      <c r="C4324" s="337" t="s">
        <v>5840</v>
      </c>
    </row>
    <row r="4325" spans="1:3">
      <c r="A4325" s="59" t="s">
        <v>5692</v>
      </c>
      <c r="B4325" s="338">
        <v>34654</v>
      </c>
      <c r="C4325" s="337" t="s">
        <v>5841</v>
      </c>
    </row>
    <row r="4326" spans="1:3">
      <c r="A4326" t="s">
        <v>9263</v>
      </c>
      <c r="B4326" s="341"/>
      <c r="C4326" s="341" t="s">
        <v>8459</v>
      </c>
    </row>
    <row r="4327" spans="1:3">
      <c r="A4327" s="59" t="s">
        <v>5611</v>
      </c>
      <c r="B4327" s="338">
        <v>34222</v>
      </c>
      <c r="C4327" s="337" t="s">
        <v>5845</v>
      </c>
    </row>
    <row r="4328" spans="1:3">
      <c r="A4328" s="316" t="s">
        <v>11230</v>
      </c>
      <c r="B4328" s="339">
        <v>36459</v>
      </c>
      <c r="C4328" s="340">
        <v>23.6</v>
      </c>
    </row>
    <row r="4329" spans="1:3">
      <c r="A4329" s="109" t="s">
        <v>8049</v>
      </c>
      <c r="B4329" s="345">
        <v>34630</v>
      </c>
      <c r="C4329" s="346" t="s">
        <v>7478</v>
      </c>
    </row>
    <row r="4330" spans="1:3">
      <c r="A4330" s="59" t="s">
        <v>5484</v>
      </c>
      <c r="B4330" s="338">
        <v>34450</v>
      </c>
      <c r="C4330" s="337" t="s">
        <v>5837</v>
      </c>
    </row>
    <row r="4331" spans="1:3">
      <c r="A4331" s="59" t="s">
        <v>237</v>
      </c>
      <c r="B4331" s="338">
        <v>32975</v>
      </c>
      <c r="C4331" s="337" t="s">
        <v>238</v>
      </c>
    </row>
    <row r="4332" spans="1:3">
      <c r="A4332" t="s">
        <v>10258</v>
      </c>
      <c r="B4332" s="348">
        <v>35767</v>
      </c>
      <c r="C4332" s="344" t="s">
        <v>10151</v>
      </c>
    </row>
    <row r="4333" spans="1:3">
      <c r="A4333" s="59" t="s">
        <v>6215</v>
      </c>
      <c r="B4333" s="338">
        <v>33500</v>
      </c>
      <c r="C4333" s="347" t="s">
        <v>4846</v>
      </c>
    </row>
    <row r="4334" spans="1:3">
      <c r="A4334" s="59" t="s">
        <v>4998</v>
      </c>
      <c r="B4334" s="338">
        <v>33943</v>
      </c>
      <c r="C4334" s="337" t="s">
        <v>5313</v>
      </c>
    </row>
    <row r="4335" spans="1:3">
      <c r="A4335" s="10" t="s">
        <v>4484</v>
      </c>
      <c r="B4335" s="341">
        <v>32280</v>
      </c>
      <c r="C4335" s="337" t="s">
        <v>1163</v>
      </c>
    </row>
    <row r="4336" spans="1:3">
      <c r="A4336" s="59" t="s">
        <v>6190</v>
      </c>
      <c r="B4336" s="338">
        <v>34458</v>
      </c>
      <c r="C4336" s="347" t="s">
        <v>6350</v>
      </c>
    </row>
    <row r="4337" spans="1:3">
      <c r="A4337" t="s">
        <v>2664</v>
      </c>
      <c r="B4337" s="341">
        <v>29962</v>
      </c>
      <c r="C4337" s="342" t="s">
        <v>1636</v>
      </c>
    </row>
    <row r="4338" spans="1:3">
      <c r="A4338" s="59" t="s">
        <v>6094</v>
      </c>
      <c r="B4338" s="338">
        <v>32447</v>
      </c>
      <c r="C4338" s="347" t="s">
        <v>499</v>
      </c>
    </row>
    <row r="4339" spans="1:3">
      <c r="A4339" t="s">
        <v>2157</v>
      </c>
      <c r="B4339" s="341">
        <v>32302</v>
      </c>
      <c r="C4339" s="342" t="s">
        <v>2294</v>
      </c>
    </row>
    <row r="4340" spans="1:3">
      <c r="A4340" t="s">
        <v>2362</v>
      </c>
      <c r="B4340" s="341">
        <v>29973</v>
      </c>
      <c r="C4340" s="342" t="s">
        <v>2986</v>
      </c>
    </row>
    <row r="4341" spans="1:3">
      <c r="A4341" s="59" t="s">
        <v>5028</v>
      </c>
      <c r="B4341" s="338">
        <v>33978</v>
      </c>
      <c r="C4341" s="337" t="s">
        <v>5339</v>
      </c>
    </row>
    <row r="4342" spans="1:3">
      <c r="A4342" t="s">
        <v>239</v>
      </c>
      <c r="B4342" s="341">
        <v>31127</v>
      </c>
      <c r="C4342" s="342" t="s">
        <v>1621</v>
      </c>
    </row>
    <row r="4343" spans="1:3">
      <c r="A4343" s="10" t="s">
        <v>679</v>
      </c>
      <c r="B4343" s="341">
        <v>31127</v>
      </c>
      <c r="C4343" s="342" t="s">
        <v>1621</v>
      </c>
    </row>
    <row r="4344" spans="1:3">
      <c r="A4344" t="s">
        <v>2158</v>
      </c>
      <c r="B4344" s="341">
        <v>28699</v>
      </c>
      <c r="C4344" s="342" t="s">
        <v>2159</v>
      </c>
    </row>
    <row r="4345" spans="1:3">
      <c r="A4345" s="59" t="s">
        <v>6120</v>
      </c>
      <c r="B4345" s="338">
        <v>34415</v>
      </c>
      <c r="C4345" s="347" t="s">
        <v>5840</v>
      </c>
    </row>
    <row r="4346" spans="1:3">
      <c r="A4346" t="s">
        <v>3149</v>
      </c>
      <c r="B4346" s="341">
        <v>27928</v>
      </c>
      <c r="C4346" s="342" t="s">
        <v>3362</v>
      </c>
    </row>
    <row r="4347" spans="1:3">
      <c r="A4347" t="s">
        <v>664</v>
      </c>
      <c r="B4347" s="341">
        <v>33065</v>
      </c>
      <c r="C4347" s="342" t="s">
        <v>665</v>
      </c>
    </row>
    <row r="4348" spans="1:3">
      <c r="A4348" t="s">
        <v>10142</v>
      </c>
      <c r="B4348" s="348">
        <v>36418</v>
      </c>
      <c r="C4348" s="340" t="s">
        <v>9539</v>
      </c>
    </row>
    <row r="4349" spans="1:3">
      <c r="A4349" t="s">
        <v>666</v>
      </c>
      <c r="B4349" s="341">
        <v>31908</v>
      </c>
      <c r="C4349" s="342" t="s">
        <v>2452</v>
      </c>
    </row>
    <row r="4350" spans="1:3">
      <c r="A4350" t="s">
        <v>3209</v>
      </c>
      <c r="B4350" s="341">
        <v>31101</v>
      </c>
      <c r="C4350" s="342" t="s">
        <v>3210</v>
      </c>
    </row>
    <row r="4351" spans="1:3">
      <c r="A4351" t="s">
        <v>667</v>
      </c>
      <c r="B4351" s="341">
        <v>32270</v>
      </c>
      <c r="C4351" s="342" t="s">
        <v>1172</v>
      </c>
    </row>
    <row r="4352" spans="1:3">
      <c r="A4352" s="59" t="s">
        <v>6701</v>
      </c>
      <c r="B4352" s="338">
        <v>34995</v>
      </c>
      <c r="C4352" s="337" t="s">
        <v>6804</v>
      </c>
    </row>
    <row r="4353" spans="1:3">
      <c r="A4353" s="59" t="s">
        <v>5599</v>
      </c>
      <c r="B4353" s="338">
        <v>33389</v>
      </c>
      <c r="C4353" s="347" t="s">
        <v>5317</v>
      </c>
    </row>
    <row r="4354" spans="1:3">
      <c r="A4354" s="99" t="s">
        <v>11231</v>
      </c>
      <c r="B4354" s="339">
        <v>35242</v>
      </c>
      <c r="C4354" s="340" t="s">
        <v>10949</v>
      </c>
    </row>
    <row r="4355" spans="1:3">
      <c r="A4355" s="316" t="s">
        <v>11232</v>
      </c>
      <c r="B4355" s="339">
        <v>35354</v>
      </c>
      <c r="C4355" s="340" t="s">
        <v>10949</v>
      </c>
    </row>
    <row r="4356" spans="1:3">
      <c r="A4356" t="s">
        <v>10143</v>
      </c>
      <c r="B4356" s="348">
        <v>36328</v>
      </c>
      <c r="C4356" s="340" t="s">
        <v>9612</v>
      </c>
    </row>
    <row r="4357" spans="1:3">
      <c r="A4357" s="99" t="s">
        <v>11233</v>
      </c>
      <c r="B4357" s="339">
        <v>37244</v>
      </c>
      <c r="C4357" s="340">
        <v>23.4</v>
      </c>
    </row>
    <row r="4358" spans="1:3">
      <c r="A4358" s="59" t="s">
        <v>4973</v>
      </c>
      <c r="B4358" s="338">
        <v>33691</v>
      </c>
      <c r="C4358" s="337" t="s">
        <v>4846</v>
      </c>
    </row>
    <row r="4359" spans="1:3">
      <c r="A4359" s="59" t="s">
        <v>6561</v>
      </c>
      <c r="B4359" s="338">
        <v>33849</v>
      </c>
      <c r="C4359" s="337" t="s">
        <v>6351</v>
      </c>
    </row>
    <row r="4360" spans="1:3">
      <c r="A4360" s="59" t="s">
        <v>6526</v>
      </c>
      <c r="B4360" s="338">
        <v>35242</v>
      </c>
      <c r="C4360" s="337" t="s">
        <v>6802</v>
      </c>
    </row>
    <row r="4361" spans="1:3">
      <c r="A4361" t="s">
        <v>8877</v>
      </c>
      <c r="B4361" s="341">
        <v>35339</v>
      </c>
      <c r="C4361" s="340" t="s">
        <v>8295</v>
      </c>
    </row>
    <row r="4362" spans="1:3">
      <c r="A4362" s="59" t="s">
        <v>5875</v>
      </c>
      <c r="B4362" s="338">
        <v>33241</v>
      </c>
      <c r="C4362" s="337" t="s">
        <v>4846</v>
      </c>
    </row>
    <row r="4363" spans="1:3">
      <c r="A4363" s="59" t="s">
        <v>6504</v>
      </c>
      <c r="B4363" s="338">
        <v>35089</v>
      </c>
      <c r="C4363" s="337" t="s">
        <v>6797</v>
      </c>
    </row>
    <row r="4364" spans="1:3">
      <c r="A4364" t="s">
        <v>9000</v>
      </c>
      <c r="B4364" s="341">
        <v>36251</v>
      </c>
      <c r="C4364" s="340" t="s">
        <v>8285</v>
      </c>
    </row>
    <row r="4365" spans="1:3">
      <c r="A4365" t="s">
        <v>8885</v>
      </c>
      <c r="B4365" s="341">
        <v>36281</v>
      </c>
      <c r="C4365" s="341" t="s">
        <v>9246</v>
      </c>
    </row>
    <row r="4366" spans="1:3">
      <c r="A4366" s="59" t="s">
        <v>240</v>
      </c>
      <c r="B4366" s="338">
        <v>31457</v>
      </c>
      <c r="C4366" s="337" t="s">
        <v>3284</v>
      </c>
    </row>
    <row r="4367" spans="1:3">
      <c r="A4367" s="59" t="s">
        <v>1783</v>
      </c>
      <c r="B4367" s="338">
        <v>28941</v>
      </c>
      <c r="C4367" s="352" t="s">
        <v>1784</v>
      </c>
    </row>
    <row r="4368" spans="1:3">
      <c r="A4368" t="s">
        <v>3207</v>
      </c>
      <c r="B4368" s="341">
        <v>31939</v>
      </c>
      <c r="C4368" s="342" t="s">
        <v>3135</v>
      </c>
    </row>
    <row r="4369" spans="1:3">
      <c r="A4369" s="59" t="s">
        <v>5031</v>
      </c>
      <c r="B4369" s="338">
        <v>33868</v>
      </c>
      <c r="C4369" s="337" t="s">
        <v>5313</v>
      </c>
    </row>
    <row r="4370" spans="1:3">
      <c r="A4370" t="s">
        <v>2509</v>
      </c>
      <c r="B4370" s="341">
        <v>31740</v>
      </c>
      <c r="C4370" s="342" t="s">
        <v>1447</v>
      </c>
    </row>
    <row r="4371" spans="1:3">
      <c r="A4371" s="59" t="s">
        <v>7199</v>
      </c>
      <c r="B4371" s="338">
        <v>35555</v>
      </c>
      <c r="C4371" s="347" t="s">
        <v>7478</v>
      </c>
    </row>
    <row r="4372" spans="1:3">
      <c r="A4372" t="s">
        <v>3353</v>
      </c>
      <c r="B4372" s="341">
        <v>29292</v>
      </c>
      <c r="C4372" s="342" t="s">
        <v>3028</v>
      </c>
    </row>
    <row r="4373" spans="1:3">
      <c r="A4373" s="109" t="s">
        <v>8132</v>
      </c>
      <c r="B4373" s="345">
        <v>35459</v>
      </c>
      <c r="C4373" s="346" t="s">
        <v>8285</v>
      </c>
    </row>
    <row r="4374" spans="1:3">
      <c r="A4374" s="59" t="s">
        <v>5048</v>
      </c>
      <c r="B4374" s="338">
        <v>34356</v>
      </c>
      <c r="C4374" s="337" t="s">
        <v>5322</v>
      </c>
    </row>
    <row r="4375" spans="1:3">
      <c r="A4375" t="s">
        <v>9937</v>
      </c>
      <c r="B4375" s="341">
        <v>36951</v>
      </c>
      <c r="C4375" s="342" t="s">
        <v>9542</v>
      </c>
    </row>
    <row r="4376" spans="1:3">
      <c r="A4376" s="316" t="s">
        <v>11234</v>
      </c>
      <c r="B4376" s="339">
        <v>36591</v>
      </c>
      <c r="C4376" s="340">
        <v>23.3</v>
      </c>
    </row>
    <row r="4377" spans="1:3">
      <c r="A4377" t="s">
        <v>9887</v>
      </c>
      <c r="B4377" s="368">
        <v>35968</v>
      </c>
      <c r="C4377" s="340" t="s">
        <v>9980</v>
      </c>
    </row>
    <row r="4378" spans="1:3">
      <c r="A4378" t="s">
        <v>3309</v>
      </c>
      <c r="B4378" s="341">
        <v>29136</v>
      </c>
      <c r="C4378" s="342" t="s">
        <v>2904</v>
      </c>
    </row>
    <row r="4379" spans="1:3">
      <c r="A4379" t="s">
        <v>9930</v>
      </c>
      <c r="B4379" s="348">
        <v>36648</v>
      </c>
      <c r="C4379" s="340" t="s">
        <v>9542</v>
      </c>
    </row>
    <row r="4380" spans="1:3">
      <c r="A4380" s="109" t="s">
        <v>8083</v>
      </c>
      <c r="B4380" s="345">
        <v>35202</v>
      </c>
      <c r="C4380" s="346" t="s">
        <v>8286</v>
      </c>
    </row>
    <row r="4381" spans="1:3">
      <c r="A4381" s="59" t="s">
        <v>107</v>
      </c>
      <c r="B4381" s="338">
        <v>33003</v>
      </c>
      <c r="C4381" s="337" t="s">
        <v>489</v>
      </c>
    </row>
    <row r="4382" spans="1:3">
      <c r="A4382" t="s">
        <v>9906</v>
      </c>
      <c r="B4382" s="348">
        <v>36575</v>
      </c>
      <c r="C4382" s="340" t="s">
        <v>9583</v>
      </c>
    </row>
    <row r="4383" spans="1:3">
      <c r="A4383" s="59" t="s">
        <v>5556</v>
      </c>
      <c r="B4383" s="338">
        <v>33914</v>
      </c>
      <c r="C4383" s="337" t="s">
        <v>5840</v>
      </c>
    </row>
    <row r="4384" spans="1:3">
      <c r="A4384" t="s">
        <v>8873</v>
      </c>
      <c r="B4384" s="341">
        <v>35309</v>
      </c>
      <c r="C4384" s="340" t="s">
        <v>8295</v>
      </c>
    </row>
    <row r="4385" spans="1:3">
      <c r="A4385" s="59" t="s">
        <v>6016</v>
      </c>
      <c r="B4385" s="338">
        <v>33477</v>
      </c>
      <c r="C4385" s="347" t="s">
        <v>5314</v>
      </c>
    </row>
    <row r="4386" spans="1:3">
      <c r="A4386" s="10" t="s">
        <v>4388</v>
      </c>
      <c r="B4386" s="341">
        <v>33518</v>
      </c>
      <c r="C4386" s="337" t="s">
        <v>4852</v>
      </c>
    </row>
    <row r="4387" spans="1:3">
      <c r="A4387" t="s">
        <v>2160</v>
      </c>
      <c r="B4387" s="341">
        <v>32567</v>
      </c>
      <c r="C4387" s="342" t="s">
        <v>2161</v>
      </c>
    </row>
    <row r="4388" spans="1:3">
      <c r="A4388" t="s">
        <v>680</v>
      </c>
      <c r="B4388" s="341">
        <v>32193</v>
      </c>
      <c r="C4388" s="342" t="s">
        <v>1014</v>
      </c>
    </row>
    <row r="4389" spans="1:3">
      <c r="A4389" s="99" t="s">
        <v>11235</v>
      </c>
      <c r="B4389" s="339">
        <v>36276</v>
      </c>
      <c r="C4389" s="340" t="s">
        <v>10953</v>
      </c>
    </row>
    <row r="4390" spans="1:3">
      <c r="A4390" s="59" t="s">
        <v>7409</v>
      </c>
      <c r="B4390" s="338">
        <v>34955</v>
      </c>
      <c r="C4390" s="347" t="s">
        <v>6795</v>
      </c>
    </row>
    <row r="4391" spans="1:3">
      <c r="A4391" s="59" t="s">
        <v>5257</v>
      </c>
      <c r="B4391" s="338">
        <v>34486</v>
      </c>
      <c r="C4391" s="337" t="s">
        <v>5316</v>
      </c>
    </row>
    <row r="4392" spans="1:3">
      <c r="A4392" s="59" t="s">
        <v>5405</v>
      </c>
      <c r="B4392" s="338">
        <v>33457</v>
      </c>
      <c r="C4392" s="337" t="s">
        <v>4862</v>
      </c>
    </row>
    <row r="4393" spans="1:3">
      <c r="A4393" t="s">
        <v>668</v>
      </c>
      <c r="B4393" s="341">
        <v>32025</v>
      </c>
      <c r="C4393" s="342" t="s">
        <v>1014</v>
      </c>
    </row>
    <row r="4394" spans="1:3">
      <c r="A4394" t="s">
        <v>8880</v>
      </c>
      <c r="B4394" s="341">
        <v>36312</v>
      </c>
      <c r="C4394" s="341" t="s">
        <v>8522</v>
      </c>
    </row>
    <row r="4395" spans="1:3">
      <c r="A4395" s="164" t="s">
        <v>8154</v>
      </c>
      <c r="B4395" s="350">
        <v>35235</v>
      </c>
      <c r="C4395" s="351" t="s">
        <v>8292</v>
      </c>
    </row>
    <row r="4396" spans="1:3">
      <c r="A4396" s="59" t="s">
        <v>10301</v>
      </c>
      <c r="B4396" s="338">
        <v>35313</v>
      </c>
      <c r="C4396" s="347" t="s">
        <v>7477</v>
      </c>
    </row>
    <row r="4397" spans="1:3">
      <c r="A4397" s="59" t="s">
        <v>6089</v>
      </c>
      <c r="B4397" s="338">
        <v>34280</v>
      </c>
      <c r="C4397" s="347" t="s">
        <v>6351</v>
      </c>
    </row>
    <row r="4398" spans="1:3">
      <c r="A4398" t="s">
        <v>3688</v>
      </c>
      <c r="B4398" s="341">
        <v>30552</v>
      </c>
      <c r="C4398" s="342" t="s">
        <v>2884</v>
      </c>
    </row>
    <row r="4399" spans="1:3">
      <c r="A4399" t="s">
        <v>669</v>
      </c>
      <c r="B4399" s="341">
        <v>31143</v>
      </c>
      <c r="C4399" s="342" t="s">
        <v>1440</v>
      </c>
    </row>
    <row r="4400" spans="1:3">
      <c r="A4400" s="123" t="s">
        <v>10049</v>
      </c>
      <c r="B4400" s="348">
        <v>36314</v>
      </c>
      <c r="C4400" s="340" t="s">
        <v>9542</v>
      </c>
    </row>
    <row r="4401" spans="1:3">
      <c r="A4401" t="s">
        <v>2162</v>
      </c>
      <c r="B4401" s="341">
        <v>31227</v>
      </c>
      <c r="C4401" s="342" t="s">
        <v>2411</v>
      </c>
    </row>
    <row r="4402" spans="1:3">
      <c r="A4402" s="164" t="s">
        <v>11404</v>
      </c>
      <c r="B4402" s="350">
        <v>35708</v>
      </c>
      <c r="C4402" s="351" t="s">
        <v>8288</v>
      </c>
    </row>
    <row r="4403" spans="1:3">
      <c r="A4403" t="s">
        <v>8932</v>
      </c>
      <c r="B4403" s="341">
        <v>35370</v>
      </c>
    </row>
    <row r="4404" spans="1:3">
      <c r="A4404" t="s">
        <v>2163</v>
      </c>
      <c r="B4404" s="341">
        <v>29032</v>
      </c>
      <c r="C4404" s="342" t="s">
        <v>2322</v>
      </c>
    </row>
    <row r="4405" spans="1:3">
      <c r="A4405" t="s">
        <v>9017</v>
      </c>
      <c r="B4405" s="341">
        <v>36805</v>
      </c>
      <c r="C4405" s="341" t="s">
        <v>9181</v>
      </c>
    </row>
    <row r="4406" spans="1:3">
      <c r="A4406" s="59" t="s">
        <v>6035</v>
      </c>
      <c r="B4406" s="338">
        <v>33871</v>
      </c>
      <c r="C4406" s="347" t="s">
        <v>5840</v>
      </c>
    </row>
    <row r="4407" spans="1:3">
      <c r="A4407" s="90" t="s">
        <v>4074</v>
      </c>
      <c r="B4407" s="338">
        <v>32494</v>
      </c>
      <c r="C4407" s="337" t="s">
        <v>499</v>
      </c>
    </row>
    <row r="4408" spans="1:3">
      <c r="A4408" s="99" t="s">
        <v>11236</v>
      </c>
      <c r="B4408" s="339">
        <v>35668</v>
      </c>
      <c r="C4408" s="340" t="s">
        <v>10953</v>
      </c>
    </row>
    <row r="4409" spans="1:3">
      <c r="A4409" s="59" t="s">
        <v>6008</v>
      </c>
      <c r="B4409" s="338">
        <v>34916</v>
      </c>
      <c r="C4409" s="347" t="s">
        <v>6352</v>
      </c>
    </row>
    <row r="4410" spans="1:3">
      <c r="A4410" t="s">
        <v>2164</v>
      </c>
      <c r="B4410" s="341">
        <v>30539</v>
      </c>
      <c r="C4410" s="342" t="s">
        <v>2886</v>
      </c>
    </row>
    <row r="4411" spans="1:3">
      <c r="A4411" s="59" t="s">
        <v>108</v>
      </c>
      <c r="B4411" s="338">
        <v>33103</v>
      </c>
      <c r="C4411" s="337" t="s">
        <v>109</v>
      </c>
    </row>
    <row r="4412" spans="1:3">
      <c r="A4412" s="59" t="s">
        <v>110</v>
      </c>
      <c r="B4412" s="338">
        <v>32249</v>
      </c>
      <c r="C4412" s="337" t="s">
        <v>499</v>
      </c>
    </row>
    <row r="4413" spans="1:3">
      <c r="A4413" t="s">
        <v>2250</v>
      </c>
      <c r="B4413" s="341">
        <v>29695</v>
      </c>
      <c r="C4413" s="342" t="s">
        <v>2186</v>
      </c>
    </row>
    <row r="4414" spans="1:3">
      <c r="A4414" t="s">
        <v>10259</v>
      </c>
      <c r="B4414" s="348">
        <v>36341</v>
      </c>
      <c r="C4414" s="344" t="s">
        <v>10151</v>
      </c>
    </row>
    <row r="4415" spans="1:3">
      <c r="A4415" s="164" t="s">
        <v>7945</v>
      </c>
      <c r="B4415" s="350">
        <v>35519</v>
      </c>
      <c r="C4415" s="351" t="s">
        <v>7477</v>
      </c>
    </row>
    <row r="4416" spans="1:3">
      <c r="A4416" t="s">
        <v>2663</v>
      </c>
      <c r="B4416" s="341">
        <v>29843</v>
      </c>
      <c r="C4416" s="342" t="s">
        <v>2986</v>
      </c>
    </row>
    <row r="4417" spans="1:3">
      <c r="A4417" s="90" t="s">
        <v>4075</v>
      </c>
      <c r="B4417" s="338">
        <v>32858</v>
      </c>
      <c r="C4417" s="337" t="s">
        <v>499</v>
      </c>
    </row>
    <row r="4418" spans="1:3">
      <c r="A4418" t="s">
        <v>2165</v>
      </c>
      <c r="B4418" s="341">
        <v>31094</v>
      </c>
      <c r="C4418" s="342" t="s">
        <v>1444</v>
      </c>
    </row>
    <row r="4419" spans="1:3">
      <c r="A4419" t="s">
        <v>3243</v>
      </c>
      <c r="B4419" s="341">
        <v>31039</v>
      </c>
      <c r="C4419" s="342" t="s">
        <v>3489</v>
      </c>
    </row>
    <row r="4420" spans="1:3">
      <c r="A4420" s="59" t="s">
        <v>7361</v>
      </c>
      <c r="B4420" s="338">
        <v>35550</v>
      </c>
      <c r="C4420" s="347" t="s">
        <v>7479</v>
      </c>
    </row>
    <row r="4421" spans="1:3">
      <c r="A4421" t="s">
        <v>3101</v>
      </c>
      <c r="B4421" s="341">
        <v>31147</v>
      </c>
      <c r="C4421" s="342" t="s">
        <v>1440</v>
      </c>
    </row>
    <row r="4422" spans="1:3">
      <c r="A4422" t="s">
        <v>681</v>
      </c>
      <c r="B4422" s="341">
        <v>32198</v>
      </c>
      <c r="C4422" s="342" t="s">
        <v>480</v>
      </c>
    </row>
    <row r="4423" spans="1:3">
      <c r="A4423" t="s">
        <v>3289</v>
      </c>
      <c r="B4423" s="341">
        <v>30826</v>
      </c>
      <c r="C4423" s="342" t="s">
        <v>2197</v>
      </c>
    </row>
    <row r="4424" spans="1:3">
      <c r="A4424" s="59" t="s">
        <v>5537</v>
      </c>
      <c r="B4424" s="338">
        <v>33897</v>
      </c>
      <c r="C4424" s="337" t="s">
        <v>5840</v>
      </c>
    </row>
    <row r="4425" spans="1:3">
      <c r="A4425" t="s">
        <v>3102</v>
      </c>
      <c r="B4425" s="341">
        <v>30568</v>
      </c>
      <c r="C4425" s="342" t="s">
        <v>3490</v>
      </c>
    </row>
    <row r="4426" spans="1:3">
      <c r="A4426" s="59" t="s">
        <v>7421</v>
      </c>
      <c r="B4426" s="338">
        <v>34302</v>
      </c>
      <c r="C4426" s="347" t="s">
        <v>5840</v>
      </c>
    </row>
    <row r="4427" spans="1:3">
      <c r="A4427" t="s">
        <v>670</v>
      </c>
      <c r="B4427" s="341">
        <v>29119</v>
      </c>
      <c r="C4427" s="342" t="s">
        <v>2196</v>
      </c>
    </row>
    <row r="4428" spans="1:3">
      <c r="A4428" s="316" t="s">
        <v>11237</v>
      </c>
      <c r="B4428" s="339">
        <v>36733</v>
      </c>
      <c r="C4428" s="340">
        <v>23.2</v>
      </c>
    </row>
    <row r="4429" spans="1:3">
      <c r="A4429" t="s">
        <v>671</v>
      </c>
      <c r="B4429" s="341">
        <v>31378</v>
      </c>
      <c r="C4429" s="342" t="s">
        <v>2796</v>
      </c>
    </row>
    <row r="4430" spans="1:3">
      <c r="A4430" t="s">
        <v>2906</v>
      </c>
      <c r="B4430" s="341">
        <v>28206</v>
      </c>
      <c r="C4430" s="342" t="s">
        <v>2692</v>
      </c>
    </row>
    <row r="4431" spans="1:3">
      <c r="A4431" t="s">
        <v>682</v>
      </c>
      <c r="B4431" s="341">
        <v>31445</v>
      </c>
      <c r="C4431" s="342" t="s">
        <v>2409</v>
      </c>
    </row>
    <row r="4432" spans="1:3">
      <c r="A4432" s="59" t="s">
        <v>5395</v>
      </c>
      <c r="B4432" s="338">
        <v>33250</v>
      </c>
      <c r="C4432" s="337" t="s">
        <v>4182</v>
      </c>
    </row>
    <row r="4433" spans="1:3">
      <c r="A4433" t="s">
        <v>1284</v>
      </c>
      <c r="B4433" s="341">
        <v>31635</v>
      </c>
      <c r="C4433" s="342" t="s">
        <v>1444</v>
      </c>
    </row>
    <row r="4434" spans="1:3">
      <c r="A4434" t="s">
        <v>4904</v>
      </c>
      <c r="B4434" s="341">
        <v>29830</v>
      </c>
      <c r="C4434" s="342" t="s">
        <v>2322</v>
      </c>
    </row>
    <row r="4435" spans="1:3">
      <c r="A4435" s="59" t="s">
        <v>111</v>
      </c>
      <c r="B4435" s="338">
        <v>32947</v>
      </c>
      <c r="C4435" s="337" t="s">
        <v>489</v>
      </c>
    </row>
    <row r="4436" spans="1:3">
      <c r="A4436" s="90" t="s">
        <v>4076</v>
      </c>
      <c r="B4436" s="338">
        <v>32341</v>
      </c>
      <c r="C4436" s="337" t="s">
        <v>1153</v>
      </c>
    </row>
    <row r="4437" spans="1:3">
      <c r="A4437" t="s">
        <v>1522</v>
      </c>
      <c r="B4437" s="341">
        <v>30965</v>
      </c>
      <c r="C4437" s="342" t="s">
        <v>2884</v>
      </c>
    </row>
    <row r="4438" spans="1:3">
      <c r="A4438" s="164" t="s">
        <v>7984</v>
      </c>
      <c r="B4438" s="350">
        <v>35325</v>
      </c>
      <c r="C4438" s="351" t="s">
        <v>8286</v>
      </c>
    </row>
    <row r="4439" spans="1:3">
      <c r="A4439" s="59" t="s">
        <v>112</v>
      </c>
      <c r="B4439" s="338">
        <v>32279</v>
      </c>
      <c r="C4439" s="337" t="s">
        <v>487</v>
      </c>
    </row>
    <row r="4440" spans="1:3">
      <c r="A4440" t="s">
        <v>872</v>
      </c>
      <c r="B4440" s="341">
        <v>31536</v>
      </c>
      <c r="C4440" s="342" t="s">
        <v>3137</v>
      </c>
    </row>
    <row r="4441" spans="1:3">
      <c r="A4441" t="s">
        <v>2427</v>
      </c>
      <c r="B4441" s="341">
        <v>28889</v>
      </c>
      <c r="C4441" s="342" t="s">
        <v>2199</v>
      </c>
    </row>
    <row r="4442" spans="1:3">
      <c r="A4442" t="s">
        <v>2166</v>
      </c>
      <c r="B4442" s="341">
        <v>32713</v>
      </c>
      <c r="C4442" s="342" t="s">
        <v>2167</v>
      </c>
    </row>
    <row r="4443" spans="1:3">
      <c r="A4443" t="s">
        <v>873</v>
      </c>
      <c r="B4443" s="341">
        <v>32713</v>
      </c>
      <c r="C4443" s="342" t="s">
        <v>874</v>
      </c>
    </row>
    <row r="4444" spans="1:3">
      <c r="A4444" s="59" t="s">
        <v>5201</v>
      </c>
      <c r="B4444" s="338">
        <v>34553</v>
      </c>
      <c r="C4444" s="337" t="s">
        <v>5318</v>
      </c>
    </row>
    <row r="4445" spans="1:3">
      <c r="A4445" s="59" t="s">
        <v>113</v>
      </c>
      <c r="B4445" s="338">
        <v>31851</v>
      </c>
      <c r="C4445" s="337" t="s">
        <v>865</v>
      </c>
    </row>
    <row r="4446" spans="1:3">
      <c r="A4446" t="s">
        <v>875</v>
      </c>
      <c r="B4446" s="341">
        <v>32443</v>
      </c>
      <c r="C4446" s="342" t="s">
        <v>1156</v>
      </c>
    </row>
    <row r="4447" spans="1:3">
      <c r="A4447" s="164" t="s">
        <v>8222</v>
      </c>
      <c r="B4447" s="350">
        <v>34954</v>
      </c>
      <c r="C4447" s="351" t="s">
        <v>6795</v>
      </c>
    </row>
    <row r="4448" spans="1:3">
      <c r="A4448" t="s">
        <v>876</v>
      </c>
      <c r="B4448" s="341">
        <v>31273</v>
      </c>
      <c r="C4448" s="342" t="s">
        <v>1439</v>
      </c>
    </row>
    <row r="4449" spans="1:3">
      <c r="A4449" t="s">
        <v>9229</v>
      </c>
      <c r="B4449" s="341"/>
      <c r="C4449" s="341" t="s">
        <v>8522</v>
      </c>
    </row>
    <row r="4450" spans="1:3">
      <c r="A4450" t="s">
        <v>9229</v>
      </c>
      <c r="B4450" s="348">
        <v>35733</v>
      </c>
      <c r="C4450" s="340" t="s">
        <v>8522</v>
      </c>
    </row>
    <row r="4451" spans="1:3">
      <c r="A4451" s="59" t="s">
        <v>202</v>
      </c>
      <c r="B4451" s="338">
        <v>32476</v>
      </c>
      <c r="C4451" s="337" t="s">
        <v>499</v>
      </c>
    </row>
    <row r="4452" spans="1:3">
      <c r="A4452" s="90" t="s">
        <v>4077</v>
      </c>
      <c r="B4452" s="338">
        <v>32260</v>
      </c>
      <c r="C4452" s="337" t="s">
        <v>4181</v>
      </c>
    </row>
    <row r="4453" spans="1:3">
      <c r="A4453" s="59" t="s">
        <v>6639</v>
      </c>
      <c r="B4453" s="338">
        <v>34381</v>
      </c>
      <c r="C4453" s="337" t="s">
        <v>5840</v>
      </c>
    </row>
    <row r="4454" spans="1:3">
      <c r="A4454" s="59" t="s">
        <v>4641</v>
      </c>
      <c r="B4454" s="338">
        <v>33565</v>
      </c>
      <c r="C4454" s="337" t="s">
        <v>4862</v>
      </c>
    </row>
    <row r="4455" spans="1:3">
      <c r="A4455" s="59" t="s">
        <v>114</v>
      </c>
      <c r="B4455" s="338">
        <v>32211</v>
      </c>
      <c r="C4455" s="337" t="s">
        <v>1153</v>
      </c>
    </row>
    <row r="4456" spans="1:3">
      <c r="A4456" s="109" t="s">
        <v>8130</v>
      </c>
      <c r="B4456" s="345">
        <v>35367</v>
      </c>
      <c r="C4456" s="346" t="s">
        <v>7479</v>
      </c>
    </row>
    <row r="4457" spans="1:3">
      <c r="A4457" t="s">
        <v>1028</v>
      </c>
      <c r="B4457" s="341">
        <v>31977</v>
      </c>
      <c r="C4457" s="342" t="s">
        <v>3138</v>
      </c>
    </row>
    <row r="4458" spans="1:3">
      <c r="A4458" t="s">
        <v>3819</v>
      </c>
      <c r="B4458" s="341">
        <v>33353</v>
      </c>
      <c r="C4458" s="342" t="s">
        <v>4181</v>
      </c>
    </row>
    <row r="4459" spans="1:3">
      <c r="A4459" t="s">
        <v>2607</v>
      </c>
      <c r="B4459" s="341">
        <v>30904</v>
      </c>
      <c r="C4459" s="342" t="s">
        <v>3495</v>
      </c>
    </row>
    <row r="4460" spans="1:3">
      <c r="A4460" s="59" t="s">
        <v>7113</v>
      </c>
      <c r="B4460" s="338">
        <v>35206</v>
      </c>
      <c r="C4460" s="347" t="s">
        <v>7477</v>
      </c>
    </row>
    <row r="4461" spans="1:3">
      <c r="A4461" s="59" t="s">
        <v>5663</v>
      </c>
      <c r="B4461" s="338">
        <v>34179</v>
      </c>
      <c r="C4461" s="347" t="s">
        <v>5837</v>
      </c>
    </row>
    <row r="4462" spans="1:3">
      <c r="A4462" t="s">
        <v>2168</v>
      </c>
      <c r="B4462" s="341">
        <v>31632</v>
      </c>
      <c r="C4462" s="342" t="s">
        <v>3137</v>
      </c>
    </row>
    <row r="4463" spans="1:3">
      <c r="A4463" s="59" t="s">
        <v>6456</v>
      </c>
      <c r="B4463" s="338">
        <v>34618</v>
      </c>
      <c r="C4463" s="337" t="s">
        <v>6824</v>
      </c>
    </row>
    <row r="4464" spans="1:3">
      <c r="A4464" t="s">
        <v>8937</v>
      </c>
      <c r="B4464" s="341">
        <v>35886</v>
      </c>
    </row>
    <row r="4465" spans="1:3">
      <c r="A4465" t="s">
        <v>877</v>
      </c>
      <c r="B4465" s="341">
        <v>32608</v>
      </c>
      <c r="C4465" s="342" t="s">
        <v>2414</v>
      </c>
    </row>
    <row r="4466" spans="1:3">
      <c r="A4466" t="s">
        <v>10260</v>
      </c>
      <c r="B4466" s="348">
        <v>36313</v>
      </c>
      <c r="C4466" s="344" t="s">
        <v>10151</v>
      </c>
    </row>
    <row r="4467" spans="1:3">
      <c r="A4467" s="59" t="s">
        <v>5707</v>
      </c>
      <c r="B4467" s="338">
        <v>34610</v>
      </c>
      <c r="C4467" s="337" t="s">
        <v>5840</v>
      </c>
    </row>
    <row r="4468" spans="1:3">
      <c r="A4468" s="10" t="s">
        <v>4395</v>
      </c>
      <c r="B4468" s="341">
        <v>33847</v>
      </c>
      <c r="C4468" s="337" t="s">
        <v>4855</v>
      </c>
    </row>
    <row r="4469" spans="1:3">
      <c r="A4469" s="109" t="s">
        <v>7922</v>
      </c>
      <c r="B4469" s="345">
        <v>35814</v>
      </c>
      <c r="C4469" s="346" t="s">
        <v>8291</v>
      </c>
    </row>
    <row r="4470" spans="1:3">
      <c r="A4470" s="316" t="s">
        <v>11238</v>
      </c>
      <c r="B4470" s="339">
        <v>35667</v>
      </c>
      <c r="C4470" s="340" t="s">
        <v>10992</v>
      </c>
    </row>
    <row r="4471" spans="1:3">
      <c r="A4471" s="59" t="s">
        <v>7286</v>
      </c>
      <c r="B4471" s="338">
        <v>35640</v>
      </c>
      <c r="C4471" s="347" t="s">
        <v>7482</v>
      </c>
    </row>
    <row r="4472" spans="1:3">
      <c r="A4472" s="59" t="s">
        <v>7322</v>
      </c>
      <c r="B4472" s="338">
        <v>34290</v>
      </c>
      <c r="C4472" s="347" t="s">
        <v>6795</v>
      </c>
    </row>
    <row r="4473" spans="1:3">
      <c r="A4473" s="164" t="s">
        <v>8221</v>
      </c>
      <c r="B4473" s="350">
        <v>35329</v>
      </c>
      <c r="C4473" s="351" t="s">
        <v>8284</v>
      </c>
    </row>
    <row r="4474" spans="1:3">
      <c r="A4474" s="10" t="s">
        <v>4579</v>
      </c>
      <c r="B4474" s="341">
        <v>33837</v>
      </c>
      <c r="C4474" s="337" t="s">
        <v>4862</v>
      </c>
    </row>
    <row r="4475" spans="1:3">
      <c r="A4475" t="s">
        <v>878</v>
      </c>
      <c r="B4475" s="341">
        <v>31895</v>
      </c>
      <c r="C4475" s="342" t="s">
        <v>1156</v>
      </c>
    </row>
    <row r="4476" spans="1:3">
      <c r="A4476" s="59" t="s">
        <v>5687</v>
      </c>
      <c r="B4476" s="338">
        <v>34474</v>
      </c>
      <c r="C4476" s="337" t="s">
        <v>5842</v>
      </c>
    </row>
    <row r="4477" spans="1:3">
      <c r="A4477" s="59" t="s">
        <v>6739</v>
      </c>
      <c r="B4477" s="338">
        <v>33687</v>
      </c>
      <c r="C4477" s="337" t="s">
        <v>5316</v>
      </c>
    </row>
    <row r="4478" spans="1:3">
      <c r="A4478" t="s">
        <v>3288</v>
      </c>
      <c r="B4478" s="341">
        <v>27609</v>
      </c>
      <c r="C4478" s="342"/>
    </row>
    <row r="4479" spans="1:3">
      <c r="A4479" s="100" t="s">
        <v>4368</v>
      </c>
      <c r="B4479" s="341">
        <v>33787</v>
      </c>
      <c r="C4479" s="337" t="s">
        <v>4880</v>
      </c>
    </row>
    <row r="4480" spans="1:3">
      <c r="A4480" s="316" t="s">
        <v>11239</v>
      </c>
      <c r="B4480" s="339">
        <v>36458</v>
      </c>
      <c r="C4480" s="340" t="s">
        <v>10953</v>
      </c>
    </row>
    <row r="4481" spans="1:3">
      <c r="A4481" s="59" t="s">
        <v>7298</v>
      </c>
      <c r="B4481" s="338">
        <v>34684</v>
      </c>
      <c r="C4481" s="347" t="s">
        <v>6800</v>
      </c>
    </row>
    <row r="4482" spans="1:3">
      <c r="A4482" t="s">
        <v>1059</v>
      </c>
      <c r="B4482" s="341">
        <v>31576</v>
      </c>
      <c r="C4482" s="342" t="s">
        <v>3135</v>
      </c>
    </row>
    <row r="4483" spans="1:3">
      <c r="A4483" s="59" t="s">
        <v>228</v>
      </c>
      <c r="B4483" s="338">
        <v>32679</v>
      </c>
      <c r="C4483" s="337" t="s">
        <v>72</v>
      </c>
    </row>
    <row r="4484" spans="1:3">
      <c r="A4484" t="s">
        <v>2169</v>
      </c>
      <c r="B4484" s="341">
        <v>32171</v>
      </c>
      <c r="C4484" s="342" t="s">
        <v>2292</v>
      </c>
    </row>
    <row r="4485" spans="1:3">
      <c r="A4485" s="90" t="s">
        <v>4078</v>
      </c>
      <c r="B4485" s="338">
        <v>33086</v>
      </c>
      <c r="C4485" s="337" t="s">
        <v>4210</v>
      </c>
    </row>
    <row r="4486" spans="1:3">
      <c r="A4486" s="59" t="s">
        <v>5137</v>
      </c>
      <c r="B4486" s="338">
        <v>33225</v>
      </c>
      <c r="C4486" s="337" t="s">
        <v>5314</v>
      </c>
    </row>
    <row r="4487" spans="1:3">
      <c r="A4487" s="59" t="s">
        <v>5000</v>
      </c>
      <c r="B4487" s="338">
        <v>33712</v>
      </c>
      <c r="C4487" s="337" t="s">
        <v>5324</v>
      </c>
    </row>
    <row r="4488" spans="1:3">
      <c r="A4488" s="59" t="s">
        <v>5725</v>
      </c>
      <c r="B4488" s="338">
        <v>34062</v>
      </c>
      <c r="C4488" s="337" t="s">
        <v>5840</v>
      </c>
    </row>
    <row r="4489" spans="1:3">
      <c r="A4489" s="10" t="s">
        <v>4360</v>
      </c>
      <c r="B4489" s="341">
        <v>33348</v>
      </c>
      <c r="C4489" s="337" t="s">
        <v>4179</v>
      </c>
    </row>
    <row r="4490" spans="1:3">
      <c r="A4490" t="s">
        <v>9888</v>
      </c>
      <c r="B4490" s="348">
        <v>36521</v>
      </c>
      <c r="C4490" s="340" t="s">
        <v>9339</v>
      </c>
    </row>
    <row r="4491" spans="1:3">
      <c r="A4491" s="59" t="s">
        <v>6160</v>
      </c>
      <c r="B4491" s="338">
        <v>34741</v>
      </c>
      <c r="C4491" s="347" t="s">
        <v>6355</v>
      </c>
    </row>
    <row r="4492" spans="1:3">
      <c r="A4492" t="s">
        <v>2170</v>
      </c>
      <c r="B4492" s="341">
        <v>32422</v>
      </c>
      <c r="C4492" s="342" t="s">
        <v>2452</v>
      </c>
    </row>
    <row r="4493" spans="1:3">
      <c r="A4493" t="s">
        <v>8899</v>
      </c>
      <c r="B4493" s="341">
        <v>35704</v>
      </c>
      <c r="C4493" s="340" t="s">
        <v>8291</v>
      </c>
    </row>
    <row r="4494" spans="1:3">
      <c r="A4494" s="109" t="s">
        <v>7993</v>
      </c>
      <c r="B4494" s="345">
        <v>36385</v>
      </c>
      <c r="C4494" s="346" t="s">
        <v>8287</v>
      </c>
    </row>
    <row r="4495" spans="1:3">
      <c r="A4495" s="59" t="s">
        <v>5985</v>
      </c>
      <c r="B4495" s="338">
        <v>33109</v>
      </c>
      <c r="C4495" s="347" t="s">
        <v>4184</v>
      </c>
    </row>
    <row r="4496" spans="1:3">
      <c r="A4496" s="59" t="s">
        <v>6468</v>
      </c>
      <c r="B4496" s="338">
        <v>34781</v>
      </c>
      <c r="C4496" s="337" t="s">
        <v>6802</v>
      </c>
    </row>
    <row r="4497" spans="1:3">
      <c r="A4497" s="59" t="s">
        <v>115</v>
      </c>
      <c r="B4497" s="338">
        <v>32664</v>
      </c>
      <c r="C4497" s="337" t="s">
        <v>483</v>
      </c>
    </row>
    <row r="4498" spans="1:3">
      <c r="A4498" s="91" t="s">
        <v>4079</v>
      </c>
      <c r="B4498" s="338">
        <v>32899</v>
      </c>
      <c r="C4498" s="337" t="s">
        <v>499</v>
      </c>
    </row>
    <row r="4499" spans="1:3">
      <c r="A4499" t="s">
        <v>1019</v>
      </c>
      <c r="B4499" s="341">
        <v>31427</v>
      </c>
      <c r="C4499" s="342" t="s">
        <v>3140</v>
      </c>
    </row>
    <row r="4500" spans="1:3">
      <c r="A4500" t="s">
        <v>879</v>
      </c>
      <c r="B4500" s="341">
        <v>30982</v>
      </c>
      <c r="C4500" s="342" t="s">
        <v>880</v>
      </c>
    </row>
    <row r="4501" spans="1:3">
      <c r="A4501" t="s">
        <v>881</v>
      </c>
      <c r="B4501" s="341">
        <v>33011</v>
      </c>
      <c r="C4501" s="342" t="s">
        <v>882</v>
      </c>
    </row>
    <row r="4502" spans="1:3">
      <c r="A4502" s="59" t="s">
        <v>6751</v>
      </c>
      <c r="B4502" s="338">
        <v>35040</v>
      </c>
      <c r="C4502" s="337" t="s">
        <v>6796</v>
      </c>
    </row>
    <row r="4503" spans="1:3">
      <c r="A4503" t="s">
        <v>10051</v>
      </c>
      <c r="B4503" s="348">
        <v>36600</v>
      </c>
      <c r="C4503" s="340" t="s">
        <v>9612</v>
      </c>
    </row>
    <row r="4504" spans="1:3">
      <c r="A4504" s="59" t="s">
        <v>5140</v>
      </c>
      <c r="B4504" s="338">
        <v>33308</v>
      </c>
      <c r="C4504" s="337" t="s">
        <v>4846</v>
      </c>
    </row>
    <row r="4505" spans="1:3">
      <c r="A4505" t="s">
        <v>2363</v>
      </c>
      <c r="B4505" s="341">
        <v>28392</v>
      </c>
      <c r="C4505" s="342" t="s">
        <v>3420</v>
      </c>
    </row>
    <row r="4506" spans="1:3">
      <c r="A4506" t="s">
        <v>1423</v>
      </c>
      <c r="B4506" s="341">
        <v>31486</v>
      </c>
      <c r="C4506" s="342" t="s">
        <v>1444</v>
      </c>
    </row>
    <row r="4507" spans="1:3">
      <c r="A4507" t="s">
        <v>2171</v>
      </c>
      <c r="B4507" s="341">
        <v>27988</v>
      </c>
      <c r="C4507" s="342" t="s">
        <v>1255</v>
      </c>
    </row>
    <row r="4508" spans="1:3">
      <c r="A4508" t="s">
        <v>883</v>
      </c>
      <c r="B4508" s="341">
        <v>32792</v>
      </c>
      <c r="C4508" s="342" t="s">
        <v>1172</v>
      </c>
    </row>
    <row r="4509" spans="1:3">
      <c r="A4509" t="s">
        <v>9146</v>
      </c>
      <c r="B4509" s="341">
        <v>35855</v>
      </c>
      <c r="C4509" s="341" t="s">
        <v>8401</v>
      </c>
    </row>
    <row r="4510" spans="1:3">
      <c r="A4510" s="59" t="s">
        <v>6112</v>
      </c>
      <c r="B4510" s="338">
        <v>34235</v>
      </c>
      <c r="C4510" s="347" t="s">
        <v>5843</v>
      </c>
    </row>
    <row r="4511" spans="1:3">
      <c r="A4511" s="59" t="s">
        <v>6459</v>
      </c>
      <c r="B4511" s="338">
        <v>35202</v>
      </c>
      <c r="C4511" s="337" t="s">
        <v>6825</v>
      </c>
    </row>
    <row r="4512" spans="1:3">
      <c r="A4512" t="s">
        <v>10053</v>
      </c>
      <c r="B4512" s="348">
        <v>35696</v>
      </c>
      <c r="C4512" s="340" t="s">
        <v>9539</v>
      </c>
    </row>
    <row r="4513" spans="1:3">
      <c r="A4513" s="90" t="s">
        <v>4080</v>
      </c>
      <c r="B4513" s="338">
        <v>32066</v>
      </c>
      <c r="C4513" s="337" t="s">
        <v>499</v>
      </c>
    </row>
    <row r="4514" spans="1:3">
      <c r="A4514" s="59" t="s">
        <v>209</v>
      </c>
      <c r="B4514" s="338">
        <v>32204</v>
      </c>
      <c r="C4514" s="337" t="s">
        <v>497</v>
      </c>
    </row>
    <row r="4515" spans="1:3">
      <c r="A4515" t="s">
        <v>1416</v>
      </c>
      <c r="B4515" s="341">
        <v>28854</v>
      </c>
      <c r="C4515" s="342" t="s">
        <v>1448</v>
      </c>
    </row>
    <row r="4516" spans="1:3">
      <c r="A4516" t="s">
        <v>3218</v>
      </c>
      <c r="B4516" s="341">
        <v>31604</v>
      </c>
      <c r="C4516" s="342" t="s">
        <v>3219</v>
      </c>
    </row>
    <row r="4517" spans="1:3">
      <c r="A4517" s="90" t="s">
        <v>4081</v>
      </c>
      <c r="B4517" s="338">
        <v>33051</v>
      </c>
      <c r="C4517" s="337" t="s">
        <v>4184</v>
      </c>
    </row>
    <row r="4518" spans="1:3">
      <c r="A4518" s="59" t="s">
        <v>6001</v>
      </c>
      <c r="B4518" s="338">
        <v>34446</v>
      </c>
      <c r="C4518" s="347" t="s">
        <v>6382</v>
      </c>
    </row>
    <row r="4519" spans="1:3">
      <c r="A4519" t="s">
        <v>884</v>
      </c>
      <c r="B4519" s="341">
        <v>30366</v>
      </c>
      <c r="C4519" s="342" t="s">
        <v>2886</v>
      </c>
    </row>
    <row r="4520" spans="1:3">
      <c r="A4520" s="59" t="s">
        <v>5472</v>
      </c>
      <c r="B4520" s="338">
        <v>34631</v>
      </c>
      <c r="C4520" s="337" t="s">
        <v>5859</v>
      </c>
    </row>
    <row r="4521" spans="1:3">
      <c r="A4521" s="164" t="s">
        <v>7940</v>
      </c>
      <c r="B4521" s="350">
        <v>34949</v>
      </c>
      <c r="C4521" s="351" t="s">
        <v>8286</v>
      </c>
    </row>
    <row r="4522" spans="1:3">
      <c r="A4522" s="59" t="s">
        <v>5012</v>
      </c>
      <c r="B4522" s="338">
        <v>33845</v>
      </c>
      <c r="C4522" s="337" t="s">
        <v>5340</v>
      </c>
    </row>
    <row r="4523" spans="1:3">
      <c r="A4523" s="59" t="s">
        <v>116</v>
      </c>
      <c r="B4523" s="338">
        <v>33000</v>
      </c>
      <c r="C4523" s="337" t="s">
        <v>487</v>
      </c>
    </row>
    <row r="4524" spans="1:3">
      <c r="A4524" t="s">
        <v>1552</v>
      </c>
      <c r="B4524" s="341">
        <v>29084</v>
      </c>
      <c r="C4524" s="342" t="s">
        <v>2322</v>
      </c>
    </row>
    <row r="4525" spans="1:3">
      <c r="A4525" s="90" t="s">
        <v>4082</v>
      </c>
      <c r="B4525" s="338">
        <v>33601</v>
      </c>
      <c r="C4525" s="337" t="s">
        <v>4187</v>
      </c>
    </row>
    <row r="4526" spans="1:3">
      <c r="A4526" s="59" t="s">
        <v>216</v>
      </c>
      <c r="B4526" s="338">
        <v>33365</v>
      </c>
      <c r="C4526" s="337" t="s">
        <v>483</v>
      </c>
    </row>
    <row r="4527" spans="1:3">
      <c r="A4527" s="59" t="s">
        <v>6463</v>
      </c>
      <c r="B4527" s="338">
        <v>34627</v>
      </c>
      <c r="C4527" s="337" t="s">
        <v>6797</v>
      </c>
    </row>
    <row r="4528" spans="1:3">
      <c r="A4528" s="59" t="s">
        <v>5456</v>
      </c>
      <c r="B4528" s="338">
        <v>34426</v>
      </c>
      <c r="C4528" s="337" t="s">
        <v>5864</v>
      </c>
    </row>
    <row r="4529" spans="1:3">
      <c r="A4529" s="59" t="s">
        <v>7170</v>
      </c>
      <c r="B4529" s="338">
        <v>35786</v>
      </c>
      <c r="C4529" s="347" t="s">
        <v>7480</v>
      </c>
    </row>
    <row r="4530" spans="1:3">
      <c r="A4530" s="59" t="s">
        <v>7328</v>
      </c>
      <c r="B4530" s="338">
        <v>34805</v>
      </c>
      <c r="C4530" s="347" t="s">
        <v>6800</v>
      </c>
    </row>
    <row r="4531" spans="1:3">
      <c r="A4531" t="s">
        <v>3557</v>
      </c>
      <c r="B4531" s="341">
        <v>29827</v>
      </c>
      <c r="C4531" s="342" t="s">
        <v>3095</v>
      </c>
    </row>
    <row r="4532" spans="1:3">
      <c r="A4532" t="s">
        <v>4083</v>
      </c>
      <c r="B4532" s="341">
        <v>29827</v>
      </c>
      <c r="C4532" s="342" t="s">
        <v>3095</v>
      </c>
    </row>
    <row r="4533" spans="1:3">
      <c r="A4533" s="59" t="s">
        <v>5225</v>
      </c>
      <c r="B4533" s="338">
        <v>34184</v>
      </c>
      <c r="C4533" s="337" t="s">
        <v>5314</v>
      </c>
    </row>
    <row r="4534" spans="1:3">
      <c r="A4534" s="316" t="s">
        <v>11240</v>
      </c>
      <c r="B4534" s="339">
        <v>35769</v>
      </c>
      <c r="C4534" s="340" t="s">
        <v>10955</v>
      </c>
    </row>
    <row r="4535" spans="1:3">
      <c r="A4535" s="59" t="s">
        <v>5024</v>
      </c>
      <c r="B4535" s="338">
        <v>34105</v>
      </c>
      <c r="C4535" s="337" t="s">
        <v>5341</v>
      </c>
    </row>
    <row r="4536" spans="1:3">
      <c r="A4536" s="109" t="s">
        <v>8069</v>
      </c>
      <c r="B4536" s="345">
        <v>35362</v>
      </c>
      <c r="C4536" s="346" t="s">
        <v>8286</v>
      </c>
    </row>
    <row r="4537" spans="1:3">
      <c r="A4537" s="90" t="s">
        <v>4084</v>
      </c>
      <c r="B4537" s="338">
        <v>31475</v>
      </c>
      <c r="C4537" s="337" t="s">
        <v>1440</v>
      </c>
    </row>
    <row r="4538" spans="1:3">
      <c r="A4538" s="59" t="s">
        <v>5740</v>
      </c>
      <c r="B4538" s="338">
        <v>34554</v>
      </c>
      <c r="C4538" s="347" t="s">
        <v>5840</v>
      </c>
    </row>
    <row r="4539" spans="1:3">
      <c r="A4539" t="s">
        <v>885</v>
      </c>
      <c r="B4539" s="341">
        <v>32027</v>
      </c>
      <c r="C4539" s="342" t="s">
        <v>865</v>
      </c>
    </row>
    <row r="4540" spans="1:3">
      <c r="A4540" t="s">
        <v>3689</v>
      </c>
      <c r="B4540" s="341">
        <v>30250</v>
      </c>
      <c r="C4540" s="342" t="s">
        <v>2982</v>
      </c>
    </row>
    <row r="4541" spans="1:3">
      <c r="A4541" s="59" t="s">
        <v>5500</v>
      </c>
      <c r="B4541" s="338">
        <v>34516</v>
      </c>
      <c r="C4541" s="337" t="s">
        <v>5841</v>
      </c>
    </row>
    <row r="4542" spans="1:3">
      <c r="A4542" s="164" t="s">
        <v>8193</v>
      </c>
      <c r="B4542" s="350">
        <v>36162</v>
      </c>
      <c r="C4542" s="351" t="s">
        <v>8287</v>
      </c>
    </row>
    <row r="4543" spans="1:3">
      <c r="A4543" s="59" t="s">
        <v>4943</v>
      </c>
      <c r="B4543" s="338">
        <v>33450</v>
      </c>
      <c r="C4543" s="337" t="s">
        <v>4849</v>
      </c>
    </row>
    <row r="4544" spans="1:3">
      <c r="A4544" s="10" t="s">
        <v>4630</v>
      </c>
      <c r="B4544" s="341">
        <v>34076</v>
      </c>
      <c r="C4544" s="337" t="s">
        <v>4846</v>
      </c>
    </row>
    <row r="4545" spans="1:3">
      <c r="A4545" s="59" t="s">
        <v>7250</v>
      </c>
      <c r="B4545" s="338">
        <v>35306</v>
      </c>
      <c r="C4545" s="347" t="s">
        <v>6795</v>
      </c>
    </row>
    <row r="4546" spans="1:3">
      <c r="A4546" s="59" t="s">
        <v>6017</v>
      </c>
      <c r="B4546" s="338">
        <v>34599</v>
      </c>
      <c r="C4546" s="347" t="s">
        <v>6383</v>
      </c>
    </row>
    <row r="4547" spans="1:3">
      <c r="A4547" s="90" t="s">
        <v>4085</v>
      </c>
      <c r="B4547" s="338">
        <v>32870</v>
      </c>
      <c r="C4547" s="337" t="s">
        <v>4179</v>
      </c>
    </row>
    <row r="4548" spans="1:3">
      <c r="A4548" t="s">
        <v>3182</v>
      </c>
      <c r="B4548" s="341">
        <v>29540</v>
      </c>
      <c r="C4548" s="342" t="s">
        <v>3485</v>
      </c>
    </row>
    <row r="4549" spans="1:3">
      <c r="A4549" t="s">
        <v>1590</v>
      </c>
      <c r="B4549" s="341">
        <v>28313</v>
      </c>
      <c r="C4549" s="342" t="s">
        <v>2340</v>
      </c>
    </row>
    <row r="4550" spans="1:3">
      <c r="A4550" t="s">
        <v>2172</v>
      </c>
      <c r="B4550" s="341">
        <v>30996</v>
      </c>
      <c r="C4550" s="342" t="s">
        <v>3137</v>
      </c>
    </row>
    <row r="4551" spans="1:3">
      <c r="A4551" s="59" t="s">
        <v>5972</v>
      </c>
      <c r="B4551" s="338">
        <v>34108</v>
      </c>
      <c r="C4551" s="347" t="s">
        <v>5840</v>
      </c>
    </row>
    <row r="4552" spans="1:3">
      <c r="A4552" s="59" t="s">
        <v>5976</v>
      </c>
      <c r="B4552" s="338">
        <v>34717</v>
      </c>
      <c r="C4552" s="347" t="s">
        <v>5840</v>
      </c>
    </row>
    <row r="4553" spans="1:3">
      <c r="A4553" s="59" t="s">
        <v>7136</v>
      </c>
      <c r="B4553" s="338">
        <v>34331</v>
      </c>
      <c r="C4553" s="347" t="s">
        <v>5842</v>
      </c>
    </row>
    <row r="4554" spans="1:3">
      <c r="A4554" s="59" t="s">
        <v>7107</v>
      </c>
      <c r="B4554" s="338">
        <v>35375</v>
      </c>
      <c r="C4554" s="347" t="s">
        <v>7479</v>
      </c>
    </row>
    <row r="4555" spans="1:3">
      <c r="A4555" s="10" t="s">
        <v>683</v>
      </c>
      <c r="B4555" s="341">
        <v>31221</v>
      </c>
      <c r="C4555" s="342" t="s">
        <v>1440</v>
      </c>
    </row>
    <row r="4556" spans="1:3">
      <c r="A4556" t="s">
        <v>886</v>
      </c>
      <c r="B4556" s="341">
        <v>31836</v>
      </c>
      <c r="C4556" s="342" t="s">
        <v>1170</v>
      </c>
    </row>
    <row r="4557" spans="1:3">
      <c r="A4557" s="59" t="s">
        <v>5625</v>
      </c>
      <c r="B4557" s="338">
        <v>33807</v>
      </c>
      <c r="C4557" s="337" t="s">
        <v>5314</v>
      </c>
    </row>
    <row r="4558" spans="1:3">
      <c r="A4558" s="59" t="s">
        <v>6640</v>
      </c>
      <c r="B4558" s="338">
        <v>35380</v>
      </c>
      <c r="C4558" s="337" t="s">
        <v>6802</v>
      </c>
    </row>
    <row r="4559" spans="1:3">
      <c r="A4559" s="59" t="s">
        <v>117</v>
      </c>
      <c r="B4559" s="338">
        <v>32143</v>
      </c>
      <c r="C4559" s="337" t="s">
        <v>1163</v>
      </c>
    </row>
    <row r="4560" spans="1:3">
      <c r="A4560" t="s">
        <v>2174</v>
      </c>
      <c r="B4560" s="341">
        <v>31858</v>
      </c>
      <c r="C4560" s="342" t="s">
        <v>2452</v>
      </c>
    </row>
    <row r="4561" spans="1:3">
      <c r="A4561" t="s">
        <v>3024</v>
      </c>
      <c r="B4561" s="341">
        <v>28744</v>
      </c>
      <c r="C4561" s="342" t="s">
        <v>3025</v>
      </c>
    </row>
    <row r="4562" spans="1:3">
      <c r="A4562" s="59" t="s">
        <v>5452</v>
      </c>
      <c r="B4562" s="338">
        <v>34319</v>
      </c>
      <c r="C4562" s="337" t="s">
        <v>5843</v>
      </c>
    </row>
    <row r="4563" spans="1:3">
      <c r="A4563" s="316" t="s">
        <v>11241</v>
      </c>
      <c r="B4563" s="339">
        <v>36644</v>
      </c>
      <c r="C4563" s="340">
        <v>23.2</v>
      </c>
    </row>
    <row r="4564" spans="1:3">
      <c r="A4564" t="s">
        <v>3105</v>
      </c>
      <c r="B4564" s="341">
        <v>28954</v>
      </c>
      <c r="C4564" s="342" t="s">
        <v>2666</v>
      </c>
    </row>
    <row r="4565" spans="1:3">
      <c r="A4565" s="316" t="s">
        <v>11242</v>
      </c>
      <c r="B4565" s="339">
        <v>36745</v>
      </c>
      <c r="C4565" s="340">
        <v>23.6</v>
      </c>
    </row>
    <row r="4566" spans="1:3">
      <c r="A4566" s="164" t="s">
        <v>8227</v>
      </c>
      <c r="B4566" s="350">
        <v>35799</v>
      </c>
      <c r="C4566" s="351" t="s">
        <v>8292</v>
      </c>
    </row>
    <row r="4567" spans="1:3">
      <c r="A4567" s="90" t="s">
        <v>4086</v>
      </c>
      <c r="B4567" s="338">
        <v>33057</v>
      </c>
      <c r="C4567" s="337" t="s">
        <v>4180</v>
      </c>
    </row>
    <row r="4568" spans="1:3">
      <c r="A4568" s="59" t="s">
        <v>5533</v>
      </c>
      <c r="B4568" s="338">
        <v>34332</v>
      </c>
      <c r="C4568" s="337" t="s">
        <v>5851</v>
      </c>
    </row>
    <row r="4569" spans="1:3">
      <c r="A4569" s="59" t="s">
        <v>7132</v>
      </c>
      <c r="B4569" s="338">
        <v>35282</v>
      </c>
      <c r="C4569" s="347" t="s">
        <v>7478</v>
      </c>
    </row>
    <row r="4570" spans="1:3">
      <c r="A4570" t="s">
        <v>684</v>
      </c>
      <c r="B4570" s="341">
        <v>32021</v>
      </c>
      <c r="C4570" s="342" t="s">
        <v>3133</v>
      </c>
    </row>
    <row r="4571" spans="1:3">
      <c r="A4571" s="59" t="s">
        <v>5435</v>
      </c>
      <c r="B4571" s="338">
        <v>33237</v>
      </c>
      <c r="C4571" s="337" t="s">
        <v>5314</v>
      </c>
    </row>
    <row r="4572" spans="1:3">
      <c r="A4572" s="59" t="s">
        <v>7171</v>
      </c>
      <c r="B4572" s="338">
        <v>34590</v>
      </c>
      <c r="C4572" s="347" t="s">
        <v>7478</v>
      </c>
    </row>
    <row r="4573" spans="1:3">
      <c r="A4573" s="59" t="s">
        <v>6284</v>
      </c>
      <c r="B4573" s="338">
        <v>33603</v>
      </c>
      <c r="C4573" s="347" t="s">
        <v>4846</v>
      </c>
    </row>
    <row r="4574" spans="1:3">
      <c r="A4574" s="316" t="s">
        <v>11243</v>
      </c>
      <c r="B4574" s="339">
        <v>35978</v>
      </c>
      <c r="C4574" s="340" t="s">
        <v>10953</v>
      </c>
    </row>
    <row r="4575" spans="1:3">
      <c r="A4575" t="s">
        <v>93</v>
      </c>
      <c r="B4575" s="341">
        <v>30232</v>
      </c>
      <c r="C4575" s="342" t="s">
        <v>2091</v>
      </c>
    </row>
    <row r="4576" spans="1:3">
      <c r="A4576" s="59" t="s">
        <v>6074</v>
      </c>
      <c r="B4576" s="338">
        <v>34730</v>
      </c>
      <c r="C4576" s="347" t="s">
        <v>6353</v>
      </c>
    </row>
    <row r="4577" spans="1:3">
      <c r="A4577" s="59" t="s">
        <v>4950</v>
      </c>
      <c r="B4577" s="338">
        <v>33565</v>
      </c>
      <c r="C4577" s="337" t="s">
        <v>4849</v>
      </c>
    </row>
    <row r="4578" spans="1:3">
      <c r="A4578" s="90" t="s">
        <v>4087</v>
      </c>
      <c r="B4578" s="338">
        <v>33582</v>
      </c>
      <c r="C4578" s="337" t="s">
        <v>4214</v>
      </c>
    </row>
    <row r="4579" spans="1:3">
      <c r="A4579" t="s">
        <v>887</v>
      </c>
      <c r="B4579" s="341">
        <v>32345</v>
      </c>
      <c r="C4579" s="342" t="s">
        <v>1172</v>
      </c>
    </row>
    <row r="4580" spans="1:3">
      <c r="A4580" s="109" t="s">
        <v>8019</v>
      </c>
      <c r="B4580" s="345">
        <v>35200</v>
      </c>
      <c r="C4580" s="346" t="s">
        <v>8291</v>
      </c>
    </row>
    <row r="4581" spans="1:3">
      <c r="A4581" s="59" t="s">
        <v>6552</v>
      </c>
      <c r="B4581" s="338">
        <v>35476</v>
      </c>
      <c r="C4581" s="337" t="s">
        <v>6797</v>
      </c>
    </row>
    <row r="4582" spans="1:3">
      <c r="A4582" s="59" t="s">
        <v>253</v>
      </c>
      <c r="B4582" s="338">
        <v>32478</v>
      </c>
      <c r="C4582" s="337" t="s">
        <v>254</v>
      </c>
    </row>
    <row r="4583" spans="1:3">
      <c r="A4583" s="100" t="s">
        <v>4399</v>
      </c>
      <c r="B4583" s="341">
        <v>32159</v>
      </c>
      <c r="C4583" s="337" t="s">
        <v>4855</v>
      </c>
    </row>
    <row r="4584" spans="1:3">
      <c r="A4584" s="59" t="s">
        <v>5619</v>
      </c>
      <c r="B4584" s="338">
        <v>33569</v>
      </c>
      <c r="C4584" s="337" t="s">
        <v>5324</v>
      </c>
    </row>
    <row r="4585" spans="1:3">
      <c r="A4585" t="s">
        <v>888</v>
      </c>
      <c r="B4585" s="341">
        <v>31283</v>
      </c>
      <c r="C4585" s="342" t="s">
        <v>1440</v>
      </c>
    </row>
    <row r="4586" spans="1:3">
      <c r="A4586" s="10" t="s">
        <v>4498</v>
      </c>
      <c r="B4586" s="341">
        <v>32609</v>
      </c>
      <c r="C4586" s="337" t="s">
        <v>499</v>
      </c>
    </row>
    <row r="4587" spans="1:3">
      <c r="A4587" s="59" t="s">
        <v>5107</v>
      </c>
      <c r="B4587" s="338">
        <v>32991</v>
      </c>
      <c r="C4587" s="337" t="s">
        <v>4181</v>
      </c>
    </row>
    <row r="4588" spans="1:3">
      <c r="A4588" s="59" t="s">
        <v>7311</v>
      </c>
      <c r="B4588" s="338">
        <v>35054</v>
      </c>
      <c r="C4588" s="347" t="s">
        <v>7481</v>
      </c>
    </row>
    <row r="4589" spans="1:3">
      <c r="A4589" s="59" t="s">
        <v>255</v>
      </c>
      <c r="B4589" s="338">
        <v>31871</v>
      </c>
      <c r="C4589" s="337" t="s">
        <v>1153</v>
      </c>
    </row>
    <row r="4590" spans="1:3">
      <c r="A4590" t="s">
        <v>1202</v>
      </c>
      <c r="B4590" s="341">
        <v>31242</v>
      </c>
      <c r="C4590" s="342" t="s">
        <v>1786</v>
      </c>
    </row>
    <row r="4591" spans="1:3">
      <c r="A4591" t="s">
        <v>889</v>
      </c>
      <c r="B4591" s="341">
        <v>32026</v>
      </c>
      <c r="C4591" s="342" t="s">
        <v>2409</v>
      </c>
    </row>
    <row r="4592" spans="1:3">
      <c r="A4592" s="59" t="s">
        <v>256</v>
      </c>
      <c r="B4592" s="338">
        <v>32777</v>
      </c>
      <c r="C4592" s="337" t="s">
        <v>483</v>
      </c>
    </row>
    <row r="4593" spans="1:3">
      <c r="A4593" t="s">
        <v>2587</v>
      </c>
      <c r="B4593" s="341">
        <v>31410</v>
      </c>
      <c r="C4593" s="342" t="s">
        <v>1440</v>
      </c>
    </row>
    <row r="4594" spans="1:3">
      <c r="A4594" t="s">
        <v>9039</v>
      </c>
      <c r="B4594" s="341">
        <v>35217</v>
      </c>
    </row>
    <row r="4595" spans="1:3">
      <c r="A4595" s="59" t="s">
        <v>257</v>
      </c>
      <c r="B4595" s="338">
        <v>30795</v>
      </c>
      <c r="C4595" s="337" t="s">
        <v>3137</v>
      </c>
    </row>
    <row r="4596" spans="1:3">
      <c r="A4596" s="59" t="s">
        <v>4946</v>
      </c>
      <c r="B4596" s="338">
        <v>33529</v>
      </c>
      <c r="C4596" s="337" t="s">
        <v>4849</v>
      </c>
    </row>
    <row r="4597" spans="1:3">
      <c r="A4597" t="s">
        <v>3283</v>
      </c>
      <c r="B4597" s="341">
        <v>31959</v>
      </c>
      <c r="C4597" s="342" t="s">
        <v>3284</v>
      </c>
    </row>
    <row r="4598" spans="1:3">
      <c r="A4598" s="59" t="s">
        <v>6244</v>
      </c>
      <c r="B4598" s="338">
        <v>34746</v>
      </c>
      <c r="C4598" s="347" t="s">
        <v>6353</v>
      </c>
    </row>
    <row r="4599" spans="1:3">
      <c r="A4599" s="90" t="s">
        <v>4088</v>
      </c>
      <c r="B4599" s="338">
        <v>33180</v>
      </c>
      <c r="C4599" s="337" t="s">
        <v>4179</v>
      </c>
    </row>
    <row r="4600" spans="1:3">
      <c r="A4600" s="59" t="s">
        <v>5123</v>
      </c>
      <c r="B4600" s="338">
        <v>33777</v>
      </c>
      <c r="C4600" s="337" t="s">
        <v>4855</v>
      </c>
    </row>
    <row r="4601" spans="1:3">
      <c r="A4601" s="99" t="s">
        <v>11244</v>
      </c>
      <c r="B4601" s="339">
        <v>36217</v>
      </c>
      <c r="C4601" s="340" t="s">
        <v>10992</v>
      </c>
    </row>
    <row r="4602" spans="1:3">
      <c r="A4602" t="s">
        <v>2426</v>
      </c>
      <c r="B4602" s="341">
        <v>30165</v>
      </c>
      <c r="C4602" s="342" t="s">
        <v>2196</v>
      </c>
    </row>
    <row r="4603" spans="1:3">
      <c r="A4603" s="90" t="s">
        <v>4089</v>
      </c>
      <c r="B4603" s="338">
        <v>33043</v>
      </c>
      <c r="C4603" s="337" t="s">
        <v>4208</v>
      </c>
    </row>
    <row r="4604" spans="1:3">
      <c r="A4604" t="s">
        <v>10043</v>
      </c>
      <c r="B4604" s="348">
        <v>36058</v>
      </c>
      <c r="C4604" s="340" t="s">
        <v>9539</v>
      </c>
    </row>
    <row r="4605" spans="1:3">
      <c r="A4605" t="s">
        <v>10261</v>
      </c>
      <c r="B4605" s="348">
        <v>36309</v>
      </c>
      <c r="C4605" s="344" t="s">
        <v>10151</v>
      </c>
    </row>
    <row r="4606" spans="1:3">
      <c r="A4606" s="59" t="s">
        <v>6226</v>
      </c>
      <c r="B4606" s="338">
        <v>34481</v>
      </c>
      <c r="C4606" s="347" t="s">
        <v>6351</v>
      </c>
    </row>
    <row r="4607" spans="1:3">
      <c r="A4607" s="59" t="s">
        <v>5074</v>
      </c>
      <c r="B4607" s="338">
        <v>34059</v>
      </c>
      <c r="C4607" s="337" t="s">
        <v>5314</v>
      </c>
    </row>
    <row r="4608" spans="1:3">
      <c r="A4608" t="s">
        <v>8869</v>
      </c>
      <c r="B4608" s="341">
        <v>36161</v>
      </c>
      <c r="C4608" s="341" t="s">
        <v>8459</v>
      </c>
    </row>
    <row r="4609" spans="1:3">
      <c r="A4609" s="316" t="s">
        <v>11245</v>
      </c>
      <c r="B4609" s="339">
        <v>36638</v>
      </c>
      <c r="C4609" s="340">
        <v>23.2</v>
      </c>
    </row>
    <row r="4610" spans="1:3">
      <c r="A4610" t="s">
        <v>1614</v>
      </c>
      <c r="B4610" s="341">
        <v>31799</v>
      </c>
      <c r="C4610" s="342" t="s">
        <v>1444</v>
      </c>
    </row>
    <row r="4611" spans="1:3">
      <c r="A4611" t="s">
        <v>2824</v>
      </c>
      <c r="B4611" s="341">
        <v>31656</v>
      </c>
      <c r="C4611" s="342" t="s">
        <v>2884</v>
      </c>
    </row>
    <row r="4612" spans="1:3">
      <c r="A4612" s="59" t="s">
        <v>5727</v>
      </c>
      <c r="B4612" s="338">
        <v>34257</v>
      </c>
      <c r="C4612" s="337" t="s">
        <v>5840</v>
      </c>
    </row>
    <row r="4613" spans="1:3">
      <c r="A4613" t="s">
        <v>2175</v>
      </c>
      <c r="B4613" s="341">
        <v>30964</v>
      </c>
      <c r="C4613" s="342" t="s">
        <v>1275</v>
      </c>
    </row>
    <row r="4614" spans="1:3">
      <c r="A4614" s="316" t="s">
        <v>11246</v>
      </c>
      <c r="B4614" s="339">
        <v>36801</v>
      </c>
      <c r="C4614" s="340">
        <v>23.5</v>
      </c>
    </row>
    <row r="4615" spans="1:3">
      <c r="A4615" s="59" t="s">
        <v>5014</v>
      </c>
      <c r="B4615" s="338">
        <v>33990</v>
      </c>
      <c r="C4615" s="337" t="s">
        <v>5313</v>
      </c>
    </row>
    <row r="4616" spans="1:3">
      <c r="A4616" s="59" t="s">
        <v>7276</v>
      </c>
      <c r="B4616" s="338">
        <v>35068</v>
      </c>
      <c r="C4616" s="347" t="s">
        <v>6801</v>
      </c>
    </row>
    <row r="4617" spans="1:3">
      <c r="A4617" s="189" t="s">
        <v>8300</v>
      </c>
      <c r="B4617" s="360">
        <v>35068</v>
      </c>
      <c r="C4617" s="361" t="s">
        <v>6801</v>
      </c>
    </row>
    <row r="4618" spans="1:3">
      <c r="A4618" s="316" t="s">
        <v>11247</v>
      </c>
      <c r="B4618" s="339">
        <v>37398</v>
      </c>
      <c r="C4618" s="340">
        <v>23.1</v>
      </c>
    </row>
    <row r="4619" spans="1:3">
      <c r="A4619" t="s">
        <v>3099</v>
      </c>
      <c r="B4619" s="341">
        <v>31547</v>
      </c>
      <c r="C4619" s="342" t="s">
        <v>1278</v>
      </c>
    </row>
    <row r="4620" spans="1:3">
      <c r="A4620" s="59" t="s">
        <v>5081</v>
      </c>
      <c r="B4620" s="338">
        <v>33928</v>
      </c>
      <c r="C4620" s="337" t="s">
        <v>5314</v>
      </c>
    </row>
    <row r="4621" spans="1:3">
      <c r="A4621" s="10" t="s">
        <v>4580</v>
      </c>
      <c r="B4621" s="341">
        <v>33234</v>
      </c>
      <c r="C4621" s="337" t="s">
        <v>4849</v>
      </c>
    </row>
    <row r="4622" spans="1:3">
      <c r="A4622" s="59" t="s">
        <v>258</v>
      </c>
      <c r="B4622" s="338">
        <v>32975</v>
      </c>
      <c r="C4622" s="337" t="s">
        <v>487</v>
      </c>
    </row>
    <row r="4623" spans="1:3">
      <c r="A4623" t="s">
        <v>1599</v>
      </c>
      <c r="B4623" s="341">
        <v>30708</v>
      </c>
      <c r="C4623" s="342" t="s">
        <v>2793</v>
      </c>
    </row>
    <row r="4624" spans="1:3">
      <c r="A4624" s="10" t="s">
        <v>4548</v>
      </c>
      <c r="B4624" s="341">
        <v>33707</v>
      </c>
      <c r="C4624" s="337" t="s">
        <v>4853</v>
      </c>
    </row>
    <row r="4625" spans="1:3">
      <c r="A4625" s="10" t="s">
        <v>4326</v>
      </c>
      <c r="B4625" s="341">
        <v>32894</v>
      </c>
      <c r="C4625" s="337" t="s">
        <v>499</v>
      </c>
    </row>
    <row r="4626" spans="1:3">
      <c r="A4626" s="90" t="s">
        <v>4090</v>
      </c>
      <c r="B4626" s="338">
        <v>33145</v>
      </c>
      <c r="C4626" s="337" t="s">
        <v>4186</v>
      </c>
    </row>
    <row r="4627" spans="1:3">
      <c r="A4627" t="s">
        <v>1917</v>
      </c>
      <c r="B4627" s="341">
        <v>26284</v>
      </c>
      <c r="C4627" s="342"/>
    </row>
    <row r="4628" spans="1:3">
      <c r="A4628" s="59" t="s">
        <v>259</v>
      </c>
      <c r="B4628" s="338">
        <v>33429</v>
      </c>
      <c r="C4628" s="337" t="s">
        <v>260</v>
      </c>
    </row>
    <row r="4629" spans="1:3">
      <c r="A4629" s="10" t="s">
        <v>4582</v>
      </c>
      <c r="B4629" s="341">
        <v>33428</v>
      </c>
      <c r="C4629" s="337" t="s">
        <v>4853</v>
      </c>
    </row>
    <row r="4630" spans="1:3">
      <c r="A4630" s="316" t="s">
        <v>11248</v>
      </c>
      <c r="B4630" s="339">
        <v>37160</v>
      </c>
      <c r="C4630" s="340" t="s">
        <v>10953</v>
      </c>
    </row>
    <row r="4631" spans="1:3">
      <c r="A4631" t="s">
        <v>9885</v>
      </c>
      <c r="B4631" s="348">
        <v>36403</v>
      </c>
      <c r="C4631" s="340" t="s">
        <v>9539</v>
      </c>
    </row>
    <row r="4632" spans="1:3">
      <c r="A4632" s="90" t="s">
        <v>4091</v>
      </c>
      <c r="B4632" s="338">
        <v>33362</v>
      </c>
      <c r="C4632" s="337" t="s">
        <v>4184</v>
      </c>
    </row>
    <row r="4633" spans="1:3">
      <c r="A4633" s="59" t="s">
        <v>5506</v>
      </c>
      <c r="B4633" s="338">
        <v>34640</v>
      </c>
      <c r="C4633" s="337" t="s">
        <v>5837</v>
      </c>
    </row>
    <row r="4634" spans="1:3">
      <c r="A4634" t="s">
        <v>10025</v>
      </c>
      <c r="B4634" s="348">
        <v>36287</v>
      </c>
      <c r="C4634" s="340" t="s">
        <v>9612</v>
      </c>
    </row>
    <row r="4635" spans="1:3">
      <c r="A4635" s="59" t="s">
        <v>6708</v>
      </c>
      <c r="B4635" s="338">
        <v>34688</v>
      </c>
      <c r="C4635" s="337" t="s">
        <v>6826</v>
      </c>
    </row>
    <row r="4636" spans="1:3">
      <c r="A4636" t="s">
        <v>890</v>
      </c>
      <c r="B4636" s="341">
        <v>32535</v>
      </c>
      <c r="C4636" s="342" t="s">
        <v>1172</v>
      </c>
    </row>
    <row r="4637" spans="1:3">
      <c r="A4637" s="59" t="s">
        <v>5082</v>
      </c>
      <c r="B4637" s="338">
        <v>33600</v>
      </c>
      <c r="C4637" s="337" t="s">
        <v>5314</v>
      </c>
    </row>
    <row r="4638" spans="1:3">
      <c r="A4638" s="59" t="s">
        <v>6181</v>
      </c>
      <c r="B4638" s="338">
        <v>33803</v>
      </c>
      <c r="C4638" s="347" t="s">
        <v>5314</v>
      </c>
    </row>
    <row r="4639" spans="1:3">
      <c r="A4639" s="59" t="s">
        <v>6021</v>
      </c>
      <c r="B4639" s="338">
        <v>34555</v>
      </c>
      <c r="C4639" s="347" t="s">
        <v>6349</v>
      </c>
    </row>
    <row r="4640" spans="1:3">
      <c r="A4640" t="s">
        <v>8874</v>
      </c>
      <c r="B4640" s="341">
        <v>35947</v>
      </c>
      <c r="C4640" s="340" t="s">
        <v>8295</v>
      </c>
    </row>
    <row r="4641" spans="1:3">
      <c r="A4641" s="316" t="s">
        <v>11249</v>
      </c>
      <c r="B4641" s="339">
        <v>35934</v>
      </c>
      <c r="C4641" s="340">
        <v>23.7</v>
      </c>
    </row>
    <row r="4642" spans="1:3">
      <c r="A4642" t="s">
        <v>891</v>
      </c>
      <c r="B4642" s="341">
        <v>32266</v>
      </c>
      <c r="C4642" s="342" t="s">
        <v>2411</v>
      </c>
    </row>
    <row r="4643" spans="1:3">
      <c r="A4643" t="s">
        <v>2176</v>
      </c>
      <c r="B4643" s="341">
        <v>31171</v>
      </c>
      <c r="C4643" s="342" t="s">
        <v>1441</v>
      </c>
    </row>
    <row r="4644" spans="1:3">
      <c r="A4644" t="s">
        <v>1245</v>
      </c>
      <c r="B4644" s="341">
        <v>31810</v>
      </c>
      <c r="C4644" s="342" t="s">
        <v>3284</v>
      </c>
    </row>
    <row r="4645" spans="1:3">
      <c r="A4645" s="59" t="s">
        <v>5424</v>
      </c>
      <c r="B4645" s="338">
        <v>34038</v>
      </c>
      <c r="C4645" s="337" t="s">
        <v>5322</v>
      </c>
    </row>
    <row r="4646" spans="1:3">
      <c r="A4646" s="316" t="s">
        <v>11250</v>
      </c>
      <c r="B4646" s="339">
        <v>37434</v>
      </c>
      <c r="C4646" s="340">
        <v>23.4</v>
      </c>
    </row>
    <row r="4647" spans="1:3">
      <c r="A4647" s="59" t="s">
        <v>6080</v>
      </c>
      <c r="B4647" s="338">
        <v>34632</v>
      </c>
      <c r="C4647" s="347" t="s">
        <v>6351</v>
      </c>
    </row>
    <row r="4648" spans="1:3">
      <c r="A4648" s="59" t="s">
        <v>5607</v>
      </c>
      <c r="B4648" s="338">
        <v>33958</v>
      </c>
      <c r="C4648" s="337" t="s">
        <v>5322</v>
      </c>
    </row>
    <row r="4649" spans="1:3">
      <c r="A4649" s="59" t="s">
        <v>7269</v>
      </c>
      <c r="B4649" s="338">
        <v>34893</v>
      </c>
      <c r="C4649" s="347" t="s">
        <v>7480</v>
      </c>
    </row>
    <row r="4650" spans="1:3">
      <c r="A4650" s="59" t="s">
        <v>261</v>
      </c>
      <c r="B4650" s="338">
        <v>31422</v>
      </c>
      <c r="C4650" s="337" t="s">
        <v>3137</v>
      </c>
    </row>
    <row r="4651" spans="1:3">
      <c r="A4651" s="90" t="s">
        <v>4092</v>
      </c>
      <c r="B4651" s="338">
        <v>33124</v>
      </c>
      <c r="C4651" s="337" t="s">
        <v>4184</v>
      </c>
    </row>
    <row r="4652" spans="1:3">
      <c r="A4652" s="10" t="s">
        <v>8942</v>
      </c>
      <c r="B4652" s="341">
        <v>35582</v>
      </c>
      <c r="C4652" s="340" t="s">
        <v>8295</v>
      </c>
    </row>
    <row r="4653" spans="1:3">
      <c r="A4653" s="59" t="s">
        <v>6596</v>
      </c>
      <c r="B4653" s="338">
        <v>34463</v>
      </c>
      <c r="C4653" s="337" t="s">
        <v>6349</v>
      </c>
    </row>
    <row r="4654" spans="1:3">
      <c r="A4654" s="90" t="s">
        <v>4093</v>
      </c>
      <c r="B4654" s="338">
        <v>33046</v>
      </c>
      <c r="C4654" s="337" t="s">
        <v>4179</v>
      </c>
    </row>
    <row r="4655" spans="1:3">
      <c r="A4655" s="186" t="s">
        <v>1334</v>
      </c>
      <c r="B4655" s="369">
        <v>31537</v>
      </c>
      <c r="C4655" s="370" t="s">
        <v>1335</v>
      </c>
    </row>
    <row r="4656" spans="1:3">
      <c r="A4656" s="186" t="s">
        <v>3044</v>
      </c>
      <c r="B4656" s="369">
        <v>29928</v>
      </c>
      <c r="C4656" s="370" t="s">
        <v>1781</v>
      </c>
    </row>
    <row r="4657" spans="1:3">
      <c r="A4657" s="186" t="s">
        <v>10262</v>
      </c>
      <c r="B4657" s="371">
        <v>36191</v>
      </c>
      <c r="C4657" s="372" t="s">
        <v>10151</v>
      </c>
    </row>
    <row r="4658" spans="1:3">
      <c r="A4658" s="183" t="s">
        <v>7957</v>
      </c>
      <c r="B4658" s="373">
        <v>35955</v>
      </c>
      <c r="C4658" s="374" t="s">
        <v>8286</v>
      </c>
    </row>
    <row r="4659" spans="1:3">
      <c r="A4659" s="186" t="s">
        <v>2177</v>
      </c>
      <c r="B4659" s="369">
        <v>31214</v>
      </c>
      <c r="C4659" s="370" t="s">
        <v>2796</v>
      </c>
    </row>
    <row r="4660" spans="1:3">
      <c r="A4660" s="185" t="s">
        <v>5431</v>
      </c>
      <c r="B4660" s="375">
        <v>33669</v>
      </c>
      <c r="C4660" s="376" t="s">
        <v>5314</v>
      </c>
    </row>
    <row r="4661" spans="1:3">
      <c r="A4661" s="322" t="s">
        <v>11251</v>
      </c>
      <c r="B4661" s="377">
        <v>36074</v>
      </c>
      <c r="C4661" s="378">
        <v>23.6</v>
      </c>
    </row>
    <row r="4662" spans="1:3">
      <c r="A4662" s="186" t="s">
        <v>3150</v>
      </c>
      <c r="B4662" s="369">
        <v>28209</v>
      </c>
      <c r="C4662" s="370" t="s">
        <v>1632</v>
      </c>
    </row>
    <row r="4663" spans="1:3">
      <c r="A4663" s="186" t="s">
        <v>7244</v>
      </c>
      <c r="B4663" s="375">
        <v>35018</v>
      </c>
      <c r="C4663" s="379" t="s">
        <v>7478</v>
      </c>
    </row>
    <row r="4664" spans="1:3">
      <c r="A4664" s="188" t="s">
        <v>4459</v>
      </c>
      <c r="B4664" s="369">
        <v>33881</v>
      </c>
      <c r="C4664" s="376" t="s">
        <v>4846</v>
      </c>
    </row>
    <row r="4665" spans="1:3">
      <c r="A4665" s="186" t="s">
        <v>2178</v>
      </c>
      <c r="B4665" s="369">
        <v>32151</v>
      </c>
      <c r="C4665" s="370" t="s">
        <v>2294</v>
      </c>
    </row>
    <row r="4666" spans="1:3">
      <c r="A4666" s="185" t="s">
        <v>5421</v>
      </c>
      <c r="B4666" s="375">
        <v>33203</v>
      </c>
      <c r="C4666" s="376" t="s">
        <v>5324</v>
      </c>
    </row>
    <row r="4667" spans="1:3">
      <c r="A4667" s="185" t="s">
        <v>5524</v>
      </c>
      <c r="B4667" s="375">
        <v>34446</v>
      </c>
      <c r="C4667" s="376" t="s">
        <v>5839</v>
      </c>
    </row>
    <row r="4668" spans="1:3">
      <c r="A4668" s="185" t="s">
        <v>6258</v>
      </c>
      <c r="B4668" s="375">
        <v>34461</v>
      </c>
      <c r="C4668" s="379" t="s">
        <v>6353</v>
      </c>
    </row>
    <row r="4669" spans="1:3">
      <c r="A4669" s="186" t="s">
        <v>10110</v>
      </c>
      <c r="B4669" s="371">
        <v>35899</v>
      </c>
      <c r="C4669" s="378" t="s">
        <v>9644</v>
      </c>
    </row>
    <row r="4670" spans="1:3">
      <c r="A4670" s="185" t="s">
        <v>5142</v>
      </c>
      <c r="B4670" s="375">
        <v>33291</v>
      </c>
      <c r="C4670" s="376" t="s">
        <v>5314</v>
      </c>
    </row>
    <row r="4671" spans="1:3">
      <c r="A4671" s="186" t="s">
        <v>8896</v>
      </c>
      <c r="B4671" s="369">
        <v>35977</v>
      </c>
      <c r="C4671" s="378" t="s">
        <v>8291</v>
      </c>
    </row>
    <row r="4672" spans="1:3">
      <c r="A4672" s="185" t="s">
        <v>262</v>
      </c>
      <c r="B4672" s="375">
        <v>32184</v>
      </c>
      <c r="C4672" s="376" t="s">
        <v>1153</v>
      </c>
    </row>
    <row r="4673" spans="1:3">
      <c r="A4673" s="185" t="s">
        <v>263</v>
      </c>
      <c r="B4673" s="375">
        <v>32486</v>
      </c>
      <c r="C4673" s="376" t="s">
        <v>487</v>
      </c>
    </row>
    <row r="4674" spans="1:3">
      <c r="A4674" s="186" t="s">
        <v>7926</v>
      </c>
      <c r="B4674" s="378"/>
      <c r="C4674" s="378" t="s">
        <v>8295</v>
      </c>
    </row>
    <row r="4675" spans="1:3">
      <c r="A4675" s="185" t="s">
        <v>6384</v>
      </c>
      <c r="B4675" s="375">
        <v>34173</v>
      </c>
      <c r="C4675" s="379" t="s">
        <v>5840</v>
      </c>
    </row>
    <row r="4676" spans="1:3">
      <c r="A4676" s="183" t="s">
        <v>5396</v>
      </c>
      <c r="B4676" s="375">
        <v>33620</v>
      </c>
      <c r="C4676" s="376" t="s">
        <v>4179</v>
      </c>
    </row>
    <row r="4677" spans="1:3">
      <c r="A4677" s="186" t="s">
        <v>9910</v>
      </c>
      <c r="B4677" s="371">
        <v>36241</v>
      </c>
      <c r="C4677" s="378" t="s">
        <v>9539</v>
      </c>
    </row>
    <row r="4678" spans="1:3">
      <c r="A4678" s="186" t="s">
        <v>8964</v>
      </c>
      <c r="B4678" s="369">
        <v>35735</v>
      </c>
      <c r="C4678" s="369" t="s">
        <v>8459</v>
      </c>
    </row>
    <row r="4679" spans="1:3">
      <c r="A4679" s="188" t="s">
        <v>4496</v>
      </c>
      <c r="B4679" s="369">
        <v>32409</v>
      </c>
      <c r="C4679" s="376" t="s">
        <v>485</v>
      </c>
    </row>
    <row r="4680" spans="1:3">
      <c r="A4680" s="185" t="s">
        <v>118</v>
      </c>
      <c r="B4680" s="375">
        <v>32410</v>
      </c>
      <c r="C4680" s="376" t="s">
        <v>865</v>
      </c>
    </row>
    <row r="4681" spans="1:3">
      <c r="A4681" s="188" t="s">
        <v>4556</v>
      </c>
      <c r="B4681" s="369">
        <v>34205</v>
      </c>
      <c r="C4681" s="376" t="s">
        <v>4853</v>
      </c>
    </row>
    <row r="4682" spans="1:3">
      <c r="A4682" s="184" t="s">
        <v>7980</v>
      </c>
      <c r="B4682" s="380">
        <v>35948</v>
      </c>
      <c r="C4682" s="381" t="s">
        <v>8292</v>
      </c>
    </row>
    <row r="4683" spans="1:3">
      <c r="A4683" s="185" t="s">
        <v>5465</v>
      </c>
      <c r="B4683" s="375">
        <v>34779</v>
      </c>
      <c r="C4683" s="376" t="s">
        <v>5843</v>
      </c>
    </row>
    <row r="4684" spans="1:3">
      <c r="A4684" s="322" t="s">
        <v>11252</v>
      </c>
      <c r="B4684" s="377">
        <v>37286</v>
      </c>
      <c r="C4684" s="378">
        <v>23.1</v>
      </c>
    </row>
    <row r="4685" spans="1:3">
      <c r="A4685" s="185" t="s">
        <v>5989</v>
      </c>
      <c r="B4685" s="375">
        <v>34981</v>
      </c>
      <c r="C4685" s="379" t="s">
        <v>6352</v>
      </c>
    </row>
    <row r="4686" spans="1:3">
      <c r="A4686" s="185" t="s">
        <v>5597</v>
      </c>
      <c r="B4686" s="375">
        <v>33745</v>
      </c>
      <c r="C4686" s="376" t="s">
        <v>5324</v>
      </c>
    </row>
    <row r="4687" spans="1:3">
      <c r="A4687" s="185" t="s">
        <v>6247</v>
      </c>
      <c r="B4687" s="375">
        <v>34598</v>
      </c>
      <c r="C4687" s="379" t="s">
        <v>5837</v>
      </c>
    </row>
    <row r="4688" spans="1:3">
      <c r="A4688" s="187" t="s">
        <v>4095</v>
      </c>
      <c r="B4688" s="375">
        <v>33138</v>
      </c>
      <c r="C4688" s="376" t="s">
        <v>4187</v>
      </c>
    </row>
    <row r="4689" spans="1:3">
      <c r="A4689" s="186" t="s">
        <v>10005</v>
      </c>
      <c r="B4689" s="371">
        <v>35978</v>
      </c>
      <c r="C4689" s="378" t="s">
        <v>9612</v>
      </c>
    </row>
    <row r="4690" spans="1:3">
      <c r="A4690" s="186" t="s">
        <v>3547</v>
      </c>
      <c r="B4690" s="369">
        <v>30052</v>
      </c>
      <c r="C4690" s="370" t="s">
        <v>3548</v>
      </c>
    </row>
    <row r="4691" spans="1:3">
      <c r="A4691" s="185" t="s">
        <v>5019</v>
      </c>
      <c r="B4691" s="375">
        <v>33657</v>
      </c>
      <c r="C4691" s="376" t="s">
        <v>5324</v>
      </c>
    </row>
    <row r="4692" spans="1:3">
      <c r="A4692" s="188" t="s">
        <v>4536</v>
      </c>
      <c r="B4692" s="369">
        <v>33898</v>
      </c>
      <c r="C4692" s="376" t="s">
        <v>4866</v>
      </c>
    </row>
    <row r="4693" spans="1:3">
      <c r="A4693" s="184" t="s">
        <v>8156</v>
      </c>
      <c r="B4693" s="380">
        <v>36016</v>
      </c>
      <c r="C4693" s="381" t="s">
        <v>8286</v>
      </c>
    </row>
    <row r="4694" spans="1:3">
      <c r="A4694" s="322" t="s">
        <v>11253</v>
      </c>
      <c r="B4694" s="377">
        <v>36915</v>
      </c>
      <c r="C4694" s="378">
        <v>23.5</v>
      </c>
    </row>
    <row r="4695" spans="1:3">
      <c r="A4695" s="186" t="s">
        <v>9255</v>
      </c>
      <c r="B4695" s="369"/>
      <c r="C4695" s="369" t="s">
        <v>8466</v>
      </c>
    </row>
    <row r="4696" spans="1:3">
      <c r="A4696" s="322" t="s">
        <v>9255</v>
      </c>
      <c r="B4696" s="377">
        <v>36285</v>
      </c>
      <c r="C4696" s="378">
        <v>23.4</v>
      </c>
    </row>
    <row r="4697" spans="1:3">
      <c r="A4697" s="185" t="s">
        <v>119</v>
      </c>
      <c r="B4697" s="375">
        <v>33246</v>
      </c>
      <c r="C4697" s="376" t="s">
        <v>489</v>
      </c>
    </row>
    <row r="4698" spans="1:3">
      <c r="A4698" s="185" t="s">
        <v>120</v>
      </c>
      <c r="B4698" s="375">
        <v>32696</v>
      </c>
      <c r="C4698" s="376" t="s">
        <v>485</v>
      </c>
    </row>
    <row r="4699" spans="1:3">
      <c r="A4699" s="187" t="s">
        <v>4096</v>
      </c>
      <c r="B4699" s="375">
        <v>32870</v>
      </c>
      <c r="C4699" s="376" t="s">
        <v>4179</v>
      </c>
    </row>
    <row r="4700" spans="1:3">
      <c r="A4700" s="186" t="s">
        <v>2179</v>
      </c>
      <c r="B4700" s="369">
        <v>31187</v>
      </c>
      <c r="C4700" s="370" t="s">
        <v>2885</v>
      </c>
    </row>
    <row r="4701" spans="1:3">
      <c r="A4701" s="188" t="s">
        <v>4469</v>
      </c>
      <c r="B4701" s="369">
        <v>33293</v>
      </c>
      <c r="C4701" s="376" t="s">
        <v>4846</v>
      </c>
    </row>
    <row r="4702" spans="1:3">
      <c r="A4702" s="186" t="s">
        <v>2529</v>
      </c>
      <c r="B4702" s="369">
        <v>30353</v>
      </c>
      <c r="C4702" s="370" t="s">
        <v>3491</v>
      </c>
    </row>
    <row r="4703" spans="1:3">
      <c r="A4703" s="186" t="s">
        <v>2040</v>
      </c>
      <c r="B4703" s="369">
        <v>32027</v>
      </c>
      <c r="C4703" s="370" t="s">
        <v>2041</v>
      </c>
    </row>
    <row r="4704" spans="1:3">
      <c r="A4704" s="185" t="s">
        <v>5516</v>
      </c>
      <c r="B4704" s="375">
        <v>34903</v>
      </c>
      <c r="C4704" s="376" t="s">
        <v>5837</v>
      </c>
    </row>
    <row r="4705" spans="1:3">
      <c r="A4705" s="183" t="s">
        <v>7934</v>
      </c>
      <c r="B4705" s="373">
        <v>35534</v>
      </c>
      <c r="C4705" s="374" t="s">
        <v>8291</v>
      </c>
    </row>
    <row r="4706" spans="1:3">
      <c r="A4706" s="187" t="s">
        <v>4097</v>
      </c>
      <c r="B4706" s="375">
        <v>33216</v>
      </c>
      <c r="C4706" s="376" t="s">
        <v>4179</v>
      </c>
    </row>
    <row r="4707" spans="1:3">
      <c r="A4707" s="322" t="s">
        <v>11254</v>
      </c>
      <c r="B4707" s="377">
        <v>36163</v>
      </c>
      <c r="C4707" s="378">
        <v>23.4</v>
      </c>
    </row>
    <row r="4708" spans="1:3">
      <c r="A4708" s="187" t="s">
        <v>4098</v>
      </c>
      <c r="B4708" s="375">
        <v>32920</v>
      </c>
      <c r="C4708" s="376" t="s">
        <v>402</v>
      </c>
    </row>
    <row r="4709" spans="1:3">
      <c r="A4709" s="185" t="s">
        <v>121</v>
      </c>
      <c r="B4709" s="375">
        <v>33009</v>
      </c>
      <c r="C4709" s="376" t="s">
        <v>499</v>
      </c>
    </row>
    <row r="4710" spans="1:3">
      <c r="A4710" s="186" t="s">
        <v>9926</v>
      </c>
      <c r="B4710" s="371">
        <v>36896</v>
      </c>
      <c r="C4710" s="378" t="s">
        <v>9542</v>
      </c>
    </row>
    <row r="4711" spans="1:3">
      <c r="A4711" s="186" t="s">
        <v>89</v>
      </c>
      <c r="B4711" s="369">
        <v>31036</v>
      </c>
      <c r="C4711" s="370" t="s">
        <v>1440</v>
      </c>
    </row>
    <row r="4712" spans="1:3">
      <c r="A4712" s="186" t="s">
        <v>2042</v>
      </c>
      <c r="B4712" s="369">
        <v>32114</v>
      </c>
      <c r="C4712" s="370" t="s">
        <v>3198</v>
      </c>
    </row>
    <row r="4713" spans="1:3">
      <c r="A4713" s="186" t="s">
        <v>1471</v>
      </c>
      <c r="B4713" s="369">
        <v>30434</v>
      </c>
      <c r="C4713" s="370" t="s">
        <v>2886</v>
      </c>
    </row>
    <row r="4714" spans="1:3">
      <c r="A4714" s="188" t="s">
        <v>4383</v>
      </c>
      <c r="B4714" s="369">
        <v>33725</v>
      </c>
      <c r="C4714" s="376" t="s">
        <v>4875</v>
      </c>
    </row>
    <row r="4715" spans="1:3">
      <c r="A4715" s="186" t="s">
        <v>3094</v>
      </c>
      <c r="B4715" s="369">
        <v>30326</v>
      </c>
      <c r="C4715" s="370" t="s">
        <v>2199</v>
      </c>
    </row>
    <row r="4716" spans="1:3">
      <c r="A4716" s="186" t="s">
        <v>1797</v>
      </c>
      <c r="B4716" s="369">
        <v>26988</v>
      </c>
      <c r="C4716" s="370" t="s">
        <v>2796</v>
      </c>
    </row>
    <row r="4717" spans="1:3">
      <c r="A4717" s="186" t="s">
        <v>8962</v>
      </c>
      <c r="B4717" s="369"/>
      <c r="C4717" s="369" t="s">
        <v>8523</v>
      </c>
    </row>
    <row r="4718" spans="1:3">
      <c r="A4718" s="185" t="s">
        <v>6116</v>
      </c>
      <c r="B4718" s="375">
        <v>34811</v>
      </c>
      <c r="C4718" s="379" t="s">
        <v>6358</v>
      </c>
    </row>
    <row r="4719" spans="1:3">
      <c r="A4719" s="186" t="s">
        <v>8950</v>
      </c>
      <c r="B4719" s="369">
        <v>35886</v>
      </c>
      <c r="C4719" s="369" t="s">
        <v>8466</v>
      </c>
    </row>
    <row r="4720" spans="1:3">
      <c r="A4720" s="186" t="s">
        <v>2225</v>
      </c>
      <c r="B4720" s="369">
        <v>30652</v>
      </c>
      <c r="C4720" s="370" t="s">
        <v>1780</v>
      </c>
    </row>
    <row r="4721" spans="1:3">
      <c r="A4721" s="186" t="s">
        <v>9209</v>
      </c>
      <c r="B4721" s="369">
        <v>36404</v>
      </c>
      <c r="C4721" s="369" t="s">
        <v>8459</v>
      </c>
    </row>
    <row r="4722" spans="1:3">
      <c r="A4722" s="183" t="s">
        <v>8022</v>
      </c>
      <c r="B4722" s="373">
        <v>35802</v>
      </c>
      <c r="C4722" s="374" t="s">
        <v>8284</v>
      </c>
    </row>
    <row r="4723" spans="1:3">
      <c r="A4723" s="186" t="s">
        <v>685</v>
      </c>
      <c r="B4723" s="369">
        <v>32910</v>
      </c>
      <c r="C4723" s="370" t="s">
        <v>1014</v>
      </c>
    </row>
    <row r="4724" spans="1:3">
      <c r="A4724" s="185" t="s">
        <v>7270</v>
      </c>
      <c r="B4724" s="375">
        <v>33491</v>
      </c>
      <c r="C4724" s="379" t="s">
        <v>5324</v>
      </c>
    </row>
    <row r="4725" spans="1:3">
      <c r="A4725" s="188" t="s">
        <v>4618</v>
      </c>
      <c r="B4725" s="369">
        <v>33625</v>
      </c>
      <c r="C4725" s="376" t="s">
        <v>4848</v>
      </c>
    </row>
    <row r="4726" spans="1:3">
      <c r="A4726" s="323" t="s">
        <v>4921</v>
      </c>
      <c r="B4726" s="369">
        <v>31509</v>
      </c>
      <c r="C4726" s="370" t="s">
        <v>1442</v>
      </c>
    </row>
    <row r="4727" spans="1:3">
      <c r="A4727" s="186" t="s">
        <v>122</v>
      </c>
      <c r="B4727" s="369">
        <v>31509</v>
      </c>
      <c r="C4727" s="370" t="s">
        <v>1442</v>
      </c>
    </row>
    <row r="4728" spans="1:3">
      <c r="A4728" s="186" t="s">
        <v>6385</v>
      </c>
      <c r="B4728" s="369">
        <v>31509</v>
      </c>
      <c r="C4728" s="370" t="s">
        <v>1442</v>
      </c>
    </row>
    <row r="4729" spans="1:3">
      <c r="A4729" s="322" t="s">
        <v>11255</v>
      </c>
      <c r="B4729" s="377">
        <v>36795</v>
      </c>
      <c r="C4729" s="378">
        <v>23.6</v>
      </c>
    </row>
    <row r="4730" spans="1:3">
      <c r="A4730" s="185" t="s">
        <v>123</v>
      </c>
      <c r="B4730" s="375">
        <v>32407</v>
      </c>
      <c r="C4730" s="376" t="s">
        <v>485</v>
      </c>
    </row>
    <row r="4731" spans="1:3">
      <c r="A4731" s="186" t="s">
        <v>10039</v>
      </c>
      <c r="B4731" s="371">
        <v>36248</v>
      </c>
      <c r="C4731" s="378" t="s">
        <v>9644</v>
      </c>
    </row>
    <row r="4732" spans="1:3">
      <c r="A4732" s="186" t="s">
        <v>2094</v>
      </c>
      <c r="B4732" s="369">
        <v>30012</v>
      </c>
      <c r="C4732" s="370" t="s">
        <v>2615</v>
      </c>
    </row>
    <row r="4733" spans="1:3">
      <c r="A4733" s="186" t="s">
        <v>9959</v>
      </c>
      <c r="B4733" s="371">
        <v>35768</v>
      </c>
      <c r="C4733" s="372" t="s">
        <v>10151</v>
      </c>
    </row>
    <row r="4734" spans="1:3">
      <c r="A4734" s="186" t="s">
        <v>3470</v>
      </c>
      <c r="B4734" s="369">
        <v>29769</v>
      </c>
      <c r="C4734" s="370" t="s">
        <v>2012</v>
      </c>
    </row>
    <row r="4735" spans="1:3">
      <c r="A4735" s="185" t="s">
        <v>5704</v>
      </c>
      <c r="B4735" s="375">
        <v>34346</v>
      </c>
      <c r="C4735" s="376" t="s">
        <v>5840</v>
      </c>
    </row>
    <row r="4736" spans="1:3">
      <c r="A4736" s="187" t="s">
        <v>4099</v>
      </c>
      <c r="B4736" s="375">
        <v>33407</v>
      </c>
      <c r="C4736" s="376" t="s">
        <v>4179</v>
      </c>
    </row>
    <row r="4737" spans="1:3">
      <c r="A4737" s="185" t="s">
        <v>5627</v>
      </c>
      <c r="B4737" s="375">
        <v>33961</v>
      </c>
      <c r="C4737" s="376" t="s">
        <v>5314</v>
      </c>
    </row>
    <row r="4738" spans="1:3">
      <c r="A4738" s="186" t="s">
        <v>892</v>
      </c>
      <c r="B4738" s="369">
        <v>32158</v>
      </c>
      <c r="C4738" s="370" t="s">
        <v>1163</v>
      </c>
    </row>
    <row r="4739" spans="1:3">
      <c r="A4739" s="110" t="s">
        <v>1834</v>
      </c>
      <c r="B4739" s="369">
        <v>28926</v>
      </c>
      <c r="C4739" s="370" t="s">
        <v>1448</v>
      </c>
    </row>
    <row r="4740" spans="1:3">
      <c r="A4740" s="186" t="s">
        <v>2043</v>
      </c>
      <c r="B4740" s="369">
        <v>30385</v>
      </c>
      <c r="C4740" s="370" t="s">
        <v>3495</v>
      </c>
    </row>
    <row r="4741" spans="1:3">
      <c r="A4741" s="186" t="s">
        <v>3543</v>
      </c>
      <c r="B4741" s="369">
        <v>30301</v>
      </c>
      <c r="C4741" s="370" t="s">
        <v>2247</v>
      </c>
    </row>
    <row r="4742" spans="1:3">
      <c r="A4742" s="186" t="s">
        <v>893</v>
      </c>
      <c r="B4742" s="369">
        <v>32467</v>
      </c>
      <c r="C4742" s="370" t="s">
        <v>865</v>
      </c>
    </row>
    <row r="4743" spans="1:3">
      <c r="A4743" s="188" t="s">
        <v>4361</v>
      </c>
      <c r="B4743" s="369">
        <v>33021</v>
      </c>
      <c r="C4743" s="376" t="s">
        <v>4179</v>
      </c>
    </row>
    <row r="4744" spans="1:3">
      <c r="A4744" s="185" t="s">
        <v>4980</v>
      </c>
      <c r="B4744" s="375">
        <v>33800</v>
      </c>
      <c r="C4744" s="376" t="s">
        <v>5313</v>
      </c>
    </row>
    <row r="4745" spans="1:3">
      <c r="A4745" s="186" t="s">
        <v>686</v>
      </c>
      <c r="B4745" s="369">
        <v>29138</v>
      </c>
      <c r="C4745" s="370" t="s">
        <v>2634</v>
      </c>
    </row>
    <row r="4746" spans="1:3">
      <c r="A4746" s="186" t="s">
        <v>2224</v>
      </c>
      <c r="B4746" s="369">
        <v>29332</v>
      </c>
      <c r="C4746" s="370" t="s">
        <v>2634</v>
      </c>
    </row>
    <row r="4747" spans="1:3">
      <c r="A4747" s="185" t="s">
        <v>6009</v>
      </c>
      <c r="B4747" s="375">
        <v>34156</v>
      </c>
      <c r="C4747" s="379" t="s">
        <v>6351</v>
      </c>
    </row>
    <row r="4748" spans="1:3">
      <c r="A4748" s="186" t="s">
        <v>3157</v>
      </c>
      <c r="B4748" s="369">
        <v>30229</v>
      </c>
      <c r="C4748" s="370" t="s">
        <v>2197</v>
      </c>
    </row>
    <row r="4749" spans="1:3">
      <c r="A4749" s="186" t="s">
        <v>894</v>
      </c>
      <c r="B4749" s="369">
        <v>32135</v>
      </c>
      <c r="C4749" s="370" t="s">
        <v>2409</v>
      </c>
    </row>
    <row r="4750" spans="1:3">
      <c r="A4750" s="186" t="s">
        <v>2044</v>
      </c>
      <c r="B4750" s="369">
        <v>30980</v>
      </c>
      <c r="C4750" s="370" t="s">
        <v>2793</v>
      </c>
    </row>
    <row r="4751" spans="1:3">
      <c r="A4751" s="185" t="s">
        <v>6266</v>
      </c>
      <c r="B4751" s="375">
        <v>34698</v>
      </c>
      <c r="C4751" s="379" t="s">
        <v>5840</v>
      </c>
    </row>
    <row r="4752" spans="1:3">
      <c r="A4752" s="185" t="s">
        <v>6265</v>
      </c>
      <c r="B4752" s="375">
        <v>34459</v>
      </c>
      <c r="C4752" s="379" t="s">
        <v>5840</v>
      </c>
    </row>
    <row r="4753" spans="1:3">
      <c r="A4753" s="185" t="s">
        <v>6665</v>
      </c>
      <c r="B4753" s="375">
        <v>35471</v>
      </c>
      <c r="C4753" s="376" t="s">
        <v>6836</v>
      </c>
    </row>
    <row r="4754" spans="1:3">
      <c r="A4754" s="185" t="s">
        <v>3690</v>
      </c>
      <c r="B4754" s="375">
        <v>28555</v>
      </c>
      <c r="C4754" s="382" t="s">
        <v>3062</v>
      </c>
    </row>
    <row r="4755" spans="1:3">
      <c r="A4755" s="186" t="s">
        <v>2045</v>
      </c>
      <c r="B4755" s="369">
        <v>30208</v>
      </c>
      <c r="C4755" s="370" t="s">
        <v>2046</v>
      </c>
    </row>
    <row r="4756" spans="1:3">
      <c r="A4756" s="185" t="s">
        <v>124</v>
      </c>
      <c r="B4756" s="375">
        <v>32779</v>
      </c>
      <c r="C4756" s="376" t="s">
        <v>1153</v>
      </c>
    </row>
    <row r="4757" spans="1:3">
      <c r="A4757" s="185" t="s">
        <v>6066</v>
      </c>
      <c r="B4757" s="375">
        <v>34043</v>
      </c>
      <c r="C4757" s="379" t="s">
        <v>6351</v>
      </c>
    </row>
    <row r="4758" spans="1:3">
      <c r="A4758" s="185" t="s">
        <v>125</v>
      </c>
      <c r="B4758" s="375">
        <v>32053</v>
      </c>
      <c r="C4758" s="376" t="s">
        <v>2409</v>
      </c>
    </row>
    <row r="4759" spans="1:3">
      <c r="A4759" s="227" t="s">
        <v>3823</v>
      </c>
      <c r="B4759" s="375">
        <v>32218</v>
      </c>
      <c r="C4759" s="376" t="s">
        <v>1153</v>
      </c>
    </row>
    <row r="4760" spans="1:3">
      <c r="A4760" s="185" t="s">
        <v>6722</v>
      </c>
      <c r="B4760" s="375">
        <v>34665</v>
      </c>
      <c r="C4760" s="376" t="s">
        <v>6827</v>
      </c>
    </row>
    <row r="4761" spans="1:3">
      <c r="A4761" s="186" t="s">
        <v>10263</v>
      </c>
      <c r="B4761" s="371">
        <v>36464</v>
      </c>
      <c r="C4761" s="372" t="s">
        <v>10151</v>
      </c>
    </row>
    <row r="4762" spans="1:3">
      <c r="A4762" s="322" t="s">
        <v>11256</v>
      </c>
      <c r="B4762" s="377">
        <v>36509</v>
      </c>
      <c r="C4762" s="378" t="s">
        <v>10992</v>
      </c>
    </row>
    <row r="4763" spans="1:3">
      <c r="A4763" s="185" t="s">
        <v>5243</v>
      </c>
      <c r="B4763" s="375">
        <v>32906</v>
      </c>
      <c r="C4763" s="376" t="s">
        <v>4179</v>
      </c>
    </row>
    <row r="4764" spans="1:3">
      <c r="A4764" s="186" t="s">
        <v>1964</v>
      </c>
      <c r="B4764" s="369">
        <v>30238</v>
      </c>
      <c r="C4764" s="370" t="s">
        <v>2197</v>
      </c>
    </row>
    <row r="4765" spans="1:3">
      <c r="A4765" s="186" t="s">
        <v>8983</v>
      </c>
      <c r="B4765" s="369">
        <v>34881</v>
      </c>
      <c r="C4765" s="378" t="s">
        <v>8295</v>
      </c>
    </row>
    <row r="4766" spans="1:3">
      <c r="A4766" s="185" t="s">
        <v>6012</v>
      </c>
      <c r="B4766" s="375">
        <v>34204</v>
      </c>
      <c r="C4766" s="379" t="s">
        <v>6355</v>
      </c>
    </row>
    <row r="4767" spans="1:3">
      <c r="A4767" s="186" t="s">
        <v>9309</v>
      </c>
      <c r="B4767" s="369">
        <v>36192</v>
      </c>
      <c r="C4767" s="378" t="s">
        <v>8295</v>
      </c>
    </row>
    <row r="4768" spans="1:3">
      <c r="A4768" s="186" t="s">
        <v>9234</v>
      </c>
      <c r="B4768" s="369">
        <v>36192</v>
      </c>
      <c r="C4768" s="369" t="s">
        <v>8523</v>
      </c>
    </row>
    <row r="4769" spans="1:3">
      <c r="A4769" s="322" t="s">
        <v>11257</v>
      </c>
      <c r="B4769" s="377">
        <v>35939</v>
      </c>
      <c r="C4769" s="378" t="s">
        <v>10949</v>
      </c>
    </row>
    <row r="4770" spans="1:3">
      <c r="A4770" s="186" t="s">
        <v>895</v>
      </c>
      <c r="B4770" s="369">
        <v>30689</v>
      </c>
      <c r="C4770" s="370" t="s">
        <v>2885</v>
      </c>
    </row>
    <row r="4771" spans="1:3">
      <c r="A4771" s="186" t="s">
        <v>8990</v>
      </c>
      <c r="B4771" s="369">
        <v>36617</v>
      </c>
      <c r="C4771" s="383" t="s">
        <v>9184</v>
      </c>
    </row>
    <row r="4772" spans="1:3">
      <c r="A4772" s="186" t="s">
        <v>9161</v>
      </c>
      <c r="B4772" s="369">
        <v>36621</v>
      </c>
      <c r="C4772" s="369" t="s">
        <v>9184</v>
      </c>
    </row>
    <row r="4773" spans="1:3">
      <c r="A4773" s="186" t="s">
        <v>3626</v>
      </c>
      <c r="B4773" s="369">
        <v>30523</v>
      </c>
      <c r="C4773" s="370" t="s">
        <v>2197</v>
      </c>
    </row>
    <row r="4774" spans="1:3">
      <c r="A4774" s="185" t="s">
        <v>4976</v>
      </c>
      <c r="B4774" s="375">
        <v>33880</v>
      </c>
      <c r="C4774" s="376" t="s">
        <v>5313</v>
      </c>
    </row>
    <row r="4775" spans="1:3">
      <c r="A4775" s="183" t="s">
        <v>7917</v>
      </c>
      <c r="B4775" s="373">
        <v>35356</v>
      </c>
      <c r="C4775" s="374" t="s">
        <v>8284</v>
      </c>
    </row>
    <row r="4776" spans="1:3">
      <c r="A4776" s="322" t="s">
        <v>11258</v>
      </c>
      <c r="B4776" s="377">
        <v>36821</v>
      </c>
      <c r="C4776" s="378">
        <v>23.5</v>
      </c>
    </row>
    <row r="4777" spans="1:3">
      <c r="A4777" s="186" t="s">
        <v>1529</v>
      </c>
      <c r="B4777" s="369">
        <v>31553</v>
      </c>
      <c r="C4777" s="370" t="s">
        <v>1444</v>
      </c>
    </row>
    <row r="4778" spans="1:3">
      <c r="A4778" s="186" t="s">
        <v>1800</v>
      </c>
      <c r="B4778" s="369">
        <v>28990</v>
      </c>
      <c r="C4778" s="370" t="s">
        <v>1784</v>
      </c>
    </row>
    <row r="4779" spans="1:3">
      <c r="A4779" s="186" t="s">
        <v>896</v>
      </c>
      <c r="B4779" s="369">
        <v>32107</v>
      </c>
      <c r="C4779" s="370" t="s">
        <v>865</v>
      </c>
    </row>
    <row r="4780" spans="1:3">
      <c r="A4780" s="330" t="s">
        <v>11259</v>
      </c>
      <c r="B4780" s="377">
        <v>35456</v>
      </c>
      <c r="C4780" s="378" t="s">
        <v>10992</v>
      </c>
    </row>
    <row r="4781" spans="1:3">
      <c r="A4781" s="186" t="s">
        <v>1527</v>
      </c>
      <c r="B4781" s="369">
        <v>31618</v>
      </c>
      <c r="C4781" s="370" t="s">
        <v>1278</v>
      </c>
    </row>
    <row r="4782" spans="1:3">
      <c r="A4782" s="186" t="s">
        <v>897</v>
      </c>
      <c r="B4782" s="369">
        <v>32428</v>
      </c>
      <c r="C4782" s="370" t="s">
        <v>865</v>
      </c>
    </row>
    <row r="4783" spans="1:3">
      <c r="A4783" s="186" t="s">
        <v>3691</v>
      </c>
      <c r="B4783" s="369">
        <v>30573</v>
      </c>
      <c r="C4783" s="370" t="s">
        <v>3490</v>
      </c>
    </row>
    <row r="4784" spans="1:3">
      <c r="A4784" s="186" t="s">
        <v>10120</v>
      </c>
      <c r="B4784" s="371">
        <v>36749</v>
      </c>
      <c r="C4784" s="378" t="s">
        <v>9539</v>
      </c>
    </row>
    <row r="4785" spans="1:3">
      <c r="A4785" s="185" t="s">
        <v>6194</v>
      </c>
      <c r="B4785" s="375">
        <v>33990</v>
      </c>
      <c r="C4785" s="379" t="s">
        <v>5839</v>
      </c>
    </row>
    <row r="4786" spans="1:3">
      <c r="A4786" s="186" t="s">
        <v>898</v>
      </c>
      <c r="B4786" s="369">
        <v>32821</v>
      </c>
      <c r="C4786" s="370" t="s">
        <v>1170</v>
      </c>
    </row>
    <row r="4787" spans="1:3">
      <c r="A4787" s="185" t="s">
        <v>7375</v>
      </c>
      <c r="B4787" s="375">
        <v>34897</v>
      </c>
      <c r="C4787" s="379" t="s">
        <v>6797</v>
      </c>
    </row>
    <row r="4788" spans="1:3">
      <c r="A4788" s="186" t="s">
        <v>9127</v>
      </c>
      <c r="B4788" s="373">
        <v>36184</v>
      </c>
      <c r="C4788" s="374" t="s">
        <v>8287</v>
      </c>
    </row>
    <row r="4789" spans="1:3">
      <c r="A4789" s="184" t="s">
        <v>8104</v>
      </c>
      <c r="B4789" s="380">
        <v>36325</v>
      </c>
      <c r="C4789" s="381" t="s">
        <v>8287</v>
      </c>
    </row>
    <row r="4790" spans="1:3">
      <c r="A4790" s="186" t="s">
        <v>8889</v>
      </c>
      <c r="B4790" s="369">
        <v>36069</v>
      </c>
      <c r="C4790" s="378" t="s">
        <v>8466</v>
      </c>
    </row>
    <row r="4791" spans="1:3">
      <c r="A4791" s="186" t="s">
        <v>9233</v>
      </c>
      <c r="B4791" s="369">
        <v>36069</v>
      </c>
      <c r="C4791" s="369" t="s">
        <v>8466</v>
      </c>
    </row>
    <row r="4792" spans="1:3">
      <c r="A4792" s="183" t="s">
        <v>9041</v>
      </c>
      <c r="B4792" s="373">
        <v>35650</v>
      </c>
      <c r="C4792" s="374" t="s">
        <v>8284</v>
      </c>
    </row>
    <row r="4793" spans="1:3">
      <c r="A4793" s="322" t="s">
        <v>11260</v>
      </c>
      <c r="B4793" s="377">
        <v>36251</v>
      </c>
      <c r="C4793" s="378" t="s">
        <v>10955</v>
      </c>
    </row>
    <row r="4794" spans="1:3">
      <c r="A4794" s="185" t="s">
        <v>7216</v>
      </c>
      <c r="B4794" s="375">
        <v>35309</v>
      </c>
      <c r="C4794" s="379" t="s">
        <v>7478</v>
      </c>
    </row>
    <row r="4795" spans="1:3">
      <c r="A4795" s="185" t="s">
        <v>6195</v>
      </c>
      <c r="B4795" s="375">
        <v>34294</v>
      </c>
      <c r="C4795" s="379" t="s">
        <v>6351</v>
      </c>
    </row>
    <row r="4796" spans="1:3">
      <c r="A4796" s="322" t="s">
        <v>11261</v>
      </c>
      <c r="B4796" s="377">
        <v>36578</v>
      </c>
      <c r="C4796" s="378">
        <v>23.5</v>
      </c>
    </row>
    <row r="4797" spans="1:3">
      <c r="A4797" s="184" t="s">
        <v>8029</v>
      </c>
      <c r="B4797" s="384">
        <v>34891</v>
      </c>
      <c r="C4797" s="385" t="s">
        <v>7478</v>
      </c>
    </row>
    <row r="4798" spans="1:3">
      <c r="A4798" s="322" t="s">
        <v>11262</v>
      </c>
      <c r="B4798" s="377">
        <v>36038</v>
      </c>
      <c r="C4798" s="378" t="s">
        <v>10953</v>
      </c>
    </row>
    <row r="4799" spans="1:3">
      <c r="A4799" s="186" t="s">
        <v>8900</v>
      </c>
      <c r="B4799" s="369">
        <v>35431</v>
      </c>
      <c r="C4799" s="378" t="s">
        <v>8289</v>
      </c>
    </row>
    <row r="4800" spans="1:3">
      <c r="A4800" s="185" t="s">
        <v>7149</v>
      </c>
      <c r="B4800" s="375">
        <v>34960</v>
      </c>
      <c r="C4800" s="379" t="s">
        <v>7475</v>
      </c>
    </row>
    <row r="4801" spans="1:3">
      <c r="A4801" s="186" t="s">
        <v>10264</v>
      </c>
      <c r="B4801" s="371">
        <v>36080</v>
      </c>
      <c r="C4801" s="372" t="s">
        <v>10151</v>
      </c>
    </row>
    <row r="4802" spans="1:3">
      <c r="A4802" s="186" t="s">
        <v>1585</v>
      </c>
      <c r="B4802" s="369">
        <v>31268</v>
      </c>
      <c r="C4802" s="370" t="s">
        <v>899</v>
      </c>
    </row>
    <row r="4803" spans="1:3">
      <c r="A4803" s="185" t="s">
        <v>5517</v>
      </c>
      <c r="B4803" s="375">
        <v>34261</v>
      </c>
      <c r="C4803" s="376" t="s">
        <v>5842</v>
      </c>
    </row>
    <row r="4804" spans="1:3">
      <c r="A4804" s="185" t="s">
        <v>4986</v>
      </c>
      <c r="B4804" s="375">
        <v>33620</v>
      </c>
      <c r="C4804" s="376" t="s">
        <v>5316</v>
      </c>
    </row>
    <row r="4805" spans="1:3">
      <c r="A4805" s="186" t="s">
        <v>900</v>
      </c>
      <c r="B4805" s="369">
        <v>32235</v>
      </c>
      <c r="C4805" s="370" t="s">
        <v>1153</v>
      </c>
    </row>
    <row r="4806" spans="1:3">
      <c r="A4806" s="186" t="s">
        <v>3469</v>
      </c>
      <c r="B4806" s="369">
        <v>30456</v>
      </c>
      <c r="C4806" s="370" t="s">
        <v>2197</v>
      </c>
    </row>
    <row r="4807" spans="1:3">
      <c r="A4807" s="185" t="s">
        <v>5001</v>
      </c>
      <c r="B4807" s="375">
        <v>33661</v>
      </c>
      <c r="C4807" s="376" t="s">
        <v>5317</v>
      </c>
    </row>
    <row r="4808" spans="1:3">
      <c r="A4808" s="186" t="s">
        <v>2047</v>
      </c>
      <c r="B4808" s="369">
        <v>29916</v>
      </c>
      <c r="C4808" s="370" t="s">
        <v>3495</v>
      </c>
    </row>
    <row r="4809" spans="1:3">
      <c r="A4809" s="187" t="s">
        <v>4100</v>
      </c>
      <c r="B4809" s="375">
        <v>33278</v>
      </c>
      <c r="C4809" s="376" t="s">
        <v>4180</v>
      </c>
    </row>
    <row r="4810" spans="1:3">
      <c r="A4810" s="186" t="s">
        <v>3430</v>
      </c>
      <c r="B4810" s="369">
        <v>31184</v>
      </c>
      <c r="C4810" s="370" t="s">
        <v>1923</v>
      </c>
    </row>
    <row r="4811" spans="1:3">
      <c r="A4811" s="186" t="s">
        <v>2517</v>
      </c>
      <c r="B4811" s="369">
        <v>30891</v>
      </c>
      <c r="C4811" s="370" t="s">
        <v>3489</v>
      </c>
    </row>
    <row r="4812" spans="1:3">
      <c r="A4812" s="322" t="s">
        <v>11263</v>
      </c>
      <c r="B4812" s="377">
        <v>36448</v>
      </c>
      <c r="C4812" s="378">
        <v>23.4</v>
      </c>
    </row>
    <row r="4813" spans="1:3">
      <c r="A4813" s="184" t="s">
        <v>8206</v>
      </c>
      <c r="B4813" s="380">
        <v>35255</v>
      </c>
      <c r="C4813" s="381" t="s">
        <v>8286</v>
      </c>
    </row>
    <row r="4814" spans="1:3">
      <c r="A4814" s="186" t="s">
        <v>2048</v>
      </c>
      <c r="B4814" s="369">
        <v>32300</v>
      </c>
      <c r="C4814" s="370" t="s">
        <v>2414</v>
      </c>
    </row>
    <row r="4815" spans="1:3">
      <c r="A4815" s="190" t="s">
        <v>4480</v>
      </c>
      <c r="B4815" s="369">
        <v>32380</v>
      </c>
      <c r="C4815" s="376" t="s">
        <v>1156</v>
      </c>
    </row>
    <row r="4816" spans="1:3">
      <c r="A4816" s="322" t="s">
        <v>11264</v>
      </c>
      <c r="B4816" s="377">
        <v>36752</v>
      </c>
      <c r="C4816" s="378">
        <v>23.4</v>
      </c>
    </row>
    <row r="4817" spans="1:3">
      <c r="A4817" s="186" t="s">
        <v>10080</v>
      </c>
      <c r="B4817" s="371">
        <v>36720</v>
      </c>
      <c r="C4817" s="378" t="s">
        <v>10081</v>
      </c>
    </row>
    <row r="4818" spans="1:3">
      <c r="A4818" s="185" t="s">
        <v>5598</v>
      </c>
      <c r="B4818" s="375">
        <v>33673</v>
      </c>
      <c r="C4818" s="376" t="s">
        <v>5313</v>
      </c>
    </row>
    <row r="4819" spans="1:3">
      <c r="A4819" s="185" t="s">
        <v>7289</v>
      </c>
      <c r="B4819" s="375">
        <v>35664</v>
      </c>
      <c r="C4819" s="379" t="s">
        <v>7479</v>
      </c>
    </row>
    <row r="4820" spans="1:3">
      <c r="A4820" s="186" t="s">
        <v>8994</v>
      </c>
      <c r="B4820" s="369">
        <v>36404</v>
      </c>
      <c r="C4820" s="369" t="s">
        <v>8466</v>
      </c>
    </row>
    <row r="4821" spans="1:3">
      <c r="A4821" s="185" t="s">
        <v>7398</v>
      </c>
      <c r="B4821" s="375">
        <v>35171</v>
      </c>
      <c r="C4821" s="379" t="s">
        <v>7480</v>
      </c>
    </row>
    <row r="4822" spans="1:3">
      <c r="A4822" s="186" t="s">
        <v>901</v>
      </c>
      <c r="B4822" s="369">
        <v>31400</v>
      </c>
      <c r="C4822" s="370" t="s">
        <v>1163</v>
      </c>
    </row>
    <row r="4823" spans="1:3">
      <c r="A4823" s="185" t="s">
        <v>126</v>
      </c>
      <c r="B4823" s="375">
        <v>32500</v>
      </c>
      <c r="C4823" s="376" t="s">
        <v>499</v>
      </c>
    </row>
    <row r="4824" spans="1:3">
      <c r="A4824" s="188" t="s">
        <v>9231</v>
      </c>
      <c r="B4824" s="369">
        <v>36434</v>
      </c>
      <c r="C4824" s="369" t="s">
        <v>8401</v>
      </c>
    </row>
    <row r="4825" spans="1:3">
      <c r="A4825" s="186" t="s">
        <v>1676</v>
      </c>
      <c r="B4825" s="369">
        <v>29592</v>
      </c>
      <c r="C4825" s="370" t="s">
        <v>3486</v>
      </c>
    </row>
    <row r="4826" spans="1:3">
      <c r="A4826" s="185" t="s">
        <v>6246</v>
      </c>
      <c r="B4826" s="375">
        <v>35288</v>
      </c>
      <c r="C4826" s="379" t="s">
        <v>6352</v>
      </c>
    </row>
    <row r="4827" spans="1:3">
      <c r="A4827" s="185" t="s">
        <v>7306</v>
      </c>
      <c r="B4827" s="375">
        <v>35079</v>
      </c>
      <c r="C4827" s="379" t="s">
        <v>7480</v>
      </c>
    </row>
    <row r="4828" spans="1:3">
      <c r="A4828" s="185" t="s">
        <v>6675</v>
      </c>
      <c r="B4828" s="375">
        <v>35266</v>
      </c>
      <c r="C4828" s="376" t="s">
        <v>6802</v>
      </c>
    </row>
    <row r="4829" spans="1:3">
      <c r="A4829" s="186" t="s">
        <v>10265</v>
      </c>
      <c r="B4829" s="371">
        <v>36736</v>
      </c>
      <c r="C4829" s="372" t="s">
        <v>10151</v>
      </c>
    </row>
    <row r="4830" spans="1:3">
      <c r="A4830" s="186" t="s">
        <v>2602</v>
      </c>
      <c r="B4830" s="369">
        <v>31666</v>
      </c>
      <c r="C4830" s="370" t="s">
        <v>2603</v>
      </c>
    </row>
    <row r="4831" spans="1:3">
      <c r="A4831" s="185" t="s">
        <v>6269</v>
      </c>
      <c r="B4831" s="375">
        <v>34585</v>
      </c>
      <c r="C4831" s="379" t="s">
        <v>6351</v>
      </c>
    </row>
    <row r="4832" spans="1:3">
      <c r="A4832" s="185" t="s">
        <v>5518</v>
      </c>
      <c r="B4832" s="375">
        <v>34253</v>
      </c>
      <c r="C4832" s="376" t="s">
        <v>5841</v>
      </c>
    </row>
    <row r="4833" spans="1:3">
      <c r="A4833" s="187" t="s">
        <v>3828</v>
      </c>
      <c r="B4833" s="375">
        <v>33492</v>
      </c>
      <c r="C4833" s="376" t="s">
        <v>4182</v>
      </c>
    </row>
    <row r="4834" spans="1:3">
      <c r="A4834" s="186" t="s">
        <v>1847</v>
      </c>
      <c r="B4834" s="369">
        <v>29641</v>
      </c>
      <c r="C4834" s="370" t="s">
        <v>1871</v>
      </c>
    </row>
    <row r="4835" spans="1:3">
      <c r="A4835" s="186" t="s">
        <v>10266</v>
      </c>
      <c r="B4835" s="371">
        <v>36181</v>
      </c>
      <c r="C4835" s="372" t="s">
        <v>10151</v>
      </c>
    </row>
    <row r="4836" spans="1:3">
      <c r="A4836" s="322" t="s">
        <v>11265</v>
      </c>
      <c r="B4836" s="377">
        <v>36891</v>
      </c>
      <c r="C4836" s="378">
        <v>23.3</v>
      </c>
    </row>
    <row r="4837" spans="1:3">
      <c r="A4837" s="186" t="s">
        <v>2049</v>
      </c>
      <c r="B4837" s="369">
        <v>31853</v>
      </c>
      <c r="C4837" s="370" t="s">
        <v>2294</v>
      </c>
    </row>
    <row r="4838" spans="1:3">
      <c r="A4838" s="186" t="s">
        <v>3623</v>
      </c>
      <c r="B4838" s="369">
        <v>30631</v>
      </c>
      <c r="C4838" s="370" t="s">
        <v>2196</v>
      </c>
    </row>
    <row r="4839" spans="1:3">
      <c r="A4839" s="185" t="s">
        <v>6779</v>
      </c>
      <c r="B4839" s="375">
        <v>35019</v>
      </c>
      <c r="C4839" s="376" t="s">
        <v>6796</v>
      </c>
    </row>
    <row r="4840" spans="1:3">
      <c r="A4840" s="185" t="s">
        <v>7352</v>
      </c>
      <c r="B4840" s="375">
        <v>35551</v>
      </c>
      <c r="C4840" s="379" t="s">
        <v>7480</v>
      </c>
    </row>
    <row r="4841" spans="1:3">
      <c r="A4841" s="186" t="s">
        <v>9975</v>
      </c>
      <c r="B4841" s="371">
        <v>35988</v>
      </c>
      <c r="C4841" s="378" t="s">
        <v>9539</v>
      </c>
    </row>
    <row r="4842" spans="1:3">
      <c r="A4842" s="186" t="s">
        <v>902</v>
      </c>
      <c r="B4842" s="369">
        <v>32032</v>
      </c>
      <c r="C4842" s="370" t="s">
        <v>2409</v>
      </c>
    </row>
    <row r="4843" spans="1:3">
      <c r="A4843" s="186" t="s">
        <v>2050</v>
      </c>
      <c r="B4843" s="369">
        <v>31286</v>
      </c>
      <c r="C4843" s="370" t="s">
        <v>3133</v>
      </c>
    </row>
    <row r="4844" spans="1:3">
      <c r="A4844" s="190" t="s">
        <v>4577</v>
      </c>
      <c r="B4844" s="369">
        <v>33862</v>
      </c>
      <c r="C4844" s="376" t="s">
        <v>4853</v>
      </c>
    </row>
    <row r="4845" spans="1:3">
      <c r="A4845" s="185" t="s">
        <v>4637</v>
      </c>
      <c r="B4845" s="375">
        <v>33554</v>
      </c>
      <c r="C4845" s="376" t="s">
        <v>4846</v>
      </c>
    </row>
    <row r="4846" spans="1:3">
      <c r="A4846" s="185" t="s">
        <v>127</v>
      </c>
      <c r="B4846" s="375">
        <v>32742</v>
      </c>
      <c r="C4846" s="376" t="s">
        <v>489</v>
      </c>
    </row>
    <row r="4847" spans="1:3">
      <c r="A4847" s="186" t="s">
        <v>903</v>
      </c>
      <c r="B4847" s="369">
        <v>32429</v>
      </c>
      <c r="C4847" s="370" t="s">
        <v>1153</v>
      </c>
    </row>
    <row r="4848" spans="1:3">
      <c r="A4848" s="322" t="s">
        <v>11266</v>
      </c>
      <c r="B4848" s="377">
        <v>36704</v>
      </c>
      <c r="C4848" s="378" t="s">
        <v>10953</v>
      </c>
    </row>
    <row r="4849" spans="1:3">
      <c r="A4849" s="186" t="s">
        <v>1404</v>
      </c>
      <c r="B4849" s="369">
        <v>29606</v>
      </c>
      <c r="C4849" s="370" t="s">
        <v>2986</v>
      </c>
    </row>
    <row r="4850" spans="1:3">
      <c r="A4850" s="186" t="s">
        <v>10267</v>
      </c>
      <c r="B4850" s="371">
        <v>36035</v>
      </c>
      <c r="C4850" s="372" t="s">
        <v>10151</v>
      </c>
    </row>
    <row r="4851" spans="1:3">
      <c r="A4851" s="186" t="s">
        <v>904</v>
      </c>
      <c r="B4851" s="369">
        <v>32290</v>
      </c>
      <c r="C4851" s="370" t="s">
        <v>865</v>
      </c>
    </row>
    <row r="4852" spans="1:3">
      <c r="A4852" s="186" t="s">
        <v>3726</v>
      </c>
      <c r="B4852" s="369">
        <v>31015</v>
      </c>
      <c r="C4852" s="370" t="s">
        <v>2884</v>
      </c>
    </row>
    <row r="4853" spans="1:3">
      <c r="A4853" s="186" t="s">
        <v>1912</v>
      </c>
      <c r="B4853" s="369">
        <v>27563</v>
      </c>
      <c r="C4853" s="370"/>
    </row>
    <row r="4854" spans="1:3">
      <c r="A4854" s="185" t="s">
        <v>6261</v>
      </c>
      <c r="B4854" s="375">
        <v>34463</v>
      </c>
      <c r="C4854" s="379" t="s">
        <v>6350</v>
      </c>
    </row>
    <row r="4855" spans="1:3">
      <c r="A4855" s="185" t="s">
        <v>4643</v>
      </c>
      <c r="B4855" s="375">
        <v>33877</v>
      </c>
      <c r="C4855" s="376" t="s">
        <v>4852</v>
      </c>
    </row>
    <row r="4856" spans="1:3">
      <c r="A4856" s="185" t="s">
        <v>7154</v>
      </c>
      <c r="B4856" s="375">
        <v>35286</v>
      </c>
      <c r="C4856" s="379" t="s">
        <v>7477</v>
      </c>
    </row>
    <row r="4857" spans="1:3">
      <c r="A4857" s="186" t="s">
        <v>905</v>
      </c>
      <c r="B4857" s="369">
        <v>32524</v>
      </c>
      <c r="C4857" s="370" t="s">
        <v>1153</v>
      </c>
    </row>
    <row r="4858" spans="1:3">
      <c r="A4858" s="185" t="s">
        <v>7137</v>
      </c>
      <c r="B4858" s="375">
        <v>35641</v>
      </c>
      <c r="C4858" s="379" t="s">
        <v>7510</v>
      </c>
    </row>
    <row r="4859" spans="1:3">
      <c r="A4859" s="185" t="s">
        <v>5582</v>
      </c>
      <c r="B4859" s="375">
        <v>32989</v>
      </c>
      <c r="C4859" s="379" t="s">
        <v>4852</v>
      </c>
    </row>
    <row r="4860" spans="1:3">
      <c r="A4860" s="185" t="s">
        <v>128</v>
      </c>
      <c r="B4860" s="375">
        <v>32259</v>
      </c>
      <c r="C4860" s="376" t="s">
        <v>1153</v>
      </c>
    </row>
    <row r="4861" spans="1:3">
      <c r="A4861" s="186" t="s">
        <v>1472</v>
      </c>
      <c r="B4861" s="369">
        <v>29592</v>
      </c>
      <c r="C4861" s="370" t="s">
        <v>2982</v>
      </c>
    </row>
    <row r="4862" spans="1:3">
      <c r="A4862" s="322" t="s">
        <v>11267</v>
      </c>
      <c r="B4862" s="377">
        <v>36573</v>
      </c>
      <c r="C4862" s="378" t="s">
        <v>10953</v>
      </c>
    </row>
    <row r="4863" spans="1:3">
      <c r="A4863" s="186" t="s">
        <v>3498</v>
      </c>
      <c r="B4863" s="369">
        <v>31818</v>
      </c>
      <c r="C4863" s="370" t="s">
        <v>1439</v>
      </c>
    </row>
    <row r="4864" spans="1:3">
      <c r="A4864" s="185" t="s">
        <v>7354</v>
      </c>
      <c r="B4864" s="375">
        <v>35337</v>
      </c>
      <c r="C4864" s="379" t="s">
        <v>6796</v>
      </c>
    </row>
    <row r="4865" spans="1:3">
      <c r="A4865" s="185" t="s">
        <v>5557</v>
      </c>
      <c r="B4865" s="375">
        <v>34181</v>
      </c>
      <c r="C4865" s="376" t="s">
        <v>5840</v>
      </c>
    </row>
    <row r="4866" spans="1:3">
      <c r="A4866" s="186" t="s">
        <v>1342</v>
      </c>
      <c r="B4866" s="369">
        <v>30548</v>
      </c>
      <c r="C4866" s="370" t="s">
        <v>1440</v>
      </c>
    </row>
    <row r="4867" spans="1:3">
      <c r="A4867" s="186" t="s">
        <v>4101</v>
      </c>
      <c r="B4867" s="369">
        <v>33034</v>
      </c>
      <c r="C4867" s="370" t="s">
        <v>499</v>
      </c>
    </row>
    <row r="4868" spans="1:3">
      <c r="A4868" s="185" t="s">
        <v>7275</v>
      </c>
      <c r="B4868" s="375">
        <v>35287</v>
      </c>
      <c r="C4868" s="379" t="s">
        <v>7480</v>
      </c>
    </row>
    <row r="4869" spans="1:3">
      <c r="A4869" s="186" t="s">
        <v>1822</v>
      </c>
      <c r="B4869" s="369">
        <v>29762</v>
      </c>
      <c r="C4869" s="370" t="s">
        <v>1636</v>
      </c>
    </row>
    <row r="4870" spans="1:3">
      <c r="A4870" s="186" t="s">
        <v>3349</v>
      </c>
      <c r="B4870" s="369">
        <v>30362</v>
      </c>
      <c r="C4870" s="370" t="s">
        <v>3489</v>
      </c>
    </row>
    <row r="4871" spans="1:3">
      <c r="A4871" s="185" t="s">
        <v>5146</v>
      </c>
      <c r="B4871" s="375">
        <v>33598</v>
      </c>
      <c r="C4871" s="376" t="s">
        <v>5342</v>
      </c>
    </row>
    <row r="4872" spans="1:3">
      <c r="A4872" s="186" t="s">
        <v>3615</v>
      </c>
      <c r="B4872" s="369">
        <v>31358</v>
      </c>
      <c r="C4872" s="370" t="s">
        <v>1275</v>
      </c>
    </row>
    <row r="4873" spans="1:3">
      <c r="A4873" s="186" t="s">
        <v>906</v>
      </c>
      <c r="B4873" s="369">
        <v>32345</v>
      </c>
      <c r="C4873" s="370" t="s">
        <v>865</v>
      </c>
    </row>
    <row r="4874" spans="1:3">
      <c r="A4874" s="185" t="s">
        <v>3692</v>
      </c>
      <c r="B4874" s="375">
        <v>31554</v>
      </c>
      <c r="C4874" s="382" t="s">
        <v>2292</v>
      </c>
    </row>
    <row r="4875" spans="1:3">
      <c r="A4875" s="186" t="s">
        <v>907</v>
      </c>
      <c r="B4875" s="369">
        <v>32088</v>
      </c>
      <c r="C4875" s="370" t="s">
        <v>865</v>
      </c>
    </row>
    <row r="4876" spans="1:3">
      <c r="A4876" s="185" t="s">
        <v>7271</v>
      </c>
      <c r="B4876" s="375">
        <v>34960</v>
      </c>
      <c r="C4876" s="379" t="s">
        <v>6795</v>
      </c>
    </row>
    <row r="4877" spans="1:3">
      <c r="A4877" s="185" t="s">
        <v>4648</v>
      </c>
      <c r="B4877" s="375">
        <v>33173</v>
      </c>
      <c r="C4877" s="376" t="s">
        <v>4179</v>
      </c>
    </row>
    <row r="4878" spans="1:3">
      <c r="A4878" s="186" t="s">
        <v>2051</v>
      </c>
      <c r="B4878" s="369">
        <v>31091</v>
      </c>
      <c r="C4878" s="370" t="s">
        <v>1439</v>
      </c>
    </row>
    <row r="4879" spans="1:3">
      <c r="A4879" s="185" t="s">
        <v>5443</v>
      </c>
      <c r="B4879" s="375">
        <v>34279</v>
      </c>
      <c r="C4879" s="376" t="s">
        <v>5837</v>
      </c>
    </row>
    <row r="4880" spans="1:3">
      <c r="A4880" s="185" t="s">
        <v>9128</v>
      </c>
      <c r="B4880" s="375">
        <v>33192</v>
      </c>
      <c r="C4880" s="376" t="s">
        <v>4848</v>
      </c>
    </row>
    <row r="4881" spans="1:3">
      <c r="A4881" s="186" t="s">
        <v>2052</v>
      </c>
      <c r="B4881" s="369">
        <v>31870</v>
      </c>
      <c r="C4881" s="370" t="s">
        <v>2411</v>
      </c>
    </row>
    <row r="4882" spans="1:3">
      <c r="A4882" s="186" t="s">
        <v>10268</v>
      </c>
      <c r="B4882" s="371">
        <v>35580</v>
      </c>
      <c r="C4882" s="372" t="s">
        <v>10151</v>
      </c>
    </row>
    <row r="4883" spans="1:3">
      <c r="A4883" s="322" t="s">
        <v>11268</v>
      </c>
      <c r="B4883" s="377">
        <v>36066</v>
      </c>
      <c r="C4883" s="378">
        <v>23.2</v>
      </c>
    </row>
    <row r="4884" spans="1:3">
      <c r="A4884" s="187" t="s">
        <v>4102</v>
      </c>
      <c r="B4884" s="375">
        <v>32267</v>
      </c>
      <c r="C4884" s="376" t="s">
        <v>4179</v>
      </c>
    </row>
    <row r="4885" spans="1:3">
      <c r="A4885" s="185" t="s">
        <v>6744</v>
      </c>
      <c r="B4885" s="375">
        <v>35257</v>
      </c>
      <c r="C4885" s="376" t="s">
        <v>6801</v>
      </c>
    </row>
    <row r="4886" spans="1:3">
      <c r="A4886" s="185" t="s">
        <v>5256</v>
      </c>
      <c r="B4886" s="375">
        <v>32529</v>
      </c>
      <c r="C4886" s="376" t="s">
        <v>499</v>
      </c>
    </row>
    <row r="4887" spans="1:3">
      <c r="A4887" s="186" t="s">
        <v>9176</v>
      </c>
      <c r="B4887" s="369">
        <v>36770</v>
      </c>
      <c r="C4887" s="369" t="s">
        <v>8459</v>
      </c>
    </row>
    <row r="4888" spans="1:3">
      <c r="A4888" s="185" t="s">
        <v>3733</v>
      </c>
      <c r="B4888" s="375">
        <v>31604</v>
      </c>
      <c r="C4888" s="382" t="s">
        <v>1275</v>
      </c>
    </row>
    <row r="4889" spans="1:3">
      <c r="A4889" s="185" t="s">
        <v>129</v>
      </c>
      <c r="B4889" s="375">
        <v>32667</v>
      </c>
      <c r="C4889" s="376" t="s">
        <v>483</v>
      </c>
    </row>
    <row r="4890" spans="1:3">
      <c r="A4890" s="185" t="s">
        <v>5967</v>
      </c>
      <c r="B4890" s="375">
        <v>34223</v>
      </c>
      <c r="C4890" s="379" t="s">
        <v>5839</v>
      </c>
    </row>
    <row r="4891" spans="1:3">
      <c r="A4891" s="187" t="s">
        <v>4103</v>
      </c>
      <c r="B4891" s="375">
        <v>33319</v>
      </c>
      <c r="C4891" s="376" t="s">
        <v>4182</v>
      </c>
    </row>
    <row r="4892" spans="1:3">
      <c r="A4892" s="186" t="s">
        <v>3693</v>
      </c>
      <c r="B4892" s="369">
        <v>29502</v>
      </c>
      <c r="C4892" s="370" t="s">
        <v>3148</v>
      </c>
    </row>
    <row r="4893" spans="1:3">
      <c r="A4893" s="186" t="s">
        <v>1907</v>
      </c>
      <c r="B4893" s="369">
        <v>30125</v>
      </c>
      <c r="C4893" s="370" t="s">
        <v>1485</v>
      </c>
    </row>
    <row r="4894" spans="1:3">
      <c r="A4894" s="186" t="s">
        <v>1262</v>
      </c>
      <c r="B4894" s="369">
        <v>29451</v>
      </c>
      <c r="C4894" s="370" t="s">
        <v>2666</v>
      </c>
    </row>
    <row r="4895" spans="1:3">
      <c r="A4895" s="186" t="s">
        <v>1332</v>
      </c>
      <c r="B4895" s="369">
        <v>30722</v>
      </c>
      <c r="C4895" s="370" t="s">
        <v>3135</v>
      </c>
    </row>
    <row r="4896" spans="1:3">
      <c r="A4896" s="185" t="s">
        <v>6762</v>
      </c>
      <c r="B4896" s="375">
        <v>34816</v>
      </c>
      <c r="C4896" s="376" t="s">
        <v>6800</v>
      </c>
    </row>
    <row r="4897" spans="1:3">
      <c r="A4897" s="186" t="s">
        <v>1908</v>
      </c>
      <c r="B4897" s="369">
        <v>29689</v>
      </c>
      <c r="C4897" s="370" t="s">
        <v>2251</v>
      </c>
    </row>
    <row r="4898" spans="1:3">
      <c r="A4898" s="187" t="s">
        <v>4104</v>
      </c>
      <c r="B4898" s="375">
        <v>31993</v>
      </c>
      <c r="C4898" s="376" t="s">
        <v>2452</v>
      </c>
    </row>
    <row r="4899" spans="1:3">
      <c r="A4899" s="322" t="s">
        <v>11269</v>
      </c>
      <c r="B4899" s="377">
        <v>36094</v>
      </c>
      <c r="C4899" s="378">
        <v>23.5</v>
      </c>
    </row>
    <row r="4900" spans="1:3">
      <c r="A4900" s="186" t="s">
        <v>687</v>
      </c>
      <c r="B4900" s="369">
        <v>32289</v>
      </c>
      <c r="C4900" s="370" t="s">
        <v>1163</v>
      </c>
    </row>
    <row r="4901" spans="1:3">
      <c r="A4901" s="186" t="s">
        <v>1909</v>
      </c>
      <c r="B4901" s="369">
        <v>31486</v>
      </c>
      <c r="C4901" s="370" t="s">
        <v>3140</v>
      </c>
    </row>
    <row r="4902" spans="1:3">
      <c r="A4902" s="186" t="s">
        <v>3786</v>
      </c>
      <c r="B4902" s="369">
        <v>29884</v>
      </c>
      <c r="C4902" s="370" t="s">
        <v>1636</v>
      </c>
    </row>
    <row r="4903" spans="1:3">
      <c r="A4903" s="322" t="s">
        <v>11270</v>
      </c>
      <c r="B4903" s="377">
        <v>36014</v>
      </c>
      <c r="C4903" s="378">
        <v>23.6</v>
      </c>
    </row>
    <row r="4904" spans="1:3">
      <c r="A4904" s="185" t="s">
        <v>6769</v>
      </c>
      <c r="B4904" s="375">
        <v>35368</v>
      </c>
      <c r="C4904" s="376" t="s">
        <v>6802</v>
      </c>
    </row>
    <row r="4905" spans="1:3">
      <c r="A4905" s="186" t="s">
        <v>2892</v>
      </c>
      <c r="B4905" s="369">
        <v>29692</v>
      </c>
      <c r="C4905" s="370" t="s">
        <v>1485</v>
      </c>
    </row>
    <row r="4906" spans="1:3">
      <c r="A4906" s="186" t="s">
        <v>3120</v>
      </c>
      <c r="B4906" s="369">
        <v>30326</v>
      </c>
      <c r="C4906" s="370" t="s">
        <v>3492</v>
      </c>
    </row>
    <row r="4907" spans="1:3">
      <c r="A4907" s="183" t="s">
        <v>7947</v>
      </c>
      <c r="B4907" s="373">
        <v>34836</v>
      </c>
      <c r="C4907" s="374" t="s">
        <v>7475</v>
      </c>
    </row>
    <row r="4908" spans="1:3">
      <c r="A4908" s="185" t="s">
        <v>6527</v>
      </c>
      <c r="B4908" s="375">
        <v>34972</v>
      </c>
      <c r="C4908" s="376" t="s">
        <v>6795</v>
      </c>
    </row>
    <row r="4909" spans="1:3">
      <c r="A4909" s="185" t="s">
        <v>6469</v>
      </c>
      <c r="B4909" s="375">
        <v>34359</v>
      </c>
      <c r="C4909" s="376" t="s">
        <v>6795</v>
      </c>
    </row>
    <row r="4910" spans="1:3">
      <c r="A4910" s="186" t="s">
        <v>3394</v>
      </c>
      <c r="B4910" s="369">
        <v>30924</v>
      </c>
      <c r="C4910" s="370" t="s">
        <v>1278</v>
      </c>
    </row>
    <row r="4911" spans="1:3">
      <c r="A4911" s="322" t="s">
        <v>11271</v>
      </c>
      <c r="B4911" s="377">
        <v>37176</v>
      </c>
      <c r="C4911" s="378">
        <v>23.4</v>
      </c>
    </row>
    <row r="4912" spans="1:3">
      <c r="A4912" s="183" t="s">
        <v>7942</v>
      </c>
      <c r="B4912" s="373">
        <v>35684</v>
      </c>
      <c r="C4912" s="374" t="s">
        <v>8289</v>
      </c>
    </row>
    <row r="4913" spans="1:3">
      <c r="A4913" s="185" t="s">
        <v>130</v>
      </c>
      <c r="B4913" s="375">
        <v>33102</v>
      </c>
      <c r="C4913" s="376" t="s">
        <v>487</v>
      </c>
    </row>
    <row r="4914" spans="1:3">
      <c r="A4914" s="322" t="s">
        <v>11272</v>
      </c>
      <c r="B4914" s="377">
        <v>36544</v>
      </c>
      <c r="C4914" s="378">
        <v>23.2</v>
      </c>
    </row>
    <row r="4915" spans="1:3">
      <c r="A4915" s="185" t="s">
        <v>6386</v>
      </c>
      <c r="B4915" s="375">
        <v>34773</v>
      </c>
      <c r="C4915" s="379" t="s">
        <v>6351</v>
      </c>
    </row>
    <row r="4916" spans="1:3">
      <c r="A4916" s="186" t="s">
        <v>908</v>
      </c>
      <c r="B4916" s="369">
        <v>32463</v>
      </c>
      <c r="C4916" s="370" t="s">
        <v>1156</v>
      </c>
    </row>
    <row r="4917" spans="1:3">
      <c r="A4917" s="323" t="s">
        <v>5115</v>
      </c>
      <c r="B4917" s="369">
        <v>33876</v>
      </c>
      <c r="C4917" s="376" t="s">
        <v>4853</v>
      </c>
    </row>
    <row r="4918" spans="1:3">
      <c r="A4918" s="188" t="s">
        <v>4810</v>
      </c>
      <c r="B4918" s="369">
        <v>33876</v>
      </c>
      <c r="C4918" s="376" t="s">
        <v>4853</v>
      </c>
    </row>
    <row r="4919" spans="1:3">
      <c r="A4919" s="185" t="s">
        <v>7410</v>
      </c>
      <c r="B4919" s="375">
        <v>35384</v>
      </c>
      <c r="C4919" s="379" t="s">
        <v>7481</v>
      </c>
    </row>
    <row r="4920" spans="1:3">
      <c r="A4920" s="188" t="s">
        <v>4447</v>
      </c>
      <c r="B4920" s="369">
        <v>33015</v>
      </c>
      <c r="C4920" s="376" t="s">
        <v>4846</v>
      </c>
    </row>
    <row r="4921" spans="1:3">
      <c r="A4921" s="188" t="s">
        <v>2534</v>
      </c>
      <c r="B4921" s="369">
        <v>27596</v>
      </c>
      <c r="C4921" s="370" t="s">
        <v>3169</v>
      </c>
    </row>
    <row r="4922" spans="1:3">
      <c r="A4922" s="186" t="s">
        <v>2055</v>
      </c>
      <c r="B4922" s="369">
        <v>31842</v>
      </c>
      <c r="C4922" s="370" t="s">
        <v>2441</v>
      </c>
    </row>
    <row r="4923" spans="1:3">
      <c r="A4923" s="185" t="s">
        <v>6494</v>
      </c>
      <c r="B4923" s="375">
        <v>34537</v>
      </c>
      <c r="C4923" s="376" t="s">
        <v>6797</v>
      </c>
    </row>
    <row r="4924" spans="1:3">
      <c r="A4924" s="184" t="s">
        <v>8086</v>
      </c>
      <c r="B4924" s="380">
        <v>34585</v>
      </c>
      <c r="C4924" s="381" t="s">
        <v>6800</v>
      </c>
    </row>
    <row r="4925" spans="1:3">
      <c r="A4925" s="187" t="s">
        <v>4105</v>
      </c>
      <c r="B4925" s="375">
        <v>32029</v>
      </c>
      <c r="C4925" s="376" t="s">
        <v>2409</v>
      </c>
    </row>
    <row r="4926" spans="1:3">
      <c r="A4926" s="186" t="s">
        <v>1880</v>
      </c>
      <c r="B4926" s="369">
        <v>30757</v>
      </c>
      <c r="C4926" s="370" t="s">
        <v>2796</v>
      </c>
    </row>
    <row r="4927" spans="1:3">
      <c r="A4927" s="186" t="s">
        <v>3787</v>
      </c>
      <c r="B4927" s="369">
        <v>30844</v>
      </c>
      <c r="C4927" s="370" t="s">
        <v>1440</v>
      </c>
    </row>
    <row r="4928" spans="1:3">
      <c r="A4928" s="185" t="s">
        <v>131</v>
      </c>
      <c r="B4928" s="375">
        <v>32462</v>
      </c>
      <c r="C4928" s="376" t="s">
        <v>485</v>
      </c>
    </row>
    <row r="4929" spans="1:3">
      <c r="A4929" s="186" t="s">
        <v>1619</v>
      </c>
      <c r="B4929" s="369">
        <v>30480</v>
      </c>
      <c r="C4929" s="370" t="s">
        <v>2198</v>
      </c>
    </row>
    <row r="4930" spans="1:3">
      <c r="A4930" s="186" t="s">
        <v>2056</v>
      </c>
      <c r="B4930" s="369">
        <v>30693</v>
      </c>
      <c r="C4930" s="370" t="s">
        <v>2886</v>
      </c>
    </row>
    <row r="4931" spans="1:3">
      <c r="A4931" s="186" t="s">
        <v>9074</v>
      </c>
      <c r="B4931" s="369">
        <v>36161</v>
      </c>
      <c r="C4931" s="369" t="s">
        <v>8459</v>
      </c>
    </row>
    <row r="4932" spans="1:3">
      <c r="A4932" s="186" t="s">
        <v>909</v>
      </c>
      <c r="B4932" s="369">
        <v>30947</v>
      </c>
      <c r="C4932" s="370" t="s">
        <v>2886</v>
      </c>
    </row>
    <row r="4933" spans="1:3">
      <c r="A4933" s="185" t="s">
        <v>6660</v>
      </c>
      <c r="B4933" s="375">
        <v>35622</v>
      </c>
      <c r="C4933" s="376" t="s">
        <v>6802</v>
      </c>
    </row>
    <row r="4934" spans="1:3">
      <c r="A4934" s="186" t="s">
        <v>3602</v>
      </c>
      <c r="B4934" s="369">
        <v>28944</v>
      </c>
      <c r="C4934" s="370" t="s">
        <v>1816</v>
      </c>
    </row>
    <row r="4935" spans="1:3">
      <c r="A4935" s="185" t="s">
        <v>5699</v>
      </c>
      <c r="B4935" s="375">
        <v>34271</v>
      </c>
      <c r="C4935" s="376" t="s">
        <v>5842</v>
      </c>
    </row>
    <row r="4936" spans="1:3">
      <c r="A4936" s="186" t="s">
        <v>10269</v>
      </c>
      <c r="B4936" s="371">
        <v>36148</v>
      </c>
      <c r="C4936" s="372" t="s">
        <v>10151</v>
      </c>
    </row>
    <row r="4937" spans="1:3">
      <c r="A4937" s="322" t="s">
        <v>11273</v>
      </c>
      <c r="B4937" s="377">
        <v>37007</v>
      </c>
      <c r="C4937" s="378">
        <v>23.5</v>
      </c>
    </row>
    <row r="4938" spans="1:3">
      <c r="A4938" s="186" t="s">
        <v>9034</v>
      </c>
      <c r="B4938" s="369">
        <v>36800</v>
      </c>
      <c r="C4938" s="369" t="s">
        <v>9206</v>
      </c>
    </row>
    <row r="4939" spans="1:3">
      <c r="A4939" s="185" t="s">
        <v>5519</v>
      </c>
      <c r="B4939" s="375">
        <v>34303</v>
      </c>
      <c r="C4939" s="376" t="s">
        <v>5839</v>
      </c>
    </row>
    <row r="4940" spans="1:3">
      <c r="A4940" s="186" t="s">
        <v>3180</v>
      </c>
      <c r="B4940" s="369">
        <v>29134</v>
      </c>
      <c r="C4940" s="370" t="s">
        <v>3181</v>
      </c>
    </row>
    <row r="4941" spans="1:3">
      <c r="A4941" s="188" t="s">
        <v>4526</v>
      </c>
      <c r="B4941" s="369">
        <v>32911</v>
      </c>
      <c r="C4941" s="376" t="s">
        <v>4181</v>
      </c>
    </row>
    <row r="4942" spans="1:3">
      <c r="A4942" s="187" t="s">
        <v>4189</v>
      </c>
      <c r="B4942" s="375">
        <v>33034</v>
      </c>
      <c r="C4942" s="376" t="s">
        <v>499</v>
      </c>
    </row>
    <row r="4943" spans="1:3">
      <c r="A4943" s="186" t="s">
        <v>9934</v>
      </c>
      <c r="B4943" s="371">
        <v>36038</v>
      </c>
      <c r="C4943" s="372" t="s">
        <v>10151</v>
      </c>
    </row>
    <row r="4944" spans="1:3">
      <c r="A4944" s="185" t="s">
        <v>6254</v>
      </c>
      <c r="B4944" s="375">
        <v>34631</v>
      </c>
      <c r="C4944" s="379" t="s">
        <v>6352</v>
      </c>
    </row>
    <row r="4945" spans="1:3">
      <c r="A4945" s="186" t="s">
        <v>9921</v>
      </c>
      <c r="B4945" s="371">
        <v>36559</v>
      </c>
      <c r="C4945" s="378" t="s">
        <v>9612</v>
      </c>
    </row>
    <row r="4946" spans="1:3">
      <c r="A4946" s="186" t="s">
        <v>1394</v>
      </c>
      <c r="B4946" s="369">
        <v>29182</v>
      </c>
      <c r="C4946" s="370" t="s">
        <v>1375</v>
      </c>
    </row>
    <row r="4947" spans="1:3">
      <c r="A4947" s="185" t="s">
        <v>6005</v>
      </c>
      <c r="B4947" s="375">
        <v>34993</v>
      </c>
      <c r="C4947" s="379" t="s">
        <v>6353</v>
      </c>
    </row>
    <row r="4948" spans="1:3">
      <c r="A4948" s="185" t="s">
        <v>5672</v>
      </c>
      <c r="B4948" s="375">
        <v>34691</v>
      </c>
      <c r="C4948" s="376" t="s">
        <v>5841</v>
      </c>
    </row>
    <row r="4949" spans="1:3">
      <c r="A4949" s="186" t="s">
        <v>2057</v>
      </c>
      <c r="B4949" s="369">
        <v>32143</v>
      </c>
      <c r="C4949" s="370" t="s">
        <v>2411</v>
      </c>
    </row>
    <row r="4950" spans="1:3">
      <c r="A4950" s="188" t="s">
        <v>4621</v>
      </c>
      <c r="B4950" s="369">
        <v>33363</v>
      </c>
      <c r="C4950" s="376" t="s">
        <v>4846</v>
      </c>
    </row>
    <row r="4951" spans="1:3">
      <c r="A4951" s="186" t="s">
        <v>1222</v>
      </c>
      <c r="B4951" s="369">
        <v>31678</v>
      </c>
      <c r="C4951" s="370" t="s">
        <v>3138</v>
      </c>
    </row>
    <row r="4952" spans="1:3">
      <c r="A4952" s="185" t="s">
        <v>4613</v>
      </c>
      <c r="B4952" s="375">
        <v>33500</v>
      </c>
      <c r="C4952" s="376" t="s">
        <v>4846</v>
      </c>
    </row>
    <row r="4953" spans="1:3">
      <c r="A4953" s="185" t="s">
        <v>4977</v>
      </c>
      <c r="B4953" s="375">
        <v>33690</v>
      </c>
      <c r="C4953" s="376" t="s">
        <v>5317</v>
      </c>
    </row>
    <row r="4954" spans="1:3">
      <c r="A4954" s="186" t="s">
        <v>2058</v>
      </c>
      <c r="B4954" s="369">
        <v>30768</v>
      </c>
      <c r="C4954" s="370" t="s">
        <v>2793</v>
      </c>
    </row>
    <row r="4955" spans="1:3">
      <c r="A4955" s="190" t="s">
        <v>4374</v>
      </c>
      <c r="B4955" s="369">
        <v>33853</v>
      </c>
      <c r="C4955" s="376" t="s">
        <v>4882</v>
      </c>
    </row>
    <row r="4956" spans="1:3">
      <c r="A4956" s="188" t="s">
        <v>4329</v>
      </c>
      <c r="B4956" s="369">
        <v>32687</v>
      </c>
      <c r="C4956" s="376" t="s">
        <v>499</v>
      </c>
    </row>
    <row r="4957" spans="1:3">
      <c r="A4957" s="186" t="s">
        <v>910</v>
      </c>
      <c r="B4957" s="369">
        <v>32638</v>
      </c>
      <c r="C4957" s="370" t="s">
        <v>1170</v>
      </c>
    </row>
    <row r="4958" spans="1:3">
      <c r="A4958" s="186" t="s">
        <v>911</v>
      </c>
      <c r="B4958" s="369">
        <v>32185</v>
      </c>
      <c r="C4958" s="370" t="s">
        <v>2452</v>
      </c>
    </row>
    <row r="4959" spans="1:3">
      <c r="A4959" s="185" t="s">
        <v>7092</v>
      </c>
      <c r="B4959" s="375">
        <v>35215</v>
      </c>
      <c r="C4959" s="379" t="s">
        <v>7479</v>
      </c>
    </row>
    <row r="4960" spans="1:3">
      <c r="A4960" s="185" t="s">
        <v>278</v>
      </c>
      <c r="B4960" s="375">
        <v>32571</v>
      </c>
      <c r="C4960" s="376" t="s">
        <v>499</v>
      </c>
    </row>
    <row r="4961" spans="1:3">
      <c r="A4961" s="185" t="s">
        <v>5643</v>
      </c>
      <c r="B4961" s="375">
        <v>33640</v>
      </c>
      <c r="C4961" s="376" t="s">
        <v>5841</v>
      </c>
    </row>
    <row r="4962" spans="1:3">
      <c r="A4962" s="184" t="s">
        <v>7930</v>
      </c>
      <c r="B4962" s="380">
        <v>35346</v>
      </c>
      <c r="C4962" s="381" t="s">
        <v>7482</v>
      </c>
    </row>
    <row r="4963" spans="1:3">
      <c r="A4963" s="185" t="s">
        <v>7283</v>
      </c>
      <c r="B4963" s="375">
        <v>34908</v>
      </c>
      <c r="C4963" s="379" t="s">
        <v>6795</v>
      </c>
    </row>
    <row r="4964" spans="1:3">
      <c r="A4964" s="185" t="s">
        <v>5006</v>
      </c>
      <c r="B4964" s="375">
        <v>34201</v>
      </c>
      <c r="C4964" s="376" t="s">
        <v>5343</v>
      </c>
    </row>
    <row r="4965" spans="1:3">
      <c r="A4965" s="186" t="s">
        <v>9173</v>
      </c>
      <c r="B4965" s="369">
        <v>35977</v>
      </c>
      <c r="C4965" s="369" t="s">
        <v>8466</v>
      </c>
    </row>
    <row r="4966" spans="1:3">
      <c r="A4966" s="188" t="s">
        <v>4428</v>
      </c>
      <c r="B4966" s="369">
        <v>33596</v>
      </c>
      <c r="C4966" s="376" t="s">
        <v>4852</v>
      </c>
    </row>
    <row r="4967" spans="1:3">
      <c r="A4967" s="183" t="s">
        <v>8196</v>
      </c>
      <c r="B4967" s="373">
        <v>36073</v>
      </c>
      <c r="C4967" s="374" t="s">
        <v>8288</v>
      </c>
    </row>
    <row r="4968" spans="1:3">
      <c r="A4968" s="188" t="s">
        <v>4533</v>
      </c>
      <c r="B4968" s="369">
        <v>33133</v>
      </c>
      <c r="C4968" s="376" t="s">
        <v>4179</v>
      </c>
    </row>
    <row r="4969" spans="1:3">
      <c r="A4969" s="185" t="s">
        <v>5668</v>
      </c>
      <c r="B4969" s="375">
        <v>34010</v>
      </c>
      <c r="C4969" s="376" t="s">
        <v>5843</v>
      </c>
    </row>
    <row r="4970" spans="1:3">
      <c r="A4970" s="185" t="s">
        <v>5195</v>
      </c>
      <c r="B4970" s="375">
        <v>33752</v>
      </c>
      <c r="C4970" s="376" t="s">
        <v>5324</v>
      </c>
    </row>
    <row r="4971" spans="1:3">
      <c r="A4971" s="329" t="s">
        <v>8301</v>
      </c>
      <c r="B4971" s="386">
        <v>35004</v>
      </c>
      <c r="C4971" s="387" t="s">
        <v>7478</v>
      </c>
    </row>
    <row r="4972" spans="1:3">
      <c r="A4972" s="185" t="s">
        <v>7423</v>
      </c>
      <c r="B4972" s="375">
        <v>35004</v>
      </c>
      <c r="C4972" s="379" t="s">
        <v>7478</v>
      </c>
    </row>
    <row r="4973" spans="1:3">
      <c r="A4973" s="185" t="s">
        <v>5732</v>
      </c>
      <c r="B4973" s="375">
        <v>34057</v>
      </c>
      <c r="C4973" s="379" t="s">
        <v>5322</v>
      </c>
    </row>
    <row r="4974" spans="1:3">
      <c r="A4974" s="185" t="s">
        <v>6603</v>
      </c>
      <c r="B4974" s="375">
        <v>34251</v>
      </c>
      <c r="C4974" s="376" t="s">
        <v>6797</v>
      </c>
    </row>
    <row r="4975" spans="1:3">
      <c r="A4975" s="186" t="s">
        <v>912</v>
      </c>
      <c r="B4975" s="369">
        <v>32144</v>
      </c>
      <c r="C4975" s="370" t="s">
        <v>1172</v>
      </c>
    </row>
    <row r="4976" spans="1:3">
      <c r="A4976" s="186" t="s">
        <v>3290</v>
      </c>
      <c r="B4976" s="369">
        <v>29684</v>
      </c>
      <c r="C4976" s="370" t="s">
        <v>3788</v>
      </c>
    </row>
    <row r="4977" spans="1:3">
      <c r="A4977" s="186" t="s">
        <v>913</v>
      </c>
      <c r="B4977" s="369">
        <v>32186</v>
      </c>
      <c r="C4977" s="370" t="s">
        <v>2409</v>
      </c>
    </row>
    <row r="4978" spans="1:3">
      <c r="A4978" s="186" t="s">
        <v>914</v>
      </c>
      <c r="B4978" s="369">
        <v>32050</v>
      </c>
      <c r="C4978" s="370" t="s">
        <v>2409</v>
      </c>
    </row>
    <row r="4979" spans="1:3">
      <c r="A4979" s="185" t="s">
        <v>6728</v>
      </c>
      <c r="B4979" s="375">
        <v>35121</v>
      </c>
      <c r="C4979" s="376" t="s">
        <v>6795</v>
      </c>
    </row>
    <row r="4980" spans="1:3">
      <c r="A4980" s="186" t="s">
        <v>915</v>
      </c>
      <c r="B4980" s="369">
        <v>32488</v>
      </c>
      <c r="C4980" s="370" t="s">
        <v>1014</v>
      </c>
    </row>
    <row r="4981" spans="1:3">
      <c r="A4981" s="186" t="s">
        <v>916</v>
      </c>
      <c r="B4981" s="369">
        <v>32232</v>
      </c>
      <c r="C4981" s="370" t="s">
        <v>1014</v>
      </c>
    </row>
    <row r="4982" spans="1:3">
      <c r="A4982" s="186" t="s">
        <v>9266</v>
      </c>
      <c r="B4982" s="369">
        <v>36281</v>
      </c>
      <c r="C4982" s="369" t="s">
        <v>8523</v>
      </c>
    </row>
    <row r="4983" spans="1:3">
      <c r="A4983" s="186" t="s">
        <v>917</v>
      </c>
      <c r="B4983" s="369">
        <v>32621</v>
      </c>
      <c r="C4983" s="370" t="s">
        <v>918</v>
      </c>
    </row>
    <row r="4984" spans="1:3">
      <c r="A4984" s="186" t="s">
        <v>8879</v>
      </c>
      <c r="B4984" s="369">
        <v>36526</v>
      </c>
      <c r="C4984" s="369" t="s">
        <v>8522</v>
      </c>
    </row>
    <row r="4985" spans="1:3">
      <c r="A4985" s="186" t="s">
        <v>3031</v>
      </c>
      <c r="B4985" s="369">
        <v>29390</v>
      </c>
      <c r="C4985" s="370" t="s">
        <v>3485</v>
      </c>
    </row>
    <row r="4986" spans="1:3">
      <c r="A4986" s="186" t="s">
        <v>2059</v>
      </c>
      <c r="B4986" s="369">
        <v>32119</v>
      </c>
      <c r="C4986" s="370" t="s">
        <v>2409</v>
      </c>
    </row>
    <row r="4987" spans="1:3">
      <c r="A4987" s="185" t="s">
        <v>279</v>
      </c>
      <c r="B4987" s="375">
        <v>31554</v>
      </c>
      <c r="C4987" s="376" t="s">
        <v>3133</v>
      </c>
    </row>
    <row r="4988" spans="1:3">
      <c r="A4988" s="186" t="s">
        <v>2060</v>
      </c>
      <c r="B4988" s="369">
        <v>31404</v>
      </c>
      <c r="C4988" s="370" t="s">
        <v>2294</v>
      </c>
    </row>
    <row r="4989" spans="1:3">
      <c r="A4989" s="186" t="s">
        <v>688</v>
      </c>
      <c r="B4989" s="369">
        <v>31320</v>
      </c>
      <c r="C4989" s="370" t="s">
        <v>1439</v>
      </c>
    </row>
    <row r="4990" spans="1:3">
      <c r="A4990" s="186" t="s">
        <v>1413</v>
      </c>
      <c r="B4990" s="369">
        <v>29451</v>
      </c>
      <c r="C4990" s="370" t="s">
        <v>1414</v>
      </c>
    </row>
    <row r="4991" spans="1:3">
      <c r="A4991" s="187" t="s">
        <v>4106</v>
      </c>
      <c r="B4991" s="375">
        <v>32541</v>
      </c>
      <c r="C4991" s="376" t="s">
        <v>4178</v>
      </c>
    </row>
    <row r="4992" spans="1:3">
      <c r="A4992" s="322" t="s">
        <v>11274</v>
      </c>
      <c r="B4992" s="388">
        <v>36633</v>
      </c>
      <c r="C4992" s="378">
        <v>23.5</v>
      </c>
    </row>
    <row r="4993" spans="1:3">
      <c r="A4993" s="186" t="s">
        <v>689</v>
      </c>
      <c r="B4993" s="369">
        <v>32133</v>
      </c>
      <c r="C4993" s="370" t="s">
        <v>1156</v>
      </c>
    </row>
    <row r="4994" spans="1:3">
      <c r="A4994" s="186" t="s">
        <v>10270</v>
      </c>
      <c r="B4994" s="371">
        <v>35753</v>
      </c>
      <c r="C4994" s="372" t="s">
        <v>10151</v>
      </c>
    </row>
    <row r="4995" spans="1:3">
      <c r="A4995" s="185" t="s">
        <v>3789</v>
      </c>
      <c r="B4995" s="375">
        <v>31694</v>
      </c>
      <c r="C4995" s="382" t="s">
        <v>2441</v>
      </c>
    </row>
    <row r="4996" spans="1:3">
      <c r="A4996" s="186" t="s">
        <v>919</v>
      </c>
      <c r="B4996" s="369">
        <v>31449</v>
      </c>
      <c r="C4996" s="370" t="s">
        <v>3140</v>
      </c>
    </row>
    <row r="4997" spans="1:3">
      <c r="A4997" s="185" t="s">
        <v>7179</v>
      </c>
      <c r="B4997" s="375">
        <v>34949</v>
      </c>
      <c r="C4997" s="379" t="s">
        <v>6796</v>
      </c>
    </row>
    <row r="4998" spans="1:3">
      <c r="A4998" s="185" t="s">
        <v>5621</v>
      </c>
      <c r="B4998" s="375">
        <v>33598</v>
      </c>
      <c r="C4998" s="379" t="s">
        <v>5324</v>
      </c>
    </row>
    <row r="4999" spans="1:3">
      <c r="A4999" s="59" t="s">
        <v>280</v>
      </c>
      <c r="B4999" s="338">
        <v>32402</v>
      </c>
      <c r="C4999" s="337" t="s">
        <v>483</v>
      </c>
    </row>
    <row r="5000" spans="1:3">
      <c r="A5000" t="s">
        <v>3446</v>
      </c>
      <c r="B5000" s="341">
        <v>31386</v>
      </c>
      <c r="C5000" s="342" t="s">
        <v>1622</v>
      </c>
    </row>
    <row r="5001" spans="1:3">
      <c r="A5001" s="59" t="s">
        <v>281</v>
      </c>
      <c r="B5001" s="338">
        <v>32989</v>
      </c>
      <c r="C5001" s="337" t="s">
        <v>1153</v>
      </c>
    </row>
    <row r="5002" spans="1:3">
      <c r="A5002" t="s">
        <v>10271</v>
      </c>
      <c r="B5002" s="348">
        <v>35821</v>
      </c>
      <c r="C5002" s="344" t="s">
        <v>10151</v>
      </c>
    </row>
    <row r="5003" spans="1:3">
      <c r="A5003" s="59" t="s">
        <v>282</v>
      </c>
      <c r="B5003" s="338">
        <v>32272</v>
      </c>
      <c r="C5003" s="337" t="s">
        <v>1153</v>
      </c>
    </row>
    <row r="5004" spans="1:3">
      <c r="A5004" t="s">
        <v>9320</v>
      </c>
      <c r="B5004" s="367">
        <v>36002</v>
      </c>
      <c r="C5004" s="346" t="s">
        <v>8287</v>
      </c>
    </row>
    <row r="5005" spans="1:3">
      <c r="A5005" s="59" t="s">
        <v>7245</v>
      </c>
      <c r="B5005" s="338">
        <v>35639</v>
      </c>
      <c r="C5005" s="347" t="s">
        <v>7511</v>
      </c>
    </row>
    <row r="5006" spans="1:3">
      <c r="A5006" s="59" t="s">
        <v>6481</v>
      </c>
      <c r="B5006" s="338">
        <v>34530</v>
      </c>
      <c r="C5006" s="337" t="s">
        <v>6351</v>
      </c>
    </row>
    <row r="5007" spans="1:3">
      <c r="A5007" s="59" t="s">
        <v>5520</v>
      </c>
      <c r="B5007" s="338">
        <v>34261</v>
      </c>
      <c r="C5007" s="337" t="s">
        <v>5842</v>
      </c>
    </row>
    <row r="5008" spans="1:3">
      <c r="A5008" t="s">
        <v>9030</v>
      </c>
      <c r="B5008" s="341">
        <v>35309</v>
      </c>
    </row>
    <row r="5009" spans="1:3">
      <c r="A5009" s="91" t="s">
        <v>4107</v>
      </c>
      <c r="B5009" s="338">
        <v>32413</v>
      </c>
      <c r="C5009" s="337" t="s">
        <v>499</v>
      </c>
    </row>
    <row r="5010" spans="1:3">
      <c r="A5010" s="59" t="s">
        <v>5420</v>
      </c>
      <c r="B5010" s="338">
        <v>33060</v>
      </c>
      <c r="C5010" s="337" t="s">
        <v>5324</v>
      </c>
    </row>
    <row r="5011" spans="1:3">
      <c r="A5011" s="10" t="s">
        <v>4336</v>
      </c>
      <c r="B5011" s="341">
        <v>33160</v>
      </c>
      <c r="C5011" s="337" t="s">
        <v>4182</v>
      </c>
    </row>
    <row r="5012" spans="1:3">
      <c r="A5012" s="10" t="s">
        <v>4346</v>
      </c>
      <c r="B5012" s="341">
        <v>33303</v>
      </c>
      <c r="C5012" s="337" t="s">
        <v>4187</v>
      </c>
    </row>
    <row r="5013" spans="1:3">
      <c r="A5013" s="59" t="s">
        <v>5143</v>
      </c>
      <c r="B5013" s="338">
        <v>33707</v>
      </c>
      <c r="C5013" s="337" t="s">
        <v>4846</v>
      </c>
    </row>
    <row r="5014" spans="1:3">
      <c r="A5014" t="s">
        <v>2061</v>
      </c>
      <c r="B5014" s="341">
        <v>31447</v>
      </c>
      <c r="C5014" s="342" t="s">
        <v>1444</v>
      </c>
    </row>
    <row r="5015" spans="1:3">
      <c r="A5015" s="164" t="s">
        <v>8162</v>
      </c>
      <c r="B5015" s="350">
        <v>35661</v>
      </c>
      <c r="C5015" s="351" t="s">
        <v>8291</v>
      </c>
    </row>
    <row r="5016" spans="1:3">
      <c r="A5016" s="316" t="s">
        <v>11275</v>
      </c>
      <c r="B5016" s="339">
        <v>37056</v>
      </c>
      <c r="C5016" s="340">
        <v>23.3</v>
      </c>
    </row>
    <row r="5017" spans="1:3">
      <c r="A5017" t="s">
        <v>2062</v>
      </c>
      <c r="B5017" s="341">
        <v>27364</v>
      </c>
      <c r="C5017" s="342"/>
    </row>
    <row r="5018" spans="1:3">
      <c r="A5018" s="316" t="s">
        <v>11276</v>
      </c>
      <c r="B5018" s="339">
        <v>36662</v>
      </c>
      <c r="C5018" s="340" t="s">
        <v>10953</v>
      </c>
    </row>
    <row r="5019" spans="1:3">
      <c r="A5019" s="109" t="s">
        <v>8192</v>
      </c>
      <c r="B5019" s="345">
        <v>35070</v>
      </c>
      <c r="C5019" s="346" t="s">
        <v>6795</v>
      </c>
    </row>
    <row r="5020" spans="1:3">
      <c r="A5020" s="10" t="s">
        <v>4595</v>
      </c>
      <c r="B5020" s="341">
        <v>33135</v>
      </c>
      <c r="C5020" s="337" t="s">
        <v>4848</v>
      </c>
    </row>
    <row r="5021" spans="1:3">
      <c r="A5021" s="59" t="s">
        <v>283</v>
      </c>
      <c r="B5021" s="338">
        <v>31705</v>
      </c>
      <c r="C5021" s="337" t="s">
        <v>1153</v>
      </c>
    </row>
    <row r="5022" spans="1:3">
      <c r="A5022" s="90" t="s">
        <v>4108</v>
      </c>
      <c r="B5022" s="338">
        <v>33287</v>
      </c>
      <c r="C5022" s="337" t="s">
        <v>4182</v>
      </c>
    </row>
    <row r="5023" spans="1:3">
      <c r="A5023" t="s">
        <v>2063</v>
      </c>
      <c r="B5023" s="341">
        <v>31039</v>
      </c>
      <c r="C5023" s="342" t="s">
        <v>2064</v>
      </c>
    </row>
    <row r="5024" spans="1:3">
      <c r="A5024" t="s">
        <v>920</v>
      </c>
      <c r="B5024" s="341">
        <v>31487</v>
      </c>
      <c r="C5024" s="342" t="s">
        <v>2292</v>
      </c>
    </row>
    <row r="5025" spans="1:3">
      <c r="A5025" s="59" t="s">
        <v>5521</v>
      </c>
      <c r="B5025" s="338">
        <v>34230</v>
      </c>
      <c r="C5025" s="337" t="s">
        <v>5841</v>
      </c>
    </row>
    <row r="5026" spans="1:3">
      <c r="A5026" t="s">
        <v>1525</v>
      </c>
      <c r="B5026" s="341">
        <v>31076</v>
      </c>
      <c r="C5026" s="342" t="s">
        <v>1441</v>
      </c>
    </row>
    <row r="5027" spans="1:3">
      <c r="A5027" t="s">
        <v>3611</v>
      </c>
      <c r="B5027" s="341">
        <v>30656</v>
      </c>
      <c r="C5027" s="342" t="s">
        <v>3491</v>
      </c>
    </row>
    <row r="5028" spans="1:3">
      <c r="A5028" s="59" t="s">
        <v>7315</v>
      </c>
      <c r="B5028" s="338">
        <v>35520</v>
      </c>
      <c r="C5028" s="347" t="s">
        <v>7478</v>
      </c>
    </row>
    <row r="5029" spans="1:3">
      <c r="A5029" t="s">
        <v>1209</v>
      </c>
      <c r="B5029" s="341">
        <v>31007</v>
      </c>
      <c r="C5029" s="342" t="s">
        <v>2885</v>
      </c>
    </row>
    <row r="5030" spans="1:3">
      <c r="A5030" s="59" t="s">
        <v>7353</v>
      </c>
      <c r="B5030" s="338">
        <v>35676</v>
      </c>
      <c r="C5030" s="347" t="s">
        <v>7477</v>
      </c>
    </row>
    <row r="5031" spans="1:3">
      <c r="A5031" s="109" t="s">
        <v>7968</v>
      </c>
      <c r="B5031" s="345">
        <v>34310</v>
      </c>
      <c r="C5031" s="346" t="s">
        <v>7478</v>
      </c>
    </row>
    <row r="5032" spans="1:3">
      <c r="A5032" t="s">
        <v>9328</v>
      </c>
      <c r="B5032" s="341">
        <v>33909</v>
      </c>
      <c r="C5032" s="340" t="s">
        <v>8295</v>
      </c>
    </row>
    <row r="5033" spans="1:3">
      <c r="A5033" s="59" t="s">
        <v>5589</v>
      </c>
      <c r="B5033" s="338">
        <v>33458</v>
      </c>
      <c r="C5033" s="337" t="s">
        <v>4846</v>
      </c>
    </row>
    <row r="5034" spans="1:3">
      <c r="A5034" t="s">
        <v>1437</v>
      </c>
      <c r="B5034" s="341">
        <v>31569</v>
      </c>
      <c r="C5034" s="342" t="s">
        <v>1443</v>
      </c>
    </row>
    <row r="5035" spans="1:3">
      <c r="A5035" t="s">
        <v>2065</v>
      </c>
      <c r="B5035" s="341">
        <v>32219</v>
      </c>
      <c r="C5035" s="342" t="s">
        <v>2452</v>
      </c>
    </row>
    <row r="5036" spans="1:3">
      <c r="A5036" s="100" t="s">
        <v>4451</v>
      </c>
      <c r="B5036" s="341">
        <v>33225</v>
      </c>
      <c r="C5036" s="337" t="s">
        <v>4846</v>
      </c>
    </row>
    <row r="5037" spans="1:3">
      <c r="A5037" s="316" t="s">
        <v>11277</v>
      </c>
      <c r="B5037" s="339">
        <v>36997</v>
      </c>
      <c r="C5037" s="340">
        <v>23.6</v>
      </c>
    </row>
    <row r="5038" spans="1:3">
      <c r="A5038" s="59" t="s">
        <v>7267</v>
      </c>
      <c r="B5038" s="338">
        <v>34597</v>
      </c>
      <c r="C5038" s="347" t="s">
        <v>6351</v>
      </c>
    </row>
    <row r="5039" spans="1:3">
      <c r="A5039" s="59" t="s">
        <v>7207</v>
      </c>
      <c r="B5039" s="338">
        <v>34855</v>
      </c>
      <c r="C5039" s="347" t="s">
        <v>7478</v>
      </c>
    </row>
    <row r="5040" spans="1:3">
      <c r="A5040" s="316" t="s">
        <v>11278</v>
      </c>
      <c r="B5040" s="339">
        <v>37103</v>
      </c>
      <c r="C5040" s="340">
        <v>23.1</v>
      </c>
    </row>
    <row r="5041" spans="1:3">
      <c r="A5041" s="59" t="s">
        <v>4965</v>
      </c>
      <c r="B5041" s="338">
        <v>33063</v>
      </c>
      <c r="C5041" s="337" t="s">
        <v>4846</v>
      </c>
    </row>
    <row r="5042" spans="1:3">
      <c r="A5042" t="s">
        <v>9051</v>
      </c>
      <c r="B5042" s="341">
        <v>35582</v>
      </c>
      <c r="C5042" s="341" t="s">
        <v>8698</v>
      </c>
    </row>
    <row r="5043" spans="1:3">
      <c r="A5043" t="s">
        <v>921</v>
      </c>
      <c r="B5043" s="341">
        <v>32624</v>
      </c>
      <c r="C5043" s="342" t="s">
        <v>1014</v>
      </c>
    </row>
    <row r="5044" spans="1:3">
      <c r="A5044" s="59" t="s">
        <v>7301</v>
      </c>
      <c r="B5044" s="338">
        <v>35392</v>
      </c>
      <c r="C5044" s="347" t="s">
        <v>7482</v>
      </c>
    </row>
    <row r="5045" spans="1:3">
      <c r="A5045" s="59" t="s">
        <v>5969</v>
      </c>
      <c r="B5045" s="338">
        <v>34017</v>
      </c>
      <c r="C5045" s="347" t="s">
        <v>5840</v>
      </c>
    </row>
    <row r="5046" spans="1:3">
      <c r="A5046" t="s">
        <v>3790</v>
      </c>
      <c r="B5046" s="341">
        <v>31523</v>
      </c>
      <c r="C5046" s="342" t="s">
        <v>3137</v>
      </c>
    </row>
    <row r="5047" spans="1:3">
      <c r="A5047" s="59" t="s">
        <v>5986</v>
      </c>
      <c r="B5047" s="338">
        <v>33728</v>
      </c>
      <c r="C5047" s="347" t="s">
        <v>5314</v>
      </c>
    </row>
    <row r="5048" spans="1:3">
      <c r="A5048" t="s">
        <v>2600</v>
      </c>
      <c r="B5048" s="341">
        <v>31299</v>
      </c>
      <c r="C5048" s="342" t="s">
        <v>1439</v>
      </c>
    </row>
    <row r="5049" spans="1:3">
      <c r="A5049" t="s">
        <v>9129</v>
      </c>
      <c r="B5049" s="341">
        <v>36220</v>
      </c>
      <c r="C5049" s="341" t="s">
        <v>9230</v>
      </c>
    </row>
    <row r="5050" spans="1:3">
      <c r="A5050" t="s">
        <v>3368</v>
      </c>
      <c r="B5050" s="341">
        <v>31416</v>
      </c>
      <c r="C5050" s="342" t="s">
        <v>1441</v>
      </c>
    </row>
    <row r="5051" spans="1:3">
      <c r="A5051" t="s">
        <v>8939</v>
      </c>
      <c r="B5051" s="341">
        <v>35704</v>
      </c>
      <c r="C5051" s="340" t="s">
        <v>8522</v>
      </c>
    </row>
    <row r="5052" spans="1:3">
      <c r="A5052" t="s">
        <v>9210</v>
      </c>
      <c r="B5052" s="341">
        <v>35704</v>
      </c>
      <c r="C5052" s="341" t="s">
        <v>8522</v>
      </c>
    </row>
    <row r="5053" spans="1:3">
      <c r="A5053" t="s">
        <v>1214</v>
      </c>
      <c r="B5053" s="341">
        <v>31461</v>
      </c>
      <c r="C5053" s="342" t="s">
        <v>3135</v>
      </c>
    </row>
    <row r="5054" spans="1:3">
      <c r="A5054" s="90" t="s">
        <v>4109</v>
      </c>
      <c r="B5054" s="338">
        <v>33239</v>
      </c>
      <c r="C5054" s="337" t="s">
        <v>4178</v>
      </c>
    </row>
    <row r="5055" spans="1:3">
      <c r="A5055" s="59" t="s">
        <v>7318</v>
      </c>
      <c r="B5055" s="338">
        <v>35442</v>
      </c>
      <c r="C5055" s="347" t="s">
        <v>7481</v>
      </c>
    </row>
    <row r="5056" spans="1:3">
      <c r="A5056" s="59" t="s">
        <v>7408</v>
      </c>
      <c r="B5056" s="338">
        <v>35165</v>
      </c>
      <c r="C5056" s="347" t="s">
        <v>6795</v>
      </c>
    </row>
    <row r="5057" spans="1:3">
      <c r="A5057" s="59" t="s">
        <v>5693</v>
      </c>
      <c r="B5057" s="338">
        <v>34354</v>
      </c>
      <c r="C5057" s="337" t="s">
        <v>5841</v>
      </c>
    </row>
    <row r="5058" spans="1:3">
      <c r="A5058" s="59" t="s">
        <v>6121</v>
      </c>
      <c r="B5058" s="338">
        <v>34644</v>
      </c>
      <c r="C5058" s="347" t="s">
        <v>6355</v>
      </c>
    </row>
    <row r="5059" spans="1:3">
      <c r="A5059" t="s">
        <v>10272</v>
      </c>
      <c r="B5059" s="348">
        <v>36072</v>
      </c>
      <c r="C5059" s="344" t="s">
        <v>10151</v>
      </c>
    </row>
    <row r="5060" spans="1:3">
      <c r="A5060" s="89" t="s">
        <v>3629</v>
      </c>
      <c r="B5060" s="341">
        <v>29901</v>
      </c>
      <c r="C5060" s="342" t="s">
        <v>1871</v>
      </c>
    </row>
    <row r="5061" spans="1:3">
      <c r="A5061" t="s">
        <v>922</v>
      </c>
      <c r="B5061" s="341">
        <v>27859</v>
      </c>
      <c r="C5061" s="342" t="s">
        <v>1751</v>
      </c>
    </row>
    <row r="5062" spans="1:3">
      <c r="A5062" t="s">
        <v>923</v>
      </c>
      <c r="B5062" s="341">
        <v>32776</v>
      </c>
      <c r="C5062" s="342" t="s">
        <v>924</v>
      </c>
    </row>
    <row r="5063" spans="1:3">
      <c r="A5063" t="s">
        <v>1400</v>
      </c>
      <c r="B5063" s="341">
        <v>30809</v>
      </c>
      <c r="C5063" s="342" t="s">
        <v>1591</v>
      </c>
    </row>
    <row r="5064" spans="1:3">
      <c r="A5064" t="s">
        <v>690</v>
      </c>
      <c r="B5064" s="341">
        <v>30809</v>
      </c>
      <c r="C5064" s="342" t="s">
        <v>1591</v>
      </c>
    </row>
    <row r="5065" spans="1:3">
      <c r="A5065" s="90" t="s">
        <v>4110</v>
      </c>
      <c r="B5065" s="338">
        <v>31800</v>
      </c>
      <c r="C5065" s="337" t="s">
        <v>2409</v>
      </c>
    </row>
    <row r="5066" spans="1:3">
      <c r="A5066" t="s">
        <v>1351</v>
      </c>
      <c r="B5066" s="341">
        <v>31340</v>
      </c>
      <c r="C5066" s="342" t="s">
        <v>3198</v>
      </c>
    </row>
    <row r="5067" spans="1:3">
      <c r="A5067" s="59" t="s">
        <v>1331</v>
      </c>
      <c r="B5067" s="338">
        <v>35540</v>
      </c>
      <c r="C5067" s="337" t="s">
        <v>6796</v>
      </c>
    </row>
    <row r="5068" spans="1:3">
      <c r="A5068" s="10" t="s">
        <v>7512</v>
      </c>
      <c r="B5068" s="341">
        <v>31802</v>
      </c>
      <c r="C5068" s="342" t="s">
        <v>7513</v>
      </c>
    </row>
    <row r="5069" spans="1:3">
      <c r="A5069" s="328" t="s">
        <v>7429</v>
      </c>
      <c r="B5069" s="338">
        <v>35540</v>
      </c>
      <c r="C5069" s="337" t="s">
        <v>6796</v>
      </c>
    </row>
    <row r="5070" spans="1:3">
      <c r="A5070" t="s">
        <v>1775</v>
      </c>
      <c r="B5070" s="341">
        <v>30579</v>
      </c>
      <c r="C5070" s="342" t="s">
        <v>3490</v>
      </c>
    </row>
    <row r="5071" spans="1:3">
      <c r="A5071" s="10" t="s">
        <v>4478</v>
      </c>
      <c r="B5071" s="341">
        <v>31307</v>
      </c>
      <c r="C5071" s="337" t="s">
        <v>3137</v>
      </c>
    </row>
    <row r="5072" spans="1:3">
      <c r="A5072" t="s">
        <v>1922</v>
      </c>
      <c r="B5072" s="341">
        <v>29880</v>
      </c>
      <c r="C5072" s="342" t="s">
        <v>1485</v>
      </c>
    </row>
    <row r="5073" spans="1:3">
      <c r="A5073" s="59" t="s">
        <v>284</v>
      </c>
      <c r="B5073" s="338">
        <v>31539</v>
      </c>
      <c r="C5073" s="337" t="s">
        <v>1153</v>
      </c>
    </row>
    <row r="5074" spans="1:3">
      <c r="A5074" t="s">
        <v>3428</v>
      </c>
      <c r="B5074" s="341">
        <v>30662</v>
      </c>
      <c r="C5074" s="342" t="s">
        <v>3491</v>
      </c>
    </row>
    <row r="5075" spans="1:3">
      <c r="A5075" s="59" t="s">
        <v>6465</v>
      </c>
      <c r="B5075" s="338">
        <v>35149</v>
      </c>
      <c r="C5075" s="337" t="s">
        <v>6804</v>
      </c>
    </row>
    <row r="5076" spans="1:3">
      <c r="A5076" t="s">
        <v>9998</v>
      </c>
      <c r="B5076" s="348">
        <v>36993</v>
      </c>
      <c r="C5076" s="340" t="s">
        <v>9583</v>
      </c>
    </row>
    <row r="5077" spans="1:3">
      <c r="A5077" s="59" t="s">
        <v>5562</v>
      </c>
      <c r="B5077" s="338">
        <v>34099</v>
      </c>
      <c r="C5077" s="337" t="s">
        <v>5840</v>
      </c>
    </row>
    <row r="5078" spans="1:3">
      <c r="A5078" s="316" t="s">
        <v>11279</v>
      </c>
      <c r="B5078" s="339">
        <v>36881</v>
      </c>
      <c r="C5078" s="340">
        <v>23.2</v>
      </c>
    </row>
    <row r="5079" spans="1:3">
      <c r="A5079" s="59" t="s">
        <v>7186</v>
      </c>
      <c r="B5079" s="338">
        <v>35515</v>
      </c>
      <c r="C5079" s="347" t="s">
        <v>7481</v>
      </c>
    </row>
    <row r="5080" spans="1:3">
      <c r="A5080" s="10" t="s">
        <v>4404</v>
      </c>
      <c r="B5080" s="341">
        <v>33645</v>
      </c>
      <c r="C5080" s="337" t="s">
        <v>4849</v>
      </c>
    </row>
    <row r="5081" spans="1:3">
      <c r="A5081" s="316" t="s">
        <v>11280</v>
      </c>
      <c r="B5081" s="339">
        <v>36647</v>
      </c>
      <c r="C5081" s="340">
        <v>23.5</v>
      </c>
    </row>
    <row r="5082" spans="1:3">
      <c r="A5082" t="s">
        <v>717</v>
      </c>
      <c r="B5082" s="341">
        <v>32563</v>
      </c>
      <c r="C5082" s="342" t="s">
        <v>865</v>
      </c>
    </row>
    <row r="5083" spans="1:3">
      <c r="A5083" t="s">
        <v>9098</v>
      </c>
      <c r="B5083" s="341">
        <v>35947</v>
      </c>
      <c r="C5083" s="341" t="s">
        <v>8466</v>
      </c>
    </row>
    <row r="5084" spans="1:3">
      <c r="A5084" s="59" t="s">
        <v>285</v>
      </c>
      <c r="B5084" s="338">
        <v>32303</v>
      </c>
      <c r="C5084" s="337" t="s">
        <v>2294</v>
      </c>
    </row>
    <row r="5085" spans="1:3">
      <c r="A5085" t="s">
        <v>1906</v>
      </c>
      <c r="B5085" s="341">
        <v>30055</v>
      </c>
      <c r="C5085" s="342" t="s">
        <v>1871</v>
      </c>
    </row>
    <row r="5086" spans="1:3">
      <c r="A5086" s="59" t="s">
        <v>5418</v>
      </c>
      <c r="B5086" s="338">
        <v>33638</v>
      </c>
      <c r="C5086" s="337" t="s">
        <v>5322</v>
      </c>
    </row>
    <row r="5087" spans="1:3">
      <c r="A5087" s="59" t="s">
        <v>7309</v>
      </c>
      <c r="B5087" s="338">
        <v>33666</v>
      </c>
      <c r="C5087" s="347" t="s">
        <v>5313</v>
      </c>
    </row>
    <row r="5088" spans="1:3">
      <c r="A5088" t="s">
        <v>9064</v>
      </c>
      <c r="B5088" s="341">
        <v>36100</v>
      </c>
      <c r="C5088" s="341" t="s">
        <v>9275</v>
      </c>
    </row>
    <row r="5089" spans="1:3">
      <c r="A5089" s="59" t="s">
        <v>5183</v>
      </c>
      <c r="B5089" s="338">
        <v>34143</v>
      </c>
      <c r="C5089" s="337" t="s">
        <v>5313</v>
      </c>
    </row>
    <row r="5090" spans="1:3">
      <c r="A5090" t="s">
        <v>8963</v>
      </c>
      <c r="B5090" s="341">
        <v>35977</v>
      </c>
      <c r="C5090" s="341" t="s">
        <v>8466</v>
      </c>
    </row>
    <row r="5091" spans="1:3">
      <c r="A5091" t="s">
        <v>1203</v>
      </c>
      <c r="B5091" s="341">
        <v>30392</v>
      </c>
      <c r="C5091" s="342" t="s">
        <v>3490</v>
      </c>
    </row>
    <row r="5092" spans="1:3">
      <c r="A5092" t="s">
        <v>5089</v>
      </c>
      <c r="B5092" s="341">
        <v>31612</v>
      </c>
      <c r="C5092" s="342" t="s">
        <v>3137</v>
      </c>
    </row>
    <row r="5093" spans="1:3">
      <c r="A5093" s="59" t="s">
        <v>5407</v>
      </c>
      <c r="B5093" s="338">
        <v>33520</v>
      </c>
      <c r="C5093" s="337" t="s">
        <v>4846</v>
      </c>
    </row>
    <row r="5094" spans="1:3">
      <c r="A5094" t="s">
        <v>4111</v>
      </c>
      <c r="B5094" s="341">
        <v>33156</v>
      </c>
      <c r="C5094" s="342" t="s">
        <v>4178</v>
      </c>
    </row>
    <row r="5095" spans="1:3">
      <c r="A5095" s="59" t="s">
        <v>286</v>
      </c>
      <c r="B5095" s="338">
        <v>32541</v>
      </c>
      <c r="C5095" s="337" t="s">
        <v>287</v>
      </c>
    </row>
    <row r="5096" spans="1:3">
      <c r="A5096" t="s">
        <v>2066</v>
      </c>
      <c r="B5096" s="341">
        <v>28346</v>
      </c>
      <c r="C5096" s="342" t="s">
        <v>3064</v>
      </c>
    </row>
    <row r="5097" spans="1:3">
      <c r="A5097" s="59" t="s">
        <v>7389</v>
      </c>
      <c r="B5097" s="338">
        <v>36016</v>
      </c>
      <c r="C5097" s="347" t="s">
        <v>7480</v>
      </c>
    </row>
    <row r="5098" spans="1:3">
      <c r="A5098" s="59" t="s">
        <v>6688</v>
      </c>
      <c r="B5098" s="338">
        <v>34953</v>
      </c>
      <c r="C5098" s="337" t="s">
        <v>6801</v>
      </c>
    </row>
    <row r="5099" spans="1:3">
      <c r="A5099" s="10" t="s">
        <v>4325</v>
      </c>
      <c r="B5099" s="341">
        <v>32950</v>
      </c>
      <c r="C5099" s="337" t="s">
        <v>499</v>
      </c>
    </row>
    <row r="5100" spans="1:3">
      <c r="A5100" t="s">
        <v>1143</v>
      </c>
      <c r="B5100" s="341">
        <v>31532</v>
      </c>
      <c r="C5100" s="342" t="s">
        <v>1144</v>
      </c>
    </row>
    <row r="5101" spans="1:3">
      <c r="A5101" s="59" t="s">
        <v>6067</v>
      </c>
      <c r="B5101" s="338">
        <v>34864</v>
      </c>
      <c r="C5101" s="347" t="s">
        <v>5843</v>
      </c>
    </row>
    <row r="5102" spans="1:3">
      <c r="A5102" s="109" t="s">
        <v>8180</v>
      </c>
      <c r="B5102" s="345">
        <v>35541</v>
      </c>
      <c r="C5102" s="346" t="s">
        <v>7478</v>
      </c>
    </row>
    <row r="5103" spans="1:3">
      <c r="A5103" t="s">
        <v>718</v>
      </c>
      <c r="B5103" s="341">
        <v>32350</v>
      </c>
      <c r="C5103" s="342" t="s">
        <v>719</v>
      </c>
    </row>
    <row r="5104" spans="1:3">
      <c r="A5104" s="59" t="s">
        <v>6387</v>
      </c>
      <c r="B5104" s="338">
        <v>34933</v>
      </c>
      <c r="C5104" s="347" t="s">
        <v>6349</v>
      </c>
    </row>
    <row r="5105" spans="1:3">
      <c r="A5105" t="s">
        <v>9224</v>
      </c>
      <c r="B5105" s="341">
        <v>35886</v>
      </c>
      <c r="C5105" s="341" t="s">
        <v>8466</v>
      </c>
    </row>
    <row r="5106" spans="1:3">
      <c r="A5106" t="s">
        <v>1883</v>
      </c>
      <c r="B5106" s="341">
        <v>29128</v>
      </c>
      <c r="C5106" s="342" t="s">
        <v>1884</v>
      </c>
    </row>
    <row r="5107" spans="1:3">
      <c r="A5107" s="59" t="s">
        <v>7401</v>
      </c>
      <c r="B5107" s="338">
        <v>35544</v>
      </c>
      <c r="C5107" s="347" t="s">
        <v>7482</v>
      </c>
    </row>
    <row r="5108" spans="1:3">
      <c r="A5108" s="10" t="s">
        <v>4455</v>
      </c>
      <c r="B5108" s="341">
        <v>33702</v>
      </c>
      <c r="C5108" s="337" t="s">
        <v>4846</v>
      </c>
    </row>
    <row r="5109" spans="1:3">
      <c r="A5109" t="s">
        <v>1434</v>
      </c>
      <c r="B5109" s="341">
        <v>31763</v>
      </c>
      <c r="C5109" s="342" t="s">
        <v>1441</v>
      </c>
    </row>
    <row r="5110" spans="1:3">
      <c r="A5110" s="316" t="s">
        <v>11281</v>
      </c>
      <c r="B5110" s="358">
        <v>36075</v>
      </c>
      <c r="C5110" s="340" t="s">
        <v>10992</v>
      </c>
    </row>
    <row r="5111" spans="1:3">
      <c r="A5111" t="s">
        <v>9977</v>
      </c>
      <c r="B5111" s="343">
        <v>35989</v>
      </c>
      <c r="C5111" s="340" t="s">
        <v>9339</v>
      </c>
    </row>
    <row r="5112" spans="1:3">
      <c r="A5112" t="s">
        <v>720</v>
      </c>
      <c r="B5112" s="341">
        <v>32102</v>
      </c>
      <c r="C5112" s="342" t="s">
        <v>1014</v>
      </c>
    </row>
    <row r="5113" spans="1:3">
      <c r="A5113" t="s">
        <v>721</v>
      </c>
      <c r="B5113" s="341">
        <v>32694</v>
      </c>
      <c r="C5113" s="342" t="s">
        <v>1163</v>
      </c>
    </row>
    <row r="5114" spans="1:3">
      <c r="A5114" s="10" t="s">
        <v>4412</v>
      </c>
      <c r="B5114" s="341">
        <v>33694</v>
      </c>
      <c r="C5114" s="337" t="s">
        <v>4865</v>
      </c>
    </row>
    <row r="5115" spans="1:3">
      <c r="A5115" s="59" t="s">
        <v>6588</v>
      </c>
      <c r="B5115" s="338">
        <v>34864</v>
      </c>
      <c r="C5115" s="337" t="s">
        <v>6351</v>
      </c>
    </row>
    <row r="5116" spans="1:3">
      <c r="A5116" s="316" t="s">
        <v>11282</v>
      </c>
      <c r="B5116" s="339">
        <v>37058</v>
      </c>
      <c r="C5116" s="340">
        <v>23.1</v>
      </c>
    </row>
    <row r="5117" spans="1:3">
      <c r="A5117" s="316" t="s">
        <v>11283</v>
      </c>
      <c r="B5117" s="339">
        <v>36909</v>
      </c>
      <c r="C5117" s="340">
        <v>23.1</v>
      </c>
    </row>
    <row r="5118" spans="1:3">
      <c r="A5118" s="59" t="s">
        <v>4985</v>
      </c>
      <c r="B5118" s="338">
        <v>33925</v>
      </c>
      <c r="C5118" s="337" t="s">
        <v>5313</v>
      </c>
    </row>
    <row r="5119" spans="1:3">
      <c r="A5119" s="10" t="s">
        <v>4338</v>
      </c>
      <c r="B5119" s="341">
        <v>32838</v>
      </c>
      <c r="C5119" s="337" t="s">
        <v>4187</v>
      </c>
    </row>
    <row r="5120" spans="1:3">
      <c r="A5120" t="s">
        <v>2067</v>
      </c>
      <c r="B5120" s="341">
        <v>31658</v>
      </c>
      <c r="C5120" s="342" t="s">
        <v>1441</v>
      </c>
    </row>
    <row r="5121" spans="1:3">
      <c r="A5121" s="59" t="s">
        <v>6217</v>
      </c>
      <c r="B5121" s="338">
        <v>33613</v>
      </c>
      <c r="C5121" s="347" t="s">
        <v>5314</v>
      </c>
    </row>
    <row r="5122" spans="1:3">
      <c r="A5122" s="109" t="s">
        <v>8079</v>
      </c>
      <c r="B5122" s="345">
        <v>35123</v>
      </c>
      <c r="C5122" s="346" t="s">
        <v>8286</v>
      </c>
    </row>
    <row r="5123" spans="1:3">
      <c r="A5123" s="59" t="s">
        <v>6518</v>
      </c>
      <c r="B5123" s="338">
        <v>35528</v>
      </c>
      <c r="C5123" s="337" t="s">
        <v>6828</v>
      </c>
    </row>
    <row r="5124" spans="1:3">
      <c r="A5124" s="59" t="s">
        <v>5737</v>
      </c>
      <c r="B5124" s="338">
        <v>34219</v>
      </c>
      <c r="C5124" s="347" t="s">
        <v>5837</v>
      </c>
    </row>
    <row r="5125" spans="1:3">
      <c r="A5125" t="s">
        <v>1053</v>
      </c>
      <c r="B5125" s="341">
        <v>31972</v>
      </c>
      <c r="C5125" s="342" t="s">
        <v>3198</v>
      </c>
    </row>
    <row r="5126" spans="1:3">
      <c r="A5126" t="s">
        <v>1256</v>
      </c>
      <c r="B5126" s="341">
        <v>29817</v>
      </c>
      <c r="C5126" s="342" t="s">
        <v>2634</v>
      </c>
    </row>
    <row r="5127" spans="1:3">
      <c r="A5127" s="59" t="s">
        <v>288</v>
      </c>
      <c r="B5127" s="338">
        <v>31918</v>
      </c>
      <c r="C5127" s="337" t="s">
        <v>2292</v>
      </c>
    </row>
    <row r="5128" spans="1:3">
      <c r="A5128" t="s">
        <v>9027</v>
      </c>
      <c r="B5128" s="341">
        <v>36069</v>
      </c>
      <c r="C5128" s="341" t="s">
        <v>8523</v>
      </c>
    </row>
    <row r="5129" spans="1:3">
      <c r="A5129" t="s">
        <v>1928</v>
      </c>
      <c r="B5129" s="341">
        <v>31173</v>
      </c>
      <c r="C5129" s="342" t="s">
        <v>2884</v>
      </c>
    </row>
    <row r="5130" spans="1:3">
      <c r="A5130" s="10" t="s">
        <v>3299</v>
      </c>
      <c r="B5130" s="341">
        <v>28987</v>
      </c>
      <c r="C5130" s="342" t="s">
        <v>3420</v>
      </c>
    </row>
    <row r="5131" spans="1:3">
      <c r="A5131" s="10" t="s">
        <v>4408</v>
      </c>
      <c r="B5131" s="341">
        <v>33339</v>
      </c>
      <c r="C5131" s="337" t="s">
        <v>4849</v>
      </c>
    </row>
    <row r="5132" spans="1:3">
      <c r="A5132" s="316" t="s">
        <v>11284</v>
      </c>
      <c r="B5132" s="339">
        <v>36368</v>
      </c>
      <c r="C5132" s="340">
        <v>23.5</v>
      </c>
    </row>
    <row r="5133" spans="1:3">
      <c r="A5133" s="59" t="s">
        <v>5563</v>
      </c>
      <c r="B5133" s="338">
        <v>34092</v>
      </c>
      <c r="C5133" s="337" t="s">
        <v>5840</v>
      </c>
    </row>
    <row r="5134" spans="1:3">
      <c r="A5134" t="s">
        <v>722</v>
      </c>
      <c r="B5134" s="341">
        <v>32534</v>
      </c>
      <c r="C5134" s="342" t="s">
        <v>1170</v>
      </c>
    </row>
    <row r="5135" spans="1:3">
      <c r="A5135" s="59" t="s">
        <v>6573</v>
      </c>
      <c r="B5135" s="338">
        <v>35266</v>
      </c>
      <c r="C5135" s="337" t="s">
        <v>6800</v>
      </c>
    </row>
    <row r="5136" spans="1:3">
      <c r="A5136" s="59" t="s">
        <v>6714</v>
      </c>
      <c r="B5136" s="338">
        <v>35071</v>
      </c>
      <c r="C5136" s="337" t="s">
        <v>6797</v>
      </c>
    </row>
    <row r="5137" spans="1:3">
      <c r="A5137" t="s">
        <v>9120</v>
      </c>
      <c r="B5137" s="341">
        <v>36312</v>
      </c>
      <c r="C5137" s="341" t="s">
        <v>8523</v>
      </c>
    </row>
    <row r="5138" spans="1:3">
      <c r="A5138" s="59" t="s">
        <v>3791</v>
      </c>
      <c r="B5138" s="338">
        <v>30883</v>
      </c>
      <c r="C5138" s="352" t="s">
        <v>2793</v>
      </c>
    </row>
    <row r="5139" spans="1:3">
      <c r="A5139" s="59" t="s">
        <v>6182</v>
      </c>
      <c r="B5139" s="338">
        <v>34092</v>
      </c>
      <c r="C5139" s="347" t="s">
        <v>5316</v>
      </c>
    </row>
    <row r="5140" spans="1:3">
      <c r="A5140" t="s">
        <v>10019</v>
      </c>
      <c r="B5140" s="348">
        <v>36984</v>
      </c>
      <c r="C5140" s="340" t="s">
        <v>9980</v>
      </c>
    </row>
    <row r="5141" spans="1:3">
      <c r="A5141" s="316" t="s">
        <v>11285</v>
      </c>
      <c r="B5141" s="358">
        <v>36570</v>
      </c>
      <c r="C5141" s="340">
        <v>22.5</v>
      </c>
    </row>
    <row r="5142" spans="1:3">
      <c r="A5142" t="s">
        <v>723</v>
      </c>
      <c r="B5142" s="341">
        <v>33219</v>
      </c>
      <c r="C5142" s="342" t="s">
        <v>724</v>
      </c>
    </row>
    <row r="5143" spans="1:3">
      <c r="A5143" s="59" t="s">
        <v>7321</v>
      </c>
      <c r="B5143" s="338">
        <v>35225</v>
      </c>
      <c r="C5143" s="347" t="s">
        <v>6795</v>
      </c>
    </row>
    <row r="5144" spans="1:3">
      <c r="A5144" t="s">
        <v>3244</v>
      </c>
      <c r="B5144" s="341">
        <v>29702</v>
      </c>
      <c r="C5144" s="342" t="s">
        <v>3485</v>
      </c>
    </row>
    <row r="5145" spans="1:3">
      <c r="A5145" t="s">
        <v>1836</v>
      </c>
      <c r="B5145" s="341">
        <v>29802</v>
      </c>
      <c r="C5145" s="342" t="s">
        <v>1837</v>
      </c>
    </row>
    <row r="5146" spans="1:3">
      <c r="A5146" t="s">
        <v>725</v>
      </c>
      <c r="B5146" s="341">
        <v>31729</v>
      </c>
      <c r="C5146" s="342" t="s">
        <v>1153</v>
      </c>
    </row>
    <row r="5147" spans="1:3">
      <c r="A5147" s="59" t="s">
        <v>4987</v>
      </c>
      <c r="B5147" s="338">
        <v>33855</v>
      </c>
      <c r="C5147" s="337" t="s">
        <v>5317</v>
      </c>
    </row>
    <row r="5148" spans="1:3">
      <c r="A5148" t="s">
        <v>9055</v>
      </c>
      <c r="B5148" s="341">
        <v>36373</v>
      </c>
      <c r="C5148" s="341" t="s">
        <v>8522</v>
      </c>
    </row>
    <row r="5149" spans="1:3">
      <c r="A5149" s="316" t="s">
        <v>11286</v>
      </c>
      <c r="B5149" s="339">
        <v>37301</v>
      </c>
      <c r="C5149" s="340">
        <v>23.1</v>
      </c>
    </row>
    <row r="5150" spans="1:3">
      <c r="A5150" s="59" t="s">
        <v>6228</v>
      </c>
      <c r="B5150" s="338">
        <v>35391</v>
      </c>
      <c r="C5150" s="347" t="s">
        <v>6352</v>
      </c>
    </row>
    <row r="5151" spans="1:3">
      <c r="A5151" s="109" t="s">
        <v>7990</v>
      </c>
      <c r="B5151" s="345">
        <v>35641</v>
      </c>
      <c r="C5151" s="346" t="s">
        <v>8289</v>
      </c>
    </row>
    <row r="5152" spans="1:3">
      <c r="A5152" s="59" t="s">
        <v>6108</v>
      </c>
      <c r="B5152" s="338">
        <v>34760</v>
      </c>
      <c r="C5152" s="347" t="s">
        <v>6349</v>
      </c>
    </row>
    <row r="5153" spans="1:3">
      <c r="A5153" s="59" t="s">
        <v>6740</v>
      </c>
      <c r="B5153" s="338">
        <v>34920</v>
      </c>
      <c r="C5153" s="337" t="s">
        <v>6801</v>
      </c>
    </row>
    <row r="5154" spans="1:3">
      <c r="A5154" s="59" t="s">
        <v>5131</v>
      </c>
      <c r="B5154" s="338">
        <v>33894</v>
      </c>
      <c r="C5154" s="337" t="s">
        <v>4846</v>
      </c>
    </row>
    <row r="5155" spans="1:3">
      <c r="A5155" t="s">
        <v>3151</v>
      </c>
      <c r="B5155" s="341">
        <v>29959</v>
      </c>
      <c r="C5155" s="342" t="s">
        <v>1871</v>
      </c>
    </row>
    <row r="5156" spans="1:3">
      <c r="A5156" s="109" t="s">
        <v>8036</v>
      </c>
      <c r="B5156" s="345">
        <v>35451</v>
      </c>
      <c r="C5156" s="346" t="s">
        <v>8291</v>
      </c>
    </row>
    <row r="5157" spans="1:3">
      <c r="A5157" s="59" t="s">
        <v>7366</v>
      </c>
      <c r="B5157" s="338">
        <v>35852</v>
      </c>
      <c r="C5157" s="347" t="s">
        <v>7479</v>
      </c>
    </row>
    <row r="5158" spans="1:3">
      <c r="A5158" t="s">
        <v>2680</v>
      </c>
      <c r="B5158" s="341">
        <v>30679</v>
      </c>
      <c r="C5158" s="342" t="s">
        <v>1622</v>
      </c>
    </row>
    <row r="5159" spans="1:3">
      <c r="A5159" s="59" t="s">
        <v>289</v>
      </c>
      <c r="B5159" s="338">
        <v>32760</v>
      </c>
      <c r="C5159" s="337" t="s">
        <v>499</v>
      </c>
    </row>
    <row r="5160" spans="1:3">
      <c r="A5160" t="s">
        <v>2068</v>
      </c>
      <c r="B5160" s="341">
        <v>29981</v>
      </c>
      <c r="C5160" s="342" t="s">
        <v>2199</v>
      </c>
    </row>
    <row r="5161" spans="1:3">
      <c r="A5161" t="s">
        <v>726</v>
      </c>
      <c r="B5161" s="341">
        <v>32245</v>
      </c>
      <c r="C5161" s="342" t="s">
        <v>727</v>
      </c>
    </row>
    <row r="5162" spans="1:3">
      <c r="A5162" t="s">
        <v>2792</v>
      </c>
      <c r="B5162" s="341">
        <v>30680</v>
      </c>
      <c r="C5162" s="342" t="s">
        <v>2886</v>
      </c>
    </row>
    <row r="5163" spans="1:3">
      <c r="A5163" s="59" t="s">
        <v>290</v>
      </c>
      <c r="B5163" s="338">
        <v>32452</v>
      </c>
      <c r="C5163" s="337" t="s">
        <v>487</v>
      </c>
    </row>
    <row r="5164" spans="1:3">
      <c r="A5164" t="s">
        <v>728</v>
      </c>
      <c r="B5164" s="341">
        <v>32008</v>
      </c>
      <c r="C5164" s="342" t="s">
        <v>1153</v>
      </c>
    </row>
    <row r="5165" spans="1:3">
      <c r="A5165" t="s">
        <v>2220</v>
      </c>
      <c r="B5165" s="341">
        <v>29833</v>
      </c>
      <c r="C5165" s="342" t="s">
        <v>3028</v>
      </c>
    </row>
    <row r="5166" spans="1:3">
      <c r="A5166" s="100" t="s">
        <v>4448</v>
      </c>
      <c r="B5166" s="341">
        <v>32937</v>
      </c>
      <c r="C5166" s="337" t="s">
        <v>4846</v>
      </c>
    </row>
    <row r="5167" spans="1:3">
      <c r="A5167" s="316" t="s">
        <v>11287</v>
      </c>
      <c r="B5167" s="339">
        <v>36586</v>
      </c>
      <c r="C5167" s="340">
        <v>23.5</v>
      </c>
    </row>
    <row r="5168" spans="1:3">
      <c r="A5168" s="10" t="s">
        <v>4418</v>
      </c>
      <c r="B5168" s="341">
        <v>33147</v>
      </c>
      <c r="C5168" s="337" t="s">
        <v>4848</v>
      </c>
    </row>
    <row r="5169" spans="1:3">
      <c r="A5169" s="316" t="s">
        <v>11288</v>
      </c>
      <c r="B5169" s="339">
        <v>35974</v>
      </c>
      <c r="C5169" s="340">
        <v>23.4</v>
      </c>
    </row>
    <row r="5170" spans="1:3">
      <c r="A5170" s="59" t="s">
        <v>291</v>
      </c>
      <c r="B5170" s="338">
        <v>32665</v>
      </c>
      <c r="C5170" s="337" t="s">
        <v>499</v>
      </c>
    </row>
    <row r="5171" spans="1:3">
      <c r="A5171" s="59" t="s">
        <v>3792</v>
      </c>
      <c r="B5171" s="338">
        <v>30150</v>
      </c>
      <c r="C5171" s="352" t="s">
        <v>2200</v>
      </c>
    </row>
    <row r="5172" spans="1:3">
      <c r="A5172" t="s">
        <v>3442</v>
      </c>
      <c r="B5172" s="341">
        <v>30644</v>
      </c>
      <c r="C5172" s="342" t="s">
        <v>2885</v>
      </c>
    </row>
    <row r="5173" spans="1:3">
      <c r="A5173" s="59" t="s">
        <v>5416</v>
      </c>
      <c r="B5173" s="338">
        <v>34186</v>
      </c>
      <c r="C5173" s="337" t="s">
        <v>5316</v>
      </c>
    </row>
    <row r="5174" spans="1:3">
      <c r="A5174" s="59" t="s">
        <v>5230</v>
      </c>
      <c r="B5174" s="338">
        <v>33457</v>
      </c>
      <c r="C5174" s="337" t="s">
        <v>5314</v>
      </c>
    </row>
    <row r="5175" spans="1:3">
      <c r="A5175" s="60" t="s">
        <v>6574</v>
      </c>
      <c r="B5175" s="338">
        <v>35051</v>
      </c>
      <c r="C5175" s="337" t="s">
        <v>6804</v>
      </c>
    </row>
    <row r="5176" spans="1:3">
      <c r="A5176" t="s">
        <v>292</v>
      </c>
      <c r="B5176" s="341">
        <v>30383</v>
      </c>
      <c r="C5176" s="342" t="s">
        <v>2983</v>
      </c>
    </row>
    <row r="5177" spans="1:3">
      <c r="A5177" s="10" t="s">
        <v>691</v>
      </c>
      <c r="B5177" s="341">
        <v>30383</v>
      </c>
      <c r="C5177" s="342" t="s">
        <v>2983</v>
      </c>
    </row>
    <row r="5178" spans="1:3">
      <c r="A5178" t="s">
        <v>577</v>
      </c>
      <c r="B5178" s="341">
        <v>32274</v>
      </c>
      <c r="C5178" s="342" t="s">
        <v>1153</v>
      </c>
    </row>
    <row r="5179" spans="1:3">
      <c r="A5179" s="316" t="s">
        <v>11289</v>
      </c>
      <c r="B5179" s="339">
        <v>37057</v>
      </c>
      <c r="C5179" s="340">
        <v>23.3</v>
      </c>
    </row>
    <row r="5180" spans="1:3">
      <c r="A5180" t="s">
        <v>9996</v>
      </c>
      <c r="B5180" s="343">
        <v>36088</v>
      </c>
      <c r="C5180" s="340" t="s">
        <v>9339</v>
      </c>
    </row>
    <row r="5181" spans="1:3">
      <c r="A5181" s="316" t="s">
        <v>11290</v>
      </c>
      <c r="B5181" s="339">
        <v>36444</v>
      </c>
      <c r="C5181" s="340">
        <v>23.6</v>
      </c>
    </row>
    <row r="5182" spans="1:3">
      <c r="A5182" s="59" t="s">
        <v>7145</v>
      </c>
      <c r="B5182" s="338">
        <v>34851</v>
      </c>
      <c r="C5182" s="347" t="s">
        <v>7481</v>
      </c>
    </row>
    <row r="5183" spans="1:3">
      <c r="A5183" s="90" t="s">
        <v>4112</v>
      </c>
      <c r="B5183" s="338">
        <v>33571</v>
      </c>
      <c r="C5183" s="337" t="s">
        <v>4182</v>
      </c>
    </row>
    <row r="5184" spans="1:3">
      <c r="A5184" s="59" t="s">
        <v>5479</v>
      </c>
      <c r="B5184" s="338">
        <v>34342</v>
      </c>
      <c r="C5184" s="337" t="s">
        <v>5843</v>
      </c>
    </row>
    <row r="5185" spans="1:3">
      <c r="A5185" s="100" t="s">
        <v>4323</v>
      </c>
      <c r="B5185" s="341">
        <v>33031</v>
      </c>
      <c r="C5185" s="337" t="s">
        <v>489</v>
      </c>
    </row>
    <row r="5186" spans="1:3">
      <c r="A5186" t="s">
        <v>1356</v>
      </c>
      <c r="B5186" s="341">
        <v>30704</v>
      </c>
      <c r="C5186" s="342" t="s">
        <v>2880</v>
      </c>
    </row>
    <row r="5187" spans="1:3">
      <c r="A5187" t="s">
        <v>3630</v>
      </c>
      <c r="B5187" s="341">
        <v>30038</v>
      </c>
      <c r="C5187" s="342" t="s">
        <v>2069</v>
      </c>
    </row>
    <row r="5188" spans="1:3">
      <c r="A5188" s="59" t="s">
        <v>7325</v>
      </c>
      <c r="B5188" s="338">
        <v>33682</v>
      </c>
      <c r="C5188" s="347" t="s">
        <v>4846</v>
      </c>
    </row>
    <row r="5189" spans="1:3">
      <c r="A5189" t="s">
        <v>9205</v>
      </c>
      <c r="B5189" s="341">
        <v>35612</v>
      </c>
      <c r="C5189" s="341" t="s">
        <v>8698</v>
      </c>
    </row>
    <row r="5190" spans="1:3">
      <c r="A5190" t="s">
        <v>3122</v>
      </c>
      <c r="B5190" s="341">
        <v>29984</v>
      </c>
      <c r="C5190" s="342" t="s">
        <v>1871</v>
      </c>
    </row>
    <row r="5191" spans="1:3">
      <c r="A5191" t="s">
        <v>1048</v>
      </c>
      <c r="B5191" s="341">
        <v>31147</v>
      </c>
      <c r="C5191" s="342" t="s">
        <v>3137</v>
      </c>
    </row>
    <row r="5192" spans="1:3">
      <c r="A5192" t="s">
        <v>2070</v>
      </c>
      <c r="B5192" s="341">
        <v>32248</v>
      </c>
      <c r="C5192" s="342" t="s">
        <v>2294</v>
      </c>
    </row>
    <row r="5193" spans="1:3">
      <c r="A5193" t="s">
        <v>2071</v>
      </c>
      <c r="B5193" s="341">
        <v>32023</v>
      </c>
      <c r="C5193" s="342" t="s">
        <v>2414</v>
      </c>
    </row>
    <row r="5194" spans="1:3">
      <c r="A5194" t="s">
        <v>3351</v>
      </c>
      <c r="B5194" s="341">
        <v>28111</v>
      </c>
      <c r="C5194" s="342" t="s">
        <v>3352</v>
      </c>
    </row>
    <row r="5195" spans="1:3">
      <c r="A5195" s="59" t="s">
        <v>7220</v>
      </c>
      <c r="B5195" s="338">
        <v>35047</v>
      </c>
      <c r="C5195" s="347" t="s">
        <v>6795</v>
      </c>
    </row>
    <row r="5196" spans="1:3">
      <c r="A5196" t="s">
        <v>3441</v>
      </c>
      <c r="B5196" s="341">
        <v>31994</v>
      </c>
      <c r="C5196" s="342" t="s">
        <v>3314</v>
      </c>
    </row>
    <row r="5197" spans="1:3">
      <c r="A5197" t="s">
        <v>10077</v>
      </c>
      <c r="B5197" s="348">
        <v>37112</v>
      </c>
      <c r="C5197" s="340" t="s">
        <v>10078</v>
      </c>
    </row>
    <row r="5198" spans="1:3">
      <c r="A5198" t="s">
        <v>1239</v>
      </c>
      <c r="B5198" s="341">
        <v>31538</v>
      </c>
      <c r="C5198" s="342" t="s">
        <v>3137</v>
      </c>
    </row>
    <row r="5199" spans="1:3">
      <c r="A5199" s="59" t="s">
        <v>293</v>
      </c>
      <c r="B5199" s="338">
        <v>31711</v>
      </c>
      <c r="C5199" s="337" t="s">
        <v>2441</v>
      </c>
    </row>
    <row r="5200" spans="1:3">
      <c r="A5200" t="s">
        <v>3315</v>
      </c>
      <c r="B5200" s="341">
        <v>30304</v>
      </c>
      <c r="C5200" s="342" t="s">
        <v>3490</v>
      </c>
    </row>
    <row r="5201" spans="1:3">
      <c r="A5201" s="59" t="s">
        <v>5646</v>
      </c>
      <c r="B5201" s="338">
        <v>34471</v>
      </c>
      <c r="C5201" s="337" t="s">
        <v>5843</v>
      </c>
    </row>
    <row r="5202" spans="1:3">
      <c r="A5202" s="59" t="s">
        <v>6674</v>
      </c>
      <c r="B5202" s="338">
        <v>34556</v>
      </c>
      <c r="C5202" s="337" t="s">
        <v>6350</v>
      </c>
    </row>
    <row r="5203" spans="1:3">
      <c r="A5203" t="s">
        <v>1869</v>
      </c>
      <c r="B5203" s="341">
        <v>30487</v>
      </c>
      <c r="C5203" s="342" t="s">
        <v>2196</v>
      </c>
    </row>
    <row r="5204" spans="1:3">
      <c r="A5204" t="s">
        <v>3316</v>
      </c>
      <c r="B5204" s="341">
        <v>30347</v>
      </c>
      <c r="C5204" s="342" t="s">
        <v>3495</v>
      </c>
    </row>
    <row r="5205" spans="1:3">
      <c r="A5205" s="90" t="s">
        <v>4113</v>
      </c>
      <c r="B5205" s="338">
        <v>32545</v>
      </c>
      <c r="C5205" s="337" t="s">
        <v>4179</v>
      </c>
    </row>
    <row r="5206" spans="1:3">
      <c r="A5206" t="s">
        <v>9311</v>
      </c>
      <c r="B5206" s="341">
        <v>36434</v>
      </c>
      <c r="C5206" s="341" t="s">
        <v>8466</v>
      </c>
    </row>
    <row r="5207" spans="1:3">
      <c r="A5207" s="59" t="s">
        <v>6706</v>
      </c>
      <c r="B5207" s="338">
        <v>35338</v>
      </c>
      <c r="C5207" s="337" t="s">
        <v>6800</v>
      </c>
    </row>
    <row r="5208" spans="1:3">
      <c r="A5208" s="109" t="s">
        <v>8190</v>
      </c>
      <c r="B5208" s="345">
        <v>35647</v>
      </c>
      <c r="C5208" s="346" t="s">
        <v>8286</v>
      </c>
    </row>
    <row r="5209" spans="1:3">
      <c r="A5209" s="90" t="s">
        <v>4114</v>
      </c>
      <c r="B5209" s="338">
        <v>33337</v>
      </c>
      <c r="C5209" s="337" t="s">
        <v>4187</v>
      </c>
    </row>
    <row r="5210" spans="1:3">
      <c r="A5210" s="90" t="s">
        <v>4115</v>
      </c>
      <c r="B5210" s="338">
        <v>33287</v>
      </c>
      <c r="C5210" s="337" t="s">
        <v>4181</v>
      </c>
    </row>
    <row r="5211" spans="1:3">
      <c r="A5211" t="s">
        <v>1250</v>
      </c>
      <c r="B5211" s="341">
        <v>32180</v>
      </c>
      <c r="C5211" s="342" t="s">
        <v>2586</v>
      </c>
    </row>
    <row r="5212" spans="1:3">
      <c r="A5212" t="s">
        <v>1796</v>
      </c>
      <c r="B5212" s="341">
        <v>30924</v>
      </c>
      <c r="C5212" s="342" t="s">
        <v>2881</v>
      </c>
    </row>
    <row r="5213" spans="1:3">
      <c r="A5213" s="59" t="s">
        <v>3793</v>
      </c>
      <c r="B5213" s="338">
        <v>29535</v>
      </c>
      <c r="C5213" s="337" t="s">
        <v>3794</v>
      </c>
    </row>
    <row r="5214" spans="1:3">
      <c r="A5214" t="s">
        <v>692</v>
      </c>
      <c r="B5214" s="341">
        <v>29535</v>
      </c>
      <c r="C5214" s="342" t="s">
        <v>3794</v>
      </c>
    </row>
    <row r="5215" spans="1:3">
      <c r="A5215" s="59" t="s">
        <v>6600</v>
      </c>
      <c r="B5215" s="338">
        <v>34929</v>
      </c>
      <c r="C5215" s="337" t="s">
        <v>6795</v>
      </c>
    </row>
    <row r="5216" spans="1:3">
      <c r="A5216" s="59" t="s">
        <v>294</v>
      </c>
      <c r="B5216" s="338">
        <v>33118</v>
      </c>
      <c r="C5216" s="337" t="s">
        <v>499</v>
      </c>
    </row>
    <row r="5217" spans="1:3">
      <c r="A5217" t="s">
        <v>578</v>
      </c>
      <c r="B5217" s="341">
        <v>32269</v>
      </c>
      <c r="C5217" s="342" t="s">
        <v>2441</v>
      </c>
    </row>
    <row r="5218" spans="1:3">
      <c r="A5218" s="59" t="s">
        <v>5651</v>
      </c>
      <c r="B5218" s="338">
        <v>34411</v>
      </c>
      <c r="C5218" s="337" t="s">
        <v>5846</v>
      </c>
    </row>
    <row r="5219" spans="1:3">
      <c r="A5219" t="s">
        <v>3317</v>
      </c>
      <c r="B5219" s="341">
        <v>30809</v>
      </c>
      <c r="C5219" s="342" t="s">
        <v>2884</v>
      </c>
    </row>
    <row r="5220" spans="1:3">
      <c r="A5220" s="100" t="s">
        <v>4358</v>
      </c>
      <c r="B5220" s="341">
        <v>32852</v>
      </c>
      <c r="C5220" s="337" t="s">
        <v>4179</v>
      </c>
    </row>
    <row r="5221" spans="1:3">
      <c r="A5221" t="s">
        <v>3318</v>
      </c>
      <c r="B5221" s="341">
        <v>31468</v>
      </c>
      <c r="C5221" s="342" t="s">
        <v>2292</v>
      </c>
    </row>
    <row r="5222" spans="1:3">
      <c r="A5222" t="s">
        <v>693</v>
      </c>
      <c r="B5222" s="341">
        <v>29961</v>
      </c>
      <c r="C5222" s="342" t="s">
        <v>1636</v>
      </c>
    </row>
    <row r="5223" spans="1:3">
      <c r="A5223" t="s">
        <v>1635</v>
      </c>
      <c r="B5223" s="341">
        <v>30664</v>
      </c>
      <c r="C5223" s="342" t="s">
        <v>1636</v>
      </c>
    </row>
    <row r="5224" spans="1:3">
      <c r="A5224" s="109" t="s">
        <v>8084</v>
      </c>
      <c r="B5224" s="345">
        <v>35585</v>
      </c>
      <c r="C5224" s="346" t="s">
        <v>8286</v>
      </c>
    </row>
    <row r="5225" spans="1:3">
      <c r="A5225" s="59" t="s">
        <v>5587</v>
      </c>
      <c r="B5225" s="338">
        <v>33002</v>
      </c>
      <c r="C5225" s="337" t="s">
        <v>4846</v>
      </c>
    </row>
    <row r="5226" spans="1:3">
      <c r="A5226" s="316" t="s">
        <v>11291</v>
      </c>
      <c r="B5226" s="358">
        <v>36701</v>
      </c>
      <c r="C5226" s="340">
        <v>23.3</v>
      </c>
    </row>
    <row r="5227" spans="1:3">
      <c r="A5227" t="s">
        <v>2032</v>
      </c>
      <c r="B5227" s="341">
        <v>29315</v>
      </c>
      <c r="C5227" s="342" t="s">
        <v>2251</v>
      </c>
    </row>
    <row r="5228" spans="1:3">
      <c r="A5228" s="164" t="s">
        <v>8126</v>
      </c>
      <c r="B5228" s="350">
        <v>34759</v>
      </c>
      <c r="C5228" s="351" t="s">
        <v>8286</v>
      </c>
    </row>
    <row r="5229" spans="1:3">
      <c r="A5229" t="s">
        <v>3245</v>
      </c>
      <c r="B5229" s="341">
        <v>31539</v>
      </c>
      <c r="C5229" s="342" t="s">
        <v>1443</v>
      </c>
    </row>
    <row r="5230" spans="1:3">
      <c r="A5230" s="10" t="s">
        <v>4406</v>
      </c>
      <c r="B5230" s="341">
        <v>33294</v>
      </c>
      <c r="C5230" s="337" t="s">
        <v>4855</v>
      </c>
    </row>
    <row r="5231" spans="1:3">
      <c r="A5231" t="s">
        <v>8986</v>
      </c>
      <c r="B5231" s="341">
        <v>35793</v>
      </c>
      <c r="C5231" s="341" t="s">
        <v>8459</v>
      </c>
    </row>
    <row r="5232" spans="1:3">
      <c r="A5232" t="s">
        <v>579</v>
      </c>
      <c r="B5232" s="341">
        <v>31825</v>
      </c>
      <c r="C5232" s="342" t="s">
        <v>2409</v>
      </c>
    </row>
    <row r="5233" spans="1:3">
      <c r="A5233" s="316" t="s">
        <v>11292</v>
      </c>
      <c r="B5233" s="339">
        <v>36426</v>
      </c>
      <c r="C5233" s="340" t="s">
        <v>10953</v>
      </c>
    </row>
    <row r="5234" spans="1:3">
      <c r="A5234" s="164" t="s">
        <v>7981</v>
      </c>
      <c r="B5234" s="350">
        <v>34779</v>
      </c>
      <c r="C5234" s="351" t="s">
        <v>7478</v>
      </c>
    </row>
    <row r="5235" spans="1:3">
      <c r="A5235" s="10" t="s">
        <v>694</v>
      </c>
      <c r="B5235" s="341">
        <v>31893</v>
      </c>
      <c r="C5235" s="342" t="s">
        <v>3133</v>
      </c>
    </row>
    <row r="5236" spans="1:3">
      <c r="A5236" t="s">
        <v>3132</v>
      </c>
      <c r="B5236" s="341">
        <v>31893</v>
      </c>
      <c r="C5236" s="342" t="s">
        <v>3133</v>
      </c>
    </row>
    <row r="5237" spans="1:3">
      <c r="A5237" s="59" t="s">
        <v>295</v>
      </c>
      <c r="B5237" s="338">
        <v>32416</v>
      </c>
      <c r="C5237" s="337" t="s">
        <v>489</v>
      </c>
    </row>
    <row r="5238" spans="1:3">
      <c r="A5238" s="59" t="s">
        <v>6257</v>
      </c>
      <c r="B5238" s="338">
        <v>33617</v>
      </c>
      <c r="C5238" s="347" t="s">
        <v>5324</v>
      </c>
    </row>
    <row r="5239" spans="1:3">
      <c r="A5239" s="109" t="s">
        <v>8095</v>
      </c>
      <c r="B5239" s="345">
        <v>35242</v>
      </c>
      <c r="C5239" s="346" t="s">
        <v>7477</v>
      </c>
    </row>
    <row r="5240" spans="1:3">
      <c r="A5240" t="s">
        <v>9007</v>
      </c>
      <c r="B5240" s="341">
        <v>36465</v>
      </c>
      <c r="C5240" s="341" t="s">
        <v>8522</v>
      </c>
    </row>
    <row r="5241" spans="1:3">
      <c r="A5241" s="59" t="s">
        <v>5996</v>
      </c>
      <c r="B5241" s="338">
        <v>33738</v>
      </c>
      <c r="C5241" s="347" t="s">
        <v>5840</v>
      </c>
    </row>
    <row r="5242" spans="1:3">
      <c r="A5242" t="s">
        <v>3399</v>
      </c>
      <c r="B5242" s="341">
        <v>30926</v>
      </c>
      <c r="C5242" s="342" t="s">
        <v>1441</v>
      </c>
    </row>
    <row r="5243" spans="1:3">
      <c r="A5243" t="s">
        <v>8971</v>
      </c>
      <c r="B5243" s="341">
        <v>35947</v>
      </c>
      <c r="C5243" s="341" t="s">
        <v>8523</v>
      </c>
    </row>
    <row r="5244" spans="1:3">
      <c r="A5244" t="s">
        <v>9162</v>
      </c>
      <c r="B5244" s="341">
        <v>35880</v>
      </c>
      <c r="C5244" s="341" t="s">
        <v>8523</v>
      </c>
    </row>
    <row r="5245" spans="1:3">
      <c r="A5245" t="s">
        <v>9135</v>
      </c>
      <c r="B5245" s="341">
        <v>35827</v>
      </c>
      <c r="C5245" s="341" t="s">
        <v>8466</v>
      </c>
    </row>
    <row r="5246" spans="1:3">
      <c r="A5246" s="316" t="s">
        <v>11293</v>
      </c>
      <c r="B5246" s="339">
        <v>36672</v>
      </c>
      <c r="C5246" s="340">
        <v>23.2</v>
      </c>
    </row>
    <row r="5247" spans="1:3">
      <c r="A5247" s="59" t="s">
        <v>6290</v>
      </c>
      <c r="B5247" s="338">
        <v>34311</v>
      </c>
      <c r="C5247" s="347" t="s">
        <v>6349</v>
      </c>
    </row>
    <row r="5248" spans="1:3">
      <c r="A5248" t="s">
        <v>3795</v>
      </c>
      <c r="B5248" s="341">
        <v>32359</v>
      </c>
      <c r="C5248" s="342" t="s">
        <v>2409</v>
      </c>
    </row>
    <row r="5249" spans="1:3">
      <c r="A5249" t="s">
        <v>3159</v>
      </c>
      <c r="B5249" s="341">
        <v>30191</v>
      </c>
      <c r="C5249" s="342" t="s">
        <v>2196</v>
      </c>
    </row>
    <row r="5250" spans="1:3">
      <c r="A5250" s="59" t="s">
        <v>6101</v>
      </c>
      <c r="B5250" s="338">
        <v>34262</v>
      </c>
      <c r="C5250" s="347" t="s">
        <v>6353</v>
      </c>
    </row>
    <row r="5251" spans="1:3">
      <c r="A5251" t="s">
        <v>4116</v>
      </c>
      <c r="B5251" s="341">
        <v>32556</v>
      </c>
      <c r="C5251" s="342" t="s">
        <v>1153</v>
      </c>
    </row>
    <row r="5252" spans="1:3">
      <c r="A5252" t="s">
        <v>2800</v>
      </c>
      <c r="B5252" s="341">
        <v>31857</v>
      </c>
      <c r="C5252" s="342" t="s">
        <v>1274</v>
      </c>
    </row>
    <row r="5253" spans="1:3">
      <c r="A5253" s="59" t="s">
        <v>6646</v>
      </c>
      <c r="B5253" s="338">
        <v>34958</v>
      </c>
      <c r="C5253" s="337" t="s">
        <v>6804</v>
      </c>
    </row>
    <row r="5254" spans="1:3">
      <c r="A5254" s="118" t="s">
        <v>7382</v>
      </c>
      <c r="B5254" s="338">
        <v>35285</v>
      </c>
      <c r="C5254" s="347" t="s">
        <v>7479</v>
      </c>
    </row>
    <row r="5255" spans="1:3">
      <c r="A5255" s="59" t="s">
        <v>296</v>
      </c>
      <c r="B5255" s="338">
        <v>32670</v>
      </c>
      <c r="C5255" s="337" t="s">
        <v>483</v>
      </c>
    </row>
    <row r="5256" spans="1:3">
      <c r="A5256" s="59" t="s">
        <v>11378</v>
      </c>
      <c r="B5256" s="338">
        <v>34943</v>
      </c>
      <c r="C5256" s="337" t="s">
        <v>11445</v>
      </c>
    </row>
    <row r="5257" spans="1:3">
      <c r="A5257" t="s">
        <v>10273</v>
      </c>
      <c r="B5257" s="348">
        <v>35746</v>
      </c>
      <c r="C5257" s="344" t="s">
        <v>10151</v>
      </c>
    </row>
    <row r="5258" spans="1:3">
      <c r="A5258" s="316" t="s">
        <v>11294</v>
      </c>
      <c r="B5258" s="339">
        <v>36508</v>
      </c>
      <c r="C5258" s="340">
        <v>23.6</v>
      </c>
    </row>
    <row r="5259" spans="1:3">
      <c r="A5259" s="90" t="s">
        <v>4117</v>
      </c>
      <c r="B5259" s="338">
        <v>33716</v>
      </c>
      <c r="C5259" s="337" t="s">
        <v>4187</v>
      </c>
    </row>
    <row r="5260" spans="1:3">
      <c r="A5260" t="s">
        <v>3152</v>
      </c>
      <c r="B5260" s="341">
        <v>29094</v>
      </c>
      <c r="C5260" s="342" t="s">
        <v>2251</v>
      </c>
    </row>
    <row r="5261" spans="1:3">
      <c r="A5261" s="90" t="s">
        <v>4118</v>
      </c>
      <c r="B5261" s="338">
        <v>32395</v>
      </c>
      <c r="C5261" s="337" t="s">
        <v>865</v>
      </c>
    </row>
    <row r="5262" spans="1:3">
      <c r="A5262" s="89" t="s">
        <v>11405</v>
      </c>
      <c r="B5262" s="348">
        <v>37062</v>
      </c>
      <c r="C5262" s="340" t="s">
        <v>9980</v>
      </c>
    </row>
    <row r="5263" spans="1:3">
      <c r="A5263" s="235" t="s">
        <v>7302</v>
      </c>
      <c r="B5263" s="338">
        <v>34383</v>
      </c>
      <c r="C5263" s="347" t="s">
        <v>6795</v>
      </c>
    </row>
    <row r="5264" spans="1:3">
      <c r="A5264" s="116" t="s">
        <v>4402</v>
      </c>
      <c r="B5264" s="341">
        <v>32919</v>
      </c>
      <c r="C5264" s="337" t="s">
        <v>4849</v>
      </c>
    </row>
    <row r="5265" spans="1:3">
      <c r="A5265" s="89" t="s">
        <v>9294</v>
      </c>
      <c r="B5265" s="341">
        <v>35674</v>
      </c>
      <c r="C5265" s="341" t="s">
        <v>8459</v>
      </c>
    </row>
    <row r="5266" spans="1:3">
      <c r="A5266" s="89" t="s">
        <v>580</v>
      </c>
      <c r="B5266" s="341">
        <v>32341</v>
      </c>
      <c r="C5266" s="342" t="s">
        <v>1156</v>
      </c>
    </row>
    <row r="5267" spans="1:3">
      <c r="A5267" s="89" t="s">
        <v>8938</v>
      </c>
      <c r="B5267" s="341">
        <v>36220</v>
      </c>
      <c r="C5267" s="341" t="s">
        <v>9208</v>
      </c>
    </row>
    <row r="5268" spans="1:3">
      <c r="A5268" s="89" t="s">
        <v>1750</v>
      </c>
      <c r="B5268" s="341">
        <v>27934</v>
      </c>
      <c r="C5268" s="342" t="s">
        <v>1751</v>
      </c>
    </row>
    <row r="5269" spans="1:3">
      <c r="A5269" s="318" t="s">
        <v>11295</v>
      </c>
      <c r="B5269" s="339">
        <v>36010</v>
      </c>
      <c r="C5269" s="340" t="s">
        <v>10953</v>
      </c>
    </row>
    <row r="5270" spans="1:3">
      <c r="A5270" s="89" t="s">
        <v>9065</v>
      </c>
      <c r="B5270" s="341">
        <v>35796</v>
      </c>
      <c r="C5270" s="340" t="s">
        <v>8295</v>
      </c>
    </row>
    <row r="5271" spans="1:3">
      <c r="A5271" s="89" t="s">
        <v>8989</v>
      </c>
      <c r="B5271" s="341">
        <v>36251</v>
      </c>
      <c r="C5271" s="340" t="s">
        <v>8289</v>
      </c>
    </row>
    <row r="5272" spans="1:3">
      <c r="A5272" s="116" t="s">
        <v>4614</v>
      </c>
      <c r="B5272" s="341">
        <v>33720</v>
      </c>
      <c r="C5272" s="337" t="s">
        <v>4846</v>
      </c>
    </row>
    <row r="5273" spans="1:3">
      <c r="A5273" s="235" t="s">
        <v>5100</v>
      </c>
      <c r="B5273" s="338">
        <v>32745</v>
      </c>
      <c r="C5273" s="337" t="s">
        <v>4179</v>
      </c>
    </row>
    <row r="5274" spans="1:3">
      <c r="A5274" s="89" t="s">
        <v>9970</v>
      </c>
      <c r="B5274" s="348">
        <v>36291</v>
      </c>
      <c r="C5274" s="344" t="s">
        <v>10151</v>
      </c>
    </row>
    <row r="5275" spans="1:3">
      <c r="A5275" s="237" t="s">
        <v>4562</v>
      </c>
      <c r="B5275" s="341">
        <v>33192</v>
      </c>
      <c r="C5275" s="337" t="s">
        <v>4852</v>
      </c>
    </row>
    <row r="5276" spans="1:3">
      <c r="A5276" s="89" t="s">
        <v>9973</v>
      </c>
      <c r="B5276" s="348">
        <v>36011</v>
      </c>
      <c r="C5276" s="340" t="s">
        <v>9583</v>
      </c>
    </row>
    <row r="5277" spans="1:3">
      <c r="A5277" s="235" t="s">
        <v>3724</v>
      </c>
      <c r="B5277" s="338">
        <v>31099</v>
      </c>
      <c r="C5277" s="352" t="s">
        <v>3490</v>
      </c>
    </row>
    <row r="5278" spans="1:3">
      <c r="A5278" s="89" t="s">
        <v>9218</v>
      </c>
      <c r="B5278" s="341">
        <v>35643</v>
      </c>
      <c r="C5278" s="341" t="s">
        <v>8698</v>
      </c>
    </row>
    <row r="5279" spans="1:3">
      <c r="A5279" s="318" t="s">
        <v>11296</v>
      </c>
      <c r="B5279" s="339">
        <v>36887</v>
      </c>
      <c r="C5279" s="340">
        <v>23.2</v>
      </c>
    </row>
    <row r="5280" spans="1:3">
      <c r="A5280" s="89" t="s">
        <v>10106</v>
      </c>
      <c r="B5280" s="348">
        <v>36007</v>
      </c>
      <c r="C5280" s="340" t="s">
        <v>9980</v>
      </c>
    </row>
    <row r="5281" spans="1:3">
      <c r="A5281" s="235" t="s">
        <v>297</v>
      </c>
      <c r="B5281" s="338">
        <v>32182</v>
      </c>
      <c r="C5281" s="337" t="s">
        <v>499</v>
      </c>
    </row>
    <row r="5282" spans="1:3">
      <c r="A5282" s="238" t="s">
        <v>7975</v>
      </c>
      <c r="B5282" s="345">
        <v>35193</v>
      </c>
      <c r="C5282" s="346" t="s">
        <v>6801</v>
      </c>
    </row>
    <row r="5283" spans="1:3">
      <c r="A5283" s="194" t="s">
        <v>8208</v>
      </c>
      <c r="B5283" s="350">
        <v>34705</v>
      </c>
      <c r="C5283" s="351" t="s">
        <v>8286</v>
      </c>
    </row>
    <row r="5284" spans="1:3">
      <c r="A5284" s="89" t="s">
        <v>3796</v>
      </c>
      <c r="B5284" s="341">
        <v>29549</v>
      </c>
      <c r="C5284" s="342" t="s">
        <v>3485</v>
      </c>
    </row>
    <row r="5285" spans="1:3">
      <c r="A5285" s="89" t="s">
        <v>3319</v>
      </c>
      <c r="B5285" s="341">
        <v>30581</v>
      </c>
      <c r="C5285" s="342" t="s">
        <v>3494</v>
      </c>
    </row>
    <row r="5286" spans="1:3">
      <c r="A5286" s="89" t="s">
        <v>9005</v>
      </c>
      <c r="B5286" s="341">
        <v>35278</v>
      </c>
      <c r="C5286" s="340" t="s">
        <v>8292</v>
      </c>
    </row>
    <row r="5287" spans="1:3">
      <c r="A5287" s="235" t="s">
        <v>6661</v>
      </c>
      <c r="B5287" s="338">
        <v>35132</v>
      </c>
      <c r="C5287" s="337" t="s">
        <v>6796</v>
      </c>
    </row>
    <row r="5288" spans="1:3">
      <c r="A5288" s="318" t="s">
        <v>11297</v>
      </c>
      <c r="B5288" s="339">
        <v>36840</v>
      </c>
      <c r="C5288" s="340">
        <v>23.3</v>
      </c>
    </row>
    <row r="5289" spans="1:3">
      <c r="A5289" s="235" t="s">
        <v>5185</v>
      </c>
      <c r="B5289" s="338">
        <v>34359</v>
      </c>
      <c r="C5289" s="337" t="s">
        <v>5318</v>
      </c>
    </row>
    <row r="5290" spans="1:3">
      <c r="A5290" s="235" t="s">
        <v>7122</v>
      </c>
      <c r="B5290" s="338">
        <v>35282</v>
      </c>
      <c r="C5290" s="347" t="s">
        <v>7478</v>
      </c>
    </row>
    <row r="5291" spans="1:3">
      <c r="A5291" s="89" t="s">
        <v>10109</v>
      </c>
      <c r="B5291" s="348">
        <v>36139</v>
      </c>
      <c r="C5291" s="340" t="s">
        <v>9583</v>
      </c>
    </row>
    <row r="5292" spans="1:3">
      <c r="A5292" s="318" t="s">
        <v>11298</v>
      </c>
      <c r="B5292" s="339">
        <v>37167</v>
      </c>
      <c r="C5292" s="340">
        <v>23.1</v>
      </c>
    </row>
    <row r="5293" spans="1:3">
      <c r="A5293" s="89" t="s">
        <v>3603</v>
      </c>
      <c r="B5293" s="341">
        <v>28666</v>
      </c>
      <c r="C5293" s="342" t="s">
        <v>3604</v>
      </c>
    </row>
    <row r="5294" spans="1:3">
      <c r="A5294" s="89" t="s">
        <v>1305</v>
      </c>
      <c r="B5294" s="341">
        <v>31415</v>
      </c>
      <c r="C5294" s="342" t="s">
        <v>3133</v>
      </c>
    </row>
    <row r="5295" spans="1:3">
      <c r="A5295" s="238" t="s">
        <v>8046</v>
      </c>
      <c r="B5295" s="345">
        <v>35318</v>
      </c>
      <c r="C5295" s="346" t="s">
        <v>8292</v>
      </c>
    </row>
    <row r="5296" spans="1:3">
      <c r="A5296" s="89" t="s">
        <v>8907</v>
      </c>
      <c r="B5296" s="341">
        <v>36069</v>
      </c>
      <c r="C5296" s="341" t="s">
        <v>8698</v>
      </c>
    </row>
    <row r="5297" spans="1:3">
      <c r="A5297" s="89" t="s">
        <v>3609</v>
      </c>
      <c r="B5297" s="341">
        <v>30593</v>
      </c>
      <c r="C5297" s="342" t="s">
        <v>1622</v>
      </c>
    </row>
    <row r="5298" spans="1:3">
      <c r="A5298" s="89" t="s">
        <v>581</v>
      </c>
      <c r="B5298" s="341">
        <v>31944</v>
      </c>
      <c r="C5298" s="342" t="s">
        <v>2411</v>
      </c>
    </row>
    <row r="5299" spans="1:3">
      <c r="A5299" s="89" t="s">
        <v>3320</v>
      </c>
      <c r="B5299" s="341">
        <v>30864</v>
      </c>
      <c r="C5299" s="342" t="s">
        <v>2794</v>
      </c>
    </row>
    <row r="5300" spans="1:3">
      <c r="A5300" s="89" t="s">
        <v>1043</v>
      </c>
      <c r="B5300" s="341">
        <v>31306</v>
      </c>
      <c r="C5300" s="342" t="s">
        <v>1278</v>
      </c>
    </row>
    <row r="5301" spans="1:3">
      <c r="A5301" s="89" t="s">
        <v>1323</v>
      </c>
      <c r="B5301" s="341">
        <v>30887</v>
      </c>
      <c r="C5301" s="342" t="s">
        <v>1440</v>
      </c>
    </row>
    <row r="5302" spans="1:3">
      <c r="A5302" s="116" t="s">
        <v>4327</v>
      </c>
      <c r="B5302" s="341">
        <v>32216</v>
      </c>
      <c r="C5302" s="337" t="s">
        <v>487</v>
      </c>
    </row>
    <row r="5303" spans="1:3">
      <c r="A5303" s="89" t="s">
        <v>4119</v>
      </c>
      <c r="B5303" s="341">
        <v>32729</v>
      </c>
      <c r="C5303" s="342" t="s">
        <v>4187</v>
      </c>
    </row>
    <row r="5304" spans="1:3">
      <c r="A5304" s="116" t="s">
        <v>4575</v>
      </c>
      <c r="B5304" s="341">
        <v>33239</v>
      </c>
      <c r="C5304" s="337" t="s">
        <v>4853</v>
      </c>
    </row>
    <row r="5305" spans="1:3">
      <c r="A5305" s="89" t="s">
        <v>2599</v>
      </c>
      <c r="B5305" s="341">
        <v>31674</v>
      </c>
      <c r="C5305" s="342" t="s">
        <v>3133</v>
      </c>
    </row>
    <row r="5306" spans="1:3">
      <c r="A5306" s="237" t="s">
        <v>4523</v>
      </c>
      <c r="B5306" s="341">
        <v>32615</v>
      </c>
      <c r="C5306" s="337" t="s">
        <v>4179</v>
      </c>
    </row>
    <row r="5307" spans="1:3">
      <c r="A5307" s="89" t="s">
        <v>3479</v>
      </c>
      <c r="B5307" s="341">
        <v>30235</v>
      </c>
      <c r="C5307" s="342" t="s">
        <v>3480</v>
      </c>
    </row>
    <row r="5308" spans="1:3">
      <c r="A5308" s="89" t="s">
        <v>3321</v>
      </c>
      <c r="B5308" s="341">
        <v>31783</v>
      </c>
      <c r="C5308" s="342" t="s">
        <v>3322</v>
      </c>
    </row>
    <row r="5309" spans="1:3">
      <c r="A5309" s="89" t="s">
        <v>3323</v>
      </c>
      <c r="B5309" s="341">
        <v>29949</v>
      </c>
      <c r="C5309" s="342" t="s">
        <v>2200</v>
      </c>
    </row>
    <row r="5310" spans="1:3">
      <c r="A5310" s="235" t="s">
        <v>6621</v>
      </c>
      <c r="B5310" s="338">
        <v>35284</v>
      </c>
      <c r="C5310" s="337" t="s">
        <v>6795</v>
      </c>
    </row>
    <row r="5311" spans="1:3">
      <c r="A5311" s="89" t="s">
        <v>1802</v>
      </c>
      <c r="B5311" s="341">
        <v>31267</v>
      </c>
      <c r="C5311" s="342" t="s">
        <v>1278</v>
      </c>
    </row>
    <row r="5312" spans="1:3">
      <c r="A5312" s="89" t="s">
        <v>11299</v>
      </c>
      <c r="B5312" s="339">
        <v>35272</v>
      </c>
      <c r="C5312" s="340" t="s">
        <v>8295</v>
      </c>
    </row>
    <row r="5313" spans="1:3">
      <c r="A5313" s="235" t="s">
        <v>6622</v>
      </c>
      <c r="B5313" s="338">
        <v>34689</v>
      </c>
      <c r="C5313" s="337" t="s">
        <v>6351</v>
      </c>
    </row>
    <row r="5314" spans="1:3">
      <c r="A5314" s="236" t="s">
        <v>4120</v>
      </c>
      <c r="B5314" s="338">
        <v>31296</v>
      </c>
      <c r="C5314" s="337" t="s">
        <v>3284</v>
      </c>
    </row>
    <row r="5315" spans="1:3">
      <c r="A5315" s="194" t="s">
        <v>7941</v>
      </c>
      <c r="B5315" s="350">
        <v>35064</v>
      </c>
      <c r="C5315" s="351" t="s">
        <v>7475</v>
      </c>
    </row>
    <row r="5316" spans="1:3">
      <c r="A5316" s="235" t="s">
        <v>5575</v>
      </c>
      <c r="B5316" s="338">
        <v>32903</v>
      </c>
      <c r="C5316" s="337" t="s">
        <v>499</v>
      </c>
    </row>
    <row r="5317" spans="1:3">
      <c r="A5317" s="89" t="s">
        <v>9252</v>
      </c>
      <c r="B5317" s="341">
        <v>35462</v>
      </c>
      <c r="C5317" s="341" t="s">
        <v>8459</v>
      </c>
    </row>
    <row r="5318" spans="1:3">
      <c r="A5318" s="89" t="s">
        <v>9003</v>
      </c>
      <c r="B5318" s="341">
        <v>36617</v>
      </c>
      <c r="C5318" s="341" t="s">
        <v>9201</v>
      </c>
    </row>
    <row r="5319" spans="1:3">
      <c r="A5319" s="235" t="s">
        <v>7287</v>
      </c>
      <c r="B5319" s="338">
        <v>35462</v>
      </c>
      <c r="C5319" s="347" t="s">
        <v>7478</v>
      </c>
    </row>
    <row r="5320" spans="1:3">
      <c r="A5320" s="235" t="s">
        <v>6163</v>
      </c>
      <c r="B5320" s="338">
        <v>34757</v>
      </c>
      <c r="C5320" s="347" t="s">
        <v>6349</v>
      </c>
    </row>
    <row r="5321" spans="1:3">
      <c r="A5321" s="235" t="s">
        <v>6716</v>
      </c>
      <c r="B5321" s="338">
        <v>34982</v>
      </c>
      <c r="C5321" s="337" t="s">
        <v>6804</v>
      </c>
    </row>
    <row r="5322" spans="1:3">
      <c r="A5322" s="116" t="s">
        <v>4403</v>
      </c>
      <c r="B5322" s="341">
        <v>33514</v>
      </c>
      <c r="C5322" s="337" t="s">
        <v>4848</v>
      </c>
    </row>
    <row r="5323" spans="1:3">
      <c r="A5323" s="89" t="s">
        <v>3124</v>
      </c>
      <c r="B5323" s="341">
        <v>29959</v>
      </c>
      <c r="C5323" s="342" t="s">
        <v>2982</v>
      </c>
    </row>
    <row r="5324" spans="1:3">
      <c r="A5324" s="235" t="s">
        <v>5620</v>
      </c>
      <c r="B5324" s="338">
        <v>34228</v>
      </c>
      <c r="C5324" s="337" t="s">
        <v>5324</v>
      </c>
    </row>
    <row r="5325" spans="1:3">
      <c r="A5325" s="238" t="s">
        <v>8120</v>
      </c>
      <c r="B5325" s="345">
        <v>36011</v>
      </c>
      <c r="C5325" s="346" t="s">
        <v>8284</v>
      </c>
    </row>
    <row r="5326" spans="1:3">
      <c r="A5326" s="235" t="s">
        <v>5017</v>
      </c>
      <c r="B5326" s="338">
        <v>33942</v>
      </c>
      <c r="C5326" s="337" t="s">
        <v>5316</v>
      </c>
    </row>
    <row r="5327" spans="1:3">
      <c r="A5327" s="116" t="s">
        <v>4555</v>
      </c>
      <c r="B5327" s="341">
        <v>33268</v>
      </c>
      <c r="C5327" s="337" t="s">
        <v>4848</v>
      </c>
    </row>
    <row r="5328" spans="1:3">
      <c r="A5328" s="236" t="s">
        <v>4121</v>
      </c>
      <c r="B5328" s="338">
        <v>33482</v>
      </c>
      <c r="C5328" s="337" t="s">
        <v>4178</v>
      </c>
    </row>
    <row r="5329" spans="1:3">
      <c r="A5329" s="235" t="s">
        <v>6623</v>
      </c>
      <c r="B5329" s="338">
        <v>35518</v>
      </c>
      <c r="C5329" s="337" t="s">
        <v>6801</v>
      </c>
    </row>
    <row r="5330" spans="1:3">
      <c r="A5330" s="235" t="s">
        <v>7251</v>
      </c>
      <c r="B5330" s="338">
        <v>35312</v>
      </c>
      <c r="C5330" s="347" t="s">
        <v>7514</v>
      </c>
    </row>
    <row r="5331" spans="1:3">
      <c r="A5331" s="89" t="s">
        <v>9094</v>
      </c>
      <c r="B5331" s="341">
        <v>34881</v>
      </c>
    </row>
    <row r="5332" spans="1:3">
      <c r="A5332" s="235" t="s">
        <v>298</v>
      </c>
      <c r="B5332" s="338">
        <v>32606</v>
      </c>
      <c r="C5332" s="337" t="s">
        <v>487</v>
      </c>
    </row>
    <row r="5333" spans="1:3">
      <c r="A5333" s="238" t="s">
        <v>8094</v>
      </c>
      <c r="B5333" s="345">
        <v>36174</v>
      </c>
      <c r="C5333" s="346" t="s">
        <v>8288</v>
      </c>
    </row>
    <row r="5334" spans="1:3">
      <c r="A5334" s="235" t="s">
        <v>6283</v>
      </c>
      <c r="B5334" s="338">
        <v>34642</v>
      </c>
      <c r="C5334" s="347" t="s">
        <v>6353</v>
      </c>
    </row>
    <row r="5335" spans="1:3">
      <c r="A5335" s="235" t="s">
        <v>5588</v>
      </c>
      <c r="B5335" s="338">
        <v>33732</v>
      </c>
      <c r="C5335" s="337" t="s">
        <v>4846</v>
      </c>
    </row>
    <row r="5336" spans="1:3">
      <c r="A5336" s="89" t="s">
        <v>3324</v>
      </c>
      <c r="B5336" s="341">
        <v>32342</v>
      </c>
      <c r="C5336" s="342" t="s">
        <v>2452</v>
      </c>
    </row>
    <row r="5337" spans="1:3">
      <c r="A5337" s="236" t="s">
        <v>4122</v>
      </c>
      <c r="B5337" s="338">
        <v>33108</v>
      </c>
      <c r="C5337" s="337" t="s">
        <v>485</v>
      </c>
    </row>
    <row r="5338" spans="1:3">
      <c r="A5338" s="235" t="s">
        <v>6075</v>
      </c>
      <c r="B5338" s="338">
        <v>35064</v>
      </c>
      <c r="C5338" s="347" t="s">
        <v>6352</v>
      </c>
    </row>
    <row r="5339" spans="1:3">
      <c r="A5339" s="238" t="s">
        <v>8202</v>
      </c>
      <c r="B5339" s="345">
        <v>35856</v>
      </c>
      <c r="C5339" s="346" t="s">
        <v>8287</v>
      </c>
    </row>
    <row r="5340" spans="1:3">
      <c r="A5340" s="89" t="s">
        <v>1596</v>
      </c>
      <c r="B5340" s="341">
        <v>29889</v>
      </c>
      <c r="C5340" s="342" t="s">
        <v>3495</v>
      </c>
    </row>
    <row r="5341" spans="1:3">
      <c r="A5341" s="235" t="s">
        <v>7108</v>
      </c>
      <c r="B5341" s="338">
        <v>34858</v>
      </c>
      <c r="C5341" s="347" t="s">
        <v>7477</v>
      </c>
    </row>
    <row r="5342" spans="1:3">
      <c r="A5342" s="116" t="s">
        <v>4581</v>
      </c>
      <c r="B5342" s="341">
        <v>33595</v>
      </c>
      <c r="C5342" s="337" t="s">
        <v>4852</v>
      </c>
    </row>
    <row r="5343" spans="1:3">
      <c r="A5343" s="89" t="s">
        <v>1384</v>
      </c>
      <c r="B5343" s="341">
        <v>31456</v>
      </c>
      <c r="C5343" s="342" t="s">
        <v>2669</v>
      </c>
    </row>
    <row r="5344" spans="1:3">
      <c r="A5344" s="89" t="s">
        <v>582</v>
      </c>
      <c r="B5344" s="341">
        <v>31464</v>
      </c>
      <c r="C5344" s="342" t="s">
        <v>3137</v>
      </c>
    </row>
    <row r="5345" spans="1:3">
      <c r="A5345" s="89" t="s">
        <v>3325</v>
      </c>
      <c r="B5345" s="341">
        <v>31121</v>
      </c>
      <c r="C5345" s="342" t="s">
        <v>1443</v>
      </c>
    </row>
    <row r="5346" spans="1:3">
      <c r="A5346" s="236" t="s">
        <v>4123</v>
      </c>
      <c r="B5346" s="338">
        <v>32551</v>
      </c>
      <c r="C5346" s="337" t="s">
        <v>402</v>
      </c>
    </row>
    <row r="5347" spans="1:3">
      <c r="A5347" s="235" t="s">
        <v>6129</v>
      </c>
      <c r="B5347" s="338">
        <v>34292</v>
      </c>
      <c r="C5347" s="347" t="s">
        <v>6349</v>
      </c>
    </row>
    <row r="5348" spans="1:3">
      <c r="A5348" s="235" t="s">
        <v>225</v>
      </c>
      <c r="B5348" s="338">
        <v>32351</v>
      </c>
      <c r="C5348" s="337" t="s">
        <v>73</v>
      </c>
    </row>
    <row r="5349" spans="1:3">
      <c r="A5349" s="236" t="s">
        <v>4124</v>
      </c>
      <c r="B5349" s="338">
        <v>32363</v>
      </c>
      <c r="C5349" s="337" t="s">
        <v>1153</v>
      </c>
    </row>
    <row r="5350" spans="1:3">
      <c r="A5350" s="89" t="s">
        <v>2521</v>
      </c>
      <c r="B5350" s="341">
        <v>30938</v>
      </c>
      <c r="C5350" s="342" t="s">
        <v>3489</v>
      </c>
    </row>
    <row r="5351" spans="1:3">
      <c r="A5351" s="235" t="s">
        <v>6068</v>
      </c>
      <c r="B5351" s="338">
        <v>34096</v>
      </c>
      <c r="C5351" s="347" t="s">
        <v>5837</v>
      </c>
    </row>
    <row r="5352" spans="1:3">
      <c r="A5352" s="236" t="s">
        <v>4125</v>
      </c>
      <c r="B5352" s="338">
        <v>32066</v>
      </c>
      <c r="C5352" s="337" t="s">
        <v>1153</v>
      </c>
    </row>
    <row r="5353" spans="1:3">
      <c r="A5353" s="235" t="s">
        <v>5059</v>
      </c>
      <c r="B5353" s="338">
        <v>33724</v>
      </c>
      <c r="C5353" s="337" t="s">
        <v>5314</v>
      </c>
    </row>
    <row r="5354" spans="1:3">
      <c r="A5354" s="194" t="s">
        <v>8070</v>
      </c>
      <c r="B5354" s="350">
        <v>35489</v>
      </c>
      <c r="C5354" s="351" t="s">
        <v>8286</v>
      </c>
    </row>
    <row r="5355" spans="1:3">
      <c r="A5355" s="235" t="s">
        <v>5013</v>
      </c>
      <c r="B5355" s="338">
        <v>33652</v>
      </c>
      <c r="C5355" s="337" t="s">
        <v>5313</v>
      </c>
    </row>
    <row r="5356" spans="1:3">
      <c r="A5356" s="235" t="s">
        <v>6491</v>
      </c>
      <c r="B5356" s="338">
        <v>34120</v>
      </c>
      <c r="C5356" s="337" t="s">
        <v>6351</v>
      </c>
    </row>
    <row r="5357" spans="1:3">
      <c r="A5357" s="235" t="s">
        <v>7333</v>
      </c>
      <c r="B5357" s="338">
        <v>35464</v>
      </c>
      <c r="C5357" s="347" t="s">
        <v>6796</v>
      </c>
    </row>
    <row r="5358" spans="1:3">
      <c r="A5358" s="89" t="s">
        <v>583</v>
      </c>
      <c r="B5358" s="341">
        <v>32376</v>
      </c>
      <c r="C5358" s="342" t="s">
        <v>2414</v>
      </c>
    </row>
    <row r="5359" spans="1:3">
      <c r="A5359" s="89" t="s">
        <v>3326</v>
      </c>
      <c r="B5359" s="341">
        <v>32055</v>
      </c>
      <c r="C5359" s="342" t="s">
        <v>3138</v>
      </c>
    </row>
    <row r="5360" spans="1:3">
      <c r="A5360" s="89" t="s">
        <v>3327</v>
      </c>
      <c r="B5360" s="341">
        <v>32357</v>
      </c>
      <c r="C5360" s="342" t="s">
        <v>2414</v>
      </c>
    </row>
    <row r="5361" spans="1:3">
      <c r="A5361" s="89" t="s">
        <v>3425</v>
      </c>
      <c r="B5361" s="341">
        <v>30270</v>
      </c>
      <c r="C5361" s="342" t="s">
        <v>2197</v>
      </c>
    </row>
    <row r="5362" spans="1:3">
      <c r="A5362" s="236" t="s">
        <v>4126</v>
      </c>
      <c r="B5362" s="338">
        <v>31582</v>
      </c>
      <c r="C5362" s="337" t="s">
        <v>3137</v>
      </c>
    </row>
    <row r="5363" spans="1:3">
      <c r="A5363" s="235" t="s">
        <v>6641</v>
      </c>
      <c r="B5363" s="338">
        <v>34402</v>
      </c>
      <c r="C5363" s="337" t="s">
        <v>6355</v>
      </c>
    </row>
    <row r="5364" spans="1:3">
      <c r="A5364" s="89" t="s">
        <v>3328</v>
      </c>
      <c r="B5364" s="341">
        <v>28293</v>
      </c>
      <c r="C5364" s="342" t="s">
        <v>3107</v>
      </c>
    </row>
    <row r="5365" spans="1:3">
      <c r="A5365" s="235" t="s">
        <v>5083</v>
      </c>
      <c r="B5365" s="338">
        <v>34235</v>
      </c>
      <c r="C5365" s="337" t="s">
        <v>5314</v>
      </c>
    </row>
    <row r="5366" spans="1:3">
      <c r="A5366" s="235" t="s">
        <v>7123</v>
      </c>
      <c r="B5366" s="338">
        <v>35336</v>
      </c>
      <c r="C5366" s="347" t="s">
        <v>7480</v>
      </c>
    </row>
    <row r="5367" spans="1:3">
      <c r="A5367" s="235" t="s">
        <v>6267</v>
      </c>
      <c r="B5367" s="338">
        <v>33070</v>
      </c>
      <c r="C5367" s="347" t="s">
        <v>499</v>
      </c>
    </row>
    <row r="5368" spans="1:3">
      <c r="A5368" s="235" t="s">
        <v>6647</v>
      </c>
      <c r="B5368" s="338">
        <v>33137</v>
      </c>
      <c r="C5368" s="337" t="s">
        <v>4846</v>
      </c>
    </row>
    <row r="5369" spans="1:3">
      <c r="A5369" s="89" t="s">
        <v>10111</v>
      </c>
      <c r="B5369" s="348">
        <v>36132</v>
      </c>
      <c r="C5369" s="340" t="s">
        <v>9542</v>
      </c>
    </row>
    <row r="5370" spans="1:3">
      <c r="A5370" s="235" t="s">
        <v>299</v>
      </c>
      <c r="B5370" s="338">
        <v>32902</v>
      </c>
      <c r="C5370" s="337" t="s">
        <v>489</v>
      </c>
    </row>
    <row r="5371" spans="1:3">
      <c r="A5371" s="89" t="s">
        <v>2533</v>
      </c>
      <c r="B5371" s="341">
        <v>29120</v>
      </c>
      <c r="C5371" s="342" t="s">
        <v>2095</v>
      </c>
    </row>
    <row r="5372" spans="1:3">
      <c r="A5372" s="89" t="s">
        <v>8977</v>
      </c>
      <c r="B5372" s="341">
        <v>35490</v>
      </c>
      <c r="C5372" s="340" t="s">
        <v>8288</v>
      </c>
    </row>
    <row r="5373" spans="1:3">
      <c r="A5373" s="89" t="s">
        <v>8970</v>
      </c>
      <c r="B5373" s="341">
        <v>36008</v>
      </c>
      <c r="C5373" s="340" t="s">
        <v>8285</v>
      </c>
    </row>
    <row r="5374" spans="1:3">
      <c r="A5374" s="89" t="s">
        <v>10274</v>
      </c>
      <c r="B5374" s="348">
        <v>36307</v>
      </c>
      <c r="C5374" s="344" t="s">
        <v>10151</v>
      </c>
    </row>
    <row r="5375" spans="1:3">
      <c r="A5375" s="236" t="s">
        <v>4127</v>
      </c>
      <c r="B5375" s="338">
        <v>32827</v>
      </c>
      <c r="C5375" s="337" t="s">
        <v>4182</v>
      </c>
    </row>
    <row r="5376" spans="1:3">
      <c r="A5376" s="235" t="s">
        <v>2994</v>
      </c>
      <c r="B5376" s="338">
        <v>27938</v>
      </c>
      <c r="C5376" s="352" t="s">
        <v>3104</v>
      </c>
    </row>
    <row r="5377" spans="1:3">
      <c r="A5377" s="89" t="s">
        <v>88</v>
      </c>
      <c r="B5377" s="341">
        <v>30947</v>
      </c>
      <c r="C5377" s="342" t="s">
        <v>2794</v>
      </c>
    </row>
    <row r="5378" spans="1:3">
      <c r="A5378" s="89" t="s">
        <v>3065</v>
      </c>
      <c r="B5378" s="341">
        <v>29346</v>
      </c>
      <c r="C5378" s="342" t="s">
        <v>3486</v>
      </c>
    </row>
    <row r="5379" spans="1:3">
      <c r="A5379" s="236" t="s">
        <v>4128</v>
      </c>
      <c r="B5379" s="338">
        <v>33145</v>
      </c>
      <c r="C5379" s="337" t="s">
        <v>4178</v>
      </c>
    </row>
    <row r="5380" spans="1:3">
      <c r="A5380" s="89" t="s">
        <v>10082</v>
      </c>
      <c r="B5380" s="348">
        <v>36168</v>
      </c>
      <c r="C5380" s="340" t="s">
        <v>9644</v>
      </c>
    </row>
    <row r="5381" spans="1:3">
      <c r="A5381" s="89" t="s">
        <v>1826</v>
      </c>
      <c r="B5381" s="341">
        <v>27273</v>
      </c>
      <c r="C5381" s="342"/>
    </row>
    <row r="5382" spans="1:3">
      <c r="A5382" s="318" t="s">
        <v>1826</v>
      </c>
      <c r="B5382" s="339">
        <v>36524</v>
      </c>
      <c r="C5382" s="340">
        <v>23.7</v>
      </c>
    </row>
    <row r="5383" spans="1:3">
      <c r="A5383" s="235" t="s">
        <v>7277</v>
      </c>
      <c r="B5383" s="338">
        <v>35759</v>
      </c>
      <c r="C5383" s="347" t="s">
        <v>7480</v>
      </c>
    </row>
    <row r="5384" spans="1:3">
      <c r="A5384" s="238" t="s">
        <v>8153</v>
      </c>
      <c r="B5384" s="345">
        <v>36179</v>
      </c>
      <c r="C5384" s="346" t="s">
        <v>8288</v>
      </c>
    </row>
    <row r="5385" spans="1:3">
      <c r="A5385" s="235" t="s">
        <v>5624</v>
      </c>
      <c r="B5385" s="338">
        <v>33652</v>
      </c>
      <c r="C5385" s="337" t="s">
        <v>5314</v>
      </c>
    </row>
    <row r="5386" spans="1:3">
      <c r="A5386" s="235" t="s">
        <v>7232</v>
      </c>
      <c r="B5386" s="338">
        <v>34729</v>
      </c>
      <c r="C5386" s="347" t="s">
        <v>6796</v>
      </c>
    </row>
    <row r="5387" spans="1:3">
      <c r="A5387" s="89" t="s">
        <v>8918</v>
      </c>
      <c r="B5387" s="341">
        <v>36100</v>
      </c>
      <c r="C5387" s="341" t="s">
        <v>8522</v>
      </c>
    </row>
    <row r="5388" spans="1:3">
      <c r="A5388" s="236" t="s">
        <v>4129</v>
      </c>
      <c r="B5388" s="338">
        <v>32559</v>
      </c>
      <c r="C5388" s="337" t="s">
        <v>1153</v>
      </c>
    </row>
    <row r="5389" spans="1:3">
      <c r="A5389" s="236" t="s">
        <v>4130</v>
      </c>
      <c r="B5389" s="338">
        <v>32834</v>
      </c>
      <c r="C5389" s="337" t="s">
        <v>4179</v>
      </c>
    </row>
    <row r="5390" spans="1:3">
      <c r="A5390" s="194" t="s">
        <v>8097</v>
      </c>
      <c r="B5390" s="350">
        <v>35054</v>
      </c>
      <c r="C5390" s="351" t="s">
        <v>8286</v>
      </c>
    </row>
    <row r="5391" spans="1:3">
      <c r="A5391" s="89" t="s">
        <v>9046</v>
      </c>
      <c r="B5391" s="341">
        <v>35886</v>
      </c>
      <c r="C5391" s="340" t="s">
        <v>8295</v>
      </c>
    </row>
    <row r="5392" spans="1:3">
      <c r="A5392" s="89" t="s">
        <v>4131</v>
      </c>
      <c r="B5392" s="341">
        <v>32240</v>
      </c>
      <c r="C5392" s="342" t="s">
        <v>585</v>
      </c>
    </row>
    <row r="5393" spans="1:3">
      <c r="A5393" s="116" t="s">
        <v>584</v>
      </c>
      <c r="B5393" s="341">
        <v>32240</v>
      </c>
      <c r="C5393" s="342" t="s">
        <v>585</v>
      </c>
    </row>
    <row r="5394" spans="1:3">
      <c r="A5394" s="236" t="s">
        <v>4132</v>
      </c>
      <c r="B5394" s="338">
        <v>33398</v>
      </c>
      <c r="C5394" s="337" t="s">
        <v>4187</v>
      </c>
    </row>
    <row r="5395" spans="1:3">
      <c r="A5395" s="235" t="s">
        <v>6236</v>
      </c>
      <c r="B5395" s="338">
        <v>34760</v>
      </c>
      <c r="C5395" s="347" t="s">
        <v>6349</v>
      </c>
    </row>
    <row r="5396" spans="1:3">
      <c r="A5396" s="235" t="s">
        <v>6243</v>
      </c>
      <c r="B5396" s="338">
        <v>34454</v>
      </c>
      <c r="C5396" s="347" t="s">
        <v>6350</v>
      </c>
    </row>
    <row r="5397" spans="1:3">
      <c r="A5397" s="89" t="s">
        <v>695</v>
      </c>
      <c r="B5397" s="341">
        <v>32723</v>
      </c>
      <c r="C5397" s="342" t="s">
        <v>865</v>
      </c>
    </row>
    <row r="5398" spans="1:3">
      <c r="A5398" s="235" t="s">
        <v>6130</v>
      </c>
      <c r="B5398" s="338">
        <v>34339</v>
      </c>
      <c r="C5398" s="347" t="s">
        <v>6355</v>
      </c>
    </row>
    <row r="5399" spans="1:3">
      <c r="A5399" s="89" t="s">
        <v>10010</v>
      </c>
      <c r="B5399" s="348">
        <v>36448</v>
      </c>
      <c r="C5399" s="340" t="s">
        <v>9542</v>
      </c>
    </row>
    <row r="5400" spans="1:3">
      <c r="A5400" s="318" t="s">
        <v>11300</v>
      </c>
      <c r="B5400" s="339">
        <v>36458</v>
      </c>
      <c r="C5400" s="340" t="s">
        <v>10953</v>
      </c>
    </row>
    <row r="5401" spans="1:3">
      <c r="A5401" s="235" t="s">
        <v>7159</v>
      </c>
      <c r="B5401" s="338">
        <v>35562</v>
      </c>
      <c r="C5401" s="347" t="s">
        <v>7478</v>
      </c>
    </row>
    <row r="5402" spans="1:3">
      <c r="A5402" s="89" t="s">
        <v>3329</v>
      </c>
      <c r="B5402" s="341">
        <v>32003</v>
      </c>
      <c r="C5402" s="342" t="s">
        <v>3330</v>
      </c>
    </row>
    <row r="5403" spans="1:3">
      <c r="A5403" s="89" t="s">
        <v>9026</v>
      </c>
      <c r="B5403" s="341">
        <v>35431</v>
      </c>
    </row>
    <row r="5404" spans="1:3">
      <c r="A5404" s="235" t="s">
        <v>5615</v>
      </c>
      <c r="B5404" s="338">
        <v>33740</v>
      </c>
      <c r="C5404" s="337" t="s">
        <v>5322</v>
      </c>
    </row>
    <row r="5405" spans="1:3">
      <c r="A5405" s="59" t="s">
        <v>7146</v>
      </c>
      <c r="B5405" s="338">
        <v>35279</v>
      </c>
      <c r="C5405" s="347" t="s">
        <v>7481</v>
      </c>
    </row>
    <row r="5406" spans="1:3">
      <c r="A5406" s="169" t="s">
        <v>8302</v>
      </c>
      <c r="B5406" s="389">
        <v>35279</v>
      </c>
      <c r="C5406" s="356" t="s">
        <v>7481</v>
      </c>
    </row>
    <row r="5407" spans="1:3">
      <c r="A5407" s="59" t="s">
        <v>6452</v>
      </c>
      <c r="B5407" s="390">
        <v>34659</v>
      </c>
      <c r="C5407" s="337" t="s">
        <v>6802</v>
      </c>
    </row>
    <row r="5408" spans="1:3">
      <c r="A5408" t="s">
        <v>3331</v>
      </c>
      <c r="B5408" s="391">
        <v>31855</v>
      </c>
      <c r="C5408" s="342" t="s">
        <v>2452</v>
      </c>
    </row>
    <row r="5409" spans="1:3">
      <c r="A5409" t="s">
        <v>9995</v>
      </c>
      <c r="B5409" s="392">
        <v>36404</v>
      </c>
      <c r="C5409" s="340" t="s">
        <v>9644</v>
      </c>
    </row>
    <row r="5410" spans="1:3">
      <c r="A5410" s="90" t="s">
        <v>4133</v>
      </c>
      <c r="B5410" s="390">
        <v>33264</v>
      </c>
      <c r="C5410" s="337" t="s">
        <v>4178</v>
      </c>
    </row>
    <row r="5411" spans="1:3">
      <c r="A5411" t="s">
        <v>3797</v>
      </c>
      <c r="B5411" s="391">
        <v>31940</v>
      </c>
      <c r="C5411" s="342" t="s">
        <v>2294</v>
      </c>
    </row>
    <row r="5412" spans="1:3">
      <c r="A5412" t="s">
        <v>586</v>
      </c>
      <c r="B5412" s="391">
        <v>31392</v>
      </c>
      <c r="C5412" s="342" t="s">
        <v>2409</v>
      </c>
    </row>
    <row r="5413" spans="1:3">
      <c r="A5413" s="109" t="s">
        <v>7913</v>
      </c>
      <c r="B5413" s="393">
        <v>36061</v>
      </c>
      <c r="C5413" s="346" t="s">
        <v>8287</v>
      </c>
    </row>
    <row r="5414" spans="1:3" ht="15.75" thickBot="1">
      <c r="A5414" s="59" t="s">
        <v>5399</v>
      </c>
      <c r="B5414" s="394">
        <v>33137</v>
      </c>
      <c r="C5414" s="337" t="s">
        <v>4179</v>
      </c>
    </row>
    <row r="5415" spans="1:3">
      <c r="A5415" t="s">
        <v>3332</v>
      </c>
      <c r="B5415" s="395">
        <v>29399</v>
      </c>
      <c r="C5415" s="342" t="s">
        <v>1696</v>
      </c>
    </row>
    <row r="5416" spans="1:3">
      <c r="A5416" t="s">
        <v>587</v>
      </c>
      <c r="B5416" s="391">
        <v>32057</v>
      </c>
      <c r="C5416" s="342" t="s">
        <v>2409</v>
      </c>
    </row>
    <row r="5417" spans="1:3">
      <c r="A5417" s="59" t="s">
        <v>5993</v>
      </c>
      <c r="B5417" s="390">
        <v>34653</v>
      </c>
      <c r="C5417" s="347" t="s">
        <v>6355</v>
      </c>
    </row>
    <row r="5418" spans="1:3">
      <c r="A5418" s="59" t="s">
        <v>5060</v>
      </c>
      <c r="B5418" s="390">
        <v>33455</v>
      </c>
      <c r="C5418" s="337" t="s">
        <v>5314</v>
      </c>
    </row>
    <row r="5419" spans="1:3">
      <c r="A5419" s="59" t="s">
        <v>5647</v>
      </c>
      <c r="B5419" s="390">
        <v>34353</v>
      </c>
      <c r="C5419" s="337" t="s">
        <v>5841</v>
      </c>
    </row>
    <row r="5420" spans="1:3">
      <c r="A5420" t="s">
        <v>10112</v>
      </c>
      <c r="B5420" s="392">
        <v>36875</v>
      </c>
      <c r="C5420" s="340" t="s">
        <v>9980</v>
      </c>
    </row>
    <row r="5421" spans="1:3">
      <c r="A5421" s="59" t="s">
        <v>5110</v>
      </c>
      <c r="B5421" s="390">
        <v>33107</v>
      </c>
      <c r="C5421" s="337" t="s">
        <v>4179</v>
      </c>
    </row>
    <row r="5422" spans="1:3">
      <c r="A5422" s="59" t="s">
        <v>207</v>
      </c>
      <c r="B5422" s="390">
        <v>31547</v>
      </c>
      <c r="C5422" s="337" t="s">
        <v>3137</v>
      </c>
    </row>
    <row r="5423" spans="1:3">
      <c r="A5423" t="s">
        <v>3333</v>
      </c>
      <c r="B5423" s="391">
        <v>30786</v>
      </c>
      <c r="C5423" s="342" t="s">
        <v>1622</v>
      </c>
    </row>
    <row r="5424" spans="1:3">
      <c r="A5424" s="99" t="s">
        <v>11301</v>
      </c>
      <c r="B5424" s="396">
        <v>36551</v>
      </c>
      <c r="C5424" s="340" t="s">
        <v>10953</v>
      </c>
    </row>
    <row r="5425" spans="1:3">
      <c r="A5425" t="s">
        <v>10275</v>
      </c>
      <c r="B5425" s="392">
        <v>36421</v>
      </c>
      <c r="C5425" s="344" t="s">
        <v>10151</v>
      </c>
    </row>
    <row r="5426" spans="1:3">
      <c r="A5426" t="s">
        <v>740</v>
      </c>
      <c r="B5426" s="391">
        <v>28355</v>
      </c>
      <c r="C5426" s="342" t="s">
        <v>1255</v>
      </c>
    </row>
    <row r="5427" spans="1:3">
      <c r="A5427" t="s">
        <v>8975</v>
      </c>
      <c r="B5427" s="391">
        <v>36404</v>
      </c>
      <c r="C5427" s="341" t="s">
        <v>8459</v>
      </c>
    </row>
    <row r="5428" spans="1:3">
      <c r="A5428" s="164" t="s">
        <v>8109</v>
      </c>
      <c r="B5428" s="397">
        <v>36182</v>
      </c>
      <c r="C5428" s="351" t="s">
        <v>8287</v>
      </c>
    </row>
    <row r="5429" spans="1:3">
      <c r="A5429" t="s">
        <v>10276</v>
      </c>
      <c r="B5429" s="392">
        <v>35874</v>
      </c>
      <c r="C5429" s="344" t="s">
        <v>10151</v>
      </c>
    </row>
    <row r="5430" spans="1:3" ht="15.75" thickBot="1">
      <c r="A5430" t="s">
        <v>1968</v>
      </c>
      <c r="B5430" s="398">
        <v>29013</v>
      </c>
      <c r="C5430" s="342" t="s">
        <v>1969</v>
      </c>
    </row>
    <row r="5431" spans="1:3">
      <c r="A5431" t="s">
        <v>3334</v>
      </c>
      <c r="B5431" s="399">
        <v>31758</v>
      </c>
      <c r="C5431" s="342" t="s">
        <v>2452</v>
      </c>
    </row>
    <row r="5432" spans="1:3">
      <c r="A5432" s="59" t="s">
        <v>6521</v>
      </c>
      <c r="B5432" s="390">
        <v>34984</v>
      </c>
      <c r="C5432" s="337" t="s">
        <v>6797</v>
      </c>
    </row>
    <row r="5433" spans="1:3">
      <c r="A5433" s="316" t="s">
        <v>11302</v>
      </c>
      <c r="B5433" s="396">
        <v>36556</v>
      </c>
      <c r="C5433" s="340" t="s">
        <v>10953</v>
      </c>
    </row>
    <row r="5434" spans="1:3">
      <c r="A5434" s="100" t="s">
        <v>4508</v>
      </c>
      <c r="B5434" s="391">
        <v>32811</v>
      </c>
      <c r="C5434" s="337" t="s">
        <v>4180</v>
      </c>
    </row>
    <row r="5435" spans="1:3">
      <c r="A5435" t="s">
        <v>741</v>
      </c>
      <c r="B5435" s="391">
        <v>32069</v>
      </c>
      <c r="C5435" s="342" t="s">
        <v>1170</v>
      </c>
    </row>
    <row r="5436" spans="1:3">
      <c r="A5436" t="s">
        <v>3335</v>
      </c>
      <c r="B5436" s="391">
        <v>30502</v>
      </c>
      <c r="C5436" s="342" t="s">
        <v>3490</v>
      </c>
    </row>
    <row r="5437" spans="1:3">
      <c r="A5437" s="100" t="s">
        <v>4572</v>
      </c>
      <c r="B5437" s="391">
        <v>33974</v>
      </c>
      <c r="C5437" s="337" t="s">
        <v>4852</v>
      </c>
    </row>
    <row r="5438" spans="1:3">
      <c r="A5438" t="s">
        <v>3336</v>
      </c>
      <c r="B5438" s="391">
        <v>32136</v>
      </c>
      <c r="C5438" s="342" t="s">
        <v>3337</v>
      </c>
    </row>
    <row r="5439" spans="1:3">
      <c r="A5439" t="s">
        <v>2555</v>
      </c>
      <c r="B5439" s="391">
        <v>31731</v>
      </c>
      <c r="C5439" s="342" t="s">
        <v>1444</v>
      </c>
    </row>
    <row r="5440" spans="1:3">
      <c r="A5440" t="s">
        <v>1045</v>
      </c>
      <c r="B5440" s="391">
        <v>31315</v>
      </c>
      <c r="C5440" s="342" t="s">
        <v>1278</v>
      </c>
    </row>
    <row r="5441" spans="1:3" ht="15.75" thickBot="1">
      <c r="A5441" s="316" t="s">
        <v>11303</v>
      </c>
      <c r="B5441" s="400">
        <v>36581</v>
      </c>
      <c r="C5441" s="340" t="s">
        <v>10953</v>
      </c>
    </row>
    <row r="5442" spans="1:3">
      <c r="A5442" s="59" t="s">
        <v>6081</v>
      </c>
      <c r="B5442" s="401">
        <v>34303</v>
      </c>
      <c r="C5442" s="347" t="s">
        <v>6351</v>
      </c>
    </row>
    <row r="5443" spans="1:3">
      <c r="A5443" t="s">
        <v>3338</v>
      </c>
      <c r="B5443" s="391">
        <v>32635</v>
      </c>
      <c r="C5443" s="342" t="s">
        <v>3339</v>
      </c>
    </row>
    <row r="5444" spans="1:3">
      <c r="A5444" s="59" t="s">
        <v>6730</v>
      </c>
      <c r="B5444" s="390">
        <v>34856</v>
      </c>
      <c r="C5444" s="337" t="s">
        <v>6801</v>
      </c>
    </row>
    <row r="5445" spans="1:3">
      <c r="A5445" t="s">
        <v>10018</v>
      </c>
      <c r="B5445" s="392">
        <v>36132</v>
      </c>
      <c r="C5445" s="340" t="s">
        <v>9339</v>
      </c>
    </row>
    <row r="5446" spans="1:3">
      <c r="A5446" s="59" t="s">
        <v>300</v>
      </c>
      <c r="B5446" s="390">
        <v>32370</v>
      </c>
      <c r="C5446" s="337" t="s">
        <v>865</v>
      </c>
    </row>
    <row r="5447" spans="1:3">
      <c r="A5447" t="s">
        <v>1355</v>
      </c>
      <c r="B5447" s="391">
        <v>31020</v>
      </c>
      <c r="C5447" s="342" t="s">
        <v>1624</v>
      </c>
    </row>
    <row r="5448" spans="1:3">
      <c r="A5448" s="59" t="s">
        <v>4962</v>
      </c>
      <c r="B5448" s="390">
        <v>33364</v>
      </c>
      <c r="C5448" s="337" t="s">
        <v>4846</v>
      </c>
    </row>
    <row r="5449" spans="1:3">
      <c r="A5449" s="59" t="s">
        <v>6738</v>
      </c>
      <c r="B5449" s="390">
        <v>35279</v>
      </c>
      <c r="C5449" s="337" t="s">
        <v>6800</v>
      </c>
    </row>
    <row r="5450" spans="1:3">
      <c r="A5450" s="59" t="s">
        <v>301</v>
      </c>
      <c r="B5450" s="394">
        <v>32631</v>
      </c>
      <c r="C5450" s="337" t="s">
        <v>1014</v>
      </c>
    </row>
    <row r="5451" spans="1:3">
      <c r="A5451" s="316" t="s">
        <v>11304</v>
      </c>
      <c r="B5451" s="396">
        <v>36701</v>
      </c>
      <c r="C5451" s="340" t="s">
        <v>10955</v>
      </c>
    </row>
    <row r="5452" spans="1:3">
      <c r="A5452" s="90" t="s">
        <v>4134</v>
      </c>
      <c r="B5452" s="390">
        <v>32321</v>
      </c>
      <c r="C5452" s="337" t="s">
        <v>1156</v>
      </c>
    </row>
    <row r="5453" spans="1:3">
      <c r="A5453" t="s">
        <v>10277</v>
      </c>
      <c r="B5453" s="392">
        <v>35820</v>
      </c>
      <c r="C5453" s="344" t="s">
        <v>10151</v>
      </c>
    </row>
    <row r="5454" spans="1:3">
      <c r="A5454" t="s">
        <v>742</v>
      </c>
      <c r="B5454" s="391">
        <v>31675</v>
      </c>
      <c r="C5454" s="342" t="s">
        <v>2294</v>
      </c>
    </row>
    <row r="5455" spans="1:3">
      <c r="A5455" s="59" t="s">
        <v>6225</v>
      </c>
      <c r="B5455" s="390">
        <v>34075</v>
      </c>
      <c r="C5455" s="347" t="s">
        <v>5840</v>
      </c>
    </row>
    <row r="5456" spans="1:3">
      <c r="A5456" s="59" t="s">
        <v>6746</v>
      </c>
      <c r="B5456" s="390">
        <v>33420</v>
      </c>
      <c r="C5456" s="337" t="s">
        <v>4852</v>
      </c>
    </row>
    <row r="5457" spans="1:3">
      <c r="A5457" t="s">
        <v>3340</v>
      </c>
      <c r="B5457" s="391">
        <v>31313</v>
      </c>
      <c r="C5457" s="342" t="s">
        <v>2886</v>
      </c>
    </row>
    <row r="5458" spans="1:3">
      <c r="A5458" s="59" t="s">
        <v>6626</v>
      </c>
      <c r="B5458" s="390">
        <v>34901</v>
      </c>
      <c r="C5458" s="337" t="s">
        <v>6795</v>
      </c>
    </row>
    <row r="5459" spans="1:3">
      <c r="A5459" t="s">
        <v>9976</v>
      </c>
      <c r="B5459" s="392">
        <v>36532</v>
      </c>
      <c r="C5459" s="340" t="s">
        <v>9539</v>
      </c>
    </row>
    <row r="5460" spans="1:3">
      <c r="A5460" s="90" t="s">
        <v>4135</v>
      </c>
      <c r="B5460" s="390">
        <v>32584</v>
      </c>
      <c r="C5460" s="337" t="s">
        <v>499</v>
      </c>
    </row>
    <row r="5461" spans="1:3">
      <c r="A5461" s="170" t="s">
        <v>9358</v>
      </c>
      <c r="B5461" s="390">
        <v>34031</v>
      </c>
      <c r="C5461" s="337" t="s">
        <v>5843</v>
      </c>
    </row>
    <row r="5462" spans="1:3">
      <c r="A5462" s="59" t="s">
        <v>7515</v>
      </c>
      <c r="B5462" s="390">
        <v>32584</v>
      </c>
      <c r="C5462" s="337" t="s">
        <v>499</v>
      </c>
    </row>
    <row r="5463" spans="1:3">
      <c r="A5463" s="59" t="s">
        <v>1195</v>
      </c>
      <c r="B5463" s="390">
        <v>34562</v>
      </c>
      <c r="C5463" s="337" t="s">
        <v>5839</v>
      </c>
    </row>
    <row r="5464" spans="1:3">
      <c r="A5464" s="10" t="s">
        <v>4340</v>
      </c>
      <c r="B5464" s="391">
        <v>32568</v>
      </c>
      <c r="C5464" s="337" t="s">
        <v>4182</v>
      </c>
    </row>
    <row r="5465" spans="1:3">
      <c r="A5465" t="s">
        <v>2240</v>
      </c>
      <c r="B5465" s="391">
        <v>31034</v>
      </c>
      <c r="C5465" s="342" t="s">
        <v>2796</v>
      </c>
    </row>
    <row r="5466" spans="1:3">
      <c r="A5466" s="59" t="s">
        <v>5408</v>
      </c>
      <c r="B5466" s="390">
        <v>33287</v>
      </c>
      <c r="C5466" s="337" t="s">
        <v>4846</v>
      </c>
    </row>
    <row r="5467" spans="1:3">
      <c r="A5467" s="59" t="s">
        <v>6693</v>
      </c>
      <c r="B5467" s="390">
        <v>34944</v>
      </c>
      <c r="C5467" s="337" t="s">
        <v>6795</v>
      </c>
    </row>
    <row r="5468" spans="1:3">
      <c r="A5468" t="s">
        <v>10057</v>
      </c>
      <c r="B5468" s="392">
        <v>35972</v>
      </c>
      <c r="C5468" s="340" t="s">
        <v>9339</v>
      </c>
    </row>
    <row r="5469" spans="1:3" ht="15.75" thickBot="1">
      <c r="A5469" s="90" t="s">
        <v>4136</v>
      </c>
      <c r="B5469" s="394">
        <v>33292</v>
      </c>
      <c r="C5469" s="337" t="s">
        <v>4182</v>
      </c>
    </row>
    <row r="5470" spans="1:3">
      <c r="A5470" s="59" t="s">
        <v>6174</v>
      </c>
      <c r="B5470" s="402">
        <v>35053</v>
      </c>
      <c r="C5470" s="347" t="s">
        <v>6388</v>
      </c>
    </row>
    <row r="5471" spans="1:3">
      <c r="A5471" s="316" t="s">
        <v>11305</v>
      </c>
      <c r="B5471" s="396">
        <v>36550</v>
      </c>
      <c r="C5471" s="340" t="s">
        <v>10953</v>
      </c>
    </row>
    <row r="5472" spans="1:3">
      <c r="A5472" s="59" t="s">
        <v>7422</v>
      </c>
      <c r="B5472" s="390">
        <v>35135</v>
      </c>
      <c r="C5472" s="347" t="s">
        <v>6795</v>
      </c>
    </row>
    <row r="5473" spans="1:3">
      <c r="A5473" t="s">
        <v>2510</v>
      </c>
      <c r="B5473" s="391">
        <v>31055</v>
      </c>
      <c r="C5473" s="342" t="s">
        <v>1444</v>
      </c>
    </row>
    <row r="5474" spans="1:3">
      <c r="A5474" t="s">
        <v>10006</v>
      </c>
      <c r="B5474" s="392">
        <v>35941</v>
      </c>
      <c r="C5474" s="340" t="s">
        <v>9644</v>
      </c>
    </row>
    <row r="5475" spans="1:3">
      <c r="A5475" t="s">
        <v>10278</v>
      </c>
      <c r="B5475" s="392">
        <v>36517</v>
      </c>
      <c r="C5475" s="344" t="s">
        <v>10151</v>
      </c>
    </row>
    <row r="5476" spans="1:3">
      <c r="A5476" s="90" t="s">
        <v>4137</v>
      </c>
      <c r="B5476" s="390">
        <v>32353</v>
      </c>
      <c r="C5476" s="337" t="s">
        <v>4179</v>
      </c>
    </row>
    <row r="5477" spans="1:3">
      <c r="A5477" s="316" t="s">
        <v>11306</v>
      </c>
      <c r="B5477" s="403">
        <v>36242</v>
      </c>
      <c r="C5477" s="340">
        <v>23.5</v>
      </c>
    </row>
    <row r="5478" spans="1:3">
      <c r="A5478" s="59" t="s">
        <v>302</v>
      </c>
      <c r="B5478" s="390">
        <v>32800</v>
      </c>
      <c r="C5478" s="337" t="s">
        <v>489</v>
      </c>
    </row>
    <row r="5479" spans="1:3">
      <c r="A5479" s="59" t="s">
        <v>6122</v>
      </c>
      <c r="B5479" s="390">
        <v>33650</v>
      </c>
      <c r="C5479" s="347" t="s">
        <v>5314</v>
      </c>
    </row>
    <row r="5480" spans="1:3">
      <c r="A5480" s="59" t="s">
        <v>5105</v>
      </c>
      <c r="B5480" s="390">
        <v>33166</v>
      </c>
      <c r="C5480" s="337" t="s">
        <v>4187</v>
      </c>
    </row>
    <row r="5481" spans="1:3" ht="15.75" thickBot="1">
      <c r="A5481" s="59" t="s">
        <v>6840</v>
      </c>
      <c r="B5481" s="394">
        <v>34463</v>
      </c>
      <c r="C5481" s="347" t="s">
        <v>6351</v>
      </c>
    </row>
    <row r="5482" spans="1:3">
      <c r="A5482" s="59" t="s">
        <v>6505</v>
      </c>
      <c r="B5482" s="402">
        <v>34326</v>
      </c>
      <c r="C5482" s="337" t="s">
        <v>6795</v>
      </c>
    </row>
    <row r="5483" spans="1:3">
      <c r="A5483" s="59" t="s">
        <v>5436</v>
      </c>
      <c r="B5483" s="390">
        <v>34234</v>
      </c>
      <c r="C5483" s="337" t="s">
        <v>5842</v>
      </c>
    </row>
    <row r="5484" spans="1:3">
      <c r="A5484" s="59" t="s">
        <v>7089</v>
      </c>
      <c r="B5484" s="390">
        <v>35472</v>
      </c>
      <c r="C5484" s="347" t="s">
        <v>7481</v>
      </c>
    </row>
    <row r="5485" spans="1:3">
      <c r="A5485" s="59" t="s">
        <v>203</v>
      </c>
      <c r="B5485" s="390">
        <v>32553</v>
      </c>
      <c r="C5485" s="337" t="s">
        <v>499</v>
      </c>
    </row>
    <row r="5486" spans="1:3">
      <c r="A5486" s="59" t="s">
        <v>7090</v>
      </c>
      <c r="B5486" s="390">
        <v>35994</v>
      </c>
      <c r="C5486" s="347" t="s">
        <v>7516</v>
      </c>
    </row>
    <row r="5487" spans="1:3">
      <c r="A5487" t="s">
        <v>10279</v>
      </c>
      <c r="B5487" s="392">
        <v>36088</v>
      </c>
      <c r="C5487" s="344" t="s">
        <v>10151</v>
      </c>
    </row>
    <row r="5488" spans="1:3">
      <c r="A5488" s="10" t="s">
        <v>4615</v>
      </c>
      <c r="B5488" s="391">
        <v>33737</v>
      </c>
      <c r="C5488" s="337" t="s">
        <v>4846</v>
      </c>
    </row>
    <row r="5489" spans="1:3">
      <c r="A5489" s="316" t="s">
        <v>11307</v>
      </c>
      <c r="B5489" s="396">
        <v>36714</v>
      </c>
      <c r="C5489" s="340" t="s">
        <v>10953</v>
      </c>
    </row>
    <row r="5490" spans="1:3">
      <c r="A5490" s="59" t="s">
        <v>4930</v>
      </c>
      <c r="B5490" s="390">
        <v>33142</v>
      </c>
      <c r="C5490" s="337" t="s">
        <v>499</v>
      </c>
    </row>
    <row r="5491" spans="1:3">
      <c r="A5491" s="59" t="s">
        <v>5022</v>
      </c>
      <c r="B5491" s="390">
        <v>34445</v>
      </c>
      <c r="C5491" s="337" t="s">
        <v>5344</v>
      </c>
    </row>
    <row r="5492" spans="1:3">
      <c r="A5492" t="s">
        <v>9886</v>
      </c>
      <c r="B5492" s="392">
        <v>35585</v>
      </c>
      <c r="C5492" s="340" t="s">
        <v>9339</v>
      </c>
    </row>
    <row r="5493" spans="1:3">
      <c r="A5493" s="59" t="s">
        <v>303</v>
      </c>
      <c r="B5493" s="390">
        <v>32800</v>
      </c>
      <c r="C5493" s="337" t="s">
        <v>497</v>
      </c>
    </row>
    <row r="5494" spans="1:3">
      <c r="A5494" s="59" t="s">
        <v>6634</v>
      </c>
      <c r="B5494" s="390">
        <v>34719</v>
      </c>
      <c r="C5494" s="337" t="s">
        <v>6353</v>
      </c>
    </row>
    <row r="5495" spans="1:3">
      <c r="A5495" t="s">
        <v>10280</v>
      </c>
      <c r="B5495" s="392">
        <v>35782</v>
      </c>
      <c r="C5495" s="344" t="s">
        <v>10151</v>
      </c>
    </row>
    <row r="5496" spans="1:3" ht="15.75" thickBot="1">
      <c r="A5496" s="316" t="s">
        <v>11308</v>
      </c>
      <c r="B5496" s="400">
        <v>36478</v>
      </c>
      <c r="C5496" s="340">
        <v>23.5</v>
      </c>
    </row>
    <row r="5497" spans="1:3">
      <c r="A5497" s="59" t="s">
        <v>7155</v>
      </c>
      <c r="B5497" s="401">
        <v>34991</v>
      </c>
      <c r="C5497" s="347" t="s">
        <v>7480</v>
      </c>
    </row>
    <row r="5498" spans="1:3">
      <c r="A5498" s="59" t="s">
        <v>304</v>
      </c>
      <c r="B5498" s="390">
        <v>32315</v>
      </c>
      <c r="C5498" s="337" t="s">
        <v>1153</v>
      </c>
    </row>
    <row r="5499" spans="1:3">
      <c r="A5499" s="90" t="s">
        <v>4138</v>
      </c>
      <c r="B5499" s="390">
        <v>33417</v>
      </c>
      <c r="C5499" s="337" t="s">
        <v>4180</v>
      </c>
    </row>
    <row r="5500" spans="1:3">
      <c r="A5500" s="59" t="s">
        <v>4945</v>
      </c>
      <c r="B5500" s="390">
        <v>32772</v>
      </c>
      <c r="C5500" s="337" t="s">
        <v>4848</v>
      </c>
    </row>
    <row r="5501" spans="1:3">
      <c r="A5501" t="s">
        <v>9922</v>
      </c>
      <c r="B5501" s="392">
        <v>36745</v>
      </c>
      <c r="C5501" s="340" t="s">
        <v>9542</v>
      </c>
    </row>
    <row r="5502" spans="1:3">
      <c r="A5502" s="59" t="s">
        <v>305</v>
      </c>
      <c r="B5502" s="390">
        <v>32915</v>
      </c>
      <c r="C5502" s="337" t="s">
        <v>499</v>
      </c>
    </row>
    <row r="5503" spans="1:3">
      <c r="A5503" t="s">
        <v>9057</v>
      </c>
      <c r="B5503" s="391">
        <v>35278</v>
      </c>
      <c r="C5503" s="340" t="s">
        <v>8295</v>
      </c>
    </row>
    <row r="5504" spans="1:3">
      <c r="A5504" s="59" t="s">
        <v>5667</v>
      </c>
      <c r="B5504" s="390">
        <v>33924</v>
      </c>
      <c r="C5504" s="337" t="s">
        <v>5842</v>
      </c>
    </row>
    <row r="5505" spans="1:3">
      <c r="A5505" s="109" t="s">
        <v>8054</v>
      </c>
      <c r="B5505" s="393">
        <v>34862</v>
      </c>
      <c r="C5505" s="346" t="s">
        <v>8286</v>
      </c>
    </row>
    <row r="5506" spans="1:3">
      <c r="A5506" t="s">
        <v>3465</v>
      </c>
      <c r="B5506" s="391">
        <v>32001</v>
      </c>
      <c r="C5506" s="342" t="s">
        <v>2411</v>
      </c>
    </row>
    <row r="5507" spans="1:3">
      <c r="A5507" s="10" t="s">
        <v>4492</v>
      </c>
      <c r="B5507" s="391">
        <v>32580</v>
      </c>
      <c r="C5507" s="337" t="s">
        <v>402</v>
      </c>
    </row>
    <row r="5508" spans="1:3">
      <c r="A5508" s="59" t="s">
        <v>7160</v>
      </c>
      <c r="B5508" s="390">
        <v>35346</v>
      </c>
      <c r="C5508" s="347" t="s">
        <v>7517</v>
      </c>
    </row>
    <row r="5509" spans="1:3">
      <c r="A5509" s="316" t="s">
        <v>11309</v>
      </c>
      <c r="B5509" s="396">
        <v>36635</v>
      </c>
      <c r="C5509" s="340">
        <v>23.3</v>
      </c>
    </row>
    <row r="5510" spans="1:3">
      <c r="A5510" t="s">
        <v>1618</v>
      </c>
      <c r="B5510" s="391">
        <v>29640</v>
      </c>
      <c r="C5510" s="342" t="s">
        <v>2251</v>
      </c>
    </row>
    <row r="5511" spans="1:3" ht="15.75" thickBot="1">
      <c r="A5511" t="s">
        <v>3444</v>
      </c>
      <c r="B5511" s="398">
        <v>31546</v>
      </c>
      <c r="C5511" s="342" t="s">
        <v>1787</v>
      </c>
    </row>
    <row r="5512" spans="1:3">
      <c r="A5512" s="59" t="s">
        <v>5061</v>
      </c>
      <c r="B5512" s="401">
        <v>33843</v>
      </c>
      <c r="C5512" s="337" t="s">
        <v>5314</v>
      </c>
    </row>
    <row r="5513" spans="1:3">
      <c r="A5513" t="s">
        <v>10094</v>
      </c>
      <c r="B5513" s="392">
        <v>36613</v>
      </c>
      <c r="C5513" s="340" t="s">
        <v>9539</v>
      </c>
    </row>
    <row r="5514" spans="1:3">
      <c r="A5514" t="s">
        <v>1558</v>
      </c>
      <c r="B5514" s="391">
        <v>29782</v>
      </c>
      <c r="C5514" s="342" t="s">
        <v>2251</v>
      </c>
    </row>
    <row r="5515" spans="1:3">
      <c r="A5515" s="316" t="s">
        <v>11310</v>
      </c>
      <c r="B5515" s="396">
        <v>36418</v>
      </c>
      <c r="C5515" s="340" t="s">
        <v>10953</v>
      </c>
    </row>
    <row r="5516" spans="1:3">
      <c r="A5516" s="316" t="s">
        <v>11311</v>
      </c>
      <c r="B5516" s="396">
        <v>36974</v>
      </c>
      <c r="C5516" s="340">
        <v>23.2</v>
      </c>
    </row>
    <row r="5517" spans="1:3">
      <c r="A5517" s="10" t="s">
        <v>4622</v>
      </c>
      <c r="B5517" s="391">
        <v>32990</v>
      </c>
      <c r="C5517" s="337" t="s">
        <v>4846</v>
      </c>
    </row>
    <row r="5518" spans="1:3">
      <c r="A5518" s="10" t="s">
        <v>4534</v>
      </c>
      <c r="B5518" s="391">
        <v>33029</v>
      </c>
      <c r="C5518" s="337" t="s">
        <v>4179</v>
      </c>
    </row>
    <row r="5519" spans="1:3">
      <c r="A5519" s="90" t="s">
        <v>3829</v>
      </c>
      <c r="B5519" s="390">
        <v>32928</v>
      </c>
      <c r="C5519" s="337" t="s">
        <v>865</v>
      </c>
    </row>
    <row r="5520" spans="1:3">
      <c r="A5520" t="s">
        <v>3466</v>
      </c>
      <c r="B5520" s="391">
        <v>30233</v>
      </c>
      <c r="C5520" s="342" t="s">
        <v>2794</v>
      </c>
    </row>
    <row r="5521" spans="1:3">
      <c r="A5521" t="s">
        <v>8999</v>
      </c>
      <c r="B5521" s="391">
        <v>36404</v>
      </c>
      <c r="C5521" s="341" t="s">
        <v>8466</v>
      </c>
    </row>
    <row r="5522" spans="1:3">
      <c r="A5522" s="90" t="s">
        <v>4139</v>
      </c>
      <c r="B5522" s="390">
        <v>33449</v>
      </c>
      <c r="C5522" s="337" t="s">
        <v>4182</v>
      </c>
    </row>
    <row r="5523" spans="1:3">
      <c r="A5523" t="s">
        <v>10021</v>
      </c>
      <c r="B5523" s="392">
        <v>36218</v>
      </c>
      <c r="C5523" s="340" t="s">
        <v>9539</v>
      </c>
    </row>
    <row r="5524" spans="1:3">
      <c r="A5524" t="s">
        <v>3396</v>
      </c>
      <c r="B5524" s="391">
        <v>31374</v>
      </c>
      <c r="C5524" s="342" t="s">
        <v>1440</v>
      </c>
    </row>
    <row r="5525" spans="1:3">
      <c r="A5525" t="s">
        <v>3139</v>
      </c>
      <c r="B5525" s="391">
        <v>31049</v>
      </c>
      <c r="C5525" s="342" t="s">
        <v>3140</v>
      </c>
    </row>
    <row r="5526" spans="1:3">
      <c r="A5526" s="59" t="s">
        <v>7103</v>
      </c>
      <c r="B5526" s="390">
        <v>35027</v>
      </c>
      <c r="C5526" s="337" t="s">
        <v>6795</v>
      </c>
    </row>
    <row r="5527" spans="1:3">
      <c r="A5527" s="169" t="s">
        <v>6519</v>
      </c>
      <c r="B5527" s="389">
        <v>35027</v>
      </c>
      <c r="C5527" s="364" t="s">
        <v>6795</v>
      </c>
    </row>
    <row r="5528" spans="1:3" ht="15.75" thickBot="1">
      <c r="A5528" t="s">
        <v>3467</v>
      </c>
      <c r="B5528" s="398">
        <v>29725</v>
      </c>
      <c r="C5528" s="342" t="s">
        <v>3494</v>
      </c>
    </row>
    <row r="5529" spans="1:3">
      <c r="A5529" t="s">
        <v>4140</v>
      </c>
      <c r="B5529" s="395">
        <v>32024</v>
      </c>
      <c r="C5529" s="342" t="s">
        <v>1153</v>
      </c>
    </row>
    <row r="5530" spans="1:3">
      <c r="A5530" s="59" t="s">
        <v>6474</v>
      </c>
      <c r="B5530" s="390">
        <v>34871</v>
      </c>
      <c r="C5530" s="337" t="s">
        <v>6351</v>
      </c>
    </row>
    <row r="5531" spans="1:3">
      <c r="A5531" t="s">
        <v>10044</v>
      </c>
      <c r="B5531" s="392">
        <v>36245</v>
      </c>
      <c r="C5531" s="340" t="s">
        <v>9583</v>
      </c>
    </row>
    <row r="5532" spans="1:3">
      <c r="A5532" s="59" t="s">
        <v>6148</v>
      </c>
      <c r="B5532" s="390">
        <v>34393</v>
      </c>
      <c r="C5532" s="347" t="s">
        <v>6352</v>
      </c>
    </row>
    <row r="5533" spans="1:3">
      <c r="A5533" s="59" t="s">
        <v>6259</v>
      </c>
      <c r="B5533" s="390">
        <v>33716</v>
      </c>
      <c r="C5533" s="347" t="s">
        <v>5314</v>
      </c>
    </row>
    <row r="5534" spans="1:3">
      <c r="A5534" t="s">
        <v>1661</v>
      </c>
      <c r="B5534" s="391">
        <v>29029</v>
      </c>
      <c r="C5534" s="342" t="s">
        <v>1662</v>
      </c>
    </row>
    <row r="5535" spans="1:3">
      <c r="A5535" s="59" t="s">
        <v>5158</v>
      </c>
      <c r="B5535" s="390">
        <v>33643</v>
      </c>
      <c r="C5535" s="337" t="s">
        <v>5345</v>
      </c>
    </row>
    <row r="5536" spans="1:3">
      <c r="A5536" s="316" t="s">
        <v>11312</v>
      </c>
      <c r="B5536" s="396">
        <v>36901</v>
      </c>
      <c r="C5536" s="340">
        <v>23.6</v>
      </c>
    </row>
    <row r="5537" spans="1:3">
      <c r="A5537" s="59" t="s">
        <v>5644</v>
      </c>
      <c r="B5537" s="390">
        <v>34406</v>
      </c>
      <c r="C5537" s="337" t="s">
        <v>5841</v>
      </c>
    </row>
    <row r="5538" spans="1:3">
      <c r="A5538" t="s">
        <v>9062</v>
      </c>
      <c r="B5538" s="391">
        <v>36161</v>
      </c>
      <c r="C5538" s="341" t="s">
        <v>9268</v>
      </c>
    </row>
    <row r="5539" spans="1:3">
      <c r="A5539" t="s">
        <v>8982</v>
      </c>
      <c r="B5539" s="391">
        <v>35796</v>
      </c>
      <c r="C5539" s="341" t="s">
        <v>8698</v>
      </c>
    </row>
    <row r="5540" spans="1:3" ht="15.75" thickBot="1">
      <c r="A5540" t="s">
        <v>8919</v>
      </c>
      <c r="B5540" s="398">
        <v>35247</v>
      </c>
      <c r="C5540" s="341" t="s">
        <v>8698</v>
      </c>
    </row>
    <row r="5541" spans="1:3">
      <c r="A5541" t="s">
        <v>743</v>
      </c>
      <c r="B5541" s="395">
        <v>30740</v>
      </c>
      <c r="C5541" s="342" t="s">
        <v>2409</v>
      </c>
    </row>
    <row r="5542" spans="1:3">
      <c r="A5542" t="s">
        <v>10281</v>
      </c>
      <c r="B5542" s="392">
        <v>36349</v>
      </c>
      <c r="C5542" s="344" t="s">
        <v>10151</v>
      </c>
    </row>
    <row r="5543" spans="1:3">
      <c r="A5543" s="59" t="s">
        <v>6679</v>
      </c>
      <c r="B5543" s="390">
        <v>34454</v>
      </c>
      <c r="C5543" s="337" t="s">
        <v>6351</v>
      </c>
    </row>
    <row r="5544" spans="1:3">
      <c r="A5544" s="109" t="s">
        <v>7991</v>
      </c>
      <c r="B5544" s="393">
        <v>35299</v>
      </c>
      <c r="C5544" s="346" t="s">
        <v>8289</v>
      </c>
    </row>
    <row r="5545" spans="1:3">
      <c r="A5545" s="59" t="s">
        <v>5393</v>
      </c>
      <c r="B5545" s="390">
        <v>32485</v>
      </c>
      <c r="C5545" s="337" t="s">
        <v>497</v>
      </c>
    </row>
    <row r="5546" spans="1:3">
      <c r="A5546" s="99" t="s">
        <v>11313</v>
      </c>
      <c r="B5546" s="396">
        <v>36896</v>
      </c>
      <c r="C5546" s="340">
        <v>23.5</v>
      </c>
    </row>
    <row r="5547" spans="1:3">
      <c r="A5547" s="10" t="s">
        <v>2725</v>
      </c>
      <c r="B5547" s="391">
        <v>31634</v>
      </c>
      <c r="C5547" s="342" t="s">
        <v>1439</v>
      </c>
    </row>
    <row r="5548" spans="1:3">
      <c r="A5548" t="s">
        <v>1583</v>
      </c>
      <c r="B5548" s="391">
        <v>29762</v>
      </c>
      <c r="C5548" s="342" t="s">
        <v>3028</v>
      </c>
    </row>
    <row r="5549" spans="1:3">
      <c r="A5549" t="s">
        <v>94</v>
      </c>
      <c r="B5549" s="391">
        <v>31107</v>
      </c>
      <c r="C5549" s="342" t="s">
        <v>1440</v>
      </c>
    </row>
    <row r="5550" spans="1:3">
      <c r="A5550" t="s">
        <v>3798</v>
      </c>
      <c r="B5550" s="391">
        <v>29955</v>
      </c>
      <c r="C5550" s="342" t="s">
        <v>2200</v>
      </c>
    </row>
    <row r="5551" spans="1:3">
      <c r="A5551" s="316" t="s">
        <v>11314</v>
      </c>
      <c r="B5551" s="396">
        <v>36545</v>
      </c>
      <c r="C5551" s="340">
        <v>23.2</v>
      </c>
    </row>
    <row r="5552" spans="1:3">
      <c r="A5552" s="59" t="s">
        <v>3799</v>
      </c>
      <c r="B5552" s="390">
        <v>31903</v>
      </c>
      <c r="C5552" s="352" t="s">
        <v>2409</v>
      </c>
    </row>
    <row r="5553" spans="1:3">
      <c r="A5553" s="109" t="s">
        <v>8113</v>
      </c>
      <c r="B5553" s="393">
        <v>35309</v>
      </c>
      <c r="C5553" s="346" t="s">
        <v>8286</v>
      </c>
    </row>
    <row r="5554" spans="1:3">
      <c r="A5554" t="s">
        <v>9085</v>
      </c>
      <c r="B5554" s="391">
        <v>34366</v>
      </c>
      <c r="C5554" s="340" t="s">
        <v>8295</v>
      </c>
    </row>
    <row r="5555" spans="1:3">
      <c r="A5555" t="s">
        <v>9923</v>
      </c>
      <c r="B5555" s="392">
        <v>35878</v>
      </c>
      <c r="C5555" s="340" t="s">
        <v>9339</v>
      </c>
    </row>
    <row r="5556" spans="1:3" ht="15.75" thickBot="1">
      <c r="A5556" s="59" t="s">
        <v>5596</v>
      </c>
      <c r="B5556" s="394">
        <v>32997</v>
      </c>
      <c r="C5556" s="337" t="s">
        <v>4846</v>
      </c>
    </row>
    <row r="5557" spans="1:3">
      <c r="A5557" s="59" t="s">
        <v>6774</v>
      </c>
      <c r="B5557" s="401">
        <v>34744</v>
      </c>
      <c r="C5557" s="337" t="s">
        <v>6802</v>
      </c>
    </row>
    <row r="5558" spans="1:3">
      <c r="A5558" s="164" t="s">
        <v>8217</v>
      </c>
      <c r="B5558" s="397">
        <v>35381</v>
      </c>
      <c r="C5558" s="351" t="s">
        <v>8286</v>
      </c>
    </row>
    <row r="5559" spans="1:3">
      <c r="A5559" s="59" t="s">
        <v>306</v>
      </c>
      <c r="B5559" s="390">
        <v>31873</v>
      </c>
      <c r="C5559" s="337" t="s">
        <v>2292</v>
      </c>
    </row>
    <row r="5560" spans="1:3">
      <c r="A5560" t="s">
        <v>744</v>
      </c>
      <c r="B5560" s="391">
        <v>31723</v>
      </c>
      <c r="C5560" s="342" t="s">
        <v>2409</v>
      </c>
    </row>
    <row r="5561" spans="1:3">
      <c r="A5561" s="316" t="s">
        <v>11315</v>
      </c>
      <c r="B5561" s="396">
        <v>35782</v>
      </c>
      <c r="C5561" s="340" t="e">
        <v>#N/A</v>
      </c>
    </row>
    <row r="5562" spans="1:3">
      <c r="A5562" s="59" t="s">
        <v>7161</v>
      </c>
      <c r="B5562" s="390">
        <v>34926</v>
      </c>
      <c r="C5562" s="347" t="s">
        <v>7479</v>
      </c>
    </row>
    <row r="5563" spans="1:3">
      <c r="A5563" t="s">
        <v>9283</v>
      </c>
      <c r="B5563" s="391"/>
      <c r="C5563" s="341" t="s">
        <v>8401</v>
      </c>
    </row>
    <row r="5564" spans="1:3">
      <c r="A5564" t="s">
        <v>9283</v>
      </c>
      <c r="B5564" s="392">
        <v>35860</v>
      </c>
      <c r="C5564" s="340" t="s">
        <v>9542</v>
      </c>
    </row>
    <row r="5565" spans="1:3">
      <c r="A5565" t="s">
        <v>745</v>
      </c>
      <c r="B5565" s="391">
        <v>32383</v>
      </c>
      <c r="C5565" s="342" t="s">
        <v>1153</v>
      </c>
    </row>
    <row r="5566" spans="1:3">
      <c r="A5566" s="164" t="s">
        <v>8105</v>
      </c>
      <c r="B5566" s="397">
        <v>35466</v>
      </c>
      <c r="C5566" s="351" t="s">
        <v>8285</v>
      </c>
    </row>
    <row r="5567" spans="1:3">
      <c r="A5567" s="59" t="s">
        <v>6260</v>
      </c>
      <c r="B5567" s="390">
        <v>33978</v>
      </c>
      <c r="C5567" s="347" t="s">
        <v>5314</v>
      </c>
    </row>
    <row r="5568" spans="1:3">
      <c r="A5568" s="59" t="s">
        <v>4937</v>
      </c>
      <c r="B5568" s="390">
        <v>32804</v>
      </c>
      <c r="C5568" s="337" t="s">
        <v>4179</v>
      </c>
    </row>
    <row r="5569" spans="1:3" ht="15.75" thickBot="1">
      <c r="A5569" s="59" t="s">
        <v>6245</v>
      </c>
      <c r="B5569" s="394">
        <v>34864</v>
      </c>
      <c r="C5569" s="347" t="s">
        <v>6389</v>
      </c>
    </row>
    <row r="5570" spans="1:3">
      <c r="A5570" t="s">
        <v>9023</v>
      </c>
      <c r="B5570" s="395">
        <v>36678</v>
      </c>
      <c r="C5570" s="341" t="s">
        <v>8459</v>
      </c>
    </row>
    <row r="5571" spans="1:3">
      <c r="A5571" t="s">
        <v>1336</v>
      </c>
      <c r="B5571" s="391">
        <v>31395</v>
      </c>
      <c r="C5571" s="342" t="s">
        <v>3135</v>
      </c>
    </row>
    <row r="5572" spans="1:3">
      <c r="A5572" s="59" t="s">
        <v>5634</v>
      </c>
      <c r="B5572" s="390">
        <v>33725</v>
      </c>
      <c r="C5572" s="337" t="s">
        <v>5839</v>
      </c>
    </row>
    <row r="5573" spans="1:3">
      <c r="A5573" s="10" t="s">
        <v>4522</v>
      </c>
      <c r="B5573" s="391">
        <v>33281</v>
      </c>
      <c r="C5573" s="337" t="s">
        <v>4182</v>
      </c>
    </row>
    <row r="5574" spans="1:3">
      <c r="A5574" s="10" t="s">
        <v>7518</v>
      </c>
      <c r="B5574" s="391">
        <v>33281</v>
      </c>
      <c r="C5574" s="337" t="s">
        <v>4182</v>
      </c>
    </row>
    <row r="5575" spans="1:3">
      <c r="A5575" s="59" t="s">
        <v>307</v>
      </c>
      <c r="B5575" s="390">
        <v>32956</v>
      </c>
      <c r="C5575" s="337" t="s">
        <v>402</v>
      </c>
    </row>
    <row r="5576" spans="1:3">
      <c r="A5576" s="316" t="s">
        <v>11316</v>
      </c>
      <c r="B5576" s="396">
        <v>36676</v>
      </c>
      <c r="C5576" s="340">
        <v>23.7</v>
      </c>
    </row>
    <row r="5577" spans="1:3">
      <c r="A5577" t="s">
        <v>2726</v>
      </c>
      <c r="B5577" s="391">
        <v>31951</v>
      </c>
      <c r="C5577" s="342" t="s">
        <v>2414</v>
      </c>
    </row>
    <row r="5578" spans="1:3">
      <c r="A5578" s="90" t="s">
        <v>4141</v>
      </c>
      <c r="B5578" s="390">
        <v>32092</v>
      </c>
      <c r="C5578" s="337" t="s">
        <v>497</v>
      </c>
    </row>
    <row r="5579" spans="1:3">
      <c r="A5579" s="59" t="s">
        <v>6188</v>
      </c>
      <c r="B5579" s="390">
        <v>34566</v>
      </c>
      <c r="C5579" s="347" t="s">
        <v>6390</v>
      </c>
    </row>
    <row r="5580" spans="1:3">
      <c r="A5580" t="s">
        <v>1684</v>
      </c>
      <c r="B5580" s="391">
        <v>30446</v>
      </c>
      <c r="C5580" s="342" t="s">
        <v>3489</v>
      </c>
    </row>
    <row r="5581" spans="1:3">
      <c r="A5581" s="90" t="s">
        <v>4142</v>
      </c>
      <c r="B5581" s="390">
        <v>33126</v>
      </c>
      <c r="C5581" s="337" t="s">
        <v>4199</v>
      </c>
    </row>
    <row r="5582" spans="1:3">
      <c r="A5582" t="s">
        <v>746</v>
      </c>
      <c r="B5582" s="391">
        <v>30294</v>
      </c>
      <c r="C5582" s="342" t="s">
        <v>3495</v>
      </c>
    </row>
    <row r="5583" spans="1:3">
      <c r="A5583" t="s">
        <v>3549</v>
      </c>
      <c r="B5583" s="391">
        <v>29580</v>
      </c>
      <c r="C5583" s="342" t="s">
        <v>3550</v>
      </c>
    </row>
    <row r="5584" spans="1:3">
      <c r="A5584" t="s">
        <v>2727</v>
      </c>
      <c r="B5584" s="391">
        <v>30839</v>
      </c>
      <c r="C5584" s="342" t="s">
        <v>2796</v>
      </c>
    </row>
    <row r="5585" spans="1:3">
      <c r="A5585" t="s">
        <v>2728</v>
      </c>
      <c r="B5585" s="391">
        <v>30831</v>
      </c>
      <c r="C5585" s="342" t="s">
        <v>1443</v>
      </c>
    </row>
    <row r="5586" spans="1:3" ht="15.75" thickBot="1">
      <c r="A5586" t="s">
        <v>8906</v>
      </c>
      <c r="B5586" s="398">
        <v>36251</v>
      </c>
      <c r="C5586" s="341" t="s">
        <v>9282</v>
      </c>
    </row>
    <row r="5587" spans="1:3">
      <c r="A5587" t="s">
        <v>1747</v>
      </c>
      <c r="B5587" s="399">
        <v>30404</v>
      </c>
      <c r="C5587" s="342" t="s">
        <v>2199</v>
      </c>
    </row>
    <row r="5588" spans="1:3">
      <c r="A5588" s="59" t="s">
        <v>191</v>
      </c>
      <c r="B5588" s="390">
        <v>32833</v>
      </c>
      <c r="C5588" s="337" t="s">
        <v>499</v>
      </c>
    </row>
    <row r="5589" spans="1:3">
      <c r="A5589" s="59" t="s">
        <v>3800</v>
      </c>
      <c r="B5589" s="390">
        <v>30577</v>
      </c>
      <c r="C5589" s="352" t="s">
        <v>2796</v>
      </c>
    </row>
    <row r="5590" spans="1:3">
      <c r="A5590" s="316" t="s">
        <v>11317</v>
      </c>
      <c r="B5590" s="396">
        <v>37189</v>
      </c>
      <c r="C5590" s="340" t="s">
        <v>10953</v>
      </c>
    </row>
    <row r="5591" spans="1:3">
      <c r="A5591" s="316" t="s">
        <v>11318</v>
      </c>
      <c r="B5591" s="396">
        <v>36958</v>
      </c>
      <c r="C5591" s="340">
        <v>23.3</v>
      </c>
    </row>
    <row r="5592" spans="1:3">
      <c r="A5592" s="91" t="s">
        <v>4143</v>
      </c>
      <c r="B5592" s="390">
        <v>33281</v>
      </c>
      <c r="C5592" s="352" t="s">
        <v>4179</v>
      </c>
    </row>
    <row r="5593" spans="1:3">
      <c r="A5593" s="59" t="s">
        <v>5966</v>
      </c>
      <c r="B5593" s="390">
        <v>34361</v>
      </c>
      <c r="C5593" s="347" t="s">
        <v>5842</v>
      </c>
    </row>
    <row r="5594" spans="1:3">
      <c r="A5594" t="s">
        <v>9223</v>
      </c>
      <c r="B5594" s="391">
        <v>36342</v>
      </c>
      <c r="C5594" s="341" t="s">
        <v>8466</v>
      </c>
    </row>
    <row r="5595" spans="1:3">
      <c r="A5595" s="90" t="s">
        <v>4144</v>
      </c>
      <c r="B5595" s="390">
        <v>32877</v>
      </c>
      <c r="C5595" s="337" t="s">
        <v>4179</v>
      </c>
    </row>
    <row r="5596" spans="1:3">
      <c r="A5596" s="59" t="s">
        <v>7093</v>
      </c>
      <c r="B5596" s="390">
        <v>35271</v>
      </c>
      <c r="C5596" s="347" t="s">
        <v>6795</v>
      </c>
    </row>
    <row r="5597" spans="1:3">
      <c r="A5597" t="s">
        <v>8968</v>
      </c>
      <c r="B5597" s="391">
        <v>36281</v>
      </c>
      <c r="C5597" s="341" t="s">
        <v>8523</v>
      </c>
    </row>
    <row r="5598" spans="1:3" ht="15.75" thickBot="1">
      <c r="A5598" s="316" t="s">
        <v>11319</v>
      </c>
      <c r="B5598" s="400">
        <v>37502</v>
      </c>
      <c r="C5598" s="340">
        <v>23.2</v>
      </c>
    </row>
    <row r="5599" spans="1:3">
      <c r="A5599" s="100" t="s">
        <v>4371</v>
      </c>
      <c r="B5599" s="399">
        <v>34112</v>
      </c>
      <c r="C5599" s="337" t="s">
        <v>4853</v>
      </c>
    </row>
    <row r="5600" spans="1:3">
      <c r="A5600" s="59" t="s">
        <v>308</v>
      </c>
      <c r="B5600" s="390">
        <v>30684</v>
      </c>
      <c r="C5600" s="337" t="s">
        <v>2409</v>
      </c>
    </row>
    <row r="5601" spans="1:3">
      <c r="A5601" t="s">
        <v>3178</v>
      </c>
      <c r="B5601" s="391">
        <v>31048</v>
      </c>
      <c r="C5601" s="342" t="s">
        <v>3491</v>
      </c>
    </row>
    <row r="5602" spans="1:3">
      <c r="A5602" s="316" t="s">
        <v>11320</v>
      </c>
      <c r="B5602" s="396">
        <v>36242</v>
      </c>
      <c r="C5602" s="340">
        <v>23.5</v>
      </c>
    </row>
    <row r="5603" spans="1:3">
      <c r="A5603" s="59" t="s">
        <v>5649</v>
      </c>
      <c r="B5603" s="390">
        <v>34548</v>
      </c>
      <c r="C5603" s="337" t="s">
        <v>5863</v>
      </c>
    </row>
    <row r="5604" spans="1:3">
      <c r="A5604" s="90" t="s">
        <v>4145</v>
      </c>
      <c r="B5604" s="390">
        <v>32635</v>
      </c>
      <c r="C5604" s="337" t="s">
        <v>4179</v>
      </c>
    </row>
    <row r="5605" spans="1:3">
      <c r="A5605" s="59" t="s">
        <v>6528</v>
      </c>
      <c r="B5605" s="390">
        <v>34456</v>
      </c>
      <c r="C5605" s="337" t="s">
        <v>6351</v>
      </c>
    </row>
    <row r="5606" spans="1:3">
      <c r="A5606" s="59" t="s">
        <v>6562</v>
      </c>
      <c r="B5606" s="390">
        <v>34891</v>
      </c>
      <c r="C5606" s="337" t="s">
        <v>6804</v>
      </c>
    </row>
    <row r="5607" spans="1:3">
      <c r="A5607" s="59" t="s">
        <v>309</v>
      </c>
      <c r="B5607" s="390">
        <v>32844</v>
      </c>
      <c r="C5607" s="337" t="s">
        <v>485</v>
      </c>
    </row>
    <row r="5608" spans="1:3">
      <c r="A5608" t="s">
        <v>3702</v>
      </c>
      <c r="B5608" s="391">
        <v>25005</v>
      </c>
      <c r="C5608" s="342"/>
    </row>
    <row r="5609" spans="1:3">
      <c r="A5609" s="99" t="s">
        <v>11321</v>
      </c>
      <c r="B5609" s="396">
        <v>36839</v>
      </c>
      <c r="C5609" s="340">
        <v>23.2</v>
      </c>
    </row>
    <row r="5610" spans="1:3">
      <c r="A5610" s="100" t="s">
        <v>4589</v>
      </c>
      <c r="B5610" s="391">
        <v>33528</v>
      </c>
      <c r="C5610" s="337" t="s">
        <v>4848</v>
      </c>
    </row>
    <row r="5611" spans="1:3" ht="15.75" thickBot="1">
      <c r="A5611" t="s">
        <v>10147</v>
      </c>
      <c r="B5611" s="404">
        <v>36601</v>
      </c>
      <c r="C5611" s="340" t="s">
        <v>9612</v>
      </c>
    </row>
    <row r="5612" spans="1:3">
      <c r="A5612" t="s">
        <v>10282</v>
      </c>
      <c r="B5612" s="405">
        <v>35448</v>
      </c>
      <c r="C5612" s="344" t="s">
        <v>10151</v>
      </c>
    </row>
    <row r="5613" spans="1:3">
      <c r="A5613" s="316" t="s">
        <v>11322</v>
      </c>
      <c r="B5613" s="396">
        <v>36276</v>
      </c>
      <c r="C5613" s="340">
        <v>23.3</v>
      </c>
    </row>
    <row r="5614" spans="1:3">
      <c r="A5614" s="59" t="s">
        <v>5721</v>
      </c>
      <c r="B5614" s="390">
        <v>34104</v>
      </c>
      <c r="C5614" s="337" t="s">
        <v>5840</v>
      </c>
    </row>
    <row r="5615" spans="1:3">
      <c r="A5615" t="s">
        <v>9033</v>
      </c>
      <c r="B5615" s="391">
        <v>35065</v>
      </c>
      <c r="C5615" s="340" t="s">
        <v>8295</v>
      </c>
    </row>
    <row r="5616" spans="1:3">
      <c r="A5616" t="s">
        <v>2698</v>
      </c>
      <c r="B5616" s="391">
        <v>29995</v>
      </c>
      <c r="C5616" s="342" t="s">
        <v>1485</v>
      </c>
    </row>
    <row r="5617" spans="1:3">
      <c r="A5617" t="s">
        <v>10283</v>
      </c>
      <c r="B5617" s="392">
        <v>35763</v>
      </c>
      <c r="C5617" s="344" t="s">
        <v>10151</v>
      </c>
    </row>
    <row r="5618" spans="1:3">
      <c r="A5618" t="s">
        <v>589</v>
      </c>
      <c r="B5618" s="391">
        <v>31916</v>
      </c>
      <c r="C5618" s="342" t="s">
        <v>3138</v>
      </c>
    </row>
    <row r="5619" spans="1:3">
      <c r="A5619" s="59" t="s">
        <v>5722</v>
      </c>
      <c r="B5619" s="390">
        <v>34099</v>
      </c>
      <c r="C5619" s="337" t="s">
        <v>5840</v>
      </c>
    </row>
    <row r="5620" spans="1:3">
      <c r="A5620" t="s">
        <v>8956</v>
      </c>
      <c r="B5620" s="391">
        <v>35796</v>
      </c>
      <c r="C5620" s="341" t="s">
        <v>9258</v>
      </c>
    </row>
    <row r="5621" spans="1:3">
      <c r="A5621" t="s">
        <v>91</v>
      </c>
      <c r="B5621" s="391">
        <v>30914</v>
      </c>
      <c r="C5621" s="342" t="s">
        <v>2796</v>
      </c>
    </row>
    <row r="5622" spans="1:3">
      <c r="A5622" s="10" t="s">
        <v>4567</v>
      </c>
      <c r="B5622" s="391">
        <v>34134</v>
      </c>
      <c r="C5622" s="337" t="s">
        <v>4848</v>
      </c>
    </row>
    <row r="5623" spans="1:3">
      <c r="A5623" s="59" t="s">
        <v>6492</v>
      </c>
      <c r="B5623" s="390">
        <v>35225</v>
      </c>
      <c r="C5623" s="337" t="s">
        <v>6795</v>
      </c>
    </row>
    <row r="5624" spans="1:3" ht="15.75" thickBot="1">
      <c r="A5624" t="s">
        <v>10030</v>
      </c>
      <c r="B5624" s="404">
        <v>36510</v>
      </c>
      <c r="C5624" s="340" t="s">
        <v>9612</v>
      </c>
    </row>
    <row r="5625" spans="1:3">
      <c r="A5625" t="s">
        <v>10284</v>
      </c>
      <c r="B5625" s="406">
        <v>35279</v>
      </c>
      <c r="C5625" s="344" t="s">
        <v>10151</v>
      </c>
    </row>
    <row r="5626" spans="1:3">
      <c r="A5626" s="164" t="s">
        <v>8011</v>
      </c>
      <c r="B5626" s="397">
        <v>35257</v>
      </c>
      <c r="C5626" s="351" t="s">
        <v>8289</v>
      </c>
    </row>
    <row r="5627" spans="1:3">
      <c r="A5627" s="59" t="s">
        <v>7193</v>
      </c>
      <c r="B5627" s="390">
        <v>34992</v>
      </c>
      <c r="C5627" s="347" t="s">
        <v>7478</v>
      </c>
    </row>
    <row r="5628" spans="1:3">
      <c r="A5628" t="s">
        <v>9257</v>
      </c>
      <c r="B5628" s="391"/>
      <c r="C5628" s="341" t="s">
        <v>8523</v>
      </c>
    </row>
    <row r="5629" spans="1:3">
      <c r="A5629" s="59" t="s">
        <v>5231</v>
      </c>
      <c r="B5629" s="390">
        <v>33546</v>
      </c>
      <c r="C5629" s="337" t="s">
        <v>5314</v>
      </c>
    </row>
    <row r="5630" spans="1:3">
      <c r="A5630" t="s">
        <v>2608</v>
      </c>
      <c r="B5630" s="391">
        <v>28613</v>
      </c>
      <c r="C5630" s="342" t="s">
        <v>1816</v>
      </c>
    </row>
    <row r="5631" spans="1:3">
      <c r="A5631" s="59" t="s">
        <v>310</v>
      </c>
      <c r="B5631" s="390">
        <v>32610</v>
      </c>
      <c r="C5631" s="337" t="s">
        <v>487</v>
      </c>
    </row>
    <row r="5632" spans="1:3">
      <c r="A5632" s="59" t="s">
        <v>6553</v>
      </c>
      <c r="B5632" s="390">
        <v>34177</v>
      </c>
      <c r="C5632" s="337" t="s">
        <v>6355</v>
      </c>
    </row>
    <row r="5633" spans="1:3">
      <c r="A5633" s="164" t="s">
        <v>8057</v>
      </c>
      <c r="B5633" s="397">
        <v>36056</v>
      </c>
      <c r="C5633" s="351" t="s">
        <v>8288</v>
      </c>
    </row>
    <row r="5634" spans="1:3">
      <c r="A5634" s="59" t="s">
        <v>7290</v>
      </c>
      <c r="B5634" s="390">
        <v>35475</v>
      </c>
      <c r="C5634" s="347" t="s">
        <v>7482</v>
      </c>
    </row>
    <row r="5635" spans="1:3">
      <c r="A5635" t="s">
        <v>590</v>
      </c>
      <c r="B5635" s="391">
        <v>30637</v>
      </c>
      <c r="C5635" s="342" t="s">
        <v>2884</v>
      </c>
    </row>
    <row r="5636" spans="1:3">
      <c r="A5636" t="s">
        <v>1547</v>
      </c>
      <c r="B5636" s="391">
        <v>29906</v>
      </c>
      <c r="C5636" s="342" t="s">
        <v>2251</v>
      </c>
    </row>
    <row r="5637" spans="1:3">
      <c r="A5637" t="s">
        <v>2729</v>
      </c>
      <c r="B5637" s="391">
        <v>31587</v>
      </c>
      <c r="C5637" s="342" t="s">
        <v>3135</v>
      </c>
    </row>
    <row r="5638" spans="1:3">
      <c r="A5638" t="s">
        <v>2730</v>
      </c>
      <c r="B5638" s="391">
        <v>31825</v>
      </c>
      <c r="C5638" s="342" t="s">
        <v>3133</v>
      </c>
    </row>
    <row r="5639" spans="1:3">
      <c r="A5639" s="90" t="s">
        <v>4146</v>
      </c>
      <c r="B5639" s="390">
        <v>31782</v>
      </c>
      <c r="C5639" s="337" t="s">
        <v>4179</v>
      </c>
    </row>
    <row r="5640" spans="1:3" ht="15.75" thickBot="1">
      <c r="A5640" s="59" t="s">
        <v>4975</v>
      </c>
      <c r="B5640" s="394">
        <v>32138</v>
      </c>
      <c r="C5640" s="337" t="s">
        <v>4846</v>
      </c>
    </row>
    <row r="5641" spans="1:3">
      <c r="A5641" t="s">
        <v>1299</v>
      </c>
      <c r="B5641" s="399">
        <v>31516</v>
      </c>
      <c r="C5641" s="342" t="s">
        <v>3198</v>
      </c>
    </row>
    <row r="5642" spans="1:3">
      <c r="A5642" t="s">
        <v>591</v>
      </c>
      <c r="B5642" s="391">
        <v>31861</v>
      </c>
      <c r="C5642" s="342" t="s">
        <v>2409</v>
      </c>
    </row>
    <row r="5643" spans="1:3">
      <c r="A5643" s="59" t="s">
        <v>311</v>
      </c>
      <c r="B5643" s="390">
        <v>32855</v>
      </c>
      <c r="C5643" s="337" t="s">
        <v>483</v>
      </c>
    </row>
    <row r="5644" spans="1:3">
      <c r="A5644" s="59" t="s">
        <v>4951</v>
      </c>
      <c r="B5644" s="390">
        <v>33363</v>
      </c>
      <c r="C5644" s="337" t="s">
        <v>4852</v>
      </c>
    </row>
    <row r="5645" spans="1:3">
      <c r="A5645" s="59" t="s">
        <v>2560</v>
      </c>
      <c r="B5645" s="390">
        <v>29551</v>
      </c>
      <c r="C5645" s="352" t="s">
        <v>2986</v>
      </c>
    </row>
    <row r="5646" spans="1:3">
      <c r="A5646" t="s">
        <v>592</v>
      </c>
      <c r="B5646" s="391">
        <v>31313</v>
      </c>
      <c r="C5646" s="342" t="s">
        <v>3138</v>
      </c>
    </row>
    <row r="5647" spans="1:3">
      <c r="A5647" t="s">
        <v>1832</v>
      </c>
      <c r="B5647" s="391">
        <v>28635</v>
      </c>
      <c r="C5647" s="407" t="s">
        <v>1674</v>
      </c>
    </row>
    <row r="5648" spans="1:3">
      <c r="A5648" s="10" t="s">
        <v>4598</v>
      </c>
      <c r="B5648" s="391">
        <v>33413</v>
      </c>
      <c r="C5648" s="408" t="s">
        <v>4849</v>
      </c>
    </row>
    <row r="5649" spans="1:3">
      <c r="A5649" t="s">
        <v>10029</v>
      </c>
      <c r="B5649" s="392">
        <v>35921</v>
      </c>
      <c r="C5649" s="409" t="s">
        <v>9583</v>
      </c>
    </row>
    <row r="5650" spans="1:3">
      <c r="A5650" s="316" t="s">
        <v>11323</v>
      </c>
      <c r="B5650" s="396">
        <v>36678</v>
      </c>
      <c r="C5650" s="409" t="s">
        <v>10953</v>
      </c>
    </row>
    <row r="5651" spans="1:3">
      <c r="A5651" s="59" t="s">
        <v>5608</v>
      </c>
      <c r="B5651" s="390">
        <v>33983</v>
      </c>
      <c r="C5651" s="408" t="s">
        <v>5316</v>
      </c>
    </row>
    <row r="5652" spans="1:3">
      <c r="A5652" s="99" t="s">
        <v>11324</v>
      </c>
      <c r="B5652" s="396">
        <v>37372</v>
      </c>
      <c r="C5652" s="409">
        <v>23.7</v>
      </c>
    </row>
    <row r="5653" spans="1:3">
      <c r="A5653" s="90" t="s">
        <v>4147</v>
      </c>
      <c r="B5653" s="390">
        <v>33284</v>
      </c>
      <c r="C5653" s="408" t="s">
        <v>4209</v>
      </c>
    </row>
    <row r="5654" spans="1:3">
      <c r="A5654" s="59" t="s">
        <v>5564</v>
      </c>
      <c r="B5654" s="390">
        <v>34349</v>
      </c>
      <c r="C5654" s="408" t="s">
        <v>5840</v>
      </c>
    </row>
    <row r="5655" spans="1:3">
      <c r="A5655" s="59" t="s">
        <v>5645</v>
      </c>
      <c r="B5655" s="390">
        <v>34136</v>
      </c>
      <c r="C5655" s="408" t="s">
        <v>5841</v>
      </c>
    </row>
    <row r="5656" spans="1:3">
      <c r="A5656" t="s">
        <v>6710</v>
      </c>
      <c r="B5656" s="390">
        <v>34617</v>
      </c>
      <c r="C5656" s="408" t="s">
        <v>6802</v>
      </c>
    </row>
    <row r="5657" spans="1:3">
      <c r="A5657" s="59" t="s">
        <v>7519</v>
      </c>
      <c r="B5657" s="390">
        <v>34617</v>
      </c>
      <c r="C5657" s="408" t="s">
        <v>6802</v>
      </c>
    </row>
    <row r="5658" spans="1:3">
      <c r="A5658" s="316" t="s">
        <v>11325</v>
      </c>
      <c r="B5658" s="403">
        <v>37143</v>
      </c>
      <c r="C5658" s="409">
        <v>23.7</v>
      </c>
    </row>
    <row r="5659" spans="1:3">
      <c r="A5659" s="59" t="s">
        <v>5507</v>
      </c>
      <c r="B5659" s="390">
        <v>34388</v>
      </c>
      <c r="C5659" s="408" t="s">
        <v>5842</v>
      </c>
    </row>
    <row r="5660" spans="1:3" ht="15.75" thickBot="1">
      <c r="A5660" s="59" t="s">
        <v>6036</v>
      </c>
      <c r="B5660" s="394">
        <v>34684</v>
      </c>
      <c r="C5660" s="410" t="s">
        <v>6355</v>
      </c>
    </row>
    <row r="5661" spans="1:3">
      <c r="A5661" t="s">
        <v>2731</v>
      </c>
      <c r="B5661" s="399">
        <v>30678</v>
      </c>
      <c r="C5661" s="407" t="s">
        <v>1622</v>
      </c>
    </row>
    <row r="5662" spans="1:3">
      <c r="A5662" s="59" t="s">
        <v>6076</v>
      </c>
      <c r="B5662" s="390">
        <v>34653</v>
      </c>
      <c r="C5662" s="410" t="s">
        <v>6351</v>
      </c>
    </row>
    <row r="5663" spans="1:3">
      <c r="A5663" s="316" t="s">
        <v>11326</v>
      </c>
      <c r="B5663" s="396">
        <v>35876</v>
      </c>
      <c r="C5663" s="409" t="e">
        <v>#N/A</v>
      </c>
    </row>
    <row r="5664" spans="1:3">
      <c r="A5664" t="s">
        <v>593</v>
      </c>
      <c r="B5664" s="391">
        <v>32525</v>
      </c>
      <c r="C5664" s="407" t="s">
        <v>1172</v>
      </c>
    </row>
    <row r="5665" spans="1:3">
      <c r="A5665" s="59" t="s">
        <v>7180</v>
      </c>
      <c r="B5665" s="390">
        <v>34881</v>
      </c>
      <c r="C5665" s="410" t="s">
        <v>7481</v>
      </c>
    </row>
    <row r="5666" spans="1:3">
      <c r="A5666" s="10" t="s">
        <v>9211</v>
      </c>
      <c r="B5666" s="391">
        <v>35886</v>
      </c>
      <c r="C5666" s="411" t="s">
        <v>8523</v>
      </c>
    </row>
    <row r="5667" spans="1:3">
      <c r="A5667" s="316" t="s">
        <v>11327</v>
      </c>
      <c r="B5667" s="396">
        <v>37078</v>
      </c>
      <c r="C5667" s="409">
        <v>23.1</v>
      </c>
    </row>
    <row r="5668" spans="1:3">
      <c r="A5668" s="10" t="s">
        <v>4405</v>
      </c>
      <c r="B5668" s="391">
        <v>33323</v>
      </c>
      <c r="C5668" s="408" t="s">
        <v>4853</v>
      </c>
    </row>
    <row r="5669" spans="1:3" ht="15.75" thickBot="1">
      <c r="A5669" s="59" t="s">
        <v>312</v>
      </c>
      <c r="B5669" s="394">
        <v>32930</v>
      </c>
      <c r="C5669" s="408" t="s">
        <v>499</v>
      </c>
    </row>
    <row r="5670" spans="1:3">
      <c r="A5670" t="s">
        <v>2033</v>
      </c>
      <c r="B5670" s="399">
        <v>28811</v>
      </c>
      <c r="C5670" s="407" t="s">
        <v>1448</v>
      </c>
    </row>
    <row r="5671" spans="1:3">
      <c r="A5671" s="316" t="s">
        <v>11328</v>
      </c>
      <c r="B5671" s="396">
        <v>36178</v>
      </c>
      <c r="C5671" s="409" t="s">
        <v>10953</v>
      </c>
    </row>
    <row r="5672" spans="1:3">
      <c r="A5672" s="59" t="s">
        <v>6532</v>
      </c>
      <c r="B5672" s="390">
        <v>35103</v>
      </c>
      <c r="C5672" s="408" t="s">
        <v>6829</v>
      </c>
    </row>
    <row r="5673" spans="1:3">
      <c r="A5673" s="59" t="s">
        <v>6157</v>
      </c>
      <c r="B5673" s="390">
        <v>34620</v>
      </c>
      <c r="C5673" s="410" t="s">
        <v>6349</v>
      </c>
    </row>
    <row r="5674" spans="1:3">
      <c r="A5674" t="s">
        <v>594</v>
      </c>
      <c r="B5674" s="391">
        <v>32057</v>
      </c>
      <c r="C5674" s="407" t="s">
        <v>1014</v>
      </c>
    </row>
    <row r="5675" spans="1:3">
      <c r="A5675" s="59" t="s">
        <v>6256</v>
      </c>
      <c r="B5675" s="390">
        <v>34034</v>
      </c>
      <c r="C5675" s="410" t="s">
        <v>5842</v>
      </c>
    </row>
    <row r="5676" spans="1:3">
      <c r="A5676" s="316" t="s">
        <v>11329</v>
      </c>
      <c r="B5676" s="396">
        <v>36651</v>
      </c>
      <c r="C5676" s="409" t="s">
        <v>10953</v>
      </c>
    </row>
    <row r="5677" spans="1:3">
      <c r="A5677" s="99" t="s">
        <v>11330</v>
      </c>
      <c r="B5677" s="396">
        <v>35852</v>
      </c>
      <c r="C5677" s="409" t="s">
        <v>10955</v>
      </c>
    </row>
    <row r="5678" spans="1:3">
      <c r="A5678" t="s">
        <v>2732</v>
      </c>
      <c r="B5678" s="391">
        <v>29907</v>
      </c>
      <c r="C5678" s="407" t="s">
        <v>3028</v>
      </c>
    </row>
    <row r="5679" spans="1:3">
      <c r="A5679" t="s">
        <v>1233</v>
      </c>
      <c r="B5679" s="391">
        <v>31878</v>
      </c>
      <c r="C5679" s="407" t="s">
        <v>3138</v>
      </c>
    </row>
    <row r="5680" spans="1:3">
      <c r="A5680" t="s">
        <v>595</v>
      </c>
      <c r="B5680" s="391">
        <v>31749</v>
      </c>
      <c r="C5680" s="407" t="s">
        <v>3137</v>
      </c>
    </row>
    <row r="5681" spans="1:3">
      <c r="A5681" t="s">
        <v>2733</v>
      </c>
      <c r="B5681" s="391">
        <v>32084</v>
      </c>
      <c r="C5681" s="407" t="s">
        <v>2409</v>
      </c>
    </row>
    <row r="5682" spans="1:3">
      <c r="A5682" s="316" t="s">
        <v>11331</v>
      </c>
      <c r="B5682" s="396">
        <v>37197</v>
      </c>
      <c r="C5682" s="409">
        <v>23.6</v>
      </c>
    </row>
    <row r="5683" spans="1:3">
      <c r="A5683" s="109" t="s">
        <v>8124</v>
      </c>
      <c r="B5683" s="393">
        <v>35554</v>
      </c>
      <c r="C5683" s="412" t="s">
        <v>8285</v>
      </c>
    </row>
    <row r="5684" spans="1:3">
      <c r="A5684" s="164" t="s">
        <v>7927</v>
      </c>
      <c r="B5684" s="397">
        <v>34147</v>
      </c>
      <c r="C5684" s="413" t="s">
        <v>8286</v>
      </c>
    </row>
    <row r="5685" spans="1:3" ht="15.75" thickBot="1">
      <c r="A5685" s="59" t="s">
        <v>6648</v>
      </c>
      <c r="B5685" s="394">
        <v>34735</v>
      </c>
      <c r="C5685" s="408" t="s">
        <v>6830</v>
      </c>
    </row>
    <row r="5686" spans="1:3">
      <c r="A5686" t="s">
        <v>1242</v>
      </c>
      <c r="B5686" s="395">
        <v>31100</v>
      </c>
      <c r="C5686" s="407" t="s">
        <v>1440</v>
      </c>
    </row>
    <row r="5687" spans="1:3">
      <c r="A5687" t="s">
        <v>2734</v>
      </c>
      <c r="B5687" s="391">
        <v>31942</v>
      </c>
      <c r="C5687" s="407" t="s">
        <v>2294</v>
      </c>
    </row>
    <row r="5688" spans="1:3">
      <c r="A5688" s="90" t="s">
        <v>4148</v>
      </c>
      <c r="B5688" s="390">
        <v>32446</v>
      </c>
      <c r="C5688" s="408" t="s">
        <v>4179</v>
      </c>
    </row>
    <row r="5689" spans="1:3">
      <c r="A5689" t="s">
        <v>9136</v>
      </c>
      <c r="B5689" s="391">
        <v>36312</v>
      </c>
      <c r="C5689" s="411" t="s">
        <v>9273</v>
      </c>
    </row>
    <row r="5690" spans="1:3">
      <c r="A5690" s="10" t="s">
        <v>4425</v>
      </c>
      <c r="B5690" s="391">
        <v>33833</v>
      </c>
      <c r="C5690" s="408" t="s">
        <v>4852</v>
      </c>
    </row>
    <row r="5691" spans="1:3">
      <c r="A5691" t="s">
        <v>596</v>
      </c>
      <c r="B5691" s="391">
        <v>32569</v>
      </c>
      <c r="C5691" s="407" t="s">
        <v>1170</v>
      </c>
    </row>
    <row r="5692" spans="1:3">
      <c r="A5692" t="s">
        <v>2735</v>
      </c>
      <c r="B5692" s="391">
        <v>32490</v>
      </c>
      <c r="C5692" s="407" t="s">
        <v>2411</v>
      </c>
    </row>
    <row r="5693" spans="1:3">
      <c r="A5693" s="59" t="s">
        <v>313</v>
      </c>
      <c r="B5693" s="390">
        <v>33153</v>
      </c>
      <c r="C5693" s="408" t="s">
        <v>489</v>
      </c>
    </row>
    <row r="5694" spans="1:3">
      <c r="A5694" s="100" t="s">
        <v>4378</v>
      </c>
      <c r="B5694" s="391">
        <v>33407</v>
      </c>
      <c r="C5694" s="408" t="s">
        <v>4883</v>
      </c>
    </row>
    <row r="5695" spans="1:3">
      <c r="A5695" t="s">
        <v>3126</v>
      </c>
      <c r="B5695" s="391">
        <v>29400</v>
      </c>
      <c r="C5695" s="407" t="s">
        <v>3127</v>
      </c>
    </row>
    <row r="5696" spans="1:3">
      <c r="A5696" s="109" t="s">
        <v>8038</v>
      </c>
      <c r="B5696" s="393">
        <v>34842</v>
      </c>
      <c r="C5696" s="412" t="s">
        <v>8286</v>
      </c>
    </row>
    <row r="5697" spans="1:3">
      <c r="A5697" t="s">
        <v>3722</v>
      </c>
      <c r="B5697" s="391">
        <v>30444</v>
      </c>
      <c r="C5697" s="407" t="s">
        <v>3493</v>
      </c>
    </row>
    <row r="5698" spans="1:3">
      <c r="A5698" t="s">
        <v>2736</v>
      </c>
      <c r="B5698" s="391">
        <v>30324</v>
      </c>
      <c r="C5698" s="407" t="s">
        <v>3095</v>
      </c>
    </row>
    <row r="5699" spans="1:3">
      <c r="A5699" t="s">
        <v>10285</v>
      </c>
      <c r="B5699" s="392">
        <v>35445</v>
      </c>
      <c r="C5699" s="414" t="s">
        <v>10151</v>
      </c>
    </row>
    <row r="5700" spans="1:3">
      <c r="A5700" s="59" t="s">
        <v>314</v>
      </c>
      <c r="B5700" s="390">
        <v>32334</v>
      </c>
      <c r="C5700" s="408" t="s">
        <v>1153</v>
      </c>
    </row>
    <row r="5701" spans="1:3">
      <c r="A5701" s="59" t="s">
        <v>5508</v>
      </c>
      <c r="B5701" s="390">
        <v>34201</v>
      </c>
      <c r="C5701" s="408" t="s">
        <v>5842</v>
      </c>
    </row>
    <row r="5702" spans="1:3" ht="15.75" thickBot="1">
      <c r="A5702" s="59" t="s">
        <v>5069</v>
      </c>
      <c r="B5702" s="394">
        <v>33325</v>
      </c>
      <c r="C5702" s="408" t="s">
        <v>5314</v>
      </c>
    </row>
    <row r="5703" spans="1:3">
      <c r="A5703" t="s">
        <v>10286</v>
      </c>
      <c r="B5703" s="406">
        <v>35864</v>
      </c>
      <c r="C5703" s="414" t="s">
        <v>10151</v>
      </c>
    </row>
    <row r="5704" spans="1:3">
      <c r="A5704" s="164" t="s">
        <v>8231</v>
      </c>
      <c r="B5704" s="397">
        <v>35775</v>
      </c>
      <c r="C5704" s="413" t="s">
        <v>8292</v>
      </c>
    </row>
    <row r="5705" spans="1:3">
      <c r="A5705" s="59" t="s">
        <v>5124</v>
      </c>
      <c r="B5705" s="390">
        <v>32408</v>
      </c>
      <c r="C5705" s="408" t="s">
        <v>2409</v>
      </c>
    </row>
    <row r="5706" spans="1:3">
      <c r="A5706" t="s">
        <v>1260</v>
      </c>
      <c r="B5706" s="391">
        <v>30057</v>
      </c>
      <c r="C5706" s="407" t="s">
        <v>1261</v>
      </c>
    </row>
    <row r="5707" spans="1:3">
      <c r="A5707" t="s">
        <v>2636</v>
      </c>
      <c r="B5707" s="391">
        <v>26661</v>
      </c>
      <c r="C5707" s="407" t="s">
        <v>2637</v>
      </c>
    </row>
    <row r="5708" spans="1:3">
      <c r="A5708" t="s">
        <v>9204</v>
      </c>
      <c r="B5708" s="391"/>
      <c r="C5708" s="411" t="s">
        <v>8698</v>
      </c>
    </row>
    <row r="5709" spans="1:3">
      <c r="A5709" t="s">
        <v>597</v>
      </c>
      <c r="B5709" s="391">
        <v>28593</v>
      </c>
      <c r="C5709" s="407" t="s">
        <v>1816</v>
      </c>
    </row>
    <row r="5710" spans="1:3">
      <c r="A5710" t="s">
        <v>10287</v>
      </c>
      <c r="B5710" s="392">
        <v>35989</v>
      </c>
      <c r="C5710" s="414" t="s">
        <v>10151</v>
      </c>
    </row>
    <row r="5711" spans="1:3" ht="15.75" thickBot="1">
      <c r="A5711" s="10" t="s">
        <v>4456</v>
      </c>
      <c r="B5711" s="398">
        <v>33258</v>
      </c>
      <c r="C5711" s="408" t="s">
        <v>4846</v>
      </c>
    </row>
    <row r="5712" spans="1:3">
      <c r="A5712" s="189" t="s">
        <v>5746</v>
      </c>
      <c r="B5712" s="415">
        <v>34630</v>
      </c>
      <c r="C5712" s="416" t="s">
        <v>5839</v>
      </c>
    </row>
    <row r="5713" spans="1:3">
      <c r="A5713" s="59" t="s">
        <v>7356</v>
      </c>
      <c r="B5713" s="390">
        <v>34630</v>
      </c>
      <c r="C5713" s="408" t="s">
        <v>5839</v>
      </c>
    </row>
    <row r="5714" spans="1:3">
      <c r="A5714" s="59" t="s">
        <v>6271</v>
      </c>
      <c r="B5714" s="390">
        <v>34256</v>
      </c>
      <c r="C5714" s="410" t="s">
        <v>6351</v>
      </c>
    </row>
    <row r="5715" spans="1:3">
      <c r="A5715" s="316" t="s">
        <v>11332</v>
      </c>
      <c r="B5715" s="396">
        <v>35950</v>
      </c>
      <c r="C5715" s="409" t="s">
        <v>10953</v>
      </c>
    </row>
    <row r="5716" spans="1:3">
      <c r="A5716" t="s">
        <v>3709</v>
      </c>
      <c r="B5716" s="391">
        <v>27878</v>
      </c>
      <c r="C5716" s="407" t="s">
        <v>2321</v>
      </c>
    </row>
    <row r="5717" spans="1:3">
      <c r="A5717" t="s">
        <v>1057</v>
      </c>
      <c r="B5717" s="391">
        <v>30873</v>
      </c>
      <c r="C5717" s="407" t="s">
        <v>3198</v>
      </c>
    </row>
    <row r="5718" spans="1:3">
      <c r="A5718" t="s">
        <v>10012</v>
      </c>
      <c r="B5718" s="392">
        <v>35996</v>
      </c>
      <c r="C5718" s="409" t="s">
        <v>9583</v>
      </c>
    </row>
    <row r="5719" spans="1:3">
      <c r="A5719" s="316" t="s">
        <v>11333</v>
      </c>
      <c r="B5719" s="403">
        <v>36181</v>
      </c>
      <c r="C5719" s="409">
        <v>23.7</v>
      </c>
    </row>
    <row r="5720" spans="1:3">
      <c r="A5720" s="59" t="s">
        <v>2638</v>
      </c>
      <c r="B5720" s="390">
        <v>27620</v>
      </c>
      <c r="C5720" s="417">
        <v>0</v>
      </c>
    </row>
    <row r="5721" spans="1:3">
      <c r="A5721" s="99" t="s">
        <v>11334</v>
      </c>
      <c r="B5721" s="396">
        <v>36703</v>
      </c>
      <c r="C5721" s="409" t="s">
        <v>10953</v>
      </c>
    </row>
    <row r="5722" spans="1:3">
      <c r="A5722" s="59" t="s">
        <v>5988</v>
      </c>
      <c r="B5722" s="390">
        <v>33158</v>
      </c>
      <c r="C5722" s="410" t="s">
        <v>4179</v>
      </c>
    </row>
    <row r="5723" spans="1:3">
      <c r="A5723" t="s">
        <v>9244</v>
      </c>
      <c r="B5723" s="391">
        <v>36100</v>
      </c>
      <c r="C5723" s="411" t="s">
        <v>9245</v>
      </c>
    </row>
    <row r="5724" spans="1:3">
      <c r="A5724" s="90" t="s">
        <v>4149</v>
      </c>
      <c r="B5724" s="390">
        <v>33440</v>
      </c>
      <c r="C5724" s="408" t="s">
        <v>4179</v>
      </c>
    </row>
    <row r="5725" spans="1:3">
      <c r="A5725" t="s">
        <v>9158</v>
      </c>
      <c r="B5725" s="391"/>
      <c r="C5725" s="411" t="s">
        <v>8522</v>
      </c>
    </row>
    <row r="5726" spans="1:3" ht="15.75" thickBot="1">
      <c r="A5726" s="59" t="s">
        <v>315</v>
      </c>
      <c r="B5726" s="394">
        <v>32721</v>
      </c>
      <c r="C5726" s="408" t="s">
        <v>487</v>
      </c>
    </row>
    <row r="5727" spans="1:3">
      <c r="A5727" s="59" t="s">
        <v>6771</v>
      </c>
      <c r="B5727" s="402">
        <v>34808</v>
      </c>
      <c r="C5727" s="408" t="s">
        <v>6351</v>
      </c>
    </row>
    <row r="5728" spans="1:3">
      <c r="A5728" s="59" t="s">
        <v>316</v>
      </c>
      <c r="B5728" s="390">
        <v>33051</v>
      </c>
      <c r="C5728" s="408" t="s">
        <v>483</v>
      </c>
    </row>
    <row r="5729" spans="1:3">
      <c r="A5729" s="316" t="s">
        <v>11335</v>
      </c>
      <c r="B5729" s="396">
        <v>36073</v>
      </c>
      <c r="C5729" s="409" t="s">
        <v>10953</v>
      </c>
    </row>
    <row r="5730" spans="1:3">
      <c r="A5730" s="90" t="s">
        <v>4150</v>
      </c>
      <c r="B5730" s="390">
        <v>32802</v>
      </c>
      <c r="C5730" s="408" t="s">
        <v>4187</v>
      </c>
    </row>
    <row r="5731" spans="1:3">
      <c r="A5731" t="s">
        <v>1054</v>
      </c>
      <c r="B5731" s="391">
        <v>29981</v>
      </c>
      <c r="C5731" s="407" t="s">
        <v>2200</v>
      </c>
    </row>
    <row r="5732" spans="1:3">
      <c r="A5732" t="s">
        <v>1055</v>
      </c>
      <c r="B5732" s="391">
        <v>31280</v>
      </c>
      <c r="C5732" s="407" t="s">
        <v>1278</v>
      </c>
    </row>
    <row r="5733" spans="1:3">
      <c r="A5733" t="s">
        <v>10022</v>
      </c>
      <c r="B5733" s="392">
        <v>36509</v>
      </c>
      <c r="C5733" s="409" t="s">
        <v>9612</v>
      </c>
    </row>
    <row r="5734" spans="1:3">
      <c r="A5734" s="59" t="s">
        <v>5171</v>
      </c>
      <c r="B5734" s="390">
        <v>33532</v>
      </c>
      <c r="C5734" s="408" t="s">
        <v>5318</v>
      </c>
    </row>
    <row r="5735" spans="1:3">
      <c r="A5735" t="s">
        <v>9908</v>
      </c>
      <c r="B5735" s="392">
        <v>36819</v>
      </c>
      <c r="C5735" s="409" t="s">
        <v>9542</v>
      </c>
    </row>
    <row r="5736" spans="1:3">
      <c r="A5736" s="59" t="s">
        <v>6102</v>
      </c>
      <c r="B5736" s="390">
        <v>34919</v>
      </c>
      <c r="C5736" s="410" t="s">
        <v>6350</v>
      </c>
    </row>
    <row r="5737" spans="1:3" ht="15.75" thickBot="1">
      <c r="A5737" s="59" t="s">
        <v>4939</v>
      </c>
      <c r="B5737" s="394">
        <v>32848</v>
      </c>
      <c r="C5737" s="408" t="s">
        <v>4179</v>
      </c>
    </row>
    <row r="5738" spans="1:3">
      <c r="A5738" t="s">
        <v>3585</v>
      </c>
      <c r="B5738" s="395">
        <v>30906</v>
      </c>
      <c r="C5738" s="407" t="s">
        <v>3493</v>
      </c>
    </row>
    <row r="5739" spans="1:3">
      <c r="A5739" s="59" t="s">
        <v>6082</v>
      </c>
      <c r="B5739" s="390">
        <v>34607</v>
      </c>
      <c r="C5739" s="410" t="s">
        <v>6352</v>
      </c>
    </row>
    <row r="5740" spans="1:3">
      <c r="A5740" t="s">
        <v>3801</v>
      </c>
      <c r="B5740" s="391">
        <v>29804</v>
      </c>
      <c r="C5740" s="407" t="s">
        <v>3030</v>
      </c>
    </row>
    <row r="5741" spans="1:3">
      <c r="A5741" t="s">
        <v>6161</v>
      </c>
      <c r="B5741" s="390">
        <v>33949</v>
      </c>
      <c r="C5741" s="410" t="s">
        <v>5851</v>
      </c>
    </row>
    <row r="5742" spans="1:3">
      <c r="A5742" s="59" t="s">
        <v>5132</v>
      </c>
      <c r="B5742" s="390">
        <v>33391</v>
      </c>
      <c r="C5742" s="408" t="s">
        <v>4846</v>
      </c>
    </row>
    <row r="5743" spans="1:3">
      <c r="A5743" t="s">
        <v>2639</v>
      </c>
      <c r="B5743" s="391">
        <v>29101</v>
      </c>
      <c r="C5743" s="407" t="s">
        <v>2322</v>
      </c>
    </row>
    <row r="5744" spans="1:3">
      <c r="A5744" s="59" t="s">
        <v>7418</v>
      </c>
      <c r="B5744" s="390">
        <v>35367</v>
      </c>
      <c r="C5744" s="410" t="s">
        <v>7478</v>
      </c>
    </row>
    <row r="5745" spans="1:3">
      <c r="A5745" s="164" t="s">
        <v>7912</v>
      </c>
      <c r="B5745" s="397">
        <v>35670</v>
      </c>
      <c r="C5745" s="413" t="s">
        <v>8291</v>
      </c>
    </row>
    <row r="5746" spans="1:3">
      <c r="A5746" s="109" t="s">
        <v>8205</v>
      </c>
      <c r="B5746" s="393">
        <v>34756</v>
      </c>
      <c r="C5746" s="412" t="s">
        <v>6351</v>
      </c>
    </row>
    <row r="5747" spans="1:3">
      <c r="A5747" t="s">
        <v>10041</v>
      </c>
      <c r="B5747" s="392">
        <v>36654</v>
      </c>
      <c r="C5747" s="409" t="s">
        <v>9980</v>
      </c>
    </row>
    <row r="5748" spans="1:3" ht="15.75" thickBot="1">
      <c r="A5748" t="s">
        <v>10047</v>
      </c>
      <c r="B5748" s="404">
        <v>36569</v>
      </c>
      <c r="C5748" s="409" t="s">
        <v>9339</v>
      </c>
    </row>
    <row r="5749" spans="1:3">
      <c r="A5749" t="s">
        <v>3136</v>
      </c>
      <c r="B5749" s="399">
        <v>31761</v>
      </c>
      <c r="C5749" s="407" t="s">
        <v>3137</v>
      </c>
    </row>
    <row r="5750" spans="1:3">
      <c r="A5750" s="59" t="s">
        <v>6537</v>
      </c>
      <c r="B5750" s="390">
        <v>34731</v>
      </c>
      <c r="C5750" s="408" t="s">
        <v>6797</v>
      </c>
    </row>
    <row r="5751" spans="1:3">
      <c r="A5751" t="s">
        <v>10058</v>
      </c>
      <c r="B5751" s="392">
        <v>36878</v>
      </c>
      <c r="C5751" s="409" t="s">
        <v>9980</v>
      </c>
    </row>
    <row r="5752" spans="1:3">
      <c r="A5752" s="90" t="s">
        <v>4151</v>
      </c>
      <c r="B5752" s="390">
        <v>32950</v>
      </c>
      <c r="C5752" s="408" t="s">
        <v>499</v>
      </c>
    </row>
    <row r="5753" spans="1:3">
      <c r="A5753" t="s">
        <v>3594</v>
      </c>
      <c r="B5753" s="391">
        <v>31893</v>
      </c>
      <c r="C5753" s="407" t="s">
        <v>3133</v>
      </c>
    </row>
    <row r="5754" spans="1:3">
      <c r="A5754" s="59" t="s">
        <v>5482</v>
      </c>
      <c r="B5754" s="390">
        <v>34158</v>
      </c>
      <c r="C5754" s="408" t="s">
        <v>5851</v>
      </c>
    </row>
    <row r="5755" spans="1:3">
      <c r="A5755" t="s">
        <v>1406</v>
      </c>
      <c r="B5755" s="391">
        <v>31012</v>
      </c>
      <c r="C5755" s="407" t="s">
        <v>1443</v>
      </c>
    </row>
    <row r="5756" spans="1:3">
      <c r="A5756" s="109" t="s">
        <v>7972</v>
      </c>
      <c r="B5756" s="393">
        <v>35636</v>
      </c>
      <c r="C5756" s="412" t="s">
        <v>8291</v>
      </c>
    </row>
    <row r="5757" spans="1:3" ht="15.75" thickBot="1">
      <c r="A5757" s="59" t="s">
        <v>6506</v>
      </c>
      <c r="B5757" s="394">
        <v>34862</v>
      </c>
      <c r="C5757" s="408" t="s">
        <v>6795</v>
      </c>
    </row>
    <row r="5758" spans="1:3">
      <c r="A5758" t="s">
        <v>1228</v>
      </c>
      <c r="B5758" s="395">
        <v>31625</v>
      </c>
      <c r="C5758" s="407" t="s">
        <v>3138</v>
      </c>
    </row>
    <row r="5759" spans="1:3">
      <c r="A5759" t="s">
        <v>2640</v>
      </c>
      <c r="B5759" s="391">
        <v>29439</v>
      </c>
      <c r="C5759" s="407" t="s">
        <v>3486</v>
      </c>
    </row>
    <row r="5760" spans="1:3">
      <c r="A5760" t="s">
        <v>9157</v>
      </c>
      <c r="B5760" s="391">
        <v>36293</v>
      </c>
      <c r="C5760" s="411" t="s">
        <v>8466</v>
      </c>
    </row>
    <row r="5761" spans="1:3">
      <c r="A5761" t="s">
        <v>9119</v>
      </c>
      <c r="B5761" s="391">
        <v>35674</v>
      </c>
      <c r="C5761" s="409" t="s">
        <v>8295</v>
      </c>
    </row>
    <row r="5762" spans="1:3">
      <c r="A5762" s="59" t="s">
        <v>5604</v>
      </c>
      <c r="B5762" s="390">
        <v>33860</v>
      </c>
      <c r="C5762" s="408" t="s">
        <v>5322</v>
      </c>
    </row>
    <row r="5763" spans="1:3">
      <c r="A5763" t="s">
        <v>9011</v>
      </c>
      <c r="B5763" s="391">
        <v>36161</v>
      </c>
      <c r="C5763" s="411" t="s">
        <v>8522</v>
      </c>
    </row>
    <row r="5764" spans="1:3">
      <c r="A5764" t="s">
        <v>598</v>
      </c>
      <c r="B5764" s="391">
        <v>32314</v>
      </c>
      <c r="C5764" s="407" t="s">
        <v>1153</v>
      </c>
    </row>
    <row r="5765" spans="1:3">
      <c r="A5765" s="59" t="s">
        <v>192</v>
      </c>
      <c r="B5765" s="390">
        <v>32881</v>
      </c>
      <c r="C5765" s="408" t="s">
        <v>402</v>
      </c>
    </row>
    <row r="5766" spans="1:3">
      <c r="A5766" s="164" t="s">
        <v>8230</v>
      </c>
      <c r="B5766" s="397">
        <v>35294</v>
      </c>
      <c r="C5766" s="413" t="s">
        <v>7478</v>
      </c>
    </row>
    <row r="5767" spans="1:3">
      <c r="A5767" t="s">
        <v>3058</v>
      </c>
      <c r="B5767" s="391">
        <v>29802</v>
      </c>
      <c r="C5767" s="407" t="s">
        <v>1375</v>
      </c>
    </row>
    <row r="5768" spans="1:3">
      <c r="A5768" s="59" t="s">
        <v>317</v>
      </c>
      <c r="B5768" s="390">
        <v>32223</v>
      </c>
      <c r="C5768" s="408" t="s">
        <v>2409</v>
      </c>
    </row>
    <row r="5769" spans="1:3" ht="15.75" thickBot="1">
      <c r="A5769" s="59" t="s">
        <v>4638</v>
      </c>
      <c r="B5769" s="394">
        <v>32085</v>
      </c>
      <c r="C5769" s="408" t="s">
        <v>2409</v>
      </c>
    </row>
    <row r="5770" spans="1:3">
      <c r="A5770" t="s">
        <v>10288</v>
      </c>
      <c r="B5770" s="405">
        <v>35872</v>
      </c>
      <c r="C5770" s="414" t="s">
        <v>10151</v>
      </c>
    </row>
    <row r="5771" spans="1:3">
      <c r="A5771" t="s">
        <v>2641</v>
      </c>
      <c r="B5771" s="391">
        <v>31860</v>
      </c>
      <c r="C5771" s="407" t="s">
        <v>2294</v>
      </c>
    </row>
    <row r="5772" spans="1:3">
      <c r="A5772" s="59" t="s">
        <v>5020</v>
      </c>
      <c r="B5772" s="390">
        <v>33694</v>
      </c>
      <c r="C5772" s="408" t="s">
        <v>5322</v>
      </c>
    </row>
    <row r="5773" spans="1:3">
      <c r="A5773" s="59" t="s">
        <v>6697</v>
      </c>
      <c r="B5773" s="390">
        <v>35518</v>
      </c>
      <c r="C5773" s="408" t="s">
        <v>6801</v>
      </c>
    </row>
    <row r="5774" spans="1:3">
      <c r="A5774" t="s">
        <v>9334</v>
      </c>
      <c r="B5774" s="391">
        <v>35735</v>
      </c>
      <c r="C5774" s="409" t="s">
        <v>8284</v>
      </c>
    </row>
    <row r="5775" spans="1:3">
      <c r="A5775" s="316" t="s">
        <v>11336</v>
      </c>
      <c r="B5775" s="396">
        <v>36271</v>
      </c>
      <c r="C5775" s="409" t="s">
        <v>10953</v>
      </c>
    </row>
    <row r="5776" spans="1:3">
      <c r="A5776" s="59" t="s">
        <v>5558</v>
      </c>
      <c r="B5776" s="390">
        <v>33864</v>
      </c>
      <c r="C5776" s="408" t="s">
        <v>5840</v>
      </c>
    </row>
    <row r="5777" spans="1:3">
      <c r="A5777" s="59" t="s">
        <v>6575</v>
      </c>
      <c r="B5777" s="390">
        <v>35201</v>
      </c>
      <c r="C5777" s="408" t="s">
        <v>6795</v>
      </c>
    </row>
    <row r="5778" spans="1:3">
      <c r="A5778" s="59" t="s">
        <v>6522</v>
      </c>
      <c r="B5778" s="390">
        <v>35548</v>
      </c>
      <c r="C5778" s="408" t="s">
        <v>6831</v>
      </c>
    </row>
    <row r="5779" spans="1:3">
      <c r="A5779" t="s">
        <v>3142</v>
      </c>
      <c r="B5779" s="391">
        <v>29463</v>
      </c>
      <c r="C5779" s="407" t="s">
        <v>2091</v>
      </c>
    </row>
    <row r="5780" spans="1:3">
      <c r="A5780" s="59" t="s">
        <v>7323</v>
      </c>
      <c r="B5780" s="390">
        <v>34892</v>
      </c>
      <c r="C5780" s="410" t="s">
        <v>6351</v>
      </c>
    </row>
    <row r="5781" spans="1:3">
      <c r="A5781" t="s">
        <v>2691</v>
      </c>
      <c r="B5781" s="391">
        <v>27827</v>
      </c>
      <c r="C5781" s="407" t="s">
        <v>3179</v>
      </c>
    </row>
    <row r="5782" spans="1:3">
      <c r="A5782" s="316" t="s">
        <v>11337</v>
      </c>
      <c r="B5782" s="396">
        <v>36720</v>
      </c>
      <c r="C5782" s="409">
        <v>23.4</v>
      </c>
    </row>
    <row r="5783" spans="1:3">
      <c r="A5783" s="59" t="s">
        <v>5458</v>
      </c>
      <c r="B5783" s="390">
        <v>34465</v>
      </c>
      <c r="C5783" s="408" t="s">
        <v>5843</v>
      </c>
    </row>
    <row r="5784" spans="1:3">
      <c r="A5784" s="10" t="s">
        <v>4415</v>
      </c>
      <c r="B5784" s="391">
        <v>33437</v>
      </c>
      <c r="C5784" s="408" t="s">
        <v>4868</v>
      </c>
    </row>
    <row r="5785" spans="1:3" ht="15.75" thickBot="1">
      <c r="A5785" t="s">
        <v>11338</v>
      </c>
      <c r="B5785" s="400">
        <v>35699</v>
      </c>
      <c r="C5785" s="409" t="s">
        <v>10949</v>
      </c>
    </row>
    <row r="5786" spans="1:3">
      <c r="A5786" t="s">
        <v>2642</v>
      </c>
      <c r="B5786" s="395">
        <v>31758</v>
      </c>
      <c r="C5786" s="407" t="s">
        <v>2414</v>
      </c>
    </row>
    <row r="5787" spans="1:3">
      <c r="A5787" s="59" t="s">
        <v>5227</v>
      </c>
      <c r="B5787" s="390">
        <v>33649</v>
      </c>
      <c r="C5787" s="408" t="s">
        <v>5314</v>
      </c>
    </row>
    <row r="5788" spans="1:3">
      <c r="A5788" s="109" t="s">
        <v>8032</v>
      </c>
      <c r="B5788" s="393">
        <v>35653</v>
      </c>
      <c r="C5788" s="412" t="s">
        <v>8286</v>
      </c>
    </row>
    <row r="5789" spans="1:3">
      <c r="A5789" t="s">
        <v>318</v>
      </c>
      <c r="B5789" s="391">
        <v>31096</v>
      </c>
      <c r="C5789" s="407" t="s">
        <v>2796</v>
      </c>
    </row>
    <row r="5790" spans="1:3">
      <c r="A5790" t="s">
        <v>1132</v>
      </c>
      <c r="B5790" s="391">
        <v>31096</v>
      </c>
      <c r="C5790" s="407" t="s">
        <v>2796</v>
      </c>
    </row>
    <row r="5791" spans="1:3">
      <c r="A5791" t="s">
        <v>2665</v>
      </c>
      <c r="B5791" s="391">
        <v>30163</v>
      </c>
      <c r="C5791" s="407" t="s">
        <v>2984</v>
      </c>
    </row>
    <row r="5792" spans="1:3">
      <c r="A5792" s="59" t="s">
        <v>5106</v>
      </c>
      <c r="B5792" s="390">
        <v>33565</v>
      </c>
      <c r="C5792" s="408" t="s">
        <v>4184</v>
      </c>
    </row>
    <row r="5793" spans="1:3">
      <c r="A5793" s="90" t="s">
        <v>4152</v>
      </c>
      <c r="B5793" s="390">
        <v>33407</v>
      </c>
      <c r="C5793" s="408" t="s">
        <v>4180</v>
      </c>
    </row>
    <row r="5794" spans="1:3">
      <c r="A5794" s="90" t="s">
        <v>4153</v>
      </c>
      <c r="B5794" s="390">
        <v>33495</v>
      </c>
      <c r="C5794" s="408" t="s">
        <v>4194</v>
      </c>
    </row>
    <row r="5795" spans="1:3">
      <c r="A5795" s="59" t="s">
        <v>5410</v>
      </c>
      <c r="B5795" s="390">
        <v>33009</v>
      </c>
      <c r="C5795" s="408" t="s">
        <v>4846</v>
      </c>
    </row>
    <row r="5796" spans="1:3">
      <c r="A5796" s="59" t="s">
        <v>6642</v>
      </c>
      <c r="B5796" s="390">
        <v>35388</v>
      </c>
      <c r="C5796" s="408" t="s">
        <v>6797</v>
      </c>
    </row>
    <row r="5797" spans="1:3">
      <c r="A5797" t="s">
        <v>599</v>
      </c>
      <c r="B5797" s="391">
        <v>26106</v>
      </c>
      <c r="C5797" s="407"/>
    </row>
    <row r="5798" spans="1:3">
      <c r="A5798" s="316" t="s">
        <v>11339</v>
      </c>
      <c r="B5798" s="396">
        <v>36179</v>
      </c>
      <c r="C5798" s="409">
        <v>23.4</v>
      </c>
    </row>
    <row r="5799" spans="1:3">
      <c r="A5799" t="s">
        <v>2643</v>
      </c>
      <c r="B5799" s="391">
        <v>28696</v>
      </c>
      <c r="C5799" s="407" t="s">
        <v>2644</v>
      </c>
    </row>
    <row r="5800" spans="1:3">
      <c r="A5800" t="s">
        <v>9911</v>
      </c>
      <c r="B5800" s="391">
        <v>36100</v>
      </c>
      <c r="C5800" s="407" t="s">
        <v>8295</v>
      </c>
    </row>
    <row r="5801" spans="1:3">
      <c r="A5801" s="10" t="s">
        <v>4457</v>
      </c>
      <c r="B5801" s="391">
        <v>33832</v>
      </c>
      <c r="C5801" s="408" t="s">
        <v>4846</v>
      </c>
    </row>
    <row r="5802" spans="1:3">
      <c r="A5802" t="s">
        <v>600</v>
      </c>
      <c r="B5802" s="391">
        <v>29623</v>
      </c>
      <c r="C5802" s="407" t="s">
        <v>601</v>
      </c>
    </row>
    <row r="5803" spans="1:3" ht="15.75" thickBot="1">
      <c r="A5803" s="109" t="s">
        <v>11406</v>
      </c>
      <c r="B5803" s="418">
        <v>35403</v>
      </c>
      <c r="C5803" s="412" t="s">
        <v>8292</v>
      </c>
    </row>
    <row r="5804" spans="1:3">
      <c r="A5804" s="59" t="s">
        <v>5451</v>
      </c>
      <c r="B5804" s="402">
        <v>34662</v>
      </c>
      <c r="C5804" s="408" t="s">
        <v>5842</v>
      </c>
    </row>
    <row r="5805" spans="1:3">
      <c r="A5805" s="90" t="s">
        <v>4154</v>
      </c>
      <c r="B5805" s="390">
        <v>32368</v>
      </c>
      <c r="C5805" s="408" t="s">
        <v>402</v>
      </c>
    </row>
    <row r="5806" spans="1:3">
      <c r="A5806" s="59" t="s">
        <v>6077</v>
      </c>
      <c r="B5806" s="390">
        <v>34038</v>
      </c>
      <c r="C5806" s="410" t="s">
        <v>5840</v>
      </c>
    </row>
    <row r="5807" spans="1:3">
      <c r="A5807" s="10" t="s">
        <v>4333</v>
      </c>
      <c r="B5807" s="391">
        <v>32761</v>
      </c>
      <c r="C5807" s="408" t="s">
        <v>4184</v>
      </c>
    </row>
    <row r="5808" spans="1:3">
      <c r="A5808" s="316" t="s">
        <v>11340</v>
      </c>
      <c r="B5808" s="403">
        <v>37120</v>
      </c>
      <c r="C5808" s="409">
        <v>23.3</v>
      </c>
    </row>
    <row r="5809" spans="1:3">
      <c r="A5809" t="s">
        <v>2645</v>
      </c>
      <c r="B5809" s="391">
        <v>31694</v>
      </c>
      <c r="C5809" s="407" t="s">
        <v>2414</v>
      </c>
    </row>
    <row r="5810" spans="1:3">
      <c r="A5810" s="59" t="s">
        <v>5694</v>
      </c>
      <c r="B5810" s="390">
        <v>34022</v>
      </c>
      <c r="C5810" s="408" t="s">
        <v>5841</v>
      </c>
    </row>
    <row r="5811" spans="1:3">
      <c r="A5811" t="s">
        <v>2646</v>
      </c>
      <c r="B5811" s="391">
        <v>31621</v>
      </c>
      <c r="C5811" s="407" t="s">
        <v>3140</v>
      </c>
    </row>
    <row r="5812" spans="1:3">
      <c r="A5812" s="59" t="s">
        <v>5701</v>
      </c>
      <c r="B5812" s="390">
        <v>34448</v>
      </c>
      <c r="C5812" s="408" t="s">
        <v>5851</v>
      </c>
    </row>
    <row r="5813" spans="1:3">
      <c r="A5813" t="s">
        <v>2647</v>
      </c>
      <c r="B5813" s="391">
        <v>30476</v>
      </c>
      <c r="C5813" s="407" t="s">
        <v>2648</v>
      </c>
    </row>
    <row r="5814" spans="1:3">
      <c r="A5814" s="59" t="s">
        <v>6719</v>
      </c>
      <c r="B5814" s="390">
        <v>35157</v>
      </c>
      <c r="C5814" s="408" t="s">
        <v>6804</v>
      </c>
    </row>
    <row r="5815" spans="1:3">
      <c r="A5815" t="s">
        <v>1389</v>
      </c>
      <c r="B5815" s="391">
        <v>30192</v>
      </c>
      <c r="C5815" s="407" t="s">
        <v>3491</v>
      </c>
    </row>
    <row r="5816" spans="1:3">
      <c r="A5816" t="s">
        <v>10031</v>
      </c>
      <c r="B5816" s="392">
        <v>36233</v>
      </c>
      <c r="C5816" s="409" t="s">
        <v>9612</v>
      </c>
    </row>
    <row r="5817" spans="1:3">
      <c r="A5817" t="s">
        <v>2429</v>
      </c>
      <c r="B5817" s="391">
        <v>30556</v>
      </c>
      <c r="C5817" s="407" t="s">
        <v>2200</v>
      </c>
    </row>
    <row r="5818" spans="1:3" ht="15.75" thickBot="1">
      <c r="A5818" s="316" t="s">
        <v>11341</v>
      </c>
      <c r="B5818" s="400">
        <v>37336</v>
      </c>
      <c r="C5818" s="409">
        <v>23.6</v>
      </c>
    </row>
    <row r="5819" spans="1:3">
      <c r="A5819" t="s">
        <v>10289</v>
      </c>
      <c r="B5819" s="405">
        <v>35272</v>
      </c>
      <c r="C5819" s="344" t="s">
        <v>10151</v>
      </c>
    </row>
    <row r="5820" spans="1:3">
      <c r="A5820" t="s">
        <v>1889</v>
      </c>
      <c r="B5820" s="391">
        <v>28174</v>
      </c>
      <c r="C5820" s="342" t="s">
        <v>2421</v>
      </c>
    </row>
    <row r="5821" spans="1:3">
      <c r="A5821" t="s">
        <v>4505</v>
      </c>
      <c r="B5821" s="391">
        <v>33048</v>
      </c>
      <c r="C5821" s="337" t="s">
        <v>4182</v>
      </c>
    </row>
    <row r="5822" spans="1:3">
      <c r="A5822" s="59" t="s">
        <v>6095</v>
      </c>
      <c r="B5822" s="390">
        <v>34308</v>
      </c>
      <c r="C5822" s="347" t="s">
        <v>6353</v>
      </c>
    </row>
    <row r="5823" spans="1:3">
      <c r="A5823" t="s">
        <v>602</v>
      </c>
      <c r="B5823" s="391">
        <v>30992</v>
      </c>
      <c r="C5823" s="342" t="s">
        <v>603</v>
      </c>
    </row>
    <row r="5824" spans="1:3">
      <c r="A5824" s="10" t="s">
        <v>4407</v>
      </c>
      <c r="B5824" s="391">
        <v>33569</v>
      </c>
      <c r="C5824" s="337" t="s">
        <v>4852</v>
      </c>
    </row>
    <row r="5825" spans="1:3">
      <c r="A5825" t="s">
        <v>9312</v>
      </c>
      <c r="B5825" s="391">
        <v>35947</v>
      </c>
      <c r="C5825" s="340" t="s">
        <v>8284</v>
      </c>
    </row>
    <row r="5826" spans="1:3" ht="15.75" thickBot="1">
      <c r="A5826" s="90" t="s">
        <v>4155</v>
      </c>
      <c r="B5826" s="394">
        <v>32563</v>
      </c>
      <c r="C5826" s="337" t="s">
        <v>497</v>
      </c>
    </row>
    <row r="5827" spans="1:3">
      <c r="A5827" s="10" t="s">
        <v>4535</v>
      </c>
      <c r="B5827" s="399">
        <v>34134</v>
      </c>
      <c r="C5827" s="337" t="s">
        <v>4871</v>
      </c>
    </row>
    <row r="5828" spans="1:3">
      <c r="A5828" s="99" t="s">
        <v>11342</v>
      </c>
      <c r="B5828" s="396">
        <v>35956</v>
      </c>
      <c r="C5828" s="340" t="s">
        <v>10953</v>
      </c>
    </row>
    <row r="5829" spans="1:3">
      <c r="A5829" t="s">
        <v>1962</v>
      </c>
      <c r="B5829" s="391">
        <v>29573</v>
      </c>
      <c r="C5829" s="342" t="s">
        <v>1615</v>
      </c>
    </row>
    <row r="5830" spans="1:3">
      <c r="A5830" t="s">
        <v>5088</v>
      </c>
      <c r="B5830" s="391">
        <v>29573</v>
      </c>
      <c r="C5830" s="342" t="s">
        <v>1615</v>
      </c>
    </row>
    <row r="5831" spans="1:3">
      <c r="A5831" t="s">
        <v>9935</v>
      </c>
      <c r="B5831" s="392">
        <v>36292</v>
      </c>
      <c r="C5831" s="340" t="s">
        <v>9542</v>
      </c>
    </row>
    <row r="5832" spans="1:3">
      <c r="A5832" t="s">
        <v>2649</v>
      </c>
      <c r="B5832" s="391">
        <v>32205</v>
      </c>
      <c r="C5832" s="342" t="s">
        <v>2441</v>
      </c>
    </row>
    <row r="5833" spans="1:3">
      <c r="A5833" s="59" t="s">
        <v>6186</v>
      </c>
      <c r="B5833" s="390">
        <v>34956</v>
      </c>
      <c r="C5833" s="347" t="s">
        <v>6391</v>
      </c>
    </row>
    <row r="5834" spans="1:3">
      <c r="A5834" t="s">
        <v>10070</v>
      </c>
      <c r="B5834" s="392">
        <v>36055</v>
      </c>
      <c r="C5834" s="340" t="s">
        <v>9339</v>
      </c>
    </row>
    <row r="5835" spans="1:3">
      <c r="A5835" s="59" t="s">
        <v>7340</v>
      </c>
      <c r="B5835" s="390">
        <v>35159</v>
      </c>
      <c r="C5835" s="347" t="s">
        <v>6802</v>
      </c>
    </row>
    <row r="5836" spans="1:3">
      <c r="A5836" s="90" t="s">
        <v>4156</v>
      </c>
      <c r="B5836" s="390">
        <v>32499</v>
      </c>
      <c r="C5836" s="337" t="s">
        <v>4178</v>
      </c>
    </row>
    <row r="5837" spans="1:3">
      <c r="A5837" s="100" t="s">
        <v>4570</v>
      </c>
      <c r="B5837" s="391">
        <v>33102</v>
      </c>
      <c r="C5837" s="337" t="s">
        <v>4848</v>
      </c>
    </row>
    <row r="5838" spans="1:3">
      <c r="A5838" s="59" t="s">
        <v>5656</v>
      </c>
      <c r="B5838" s="390">
        <v>33915</v>
      </c>
      <c r="C5838" s="337" t="s">
        <v>5839</v>
      </c>
    </row>
    <row r="5839" spans="1:3">
      <c r="A5839" t="s">
        <v>604</v>
      </c>
      <c r="B5839" s="391">
        <v>32589</v>
      </c>
      <c r="C5839" s="342" t="s">
        <v>605</v>
      </c>
    </row>
    <row r="5840" spans="1:3">
      <c r="A5840" s="59" t="s">
        <v>6164</v>
      </c>
      <c r="B5840" s="390">
        <v>34618</v>
      </c>
      <c r="C5840" s="347" t="s">
        <v>6392</v>
      </c>
    </row>
    <row r="5841" spans="1:3">
      <c r="A5841" t="s">
        <v>10032</v>
      </c>
      <c r="B5841" s="392">
        <v>35683</v>
      </c>
      <c r="C5841" s="340" t="s">
        <v>9612</v>
      </c>
    </row>
    <row r="5842" spans="1:3">
      <c r="A5842" s="59" t="s">
        <v>7156</v>
      </c>
      <c r="B5842" s="390">
        <v>35143</v>
      </c>
      <c r="C5842" s="347" t="s">
        <v>6801</v>
      </c>
    </row>
    <row r="5843" spans="1:3">
      <c r="A5843" s="59" t="s">
        <v>7187</v>
      </c>
      <c r="B5843" s="390">
        <v>35268</v>
      </c>
      <c r="C5843" s="347" t="s">
        <v>7482</v>
      </c>
    </row>
    <row r="5844" spans="1:3">
      <c r="A5844" s="276" t="s">
        <v>4438</v>
      </c>
      <c r="B5844" s="391">
        <v>33259</v>
      </c>
      <c r="C5844" s="337" t="s">
        <v>4855</v>
      </c>
    </row>
    <row r="5845" spans="1:3">
      <c r="A5845" s="59" t="s">
        <v>5595</v>
      </c>
      <c r="B5845" s="390">
        <v>33409</v>
      </c>
      <c r="C5845" s="337" t="s">
        <v>4846</v>
      </c>
    </row>
    <row r="5846" spans="1:3">
      <c r="A5846" s="316" t="s">
        <v>11343</v>
      </c>
      <c r="B5846" s="403">
        <v>36501</v>
      </c>
      <c r="C5846" s="340" t="s">
        <v>10953</v>
      </c>
    </row>
    <row r="5847" spans="1:3" ht="15.75" thickBot="1">
      <c r="A5847" s="59" t="s">
        <v>4647</v>
      </c>
      <c r="B5847" s="394">
        <v>32981</v>
      </c>
      <c r="C5847" s="337" t="s">
        <v>4179</v>
      </c>
    </row>
    <row r="5848" spans="1:3">
      <c r="A5848" s="316" t="s">
        <v>11344</v>
      </c>
      <c r="B5848" s="419">
        <v>36806</v>
      </c>
      <c r="C5848" s="340" t="s">
        <v>10953</v>
      </c>
    </row>
    <row r="5849" spans="1:3">
      <c r="A5849" t="s">
        <v>2419</v>
      </c>
      <c r="B5849" s="391">
        <v>28811</v>
      </c>
      <c r="C5849" s="342" t="s">
        <v>2420</v>
      </c>
    </row>
    <row r="5850" spans="1:3">
      <c r="A5850" s="59" t="s">
        <v>5023</v>
      </c>
      <c r="B5850" s="390">
        <v>33810</v>
      </c>
      <c r="C5850" s="337" t="s">
        <v>5346</v>
      </c>
    </row>
    <row r="5851" spans="1:3">
      <c r="A5851" s="123" t="s">
        <v>10290</v>
      </c>
      <c r="B5851" s="420">
        <v>36186</v>
      </c>
      <c r="C5851" s="344" t="s">
        <v>10151</v>
      </c>
    </row>
    <row r="5852" spans="1:3">
      <c r="A5852" t="s">
        <v>2609</v>
      </c>
      <c r="B5852" s="391">
        <v>30302</v>
      </c>
      <c r="C5852" s="342" t="s">
        <v>3495</v>
      </c>
    </row>
    <row r="5853" spans="1:3">
      <c r="A5853" s="59" t="s">
        <v>5509</v>
      </c>
      <c r="B5853" s="390">
        <v>34412</v>
      </c>
      <c r="C5853" s="337" t="s">
        <v>5851</v>
      </c>
    </row>
    <row r="5854" spans="1:3">
      <c r="A5854" t="s">
        <v>2650</v>
      </c>
      <c r="B5854" s="391">
        <v>32140</v>
      </c>
      <c r="C5854" s="342" t="s">
        <v>2651</v>
      </c>
    </row>
    <row r="5855" spans="1:3">
      <c r="A5855" t="s">
        <v>9290</v>
      </c>
      <c r="B5855" s="391">
        <v>35704</v>
      </c>
      <c r="C5855" s="341" t="s">
        <v>8466</v>
      </c>
    </row>
    <row r="5856" spans="1:3">
      <c r="A5856" s="90" t="s">
        <v>4157</v>
      </c>
      <c r="B5856" s="390">
        <v>32880</v>
      </c>
      <c r="C5856" s="337" t="s">
        <v>4182</v>
      </c>
    </row>
    <row r="5857" spans="1:3">
      <c r="A5857" t="s">
        <v>2652</v>
      </c>
      <c r="B5857" s="398">
        <v>32363</v>
      </c>
      <c r="C5857" s="342" t="s">
        <v>2441</v>
      </c>
    </row>
    <row r="5858" spans="1:3">
      <c r="A5858" t="s">
        <v>2653</v>
      </c>
      <c r="B5858" s="391">
        <v>31669</v>
      </c>
      <c r="C5858" s="342" t="s">
        <v>2292</v>
      </c>
    </row>
    <row r="5859" spans="1:3">
      <c r="A5859" t="s">
        <v>1318</v>
      </c>
      <c r="B5859" s="391">
        <v>31332</v>
      </c>
      <c r="C5859" s="342" t="s">
        <v>3138</v>
      </c>
    </row>
    <row r="5860" spans="1:3">
      <c r="A5860" t="s">
        <v>9235</v>
      </c>
      <c r="B5860" s="391">
        <v>36039</v>
      </c>
      <c r="C5860" s="341" t="s">
        <v>8698</v>
      </c>
    </row>
    <row r="5861" spans="1:3">
      <c r="A5861" t="s">
        <v>10291</v>
      </c>
      <c r="B5861" s="392">
        <v>35792</v>
      </c>
      <c r="C5861" s="344" t="s">
        <v>10151</v>
      </c>
    </row>
    <row r="5862" spans="1:3">
      <c r="A5862" t="s">
        <v>10291</v>
      </c>
      <c r="B5862" s="392">
        <v>35792</v>
      </c>
      <c r="C5862" s="344" t="s">
        <v>10151</v>
      </c>
    </row>
    <row r="5863" spans="1:3">
      <c r="A5863" t="s">
        <v>10292</v>
      </c>
      <c r="B5863" s="392">
        <v>35934</v>
      </c>
      <c r="C5863" s="344" t="s">
        <v>10151</v>
      </c>
    </row>
    <row r="5864" spans="1:3">
      <c r="A5864" s="59" t="s">
        <v>5347</v>
      </c>
      <c r="B5864" s="394">
        <v>32996</v>
      </c>
      <c r="C5864" s="337" t="s">
        <v>4182</v>
      </c>
    </row>
    <row r="5865" spans="1:3">
      <c r="A5865" t="s">
        <v>1748</v>
      </c>
      <c r="B5865" s="391">
        <v>30012</v>
      </c>
      <c r="C5865" s="342" t="s">
        <v>2197</v>
      </c>
    </row>
    <row r="5866" spans="1:3">
      <c r="A5866" s="10" t="s">
        <v>4351</v>
      </c>
      <c r="B5866" s="391">
        <v>33270</v>
      </c>
      <c r="C5866" s="337" t="s">
        <v>4180</v>
      </c>
    </row>
    <row r="5867" spans="1:3">
      <c r="A5867" s="59" t="s">
        <v>7181</v>
      </c>
      <c r="B5867" s="390">
        <v>35235</v>
      </c>
      <c r="C5867" s="347" t="s">
        <v>7475</v>
      </c>
    </row>
    <row r="5868" spans="1:3">
      <c r="A5868" s="59" t="s">
        <v>5404</v>
      </c>
      <c r="B5868" s="390">
        <v>32918</v>
      </c>
      <c r="C5868" s="337" t="s">
        <v>4852</v>
      </c>
    </row>
    <row r="5869" spans="1:3">
      <c r="A5869" s="109" t="s">
        <v>8223</v>
      </c>
      <c r="B5869" s="393">
        <v>35091</v>
      </c>
      <c r="C5869" s="346" t="s">
        <v>8286</v>
      </c>
    </row>
    <row r="5870" spans="1:3">
      <c r="A5870" t="s">
        <v>3447</v>
      </c>
      <c r="B5870" s="391">
        <v>31051</v>
      </c>
      <c r="C5870" s="342" t="s">
        <v>2884</v>
      </c>
    </row>
    <row r="5871" spans="1:3">
      <c r="A5871" s="59" t="s">
        <v>319</v>
      </c>
      <c r="B5871" s="390">
        <v>32467</v>
      </c>
      <c r="C5871" s="337" t="s">
        <v>499</v>
      </c>
    </row>
    <row r="5872" spans="1:3">
      <c r="A5872" s="59" t="s">
        <v>222</v>
      </c>
      <c r="B5872" s="390">
        <v>30603</v>
      </c>
      <c r="C5872" s="337" t="s">
        <v>74</v>
      </c>
    </row>
    <row r="5873" spans="1:3">
      <c r="A5873" t="s">
        <v>3285</v>
      </c>
      <c r="B5873" s="391">
        <v>31232</v>
      </c>
      <c r="C5873" s="342" t="s">
        <v>2796</v>
      </c>
    </row>
    <row r="5874" spans="1:3">
      <c r="A5874" s="99" t="s">
        <v>11345</v>
      </c>
      <c r="B5874" s="396">
        <v>35941</v>
      </c>
      <c r="C5874" s="340" t="s">
        <v>10949</v>
      </c>
    </row>
    <row r="5875" spans="1:3">
      <c r="A5875" t="s">
        <v>606</v>
      </c>
      <c r="B5875" s="391">
        <v>31947</v>
      </c>
      <c r="C5875" s="342" t="s">
        <v>2441</v>
      </c>
    </row>
    <row r="5876" spans="1:3">
      <c r="A5876" t="s">
        <v>2697</v>
      </c>
      <c r="B5876" s="391">
        <v>29707</v>
      </c>
      <c r="C5876" s="342" t="s">
        <v>2986</v>
      </c>
    </row>
    <row r="5877" spans="1:3">
      <c r="A5877" t="s">
        <v>3129</v>
      </c>
      <c r="B5877" s="391">
        <v>32362</v>
      </c>
      <c r="C5877" s="342" t="s">
        <v>3130</v>
      </c>
    </row>
    <row r="5878" spans="1:3">
      <c r="A5878" s="10" t="s">
        <v>4623</v>
      </c>
      <c r="B5878" s="391">
        <v>33283</v>
      </c>
      <c r="C5878" s="337" t="s">
        <v>4846</v>
      </c>
    </row>
    <row r="5879" spans="1:3">
      <c r="A5879" t="s">
        <v>2654</v>
      </c>
      <c r="B5879" s="398">
        <v>29528</v>
      </c>
      <c r="C5879" s="342" t="s">
        <v>3030</v>
      </c>
    </row>
    <row r="5880" spans="1:3">
      <c r="A5880" t="s">
        <v>2185</v>
      </c>
      <c r="B5880" s="391">
        <v>29593</v>
      </c>
      <c r="C5880" s="342" t="s">
        <v>2091</v>
      </c>
    </row>
    <row r="5881" spans="1:3">
      <c r="A5881" t="s">
        <v>1058</v>
      </c>
      <c r="B5881" s="391">
        <v>31475</v>
      </c>
      <c r="C5881" s="342" t="s">
        <v>1440</v>
      </c>
    </row>
    <row r="5882" spans="1:3">
      <c r="A5882" t="s">
        <v>3802</v>
      </c>
      <c r="B5882" s="391">
        <v>30471</v>
      </c>
      <c r="C5882" s="342" t="s">
        <v>2794</v>
      </c>
    </row>
    <row r="5883" spans="1:3">
      <c r="A5883" s="10" t="s">
        <v>4631</v>
      </c>
      <c r="B5883" s="391">
        <v>33003</v>
      </c>
      <c r="C5883" s="337" t="s">
        <v>4846</v>
      </c>
    </row>
    <row r="5884" spans="1:3">
      <c r="A5884" s="59" t="s">
        <v>5662</v>
      </c>
      <c r="B5884" s="390">
        <v>33968</v>
      </c>
      <c r="C5884" s="347" t="s">
        <v>5878</v>
      </c>
    </row>
    <row r="5885" spans="1:3">
      <c r="A5885" s="90" t="s">
        <v>4158</v>
      </c>
      <c r="B5885" s="390">
        <v>33115</v>
      </c>
      <c r="C5885" s="337" t="s">
        <v>4193</v>
      </c>
    </row>
    <row r="5886" spans="1:3">
      <c r="A5886" t="s">
        <v>8954</v>
      </c>
      <c r="B5886" s="391">
        <v>36312</v>
      </c>
      <c r="C5886" s="341" t="s">
        <v>8401</v>
      </c>
    </row>
    <row r="5887" spans="1:3">
      <c r="A5887" t="s">
        <v>11346</v>
      </c>
      <c r="B5887" s="396">
        <v>34968</v>
      </c>
      <c r="C5887" s="340" t="s">
        <v>7479</v>
      </c>
    </row>
    <row r="5888" spans="1:3">
      <c r="A5888" s="10" t="s">
        <v>9014</v>
      </c>
      <c r="B5888" s="391">
        <v>35704</v>
      </c>
      <c r="C5888" s="340" t="s">
        <v>8295</v>
      </c>
    </row>
    <row r="5889" spans="1:3" ht="15.75" thickBot="1">
      <c r="A5889" s="316" t="s">
        <v>11347</v>
      </c>
      <c r="B5889" s="400">
        <v>36355</v>
      </c>
      <c r="C5889" s="340" t="s">
        <v>10955</v>
      </c>
    </row>
    <row r="5890" spans="1:3">
      <c r="A5890" s="59" t="s">
        <v>5228</v>
      </c>
      <c r="B5890" s="401">
        <v>33813</v>
      </c>
      <c r="C5890" s="337" t="s">
        <v>5314</v>
      </c>
    </row>
    <row r="5891" spans="1:3">
      <c r="A5891" s="59" t="s">
        <v>5133</v>
      </c>
      <c r="B5891" s="390">
        <v>33391</v>
      </c>
      <c r="C5891" s="337" t="s">
        <v>4846</v>
      </c>
    </row>
    <row r="5892" spans="1:3">
      <c r="A5892" t="s">
        <v>765</v>
      </c>
      <c r="B5892" s="391">
        <v>31898</v>
      </c>
      <c r="C5892" s="342" t="s">
        <v>2409</v>
      </c>
    </row>
    <row r="5893" spans="1:3">
      <c r="A5893" s="10" t="s">
        <v>4574</v>
      </c>
      <c r="B5893" s="391">
        <v>33266</v>
      </c>
      <c r="C5893" s="337" t="s">
        <v>4848</v>
      </c>
    </row>
    <row r="5894" spans="1:3">
      <c r="A5894" t="s">
        <v>1677</v>
      </c>
      <c r="B5894" s="391">
        <v>29100</v>
      </c>
      <c r="C5894" s="342" t="s">
        <v>2702</v>
      </c>
    </row>
    <row r="5895" spans="1:3">
      <c r="A5895" s="123" t="s">
        <v>2655</v>
      </c>
      <c r="B5895" s="391">
        <v>31042</v>
      </c>
      <c r="C5895" s="342" t="s">
        <v>2796</v>
      </c>
    </row>
    <row r="5896" spans="1:3">
      <c r="A5896" s="59" t="s">
        <v>6233</v>
      </c>
      <c r="B5896" s="390">
        <v>34294</v>
      </c>
      <c r="C5896" s="347" t="s">
        <v>6353</v>
      </c>
    </row>
    <row r="5897" spans="1:3">
      <c r="A5897" t="s">
        <v>9145</v>
      </c>
      <c r="B5897" s="391">
        <v>35490</v>
      </c>
      <c r="C5897" s="340" t="s">
        <v>8295</v>
      </c>
    </row>
    <row r="5898" spans="1:3">
      <c r="A5898" s="10" t="s">
        <v>4460</v>
      </c>
      <c r="B5898" s="391">
        <v>33192</v>
      </c>
      <c r="C5898" s="337" t="s">
        <v>4846</v>
      </c>
    </row>
    <row r="5899" spans="1:3">
      <c r="A5899" s="59" t="s">
        <v>5723</v>
      </c>
      <c r="B5899" s="390">
        <v>33972</v>
      </c>
      <c r="C5899" s="337" t="s">
        <v>5840</v>
      </c>
    </row>
    <row r="5900" spans="1:3">
      <c r="A5900" t="s">
        <v>5977</v>
      </c>
      <c r="B5900" s="391">
        <v>34023</v>
      </c>
      <c r="C5900" s="342" t="s">
        <v>5841</v>
      </c>
    </row>
    <row r="5901" spans="1:3">
      <c r="A5901" t="s">
        <v>1218</v>
      </c>
      <c r="B5901" s="391">
        <v>31099</v>
      </c>
      <c r="C5901" s="342" t="s">
        <v>3137</v>
      </c>
    </row>
    <row r="5902" spans="1:3">
      <c r="A5902" t="s">
        <v>8988</v>
      </c>
      <c r="B5902" s="391">
        <v>35612</v>
      </c>
      <c r="C5902" s="340" t="s">
        <v>8295</v>
      </c>
    </row>
    <row r="5903" spans="1:3">
      <c r="A5903" s="59" t="s">
        <v>5578</v>
      </c>
      <c r="B5903" s="390">
        <v>33437</v>
      </c>
      <c r="C5903" s="337" t="s">
        <v>4179</v>
      </c>
    </row>
    <row r="5904" spans="1:3">
      <c r="A5904" s="90" t="s">
        <v>3826</v>
      </c>
      <c r="B5904" s="394">
        <v>32933</v>
      </c>
      <c r="C5904" s="337" t="s">
        <v>499</v>
      </c>
    </row>
    <row r="5905" spans="1:3">
      <c r="A5905" s="164" t="s">
        <v>8034</v>
      </c>
      <c r="B5905" s="397">
        <v>35971</v>
      </c>
      <c r="C5905" s="351" t="s">
        <v>8286</v>
      </c>
    </row>
    <row r="5906" spans="1:3">
      <c r="A5906" t="s">
        <v>3415</v>
      </c>
      <c r="B5906" s="391">
        <v>29725</v>
      </c>
      <c r="C5906" s="342" t="s">
        <v>1636</v>
      </c>
    </row>
    <row r="5907" spans="1:3">
      <c r="A5907" s="316" t="s">
        <v>11348</v>
      </c>
      <c r="B5907" s="396">
        <v>36502</v>
      </c>
      <c r="C5907" s="340" t="s">
        <v>10953</v>
      </c>
    </row>
    <row r="5908" spans="1:3">
      <c r="A5908" s="316" t="s">
        <v>11349</v>
      </c>
      <c r="B5908" s="396">
        <v>35465</v>
      </c>
      <c r="C5908" s="340" t="s">
        <v>10949</v>
      </c>
    </row>
    <row r="5909" spans="1:3">
      <c r="A5909" s="331" t="s">
        <v>4159</v>
      </c>
      <c r="B5909" s="390">
        <v>33276</v>
      </c>
      <c r="C5909" s="337" t="s">
        <v>4180</v>
      </c>
    </row>
    <row r="5910" spans="1:3">
      <c r="A5910" s="59" t="s">
        <v>6004</v>
      </c>
      <c r="B5910" s="390">
        <v>34353</v>
      </c>
      <c r="C5910" s="347" t="s">
        <v>6351</v>
      </c>
    </row>
    <row r="5911" spans="1:3">
      <c r="A5911" t="s">
        <v>3371</v>
      </c>
      <c r="B5911" s="391">
        <v>31028</v>
      </c>
      <c r="C5911" s="342" t="s">
        <v>1441</v>
      </c>
    </row>
    <row r="5912" spans="1:3">
      <c r="A5912" s="316" t="s">
        <v>11350</v>
      </c>
      <c r="B5912" s="396">
        <v>36201</v>
      </c>
      <c r="C5912" s="340" t="s">
        <v>10955</v>
      </c>
    </row>
    <row r="5913" spans="1:3">
      <c r="A5913" t="s">
        <v>3803</v>
      </c>
      <c r="B5913" s="391">
        <v>30457</v>
      </c>
      <c r="C5913" s="342" t="s">
        <v>3491</v>
      </c>
    </row>
    <row r="5914" spans="1:3">
      <c r="A5914" t="s">
        <v>2656</v>
      </c>
      <c r="B5914" s="391">
        <v>31828</v>
      </c>
      <c r="C5914" s="342" t="s">
        <v>2409</v>
      </c>
    </row>
    <row r="5915" spans="1:3">
      <c r="A5915" s="239" t="s">
        <v>1598</v>
      </c>
      <c r="B5915" s="390">
        <v>32523</v>
      </c>
      <c r="C5915" s="337" t="s">
        <v>865</v>
      </c>
    </row>
    <row r="5916" spans="1:3">
      <c r="A5916" s="59" t="s">
        <v>320</v>
      </c>
      <c r="B5916" s="390">
        <v>33002</v>
      </c>
      <c r="C5916" s="337" t="s">
        <v>497</v>
      </c>
    </row>
    <row r="5917" spans="1:3">
      <c r="A5917" s="59" t="s">
        <v>5522</v>
      </c>
      <c r="B5917" s="394">
        <v>34221</v>
      </c>
      <c r="C5917" s="337" t="s">
        <v>5839</v>
      </c>
    </row>
    <row r="5918" spans="1:3">
      <c r="A5918" s="59" t="s">
        <v>7313</v>
      </c>
      <c r="B5918" s="390">
        <v>33527</v>
      </c>
      <c r="C5918" s="347" t="s">
        <v>5314</v>
      </c>
    </row>
    <row r="5919" spans="1:3">
      <c r="A5919" s="59" t="s">
        <v>7239</v>
      </c>
      <c r="B5919" s="390">
        <v>35843</v>
      </c>
      <c r="C5919" s="347" t="s">
        <v>7520</v>
      </c>
    </row>
    <row r="5920" spans="1:3">
      <c r="A5920" s="59" t="s">
        <v>5118</v>
      </c>
      <c r="B5920" s="390">
        <v>33637</v>
      </c>
      <c r="C5920" s="337" t="s">
        <v>4852</v>
      </c>
    </row>
    <row r="5921" spans="1:3">
      <c r="A5921" s="316" t="s">
        <v>11351</v>
      </c>
      <c r="B5921" s="403">
        <v>36180</v>
      </c>
      <c r="C5921" s="340">
        <v>23.2</v>
      </c>
    </row>
    <row r="5922" spans="1:3">
      <c r="A5922" s="59" t="s">
        <v>5748</v>
      </c>
      <c r="B5922" s="390">
        <v>33780</v>
      </c>
      <c r="C5922" s="337" t="s">
        <v>5850</v>
      </c>
    </row>
    <row r="5923" spans="1:3">
      <c r="A5923" s="59" t="s">
        <v>7162</v>
      </c>
      <c r="B5923" s="390">
        <v>35148</v>
      </c>
      <c r="C5923" s="347" t="s">
        <v>6801</v>
      </c>
    </row>
    <row r="5924" spans="1:3">
      <c r="A5924" t="s">
        <v>766</v>
      </c>
      <c r="B5924" s="391">
        <v>31036</v>
      </c>
      <c r="C5924" s="342" t="s">
        <v>3489</v>
      </c>
    </row>
    <row r="5925" spans="1:3">
      <c r="A5925" s="90" t="s">
        <v>4160</v>
      </c>
      <c r="B5925" s="390">
        <v>33050</v>
      </c>
      <c r="C5925" s="337" t="s">
        <v>4179</v>
      </c>
    </row>
    <row r="5926" spans="1:3">
      <c r="A5926" t="s">
        <v>9307</v>
      </c>
      <c r="B5926" s="391">
        <v>34759</v>
      </c>
      <c r="C5926" s="340" t="s">
        <v>6802</v>
      </c>
    </row>
    <row r="5927" spans="1:3">
      <c r="A5927" s="59" t="s">
        <v>5111</v>
      </c>
      <c r="B5927" s="390">
        <v>32962</v>
      </c>
      <c r="C5927" s="337" t="s">
        <v>4179</v>
      </c>
    </row>
    <row r="5928" spans="1:3">
      <c r="A5928" t="s">
        <v>9904</v>
      </c>
      <c r="B5928" s="392">
        <v>36172</v>
      </c>
      <c r="C5928" s="340" t="s">
        <v>9539</v>
      </c>
    </row>
    <row r="5929" spans="1:3">
      <c r="A5929" t="s">
        <v>2514</v>
      </c>
      <c r="B5929" s="391">
        <v>29892</v>
      </c>
      <c r="C5929" s="342" t="s">
        <v>3057</v>
      </c>
    </row>
    <row r="5930" spans="1:3">
      <c r="A5930" t="s">
        <v>2563</v>
      </c>
      <c r="B5930" s="391">
        <v>29061</v>
      </c>
      <c r="C5930" s="342" t="s">
        <v>3168</v>
      </c>
    </row>
    <row r="5931" spans="1:3">
      <c r="A5931" s="59" t="s">
        <v>6752</v>
      </c>
      <c r="B5931" s="390">
        <v>34530</v>
      </c>
      <c r="C5931" s="337" t="s">
        <v>6351</v>
      </c>
    </row>
    <row r="5932" spans="1:3">
      <c r="A5932" t="s">
        <v>696</v>
      </c>
      <c r="B5932" s="398">
        <v>29690</v>
      </c>
      <c r="C5932" s="342" t="s">
        <v>2634</v>
      </c>
    </row>
    <row r="5933" spans="1:3">
      <c r="A5933" s="59" t="s">
        <v>6037</v>
      </c>
      <c r="B5933" s="390">
        <v>34715</v>
      </c>
      <c r="C5933" s="347" t="s">
        <v>6393</v>
      </c>
    </row>
    <row r="5934" spans="1:3">
      <c r="A5934" t="s">
        <v>9918</v>
      </c>
      <c r="B5934" s="392">
        <v>36421</v>
      </c>
      <c r="C5934" s="340" t="s">
        <v>9583</v>
      </c>
    </row>
    <row r="5935" spans="1:3">
      <c r="A5935" s="59" t="s">
        <v>5630</v>
      </c>
      <c r="B5935" s="390">
        <v>33796</v>
      </c>
      <c r="C5935" s="337" t="s">
        <v>5843</v>
      </c>
    </row>
    <row r="5936" spans="1:3">
      <c r="A5936" s="59" t="s">
        <v>6523</v>
      </c>
      <c r="B5936" s="390">
        <v>34040</v>
      </c>
      <c r="C5936" s="337" t="s">
        <v>5314</v>
      </c>
    </row>
    <row r="5937" spans="1:3">
      <c r="A5937" s="239" t="s">
        <v>6649</v>
      </c>
      <c r="B5937" s="390">
        <v>35507</v>
      </c>
      <c r="C5937" s="337" t="s">
        <v>6801</v>
      </c>
    </row>
    <row r="5938" spans="1:3">
      <c r="A5938" s="59" t="s">
        <v>5251</v>
      </c>
      <c r="B5938" s="390">
        <v>33757</v>
      </c>
      <c r="C5938" s="337" t="s">
        <v>5314</v>
      </c>
    </row>
    <row r="5939" spans="1:3">
      <c r="A5939" s="90" t="s">
        <v>4161</v>
      </c>
      <c r="B5939" s="390">
        <v>32965</v>
      </c>
      <c r="C5939" s="337" t="s">
        <v>497</v>
      </c>
    </row>
    <row r="5940" spans="1:3">
      <c r="A5940" s="316" t="s">
        <v>11352</v>
      </c>
      <c r="B5940" s="396">
        <v>36607</v>
      </c>
      <c r="C5940" s="340" t="s">
        <v>10953</v>
      </c>
    </row>
    <row r="5941" spans="1:3" ht="15.75" thickBot="1">
      <c r="A5941" t="s">
        <v>2657</v>
      </c>
      <c r="B5941" s="398">
        <v>30169</v>
      </c>
      <c r="C5941" s="342" t="s">
        <v>3490</v>
      </c>
    </row>
    <row r="5942" spans="1:3">
      <c r="A5942" s="316" t="s">
        <v>11353</v>
      </c>
      <c r="B5942" s="421">
        <v>36203</v>
      </c>
      <c r="C5942" s="340" t="s">
        <v>10955</v>
      </c>
    </row>
    <row r="5943" spans="1:3">
      <c r="A5943" s="59" t="s">
        <v>4963</v>
      </c>
      <c r="B5943" s="390">
        <v>33374</v>
      </c>
      <c r="C5943" s="337" t="s">
        <v>4846</v>
      </c>
    </row>
    <row r="5944" spans="1:3">
      <c r="A5944" t="s">
        <v>1554</v>
      </c>
      <c r="B5944" s="391">
        <v>31252</v>
      </c>
      <c r="C5944" s="342" t="s">
        <v>1550</v>
      </c>
    </row>
    <row r="5945" spans="1:3">
      <c r="A5945" s="90" t="s">
        <v>3820</v>
      </c>
      <c r="B5945" s="390">
        <v>32541</v>
      </c>
      <c r="C5945" s="337" t="s">
        <v>499</v>
      </c>
    </row>
    <row r="5946" spans="1:3">
      <c r="A5946" t="s">
        <v>2210</v>
      </c>
      <c r="B5946" s="391">
        <v>29932</v>
      </c>
      <c r="C5946" s="342" t="s">
        <v>3489</v>
      </c>
    </row>
    <row r="5947" spans="1:3">
      <c r="A5947" s="316" t="s">
        <v>11354</v>
      </c>
      <c r="B5947" s="396">
        <v>36411</v>
      </c>
      <c r="C5947" s="340" t="s">
        <v>10953</v>
      </c>
    </row>
    <row r="5948" spans="1:3">
      <c r="A5948" s="59" t="s">
        <v>7425</v>
      </c>
      <c r="B5948" s="390">
        <v>35369</v>
      </c>
      <c r="C5948" s="347" t="s">
        <v>7475</v>
      </c>
    </row>
    <row r="5949" spans="1:3">
      <c r="A5949" s="169" t="s">
        <v>8303</v>
      </c>
      <c r="B5949" s="389">
        <v>35369</v>
      </c>
      <c r="C5949" s="356" t="s">
        <v>7475</v>
      </c>
    </row>
    <row r="5950" spans="1:3">
      <c r="A5950" s="59" t="s">
        <v>5211</v>
      </c>
      <c r="B5950" s="390">
        <v>33665</v>
      </c>
      <c r="C5950" s="337" t="s">
        <v>5322</v>
      </c>
    </row>
    <row r="5951" spans="1:3" ht="15.75" thickBot="1">
      <c r="A5951" s="316" t="s">
        <v>11355</v>
      </c>
      <c r="B5951" s="400">
        <v>37058</v>
      </c>
      <c r="C5951" s="340">
        <v>23.5</v>
      </c>
    </row>
    <row r="5952" spans="1:3">
      <c r="A5952" t="s">
        <v>3586</v>
      </c>
      <c r="B5952" s="399">
        <v>27595</v>
      </c>
      <c r="C5952" s="342"/>
    </row>
    <row r="5953" spans="1:3">
      <c r="A5953" t="s">
        <v>9153</v>
      </c>
      <c r="B5953" s="391">
        <v>35546</v>
      </c>
      <c r="C5953" s="341" t="s">
        <v>8698</v>
      </c>
    </row>
    <row r="5954" spans="1:3">
      <c r="A5954" s="59" t="s">
        <v>5090</v>
      </c>
      <c r="B5954" s="390">
        <v>32363</v>
      </c>
      <c r="C5954" s="337" t="s">
        <v>1153</v>
      </c>
    </row>
    <row r="5955" spans="1:3">
      <c r="A5955" s="90" t="s">
        <v>4162</v>
      </c>
      <c r="B5955" s="390">
        <v>32624</v>
      </c>
      <c r="C5955" s="337" t="s">
        <v>485</v>
      </c>
    </row>
    <row r="5956" spans="1:3">
      <c r="A5956" t="s">
        <v>10293</v>
      </c>
      <c r="B5956" s="392">
        <v>35521</v>
      </c>
      <c r="C5956" s="344" t="s">
        <v>10151</v>
      </c>
    </row>
    <row r="5957" spans="1:3">
      <c r="A5957" t="s">
        <v>9286</v>
      </c>
      <c r="B5957" s="391"/>
      <c r="C5957" s="341" t="s">
        <v>8698</v>
      </c>
    </row>
    <row r="5958" spans="1:3">
      <c r="A5958" s="90" t="s">
        <v>4163</v>
      </c>
      <c r="B5958" s="390">
        <v>33283</v>
      </c>
      <c r="C5958" s="337" t="s">
        <v>4180</v>
      </c>
    </row>
    <row r="5959" spans="1:3">
      <c r="A5959" t="s">
        <v>9097</v>
      </c>
      <c r="B5959" s="391">
        <v>35370</v>
      </c>
    </row>
    <row r="5960" spans="1:3">
      <c r="A5960" t="s">
        <v>9164</v>
      </c>
      <c r="B5960" s="391"/>
      <c r="C5960" s="341" t="s">
        <v>8523</v>
      </c>
    </row>
    <row r="5961" spans="1:3">
      <c r="A5961" s="59" t="s">
        <v>5747</v>
      </c>
      <c r="B5961" s="390">
        <v>34172</v>
      </c>
      <c r="C5961" s="337" t="s">
        <v>5840</v>
      </c>
    </row>
    <row r="5962" spans="1:3">
      <c r="A5962" s="59" t="s">
        <v>6768</v>
      </c>
      <c r="B5962" s="390">
        <v>33775</v>
      </c>
      <c r="C5962" s="337" t="s">
        <v>5314</v>
      </c>
    </row>
    <row r="5963" spans="1:3">
      <c r="A5963" t="s">
        <v>1687</v>
      </c>
      <c r="B5963" s="391">
        <v>29894</v>
      </c>
      <c r="C5963" s="342" t="s">
        <v>1688</v>
      </c>
    </row>
    <row r="5964" spans="1:3">
      <c r="A5964" t="s">
        <v>3541</v>
      </c>
      <c r="B5964" s="391">
        <v>30735</v>
      </c>
      <c r="C5964" s="342" t="s">
        <v>1443</v>
      </c>
    </row>
    <row r="5965" spans="1:3">
      <c r="A5965" s="239" t="s">
        <v>321</v>
      </c>
      <c r="B5965" s="390">
        <v>31753</v>
      </c>
      <c r="C5965" s="337" t="s">
        <v>1153</v>
      </c>
    </row>
    <row r="5966" spans="1:3">
      <c r="A5966" t="s">
        <v>3736</v>
      </c>
      <c r="B5966" s="391">
        <v>29590</v>
      </c>
      <c r="C5966" s="342" t="s">
        <v>3030</v>
      </c>
    </row>
    <row r="5967" spans="1:3">
      <c r="A5967" t="s">
        <v>697</v>
      </c>
      <c r="B5967" s="391">
        <v>32803</v>
      </c>
      <c r="C5967" s="342" t="s">
        <v>767</v>
      </c>
    </row>
    <row r="5968" spans="1:3">
      <c r="A5968" s="59" t="s">
        <v>7182</v>
      </c>
      <c r="B5968" s="390">
        <v>35053</v>
      </c>
      <c r="C5968" s="347" t="s">
        <v>7521</v>
      </c>
    </row>
    <row r="5969" spans="1:3">
      <c r="A5969" s="59" t="s">
        <v>6694</v>
      </c>
      <c r="B5969" s="390">
        <v>34533</v>
      </c>
      <c r="C5969" s="337" t="s">
        <v>6802</v>
      </c>
    </row>
    <row r="5970" spans="1:3" ht="15.75" thickBot="1">
      <c r="A5970" s="59" t="s">
        <v>5980</v>
      </c>
      <c r="B5970" s="394">
        <v>34740</v>
      </c>
      <c r="C5970" s="347" t="s">
        <v>6351</v>
      </c>
    </row>
    <row r="5971" spans="1:3">
      <c r="A5971" t="s">
        <v>8951</v>
      </c>
      <c r="B5971" s="399">
        <v>35612</v>
      </c>
      <c r="C5971" s="340" t="s">
        <v>8289</v>
      </c>
    </row>
    <row r="5972" spans="1:3">
      <c r="A5972" s="59" t="s">
        <v>322</v>
      </c>
      <c r="B5972" s="390">
        <v>32396</v>
      </c>
      <c r="C5972" s="337" t="s">
        <v>1014</v>
      </c>
    </row>
    <row r="5973" spans="1:3">
      <c r="A5973" t="s">
        <v>768</v>
      </c>
      <c r="B5973" s="391">
        <v>32986</v>
      </c>
      <c r="C5973" s="342" t="s">
        <v>1170</v>
      </c>
    </row>
    <row r="5974" spans="1:3">
      <c r="A5974" s="10" t="s">
        <v>4559</v>
      </c>
      <c r="B5974" s="391">
        <v>33844</v>
      </c>
      <c r="C5974" s="337" t="s">
        <v>4852</v>
      </c>
    </row>
    <row r="5975" spans="1:3">
      <c r="A5975" s="109" t="s">
        <v>8138</v>
      </c>
      <c r="B5975" s="393">
        <v>35725</v>
      </c>
      <c r="C5975" s="346" t="s">
        <v>8286</v>
      </c>
    </row>
    <row r="5976" spans="1:3">
      <c r="A5976" s="59" t="s">
        <v>5532</v>
      </c>
      <c r="B5976" s="390">
        <v>34115</v>
      </c>
      <c r="C5976" s="337" t="s">
        <v>5841</v>
      </c>
    </row>
    <row r="5977" spans="1:3">
      <c r="A5977" s="123" t="s">
        <v>9155</v>
      </c>
      <c r="B5977" s="391">
        <v>35991</v>
      </c>
      <c r="C5977" s="341" t="s">
        <v>8522</v>
      </c>
    </row>
    <row r="5978" spans="1:3">
      <c r="A5978" t="s">
        <v>1415</v>
      </c>
      <c r="B5978" s="391">
        <v>28028</v>
      </c>
      <c r="C5978" s="342" t="s">
        <v>1632</v>
      </c>
    </row>
    <row r="5979" spans="1:3">
      <c r="A5979" s="59" t="s">
        <v>4164</v>
      </c>
      <c r="B5979" s="390">
        <v>32560</v>
      </c>
      <c r="C5979" s="337" t="s">
        <v>4180</v>
      </c>
    </row>
    <row r="5980" spans="1:3">
      <c r="A5980" s="59" t="s">
        <v>5752</v>
      </c>
      <c r="B5980" s="390">
        <v>33856</v>
      </c>
      <c r="C5980" s="337" t="s">
        <v>5842</v>
      </c>
    </row>
    <row r="5981" spans="1:3">
      <c r="A5981" s="59" t="s">
        <v>5579</v>
      </c>
      <c r="B5981" s="390">
        <v>32062</v>
      </c>
      <c r="C5981" s="337" t="s">
        <v>499</v>
      </c>
    </row>
    <row r="5982" spans="1:3">
      <c r="A5982" s="59" t="s">
        <v>6272</v>
      </c>
      <c r="B5982" s="390">
        <v>32560</v>
      </c>
      <c r="C5982" s="337" t="s">
        <v>4180</v>
      </c>
    </row>
    <row r="5983" spans="1:3">
      <c r="A5983" t="s">
        <v>2658</v>
      </c>
      <c r="B5983" s="391">
        <v>29038</v>
      </c>
      <c r="C5983" s="342" t="s">
        <v>2423</v>
      </c>
    </row>
    <row r="5984" spans="1:3" ht="15.75" thickBot="1">
      <c r="A5984" s="89" t="s">
        <v>2659</v>
      </c>
      <c r="B5984" s="398">
        <v>30062</v>
      </c>
      <c r="C5984" s="342" t="s">
        <v>2741</v>
      </c>
    </row>
    <row r="5985" spans="1:3">
      <c r="A5985" t="s">
        <v>1319</v>
      </c>
      <c r="B5985" s="399">
        <v>31039</v>
      </c>
      <c r="C5985" s="342" t="s">
        <v>1275</v>
      </c>
    </row>
    <row r="5986" spans="1:3">
      <c r="A5986" s="59" t="s">
        <v>6727</v>
      </c>
      <c r="B5986" s="390">
        <v>34626</v>
      </c>
      <c r="C5986" s="337" t="s">
        <v>6349</v>
      </c>
    </row>
    <row r="5987" spans="1:3">
      <c r="A5987" t="s">
        <v>2742</v>
      </c>
      <c r="B5987" s="391">
        <v>31285</v>
      </c>
      <c r="C5987" s="342" t="s">
        <v>2743</v>
      </c>
    </row>
    <row r="5988" spans="1:3">
      <c r="A5988" s="59" t="s">
        <v>4807</v>
      </c>
      <c r="B5988" s="390">
        <v>32036</v>
      </c>
      <c r="C5988" s="337" t="s">
        <v>3137</v>
      </c>
    </row>
    <row r="5989" spans="1:3">
      <c r="A5989" s="59" t="s">
        <v>6457</v>
      </c>
      <c r="B5989" s="390">
        <v>35562</v>
      </c>
      <c r="C5989" s="337" t="s">
        <v>6804</v>
      </c>
    </row>
    <row r="5990" spans="1:3">
      <c r="A5990" t="s">
        <v>3698</v>
      </c>
      <c r="B5990" s="391">
        <v>29450</v>
      </c>
      <c r="C5990" s="342" t="s">
        <v>1696</v>
      </c>
    </row>
    <row r="5991" spans="1:3">
      <c r="A5991" t="s">
        <v>2089</v>
      </c>
      <c r="B5991" s="391">
        <v>30152</v>
      </c>
      <c r="C5991" s="342" t="s">
        <v>3564</v>
      </c>
    </row>
    <row r="5992" spans="1:3">
      <c r="A5992" t="s">
        <v>9990</v>
      </c>
      <c r="B5992" s="392">
        <v>35991</v>
      </c>
      <c r="C5992" s="340" t="s">
        <v>9583</v>
      </c>
    </row>
    <row r="5993" spans="1:3">
      <c r="A5993" t="s">
        <v>769</v>
      </c>
      <c r="B5993" s="391">
        <v>32289</v>
      </c>
      <c r="C5993" s="342" t="s">
        <v>2294</v>
      </c>
    </row>
    <row r="5994" spans="1:3">
      <c r="A5994" s="100" t="s">
        <v>4626</v>
      </c>
      <c r="B5994" s="391">
        <v>33697</v>
      </c>
      <c r="C5994" s="337" t="s">
        <v>4846</v>
      </c>
    </row>
    <row r="5995" spans="1:3">
      <c r="A5995" t="s">
        <v>2744</v>
      </c>
      <c r="B5995" s="391">
        <v>31929</v>
      </c>
      <c r="C5995" s="342" t="s">
        <v>2745</v>
      </c>
    </row>
    <row r="5996" spans="1:3">
      <c r="A5996" s="59" t="s">
        <v>7172</v>
      </c>
      <c r="B5996" s="390">
        <v>34408</v>
      </c>
      <c r="C5996" s="347" t="s">
        <v>6795</v>
      </c>
    </row>
    <row r="5997" spans="1:3">
      <c r="A5997" s="59" t="s">
        <v>7360</v>
      </c>
      <c r="B5997" s="390">
        <v>35170</v>
      </c>
      <c r="C5997" s="347" t="s">
        <v>6795</v>
      </c>
    </row>
    <row r="5998" spans="1:3">
      <c r="A5998" s="59" t="s">
        <v>5226</v>
      </c>
      <c r="B5998" s="390">
        <v>34184</v>
      </c>
      <c r="C5998" s="337" t="s">
        <v>5314</v>
      </c>
    </row>
    <row r="5999" spans="1:3">
      <c r="A5999" t="s">
        <v>10294</v>
      </c>
      <c r="B5999" s="392">
        <v>35591</v>
      </c>
      <c r="C5999" s="344" t="s">
        <v>10151</v>
      </c>
    </row>
    <row r="6000" spans="1:3" ht="15.75" thickBot="1">
      <c r="A6000" s="59" t="s">
        <v>5162</v>
      </c>
      <c r="B6000" s="394">
        <v>33847</v>
      </c>
      <c r="C6000" s="337" t="s">
        <v>5317</v>
      </c>
    </row>
    <row r="6001" spans="1:3">
      <c r="A6001" t="s">
        <v>1641</v>
      </c>
      <c r="B6001" s="399">
        <v>30431</v>
      </c>
      <c r="C6001" s="342" t="s">
        <v>2246</v>
      </c>
    </row>
    <row r="6002" spans="1:3">
      <c r="A6002" t="s">
        <v>2746</v>
      </c>
      <c r="B6002" s="391">
        <v>29408</v>
      </c>
      <c r="C6002" s="342" t="s">
        <v>3028</v>
      </c>
    </row>
    <row r="6003" spans="1:3">
      <c r="A6003" s="59" t="s">
        <v>5432</v>
      </c>
      <c r="B6003" s="390">
        <v>33967</v>
      </c>
      <c r="C6003" s="337" t="s">
        <v>5314</v>
      </c>
    </row>
    <row r="6004" spans="1:3">
      <c r="A6004" s="59" t="s">
        <v>7334</v>
      </c>
      <c r="B6004" s="390">
        <v>34102</v>
      </c>
      <c r="C6004" s="347" t="s">
        <v>5840</v>
      </c>
    </row>
    <row r="6005" spans="1:3">
      <c r="A6005" s="316" t="s">
        <v>11356</v>
      </c>
      <c r="B6005" s="396">
        <v>37070</v>
      </c>
      <c r="C6005" s="340">
        <v>23.3</v>
      </c>
    </row>
    <row r="6006" spans="1:3">
      <c r="A6006" s="10" t="s">
        <v>4335</v>
      </c>
      <c r="B6006" s="391">
        <v>33161</v>
      </c>
      <c r="C6006" s="337" t="s">
        <v>4182</v>
      </c>
    </row>
    <row r="6007" spans="1:3">
      <c r="A6007" t="s">
        <v>2747</v>
      </c>
      <c r="B6007" s="391">
        <v>31695</v>
      </c>
      <c r="C6007" s="342" t="s">
        <v>3137</v>
      </c>
    </row>
    <row r="6008" spans="1:3">
      <c r="A6008" s="316" t="s">
        <v>11357</v>
      </c>
      <c r="B6008" s="396">
        <v>37043</v>
      </c>
      <c r="C6008" s="340">
        <v>23.3</v>
      </c>
    </row>
    <row r="6009" spans="1:3">
      <c r="A6009" t="s">
        <v>2748</v>
      </c>
      <c r="B6009" s="391">
        <v>31644</v>
      </c>
      <c r="C6009" s="342" t="s">
        <v>3137</v>
      </c>
    </row>
    <row r="6010" spans="1:3">
      <c r="A6010" s="59" t="s">
        <v>7109</v>
      </c>
      <c r="B6010" s="390">
        <v>35767</v>
      </c>
      <c r="C6010" s="347" t="s">
        <v>7480</v>
      </c>
    </row>
    <row r="6011" spans="1:3" ht="15.75" thickBot="1">
      <c r="A6011" s="59" t="s">
        <v>323</v>
      </c>
      <c r="B6011" s="394">
        <v>32751</v>
      </c>
      <c r="C6011" s="337" t="s">
        <v>1153</v>
      </c>
    </row>
    <row r="6012" spans="1:3">
      <c r="A6012" t="s">
        <v>9139</v>
      </c>
      <c r="B6012" s="399">
        <v>34090</v>
      </c>
      <c r="C6012" s="340" t="s">
        <v>8295</v>
      </c>
    </row>
    <row r="6013" spans="1:3">
      <c r="A6013" t="s">
        <v>770</v>
      </c>
      <c r="B6013" s="391">
        <v>32842</v>
      </c>
      <c r="C6013" s="342" t="s">
        <v>865</v>
      </c>
    </row>
    <row r="6014" spans="1:3">
      <c r="A6014" s="59" t="s">
        <v>6208</v>
      </c>
      <c r="B6014" s="390">
        <v>34792</v>
      </c>
      <c r="C6014" s="347" t="s">
        <v>6353</v>
      </c>
    </row>
    <row r="6015" spans="1:3">
      <c r="A6015" t="s">
        <v>2749</v>
      </c>
      <c r="B6015" s="391">
        <v>27878</v>
      </c>
      <c r="C6015" s="342" t="s">
        <v>2750</v>
      </c>
    </row>
    <row r="6016" spans="1:3">
      <c r="A6016" t="s">
        <v>10035</v>
      </c>
      <c r="B6016" s="392">
        <v>36976</v>
      </c>
      <c r="C6016" s="340" t="s">
        <v>9980</v>
      </c>
    </row>
    <row r="6017" spans="1:3">
      <c r="A6017" t="s">
        <v>8965</v>
      </c>
      <c r="B6017" s="391">
        <v>35612</v>
      </c>
      <c r="C6017" s="340" t="s">
        <v>8295</v>
      </c>
    </row>
    <row r="6018" spans="1:3">
      <c r="A6018" t="s">
        <v>698</v>
      </c>
      <c r="B6018" s="391">
        <v>31525</v>
      </c>
      <c r="C6018" s="342" t="s">
        <v>3138</v>
      </c>
    </row>
    <row r="6019" spans="1:3">
      <c r="A6019" t="s">
        <v>9110</v>
      </c>
      <c r="B6019" s="391">
        <v>36617</v>
      </c>
      <c r="C6019" s="341" t="s">
        <v>8401</v>
      </c>
    </row>
    <row r="6020" spans="1:3">
      <c r="A6020" s="59" t="s">
        <v>7189</v>
      </c>
      <c r="B6020" s="390">
        <v>35770</v>
      </c>
      <c r="C6020" s="347" t="s">
        <v>7480</v>
      </c>
    </row>
    <row r="6021" spans="1:3" ht="15.75" thickBot="1">
      <c r="A6021" s="10" t="s">
        <v>9148</v>
      </c>
      <c r="B6021" s="422">
        <v>35751</v>
      </c>
      <c r="C6021" s="351" t="s">
        <v>8283</v>
      </c>
    </row>
    <row r="6022" spans="1:3">
      <c r="A6022" t="s">
        <v>9322</v>
      </c>
      <c r="B6022" s="423"/>
      <c r="C6022" s="340" t="s">
        <v>8295</v>
      </c>
    </row>
    <row r="6023" spans="1:3">
      <c r="A6023" s="59" t="s">
        <v>5659</v>
      </c>
      <c r="B6023" s="390">
        <v>34367</v>
      </c>
      <c r="C6023" s="337" t="s">
        <v>5841</v>
      </c>
    </row>
    <row r="6024" spans="1:3">
      <c r="A6024" t="s">
        <v>10068</v>
      </c>
      <c r="B6024" s="392">
        <v>36450</v>
      </c>
      <c r="C6024" s="340" t="s">
        <v>9583</v>
      </c>
    </row>
    <row r="6025" spans="1:3">
      <c r="A6025" s="59" t="s">
        <v>5170</v>
      </c>
      <c r="B6025" s="390">
        <v>34093</v>
      </c>
      <c r="C6025" s="337" t="s">
        <v>5316</v>
      </c>
    </row>
    <row r="6026" spans="1:3">
      <c r="A6026" t="s">
        <v>2751</v>
      </c>
      <c r="B6026" s="391">
        <v>31638</v>
      </c>
      <c r="C6026" s="342" t="s">
        <v>2409</v>
      </c>
    </row>
    <row r="6027" spans="1:3">
      <c r="A6027" s="10" t="s">
        <v>4513</v>
      </c>
      <c r="B6027" s="391">
        <v>33398</v>
      </c>
      <c r="C6027" s="337" t="s">
        <v>4181</v>
      </c>
    </row>
    <row r="6028" spans="1:3">
      <c r="A6028" t="s">
        <v>1378</v>
      </c>
      <c r="B6028" s="391">
        <v>29449</v>
      </c>
      <c r="C6028" s="342" t="s">
        <v>1379</v>
      </c>
    </row>
    <row r="6029" spans="1:3">
      <c r="A6029" s="10" t="s">
        <v>4472</v>
      </c>
      <c r="B6029" s="391">
        <v>33431</v>
      </c>
      <c r="C6029" s="337" t="s">
        <v>4846</v>
      </c>
    </row>
    <row r="6030" spans="1:3">
      <c r="A6030" t="s">
        <v>1829</v>
      </c>
      <c r="B6030" s="391">
        <v>30477</v>
      </c>
      <c r="C6030" s="342" t="s">
        <v>3492</v>
      </c>
    </row>
    <row r="6031" spans="1:3">
      <c r="A6031" t="s">
        <v>65</v>
      </c>
      <c r="B6031" s="391">
        <v>30477</v>
      </c>
      <c r="C6031" s="342" t="s">
        <v>3492</v>
      </c>
    </row>
    <row r="6032" spans="1:3">
      <c r="A6032" t="s">
        <v>9905</v>
      </c>
      <c r="B6032" s="392">
        <v>36764</v>
      </c>
      <c r="C6032" s="340" t="s">
        <v>10087</v>
      </c>
    </row>
    <row r="6033" spans="1:3" ht="15.75" thickBot="1">
      <c r="A6033" t="s">
        <v>771</v>
      </c>
      <c r="B6033" s="398">
        <v>32321</v>
      </c>
      <c r="C6033" s="342" t="s">
        <v>1153</v>
      </c>
    </row>
    <row r="6034" spans="1:3">
      <c r="A6034" s="59" t="s">
        <v>5027</v>
      </c>
      <c r="B6034" s="401">
        <v>34505</v>
      </c>
      <c r="C6034" s="337" t="s">
        <v>5348</v>
      </c>
    </row>
    <row r="6035" spans="1:3">
      <c r="A6035" t="s">
        <v>2797</v>
      </c>
      <c r="B6035" s="391">
        <v>29877</v>
      </c>
      <c r="C6035" s="342" t="s">
        <v>1871</v>
      </c>
    </row>
    <row r="6036" spans="1:3">
      <c r="A6036" s="100" t="s">
        <v>4466</v>
      </c>
      <c r="B6036" s="391">
        <v>33321</v>
      </c>
      <c r="C6036" s="337" t="s">
        <v>4846</v>
      </c>
    </row>
    <row r="6037" spans="1:3">
      <c r="A6037" s="100" t="s">
        <v>6140</v>
      </c>
      <c r="B6037" s="390">
        <v>35316</v>
      </c>
      <c r="C6037" s="347" t="s">
        <v>6352</v>
      </c>
    </row>
    <row r="6038" spans="1:3">
      <c r="A6038" t="s">
        <v>2519</v>
      </c>
      <c r="B6038" s="391">
        <v>31078</v>
      </c>
      <c r="C6038" s="342" t="s">
        <v>2518</v>
      </c>
    </row>
    <row r="6039" spans="1:3">
      <c r="A6039" s="59" t="s">
        <v>5188</v>
      </c>
      <c r="B6039" s="390">
        <v>34436</v>
      </c>
      <c r="C6039" s="337" t="s">
        <v>5313</v>
      </c>
    </row>
    <row r="6040" spans="1:3">
      <c r="A6040" s="59" t="s">
        <v>5096</v>
      </c>
      <c r="B6040" s="390">
        <v>33124</v>
      </c>
      <c r="C6040" s="337" t="s">
        <v>4181</v>
      </c>
    </row>
    <row r="6041" spans="1:3">
      <c r="A6041" t="s">
        <v>2752</v>
      </c>
      <c r="B6041" s="391">
        <v>30685</v>
      </c>
      <c r="C6041" s="342" t="s">
        <v>2753</v>
      </c>
    </row>
    <row r="6042" spans="1:3">
      <c r="A6042" s="10" t="s">
        <v>699</v>
      </c>
      <c r="B6042" s="391">
        <v>31915</v>
      </c>
      <c r="C6042" s="342" t="s">
        <v>2411</v>
      </c>
    </row>
    <row r="6043" spans="1:3" ht="15.75" thickBot="1">
      <c r="A6043" t="s">
        <v>6432</v>
      </c>
      <c r="B6043" s="394">
        <v>34611</v>
      </c>
      <c r="C6043" s="347" t="s">
        <v>6394</v>
      </c>
    </row>
    <row r="6044" spans="1:3">
      <c r="A6044" t="s">
        <v>8967</v>
      </c>
      <c r="B6044" s="399">
        <v>36251</v>
      </c>
      <c r="C6044" s="341" t="s">
        <v>8459</v>
      </c>
    </row>
    <row r="6045" spans="1:3">
      <c r="A6045" s="59" t="s">
        <v>4934</v>
      </c>
      <c r="B6045" s="390">
        <v>32925</v>
      </c>
      <c r="C6045" s="337" t="s">
        <v>4181</v>
      </c>
    </row>
    <row r="6046" spans="1:3">
      <c r="A6046" s="100" t="s">
        <v>6753</v>
      </c>
      <c r="B6046" s="390">
        <v>33200</v>
      </c>
      <c r="C6046" s="337" t="s">
        <v>4179</v>
      </c>
    </row>
    <row r="6047" spans="1:3">
      <c r="A6047" s="100" t="s">
        <v>7522</v>
      </c>
      <c r="B6047" s="390">
        <v>33200</v>
      </c>
      <c r="C6047" s="337" t="s">
        <v>4179</v>
      </c>
    </row>
    <row r="6048" spans="1:3">
      <c r="A6048" s="59" t="s">
        <v>6141</v>
      </c>
      <c r="B6048" s="390">
        <v>34121</v>
      </c>
      <c r="C6048" s="347" t="s">
        <v>5318</v>
      </c>
    </row>
    <row r="6049" spans="1:3">
      <c r="A6049" s="59" t="s">
        <v>1692</v>
      </c>
      <c r="B6049" s="390">
        <v>26596</v>
      </c>
      <c r="C6049" s="352">
        <v>0</v>
      </c>
    </row>
    <row r="6050" spans="1:3">
      <c r="A6050" s="59" t="s">
        <v>7336</v>
      </c>
      <c r="B6050" s="390">
        <v>35516</v>
      </c>
      <c r="C6050" s="347" t="s">
        <v>7478</v>
      </c>
    </row>
    <row r="6051" spans="1:3">
      <c r="A6051" s="59" t="s">
        <v>7150</v>
      </c>
      <c r="B6051" s="390">
        <v>35305</v>
      </c>
      <c r="C6051" s="347" t="s">
        <v>7477</v>
      </c>
    </row>
    <row r="6052" spans="1:3">
      <c r="A6052" s="59" t="s">
        <v>7200</v>
      </c>
      <c r="B6052" s="390">
        <v>35785</v>
      </c>
      <c r="C6052" s="347" t="s">
        <v>7523</v>
      </c>
    </row>
    <row r="6053" spans="1:3">
      <c r="A6053" s="109" t="s">
        <v>7969</v>
      </c>
      <c r="B6053" s="393">
        <v>35475</v>
      </c>
      <c r="C6053" s="346" t="s">
        <v>8286</v>
      </c>
    </row>
    <row r="6054" spans="1:3">
      <c r="A6054" t="s">
        <v>1114</v>
      </c>
      <c r="B6054" s="391">
        <v>28266</v>
      </c>
      <c r="C6054" s="342" t="s">
        <v>1115</v>
      </c>
    </row>
    <row r="6055" spans="1:3">
      <c r="A6055" t="s">
        <v>9270</v>
      </c>
      <c r="B6055" s="391">
        <v>35309</v>
      </c>
      <c r="C6055" s="341" t="s">
        <v>8523</v>
      </c>
    </row>
    <row r="6056" spans="1:3">
      <c r="A6056" s="316" t="s">
        <v>11358</v>
      </c>
      <c r="B6056" s="396">
        <v>35893</v>
      </c>
      <c r="C6056" s="340" t="s">
        <v>11359</v>
      </c>
    </row>
    <row r="6057" spans="1:3">
      <c r="A6057" t="s">
        <v>2187</v>
      </c>
      <c r="B6057" s="391">
        <v>29940</v>
      </c>
      <c r="C6057" s="342" t="s">
        <v>1841</v>
      </c>
    </row>
    <row r="6058" spans="1:3" ht="15.75" thickBot="1">
      <c r="A6058" s="59" t="s">
        <v>700</v>
      </c>
      <c r="B6058" s="394">
        <v>29447</v>
      </c>
      <c r="C6058" s="352" t="s">
        <v>3804</v>
      </c>
    </row>
    <row r="6059" spans="1:3">
      <c r="A6059" s="10" t="s">
        <v>2754</v>
      </c>
      <c r="B6059" s="399">
        <v>29659</v>
      </c>
      <c r="C6059" s="342" t="s">
        <v>2196</v>
      </c>
    </row>
    <row r="6060" spans="1:3">
      <c r="A6060" t="s">
        <v>10020</v>
      </c>
      <c r="B6060" s="392">
        <v>36250</v>
      </c>
      <c r="C6060" s="340" t="s">
        <v>9542</v>
      </c>
    </row>
    <row r="6061" spans="1:3">
      <c r="A6061" t="s">
        <v>9203</v>
      </c>
      <c r="B6061" s="391">
        <v>36617</v>
      </c>
      <c r="C6061" s="341" t="s">
        <v>8523</v>
      </c>
    </row>
    <row r="6062" spans="1:3">
      <c r="A6062" s="90" t="s">
        <v>4165</v>
      </c>
      <c r="B6062" s="390">
        <v>33371</v>
      </c>
      <c r="C6062" s="337" t="s">
        <v>4180</v>
      </c>
    </row>
    <row r="6063" spans="1:3">
      <c r="A6063" s="100" t="s">
        <v>4347</v>
      </c>
      <c r="B6063" s="391">
        <v>33304</v>
      </c>
      <c r="C6063" s="337" t="s">
        <v>4187</v>
      </c>
    </row>
    <row r="6064" spans="1:3">
      <c r="A6064" s="90" t="s">
        <v>4166</v>
      </c>
      <c r="B6064" s="390">
        <v>32468</v>
      </c>
      <c r="C6064" s="337" t="s">
        <v>4195</v>
      </c>
    </row>
    <row r="6065" spans="1:3" ht="15.75" thickBot="1">
      <c r="A6065" s="59" t="s">
        <v>4926</v>
      </c>
      <c r="B6065" s="394">
        <v>32327</v>
      </c>
      <c r="C6065" s="337" t="s">
        <v>2409</v>
      </c>
    </row>
    <row r="6066" spans="1:3">
      <c r="A6066" s="90" t="s">
        <v>3822</v>
      </c>
      <c r="B6066" s="401">
        <v>32759</v>
      </c>
      <c r="C6066" s="337" t="s">
        <v>4180</v>
      </c>
    </row>
    <row r="6067" spans="1:3">
      <c r="A6067" t="s">
        <v>701</v>
      </c>
      <c r="B6067" s="391">
        <v>31041</v>
      </c>
      <c r="C6067" s="342" t="s">
        <v>1439</v>
      </c>
    </row>
    <row r="6068" spans="1:3">
      <c r="A6068" s="59" t="s">
        <v>6029</v>
      </c>
      <c r="B6068" s="390">
        <v>34285</v>
      </c>
      <c r="C6068" s="347" t="s">
        <v>6349</v>
      </c>
    </row>
    <row r="6069" spans="1:3">
      <c r="A6069" s="90" t="s">
        <v>4167</v>
      </c>
      <c r="B6069" s="390">
        <v>33367</v>
      </c>
      <c r="C6069" s="337" t="s">
        <v>4184</v>
      </c>
    </row>
    <row r="6070" spans="1:3">
      <c r="A6070" s="89" t="s">
        <v>2404</v>
      </c>
      <c r="B6070" s="391">
        <v>30391</v>
      </c>
      <c r="C6070" s="342" t="s">
        <v>2796</v>
      </c>
    </row>
    <row r="6071" spans="1:3">
      <c r="A6071" t="s">
        <v>9102</v>
      </c>
      <c r="B6071" s="391">
        <v>35704</v>
      </c>
    </row>
    <row r="6072" spans="1:3">
      <c r="A6072" t="s">
        <v>2755</v>
      </c>
      <c r="B6072" s="391">
        <v>32343</v>
      </c>
      <c r="C6072" s="342" t="s">
        <v>2756</v>
      </c>
    </row>
    <row r="6073" spans="1:3">
      <c r="A6073" s="59" t="s">
        <v>5569</v>
      </c>
      <c r="B6073" s="390">
        <v>34227</v>
      </c>
      <c r="C6073" s="337" t="s">
        <v>5840</v>
      </c>
    </row>
    <row r="6074" spans="1:3" ht="15.75" thickBot="1">
      <c r="A6074" s="59" t="s">
        <v>5629</v>
      </c>
      <c r="B6074" s="394">
        <v>33646</v>
      </c>
      <c r="C6074" s="337" t="s">
        <v>5314</v>
      </c>
    </row>
    <row r="6075" spans="1:3">
      <c r="A6075" t="s">
        <v>9092</v>
      </c>
      <c r="B6075" s="399">
        <v>35309</v>
      </c>
      <c r="C6075" s="340" t="s">
        <v>8295</v>
      </c>
    </row>
    <row r="6076" spans="1:3">
      <c r="A6076" s="90" t="s">
        <v>4168</v>
      </c>
      <c r="B6076" s="390">
        <v>32869</v>
      </c>
      <c r="C6076" s="337" t="s">
        <v>4184</v>
      </c>
    </row>
    <row r="6077" spans="1:3">
      <c r="A6077" s="59" t="s">
        <v>5075</v>
      </c>
      <c r="B6077" s="390">
        <v>33636</v>
      </c>
      <c r="C6077" s="337" t="s">
        <v>5314</v>
      </c>
    </row>
    <row r="6078" spans="1:3">
      <c r="A6078" s="100" t="s">
        <v>4392</v>
      </c>
      <c r="B6078" s="391">
        <v>33672</v>
      </c>
      <c r="C6078" s="337" t="s">
        <v>4849</v>
      </c>
    </row>
    <row r="6079" spans="1:3">
      <c r="A6079" s="316" t="s">
        <v>11360</v>
      </c>
      <c r="B6079" s="396">
        <v>36475</v>
      </c>
      <c r="C6079" s="340">
        <v>23.7</v>
      </c>
    </row>
    <row r="6080" spans="1:3">
      <c r="A6080" s="59" t="s">
        <v>7345</v>
      </c>
      <c r="B6080" s="390">
        <v>35601</v>
      </c>
      <c r="C6080" s="347" t="s">
        <v>7478</v>
      </c>
    </row>
    <row r="6081" spans="1:3">
      <c r="A6081" s="59" t="s">
        <v>6059</v>
      </c>
      <c r="B6081" s="390">
        <v>34821</v>
      </c>
      <c r="C6081" s="347" t="s">
        <v>6349</v>
      </c>
    </row>
    <row r="6082" spans="1:3">
      <c r="A6082" s="59" t="s">
        <v>7147</v>
      </c>
      <c r="B6082" s="390">
        <v>35192</v>
      </c>
      <c r="C6082" s="347" t="s">
        <v>7479</v>
      </c>
    </row>
    <row r="6083" spans="1:3">
      <c r="A6083" t="s">
        <v>9890</v>
      </c>
      <c r="B6083" s="392">
        <v>36305</v>
      </c>
      <c r="C6083" s="340" t="s">
        <v>9539</v>
      </c>
    </row>
    <row r="6084" spans="1:3">
      <c r="A6084" t="s">
        <v>772</v>
      </c>
      <c r="B6084" s="391">
        <v>30785</v>
      </c>
      <c r="C6084" s="342" t="s">
        <v>2796</v>
      </c>
    </row>
    <row r="6085" spans="1:3">
      <c r="A6085" t="s">
        <v>2188</v>
      </c>
      <c r="B6085" s="391">
        <v>31072</v>
      </c>
      <c r="C6085" s="342" t="s">
        <v>1629</v>
      </c>
    </row>
    <row r="6086" spans="1:3">
      <c r="A6086" t="s">
        <v>773</v>
      </c>
      <c r="B6086" s="391">
        <v>30176</v>
      </c>
      <c r="C6086" s="342" t="s">
        <v>2196</v>
      </c>
    </row>
    <row r="6087" spans="1:3">
      <c r="A6087" s="164" t="s">
        <v>8141</v>
      </c>
      <c r="B6087" s="397">
        <v>36297</v>
      </c>
      <c r="C6087" s="351" t="s">
        <v>8287</v>
      </c>
    </row>
    <row r="6088" spans="1:3">
      <c r="A6088" s="90" t="s">
        <v>4169</v>
      </c>
      <c r="B6088" s="390">
        <v>32888</v>
      </c>
      <c r="C6088" s="337" t="s">
        <v>4187</v>
      </c>
    </row>
    <row r="6089" spans="1:3" ht="15.75" thickBot="1">
      <c r="A6089" s="316" t="s">
        <v>11361</v>
      </c>
      <c r="B6089" s="400">
        <v>36288</v>
      </c>
      <c r="C6089" s="340" t="s">
        <v>10953</v>
      </c>
    </row>
    <row r="6090" spans="1:3">
      <c r="A6090" t="s">
        <v>2696</v>
      </c>
      <c r="B6090" s="399">
        <v>29140</v>
      </c>
      <c r="C6090" s="342" t="s">
        <v>3420</v>
      </c>
    </row>
    <row r="6091" spans="1:3">
      <c r="A6091" s="100" t="s">
        <v>4616</v>
      </c>
      <c r="B6091" s="391">
        <v>33797</v>
      </c>
      <c r="C6091" s="337" t="s">
        <v>4846</v>
      </c>
    </row>
    <row r="6092" spans="1:3">
      <c r="A6092" s="59" t="s">
        <v>6759</v>
      </c>
      <c r="B6092" s="390">
        <v>34724</v>
      </c>
      <c r="C6092" s="337" t="s">
        <v>6351</v>
      </c>
    </row>
    <row r="6093" spans="1:3">
      <c r="A6093" s="59" t="s">
        <v>6529</v>
      </c>
      <c r="B6093" s="390">
        <v>34542</v>
      </c>
      <c r="C6093" s="337" t="s">
        <v>6355</v>
      </c>
    </row>
    <row r="6094" spans="1:3">
      <c r="A6094" t="s">
        <v>4925</v>
      </c>
      <c r="B6094" s="391">
        <v>31866</v>
      </c>
      <c r="C6094" s="342" t="s">
        <v>2441</v>
      </c>
    </row>
    <row r="6095" spans="1:3">
      <c r="A6095" s="109" t="s">
        <v>8089</v>
      </c>
      <c r="B6095" s="393">
        <v>35023</v>
      </c>
      <c r="C6095" s="346" t="s">
        <v>6800</v>
      </c>
    </row>
    <row r="6096" spans="1:3">
      <c r="A6096" t="s">
        <v>3246</v>
      </c>
      <c r="B6096" s="391">
        <v>30142</v>
      </c>
      <c r="C6096" s="342" t="s">
        <v>2796</v>
      </c>
    </row>
    <row r="6097" spans="1:3">
      <c r="A6097" t="s">
        <v>3805</v>
      </c>
      <c r="B6097" s="391">
        <v>31866</v>
      </c>
      <c r="C6097" s="342" t="s">
        <v>2441</v>
      </c>
    </row>
    <row r="6098" spans="1:3">
      <c r="A6098" s="59" t="s">
        <v>5050</v>
      </c>
      <c r="B6098" s="390">
        <v>34117</v>
      </c>
      <c r="C6098" s="337" t="s">
        <v>5317</v>
      </c>
    </row>
    <row r="6099" spans="1:3">
      <c r="A6099" s="59" t="s">
        <v>324</v>
      </c>
      <c r="B6099" s="390">
        <v>33404</v>
      </c>
      <c r="C6099" s="337" t="s">
        <v>325</v>
      </c>
    </row>
    <row r="6100" spans="1:3" ht="15.75" thickBot="1">
      <c r="A6100" s="99" t="s">
        <v>11362</v>
      </c>
      <c r="B6100" s="400">
        <v>36917</v>
      </c>
      <c r="C6100" s="340" t="s">
        <v>10953</v>
      </c>
    </row>
    <row r="6101" spans="1:3">
      <c r="A6101" s="109" t="s">
        <v>7932</v>
      </c>
      <c r="B6101" s="424">
        <v>34751</v>
      </c>
      <c r="C6101" s="346" t="s">
        <v>7482</v>
      </c>
    </row>
    <row r="6102" spans="1:3">
      <c r="A6102" s="59" t="s">
        <v>6593</v>
      </c>
      <c r="B6102" s="390">
        <v>34603</v>
      </c>
      <c r="C6102" s="337" t="s">
        <v>6351</v>
      </c>
    </row>
    <row r="6103" spans="1:3">
      <c r="A6103" t="s">
        <v>2757</v>
      </c>
      <c r="B6103" s="391">
        <v>29450</v>
      </c>
      <c r="C6103" s="342" t="s">
        <v>2251</v>
      </c>
    </row>
    <row r="6104" spans="1:3">
      <c r="A6104" t="s">
        <v>9938</v>
      </c>
      <c r="B6104" s="392">
        <v>36729</v>
      </c>
      <c r="C6104" s="340" t="s">
        <v>9980</v>
      </c>
    </row>
    <row r="6105" spans="1:3">
      <c r="A6105" t="s">
        <v>2693</v>
      </c>
      <c r="B6105" s="391">
        <v>29659</v>
      </c>
      <c r="C6105" s="342" t="s">
        <v>2200</v>
      </c>
    </row>
    <row r="6106" spans="1:3">
      <c r="A6106" t="s">
        <v>3551</v>
      </c>
      <c r="B6106" s="391">
        <v>29911</v>
      </c>
      <c r="C6106" s="342" t="s">
        <v>1485</v>
      </c>
    </row>
    <row r="6107" spans="1:3">
      <c r="A6107" s="59" t="s">
        <v>5559</v>
      </c>
      <c r="B6107" s="390">
        <v>34374</v>
      </c>
      <c r="C6107" s="337" t="s">
        <v>5840</v>
      </c>
    </row>
    <row r="6108" spans="1:3">
      <c r="A6108" s="59" t="s">
        <v>6687</v>
      </c>
      <c r="B6108" s="390">
        <v>35019</v>
      </c>
      <c r="C6108" s="337" t="s">
        <v>6795</v>
      </c>
    </row>
    <row r="6109" spans="1:3">
      <c r="A6109" t="s">
        <v>774</v>
      </c>
      <c r="B6109" s="391">
        <v>31623</v>
      </c>
      <c r="C6109" s="342" t="s">
        <v>1163</v>
      </c>
    </row>
    <row r="6110" spans="1:3">
      <c r="A6110" t="s">
        <v>1397</v>
      </c>
      <c r="B6110" s="391">
        <v>31117</v>
      </c>
      <c r="C6110" s="342" t="s">
        <v>2884</v>
      </c>
    </row>
    <row r="6111" spans="1:3">
      <c r="A6111" s="90" t="s">
        <v>4170</v>
      </c>
      <c r="B6111" s="390">
        <v>31709</v>
      </c>
      <c r="C6111" s="337" t="s">
        <v>2409</v>
      </c>
    </row>
    <row r="6112" spans="1:3">
      <c r="A6112" t="s">
        <v>702</v>
      </c>
      <c r="B6112" s="391">
        <v>29820</v>
      </c>
      <c r="C6112" s="342" t="s">
        <v>1871</v>
      </c>
    </row>
    <row r="6113" spans="1:3" ht="15.75" thickBot="1">
      <c r="A6113" t="s">
        <v>2758</v>
      </c>
      <c r="B6113" s="398">
        <v>31927</v>
      </c>
      <c r="C6113" s="342" t="s">
        <v>2759</v>
      </c>
    </row>
    <row r="6114" spans="1:3">
      <c r="A6114" s="109" t="s">
        <v>8000</v>
      </c>
      <c r="B6114" s="424">
        <v>35254</v>
      </c>
      <c r="C6114" s="362" t="s">
        <v>8285</v>
      </c>
    </row>
    <row r="6115" spans="1:3">
      <c r="A6115" s="59" t="s">
        <v>7110</v>
      </c>
      <c r="B6115" s="390">
        <v>35840</v>
      </c>
      <c r="C6115" s="347" t="s">
        <v>7481</v>
      </c>
    </row>
    <row r="6116" spans="1:3">
      <c r="A6116" t="s">
        <v>8908</v>
      </c>
      <c r="B6116" s="391">
        <v>36222</v>
      </c>
      <c r="C6116" s="341" t="s">
        <v>8466</v>
      </c>
    </row>
    <row r="6117" spans="1:3">
      <c r="A6117" s="90" t="s">
        <v>4171</v>
      </c>
      <c r="B6117" s="390">
        <v>33861</v>
      </c>
      <c r="C6117" s="337" t="s">
        <v>4181</v>
      </c>
    </row>
    <row r="6118" spans="1:3">
      <c r="A6118" s="123" t="s">
        <v>775</v>
      </c>
      <c r="B6118" s="391">
        <v>32407</v>
      </c>
      <c r="C6118" s="342" t="s">
        <v>1172</v>
      </c>
    </row>
    <row r="6119" spans="1:3">
      <c r="A6119" s="316" t="s">
        <v>11363</v>
      </c>
      <c r="B6119" s="396">
        <v>36579</v>
      </c>
      <c r="C6119" s="340">
        <v>23.3</v>
      </c>
    </row>
    <row r="6120" spans="1:3">
      <c r="A6120" s="59" t="s">
        <v>6103</v>
      </c>
      <c r="B6120" s="390">
        <v>35293</v>
      </c>
      <c r="C6120" s="347" t="s">
        <v>6352</v>
      </c>
    </row>
    <row r="6121" spans="1:3">
      <c r="A6121" s="59" t="s">
        <v>5004</v>
      </c>
      <c r="B6121" s="390">
        <v>33835</v>
      </c>
      <c r="C6121" s="337" t="s">
        <v>5317</v>
      </c>
    </row>
    <row r="6122" spans="1:3">
      <c r="A6122" s="59" t="s">
        <v>218</v>
      </c>
      <c r="B6122" s="390">
        <v>32476</v>
      </c>
      <c r="C6122" s="337" t="s">
        <v>489</v>
      </c>
    </row>
    <row r="6123" spans="1:3">
      <c r="A6123" s="59" t="s">
        <v>326</v>
      </c>
      <c r="B6123" s="390">
        <v>32951</v>
      </c>
      <c r="C6123" s="337" t="s">
        <v>483</v>
      </c>
    </row>
    <row r="6124" spans="1:3" ht="15.75" thickBot="1">
      <c r="A6124" t="s">
        <v>776</v>
      </c>
      <c r="B6124" s="398">
        <v>32566</v>
      </c>
      <c r="C6124" s="342" t="s">
        <v>1153</v>
      </c>
    </row>
    <row r="6125" spans="1:3">
      <c r="A6125" s="316" t="s">
        <v>11364</v>
      </c>
      <c r="B6125" s="421">
        <v>36666</v>
      </c>
      <c r="C6125" s="340">
        <v>23.1</v>
      </c>
    </row>
    <row r="6126" spans="1:3">
      <c r="A6126" t="s">
        <v>9271</v>
      </c>
      <c r="B6126" s="391">
        <v>36373</v>
      </c>
      <c r="C6126" s="341" t="s">
        <v>9272</v>
      </c>
    </row>
    <row r="6127" spans="1:3">
      <c r="A6127" s="59" t="s">
        <v>7183</v>
      </c>
      <c r="B6127" s="390">
        <v>34630</v>
      </c>
      <c r="C6127" s="347" t="s">
        <v>6351</v>
      </c>
    </row>
    <row r="6128" spans="1:3">
      <c r="A6128" s="189" t="s">
        <v>8304</v>
      </c>
      <c r="B6128" s="425">
        <v>34630</v>
      </c>
      <c r="C6128" s="361" t="s">
        <v>6351</v>
      </c>
    </row>
    <row r="6129" spans="1:3">
      <c r="A6129" t="s">
        <v>1682</v>
      </c>
      <c r="B6129" s="391">
        <v>30602</v>
      </c>
      <c r="C6129" s="342" t="s">
        <v>1681</v>
      </c>
    </row>
    <row r="6130" spans="1:3">
      <c r="A6130" s="59" t="s">
        <v>7346</v>
      </c>
      <c r="B6130" s="390">
        <v>34588</v>
      </c>
      <c r="C6130" s="347" t="s">
        <v>6796</v>
      </c>
    </row>
    <row r="6131" spans="1:3">
      <c r="A6131" s="109" t="s">
        <v>11407</v>
      </c>
      <c r="B6131" s="393">
        <v>36023</v>
      </c>
      <c r="C6131" s="346" t="s">
        <v>8288</v>
      </c>
    </row>
    <row r="6132" spans="1:3">
      <c r="A6132" t="s">
        <v>2086</v>
      </c>
      <c r="B6132" s="391">
        <v>28300</v>
      </c>
      <c r="C6132" s="342" t="s">
        <v>2087</v>
      </c>
    </row>
    <row r="6133" spans="1:3">
      <c r="A6133" t="s">
        <v>10016</v>
      </c>
      <c r="B6133" s="392">
        <v>36753</v>
      </c>
      <c r="C6133" s="340" t="s">
        <v>9583</v>
      </c>
    </row>
    <row r="6134" spans="1:3" ht="15.75" thickBot="1">
      <c r="A6134" s="59" t="s">
        <v>4646</v>
      </c>
      <c r="B6134" s="394">
        <v>33265</v>
      </c>
      <c r="C6134" s="337" t="s">
        <v>4179</v>
      </c>
    </row>
    <row r="6135" spans="1:3">
      <c r="A6135" s="59" t="s">
        <v>7151</v>
      </c>
      <c r="B6135" s="401">
        <v>35404</v>
      </c>
      <c r="C6135" s="347" t="s">
        <v>7478</v>
      </c>
    </row>
    <row r="6136" spans="1:3">
      <c r="A6136" s="59" t="s">
        <v>143</v>
      </c>
      <c r="B6136" s="390">
        <v>32613</v>
      </c>
      <c r="C6136" s="337" t="s">
        <v>402</v>
      </c>
    </row>
    <row r="6137" spans="1:3">
      <c r="A6137" s="59" t="s">
        <v>7190</v>
      </c>
      <c r="B6137" s="390">
        <v>34808</v>
      </c>
      <c r="C6137" s="347" t="s">
        <v>7477</v>
      </c>
    </row>
    <row r="6138" spans="1:3">
      <c r="A6138" t="s">
        <v>1526</v>
      </c>
      <c r="B6138" s="391">
        <v>30518</v>
      </c>
      <c r="C6138" s="342" t="s">
        <v>3520</v>
      </c>
    </row>
    <row r="6139" spans="1:3">
      <c r="A6139" t="s">
        <v>9330</v>
      </c>
      <c r="B6139" s="391">
        <v>35400</v>
      </c>
      <c r="C6139" s="340" t="s">
        <v>8295</v>
      </c>
    </row>
    <row r="6140" spans="1:3">
      <c r="A6140" t="s">
        <v>1685</v>
      </c>
      <c r="B6140" s="391">
        <v>30637</v>
      </c>
      <c r="C6140" s="342" t="s">
        <v>3490</v>
      </c>
    </row>
    <row r="6141" spans="1:3">
      <c r="A6141" s="59" t="s">
        <v>5147</v>
      </c>
      <c r="B6141" s="390">
        <v>34340</v>
      </c>
      <c r="C6141" s="337" t="s">
        <v>5349</v>
      </c>
    </row>
    <row r="6142" spans="1:3">
      <c r="A6142" s="90" t="s">
        <v>4172</v>
      </c>
      <c r="B6142" s="390">
        <v>33429</v>
      </c>
      <c r="C6142" s="337" t="s">
        <v>4180</v>
      </c>
    </row>
    <row r="6143" spans="1:3">
      <c r="A6143" s="316" t="s">
        <v>11365</v>
      </c>
      <c r="B6143" s="396">
        <v>36816</v>
      </c>
      <c r="C6143" s="340">
        <v>23.6</v>
      </c>
    </row>
    <row r="6144" spans="1:3">
      <c r="A6144" s="268" t="s">
        <v>8122</v>
      </c>
      <c r="B6144" s="393">
        <v>36184</v>
      </c>
      <c r="C6144" s="346" t="s">
        <v>8287</v>
      </c>
    </row>
    <row r="6145" spans="1:3" ht="15.75" thickBot="1">
      <c r="A6145" s="164" t="s">
        <v>8052</v>
      </c>
      <c r="B6145" s="422">
        <v>34541</v>
      </c>
      <c r="C6145" s="351" t="s">
        <v>6353</v>
      </c>
    </row>
    <row r="6146" spans="1:3">
      <c r="A6146" s="59" t="s">
        <v>6137</v>
      </c>
      <c r="B6146" s="401">
        <v>34541</v>
      </c>
      <c r="C6146" s="347" t="s">
        <v>6353</v>
      </c>
    </row>
    <row r="6147" spans="1:3">
      <c r="A6147" s="59" t="s">
        <v>7417</v>
      </c>
      <c r="B6147" s="390">
        <v>33666</v>
      </c>
      <c r="C6147" s="347" t="s">
        <v>7479</v>
      </c>
    </row>
    <row r="6148" spans="1:3">
      <c r="A6148" t="s">
        <v>777</v>
      </c>
      <c r="B6148" s="391">
        <v>32589</v>
      </c>
      <c r="C6148" s="342" t="s">
        <v>1170</v>
      </c>
    </row>
    <row r="6149" spans="1:3">
      <c r="A6149" s="59" t="s">
        <v>6175</v>
      </c>
      <c r="B6149" s="390">
        <v>34779</v>
      </c>
      <c r="C6149" s="347" t="s">
        <v>6349</v>
      </c>
    </row>
    <row r="6150" spans="1:3">
      <c r="A6150" t="s">
        <v>778</v>
      </c>
      <c r="B6150" s="391">
        <v>31203</v>
      </c>
      <c r="C6150" s="342" t="s">
        <v>1440</v>
      </c>
    </row>
    <row r="6151" spans="1:3">
      <c r="A6151" s="316" t="s">
        <v>11366</v>
      </c>
      <c r="B6151" s="396">
        <v>36871</v>
      </c>
      <c r="C6151" s="340">
        <v>23.1</v>
      </c>
    </row>
    <row r="6152" spans="1:3">
      <c r="A6152" t="s">
        <v>1801</v>
      </c>
      <c r="B6152" s="391">
        <v>29452</v>
      </c>
      <c r="C6152" s="342" t="s">
        <v>2702</v>
      </c>
    </row>
    <row r="6153" spans="1:3">
      <c r="A6153" s="316" t="s">
        <v>11367</v>
      </c>
      <c r="B6153" s="396">
        <v>36563</v>
      </c>
      <c r="C6153" s="340">
        <v>23.7</v>
      </c>
    </row>
    <row r="6154" spans="1:3">
      <c r="A6154" t="s">
        <v>3725</v>
      </c>
      <c r="B6154" s="391">
        <v>30077</v>
      </c>
      <c r="C6154" s="342" t="s">
        <v>3485</v>
      </c>
    </row>
    <row r="6155" spans="1:3">
      <c r="A6155" s="59" t="s">
        <v>5593</v>
      </c>
      <c r="B6155" s="394">
        <v>33040</v>
      </c>
      <c r="C6155" s="337" t="s">
        <v>4846</v>
      </c>
    </row>
    <row r="6156" spans="1:3">
      <c r="A6156" t="s">
        <v>9070</v>
      </c>
      <c r="B6156" s="391">
        <v>35704</v>
      </c>
      <c r="C6156" s="340" t="s">
        <v>8284</v>
      </c>
    </row>
    <row r="6157" spans="1:3">
      <c r="A6157" s="59" t="s">
        <v>144</v>
      </c>
      <c r="B6157" s="390">
        <v>32928</v>
      </c>
      <c r="C6157" s="337" t="s">
        <v>483</v>
      </c>
    </row>
    <row r="6158" spans="1:3">
      <c r="A6158" t="s">
        <v>3584</v>
      </c>
      <c r="B6158" s="391">
        <v>30911</v>
      </c>
      <c r="C6158" s="342" t="s">
        <v>2885</v>
      </c>
    </row>
    <row r="6159" spans="1:3">
      <c r="A6159" s="90" t="s">
        <v>4173</v>
      </c>
      <c r="B6159" s="390">
        <v>32857</v>
      </c>
      <c r="C6159" s="337" t="s">
        <v>4187</v>
      </c>
    </row>
    <row r="6160" spans="1:3">
      <c r="A6160" s="164" t="s">
        <v>8200</v>
      </c>
      <c r="B6160" s="397">
        <v>34988</v>
      </c>
      <c r="C6160" s="351" t="s">
        <v>8286</v>
      </c>
    </row>
    <row r="6161" spans="1:3">
      <c r="A6161" t="s">
        <v>1484</v>
      </c>
      <c r="B6161" s="391">
        <v>28809</v>
      </c>
      <c r="C6161" s="342" t="s">
        <v>3062</v>
      </c>
    </row>
    <row r="6162" spans="1:3">
      <c r="A6162" t="s">
        <v>10130</v>
      </c>
      <c r="B6162" s="392">
        <v>36348</v>
      </c>
      <c r="C6162" s="340" t="s">
        <v>9612</v>
      </c>
    </row>
    <row r="6163" spans="1:3">
      <c r="A6163" s="109" t="s">
        <v>7951</v>
      </c>
      <c r="B6163" s="393">
        <v>35734</v>
      </c>
      <c r="C6163" s="346" t="s">
        <v>8291</v>
      </c>
    </row>
    <row r="6164" spans="1:3">
      <c r="A6164" t="s">
        <v>1324</v>
      </c>
      <c r="B6164" s="391">
        <v>31489</v>
      </c>
      <c r="C6164" s="342" t="s">
        <v>1325</v>
      </c>
    </row>
    <row r="6165" spans="1:3">
      <c r="A6165" s="59" t="s">
        <v>6589</v>
      </c>
      <c r="B6165" s="390">
        <v>34231</v>
      </c>
      <c r="C6165" s="337" t="s">
        <v>5851</v>
      </c>
    </row>
    <row r="6166" spans="1:3">
      <c r="A6166" s="316" t="s">
        <v>11368</v>
      </c>
      <c r="B6166" s="396">
        <v>36881</v>
      </c>
      <c r="C6166" s="340">
        <v>23.4</v>
      </c>
    </row>
    <row r="6167" spans="1:3">
      <c r="A6167" t="s">
        <v>1217</v>
      </c>
      <c r="B6167" s="391">
        <v>31072</v>
      </c>
      <c r="C6167" s="342" t="s">
        <v>1440</v>
      </c>
    </row>
    <row r="6168" spans="1:3">
      <c r="A6168" t="s">
        <v>3443</v>
      </c>
      <c r="B6168" s="391">
        <v>30989</v>
      </c>
      <c r="C6168" s="342" t="s">
        <v>2884</v>
      </c>
    </row>
    <row r="6169" spans="1:3">
      <c r="A6169" s="59" t="s">
        <v>3806</v>
      </c>
      <c r="B6169" s="390">
        <v>31861</v>
      </c>
      <c r="C6169" s="352" t="s">
        <v>2411</v>
      </c>
    </row>
    <row r="6170" spans="1:3">
      <c r="A6170" s="59" t="s">
        <v>6533</v>
      </c>
      <c r="B6170" s="390">
        <v>33972</v>
      </c>
      <c r="C6170" s="337" t="s">
        <v>5840</v>
      </c>
    </row>
    <row r="6171" spans="1:3" ht="15.75" thickBot="1">
      <c r="A6171" t="s">
        <v>9948</v>
      </c>
      <c r="B6171" s="404">
        <v>36077</v>
      </c>
      <c r="C6171" s="340" t="s">
        <v>9539</v>
      </c>
    </row>
    <row r="6172" spans="1:3">
      <c r="A6172" s="164" t="s">
        <v>7928</v>
      </c>
      <c r="B6172" s="426">
        <v>35247</v>
      </c>
      <c r="C6172" s="351" t="s">
        <v>8286</v>
      </c>
    </row>
    <row r="6173" spans="1:3">
      <c r="A6173" t="s">
        <v>10076</v>
      </c>
      <c r="B6173" s="392">
        <v>36687</v>
      </c>
      <c r="C6173" s="340" t="s">
        <v>9539</v>
      </c>
    </row>
    <row r="6174" spans="1:3">
      <c r="A6174" t="s">
        <v>10017</v>
      </c>
      <c r="B6174" s="392">
        <v>36604</v>
      </c>
      <c r="C6174" s="340" t="s">
        <v>9644</v>
      </c>
    </row>
    <row r="6175" spans="1:3">
      <c r="A6175" s="90" t="s">
        <v>4174</v>
      </c>
      <c r="B6175" s="390">
        <v>33704</v>
      </c>
      <c r="C6175" s="337" t="s">
        <v>4178</v>
      </c>
    </row>
    <row r="6176" spans="1:3">
      <c r="A6176" s="59" t="s">
        <v>6069</v>
      </c>
      <c r="B6176" s="390">
        <v>34906</v>
      </c>
      <c r="C6176" s="347" t="s">
        <v>6355</v>
      </c>
    </row>
    <row r="6177" spans="1:3">
      <c r="A6177" s="109" t="s">
        <v>8210</v>
      </c>
      <c r="B6177" s="393">
        <v>34726</v>
      </c>
      <c r="C6177" s="346" t="s">
        <v>6796</v>
      </c>
    </row>
    <row r="6178" spans="1:3">
      <c r="A6178" t="s">
        <v>3045</v>
      </c>
      <c r="B6178" s="391">
        <v>28040</v>
      </c>
      <c r="C6178" s="342" t="s">
        <v>3046</v>
      </c>
    </row>
    <row r="6179" spans="1:3">
      <c r="A6179" t="s">
        <v>2029</v>
      </c>
      <c r="B6179" s="391">
        <v>28432</v>
      </c>
      <c r="C6179" s="342" t="s">
        <v>2030</v>
      </c>
    </row>
    <row r="6180" spans="1:3">
      <c r="A6180" t="s">
        <v>3576</v>
      </c>
      <c r="B6180" s="391">
        <v>31614</v>
      </c>
      <c r="C6180" s="342" t="s">
        <v>1440</v>
      </c>
    </row>
    <row r="6181" spans="1:3">
      <c r="A6181" t="s">
        <v>10137</v>
      </c>
      <c r="B6181" s="392">
        <v>36282</v>
      </c>
      <c r="C6181" s="340" t="s">
        <v>9612</v>
      </c>
    </row>
    <row r="6182" spans="1:3">
      <c r="A6182" t="s">
        <v>10295</v>
      </c>
      <c r="B6182" s="392">
        <v>36275</v>
      </c>
      <c r="C6182" s="344" t="s">
        <v>10151</v>
      </c>
    </row>
    <row r="6183" spans="1:3">
      <c r="A6183" t="s">
        <v>2760</v>
      </c>
      <c r="B6183" s="391">
        <v>31950</v>
      </c>
      <c r="C6183" s="342" t="s">
        <v>2411</v>
      </c>
    </row>
    <row r="6184" spans="1:3" ht="15.75" thickBot="1">
      <c r="A6184" t="s">
        <v>2761</v>
      </c>
      <c r="B6184" s="398">
        <v>32205</v>
      </c>
      <c r="C6184" s="342" t="s">
        <v>2414</v>
      </c>
    </row>
    <row r="6185" spans="1:3">
      <c r="A6185" s="59" t="s">
        <v>5501</v>
      </c>
      <c r="B6185" s="401">
        <v>34752</v>
      </c>
      <c r="C6185" s="337" t="s">
        <v>5842</v>
      </c>
    </row>
    <row r="6186" spans="1:3">
      <c r="A6186" s="59" t="s">
        <v>6030</v>
      </c>
      <c r="B6186" s="390">
        <v>34267</v>
      </c>
      <c r="C6186" s="347" t="s">
        <v>6349</v>
      </c>
    </row>
    <row r="6187" spans="1:3">
      <c r="A6187" s="90" t="s">
        <v>4175</v>
      </c>
      <c r="B6187" s="390">
        <v>32994</v>
      </c>
      <c r="C6187" s="337" t="s">
        <v>4179</v>
      </c>
    </row>
    <row r="6188" spans="1:3">
      <c r="A6188" s="59" t="s">
        <v>145</v>
      </c>
      <c r="B6188" s="390">
        <v>31999</v>
      </c>
      <c r="C6188" s="337" t="s">
        <v>2441</v>
      </c>
    </row>
    <row r="6189" spans="1:3">
      <c r="A6189" s="59" t="s">
        <v>146</v>
      </c>
      <c r="B6189" s="390">
        <v>32989</v>
      </c>
      <c r="C6189" s="337" t="s">
        <v>483</v>
      </c>
    </row>
    <row r="6190" spans="1:3">
      <c r="A6190" t="s">
        <v>2762</v>
      </c>
      <c r="B6190" s="391">
        <v>29081</v>
      </c>
      <c r="C6190" s="342" t="s">
        <v>2666</v>
      </c>
    </row>
    <row r="6191" spans="1:3">
      <c r="A6191" s="90" t="s">
        <v>4176</v>
      </c>
      <c r="B6191" s="390">
        <v>32847</v>
      </c>
      <c r="C6191" s="337" t="s">
        <v>4180</v>
      </c>
    </row>
    <row r="6192" spans="1:3">
      <c r="A6192" s="59" t="s">
        <v>7114</v>
      </c>
      <c r="B6192" s="390">
        <v>34995</v>
      </c>
      <c r="C6192" s="347" t="s">
        <v>7479</v>
      </c>
    </row>
    <row r="6193" spans="1:3">
      <c r="A6193" t="s">
        <v>10015</v>
      </c>
      <c r="B6193" s="420">
        <v>36774</v>
      </c>
      <c r="C6193" s="340" t="s">
        <v>9539</v>
      </c>
    </row>
    <row r="6194" spans="1:3">
      <c r="A6194" t="s">
        <v>9035</v>
      </c>
      <c r="B6194" s="391">
        <v>36161</v>
      </c>
    </row>
    <row r="6195" spans="1:3">
      <c r="A6195" s="316" t="s">
        <v>11369</v>
      </c>
      <c r="B6195" s="396">
        <v>37113</v>
      </c>
      <c r="C6195" s="340">
        <v>23.1</v>
      </c>
    </row>
    <row r="6196" spans="1:3">
      <c r="A6196" s="316" t="s">
        <v>11370</v>
      </c>
      <c r="B6196" s="396">
        <v>36020</v>
      </c>
      <c r="C6196" s="340" t="s">
        <v>10955</v>
      </c>
    </row>
    <row r="6197" spans="1:3">
      <c r="A6197" t="s">
        <v>147</v>
      </c>
      <c r="B6197" s="391">
        <v>31252</v>
      </c>
      <c r="C6197" s="342" t="s">
        <v>2884</v>
      </c>
    </row>
    <row r="6198" spans="1:3">
      <c r="A6198" s="10" t="s">
        <v>703</v>
      </c>
      <c r="B6198" s="391">
        <v>31252</v>
      </c>
      <c r="C6198" s="342" t="s">
        <v>2884</v>
      </c>
    </row>
    <row r="6199" spans="1:3">
      <c r="A6199" s="59" t="s">
        <v>4989</v>
      </c>
      <c r="B6199" s="390">
        <v>34062</v>
      </c>
      <c r="C6199" s="337" t="s">
        <v>5317</v>
      </c>
    </row>
    <row r="6200" spans="1:3">
      <c r="A6200" s="109" t="s">
        <v>8129</v>
      </c>
      <c r="B6200" s="393">
        <v>35443</v>
      </c>
      <c r="C6200" s="346" t="s">
        <v>8286</v>
      </c>
    </row>
    <row r="6201" spans="1:3">
      <c r="A6201" s="59" t="s">
        <v>148</v>
      </c>
      <c r="B6201" s="390">
        <v>32837</v>
      </c>
      <c r="C6201" s="337" t="s">
        <v>485</v>
      </c>
    </row>
    <row r="6202" spans="1:3">
      <c r="A6202" t="s">
        <v>779</v>
      </c>
      <c r="B6202" s="398">
        <v>30144</v>
      </c>
      <c r="C6202" s="342" t="s">
        <v>2986</v>
      </c>
    </row>
    <row r="6203" spans="1:3">
      <c r="A6203" t="s">
        <v>780</v>
      </c>
      <c r="B6203" s="391">
        <v>32712</v>
      </c>
      <c r="C6203" s="342" t="s">
        <v>1156</v>
      </c>
    </row>
    <row r="6204" spans="1:3">
      <c r="A6204" s="59" t="s">
        <v>149</v>
      </c>
      <c r="B6204" s="390">
        <v>32824</v>
      </c>
      <c r="C6204" s="337" t="s">
        <v>150</v>
      </c>
    </row>
    <row r="6205" spans="1:3">
      <c r="A6205" t="s">
        <v>2763</v>
      </c>
      <c r="B6205" s="391">
        <v>32325</v>
      </c>
      <c r="C6205" s="342" t="s">
        <v>2294</v>
      </c>
    </row>
    <row r="6206" spans="1:3">
      <c r="A6206" t="s">
        <v>9326</v>
      </c>
      <c r="B6206" s="391">
        <v>35125</v>
      </c>
      <c r="C6206" s="340" t="s">
        <v>8295</v>
      </c>
    </row>
    <row r="6207" spans="1:3">
      <c r="A6207" t="s">
        <v>1830</v>
      </c>
      <c r="B6207" s="391">
        <v>30011</v>
      </c>
      <c r="C6207" s="342" t="s">
        <v>2200</v>
      </c>
    </row>
    <row r="6208" spans="1:3">
      <c r="A6208" t="s">
        <v>9196</v>
      </c>
      <c r="B6208" s="391">
        <v>36039</v>
      </c>
      <c r="C6208" s="341" t="s">
        <v>8459</v>
      </c>
    </row>
    <row r="6209" spans="1:3">
      <c r="A6209" t="s">
        <v>9972</v>
      </c>
      <c r="B6209" s="392">
        <v>36678</v>
      </c>
      <c r="C6209" s="344" t="s">
        <v>10151</v>
      </c>
    </row>
    <row r="6210" spans="1:3">
      <c r="A6210" s="59" t="s">
        <v>6018</v>
      </c>
      <c r="B6210" s="390">
        <v>34574</v>
      </c>
      <c r="C6210" s="347" t="s">
        <v>5851</v>
      </c>
    </row>
    <row r="6211" spans="1:3">
      <c r="A6211" t="s">
        <v>781</v>
      </c>
      <c r="B6211" s="391">
        <v>31875</v>
      </c>
      <c r="C6211" s="342" t="s">
        <v>1172</v>
      </c>
    </row>
    <row r="6212" spans="1:3">
      <c r="A6212" s="59" t="s">
        <v>4530</v>
      </c>
      <c r="B6212" s="390">
        <v>32970</v>
      </c>
      <c r="C6212" s="337" t="s">
        <v>4179</v>
      </c>
    </row>
    <row r="6213" spans="1:3">
      <c r="A6213" t="s">
        <v>3705</v>
      </c>
      <c r="B6213" s="391">
        <v>30967</v>
      </c>
      <c r="C6213" s="342" t="s">
        <v>2886</v>
      </c>
    </row>
    <row r="6214" spans="1:3">
      <c r="A6214" t="s">
        <v>10042</v>
      </c>
      <c r="B6214" s="392">
        <v>35885</v>
      </c>
      <c r="C6214" s="340" t="s">
        <v>9980</v>
      </c>
    </row>
    <row r="6215" spans="1:3">
      <c r="A6215" s="59" t="s">
        <v>6466</v>
      </c>
      <c r="B6215" s="390">
        <v>34596</v>
      </c>
      <c r="C6215" s="337" t="s">
        <v>6351</v>
      </c>
    </row>
    <row r="6216" spans="1:3">
      <c r="A6216" s="59" t="s">
        <v>7291</v>
      </c>
      <c r="B6216" s="390">
        <v>35042</v>
      </c>
      <c r="C6216" s="347" t="s">
        <v>7524</v>
      </c>
    </row>
    <row r="6217" spans="1:3">
      <c r="A6217" t="s">
        <v>3220</v>
      </c>
      <c r="B6217" s="391">
        <v>31653</v>
      </c>
      <c r="C6217" s="342" t="s">
        <v>3135</v>
      </c>
    </row>
    <row r="6218" spans="1:3">
      <c r="A6218" s="10" t="s">
        <v>4452</v>
      </c>
      <c r="B6218" s="391">
        <v>33270</v>
      </c>
      <c r="C6218" s="337" t="s">
        <v>4846</v>
      </c>
    </row>
    <row r="6219" spans="1:3">
      <c r="A6219" s="316" t="s">
        <v>11371</v>
      </c>
      <c r="B6219" s="396">
        <v>37014</v>
      </c>
      <c r="C6219" s="340">
        <v>23.6</v>
      </c>
    </row>
    <row r="6220" spans="1:3">
      <c r="A6220" s="235" t="s">
        <v>7208</v>
      </c>
      <c r="B6220" s="390">
        <v>35406</v>
      </c>
      <c r="C6220" s="347" t="s">
        <v>7477</v>
      </c>
    </row>
    <row r="6221" spans="1:3">
      <c r="A6221" t="s">
        <v>2683</v>
      </c>
      <c r="B6221" s="391">
        <v>30940</v>
      </c>
      <c r="C6221" s="342" t="s">
        <v>2885</v>
      </c>
    </row>
    <row r="6222" spans="1:3">
      <c r="A6222" s="59" t="s">
        <v>5583</v>
      </c>
      <c r="B6222" s="390">
        <v>33621</v>
      </c>
      <c r="C6222" s="337" t="s">
        <v>4849</v>
      </c>
    </row>
    <row r="6223" spans="1:3">
      <c r="A6223" s="59" t="s">
        <v>6038</v>
      </c>
      <c r="B6223" s="390">
        <v>34083</v>
      </c>
      <c r="C6223" s="347" t="s">
        <v>5840</v>
      </c>
    </row>
    <row r="6224" spans="1:3">
      <c r="A6224" s="59" t="s">
        <v>7148</v>
      </c>
      <c r="B6224" s="390">
        <v>35208</v>
      </c>
      <c r="C6224" s="347" t="s">
        <v>7480</v>
      </c>
    </row>
    <row r="6225" spans="1:3">
      <c r="A6225" s="89" t="s">
        <v>2764</v>
      </c>
      <c r="B6225" s="391">
        <v>29326</v>
      </c>
      <c r="C6225" s="342" t="s">
        <v>2634</v>
      </c>
    </row>
    <row r="6226" spans="1:3">
      <c r="A6226" t="s">
        <v>704</v>
      </c>
      <c r="B6226" s="391">
        <v>31925</v>
      </c>
      <c r="C6226" s="342" t="s">
        <v>1014</v>
      </c>
    </row>
    <row r="6227" spans="1:3">
      <c r="A6227" s="89" t="s">
        <v>10092</v>
      </c>
      <c r="B6227" s="392">
        <v>36288</v>
      </c>
      <c r="C6227" s="340" t="s">
        <v>9339</v>
      </c>
    </row>
    <row r="6228" spans="1:3">
      <c r="A6228" s="235" t="s">
        <v>151</v>
      </c>
      <c r="B6228" s="390">
        <v>32243</v>
      </c>
      <c r="C6228" s="337" t="s">
        <v>1153</v>
      </c>
    </row>
    <row r="6229" spans="1:3">
      <c r="A6229" s="235" t="s">
        <v>5190</v>
      </c>
      <c r="B6229" s="390">
        <v>34244</v>
      </c>
      <c r="C6229" s="337" t="s">
        <v>5313</v>
      </c>
    </row>
    <row r="6230" spans="1:3">
      <c r="A6230" s="59" t="s">
        <v>6542</v>
      </c>
      <c r="B6230" s="390">
        <v>35115</v>
      </c>
      <c r="C6230" s="337" t="s">
        <v>6797</v>
      </c>
    </row>
    <row r="6231" spans="1:3">
      <c r="A6231" t="s">
        <v>9968</v>
      </c>
      <c r="B6231" s="392">
        <v>36918</v>
      </c>
      <c r="C6231" s="340" t="s">
        <v>9583</v>
      </c>
    </row>
    <row r="6232" spans="1:3">
      <c r="A6232" s="318" t="s">
        <v>11372</v>
      </c>
      <c r="B6232" s="396">
        <v>37097</v>
      </c>
      <c r="C6232" s="340">
        <v>23.1</v>
      </c>
    </row>
    <row r="6233" spans="1:3">
      <c r="A6233" s="318" t="s">
        <v>11446</v>
      </c>
      <c r="B6233" s="396">
        <v>36840</v>
      </c>
      <c r="C6233" s="340">
        <v>23.3</v>
      </c>
    </row>
    <row r="6234" spans="1:3">
      <c r="A6234" s="89" t="s">
        <v>11373</v>
      </c>
      <c r="B6234" s="396">
        <v>35867</v>
      </c>
      <c r="C6234" s="340">
        <v>23.3</v>
      </c>
    </row>
    <row r="6235" spans="1:3">
      <c r="A6235" s="317" t="s">
        <v>11374</v>
      </c>
      <c r="B6235" s="396">
        <v>36685</v>
      </c>
      <c r="C6235" s="340">
        <v>23.4</v>
      </c>
    </row>
    <row r="6236" spans="1:3">
      <c r="A6236" s="325" t="s">
        <v>7987</v>
      </c>
      <c r="B6236" s="397">
        <v>36264</v>
      </c>
      <c r="C6236" s="351" t="s">
        <v>8287</v>
      </c>
    </row>
    <row r="6237" spans="1:3">
      <c r="A6237" s="123" t="s">
        <v>10138</v>
      </c>
      <c r="B6237" s="392">
        <v>36315</v>
      </c>
      <c r="C6237" s="340" t="s">
        <v>9339</v>
      </c>
    </row>
    <row r="6238" spans="1:3">
      <c r="A6238" s="123" t="s">
        <v>2765</v>
      </c>
      <c r="B6238" s="391">
        <v>31875</v>
      </c>
      <c r="C6238" s="342" t="s">
        <v>3137</v>
      </c>
    </row>
    <row r="6239" spans="1:3">
      <c r="A6239" s="239" t="s">
        <v>6498</v>
      </c>
      <c r="B6239" s="390">
        <v>34653</v>
      </c>
      <c r="C6239" s="337" t="s">
        <v>6801</v>
      </c>
    </row>
    <row r="6240" spans="1:3">
      <c r="A6240" s="123" t="s">
        <v>9059</v>
      </c>
      <c r="B6240" s="391">
        <v>35643</v>
      </c>
      <c r="C6240" s="341" t="s">
        <v>8523</v>
      </c>
    </row>
    <row r="6241" spans="1:3">
      <c r="A6241" s="123" t="s">
        <v>2766</v>
      </c>
      <c r="B6241" s="391">
        <v>31952</v>
      </c>
      <c r="C6241" s="342" t="s">
        <v>2292</v>
      </c>
    </row>
    <row r="6242" spans="1:3">
      <c r="A6242" s="239" t="s">
        <v>5496</v>
      </c>
      <c r="B6242" s="390">
        <v>34407</v>
      </c>
      <c r="C6242" s="337" t="s">
        <v>5837</v>
      </c>
    </row>
    <row r="6243" spans="1:3">
      <c r="A6243" s="123" t="s">
        <v>782</v>
      </c>
      <c r="B6243" s="391">
        <v>32741</v>
      </c>
      <c r="C6243" s="342" t="s">
        <v>1170</v>
      </c>
    </row>
    <row r="6244" spans="1:3">
      <c r="A6244" s="239" t="s">
        <v>6583</v>
      </c>
      <c r="B6244" s="390">
        <v>34790</v>
      </c>
      <c r="C6244" s="337" t="s">
        <v>6800</v>
      </c>
    </row>
    <row r="6245" spans="1:3">
      <c r="A6245" s="123" t="s">
        <v>2767</v>
      </c>
      <c r="B6245" s="391">
        <v>31175</v>
      </c>
      <c r="C6245" s="342" t="s">
        <v>2885</v>
      </c>
    </row>
    <row r="6246" spans="1:3">
      <c r="A6246" s="123" t="s">
        <v>2244</v>
      </c>
      <c r="B6246" s="391">
        <v>30454</v>
      </c>
      <c r="C6246" s="342" t="s">
        <v>1855</v>
      </c>
    </row>
    <row r="6247" spans="1:3">
      <c r="A6247" s="123" t="s">
        <v>783</v>
      </c>
      <c r="B6247" s="391">
        <v>31309</v>
      </c>
      <c r="C6247" s="342" t="s">
        <v>2441</v>
      </c>
    </row>
    <row r="6248" spans="1:3">
      <c r="A6248" s="268" t="s">
        <v>8078</v>
      </c>
      <c r="B6248" s="393">
        <v>35634</v>
      </c>
      <c r="C6248" s="346" t="s">
        <v>8286</v>
      </c>
    </row>
    <row r="6249" spans="1:3">
      <c r="A6249" t="s">
        <v>10131</v>
      </c>
      <c r="B6249" s="392">
        <v>36333</v>
      </c>
      <c r="C6249" s="340" t="s">
        <v>9644</v>
      </c>
    </row>
    <row r="6250" spans="1:3">
      <c r="A6250" s="123" t="s">
        <v>9889</v>
      </c>
      <c r="B6250" s="392">
        <v>36276</v>
      </c>
      <c r="C6250" s="340" t="s">
        <v>9583</v>
      </c>
    </row>
    <row r="6251" spans="1:3">
      <c r="A6251" s="123" t="s">
        <v>705</v>
      </c>
      <c r="B6251" s="391">
        <v>28789</v>
      </c>
      <c r="C6251" s="342" t="s">
        <v>2423</v>
      </c>
    </row>
    <row r="6252" spans="1:3">
      <c r="A6252" s="317" t="s">
        <v>11375</v>
      </c>
      <c r="B6252" s="396">
        <v>36252</v>
      </c>
      <c r="C6252" s="340">
        <v>23.4</v>
      </c>
    </row>
    <row r="6253" spans="1:3">
      <c r="A6253" t="s">
        <v>1521</v>
      </c>
      <c r="B6253" s="391">
        <v>31189</v>
      </c>
      <c r="C6253" s="342" t="s">
        <v>1441</v>
      </c>
    </row>
    <row r="6254" spans="1:3">
      <c r="A6254" s="239" t="s">
        <v>152</v>
      </c>
      <c r="B6254" s="390">
        <v>32940</v>
      </c>
      <c r="C6254" s="337" t="s">
        <v>78</v>
      </c>
    </row>
    <row r="6255" spans="1:3">
      <c r="A6255" s="239" t="s">
        <v>5222</v>
      </c>
      <c r="B6255" s="390">
        <v>33494</v>
      </c>
      <c r="C6255" s="337" t="s">
        <v>5314</v>
      </c>
    </row>
    <row r="6256" spans="1:3">
      <c r="A6256" s="317" t="s">
        <v>11376</v>
      </c>
      <c r="B6256" s="403">
        <v>35953</v>
      </c>
      <c r="C6256" s="340" t="s">
        <v>10953</v>
      </c>
    </row>
    <row r="6257" spans="1:3">
      <c r="A6257" s="239" t="s">
        <v>5466</v>
      </c>
      <c r="B6257" s="390">
        <v>33825</v>
      </c>
      <c r="C6257" s="337" t="s">
        <v>5839</v>
      </c>
    </row>
    <row r="6258" spans="1:3">
      <c r="A6258" s="123" t="s">
        <v>784</v>
      </c>
      <c r="B6258" s="391">
        <v>32596</v>
      </c>
      <c r="C6258" s="342" t="s">
        <v>1163</v>
      </c>
    </row>
    <row r="6259" spans="1:3">
      <c r="A6259" s="317" t="s">
        <v>11377</v>
      </c>
      <c r="B6259" s="396">
        <v>35850</v>
      </c>
      <c r="C6259" s="340" t="s">
        <v>10955</v>
      </c>
    </row>
    <row r="6260" spans="1:3">
      <c r="A6260" s="239" t="s">
        <v>6495</v>
      </c>
      <c r="B6260" s="390">
        <v>33900</v>
      </c>
      <c r="C6260" s="337" t="s">
        <v>5840</v>
      </c>
    </row>
    <row r="6261" spans="1:3">
      <c r="A6261" s="123" t="s">
        <v>2768</v>
      </c>
      <c r="B6261" s="391">
        <v>31841</v>
      </c>
      <c r="C6261" s="342" t="s">
        <v>2409</v>
      </c>
    </row>
    <row r="6262" spans="1:3">
      <c r="A6262" s="59" t="s">
        <v>194</v>
      </c>
      <c r="B6262" s="390">
        <v>32138</v>
      </c>
      <c r="C6262" s="337" t="s">
        <v>402</v>
      </c>
    </row>
    <row r="6263" spans="1:3">
      <c r="A6263" s="268" t="s">
        <v>8060</v>
      </c>
      <c r="B6263" s="393">
        <v>35656</v>
      </c>
      <c r="C6263" s="346" t="s">
        <v>8285</v>
      </c>
    </row>
    <row r="6264" spans="1:3">
      <c r="A6264" s="123" t="s">
        <v>2769</v>
      </c>
      <c r="B6264" s="391">
        <v>31564</v>
      </c>
      <c r="C6264" s="342" t="s">
        <v>1441</v>
      </c>
    </row>
  </sheetData>
  <sortState xmlns:xlrd2="http://schemas.microsoft.com/office/spreadsheetml/2017/richdata2" ref="A1:C6127">
    <sortCondition ref="A1:A6127"/>
  </sortState>
  <phoneticPr fontId="58" type="noConversion"/>
  <conditionalFormatting sqref="A1">
    <cfRule type="duplicateValues" dxfId="334" priority="1"/>
  </conditionalFormatting>
  <conditionalFormatting sqref="A4278:A4399 A4492:A4654 A4401:A4490">
    <cfRule type="duplicateValues" dxfId="333" priority="6" stopIfTrue="1"/>
  </conditionalFormatting>
  <conditionalFormatting sqref="A4655:A4738 A4740:A4998">
    <cfRule type="duplicateValues" dxfId="332" priority="2" stopIfTrue="1"/>
  </conditionalFormatting>
  <conditionalFormatting sqref="A6871:A65530 A3877:A4019 A2:A95 A3486:A3523 A1569 A449:A505 A142:A193 A1439:A1567 A1822:A2378 A404:A447 A1802:A1820 A4021:A4033 A3525:A3556 A2438:A2567 A3558:A3651 A4222:A4277 A97:A140 A4035:A4220 A801:A911 A2609:A2687 A2569:A2607 A1623:A1800 A3191:A3439 A2380:A2404 A2711:A3029 A3653:A3875 A1360:A1437 A507:A799 A1571:A1621 A2689:A2709 A3459:A3484 A913:A1358 A3441:A3457 A2406:A2436 A195:A402 A3031:A3189">
    <cfRule type="duplicateValues" dxfId="331" priority="9"/>
  </conditionalFormatting>
  <pageMargins left="0.7" right="0.7" top="0.75" bottom="0.75" header="0.3" footer="0.3"/>
  <pageSetup orientation="portrait" horizontalDpi="4294967292" verticalDpi="4294967292"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2:O1629"/>
  <sheetViews>
    <sheetView workbookViewId="0">
      <selection activeCell="K359" sqref="K359"/>
    </sheetView>
  </sheetViews>
  <sheetFormatPr defaultColWidth="8.85546875" defaultRowHeight="12.75" customHeight="1"/>
  <cols>
    <col min="1" max="1" width="18.5703125" style="99" customWidth="1"/>
    <col min="2" max="2" width="24" style="99" customWidth="1"/>
    <col min="3" max="3" width="13.7109375" style="99" customWidth="1"/>
    <col min="4" max="4" width="11.85546875" style="99" customWidth="1"/>
    <col min="5" max="5" width="7.42578125" style="98" customWidth="1"/>
    <col min="6" max="6" width="5.42578125" style="98" customWidth="1"/>
    <col min="7" max="7" width="5.7109375" style="98" customWidth="1"/>
    <col min="8" max="8" width="6.5703125" style="98" customWidth="1"/>
    <col min="9" max="9" width="8.85546875" style="98" customWidth="1"/>
    <col min="10" max="10" width="11" style="98" customWidth="1"/>
    <col min="11" max="12" width="8.42578125" style="98" customWidth="1"/>
    <col min="13" max="13" width="8.85546875" style="98"/>
    <col min="14" max="14" width="8.85546875" style="229"/>
    <col min="15" max="111" width="8.85546875" style="99"/>
    <col min="112" max="112" width="24" style="99" customWidth="1"/>
    <col min="113" max="115" width="8.85546875" style="99"/>
    <col min="116" max="116" width="12" style="99" customWidth="1"/>
    <col min="117" max="117" width="15.42578125" style="99" customWidth="1"/>
    <col min="118" max="16384" width="8.85546875" style="99"/>
  </cols>
  <sheetData>
    <row r="2" spans="1:15" ht="12.75" customHeight="1">
      <c r="A2" s="260" t="s">
        <v>788</v>
      </c>
      <c r="B2" s="260" t="s">
        <v>786</v>
      </c>
      <c r="C2" s="260" t="s">
        <v>787</v>
      </c>
      <c r="D2" s="260" t="s">
        <v>10371</v>
      </c>
      <c r="E2" s="125" t="s">
        <v>706</v>
      </c>
      <c r="F2" s="125" t="s">
        <v>707</v>
      </c>
      <c r="G2" s="125" t="s">
        <v>708</v>
      </c>
      <c r="H2" s="125" t="s">
        <v>709</v>
      </c>
      <c r="I2" s="125" t="s">
        <v>710</v>
      </c>
      <c r="J2" s="125" t="s">
        <v>711</v>
      </c>
      <c r="K2" s="125" t="s">
        <v>712</v>
      </c>
      <c r="L2" s="125" t="s">
        <v>9313</v>
      </c>
      <c r="M2" s="125" t="s">
        <v>6444</v>
      </c>
      <c r="N2" s="261" t="s">
        <v>9298</v>
      </c>
      <c r="O2" s="101" t="s">
        <v>5781</v>
      </c>
    </row>
    <row r="3" spans="1:15" ht="12.75" hidden="1" customHeight="1">
      <c r="A3" s="266" t="str">
        <f>Table16[[#This Row],[PosiDT $ $ $ions2]]</f>
        <v>BB TE</v>
      </c>
      <c r="B3" s="89" t="s">
        <v>9947</v>
      </c>
      <c r="C3" s="123" t="s">
        <v>90</v>
      </c>
      <c r="D3" t="s">
        <v>823</v>
      </c>
      <c r="E3"/>
      <c r="F3"/>
      <c r="G3"/>
      <c r="H3"/>
      <c r="I3" s="8">
        <v>0</v>
      </c>
      <c r="J3" s="8"/>
      <c r="K3" s="114">
        <v>0</v>
      </c>
      <c r="L3" s="8" t="s">
        <v>2320</v>
      </c>
      <c r="M3" s="319" t="str">
        <f>VLOOKUP(TRIM(B3),'Team Rosters'!$B$1:$N$3777,2,FALSE)</f>
        <v>TOR</v>
      </c>
      <c r="N3" s="320">
        <f>VLOOKUP(TRIM(B3),BirthdateDraft!$A$1:$M$7865,2,FALSE)</f>
        <v>36791</v>
      </c>
      <c r="O3" s="99">
        <v>2024</v>
      </c>
    </row>
    <row r="4" spans="1:15" ht="12.75" hidden="1" customHeight="1">
      <c r="A4" s="266" t="str">
        <f>Table16[[#This Row],[PosiDT $ $ $ions2]]</f>
        <v>BB TE</v>
      </c>
      <c r="B4" s="89" t="s">
        <v>8142</v>
      </c>
      <c r="C4" s="123" t="s">
        <v>795</v>
      </c>
      <c r="D4" t="s">
        <v>823</v>
      </c>
      <c r="E4"/>
      <c r="F4"/>
      <c r="G4"/>
      <c r="H4"/>
      <c r="I4" s="8">
        <v>0</v>
      </c>
      <c r="J4" s="8"/>
      <c r="K4" s="114">
        <v>5</v>
      </c>
      <c r="L4" s="8" t="s">
        <v>9317</v>
      </c>
      <c r="M4" s="319" t="str">
        <f>VLOOKUP(TRIM(B4),'Team Rosters'!$B$1:$N$3777,2,FALSE)</f>
        <v>DAY</v>
      </c>
      <c r="N4" s="320">
        <f>VLOOKUP(TRIM(B4),BirthdateDraft!$A$1:$M$7865,2,FALSE)</f>
        <v>35908</v>
      </c>
      <c r="O4" s="99">
        <v>2024</v>
      </c>
    </row>
    <row r="5" spans="1:15" ht="12.75" hidden="1" customHeight="1">
      <c r="A5" s="266" t="str">
        <f>Table16[[#This Row],[PosiDT $ $ $ions2]]</f>
        <v>BB TE</v>
      </c>
      <c r="B5" s="89" t="s">
        <v>6734</v>
      </c>
      <c r="C5" s="123" t="s">
        <v>813</v>
      </c>
      <c r="D5" t="s">
        <v>823</v>
      </c>
      <c r="E5"/>
      <c r="F5"/>
      <c r="G5"/>
      <c r="H5"/>
      <c r="I5" s="8">
        <v>0</v>
      </c>
      <c r="J5" s="8"/>
      <c r="K5" s="114">
        <v>5</v>
      </c>
      <c r="L5" s="8" t="s">
        <v>9314</v>
      </c>
      <c r="M5" s="319" t="str">
        <f>VLOOKUP(TRIM(B5),'Team Rosters'!$B$1:$N$3777,2,FALSE)</f>
        <v>TOK</v>
      </c>
      <c r="N5" s="320">
        <f>VLOOKUP(TRIM(B5),BirthdateDraft!$A$1:$M$7865,2,FALSE)</f>
        <v>35254</v>
      </c>
      <c r="O5" s="99">
        <v>2024</v>
      </c>
    </row>
    <row r="6" spans="1:15" ht="12.75" hidden="1" customHeight="1">
      <c r="A6" s="266" t="str">
        <f>Table16[[#This Row],[PosiDT $ $ $ions2]]</f>
        <v>BB TE</v>
      </c>
      <c r="B6" s="89" t="s">
        <v>3925</v>
      </c>
      <c r="C6" s="123" t="s">
        <v>790</v>
      </c>
      <c r="D6" t="s">
        <v>823</v>
      </c>
      <c r="E6"/>
      <c r="F6"/>
      <c r="G6"/>
      <c r="H6"/>
      <c r="I6" s="8">
        <v>0</v>
      </c>
      <c r="J6" s="8"/>
      <c r="K6" s="114">
        <v>0</v>
      </c>
      <c r="L6" s="8" t="s">
        <v>9317</v>
      </c>
      <c r="M6" s="319" t="str">
        <f>VLOOKUP(TRIM(B6),'Team Rosters'!$B$1:$N$3777,2,FALSE)</f>
        <v>DRA</v>
      </c>
      <c r="N6" s="320">
        <f>VLOOKUP(TRIM(B6),BirthdateDraft!$A$1:$M$7865,2,FALSE)</f>
        <v>33187</v>
      </c>
      <c r="O6" s="99">
        <v>2024</v>
      </c>
    </row>
    <row r="7" spans="1:15" ht="12.75" hidden="1" customHeight="1">
      <c r="A7" s="266" t="str">
        <f>Table16[[#This Row],[PosiDT $ $ $ions2]]</f>
        <v>BB TE</v>
      </c>
      <c r="B7" s="89" t="s">
        <v>9225</v>
      </c>
      <c r="C7" s="123" t="s">
        <v>805</v>
      </c>
      <c r="D7" t="s">
        <v>823</v>
      </c>
      <c r="E7"/>
      <c r="F7"/>
      <c r="G7"/>
      <c r="H7"/>
      <c r="I7" s="8">
        <v>0</v>
      </c>
      <c r="J7" s="8"/>
      <c r="K7" s="114">
        <v>4</v>
      </c>
      <c r="L7" s="8" t="s">
        <v>9314</v>
      </c>
      <c r="M7" s="319" t="str">
        <f>VLOOKUP(TRIM(B7),'Team Rosters'!$B$1:$N$3777,2,FALSE)</f>
        <v>BLU</v>
      </c>
      <c r="N7" s="320">
        <f>VLOOKUP(TRIM(B7),BirthdateDraft!$A$1:$M$7865,2,FALSE)</f>
        <v>35704</v>
      </c>
      <c r="O7" s="99">
        <v>2024</v>
      </c>
    </row>
    <row r="8" spans="1:15" ht="12.75" hidden="1" customHeight="1">
      <c r="A8" s="266" t="str">
        <f>Table16[[#This Row],[PosiDT $ $ $ions2]]</f>
        <v>BB TE</v>
      </c>
      <c r="B8" s="89" t="s">
        <v>6743</v>
      </c>
      <c r="C8" s="123" t="s">
        <v>785</v>
      </c>
      <c r="D8" t="s">
        <v>823</v>
      </c>
      <c r="E8"/>
      <c r="F8"/>
      <c r="G8"/>
      <c r="H8"/>
      <c r="I8" s="8">
        <v>0</v>
      </c>
      <c r="J8" s="8"/>
      <c r="K8" s="114">
        <v>4</v>
      </c>
      <c r="L8" s="8" t="s">
        <v>9316</v>
      </c>
      <c r="M8" s="319" t="str">
        <f>VLOOKUP(TRIM(B8),'Team Rosters'!$B$1:$N$3777,2,FALSE)</f>
        <v>CHA</v>
      </c>
      <c r="N8" s="320">
        <f>VLOOKUP(TRIM(B8),BirthdateDraft!$A$1:$M$7865,2,FALSE)</f>
        <v>34975</v>
      </c>
      <c r="O8" s="99">
        <v>2024</v>
      </c>
    </row>
    <row r="9" spans="1:15" ht="12.75" hidden="1" customHeight="1">
      <c r="A9" s="266" t="str">
        <f>Table16[[#This Row],[PosiDT $ $ $ions2]]</f>
        <v>BB TE</v>
      </c>
      <c r="B9" s="89" t="s">
        <v>9228</v>
      </c>
      <c r="C9" s="123" t="s">
        <v>799</v>
      </c>
      <c r="D9" t="s">
        <v>823</v>
      </c>
      <c r="E9"/>
      <c r="F9"/>
      <c r="G9"/>
      <c r="H9"/>
      <c r="I9" s="8">
        <v>0</v>
      </c>
      <c r="J9" s="8"/>
      <c r="K9" s="114">
        <v>4</v>
      </c>
      <c r="L9" s="8" t="s">
        <v>2320</v>
      </c>
      <c r="M9" s="319" t="str">
        <f>VLOOKUP(TRIM(B9),'Team Rosters'!$B$1:$N$3777,2,FALSE)</f>
        <v>ACM</v>
      </c>
      <c r="N9" s="320">
        <f>VLOOKUP(TRIM(B9),BirthdateDraft!$A$1:$M$7865,2,FALSE)</f>
        <v>36251</v>
      </c>
      <c r="O9" s="99">
        <v>2024</v>
      </c>
    </row>
    <row r="10" spans="1:15" ht="12.75" hidden="1" customHeight="1">
      <c r="A10" s="266" t="str">
        <f>Table16[[#This Row],[PosiDT $ $ $ions2]]</f>
        <v>BB TE</v>
      </c>
      <c r="B10" s="89" t="s">
        <v>7385</v>
      </c>
      <c r="C10" s="123" t="s">
        <v>814</v>
      </c>
      <c r="D10" t="s">
        <v>823</v>
      </c>
      <c r="E10"/>
      <c r="F10"/>
      <c r="G10"/>
      <c r="H10"/>
      <c r="I10" s="8">
        <v>4</v>
      </c>
      <c r="J10" s="8"/>
      <c r="K10" s="114">
        <v>7</v>
      </c>
      <c r="L10" s="8" t="s">
        <v>9316</v>
      </c>
      <c r="M10" s="319" t="str">
        <f>VLOOKUP(TRIM(B10),'Team Rosters'!$B$1:$N$3777,2,FALSE)</f>
        <v>CAVE</v>
      </c>
      <c r="N10" s="320">
        <f>VLOOKUP(TRIM(B10),BirthdateDraft!$A$1:$M$7865,2,FALSE)</f>
        <v>35383</v>
      </c>
      <c r="O10" s="99">
        <v>2024</v>
      </c>
    </row>
    <row r="11" spans="1:15" ht="12.75" hidden="1" customHeight="1">
      <c r="A11" s="266" t="str">
        <f>Table16[[#This Row],[PosiDT $ $ $ions2]]</f>
        <v>BB TE</v>
      </c>
      <c r="B11" s="89" t="s">
        <v>7405</v>
      </c>
      <c r="C11" s="123" t="s">
        <v>791</v>
      </c>
      <c r="D11" t="s">
        <v>823</v>
      </c>
      <c r="E11"/>
      <c r="F11"/>
      <c r="G11"/>
      <c r="H11"/>
      <c r="I11" s="8">
        <v>0</v>
      </c>
      <c r="J11" s="8"/>
      <c r="K11" s="114">
        <v>5</v>
      </c>
      <c r="L11" s="8" t="s">
        <v>2320</v>
      </c>
      <c r="M11" s="319" t="str">
        <f>VLOOKUP(TRIM(B11),'Team Rosters'!$B$1:$N$3777,2,FALSE)</f>
        <v>ROS</v>
      </c>
      <c r="N11" s="320">
        <f>VLOOKUP(TRIM(B11),BirthdateDraft!$A$1:$M$7865,2,FALSE)</f>
        <v>35556</v>
      </c>
      <c r="O11" s="99">
        <v>2024</v>
      </c>
    </row>
    <row r="12" spans="1:15" ht="12.75" hidden="1" customHeight="1">
      <c r="A12" s="266" t="str">
        <f>Table16[[#This Row],[PosiDT $ $ $ions2]]</f>
        <v>BB TE</v>
      </c>
      <c r="B12" s="89" t="s">
        <v>11216</v>
      </c>
      <c r="C12" s="123" t="s">
        <v>796</v>
      </c>
      <c r="D12" t="s">
        <v>823</v>
      </c>
      <c r="E12"/>
      <c r="F12"/>
      <c r="G12"/>
      <c r="H12"/>
      <c r="I12" s="8">
        <v>0</v>
      </c>
      <c r="J12" s="8"/>
      <c r="K12" s="114">
        <v>2</v>
      </c>
      <c r="L12" s="8" t="s">
        <v>9317</v>
      </c>
      <c r="M12" s="319" t="str">
        <f>VLOOKUP(TRIM(B12),'Team Rosters'!$B$1:$N$3777,2,FALSE)</f>
        <v>VIR</v>
      </c>
      <c r="N12" s="320">
        <f>VLOOKUP(TRIM(B12),BirthdateDraft!$A$1:$M$7865,2,FALSE)</f>
        <v>36004</v>
      </c>
      <c r="O12" s="99">
        <v>2024</v>
      </c>
    </row>
    <row r="13" spans="1:15" ht="12.75" hidden="1" customHeight="1">
      <c r="A13" s="266" t="str">
        <f>Table16[[#This Row],[PosiDT $ $ $ions2]]</f>
        <v>BB TE</v>
      </c>
      <c r="B13" s="89" t="s">
        <v>9088</v>
      </c>
      <c r="C13" s="123" t="s">
        <v>2798</v>
      </c>
      <c r="D13" t="s">
        <v>823</v>
      </c>
      <c r="E13"/>
      <c r="F13"/>
      <c r="G13"/>
      <c r="H13"/>
      <c r="I13" s="8">
        <v>4</v>
      </c>
      <c r="J13" s="8"/>
      <c r="K13" s="114">
        <v>0</v>
      </c>
      <c r="L13" s="8" t="s">
        <v>9314</v>
      </c>
      <c r="M13" s="319" t="str">
        <f>VLOOKUP(TRIM(B13),'Team Rosters'!$B$1:$N$3777,2,FALSE)</f>
        <v>LON</v>
      </c>
      <c r="N13" s="320">
        <f>VLOOKUP(TRIM(B13),BirthdateDraft!$A$1:$M$7865,2,FALSE)</f>
        <v>35490</v>
      </c>
      <c r="O13" s="99">
        <v>2024</v>
      </c>
    </row>
    <row r="14" spans="1:15" ht="12.75" hidden="1" customHeight="1">
      <c r="A14" s="266" t="str">
        <f>Table16[[#This Row],[PosiDT $ $ $ions2]]</f>
        <v>BB TE</v>
      </c>
      <c r="B14" s="89" t="s">
        <v>8163</v>
      </c>
      <c r="C14" s="123" t="s">
        <v>5991</v>
      </c>
      <c r="D14" t="s">
        <v>823</v>
      </c>
      <c r="E14"/>
      <c r="F14"/>
      <c r="G14"/>
      <c r="H14"/>
      <c r="I14" s="8">
        <v>0</v>
      </c>
      <c r="J14" s="8"/>
      <c r="K14" s="114">
        <v>5</v>
      </c>
      <c r="L14" s="8" t="s">
        <v>2320</v>
      </c>
      <c r="M14" s="319" t="str">
        <f>VLOOKUP(TRIM(B14),'Team Rosters'!$B$1:$N$3777,2,FALSE)</f>
        <v>FER</v>
      </c>
      <c r="N14" s="320">
        <f>VLOOKUP(TRIM(B14),BirthdateDraft!$A$1:$M$7865,2,FALSE)</f>
        <v>35658</v>
      </c>
      <c r="O14" s="99">
        <v>2024</v>
      </c>
    </row>
    <row r="15" spans="1:15" ht="12.75" hidden="1" customHeight="1">
      <c r="A15" s="266" t="str">
        <f>Table16[[#This Row],[PosiDT $ $ $ions2]]</f>
        <v>BB TE</v>
      </c>
      <c r="B15" s="89" t="s">
        <v>6226</v>
      </c>
      <c r="C15" s="123" t="s">
        <v>801</v>
      </c>
      <c r="D15" t="s">
        <v>823</v>
      </c>
      <c r="E15"/>
      <c r="F15"/>
      <c r="G15"/>
      <c r="H15"/>
      <c r="I15" s="8">
        <v>5</v>
      </c>
      <c r="J15" s="8"/>
      <c r="K15" s="114">
        <v>5</v>
      </c>
      <c r="L15" s="8" t="s">
        <v>2320</v>
      </c>
      <c r="M15" s="319" t="str">
        <f>VLOOKUP(TRIM(B15),'Team Rosters'!$B$1:$N$3777,2,FALSE)</f>
        <v>WES</v>
      </c>
      <c r="N15" s="320">
        <f>VLOOKUP(TRIM(B15),BirthdateDraft!$A$1:$M$7865,2,FALSE)</f>
        <v>34481</v>
      </c>
      <c r="O15" s="99">
        <v>2024</v>
      </c>
    </row>
    <row r="16" spans="1:15" ht="12.75" hidden="1" customHeight="1">
      <c r="A16" s="266" t="str">
        <f>Table16[[#This Row],[PosiDT $ $ $ions2]]</f>
        <v>BB TE</v>
      </c>
      <c r="B16" s="89" t="s">
        <v>9065</v>
      </c>
      <c r="C16" s="123" t="s">
        <v>804</v>
      </c>
      <c r="D16" t="s">
        <v>823</v>
      </c>
      <c r="E16"/>
      <c r="F16"/>
      <c r="G16"/>
      <c r="H16"/>
      <c r="I16" s="8">
        <v>0</v>
      </c>
      <c r="J16" s="8"/>
      <c r="K16" s="114">
        <v>0</v>
      </c>
      <c r="L16" s="8" t="s">
        <v>9316</v>
      </c>
      <c r="M16" s="319" t="e">
        <f>VLOOKUP(TRIM(B16),'Team Rosters'!$B$1:$N$3777,2,FALSE)</f>
        <v>#N/A</v>
      </c>
      <c r="N16" s="320">
        <f>VLOOKUP(TRIM(B16),BirthdateDraft!$A$1:$M$7865,2,FALSE)</f>
        <v>35796</v>
      </c>
      <c r="O16" s="99">
        <v>2024</v>
      </c>
    </row>
    <row r="17" spans="1:15" ht="12.75" hidden="1" customHeight="1">
      <c r="A17" s="266" t="str">
        <f>Table16[[#This Row],[PosiDT $ $ $ions2]]</f>
        <v>BB TE</v>
      </c>
      <c r="B17" s="89" t="s">
        <v>6730</v>
      </c>
      <c r="C17" s="123" t="s">
        <v>797</v>
      </c>
      <c r="D17" t="s">
        <v>823</v>
      </c>
      <c r="E17"/>
      <c r="F17"/>
      <c r="G17"/>
      <c r="H17"/>
      <c r="I17" s="8">
        <v>0</v>
      </c>
      <c r="J17" s="8"/>
      <c r="K17" s="114">
        <v>0</v>
      </c>
      <c r="L17" s="8" t="s">
        <v>9316</v>
      </c>
      <c r="M17" s="319" t="str">
        <f>VLOOKUP(TRIM(B17),'Team Rosters'!$B$1:$N$3777,2,FALSE)</f>
        <v>ROS</v>
      </c>
      <c r="N17" s="320">
        <f>VLOOKUP(TRIM(B17),BirthdateDraft!$A$1:$M$7865,2,FALSE)</f>
        <v>34856</v>
      </c>
      <c r="O17" s="99">
        <v>2024</v>
      </c>
    </row>
    <row r="18" spans="1:15" ht="12.75" hidden="1" customHeight="1">
      <c r="A18" s="266" t="str">
        <f>Table16[[#This Row],[PosiDT $ $ $ions2]]</f>
        <v>BB TE</v>
      </c>
      <c r="B18" s="89" t="s">
        <v>6679</v>
      </c>
      <c r="C18" s="123" t="s">
        <v>793</v>
      </c>
      <c r="D18" t="s">
        <v>823</v>
      </c>
      <c r="E18"/>
      <c r="F18"/>
      <c r="G18"/>
      <c r="H18"/>
      <c r="I18" s="8">
        <v>0</v>
      </c>
      <c r="J18" s="8"/>
      <c r="K18" s="114">
        <v>0</v>
      </c>
      <c r="L18" s="8" t="s">
        <v>9316</v>
      </c>
      <c r="M18" s="319" t="str">
        <f>VLOOKUP(TRIM(B18),'Team Rosters'!$B$1:$N$3777,2,FALSE)</f>
        <v>VER</v>
      </c>
      <c r="N18" s="320">
        <f>VLOOKUP(TRIM(B18),BirthdateDraft!$A$1:$M$7865,2,FALSE)</f>
        <v>34454</v>
      </c>
      <c r="O18" s="99">
        <v>2024</v>
      </c>
    </row>
    <row r="19" spans="1:15" ht="12.75" hidden="1" customHeight="1">
      <c r="A19" s="266" t="str">
        <f>Table16[[#This Row],[PosiDT $ $ $ions2]]</f>
        <v>BB TE</v>
      </c>
      <c r="B19" s="89" t="s">
        <v>5608</v>
      </c>
      <c r="C19" s="123" t="s">
        <v>3414</v>
      </c>
      <c r="D19" t="s">
        <v>823</v>
      </c>
      <c r="E19"/>
      <c r="F19"/>
      <c r="G19"/>
      <c r="H19"/>
      <c r="I19" s="8">
        <v>0</v>
      </c>
      <c r="J19" s="8"/>
      <c r="K19" s="114">
        <v>3</v>
      </c>
      <c r="L19" s="8" t="s">
        <v>9317</v>
      </c>
      <c r="M19" s="319" t="str">
        <f>VLOOKUP(TRIM(B19),'Team Rosters'!$B$1:$N$3777,2,FALSE)</f>
        <v>BLD</v>
      </c>
      <c r="N19" s="320">
        <f>VLOOKUP(TRIM(B19),BirthdateDraft!$A$1:$M$7865,2,FALSE)</f>
        <v>33983</v>
      </c>
      <c r="O19" s="99">
        <v>2024</v>
      </c>
    </row>
    <row r="20" spans="1:15" ht="12.75" hidden="1" customHeight="1">
      <c r="A20" s="266" t="str">
        <f>Table16[[#This Row],[PosiDT $ $ $ions2]]</f>
        <v>BB TE</v>
      </c>
      <c r="B20" s="89" t="s">
        <v>11346</v>
      </c>
      <c r="C20" s="123" t="s">
        <v>166</v>
      </c>
      <c r="D20" t="s">
        <v>823</v>
      </c>
      <c r="E20"/>
      <c r="F20"/>
      <c r="G20"/>
      <c r="H20"/>
      <c r="I20" s="8">
        <v>4</v>
      </c>
      <c r="J20" s="8"/>
      <c r="K20" s="114">
        <v>2</v>
      </c>
      <c r="L20" s="8" t="s">
        <v>2320</v>
      </c>
      <c r="M20" s="319" t="str">
        <f>VLOOKUP(TRIM(B20),'Team Rosters'!$B$1:$N$3777,2,FALSE)</f>
        <v>TOL</v>
      </c>
      <c r="N20" s="320">
        <f>VLOOKUP(TRIM(B20),BirthdateDraft!$A$1:$M$7865,2,FALSE)</f>
        <v>34968</v>
      </c>
      <c r="O20" s="99">
        <v>2024</v>
      </c>
    </row>
    <row r="21" spans="1:15" ht="12.75" hidden="1" customHeight="1">
      <c r="A21" s="266" t="str">
        <f>Table16[[#This Row],[PosiDT $ $ $ions2]]</f>
        <v>CB ^</v>
      </c>
      <c r="B21" s="89" t="s">
        <v>10988</v>
      </c>
      <c r="C21" s="123" t="s">
        <v>2798</v>
      </c>
      <c r="D21" t="s">
        <v>11945</v>
      </c>
      <c r="E21" s="115" t="s">
        <v>4300</v>
      </c>
      <c r="F21" s="115"/>
      <c r="G21" s="8"/>
      <c r="H21" s="8"/>
      <c r="K21" s="233"/>
      <c r="M21" s="319" t="str">
        <f>VLOOKUP(TRIM(B21),'Team Rosters'!$B$1:$N$3777,2,FALSE)</f>
        <v>NYC</v>
      </c>
      <c r="N21" s="320">
        <f>VLOOKUP(TRIM(B21),BirthdateDraft!$A$1:$M$7865,2,FALSE)</f>
        <v>36237</v>
      </c>
      <c r="O21" s="99">
        <v>2024</v>
      </c>
    </row>
    <row r="22" spans="1:15" ht="12.75" hidden="1" customHeight="1">
      <c r="A22" s="266" t="str">
        <f>Table16[[#This Row],[PosiDT $ $ $ions2]]</f>
        <v>CB ^</v>
      </c>
      <c r="B22" s="89" t="s">
        <v>10996</v>
      </c>
      <c r="C22" s="123" t="s">
        <v>83</v>
      </c>
      <c r="D22" t="s">
        <v>11945</v>
      </c>
      <c r="E22" s="115" t="s">
        <v>4304</v>
      </c>
      <c r="F22" s="115"/>
      <c r="G22" s="8"/>
      <c r="H22" s="8"/>
      <c r="K22" s="233"/>
      <c r="M22" s="319" t="str">
        <f>VLOOKUP(TRIM(B22),'Team Rosters'!$B$1:$N$3777,2,FALSE)</f>
        <v>CAVE</v>
      </c>
      <c r="N22" s="320">
        <f>VLOOKUP(TRIM(B22),BirthdateDraft!$A$1:$M$7865,2,FALSE)</f>
        <v>37186</v>
      </c>
      <c r="O22" s="99">
        <v>2024</v>
      </c>
    </row>
    <row r="23" spans="1:15" ht="12.75" hidden="1" customHeight="1">
      <c r="A23" s="266" t="str">
        <f>Table16[[#This Row],[PosiDT $ $ $ions2]]</f>
        <v>RCB ^</v>
      </c>
      <c r="B23" s="89" t="s">
        <v>11405</v>
      </c>
      <c r="C23" s="123" t="s">
        <v>85</v>
      </c>
      <c r="D23" t="s">
        <v>11942</v>
      </c>
      <c r="E23" s="115" t="s">
        <v>4301</v>
      </c>
      <c r="F23" s="115"/>
      <c r="G23" s="8"/>
      <c r="H23" s="8"/>
      <c r="K23" s="233"/>
      <c r="M23" s="319" t="str">
        <f>VLOOKUP(TRIM(B23),'Team Rosters'!$B$1:$N$3777,2,FALSE)</f>
        <v>CHA</v>
      </c>
      <c r="N23" s="320">
        <f>VLOOKUP(TRIM(B23),BirthdateDraft!$A$1:$M$7865,2,FALSE)</f>
        <v>37062</v>
      </c>
      <c r="O23" s="99">
        <v>2024</v>
      </c>
    </row>
    <row r="24" spans="1:15" ht="12.75" hidden="1" customHeight="1">
      <c r="A24" s="266" t="str">
        <f>Table16[[#This Row],[PosiDT $ $ $ions2]]</f>
        <v>CB ^</v>
      </c>
      <c r="B24" s="89" t="s">
        <v>5051</v>
      </c>
      <c r="C24" s="123" t="s">
        <v>801</v>
      </c>
      <c r="D24" t="s">
        <v>11945</v>
      </c>
      <c r="E24" s="115" t="s">
        <v>4300</v>
      </c>
      <c r="F24" s="115"/>
      <c r="G24" s="8"/>
      <c r="H24" s="8"/>
      <c r="K24" s="233"/>
      <c r="M24" s="319" t="str">
        <f>VLOOKUP(TRIM(B24),'Team Rosters'!$B$1:$N$3777,2,FALSE)</f>
        <v>ROS</v>
      </c>
      <c r="N24" s="320">
        <f>VLOOKUP(TRIM(B24),BirthdateDraft!$A$1:$M$7865,2,FALSE)</f>
        <v>34336</v>
      </c>
      <c r="O24" s="99">
        <v>2024</v>
      </c>
    </row>
    <row r="25" spans="1:15" ht="12.75" hidden="1" customHeight="1">
      <c r="A25" s="266" t="str">
        <f>Table16[[#This Row],[PosiDT $ $ $ions2]]</f>
        <v>CB ^</v>
      </c>
      <c r="B25" s="89" t="s">
        <v>6628</v>
      </c>
      <c r="C25" s="123" t="s">
        <v>792</v>
      </c>
      <c r="D25" t="s">
        <v>11945</v>
      </c>
      <c r="E25" s="115" t="s">
        <v>4306</v>
      </c>
      <c r="F25" s="115"/>
      <c r="G25" s="8"/>
      <c r="H25" s="8"/>
      <c r="K25" s="233"/>
      <c r="M25" s="319" t="e">
        <f>VLOOKUP(TRIM(B25),'Team Rosters'!$B$1:$N$3777,2,FALSE)</f>
        <v>#N/A</v>
      </c>
      <c r="N25" s="320">
        <f>VLOOKUP(TRIM(B25),BirthdateDraft!$A$1:$M$7865,2,FALSE)</f>
        <v>34852</v>
      </c>
      <c r="O25" s="99">
        <v>2024</v>
      </c>
    </row>
    <row r="26" spans="1:15" ht="12.75" hidden="1" customHeight="1">
      <c r="A26" s="266" t="str">
        <f>Table16[[#This Row],[PosiDT $ $ $ions2]]</f>
        <v>CB ^</v>
      </c>
      <c r="B26" s="89" t="s">
        <v>10002</v>
      </c>
      <c r="C26" s="123" t="s">
        <v>793</v>
      </c>
      <c r="D26" t="s">
        <v>11945</v>
      </c>
      <c r="E26" s="115" t="s">
        <v>4300</v>
      </c>
      <c r="F26" s="115"/>
      <c r="G26" s="8"/>
      <c r="H26" s="8"/>
      <c r="K26" s="233"/>
      <c r="M26" s="319" t="str">
        <f>VLOOKUP(TRIM(B26),'Team Rosters'!$B$1:$N$3777,2,FALSE)</f>
        <v>JER</v>
      </c>
      <c r="N26" s="320">
        <f>VLOOKUP(TRIM(B26),BirthdateDraft!$A$1:$M$7865,2,FALSE)</f>
        <v>36511</v>
      </c>
      <c r="O26" s="99">
        <v>2024</v>
      </c>
    </row>
    <row r="27" spans="1:15" ht="12.75" hidden="1" customHeight="1">
      <c r="A27" s="266" t="str">
        <f>Table16[[#This Row],[PosiDT $ $ $ions2]]</f>
        <v>CB ^</v>
      </c>
      <c r="B27" s="89" t="s">
        <v>8058</v>
      </c>
      <c r="C27" s="123" t="s">
        <v>3414</v>
      </c>
      <c r="D27" t="s">
        <v>11945</v>
      </c>
      <c r="E27" s="115" t="s">
        <v>4300</v>
      </c>
      <c r="F27" s="115"/>
      <c r="G27" s="8"/>
      <c r="H27" s="8"/>
      <c r="K27" s="233"/>
      <c r="M27" s="319" t="str">
        <f>VLOOKUP(TRIM(B27),'Team Rosters'!$B$1:$N$3777,2,FALSE)</f>
        <v>DAY</v>
      </c>
      <c r="N27" s="320">
        <f>VLOOKUP(TRIM(B27),BirthdateDraft!$A$1:$M$7865,2,FALSE)</f>
        <v>35561</v>
      </c>
      <c r="O27" s="99">
        <v>2024</v>
      </c>
    </row>
    <row r="28" spans="1:15" ht="12.75" hidden="1" customHeight="1">
      <c r="A28" s="266" t="str">
        <f>Table16[[#This Row],[PosiDT $ $ $ions2]]</f>
        <v>CB ^</v>
      </c>
      <c r="B28" s="89" t="s">
        <v>6566</v>
      </c>
      <c r="C28" s="123" t="s">
        <v>805</v>
      </c>
      <c r="D28" t="s">
        <v>11945</v>
      </c>
      <c r="E28" s="115" t="s">
        <v>4300</v>
      </c>
      <c r="F28" s="115"/>
      <c r="G28" s="8"/>
      <c r="H28" s="8"/>
      <c r="K28" s="233"/>
      <c r="M28" s="319" t="e">
        <f>VLOOKUP(TRIM(B28),'Team Rosters'!$B$1:$N$3777,2,FALSE)</f>
        <v>#N/A</v>
      </c>
      <c r="N28" s="320">
        <f>VLOOKUP(TRIM(B28),BirthdateDraft!$A$1:$M$7865,2,FALSE)</f>
        <v>35129</v>
      </c>
      <c r="O28" s="99">
        <v>2024</v>
      </c>
    </row>
    <row r="29" spans="1:15" ht="12.75" hidden="1" customHeight="1">
      <c r="A29" s="266" t="str">
        <f>Table16[[#This Row],[PosiDT $ $ $ions2]]</f>
        <v>SS ^ CB</v>
      </c>
      <c r="B29" s="89" t="s">
        <v>9984</v>
      </c>
      <c r="C29" s="123" t="s">
        <v>801</v>
      </c>
      <c r="D29" t="s">
        <v>11939</v>
      </c>
      <c r="E29" s="115" t="s">
        <v>11383</v>
      </c>
      <c r="F29" s="115" t="s">
        <v>4300</v>
      </c>
      <c r="G29" s="8"/>
      <c r="H29" s="8"/>
      <c r="K29" s="233"/>
      <c r="M29" s="319" t="str">
        <f>VLOOKUP(TRIM(B29),'Team Rosters'!$B$1:$N$3777,2,FALSE)</f>
        <v>FER</v>
      </c>
      <c r="N29" s="320">
        <f>VLOOKUP(TRIM(B29),BirthdateDraft!$A$1:$M$7865,2,FALSE)</f>
        <v>36966</v>
      </c>
      <c r="O29" s="99">
        <v>2024</v>
      </c>
    </row>
    <row r="30" spans="1:15" ht="12.75" hidden="1" customHeight="1">
      <c r="A30" s="266" t="str">
        <f>Table16[[#This Row],[PosiDT $ $ $ions2]]</f>
        <v>CB ^</v>
      </c>
      <c r="B30" s="89" t="s">
        <v>8895</v>
      </c>
      <c r="C30" s="123" t="s">
        <v>8191</v>
      </c>
      <c r="D30" t="s">
        <v>11945</v>
      </c>
      <c r="E30" s="115" t="s">
        <v>4300</v>
      </c>
      <c r="F30" s="115"/>
      <c r="G30" s="8"/>
      <c r="H30" s="8"/>
      <c r="K30" s="233"/>
      <c r="M30" s="319" t="str">
        <f>VLOOKUP(TRIM(B30),'Team Rosters'!$B$1:$N$3777,2,FALSE)</f>
        <v>TOR</v>
      </c>
      <c r="N30" s="320">
        <f>VLOOKUP(TRIM(B30),BirthdateDraft!$A$1:$M$7865,2,FALSE)</f>
        <v>36312</v>
      </c>
      <c r="O30" s="99">
        <v>2024</v>
      </c>
    </row>
    <row r="31" spans="1:15" ht="12.75" hidden="1" customHeight="1">
      <c r="A31" s="266" t="str">
        <f>Table16[[#This Row],[PosiDT $ $ $ions2]]</f>
        <v>CB ^</v>
      </c>
      <c r="B31" s="89" t="s">
        <v>10324</v>
      </c>
      <c r="C31" s="123" t="s">
        <v>813</v>
      </c>
      <c r="D31" t="s">
        <v>11945</v>
      </c>
      <c r="E31" s="115" t="s">
        <v>4300</v>
      </c>
      <c r="F31" s="115"/>
      <c r="G31" s="8"/>
      <c r="H31" s="8"/>
      <c r="K31" s="233"/>
      <c r="M31" s="319" t="str">
        <f>VLOOKUP(TRIM(B31),'Team Rosters'!$B$1:$N$3777,2,FALSE)</f>
        <v>LAS</v>
      </c>
      <c r="N31" s="320" t="e">
        <f>VLOOKUP(TRIM(B31),BirthdateDraft!$A$1:$M$7865,2,FALSE)</f>
        <v>#N/A</v>
      </c>
      <c r="O31" s="99">
        <v>2024</v>
      </c>
    </row>
    <row r="32" spans="1:15" ht="12.75" hidden="1" customHeight="1">
      <c r="A32" s="266" t="str">
        <f>Table16[[#This Row],[PosiDT $ $ $ions2]]</f>
        <v>CB ^</v>
      </c>
      <c r="B32" s="89" t="s">
        <v>7999</v>
      </c>
      <c r="C32" s="123" t="s">
        <v>814</v>
      </c>
      <c r="D32" t="s">
        <v>11945</v>
      </c>
      <c r="E32" s="115" t="s">
        <v>4300</v>
      </c>
      <c r="F32" s="115"/>
      <c r="G32" s="8"/>
      <c r="H32" s="8"/>
      <c r="K32" s="233"/>
      <c r="M32" s="319" t="str">
        <f>VLOOKUP(TRIM(B32),'Team Rosters'!$B$1:$N$3777,2,FALSE)</f>
        <v>DEL</v>
      </c>
      <c r="N32" s="320">
        <f>VLOOKUP(TRIM(B32),BirthdateDraft!$A$1:$M$7865,2,FALSE)</f>
        <v>35398</v>
      </c>
      <c r="O32" s="99">
        <v>2024</v>
      </c>
    </row>
    <row r="33" spans="1:15" ht="12.75" hidden="1" customHeight="1">
      <c r="A33" s="266" t="str">
        <f>Table16[[#This Row],[PosiDT $ $ $ions2]]</f>
        <v>CB ^</v>
      </c>
      <c r="B33" s="89" t="s">
        <v>3370</v>
      </c>
      <c r="C33" s="123" t="s">
        <v>805</v>
      </c>
      <c r="D33" t="s">
        <v>11945</v>
      </c>
      <c r="E33" s="115" t="s">
        <v>4300</v>
      </c>
      <c r="F33" s="115"/>
      <c r="G33" s="8"/>
      <c r="H33" s="8"/>
      <c r="K33" s="233"/>
      <c r="M33" s="319" t="str">
        <f>VLOOKUP(TRIM(B33),'Team Rosters'!$B$1:$N$3777,2,FALSE)</f>
        <v>BLD</v>
      </c>
      <c r="N33" s="320">
        <f>VLOOKUP(TRIM(B33),BirthdateDraft!$A$1:$M$7865,2,FALSE)</f>
        <v>37193</v>
      </c>
      <c r="O33" s="99">
        <v>2024</v>
      </c>
    </row>
    <row r="34" spans="1:15" ht="12.75" hidden="1" customHeight="1">
      <c r="A34" s="266" t="str">
        <f>Table16[[#This Row],[PosiDT $ $ $ions2]]</f>
        <v>LCB ^</v>
      </c>
      <c r="B34" s="89" t="s">
        <v>11366</v>
      </c>
      <c r="C34" s="123" t="s">
        <v>813</v>
      </c>
      <c r="D34" t="s">
        <v>11943</v>
      </c>
      <c r="E34" s="115" t="s">
        <v>4301</v>
      </c>
      <c r="F34" s="115"/>
      <c r="G34" s="8"/>
      <c r="H34" s="8"/>
      <c r="K34" s="233"/>
      <c r="M34" s="319" t="str">
        <f>VLOOKUP(TRIM(B34),'Team Rosters'!$B$1:$N$3777,2,FALSE)</f>
        <v>AST</v>
      </c>
      <c r="N34" s="320">
        <f>VLOOKUP(TRIM(B34),BirthdateDraft!$A$1:$M$7865,2,FALSE)</f>
        <v>36871</v>
      </c>
      <c r="O34" s="99">
        <v>2024</v>
      </c>
    </row>
    <row r="35" spans="1:15" ht="12.75" hidden="1" customHeight="1">
      <c r="A35" s="266" t="str">
        <f>Table16[[#This Row],[PosiDT $ $ $ions2]]</f>
        <v>CB ^</v>
      </c>
      <c r="B35" s="89" t="s">
        <v>10108</v>
      </c>
      <c r="C35" s="123" t="s">
        <v>8191</v>
      </c>
      <c r="D35" t="s">
        <v>11945</v>
      </c>
      <c r="E35" s="115" t="s">
        <v>4300</v>
      </c>
      <c r="F35" s="115"/>
      <c r="G35" s="8"/>
      <c r="H35" s="8"/>
      <c r="K35" s="233"/>
      <c r="M35" s="319" t="str">
        <f>VLOOKUP(TRIM(B35),'Team Rosters'!$B$1:$N$3777,2,FALSE)</f>
        <v>DAY</v>
      </c>
      <c r="N35" s="320">
        <f>VLOOKUP(TRIM(B35),BirthdateDraft!$A$1:$M$7865,2,FALSE)</f>
        <v>35784</v>
      </c>
      <c r="O35" s="99">
        <v>2024</v>
      </c>
    </row>
    <row r="36" spans="1:15" ht="12.75" hidden="1" customHeight="1">
      <c r="A36" s="266" t="str">
        <f>Table16[[#This Row],[PosiDT $ $ $ions2]]</f>
        <v>CB ^</v>
      </c>
      <c r="B36" s="89" t="s">
        <v>10089</v>
      </c>
      <c r="C36" s="123" t="s">
        <v>5390</v>
      </c>
      <c r="D36" t="s">
        <v>11945</v>
      </c>
      <c r="E36" s="115" t="s">
        <v>4300</v>
      </c>
      <c r="F36" s="115"/>
      <c r="G36" s="8"/>
      <c r="H36" s="8"/>
      <c r="K36" s="233"/>
      <c r="M36" s="319" t="str">
        <f>VLOOKUP(TRIM(B36),'Team Rosters'!$B$1:$N$3777,2,FALSE)</f>
        <v>ACM</v>
      </c>
      <c r="N36" s="320">
        <f>VLOOKUP(TRIM(B36),BirthdateDraft!$A$1:$M$7865,2,FALSE)</f>
        <v>36189</v>
      </c>
      <c r="O36" s="99">
        <v>2024</v>
      </c>
    </row>
    <row r="37" spans="1:15" ht="12.75" hidden="1" customHeight="1">
      <c r="A37" s="266" t="str">
        <f>Table16[[#This Row],[PosiDT $ $ $ions2]]</f>
        <v>CB ^</v>
      </c>
      <c r="B37" s="89" t="s">
        <v>7198</v>
      </c>
      <c r="C37" s="123" t="s">
        <v>801</v>
      </c>
      <c r="D37" t="s">
        <v>11945</v>
      </c>
      <c r="E37" s="115" t="s">
        <v>4300</v>
      </c>
      <c r="F37" s="115"/>
      <c r="G37" s="8"/>
      <c r="H37" s="8"/>
      <c r="K37" s="233"/>
      <c r="M37" s="319" t="str">
        <f>VLOOKUP(TRIM(B37),'Team Rosters'!$B$1:$N$3777,2,FALSE)</f>
        <v>FER</v>
      </c>
      <c r="N37" s="320">
        <f>VLOOKUP(TRIM(B37),BirthdateDraft!$A$1:$M$7865,2,FALSE)</f>
        <v>34163</v>
      </c>
      <c r="O37" s="99">
        <v>2024</v>
      </c>
    </row>
    <row r="38" spans="1:15" ht="12.75" hidden="1" customHeight="1">
      <c r="A38" s="266" t="str">
        <f>Table16[[#This Row],[PosiDT $ $ $ions2]]</f>
        <v>CB ^</v>
      </c>
      <c r="B38" s="89" t="s">
        <v>10320</v>
      </c>
      <c r="C38" s="123" t="s">
        <v>90</v>
      </c>
      <c r="D38" t="s">
        <v>11945</v>
      </c>
      <c r="E38" s="115" t="s">
        <v>4300</v>
      </c>
      <c r="F38" s="115"/>
      <c r="G38" s="8"/>
      <c r="H38" s="8"/>
      <c r="K38" s="233"/>
      <c r="M38" s="319" t="str">
        <f>VLOOKUP(TRIM(B38),'Team Rosters'!$B$1:$N$3777,2,FALSE)</f>
        <v>CHA</v>
      </c>
      <c r="N38" s="320" t="e">
        <f>VLOOKUP(TRIM(B38),BirthdateDraft!$A$1:$M$7865,2,FALSE)</f>
        <v>#N/A</v>
      </c>
      <c r="O38" s="99">
        <v>2024</v>
      </c>
    </row>
    <row r="39" spans="1:15" ht="12.75" hidden="1" customHeight="1">
      <c r="A39" s="266" t="str">
        <f>Table16[[#This Row],[PosiDT $ $ $ions2]]</f>
        <v>CB ^</v>
      </c>
      <c r="B39" s="89" t="s">
        <v>10141</v>
      </c>
      <c r="C39" s="123" t="s">
        <v>166</v>
      </c>
      <c r="D39" t="s">
        <v>11945</v>
      </c>
      <c r="E39" s="115" t="s">
        <v>4300</v>
      </c>
      <c r="F39" s="115"/>
      <c r="G39" s="8"/>
      <c r="H39" s="8"/>
      <c r="K39" s="233"/>
      <c r="M39" s="319" t="str">
        <f>VLOOKUP(TRIM(B39),'Team Rosters'!$B$1:$N$3777,2,FALSE)</f>
        <v>AST</v>
      </c>
      <c r="N39" s="320">
        <f>VLOOKUP(TRIM(B39),BirthdateDraft!$A$1:$M$7865,2,FALSE)</f>
        <v>36566</v>
      </c>
      <c r="O39" s="99">
        <v>2024</v>
      </c>
    </row>
    <row r="40" spans="1:15" ht="12.75" hidden="1" customHeight="1">
      <c r="A40" s="266" t="str">
        <f>Table16[[#This Row],[PosiDT $ $ $ions2]]</f>
        <v>CB ^</v>
      </c>
      <c r="B40" s="89" t="s">
        <v>10244</v>
      </c>
      <c r="C40" s="123" t="s">
        <v>808</v>
      </c>
      <c r="D40" t="s">
        <v>11945</v>
      </c>
      <c r="E40" s="115" t="s">
        <v>4300</v>
      </c>
      <c r="F40" s="115"/>
      <c r="G40" s="8"/>
      <c r="H40" s="8"/>
      <c r="K40" s="233"/>
      <c r="M40" s="319" t="str">
        <f>VLOOKUP(TRIM(B40),'Team Rosters'!$B$1:$N$3777,2,FALSE)</f>
        <v>TOR</v>
      </c>
      <c r="N40" s="320">
        <f>VLOOKUP(TRIM(B40),BirthdateDraft!$A$1:$M$7865,2,FALSE)</f>
        <v>36681</v>
      </c>
      <c r="O40" s="99">
        <v>2024</v>
      </c>
    </row>
    <row r="41" spans="1:15" ht="12.75" hidden="1" customHeight="1">
      <c r="A41" s="266" t="str">
        <f>Table16[[#This Row],[PosiDT $ $ $ions2]]</f>
        <v>CB ^</v>
      </c>
      <c r="B41" s="89" t="s">
        <v>8905</v>
      </c>
      <c r="C41" s="123" t="s">
        <v>796</v>
      </c>
      <c r="D41" t="s">
        <v>11945</v>
      </c>
      <c r="E41" s="115" t="s">
        <v>4304</v>
      </c>
      <c r="F41" s="115"/>
      <c r="G41" s="8"/>
      <c r="H41" s="8"/>
      <c r="K41" s="233"/>
      <c r="M41" s="319" t="str">
        <f>VLOOKUP(TRIM(B41),'Team Rosters'!$B$1:$N$3777,2,FALSE)</f>
        <v>LON</v>
      </c>
      <c r="N41" s="320">
        <f>VLOOKUP(TRIM(B41),BirthdateDraft!$A$1:$M$7865,2,FALSE)</f>
        <v>34912</v>
      </c>
      <c r="O41" s="99">
        <v>2024</v>
      </c>
    </row>
    <row r="42" spans="1:15" ht="12.75" hidden="1" customHeight="1">
      <c r="A42" s="266" t="str">
        <f>Table16[[#This Row],[PosiDT $ $ $ions2]]</f>
        <v>CB ^</v>
      </c>
      <c r="B42" s="89" t="s">
        <v>8998</v>
      </c>
      <c r="C42" s="123" t="s">
        <v>795</v>
      </c>
      <c r="D42" t="s">
        <v>11945</v>
      </c>
      <c r="E42" s="115" t="s">
        <v>4300</v>
      </c>
      <c r="F42" s="115"/>
      <c r="G42" s="8"/>
      <c r="H42" s="8"/>
      <c r="K42" s="233"/>
      <c r="M42" s="319" t="str">
        <f>VLOOKUP(TRIM(B42),'Team Rosters'!$B$1:$N$3777,2,FALSE)</f>
        <v>BEA</v>
      </c>
      <c r="N42" s="320">
        <f>VLOOKUP(TRIM(B42),BirthdateDraft!$A$1:$M$7865,2,FALSE)</f>
        <v>36647</v>
      </c>
      <c r="O42" s="99">
        <v>2024</v>
      </c>
    </row>
    <row r="43" spans="1:15" ht="12.75" hidden="1" customHeight="1">
      <c r="A43" s="266" t="str">
        <f>Table16[[#This Row],[PosiDT $ $ $ions2]]</f>
        <v>CB ^</v>
      </c>
      <c r="B43" s="89" t="s">
        <v>6493</v>
      </c>
      <c r="C43" s="123" t="s">
        <v>798</v>
      </c>
      <c r="D43" t="s">
        <v>11945</v>
      </c>
      <c r="E43" s="115" t="s">
        <v>4300</v>
      </c>
      <c r="F43" s="115"/>
      <c r="G43" s="8"/>
      <c r="H43" s="8"/>
      <c r="K43" s="233"/>
      <c r="M43" s="319" t="str">
        <f>VLOOKUP(TRIM(B43),'Team Rosters'!$B$1:$N$3777,2,FALSE)</f>
        <v>NYC</v>
      </c>
      <c r="N43" s="320">
        <f>VLOOKUP(TRIM(B43),BirthdateDraft!$A$1:$M$7865,2,FALSE)</f>
        <v>35338</v>
      </c>
      <c r="O43" s="99">
        <v>2024</v>
      </c>
    </row>
    <row r="44" spans="1:15" ht="12.75" hidden="1" customHeight="1">
      <c r="A44" s="266" t="str">
        <f>Table16[[#This Row],[PosiDT $ $ $ions2]]</f>
        <v>CB ^</v>
      </c>
      <c r="B44" s="89" t="s">
        <v>8975</v>
      </c>
      <c r="C44" s="123" t="s">
        <v>798</v>
      </c>
      <c r="D44" t="s">
        <v>11945</v>
      </c>
      <c r="E44" s="115" t="s">
        <v>4300</v>
      </c>
      <c r="F44" s="115"/>
      <c r="G44" s="8"/>
      <c r="H44" s="8"/>
      <c r="K44" s="233"/>
      <c r="M44" s="319" t="str">
        <f>VLOOKUP(TRIM(B44),'Team Rosters'!$B$1:$N$3777,2,FALSE)</f>
        <v>ANN</v>
      </c>
      <c r="N44" s="320">
        <f>VLOOKUP(TRIM(B44),BirthdateDraft!$A$1:$M$7865,2,FALSE)</f>
        <v>36404</v>
      </c>
      <c r="O44" s="99">
        <v>2024</v>
      </c>
    </row>
    <row r="45" spans="1:15" ht="12.75" hidden="1" customHeight="1">
      <c r="A45" s="266" t="str">
        <f>Table16[[#This Row],[PosiDT $ $ $ions2]]</f>
        <v>CB ^</v>
      </c>
      <c r="B45" s="89" t="s">
        <v>7422</v>
      </c>
      <c r="C45" s="123" t="s">
        <v>85</v>
      </c>
      <c r="D45" t="s">
        <v>11945</v>
      </c>
      <c r="E45" s="115" t="s">
        <v>4300</v>
      </c>
      <c r="F45" s="115"/>
      <c r="G45" s="8"/>
      <c r="H45" s="8"/>
      <c r="K45" s="233"/>
      <c r="M45" s="319" t="str">
        <f>VLOOKUP(TRIM(B45),'Team Rosters'!$B$1:$N$3777,2,FALSE)</f>
        <v>BLD</v>
      </c>
      <c r="N45" s="320">
        <f>VLOOKUP(TRIM(B45),BirthdateDraft!$A$1:$M$7865,2,FALSE)</f>
        <v>35135</v>
      </c>
      <c r="O45" s="99">
        <v>2024</v>
      </c>
    </row>
    <row r="46" spans="1:15" ht="12.75" hidden="1" customHeight="1">
      <c r="A46" s="266" t="str">
        <f>Table16[[#This Row],[PosiDT $ $ $ions2]]</f>
        <v>CB ^</v>
      </c>
      <c r="B46" s="89" t="s">
        <v>10070</v>
      </c>
      <c r="C46" s="123" t="s">
        <v>799</v>
      </c>
      <c r="D46" t="s">
        <v>11945</v>
      </c>
      <c r="E46" s="115" t="s">
        <v>4300</v>
      </c>
      <c r="F46" s="115"/>
      <c r="G46" s="8"/>
      <c r="H46" s="8"/>
      <c r="K46" s="233"/>
      <c r="M46" s="319" t="str">
        <f>VLOOKUP(TRIM(B46),'Team Rosters'!$B$1:$N$3777,2,FALSE)</f>
        <v>TOR</v>
      </c>
      <c r="N46" s="320">
        <f>VLOOKUP(TRIM(B46),BirthdateDraft!$A$1:$M$7865,2,FALSE)</f>
        <v>36055</v>
      </c>
      <c r="O46" s="99">
        <v>2024</v>
      </c>
    </row>
    <row r="47" spans="1:15" ht="12.75" hidden="1" customHeight="1">
      <c r="A47" s="266" t="str">
        <f>Table16[[#This Row],[PosiDT $ $ $ions2]]</f>
        <v>CB ^</v>
      </c>
      <c r="B47" s="89" t="s">
        <v>10068</v>
      </c>
      <c r="C47" s="123" t="s">
        <v>799</v>
      </c>
      <c r="D47" t="s">
        <v>11945</v>
      </c>
      <c r="E47" s="115" t="s">
        <v>4300</v>
      </c>
      <c r="F47" s="115"/>
      <c r="G47" s="8"/>
      <c r="H47" s="8"/>
      <c r="K47" s="233"/>
      <c r="M47" s="319" t="str">
        <f>VLOOKUP(TRIM(B47),'Team Rosters'!$B$1:$N$3777,2,FALSE)</f>
        <v>AST</v>
      </c>
      <c r="N47" s="320">
        <f>VLOOKUP(TRIM(B47),BirthdateDraft!$A$1:$M$7865,2,FALSE)</f>
        <v>36450</v>
      </c>
      <c r="O47" s="99">
        <v>2024</v>
      </c>
    </row>
    <row r="48" spans="1:15" ht="12.75" hidden="1" customHeight="1">
      <c r="A48" s="266" t="str">
        <f>Table16[[#This Row],[PosiDT $ $ $ions2]]</f>
        <v>CB ^</v>
      </c>
      <c r="B48" s="89" t="s">
        <v>6542</v>
      </c>
      <c r="C48" s="123" t="s">
        <v>791</v>
      </c>
      <c r="D48" t="s">
        <v>11945</v>
      </c>
      <c r="E48" s="115" t="s">
        <v>4304</v>
      </c>
      <c r="F48" s="115"/>
      <c r="G48" s="8"/>
      <c r="H48" s="8"/>
      <c r="K48" s="233"/>
      <c r="M48" s="319" t="str">
        <f>VLOOKUP(TRIM(B48),'Team Rosters'!$B$1:$N$3777,2,FALSE)</f>
        <v>WES</v>
      </c>
      <c r="N48" s="320">
        <f>VLOOKUP(TRIM(B48),BirthdateDraft!$A$1:$M$7865,2,FALSE)</f>
        <v>35115</v>
      </c>
      <c r="O48" s="99">
        <v>2024</v>
      </c>
    </row>
    <row r="49" spans="1:15" ht="12.75" hidden="1" customHeight="1">
      <c r="A49" s="266" t="str">
        <f>Table16[[#This Row],[PosiDT $ $ $ions2]]</f>
        <v>CB ^ PR</v>
      </c>
      <c r="B49" s="89" t="s">
        <v>8884</v>
      </c>
      <c r="C49" s="123" t="s">
        <v>785</v>
      </c>
      <c r="D49" t="s">
        <v>11946</v>
      </c>
      <c r="E49" s="115" t="s">
        <v>4300</v>
      </c>
      <c r="F49" s="115"/>
      <c r="G49" s="8"/>
      <c r="H49" s="8"/>
      <c r="K49" s="233"/>
      <c r="M49" s="319" t="str">
        <f>VLOOKUP(TRIM(B49),'Team Rosters'!$B$1:$N$3777,2,FALSE)</f>
        <v>DEL</v>
      </c>
      <c r="N49" s="320">
        <f>VLOOKUP(TRIM(B49),BirthdateDraft!$A$1:$M$7865,2,FALSE)</f>
        <v>35827</v>
      </c>
      <c r="O49" s="99">
        <v>2024</v>
      </c>
    </row>
    <row r="50" spans="1:15" ht="12.75" hidden="1" customHeight="1">
      <c r="A50" s="266" t="str">
        <f>Table16[[#This Row],[PosiDT $ $ $ions2]]</f>
        <v>CB ^ PR</v>
      </c>
      <c r="B50" s="89" t="s">
        <v>9009</v>
      </c>
      <c r="C50" s="123" t="s">
        <v>85</v>
      </c>
      <c r="D50" t="s">
        <v>11946</v>
      </c>
      <c r="E50" s="115" t="s">
        <v>4300</v>
      </c>
      <c r="F50" s="115"/>
      <c r="G50" s="8"/>
      <c r="H50" s="8"/>
      <c r="K50" s="233"/>
      <c r="M50" s="319" t="str">
        <f>VLOOKUP(TRIM(B50),'Team Rosters'!$B$1:$N$3777,2,FALSE)</f>
        <v>LAS</v>
      </c>
      <c r="N50" s="320">
        <f>VLOOKUP(TRIM(B50),BirthdateDraft!$A$1:$M$7865,2,FALSE)</f>
        <v>34682</v>
      </c>
      <c r="O50" s="99">
        <v>2024</v>
      </c>
    </row>
    <row r="51" spans="1:15" ht="12.75" hidden="1" customHeight="1">
      <c r="A51" s="266" t="str">
        <f>Table16[[#This Row],[PosiDT $ $ $ions2]]</f>
        <v>DB ^</v>
      </c>
      <c r="B51" s="89" t="s">
        <v>8037</v>
      </c>
      <c r="C51" s="123" t="s">
        <v>791</v>
      </c>
      <c r="D51" t="s">
        <v>11947</v>
      </c>
      <c r="E51" s="115" t="s">
        <v>4297</v>
      </c>
      <c r="F51" s="115"/>
      <c r="G51" s="8"/>
      <c r="H51" s="8"/>
      <c r="K51" s="233"/>
      <c r="M51" s="319" t="str">
        <f>VLOOKUP(TRIM(B51),'Team Rosters'!$B$1:$N$3777,2,FALSE)</f>
        <v>VIR</v>
      </c>
      <c r="N51" s="320">
        <f>VLOOKUP(TRIM(B51),BirthdateDraft!$A$1:$M$7865,2,FALSE)</f>
        <v>35363</v>
      </c>
      <c r="O51" s="99">
        <v>2024</v>
      </c>
    </row>
    <row r="52" spans="1:15" ht="12.75" hidden="1" customHeight="1">
      <c r="A52" s="266" t="str">
        <f>Table16[[#This Row],[PosiDT $ $ $ions2]]</f>
        <v>DB ^</v>
      </c>
      <c r="B52" s="89" t="s">
        <v>7221</v>
      </c>
      <c r="C52" s="123" t="s">
        <v>791</v>
      </c>
      <c r="D52" t="s">
        <v>11947</v>
      </c>
      <c r="E52" s="115" t="s">
        <v>4299</v>
      </c>
      <c r="F52" s="115"/>
      <c r="G52" s="8"/>
      <c r="H52" s="8"/>
      <c r="K52" s="233"/>
      <c r="M52" s="319" t="str">
        <f>VLOOKUP(TRIM(B52),'Team Rosters'!$B$1:$N$3777,2,FALSE)</f>
        <v>BEA</v>
      </c>
      <c r="N52" s="320">
        <f>VLOOKUP(TRIM(B52),BirthdateDraft!$A$1:$M$7865,2,FALSE)</f>
        <v>35566</v>
      </c>
      <c r="O52" s="99">
        <v>2024</v>
      </c>
    </row>
    <row r="53" spans="1:15" ht="12.75" hidden="1" customHeight="1">
      <c r="A53" s="266" t="str">
        <f>Table16[[#This Row],[PosiDT $ $ $ions2]]</f>
        <v>DB ^</v>
      </c>
      <c r="B53" s="89" t="s">
        <v>5470</v>
      </c>
      <c r="C53" s="123" t="s">
        <v>1634</v>
      </c>
      <c r="D53" t="s">
        <v>11947</v>
      </c>
      <c r="E53" s="115" t="s">
        <v>4299</v>
      </c>
      <c r="F53" s="115"/>
      <c r="G53" s="8"/>
      <c r="H53" s="8"/>
      <c r="K53" s="233"/>
      <c r="M53" s="319" t="str">
        <f>VLOOKUP(TRIM(B53),'Team Rosters'!$B$1:$N$3777,2,FALSE)</f>
        <v>ANN</v>
      </c>
      <c r="N53" s="320">
        <f>VLOOKUP(TRIM(B53),BirthdateDraft!$A$1:$M$7865,2,FALSE)</f>
        <v>34920</v>
      </c>
      <c r="O53" s="99">
        <v>2024</v>
      </c>
    </row>
    <row r="54" spans="1:15" ht="12.75" hidden="1" customHeight="1">
      <c r="A54" s="266" t="str">
        <f>Table16[[#This Row],[PosiDT $ $ $ions2]]</f>
        <v>DB ^</v>
      </c>
      <c r="B54" s="89" t="s">
        <v>10159</v>
      </c>
      <c r="C54" s="123" t="s">
        <v>166</v>
      </c>
      <c r="D54" t="s">
        <v>11947</v>
      </c>
      <c r="E54" s="115" t="s">
        <v>4299</v>
      </c>
      <c r="F54" s="115"/>
      <c r="G54" s="8"/>
      <c r="H54" s="8"/>
      <c r="K54" s="233"/>
      <c r="M54" s="319" t="e">
        <f>VLOOKUP(TRIM(B54),'Team Rosters'!$B$1:$N$3777,2,FALSE)</f>
        <v>#N/A</v>
      </c>
      <c r="N54" s="320">
        <f>VLOOKUP(TRIM(B54),BirthdateDraft!$A$1:$M$7865,2,FALSE)</f>
        <v>35487</v>
      </c>
      <c r="O54" s="99">
        <v>2024</v>
      </c>
    </row>
    <row r="55" spans="1:15" ht="12.75" hidden="1" customHeight="1">
      <c r="A55" s="266" t="str">
        <f>Table16[[#This Row],[PosiDT $ $ $ions2]]</f>
        <v>DB ^</v>
      </c>
      <c r="B55" s="89" t="s">
        <v>11400</v>
      </c>
      <c r="C55" s="123" t="s">
        <v>796</v>
      </c>
      <c r="D55" t="s">
        <v>11947</v>
      </c>
      <c r="E55" s="115" t="s">
        <v>4299</v>
      </c>
      <c r="F55" s="115"/>
      <c r="G55" s="8"/>
      <c r="H55" s="8"/>
      <c r="K55" s="233"/>
      <c r="M55" s="319" t="e">
        <f>VLOOKUP(TRIM(B55),'Team Rosters'!$B$1:$N$3777,2,FALSE)</f>
        <v>#N/A</v>
      </c>
      <c r="N55" s="320" t="e">
        <f>VLOOKUP(TRIM(B55),BirthdateDraft!$A$1:$M$7865,2,FALSE)</f>
        <v>#N/A</v>
      </c>
      <c r="O55" s="99">
        <v>2024</v>
      </c>
    </row>
    <row r="56" spans="1:15" ht="12.75" hidden="1" customHeight="1">
      <c r="A56" s="266" t="str">
        <f>Table16[[#This Row],[PosiDT $ $ $ions2]]</f>
        <v>DB ^</v>
      </c>
      <c r="B56" s="89" t="s">
        <v>10971</v>
      </c>
      <c r="C56" s="123" t="s">
        <v>817</v>
      </c>
      <c r="D56" t="s">
        <v>11947</v>
      </c>
      <c r="E56" s="115" t="s">
        <v>4299</v>
      </c>
      <c r="F56" s="115"/>
      <c r="G56" s="8"/>
      <c r="H56" s="8"/>
      <c r="K56" s="233"/>
      <c r="M56" s="319" t="e">
        <f>VLOOKUP(TRIM(B56),'Team Rosters'!$B$1:$N$3777,2,FALSE)</f>
        <v>#N/A</v>
      </c>
      <c r="N56" s="320">
        <f>VLOOKUP(TRIM(B56),BirthdateDraft!$A$1:$M$7865,2,FALSE)</f>
        <v>35181</v>
      </c>
      <c r="O56" s="99">
        <v>2024</v>
      </c>
    </row>
    <row r="57" spans="1:15" ht="12.75" hidden="1" customHeight="1">
      <c r="A57" s="266" t="str">
        <f>Table16[[#This Row],[PosiDT $ $ $ions2]]</f>
        <v>DB ^</v>
      </c>
      <c r="B57" s="89" t="s">
        <v>8012</v>
      </c>
      <c r="C57" s="123" t="s">
        <v>5991</v>
      </c>
      <c r="D57" t="s">
        <v>11947</v>
      </c>
      <c r="E57" s="115" t="s">
        <v>4299</v>
      </c>
      <c r="F57" s="115"/>
      <c r="G57" s="8"/>
      <c r="H57" s="8"/>
      <c r="K57" s="233"/>
      <c r="M57" s="319" t="e">
        <f>VLOOKUP(TRIM(B57),'Team Rosters'!$B$1:$N$3777,2,FALSE)</f>
        <v>#N/A</v>
      </c>
      <c r="N57" s="320">
        <f>VLOOKUP(TRIM(B57),BirthdateDraft!$A$1:$M$7865,2,FALSE)</f>
        <v>36019</v>
      </c>
      <c r="O57" s="99">
        <v>2024</v>
      </c>
    </row>
    <row r="58" spans="1:15" ht="12.75" hidden="1" customHeight="1">
      <c r="A58" s="266" t="str">
        <f>Table16[[#This Row],[PosiDT $ $ $ions2]]</f>
        <v>DB ^</v>
      </c>
      <c r="B58" s="89" t="s">
        <v>10116</v>
      </c>
      <c r="C58" s="123" t="s">
        <v>90</v>
      </c>
      <c r="D58" t="s">
        <v>11947</v>
      </c>
      <c r="E58" s="115" t="s">
        <v>4299</v>
      </c>
      <c r="F58" s="115"/>
      <c r="G58" s="8"/>
      <c r="H58" s="8"/>
      <c r="K58" s="233"/>
      <c r="M58" s="319" t="str">
        <f>VLOOKUP(TRIM(B58),'Team Rosters'!$B$1:$N$3777,2,FALSE)</f>
        <v>ACM</v>
      </c>
      <c r="N58" s="320">
        <f>VLOOKUP(TRIM(B58),BirthdateDraft!$A$1:$M$7865,2,FALSE)</f>
        <v>36867</v>
      </c>
      <c r="O58" s="99">
        <v>2024</v>
      </c>
    </row>
    <row r="59" spans="1:15" ht="12.75" hidden="1" customHeight="1">
      <c r="A59" s="266" t="str">
        <f>Table16[[#This Row],[PosiDT $ $ $ions2]]</f>
        <v>DB ^</v>
      </c>
      <c r="B59" s="89" t="s">
        <v>10982</v>
      </c>
      <c r="C59" s="123" t="s">
        <v>8191</v>
      </c>
      <c r="D59" t="s">
        <v>11947</v>
      </c>
      <c r="E59" s="115" t="s">
        <v>4299</v>
      </c>
      <c r="F59" s="115"/>
      <c r="G59" s="8"/>
      <c r="H59" s="8"/>
      <c r="K59" s="233"/>
      <c r="M59" s="319" t="str">
        <f>VLOOKUP(TRIM(B59),'Team Rosters'!$B$1:$N$3777,2,FALSE)</f>
        <v>LAS</v>
      </c>
      <c r="N59" s="320">
        <f>VLOOKUP(TRIM(B59),BirthdateDraft!$A$1:$M$7865,2,FALSE)</f>
        <v>36761</v>
      </c>
      <c r="O59" s="99">
        <v>2024</v>
      </c>
    </row>
    <row r="60" spans="1:15" ht="12.75" hidden="1" customHeight="1">
      <c r="A60" s="266" t="str">
        <f>Table16[[#This Row],[PosiDT $ $ $ions2]]</f>
        <v>DB ^</v>
      </c>
      <c r="B60" s="89" t="s">
        <v>401</v>
      </c>
      <c r="C60" s="123" t="s">
        <v>1634</v>
      </c>
      <c r="D60" t="s">
        <v>11947</v>
      </c>
      <c r="E60" s="115" t="s">
        <v>4299</v>
      </c>
      <c r="F60" s="115"/>
      <c r="G60" s="8"/>
      <c r="H60" s="8"/>
      <c r="K60" s="233"/>
      <c r="M60" s="319" t="e">
        <f>VLOOKUP(TRIM(B60),'Team Rosters'!$B$1:$N$3777,2,FALSE)</f>
        <v>#N/A</v>
      </c>
      <c r="N60" s="320">
        <f>VLOOKUP(TRIM(B60),BirthdateDraft!$A$1:$M$7865,2,FALSE)</f>
        <v>33041</v>
      </c>
      <c r="O60" s="99">
        <v>2024</v>
      </c>
    </row>
    <row r="61" spans="1:15" ht="12.75" hidden="1" customHeight="1">
      <c r="A61" s="266" t="str">
        <f>Table16[[#This Row],[PosiDT $ $ $ions2]]</f>
        <v>DB ^</v>
      </c>
      <c r="B61" s="89" t="s">
        <v>10097</v>
      </c>
      <c r="C61" s="123" t="s">
        <v>2798</v>
      </c>
      <c r="D61" t="s">
        <v>11947</v>
      </c>
      <c r="E61" s="115" t="s">
        <v>4299</v>
      </c>
      <c r="F61" s="115"/>
      <c r="G61" s="8"/>
      <c r="H61" s="8"/>
      <c r="K61" s="233"/>
      <c r="M61" s="319" t="e">
        <f>VLOOKUP(TRIM(B61),'Team Rosters'!$B$1:$N$3777,2,FALSE)</f>
        <v>#N/A</v>
      </c>
      <c r="N61" s="320">
        <f>VLOOKUP(TRIM(B61),BirthdateDraft!$A$1:$M$7865,2,FALSE)</f>
        <v>36797</v>
      </c>
      <c r="O61" s="99">
        <v>2024</v>
      </c>
    </row>
    <row r="62" spans="1:15" ht="12.75" hidden="1" customHeight="1">
      <c r="A62" s="266" t="str">
        <f>Table16[[#This Row],[PosiDT $ $ $ions2]]</f>
        <v>DB ^</v>
      </c>
      <c r="B62" s="89" t="s">
        <v>10313</v>
      </c>
      <c r="C62" s="123" t="s">
        <v>797</v>
      </c>
      <c r="D62" t="s">
        <v>11947</v>
      </c>
      <c r="E62" s="115" t="s">
        <v>4299</v>
      </c>
      <c r="F62" s="115"/>
      <c r="G62" s="8"/>
      <c r="H62" s="8"/>
      <c r="K62" s="233"/>
      <c r="M62" s="319" t="e">
        <f>VLOOKUP(TRIM(B62),'Team Rosters'!$B$1:$N$3777,2,FALSE)</f>
        <v>#N/A</v>
      </c>
      <c r="N62" s="320">
        <f>VLOOKUP(TRIM(B62),BirthdateDraft!$A$1:$M$7865,2,FALSE)</f>
        <v>35699</v>
      </c>
      <c r="O62" s="99">
        <v>2024</v>
      </c>
    </row>
    <row r="63" spans="1:15" ht="12.75" hidden="1" customHeight="1">
      <c r="A63" s="266" t="str">
        <f>Table16[[#This Row],[PosiDT $ $ $ions2]]</f>
        <v>DB ^</v>
      </c>
      <c r="B63" s="89" t="s">
        <v>3886</v>
      </c>
      <c r="C63" s="123" t="s">
        <v>166</v>
      </c>
      <c r="D63" t="s">
        <v>11947</v>
      </c>
      <c r="E63" s="115" t="s">
        <v>4299</v>
      </c>
      <c r="F63" s="115"/>
      <c r="G63" s="8"/>
      <c r="H63" s="8"/>
      <c r="K63" s="233"/>
      <c r="M63" s="319" t="e">
        <f>VLOOKUP(TRIM(B63),'Team Rosters'!$B$1:$N$3777,2,FALSE)</f>
        <v>#N/A</v>
      </c>
      <c r="N63" s="320">
        <f>VLOOKUP(TRIM(B63),BirthdateDraft!$A$1:$M$7865,2,FALSE)</f>
        <v>32548</v>
      </c>
      <c r="O63" s="99">
        <v>2024</v>
      </c>
    </row>
    <row r="64" spans="1:15" ht="12.75" hidden="1" customHeight="1">
      <c r="A64" s="266" t="str">
        <f>Table16[[#This Row],[PosiDT $ $ $ions2]]</f>
        <v>DB ^</v>
      </c>
      <c r="B64" s="89" t="s">
        <v>10063</v>
      </c>
      <c r="C64" s="123" t="s">
        <v>805</v>
      </c>
      <c r="D64" t="s">
        <v>11947</v>
      </c>
      <c r="E64" s="115" t="s">
        <v>4299</v>
      </c>
      <c r="F64" s="115"/>
      <c r="G64" s="8"/>
      <c r="H64" s="8"/>
      <c r="K64" s="233"/>
      <c r="M64" s="319" t="e">
        <f>VLOOKUP(TRIM(B64),'Team Rosters'!$B$1:$N$3777,2,FALSE)</f>
        <v>#N/A</v>
      </c>
      <c r="N64" s="320">
        <f>VLOOKUP(TRIM(B64),BirthdateDraft!$A$1:$M$7865,2,FALSE)</f>
        <v>36396</v>
      </c>
      <c r="O64" s="99">
        <v>2024</v>
      </c>
    </row>
    <row r="65" spans="1:15" ht="12.75" hidden="1" customHeight="1">
      <c r="A65" s="266" t="str">
        <f>Table16[[#This Row],[PosiDT $ $ $ions2]]</f>
        <v>DB ^</v>
      </c>
      <c r="B65" s="89" t="s">
        <v>11009</v>
      </c>
      <c r="C65" s="123" t="s">
        <v>804</v>
      </c>
      <c r="D65" t="s">
        <v>11947</v>
      </c>
      <c r="E65" s="115" t="s">
        <v>4299</v>
      </c>
      <c r="F65" s="115"/>
      <c r="G65" s="8"/>
      <c r="H65" s="8"/>
      <c r="K65" s="233"/>
      <c r="M65" s="319" t="str">
        <f>VLOOKUP(TRIM(B65),'Team Rosters'!$B$1:$N$3777,2,FALSE)</f>
        <v>LAS</v>
      </c>
      <c r="N65" s="320">
        <f>VLOOKUP(TRIM(B65),BirthdateDraft!$A$1:$M$7865,2,FALSE)</f>
        <v>36606</v>
      </c>
      <c r="O65" s="99">
        <v>2024</v>
      </c>
    </row>
    <row r="66" spans="1:15" ht="12.75" hidden="1" customHeight="1">
      <c r="A66" s="266" t="str">
        <f>Table16[[#This Row],[PosiDT $ $ $ions2]]</f>
        <v>DB ^</v>
      </c>
      <c r="B66" s="89" t="s">
        <v>8978</v>
      </c>
      <c r="C66" s="123" t="s">
        <v>813</v>
      </c>
      <c r="D66" t="s">
        <v>11947</v>
      </c>
      <c r="E66" s="115" t="s">
        <v>4299</v>
      </c>
      <c r="F66" s="115"/>
      <c r="G66" s="8"/>
      <c r="H66" s="8"/>
      <c r="K66" s="233"/>
      <c r="M66" s="319" t="str">
        <f>VLOOKUP(TRIM(B66),'Team Rosters'!$B$1:$N$3777,2,FALSE)</f>
        <v>DRA</v>
      </c>
      <c r="N66" s="320">
        <f>VLOOKUP(TRIM(B66),BirthdateDraft!$A$1:$M$7865,2,FALSE)</f>
        <v>35674</v>
      </c>
      <c r="O66" s="99">
        <v>2024</v>
      </c>
    </row>
    <row r="67" spans="1:15" ht="12.75" hidden="1" customHeight="1">
      <c r="A67" s="266" t="str">
        <f>Table16[[#This Row],[PosiDT $ $ $ions2]]</f>
        <v>DB ^</v>
      </c>
      <c r="B67" s="89" t="s">
        <v>10136</v>
      </c>
      <c r="C67" s="123" t="s">
        <v>813</v>
      </c>
      <c r="D67" t="s">
        <v>11947</v>
      </c>
      <c r="E67" s="115" t="s">
        <v>4299</v>
      </c>
      <c r="F67" s="115"/>
      <c r="G67" s="8"/>
      <c r="H67" s="8"/>
      <c r="K67" s="233"/>
      <c r="M67" s="319" t="e">
        <f>VLOOKUP(TRIM(B67),'Team Rosters'!$B$1:$N$3777,2,FALSE)</f>
        <v>#N/A</v>
      </c>
      <c r="N67" s="320">
        <f>VLOOKUP(TRIM(B67),BirthdateDraft!$A$1:$M$7865,2,FALSE)</f>
        <v>36248</v>
      </c>
      <c r="O67" s="99">
        <v>2024</v>
      </c>
    </row>
    <row r="68" spans="1:15" ht="12.75" hidden="1" customHeight="1">
      <c r="A68" s="266" t="str">
        <f>Table16[[#This Row],[PosiDT $ $ $ions2]]</f>
        <v>DB ^</v>
      </c>
      <c r="B68" s="89" t="s">
        <v>7948</v>
      </c>
      <c r="C68" s="123" t="s">
        <v>800</v>
      </c>
      <c r="D68" t="s">
        <v>11947</v>
      </c>
      <c r="E68" s="115" t="s">
        <v>4299</v>
      </c>
      <c r="F68" s="115"/>
      <c r="G68" s="8"/>
      <c r="H68" s="8"/>
      <c r="K68" s="233"/>
      <c r="M68" s="319" t="e">
        <f>VLOOKUP(TRIM(B68),'Team Rosters'!$B$1:$N$3777,2,FALSE)</f>
        <v>#N/A</v>
      </c>
      <c r="N68" s="320">
        <f>VLOOKUP(TRIM(B68),BirthdateDraft!$A$1:$M$7865,2,FALSE)</f>
        <v>36111</v>
      </c>
      <c r="O68" s="99">
        <v>2024</v>
      </c>
    </row>
    <row r="69" spans="1:15" ht="12.75" hidden="1" customHeight="1">
      <c r="A69" s="266" t="str">
        <f>Table16[[#This Row],[PosiDT $ $ $ions2]]</f>
        <v>DB ^</v>
      </c>
      <c r="B69" s="89" t="s">
        <v>5491</v>
      </c>
      <c r="C69" s="123" t="s">
        <v>813</v>
      </c>
      <c r="D69" t="s">
        <v>11947</v>
      </c>
      <c r="E69" s="115" t="s">
        <v>4299</v>
      </c>
      <c r="F69" s="115"/>
      <c r="G69" s="8"/>
      <c r="H69" s="8"/>
      <c r="K69" s="233"/>
      <c r="M69" s="319" t="e">
        <f>VLOOKUP(TRIM(B69),'Team Rosters'!$B$1:$N$3777,2,FALSE)</f>
        <v>#N/A</v>
      </c>
      <c r="N69" s="320">
        <f>VLOOKUP(TRIM(B69),BirthdateDraft!$A$1:$M$7865,2,FALSE)</f>
        <v>34455</v>
      </c>
      <c r="O69" s="99">
        <v>2024</v>
      </c>
    </row>
    <row r="70" spans="1:15" ht="12.75" hidden="1" customHeight="1">
      <c r="A70" s="266" t="str">
        <f>Table16[[#This Row],[PosiDT $ $ $ions2]]</f>
        <v>DB ^</v>
      </c>
      <c r="B70" s="89" t="s">
        <v>5437</v>
      </c>
      <c r="C70" s="123" t="s">
        <v>799</v>
      </c>
      <c r="D70" t="s">
        <v>11947</v>
      </c>
      <c r="E70" s="115" t="s">
        <v>4299</v>
      </c>
      <c r="F70" s="115"/>
      <c r="G70" s="8"/>
      <c r="H70" s="8"/>
      <c r="K70" s="233"/>
      <c r="M70" s="319" t="e">
        <f>VLOOKUP(TRIM(B70),'Team Rosters'!$B$1:$N$3777,2,FALSE)</f>
        <v>#N/A</v>
      </c>
      <c r="N70" s="320">
        <f>VLOOKUP(TRIM(B70),BirthdateDraft!$A$1:$M$7865,2,FALSE)</f>
        <v>34195</v>
      </c>
      <c r="O70" s="99">
        <v>2024</v>
      </c>
    </row>
    <row r="71" spans="1:15" ht="12.75" hidden="1" customHeight="1">
      <c r="A71" s="266" t="str">
        <f>Table16[[#This Row],[PosiDT $ $ $ions2]]</f>
        <v>DB ^</v>
      </c>
      <c r="B71" s="89" t="s">
        <v>10316</v>
      </c>
      <c r="C71" s="123" t="s">
        <v>1634</v>
      </c>
      <c r="D71" t="s">
        <v>11947</v>
      </c>
      <c r="E71" s="115" t="s">
        <v>4299</v>
      </c>
      <c r="F71" s="115"/>
      <c r="G71" s="8"/>
      <c r="H71" s="8"/>
      <c r="K71" s="233"/>
      <c r="M71" s="319" t="e">
        <f>VLOOKUP(TRIM(B71),'Team Rosters'!$B$1:$N$3777,2,FALSE)</f>
        <v>#N/A</v>
      </c>
      <c r="N71" s="320">
        <f>VLOOKUP(TRIM(B71),BirthdateDraft!$A$1:$M$7865,2,FALSE)</f>
        <v>35029</v>
      </c>
      <c r="O71" s="99">
        <v>2024</v>
      </c>
    </row>
    <row r="72" spans="1:15" ht="12.75" hidden="1" customHeight="1">
      <c r="A72" s="266" t="str">
        <f>Table16[[#This Row],[PosiDT $ $ $ions2]]</f>
        <v>DB ^</v>
      </c>
      <c r="B72" s="89" t="s">
        <v>8972</v>
      </c>
      <c r="C72" s="123" t="s">
        <v>790</v>
      </c>
      <c r="D72" t="s">
        <v>11947</v>
      </c>
      <c r="E72" s="115" t="s">
        <v>4297</v>
      </c>
      <c r="F72" s="115"/>
      <c r="G72" s="8"/>
      <c r="H72" s="8"/>
      <c r="K72" s="233"/>
      <c r="M72" s="319" t="e">
        <f>VLOOKUP(TRIM(B72),'Team Rosters'!$B$1:$N$3777,2,FALSE)</f>
        <v>#N/A</v>
      </c>
      <c r="N72" s="320">
        <f>VLOOKUP(TRIM(B72),BirthdateDraft!$A$1:$M$7865,2,FALSE)</f>
        <v>35096</v>
      </c>
      <c r="O72" s="99">
        <v>2024</v>
      </c>
    </row>
    <row r="73" spans="1:15" ht="12.75" hidden="1" customHeight="1">
      <c r="A73" s="266" t="str">
        <f>Table16[[#This Row],[PosiDT $ $ $ions2]]</f>
        <v>DB ^</v>
      </c>
      <c r="B73" s="89" t="s">
        <v>6605</v>
      </c>
      <c r="C73" s="123" t="s">
        <v>800</v>
      </c>
      <c r="D73" t="s">
        <v>11947</v>
      </c>
      <c r="E73" s="115" t="s">
        <v>4299</v>
      </c>
      <c r="F73" s="115"/>
      <c r="G73" s="8"/>
      <c r="H73" s="8"/>
      <c r="K73" s="233"/>
      <c r="M73" s="319" t="e">
        <f>VLOOKUP(TRIM(B73),'Team Rosters'!$B$1:$N$3777,2,FALSE)</f>
        <v>#N/A</v>
      </c>
      <c r="N73" s="320">
        <f>VLOOKUP(TRIM(B73),BirthdateDraft!$A$1:$M$7865,2,FALSE)</f>
        <v>35182</v>
      </c>
      <c r="O73" s="99">
        <v>2024</v>
      </c>
    </row>
    <row r="74" spans="1:15" ht="12.75" hidden="1" customHeight="1">
      <c r="A74" s="266" t="str">
        <f>Table16[[#This Row],[PosiDT $ $ $ions2]]</f>
        <v>DB ^</v>
      </c>
      <c r="B74" s="89" t="s">
        <v>11023</v>
      </c>
      <c r="C74" s="123" t="s">
        <v>790</v>
      </c>
      <c r="D74" t="s">
        <v>11947</v>
      </c>
      <c r="E74" s="115" t="s">
        <v>4299</v>
      </c>
      <c r="F74" s="115"/>
      <c r="G74" s="8"/>
      <c r="H74" s="8"/>
      <c r="K74" s="233"/>
      <c r="M74" s="319" t="e">
        <f>VLOOKUP(TRIM(B74),'Team Rosters'!$B$1:$N$3777,2,FALSE)</f>
        <v>#N/A</v>
      </c>
      <c r="N74" s="320">
        <f>VLOOKUP(TRIM(B74),BirthdateDraft!$A$1:$M$7865,2,FALSE)</f>
        <v>36969</v>
      </c>
      <c r="O74" s="99">
        <v>2024</v>
      </c>
    </row>
    <row r="75" spans="1:15" ht="12.75" hidden="1" customHeight="1">
      <c r="A75" s="266" t="str">
        <f>Table16[[#This Row],[PosiDT $ $ $ions2]]</f>
        <v>DB ^</v>
      </c>
      <c r="B75" s="89" t="s">
        <v>11028</v>
      </c>
      <c r="C75" s="123" t="s">
        <v>797</v>
      </c>
      <c r="D75" t="s">
        <v>11947</v>
      </c>
      <c r="E75" s="115" t="s">
        <v>4299</v>
      </c>
      <c r="F75" s="115"/>
      <c r="G75" s="8"/>
      <c r="H75" s="8"/>
      <c r="K75" s="233"/>
      <c r="M75" s="319" t="e">
        <f>VLOOKUP(TRIM(B75),'Team Rosters'!$B$1:$N$3777,2,FALSE)</f>
        <v>#N/A</v>
      </c>
      <c r="N75" s="320">
        <f>VLOOKUP(TRIM(B75),BirthdateDraft!$A$1:$M$7865,2,FALSE)</f>
        <v>36301</v>
      </c>
      <c r="O75" s="99">
        <v>2024</v>
      </c>
    </row>
    <row r="76" spans="1:15" ht="12.75" hidden="1" customHeight="1">
      <c r="A76" s="266" t="str">
        <f>Table16[[#This Row],[PosiDT $ $ $ions2]]</f>
        <v>DB ^</v>
      </c>
      <c r="B76" s="89" t="s">
        <v>11038</v>
      </c>
      <c r="C76" s="123" t="s">
        <v>81</v>
      </c>
      <c r="D76" t="s">
        <v>11947</v>
      </c>
      <c r="E76" s="115" t="s">
        <v>4299</v>
      </c>
      <c r="F76" s="115"/>
      <c r="G76" s="8"/>
      <c r="H76" s="8"/>
      <c r="K76" s="233"/>
      <c r="M76" s="319" t="e">
        <f>VLOOKUP(TRIM(B76),'Team Rosters'!$B$1:$N$3777,2,FALSE)</f>
        <v>#N/A</v>
      </c>
      <c r="N76" s="320">
        <f>VLOOKUP(TRIM(B76),BirthdateDraft!$A$1:$M$7865,2,FALSE)</f>
        <v>35121</v>
      </c>
      <c r="O76" s="99">
        <v>2024</v>
      </c>
    </row>
    <row r="77" spans="1:15" ht="12.75" hidden="1" customHeight="1">
      <c r="A77" s="266" t="str">
        <f>Table16[[#This Row],[PosiDT $ $ $ions2]]</f>
        <v>DB ^</v>
      </c>
      <c r="B77" t="s">
        <v>10326</v>
      </c>
      <c r="C77" t="s">
        <v>806</v>
      </c>
      <c r="D77" t="s">
        <v>11947</v>
      </c>
      <c r="E77" s="115" t="s">
        <v>4299</v>
      </c>
      <c r="F77" s="115"/>
      <c r="G77" s="8"/>
      <c r="H77" s="8"/>
      <c r="M77" s="319" t="e">
        <f>VLOOKUP(TRIM(B77),'Team Rosters'!$B$1:$N$3777,2,FALSE)</f>
        <v>#N/A</v>
      </c>
      <c r="N77" s="320">
        <f>VLOOKUP(TRIM(B77),BirthdateDraft!$A$1:$M$7865,2,FALSE)</f>
        <v>37282</v>
      </c>
      <c r="O77" s="99">
        <v>2024</v>
      </c>
    </row>
    <row r="78" spans="1:15" ht="12.75" hidden="1" customHeight="1">
      <c r="A78" s="266" t="str">
        <f>Table16[[#This Row],[PosiDT $ $ $ions2]]</f>
        <v>DB ^</v>
      </c>
      <c r="B78" t="s">
        <v>10086</v>
      </c>
      <c r="C78" t="s">
        <v>5390</v>
      </c>
      <c r="D78" t="s">
        <v>11947</v>
      </c>
      <c r="E78" s="115" t="s">
        <v>4299</v>
      </c>
      <c r="F78" s="115"/>
      <c r="G78" s="8"/>
      <c r="H78" s="8"/>
      <c r="M78" s="319" t="str">
        <f>VLOOKUP(TRIM(B78),'Team Rosters'!$B$1:$N$3777,2,FALSE)</f>
        <v>VIR</v>
      </c>
      <c r="N78" s="320">
        <f>VLOOKUP(TRIM(B78),BirthdateDraft!$A$1:$M$7865,2,FALSE)</f>
        <v>35835</v>
      </c>
      <c r="O78" s="99">
        <v>2024</v>
      </c>
    </row>
    <row r="79" spans="1:15" ht="12.75" hidden="1" customHeight="1">
      <c r="A79" s="266" t="str">
        <f>Table16[[#This Row],[PosiDT $ $ $ions2]]</f>
        <v>DB ^</v>
      </c>
      <c r="B79" t="s">
        <v>8875</v>
      </c>
      <c r="C79" t="s">
        <v>3414</v>
      </c>
      <c r="D79" t="s">
        <v>11947</v>
      </c>
      <c r="E79" s="115" t="s">
        <v>4297</v>
      </c>
      <c r="F79" s="115"/>
      <c r="G79" s="8"/>
      <c r="H79" s="8"/>
      <c r="M79" s="319" t="e">
        <f>VLOOKUP(TRIM(B79),'Team Rosters'!$B$1:$N$3777,2,FALSE)</f>
        <v>#N/A</v>
      </c>
      <c r="N79" s="320">
        <f>VLOOKUP(TRIM(B79),BirthdateDraft!$A$1:$M$7865,2,FALSE)</f>
        <v>35704</v>
      </c>
      <c r="O79" s="99">
        <v>2024</v>
      </c>
    </row>
    <row r="80" spans="1:15" ht="12.75" hidden="1" customHeight="1">
      <c r="A80" s="266" t="str">
        <f>Table16[[#This Row],[PosiDT $ $ $ions2]]</f>
        <v>DB ^</v>
      </c>
      <c r="B80" t="s">
        <v>6625</v>
      </c>
      <c r="C80" t="s">
        <v>166</v>
      </c>
      <c r="D80" t="s">
        <v>11947</v>
      </c>
      <c r="E80" s="115" t="s">
        <v>4299</v>
      </c>
      <c r="F80" s="115"/>
      <c r="G80" s="8"/>
      <c r="H80" s="8"/>
      <c r="M80" s="319" t="str">
        <f>VLOOKUP(TRIM(B80),'Team Rosters'!$B$1:$N$3777,2,FALSE)</f>
        <v>ANN</v>
      </c>
      <c r="N80" s="320">
        <f>VLOOKUP(TRIM(B80),BirthdateDraft!$A$1:$M$7865,2,FALSE)</f>
        <v>35450</v>
      </c>
      <c r="O80" s="99">
        <v>2024</v>
      </c>
    </row>
    <row r="81" spans="1:15" ht="12.75" hidden="1" customHeight="1">
      <c r="A81" s="266" t="str">
        <f>Table16[[#This Row],[PosiDT $ $ $ions2]]</f>
        <v>DB ^</v>
      </c>
      <c r="B81" t="s">
        <v>9992</v>
      </c>
      <c r="C81" t="s">
        <v>814</v>
      </c>
      <c r="D81" t="s">
        <v>11947</v>
      </c>
      <c r="E81" s="115" t="s">
        <v>4299</v>
      </c>
      <c r="F81" s="115"/>
      <c r="G81" s="8"/>
      <c r="H81" s="8"/>
      <c r="M81" s="319" t="str">
        <f>VLOOKUP(TRIM(B81),'Team Rosters'!$B$1:$N$3777,2,FALSE)</f>
        <v>BLU</v>
      </c>
      <c r="N81" s="320">
        <f>VLOOKUP(TRIM(B81),BirthdateDraft!$A$1:$M$7865,2,FALSE)</f>
        <v>37016</v>
      </c>
      <c r="O81" s="99">
        <v>2024</v>
      </c>
    </row>
    <row r="82" spans="1:15" ht="12.75" hidden="1" customHeight="1">
      <c r="A82" s="266" t="str">
        <f>Table16[[#This Row],[PosiDT $ $ $ions2]]</f>
        <v>DB ^</v>
      </c>
      <c r="B82" t="s">
        <v>10319</v>
      </c>
      <c r="C82" t="s">
        <v>90</v>
      </c>
      <c r="D82" t="s">
        <v>11947</v>
      </c>
      <c r="E82" s="115" t="s">
        <v>4299</v>
      </c>
      <c r="F82" s="115"/>
      <c r="G82" s="8"/>
      <c r="H82" s="8"/>
      <c r="M82" s="319" t="str">
        <f>VLOOKUP(TRIM(B82),'Team Rosters'!$B$1:$N$3777,2,FALSE)</f>
        <v>VIR</v>
      </c>
      <c r="N82" s="320" t="e">
        <f>VLOOKUP(TRIM(B82),BirthdateDraft!$A$1:$M$7865,2,FALSE)</f>
        <v>#N/A</v>
      </c>
      <c r="O82" s="99">
        <v>2024</v>
      </c>
    </row>
    <row r="83" spans="1:15" ht="12.75" hidden="1" customHeight="1">
      <c r="A83" s="266" t="str">
        <f>Table16[[#This Row],[PosiDT $ $ $ions2]]</f>
        <v>DB ^</v>
      </c>
      <c r="B83" t="s">
        <v>11067</v>
      </c>
      <c r="C83" t="s">
        <v>800</v>
      </c>
      <c r="D83" t="s">
        <v>11947</v>
      </c>
      <c r="E83" s="115" t="s">
        <v>4299</v>
      </c>
      <c r="F83" s="115"/>
      <c r="G83" s="8"/>
      <c r="H83" s="8"/>
      <c r="M83" s="319" t="str">
        <f>VLOOKUP(TRIM(B83),'Team Rosters'!$B$1:$N$3777,2,FALSE)</f>
        <v>DEL</v>
      </c>
      <c r="N83" s="320">
        <f>VLOOKUP(TRIM(B83),BirthdateDraft!$A$1:$M$7865,2,FALSE)</f>
        <v>36276</v>
      </c>
      <c r="O83" s="99">
        <v>2024</v>
      </c>
    </row>
    <row r="84" spans="1:15" ht="12.75" hidden="1" customHeight="1">
      <c r="A84" s="266" t="str">
        <f>Table16[[#This Row],[PosiDT $ $ $ions2]]</f>
        <v>DB ^</v>
      </c>
      <c r="B84" t="s">
        <v>6535</v>
      </c>
      <c r="C84" t="s">
        <v>795</v>
      </c>
      <c r="D84" t="s">
        <v>11947</v>
      </c>
      <c r="E84" s="115" t="s">
        <v>4299</v>
      </c>
      <c r="F84" s="115"/>
      <c r="G84" s="8"/>
      <c r="H84" s="8"/>
      <c r="M84" s="319" t="e">
        <f>VLOOKUP(TRIM(B84),'Team Rosters'!$B$1:$N$3777,2,FALSE)</f>
        <v>#N/A</v>
      </c>
      <c r="N84" s="320">
        <f>VLOOKUP(TRIM(B84),BirthdateDraft!$A$1:$M$7865,2,FALSE)</f>
        <v>34915</v>
      </c>
      <c r="O84" s="99">
        <v>2024</v>
      </c>
    </row>
    <row r="85" spans="1:15" ht="12.75" hidden="1" customHeight="1">
      <c r="A85" s="266" t="str">
        <f>Table16[[#This Row],[PosiDT $ $ $ions2]]</f>
        <v>DB ^</v>
      </c>
      <c r="B85" t="s">
        <v>7923</v>
      </c>
      <c r="C85" t="s">
        <v>797</v>
      </c>
      <c r="D85" t="s">
        <v>11947</v>
      </c>
      <c r="E85" s="115" t="s">
        <v>4299</v>
      </c>
      <c r="F85" s="115"/>
      <c r="G85" s="8"/>
      <c r="H85" s="8"/>
      <c r="M85" s="319" t="e">
        <f>VLOOKUP(TRIM(B85),'Team Rosters'!$B$1:$N$3777,2,FALSE)</f>
        <v>#N/A</v>
      </c>
      <c r="N85" s="320">
        <f>VLOOKUP(TRIM(B85),BirthdateDraft!$A$1:$M$7865,2,FALSE)</f>
        <v>35097</v>
      </c>
      <c r="O85" s="99">
        <v>2024</v>
      </c>
    </row>
    <row r="86" spans="1:15" ht="12.75" hidden="1" customHeight="1">
      <c r="A86" s="266" t="str">
        <f>Table16[[#This Row],[PosiDT $ $ $ions2]]</f>
        <v>DB ^</v>
      </c>
      <c r="B86" s="99" t="s">
        <v>7191</v>
      </c>
      <c r="C86" t="s">
        <v>83</v>
      </c>
      <c r="D86" t="s">
        <v>11947</v>
      </c>
      <c r="E86" s="115" t="s">
        <v>4299</v>
      </c>
      <c r="F86" s="115"/>
      <c r="G86" s="8"/>
      <c r="H86" s="8"/>
      <c r="M86" s="319" t="str">
        <f>VLOOKUP(TRIM(B86),'Team Rosters'!$B$1:$N$3777,2,FALSE)</f>
        <v>LON</v>
      </c>
      <c r="N86" s="320">
        <f>VLOOKUP(TRIM(B86),BirthdateDraft!$A$1:$M$7865,2,FALSE)</f>
        <v>35784</v>
      </c>
      <c r="O86" s="99">
        <v>2024</v>
      </c>
    </row>
    <row r="87" spans="1:15" ht="12.75" hidden="1" customHeight="1">
      <c r="A87" s="266" t="str">
        <f>Table16[[#This Row],[PosiDT $ $ $ions2]]</f>
        <v>DB ^</v>
      </c>
      <c r="B87" t="s">
        <v>7916</v>
      </c>
      <c r="C87" t="s">
        <v>8191</v>
      </c>
      <c r="D87" t="s">
        <v>11947</v>
      </c>
      <c r="E87" s="115" t="s">
        <v>4299</v>
      </c>
      <c r="F87" s="115"/>
      <c r="G87" s="8"/>
      <c r="H87" s="8"/>
      <c r="M87" s="319" t="str">
        <f>VLOOKUP(TRIM(B87),'Team Rosters'!$B$1:$N$3777,2,FALSE)</f>
        <v>BIR</v>
      </c>
      <c r="N87" s="320">
        <f>VLOOKUP(TRIM(B87),BirthdateDraft!$A$1:$M$7865,2,FALSE)</f>
        <v>36099</v>
      </c>
      <c r="O87" s="99">
        <v>2024</v>
      </c>
    </row>
    <row r="88" spans="1:15" ht="12.75" hidden="1" customHeight="1">
      <c r="A88" s="266" t="str">
        <f>Table16[[#This Row],[PosiDT $ $ $ions2]]</f>
        <v>DB ^</v>
      </c>
      <c r="B88" t="s">
        <v>7118</v>
      </c>
      <c r="C88" t="s">
        <v>83</v>
      </c>
      <c r="D88" t="s">
        <v>11947</v>
      </c>
      <c r="E88" s="115" t="s">
        <v>4299</v>
      </c>
      <c r="F88" s="115"/>
      <c r="G88" s="8"/>
      <c r="H88" s="8"/>
      <c r="M88" s="319" t="str">
        <f>VLOOKUP(TRIM(B88),'Team Rosters'!$B$1:$N$3777,2,FALSE)</f>
        <v>VIR</v>
      </c>
      <c r="N88" s="320">
        <f>VLOOKUP(TRIM(B88),BirthdateDraft!$A$1:$M$7865,2,FALSE)</f>
        <v>35052</v>
      </c>
      <c r="O88" s="99">
        <v>2024</v>
      </c>
    </row>
    <row r="89" spans="1:15" ht="12.75" hidden="1" customHeight="1">
      <c r="A89" s="266" t="str">
        <f>Table16[[#This Row],[PosiDT $ $ $ions2]]</f>
        <v>DB ^</v>
      </c>
      <c r="B89" t="s">
        <v>7915</v>
      </c>
      <c r="C89" t="s">
        <v>5991</v>
      </c>
      <c r="D89" t="s">
        <v>11947</v>
      </c>
      <c r="E89" s="115" t="s">
        <v>4297</v>
      </c>
      <c r="F89" s="115"/>
      <c r="G89" s="8"/>
      <c r="H89" s="8"/>
      <c r="M89" s="319" t="str">
        <f>VLOOKUP(TRIM(B89),'Team Rosters'!$B$1:$N$3777,2,FALSE)</f>
        <v>ANN</v>
      </c>
      <c r="N89" s="320">
        <f>VLOOKUP(TRIM(B89),BirthdateDraft!$A$1:$M$7865,2,FALSE)</f>
        <v>35667</v>
      </c>
      <c r="O89" s="99">
        <v>2024</v>
      </c>
    </row>
    <row r="90" spans="1:15" ht="12.75" hidden="1" customHeight="1">
      <c r="A90" s="266" t="str">
        <f>Table16[[#This Row],[PosiDT $ $ $ions2]]</f>
        <v>DB ^</v>
      </c>
      <c r="B90" t="s">
        <v>11101</v>
      </c>
      <c r="C90" t="s">
        <v>90</v>
      </c>
      <c r="D90" t="s">
        <v>11947</v>
      </c>
      <c r="E90" s="115" t="s">
        <v>4297</v>
      </c>
      <c r="F90" s="115"/>
      <c r="G90" s="8"/>
      <c r="H90" s="8"/>
      <c r="M90" s="319" t="e">
        <f>VLOOKUP(TRIM(B90),'Team Rosters'!$B$1:$N$3777,2,FALSE)</f>
        <v>#N/A</v>
      </c>
      <c r="N90" s="320">
        <f>VLOOKUP(TRIM(B90),BirthdateDraft!$A$1:$M$7865,2,FALSE)</f>
        <v>36739</v>
      </c>
      <c r="O90" s="99">
        <v>2024</v>
      </c>
    </row>
    <row r="91" spans="1:15" ht="12.75" hidden="1" customHeight="1">
      <c r="A91" s="266" t="str">
        <f>Table16[[#This Row],[PosiDT $ $ $ions2]]</f>
        <v>DB ^</v>
      </c>
      <c r="B91" t="s">
        <v>11102</v>
      </c>
      <c r="C91" t="s">
        <v>806</v>
      </c>
      <c r="D91" t="s">
        <v>11947</v>
      </c>
      <c r="E91" s="115" t="s">
        <v>4299</v>
      </c>
      <c r="F91" s="115"/>
      <c r="G91" s="8"/>
      <c r="H91" s="8"/>
      <c r="M91" s="319" t="e">
        <f>VLOOKUP(TRIM(B91),'Team Rosters'!$B$1:$N$3777,2,FALSE)</f>
        <v>#N/A</v>
      </c>
      <c r="N91" s="320">
        <f>VLOOKUP(TRIM(B91),BirthdateDraft!$A$1:$M$7865,2,FALSE)</f>
        <v>36274</v>
      </c>
      <c r="O91" s="99">
        <v>2024</v>
      </c>
    </row>
    <row r="92" spans="1:15" ht="12.75" hidden="1" customHeight="1">
      <c r="A92" s="266" t="str">
        <f>Table16[[#This Row],[PosiDT $ $ $ions2]]</f>
        <v>DB ^</v>
      </c>
      <c r="B92" t="s">
        <v>8024</v>
      </c>
      <c r="C92" t="s">
        <v>797</v>
      </c>
      <c r="D92" t="s">
        <v>11947</v>
      </c>
      <c r="E92" s="115" t="s">
        <v>4299</v>
      </c>
      <c r="F92" s="115"/>
      <c r="G92" s="8"/>
      <c r="H92" s="8"/>
      <c r="M92" s="319" t="str">
        <f>VLOOKUP(TRIM(B92),'Team Rosters'!$B$1:$N$3777,2,FALSE)</f>
        <v>LAS</v>
      </c>
      <c r="N92" s="320">
        <f>VLOOKUP(TRIM(B92),BirthdateDraft!$A$1:$M$7865,2,FALSE)</f>
        <v>36068</v>
      </c>
      <c r="O92" s="99">
        <v>2024</v>
      </c>
    </row>
    <row r="93" spans="1:15" ht="12.75" hidden="1" customHeight="1">
      <c r="A93" s="266" t="str">
        <f>Table16[[#This Row],[PosiDT $ $ $ions2]]</f>
        <v>DB ^</v>
      </c>
      <c r="B93" t="s">
        <v>10008</v>
      </c>
      <c r="C93" t="s">
        <v>793</v>
      </c>
      <c r="D93" t="s">
        <v>11947</v>
      </c>
      <c r="E93" s="115" t="s">
        <v>4297</v>
      </c>
      <c r="F93" s="115"/>
      <c r="G93" s="8"/>
      <c r="H93" s="8"/>
      <c r="M93" s="319" t="str">
        <f>VLOOKUP(TRIM(B93),'Team Rosters'!$B$1:$N$3777,2,FALSE)</f>
        <v>WES</v>
      </c>
      <c r="N93" s="320">
        <f>VLOOKUP(TRIM(B93),BirthdateDraft!$A$1:$M$7865,2,FALSE)</f>
        <v>36449</v>
      </c>
      <c r="O93" s="99">
        <v>2024</v>
      </c>
    </row>
    <row r="94" spans="1:15" ht="12.75" hidden="1" customHeight="1">
      <c r="A94" s="266" t="str">
        <f>Table16[[#This Row],[PosiDT $ $ $ions2]]</f>
        <v>DB ^</v>
      </c>
      <c r="B94" t="s">
        <v>5428</v>
      </c>
      <c r="C94" t="s">
        <v>797</v>
      </c>
      <c r="D94" t="s">
        <v>11947</v>
      </c>
      <c r="E94" s="115" t="s">
        <v>4299</v>
      </c>
      <c r="F94" s="115"/>
      <c r="G94" s="8"/>
      <c r="H94" s="8"/>
      <c r="M94" s="319" t="str">
        <f>VLOOKUP(TRIM(B94),'Team Rosters'!$B$1:$N$3777,2,FALSE)</f>
        <v>TOK</v>
      </c>
      <c r="N94" s="320">
        <f>VLOOKUP(TRIM(B94),BirthdateDraft!$A$1:$M$7865,2,FALSE)</f>
        <v>33479</v>
      </c>
      <c r="O94" s="99">
        <v>2024</v>
      </c>
    </row>
    <row r="95" spans="1:15" ht="12.75" hidden="1" customHeight="1">
      <c r="A95" s="266" t="str">
        <f>Table16[[#This Row],[PosiDT $ $ $ions2]]</f>
        <v>DB ^</v>
      </c>
      <c r="B95" t="s">
        <v>7966</v>
      </c>
      <c r="C95" t="s">
        <v>90</v>
      </c>
      <c r="D95" t="s">
        <v>11947</v>
      </c>
      <c r="E95" s="115" t="s">
        <v>4299</v>
      </c>
      <c r="F95" s="115"/>
      <c r="G95" s="8"/>
      <c r="H95" s="8"/>
      <c r="M95" s="319" t="e">
        <f>VLOOKUP(TRIM(B95),'Team Rosters'!$B$1:$N$3777,2,FALSE)</f>
        <v>#N/A</v>
      </c>
      <c r="N95" s="320">
        <f>VLOOKUP(TRIM(B95),BirthdateDraft!$A$1:$M$7865,2,FALSE)</f>
        <v>35969</v>
      </c>
      <c r="O95" s="99">
        <v>2024</v>
      </c>
    </row>
    <row r="96" spans="1:15" ht="12.75" hidden="1" customHeight="1">
      <c r="A96" s="266" t="str">
        <f>Table16[[#This Row],[PosiDT $ $ $ions2]]</f>
        <v>DB ^</v>
      </c>
      <c r="B96" t="s">
        <v>11127</v>
      </c>
      <c r="C96" t="s">
        <v>81</v>
      </c>
      <c r="D96" t="s">
        <v>11947</v>
      </c>
      <c r="E96" s="115" t="s">
        <v>4299</v>
      </c>
      <c r="F96" s="115"/>
      <c r="G96" s="8"/>
      <c r="H96" s="8"/>
      <c r="M96" s="319" t="e">
        <f>VLOOKUP(TRIM(B96),'Team Rosters'!$B$1:$N$3777,2,FALSE)</f>
        <v>#N/A</v>
      </c>
      <c r="N96" s="320">
        <f>VLOOKUP(TRIM(B96),BirthdateDraft!$A$1:$M$7865,2,FALSE)</f>
        <v>36582</v>
      </c>
      <c r="O96" s="99">
        <v>2024</v>
      </c>
    </row>
    <row r="97" spans="1:15" ht="12.75" hidden="1" customHeight="1">
      <c r="A97" s="266" t="str">
        <f>Table16[[#This Row],[PosiDT $ $ $ions2]]</f>
        <v>DB ^</v>
      </c>
      <c r="B97" t="s">
        <v>11128</v>
      </c>
      <c r="C97" t="s">
        <v>806</v>
      </c>
      <c r="D97" t="s">
        <v>11947</v>
      </c>
      <c r="E97" s="115" t="s">
        <v>4297</v>
      </c>
      <c r="F97" s="115"/>
      <c r="G97" s="8"/>
      <c r="H97" s="8"/>
      <c r="M97" s="319" t="e">
        <f>VLOOKUP(TRIM(B97),'Team Rosters'!$B$1:$N$3777,2,FALSE)</f>
        <v>#N/A</v>
      </c>
      <c r="N97" s="320">
        <f>VLOOKUP(TRIM(B97),BirthdateDraft!$A$1:$M$7865,2,FALSE)</f>
        <v>36685</v>
      </c>
      <c r="O97" s="99">
        <v>2024</v>
      </c>
    </row>
    <row r="98" spans="1:15" ht="12.75" hidden="1" customHeight="1">
      <c r="A98" s="266" t="str">
        <f>Table16[[#This Row],[PosiDT $ $ $ions2]]</f>
        <v>DB ^</v>
      </c>
      <c r="B98" t="s">
        <v>6595</v>
      </c>
      <c r="C98" t="s">
        <v>785</v>
      </c>
      <c r="D98" t="s">
        <v>11947</v>
      </c>
      <c r="E98" s="115" t="s">
        <v>4299</v>
      </c>
      <c r="F98" s="115"/>
      <c r="G98" s="8"/>
      <c r="H98" s="8"/>
      <c r="M98" s="319" t="str">
        <f>VLOOKUP(TRIM(B98),'Team Rosters'!$B$1:$N$3777,2,FALSE)</f>
        <v>FER</v>
      </c>
      <c r="N98" s="320">
        <f>VLOOKUP(TRIM(B98),BirthdateDraft!$A$1:$M$7865,2,FALSE)</f>
        <v>35020</v>
      </c>
      <c r="O98" s="99">
        <v>2024</v>
      </c>
    </row>
    <row r="99" spans="1:15" ht="12.75" hidden="1" customHeight="1">
      <c r="A99" s="266" t="str">
        <f>Table16[[#This Row],[PosiDT $ $ $ions2]]</f>
        <v>DB ^</v>
      </c>
      <c r="B99" t="s">
        <v>2969</v>
      </c>
      <c r="C99" t="s">
        <v>85</v>
      </c>
      <c r="D99" t="s">
        <v>11947</v>
      </c>
      <c r="E99" s="115" t="s">
        <v>4299</v>
      </c>
      <c r="F99" s="115"/>
      <c r="G99" s="8"/>
      <c r="H99" s="8"/>
      <c r="M99" s="319" t="str">
        <f>VLOOKUP(TRIM(B99),'Team Rosters'!$B$1:$N$3777,2,FALSE)</f>
        <v>ANN</v>
      </c>
      <c r="N99" s="320">
        <f>VLOOKUP(TRIM(B99),BirthdateDraft!$A$1:$M$7865,2,FALSE)</f>
        <v>32243</v>
      </c>
      <c r="O99" s="99">
        <v>2024</v>
      </c>
    </row>
    <row r="100" spans="1:15" ht="12.75" hidden="1" customHeight="1">
      <c r="A100" s="266" t="str">
        <f>Table16[[#This Row],[PosiDT $ $ $ions2]]</f>
        <v>DB ^</v>
      </c>
      <c r="B100" t="s">
        <v>10144</v>
      </c>
      <c r="C100" t="s">
        <v>2798</v>
      </c>
      <c r="D100" t="s">
        <v>11947</v>
      </c>
      <c r="E100" s="115" t="s">
        <v>4299</v>
      </c>
      <c r="F100" s="115"/>
      <c r="G100" s="8"/>
      <c r="H100" s="8"/>
      <c r="M100" s="319" t="e">
        <f>VLOOKUP(TRIM(B100),'Team Rosters'!$B$1:$N$3777,2,FALSE)</f>
        <v>#N/A</v>
      </c>
      <c r="N100" s="320">
        <f>VLOOKUP(TRIM(B100),BirthdateDraft!$A$1:$M$7865,2,FALSE)</f>
        <v>36070</v>
      </c>
      <c r="O100" s="99">
        <v>2024</v>
      </c>
    </row>
    <row r="101" spans="1:15" ht="12.75" hidden="1" customHeight="1">
      <c r="A101" s="266" t="str">
        <f>Table16[[#This Row],[PosiDT $ $ $ions2]]</f>
        <v>DB ^</v>
      </c>
      <c r="B101" t="s">
        <v>11132</v>
      </c>
      <c r="C101" t="s">
        <v>3414</v>
      </c>
      <c r="D101" t="s">
        <v>11947</v>
      </c>
      <c r="E101" s="115" t="s">
        <v>4299</v>
      </c>
      <c r="F101" s="115"/>
      <c r="G101" s="8"/>
      <c r="H101" s="8"/>
      <c r="M101" s="319" t="e">
        <f>VLOOKUP(TRIM(B101),'Team Rosters'!$B$1:$N$3777,2,FALSE)</f>
        <v>#N/A</v>
      </c>
      <c r="N101" s="320">
        <f>VLOOKUP(TRIM(B101),BirthdateDraft!$A$1:$M$7865,2,FALSE)</f>
        <v>35425</v>
      </c>
      <c r="O101" s="99">
        <v>2024</v>
      </c>
    </row>
    <row r="102" spans="1:15" ht="12.75" hidden="1" customHeight="1">
      <c r="A102" s="266" t="str">
        <f>Table16[[#This Row],[PosiDT $ $ $ions2]]</f>
        <v>DB ^</v>
      </c>
      <c r="B102" t="s">
        <v>10218</v>
      </c>
      <c r="C102" t="s">
        <v>804</v>
      </c>
      <c r="D102" t="s">
        <v>11947</v>
      </c>
      <c r="E102" s="115" t="s">
        <v>4299</v>
      </c>
      <c r="F102" s="115"/>
      <c r="G102" s="8"/>
      <c r="H102" s="8"/>
      <c r="M102" s="319" t="e">
        <f>VLOOKUP(TRIM(B102),'Team Rosters'!$B$1:$N$3777,2,FALSE)</f>
        <v>#N/A</v>
      </c>
      <c r="N102" s="320">
        <f>VLOOKUP(TRIM(B102),BirthdateDraft!$A$1:$M$7865,2,FALSE)</f>
        <v>35894</v>
      </c>
      <c r="O102" s="99">
        <v>2024</v>
      </c>
    </row>
    <row r="103" spans="1:15" ht="12.75" hidden="1" customHeight="1">
      <c r="A103" s="266" t="str">
        <f>Table16[[#This Row],[PosiDT $ $ $ions2]]</f>
        <v>DB ^</v>
      </c>
      <c r="B103" t="s">
        <v>11137</v>
      </c>
      <c r="C103" t="s">
        <v>817</v>
      </c>
      <c r="D103" t="s">
        <v>11947</v>
      </c>
      <c r="E103" s="115" t="s">
        <v>4299</v>
      </c>
      <c r="F103" s="115"/>
      <c r="G103" s="8"/>
      <c r="H103" s="8"/>
      <c r="M103" s="319" t="e">
        <f>VLOOKUP(TRIM(B103),'Team Rosters'!$B$1:$N$3777,2,FALSE)</f>
        <v>#N/A</v>
      </c>
      <c r="N103" s="320">
        <f>VLOOKUP(TRIM(B103),BirthdateDraft!$A$1:$M$7865,2,FALSE)</f>
        <v>36496</v>
      </c>
      <c r="O103" s="99">
        <v>2024</v>
      </c>
    </row>
    <row r="104" spans="1:15" ht="12.75" hidden="1" customHeight="1">
      <c r="A104" s="266" t="str">
        <f>Table16[[#This Row],[PosiDT $ $ $ions2]]</f>
        <v>DB ^</v>
      </c>
      <c r="B104" t="s">
        <v>7140</v>
      </c>
      <c r="C104" t="s">
        <v>791</v>
      </c>
      <c r="D104" t="s">
        <v>11947</v>
      </c>
      <c r="E104" s="115" t="s">
        <v>4299</v>
      </c>
      <c r="F104" s="115"/>
      <c r="G104" s="8"/>
      <c r="H104" s="8"/>
      <c r="M104" s="319" t="e">
        <f>VLOOKUP(TRIM(B104),'Team Rosters'!$B$1:$N$3777,2,FALSE)</f>
        <v>#N/A</v>
      </c>
      <c r="N104" s="320">
        <f>VLOOKUP(TRIM(B104),BirthdateDraft!$A$1:$M$7865,2,FALSE)</f>
        <v>35007</v>
      </c>
      <c r="O104" s="99">
        <v>2024</v>
      </c>
    </row>
    <row r="105" spans="1:15" ht="12.75" hidden="1" customHeight="1">
      <c r="A105" s="266" t="str">
        <f>Table16[[#This Row],[PosiDT $ $ $ions2]]</f>
        <v>DB ^</v>
      </c>
      <c r="B105" t="s">
        <v>6656</v>
      </c>
      <c r="C105" t="s">
        <v>800</v>
      </c>
      <c r="D105" t="s">
        <v>11947</v>
      </c>
      <c r="E105" s="115" t="s">
        <v>4299</v>
      </c>
      <c r="F105" s="115"/>
      <c r="G105" s="8"/>
      <c r="H105" s="8"/>
      <c r="M105" s="319" t="str">
        <f>VLOOKUP(TRIM(B105),'Team Rosters'!$B$1:$N$3777,2,FALSE)</f>
        <v>ANN</v>
      </c>
      <c r="N105" s="320">
        <f>VLOOKUP(TRIM(B105),BirthdateDraft!$A$1:$M$7865,2,FALSE)</f>
        <v>35020</v>
      </c>
      <c r="O105" s="99">
        <v>2024</v>
      </c>
    </row>
    <row r="106" spans="1:15" ht="12.75" hidden="1" customHeight="1">
      <c r="A106" s="266" t="str">
        <f>Table16[[#This Row],[PosiDT $ $ $ions2]]</f>
        <v>DB ^</v>
      </c>
      <c r="B106" s="10" t="s">
        <v>12037</v>
      </c>
      <c r="C106" t="s">
        <v>793</v>
      </c>
      <c r="D106" t="s">
        <v>11947</v>
      </c>
      <c r="E106" s="115" t="s">
        <v>4297</v>
      </c>
      <c r="F106" s="115"/>
      <c r="G106" s="8"/>
      <c r="H106" s="8"/>
      <c r="M106" s="319" t="e">
        <f>VLOOKUP(TRIM(B106),'Team Rosters'!$B$1:$N$3777,2,FALSE)</f>
        <v>#N/A</v>
      </c>
      <c r="N106" s="320" t="e">
        <f>VLOOKUP(TRIM(B106),BirthdateDraft!$A$1:$M$7865,2,FALSE)</f>
        <v>#N/A</v>
      </c>
      <c r="O106" s="99">
        <v>2024</v>
      </c>
    </row>
    <row r="107" spans="1:15" ht="12.75" hidden="1" customHeight="1">
      <c r="A107" s="266" t="str">
        <f>Table16[[#This Row],[PosiDT $ $ $ions2]]</f>
        <v>DB ^</v>
      </c>
      <c r="B107" t="s">
        <v>10062</v>
      </c>
      <c r="C107" t="s">
        <v>805</v>
      </c>
      <c r="D107" t="s">
        <v>11947</v>
      </c>
      <c r="E107" s="115" t="s">
        <v>4299</v>
      </c>
      <c r="F107" s="115"/>
      <c r="G107" s="8"/>
      <c r="H107" s="8"/>
      <c r="M107" s="319" t="e">
        <f>VLOOKUP(TRIM(B107),'Team Rosters'!$B$1:$N$3777,2,FALSE)</f>
        <v>#N/A</v>
      </c>
      <c r="N107" s="320">
        <f>VLOOKUP(TRIM(B107),BirthdateDraft!$A$1:$M$7865,2,FALSE)</f>
        <v>36332</v>
      </c>
      <c r="O107" s="99">
        <v>2024</v>
      </c>
    </row>
    <row r="108" spans="1:15" ht="12.75" hidden="1" customHeight="1">
      <c r="A108" s="266" t="str">
        <f>Table16[[#This Row],[PosiDT $ $ $ions2]]</f>
        <v>DB ^</v>
      </c>
      <c r="B108" t="s">
        <v>10230</v>
      </c>
      <c r="C108" t="s">
        <v>1634</v>
      </c>
      <c r="D108" t="s">
        <v>11947</v>
      </c>
      <c r="E108" s="115" t="s">
        <v>4297</v>
      </c>
      <c r="F108" s="115"/>
      <c r="G108" s="8"/>
      <c r="H108" s="8"/>
      <c r="M108" s="319" t="str">
        <f>VLOOKUP(TRIM(B108),'Team Rosters'!$B$1:$N$3777,2,FALSE)</f>
        <v>ANN</v>
      </c>
      <c r="N108" s="320">
        <f>VLOOKUP(TRIM(B108),BirthdateDraft!$A$1:$M$7865,2,FALSE)</f>
        <v>36128</v>
      </c>
      <c r="O108" s="99">
        <v>2024</v>
      </c>
    </row>
    <row r="109" spans="1:15" ht="12.75" hidden="1" customHeight="1">
      <c r="A109" s="266" t="str">
        <f>Table16[[#This Row],[PosiDT $ $ $ions2]]</f>
        <v>DB ^</v>
      </c>
      <c r="B109" t="s">
        <v>10314</v>
      </c>
      <c r="C109" t="s">
        <v>796</v>
      </c>
      <c r="D109" t="s">
        <v>11947</v>
      </c>
      <c r="E109" s="115" t="s">
        <v>4299</v>
      </c>
      <c r="F109" s="115"/>
      <c r="G109" s="8"/>
      <c r="H109" s="8"/>
      <c r="M109" s="319" t="e">
        <f>VLOOKUP(TRIM(B109),'Team Rosters'!$B$1:$N$3777,2,FALSE)</f>
        <v>#N/A</v>
      </c>
      <c r="N109" s="320">
        <f>VLOOKUP(TRIM(B109),BirthdateDraft!$A$1:$M$7865,2,FALSE)</f>
        <v>35090</v>
      </c>
      <c r="O109" s="99">
        <v>2024</v>
      </c>
    </row>
    <row r="110" spans="1:15" ht="12.75" hidden="1" customHeight="1">
      <c r="A110" s="266" t="str">
        <f>Table16[[#This Row],[PosiDT $ $ $ions2]]</f>
        <v>DB ^</v>
      </c>
      <c r="B110" t="s">
        <v>10083</v>
      </c>
      <c r="C110" t="s">
        <v>5991</v>
      </c>
      <c r="D110" t="s">
        <v>11947</v>
      </c>
      <c r="E110" s="115" t="s">
        <v>4299</v>
      </c>
      <c r="F110" s="115"/>
      <c r="G110" s="8"/>
      <c r="H110" s="8"/>
      <c r="M110" s="319" t="e">
        <f>VLOOKUP(TRIM(B110),'Team Rosters'!$B$1:$N$3777,2,FALSE)</f>
        <v>#N/A</v>
      </c>
      <c r="N110" s="320">
        <f>VLOOKUP(TRIM(B110),BirthdateDraft!$A$1:$M$7865,2,FALSE)</f>
        <v>36484</v>
      </c>
      <c r="O110" s="99">
        <v>2024</v>
      </c>
    </row>
    <row r="111" spans="1:15" ht="12.75" hidden="1" customHeight="1">
      <c r="A111" s="266" t="str">
        <f>Table16[[#This Row],[PosiDT $ $ $ions2]]</f>
        <v>DB ^</v>
      </c>
      <c r="B111" t="s">
        <v>8992</v>
      </c>
      <c r="C111" t="s">
        <v>814</v>
      </c>
      <c r="D111" t="s">
        <v>11947</v>
      </c>
      <c r="E111" s="115" t="s">
        <v>4298</v>
      </c>
      <c r="F111" s="115"/>
      <c r="G111" s="8"/>
      <c r="H111" s="8"/>
      <c r="M111" s="319" t="e">
        <f>VLOOKUP(TRIM(B111),'Team Rosters'!$B$1:$N$3777,2,FALSE)</f>
        <v>#N/A</v>
      </c>
      <c r="N111" s="320">
        <f>VLOOKUP(TRIM(B111),BirthdateDraft!$A$1:$M$7865,2,FALSE)</f>
        <v>35521</v>
      </c>
      <c r="O111" s="99">
        <v>2024</v>
      </c>
    </row>
    <row r="112" spans="1:15" ht="12.75" hidden="1" customHeight="1">
      <c r="A112" s="266" t="str">
        <f>Table16[[#This Row],[PosiDT $ $ $ions2]]</f>
        <v>DB ^</v>
      </c>
      <c r="B112" t="s">
        <v>6064</v>
      </c>
      <c r="C112" t="s">
        <v>82</v>
      </c>
      <c r="D112" t="s">
        <v>11947</v>
      </c>
      <c r="E112" s="115" t="s">
        <v>4923</v>
      </c>
      <c r="F112" s="115"/>
      <c r="G112" s="8"/>
      <c r="H112" s="8"/>
      <c r="M112" s="319" t="str">
        <f>VLOOKUP(TRIM(B112),'Team Rosters'!$B$1:$N$3777,2,FALSE)</f>
        <v>NYC</v>
      </c>
      <c r="N112" s="320">
        <f>VLOOKUP(TRIM(B112),BirthdateDraft!$A$1:$M$7865,2,FALSE)</f>
        <v>34942</v>
      </c>
      <c r="O112" s="99">
        <v>2024</v>
      </c>
    </row>
    <row r="113" spans="1:15" ht="12.75" hidden="1" customHeight="1">
      <c r="A113" s="266" t="str">
        <f>Table16[[#This Row],[PosiDT $ $ $ions2]]</f>
        <v>DB ^</v>
      </c>
      <c r="B113" t="s">
        <v>11170</v>
      </c>
      <c r="C113" t="s">
        <v>798</v>
      </c>
      <c r="D113" t="s">
        <v>11947</v>
      </c>
      <c r="E113" s="115" t="s">
        <v>4299</v>
      </c>
      <c r="F113" s="115"/>
      <c r="G113" s="8"/>
      <c r="H113" s="8"/>
      <c r="M113" s="319" t="e">
        <f>VLOOKUP(TRIM(B113),'Team Rosters'!$B$1:$N$3777,2,FALSE)</f>
        <v>#N/A</v>
      </c>
      <c r="N113" s="320">
        <f>VLOOKUP(TRIM(B113),BirthdateDraft!$A$1:$M$7865,2,FALSE)</f>
        <v>36640</v>
      </c>
      <c r="O113" s="99">
        <v>2024</v>
      </c>
    </row>
    <row r="114" spans="1:15" ht="12.75" hidden="1" customHeight="1">
      <c r="A114" s="266" t="str">
        <f>Table16[[#This Row],[PosiDT $ $ $ions2]]</f>
        <v>DB ^</v>
      </c>
      <c r="B114" t="s">
        <v>6503</v>
      </c>
      <c r="C114" t="s">
        <v>5991</v>
      </c>
      <c r="D114" t="s">
        <v>11947</v>
      </c>
      <c r="E114" s="115" t="s">
        <v>4299</v>
      </c>
      <c r="F114" s="115"/>
      <c r="G114" s="8"/>
      <c r="H114" s="8"/>
      <c r="M114" s="319" t="e">
        <f>VLOOKUP(TRIM(B114),'Team Rosters'!$B$1:$N$3777,2,FALSE)</f>
        <v>#N/A</v>
      </c>
      <c r="N114" s="320">
        <f>VLOOKUP(TRIM(B114),BirthdateDraft!$A$1:$M$7865,2,FALSE)</f>
        <v>33810</v>
      </c>
      <c r="O114" s="99">
        <v>2024</v>
      </c>
    </row>
    <row r="115" spans="1:15" ht="12.75" hidden="1" customHeight="1">
      <c r="A115" s="266" t="str">
        <f>Table16[[#This Row],[PosiDT $ $ $ions2]]</f>
        <v>DB ^</v>
      </c>
      <c r="B115" t="s">
        <v>11395</v>
      </c>
      <c r="C115" t="s">
        <v>800</v>
      </c>
      <c r="D115" t="s">
        <v>11947</v>
      </c>
      <c r="E115" s="115" t="s">
        <v>4299</v>
      </c>
      <c r="F115" s="115"/>
      <c r="G115" s="8"/>
      <c r="H115" s="8"/>
      <c r="M115" s="319" t="str">
        <f>VLOOKUP(TRIM(B115),'Team Rosters'!$B$1:$N$3777,2,FALSE)</f>
        <v>LAS</v>
      </c>
      <c r="N115" s="320" t="e">
        <f>VLOOKUP(TRIM(B115),BirthdateDraft!$A$1:$M$7865,2,FALSE)</f>
        <v>#N/A</v>
      </c>
      <c r="O115" s="99">
        <v>2024</v>
      </c>
    </row>
    <row r="116" spans="1:15" ht="12.75" hidden="1" customHeight="1">
      <c r="A116" s="266" t="str">
        <f>Table16[[#This Row],[PosiDT $ $ $ions2]]</f>
        <v>DB ^</v>
      </c>
      <c r="B116" t="s">
        <v>10028</v>
      </c>
      <c r="C116" t="s">
        <v>808</v>
      </c>
      <c r="D116" t="s">
        <v>11947</v>
      </c>
      <c r="E116" s="115" t="s">
        <v>4299</v>
      </c>
      <c r="F116" s="115"/>
      <c r="G116" s="8"/>
      <c r="H116" s="8"/>
      <c r="M116" s="319" t="str">
        <f>VLOOKUP(TRIM(B116),'Team Rosters'!$B$1:$N$3777,2,FALSE)</f>
        <v>ANN</v>
      </c>
      <c r="N116" s="320">
        <f>VLOOKUP(TRIM(B116),BirthdateDraft!$A$1:$M$7865,2,FALSE)</f>
        <v>36262</v>
      </c>
      <c r="O116" s="99">
        <v>2024</v>
      </c>
    </row>
    <row r="117" spans="1:15" ht="12.75" hidden="1" customHeight="1">
      <c r="A117" s="266" t="str">
        <f>Table16[[#This Row],[PosiDT $ $ $ions2]]</f>
        <v>DB ^</v>
      </c>
      <c r="B117" t="s">
        <v>10140</v>
      </c>
      <c r="C117" t="s">
        <v>806</v>
      </c>
      <c r="D117" t="s">
        <v>11947</v>
      </c>
      <c r="E117" s="115" t="s">
        <v>4297</v>
      </c>
      <c r="F117" s="115"/>
      <c r="G117" s="8"/>
      <c r="H117" s="8"/>
      <c r="M117" s="319" t="str">
        <f>VLOOKUP(TRIM(B117),'Team Rosters'!$B$1:$N$3777,2,FALSE)</f>
        <v>NYC</v>
      </c>
      <c r="N117" s="320">
        <f>VLOOKUP(TRIM(B117),BirthdateDraft!$A$1:$M$7865,2,FALSE)</f>
        <v>36283</v>
      </c>
      <c r="O117" s="99">
        <v>2024</v>
      </c>
    </row>
    <row r="118" spans="1:15" ht="12.75" hidden="1" customHeight="1">
      <c r="A118" s="266" t="str">
        <f>Table16[[#This Row],[PosiDT $ $ $ions2]]</f>
        <v>DB ^</v>
      </c>
      <c r="B118" t="s">
        <v>11195</v>
      </c>
      <c r="C118" t="s">
        <v>806</v>
      </c>
      <c r="D118" t="s">
        <v>11947</v>
      </c>
      <c r="E118" s="115" t="s">
        <v>4299</v>
      </c>
      <c r="F118" s="115"/>
      <c r="G118" s="8"/>
      <c r="H118" s="8"/>
      <c r="M118" s="319" t="e">
        <f>VLOOKUP(TRIM(B118),'Team Rosters'!$B$1:$N$3777,2,FALSE)</f>
        <v>#N/A</v>
      </c>
      <c r="N118" s="320">
        <f>VLOOKUP(TRIM(B118),BirthdateDraft!$A$1:$M$7865,2,FALSE)</f>
        <v>36514</v>
      </c>
      <c r="O118" s="99">
        <v>2024</v>
      </c>
    </row>
    <row r="119" spans="1:15" ht="12.75" hidden="1" customHeight="1">
      <c r="A119" s="266" t="str">
        <f>Table16[[#This Row],[PosiDT $ $ $ions2]]</f>
        <v>DB ^</v>
      </c>
      <c r="B119" t="s">
        <v>11202</v>
      </c>
      <c r="C119" t="s">
        <v>795</v>
      </c>
      <c r="D119" t="s">
        <v>11947</v>
      </c>
      <c r="E119" s="115" t="s">
        <v>4299</v>
      </c>
      <c r="F119" s="115"/>
      <c r="G119" s="8"/>
      <c r="H119" s="8"/>
      <c r="M119" s="319" t="e">
        <f>VLOOKUP(TRIM(B119),'Team Rosters'!$B$1:$N$3777,2,FALSE)</f>
        <v>#N/A</v>
      </c>
      <c r="N119" s="320">
        <f>VLOOKUP(TRIM(B119),BirthdateDraft!$A$1:$M$7865,2,FALSE)</f>
        <v>37142</v>
      </c>
      <c r="O119" s="99">
        <v>2024</v>
      </c>
    </row>
    <row r="120" spans="1:15" ht="12.75" hidden="1" customHeight="1">
      <c r="A120" s="266" t="str">
        <f>Table16[[#This Row],[PosiDT $ $ $ions2]]</f>
        <v>DB ^</v>
      </c>
      <c r="B120" t="s">
        <v>8870</v>
      </c>
      <c r="C120" t="s">
        <v>166</v>
      </c>
      <c r="D120" t="s">
        <v>11947</v>
      </c>
      <c r="E120" s="115" t="s">
        <v>4297</v>
      </c>
      <c r="F120" s="115"/>
      <c r="G120" s="8"/>
      <c r="H120" s="8"/>
      <c r="M120" s="319" t="str">
        <f>VLOOKUP(TRIM(B120),'Team Rosters'!$B$1:$N$3777,2,FALSE)</f>
        <v>TOL</v>
      </c>
      <c r="N120" s="320">
        <f>VLOOKUP(TRIM(B120),BirthdateDraft!$A$1:$M$7865,2,FALSE)</f>
        <v>36161</v>
      </c>
      <c r="O120" s="99">
        <v>2024</v>
      </c>
    </row>
    <row r="121" spans="1:15" ht="12.75" hidden="1" customHeight="1">
      <c r="A121" s="266" t="str">
        <f>Table16[[#This Row],[PosiDT $ $ $ions2]]</f>
        <v>DB ^</v>
      </c>
      <c r="B121" t="s">
        <v>11207</v>
      </c>
      <c r="C121" t="s">
        <v>808</v>
      </c>
      <c r="D121" t="s">
        <v>11947</v>
      </c>
      <c r="E121" s="115" t="s">
        <v>4299</v>
      </c>
      <c r="F121" s="115"/>
      <c r="G121" s="8"/>
      <c r="H121" s="8"/>
      <c r="M121" s="319" t="str">
        <f>VLOOKUP(TRIM(B121),'Team Rosters'!$B$1:$N$3777,2,FALSE)</f>
        <v>LAS</v>
      </c>
      <c r="N121" s="320">
        <f>VLOOKUP(TRIM(B121),BirthdateDraft!$A$1:$M$7865,2,FALSE)</f>
        <v>36588</v>
      </c>
      <c r="O121" s="99">
        <v>2024</v>
      </c>
    </row>
    <row r="122" spans="1:15" ht="12.75" hidden="1" customHeight="1">
      <c r="A122" s="266" t="str">
        <f>Table16[[#This Row],[PosiDT $ $ $ions2]]</f>
        <v>DB ^</v>
      </c>
      <c r="B122" t="s">
        <v>9200</v>
      </c>
      <c r="C122" t="s">
        <v>82</v>
      </c>
      <c r="D122" t="s">
        <v>11947</v>
      </c>
      <c r="E122" s="115" t="s">
        <v>4299</v>
      </c>
      <c r="F122" s="115"/>
      <c r="G122" s="8"/>
      <c r="H122" s="8"/>
      <c r="M122" s="319" t="e">
        <f>VLOOKUP(TRIM(B122),'Team Rosters'!$B$1:$N$3777,2,FALSE)</f>
        <v>#N/A</v>
      </c>
      <c r="N122" s="320">
        <f>VLOOKUP(TRIM(B122),BirthdateDraft!$A$1:$M$7865,2,FALSE)</f>
        <v>36100</v>
      </c>
      <c r="O122" s="99">
        <v>2024</v>
      </c>
    </row>
    <row r="123" spans="1:15" ht="12.75" hidden="1" customHeight="1">
      <c r="A123" s="266" t="str">
        <f>Table16[[#This Row],[PosiDT $ $ $ions2]]</f>
        <v>DB ^</v>
      </c>
      <c r="B123" t="s">
        <v>5447</v>
      </c>
      <c r="C123" t="s">
        <v>85</v>
      </c>
      <c r="D123" t="s">
        <v>11947</v>
      </c>
      <c r="E123" s="115" t="s">
        <v>4299</v>
      </c>
      <c r="F123" s="115"/>
      <c r="G123" s="8"/>
      <c r="H123" s="8"/>
      <c r="M123" s="319" t="e">
        <f>VLOOKUP(TRIM(B123),'Team Rosters'!$B$1:$N$3777,2,FALSE)</f>
        <v>#N/A</v>
      </c>
      <c r="N123" s="320">
        <f>VLOOKUP(TRIM(B123),BirthdateDraft!$A$1:$M$7865,2,FALSE)</f>
        <v>34341</v>
      </c>
      <c r="O123" s="99">
        <v>2024</v>
      </c>
    </row>
    <row r="124" spans="1:15" ht="12.75" hidden="1" customHeight="1">
      <c r="A124" s="266" t="str">
        <f>Table16[[#This Row],[PosiDT $ $ $ions2]]</f>
        <v>DB ^</v>
      </c>
      <c r="B124" t="s">
        <v>5515</v>
      </c>
      <c r="C124" t="s">
        <v>803</v>
      </c>
      <c r="D124" t="s">
        <v>11947</v>
      </c>
      <c r="E124" s="115" t="s">
        <v>4299</v>
      </c>
      <c r="F124" s="115"/>
      <c r="G124" s="8"/>
      <c r="H124" s="8"/>
      <c r="M124" s="319" t="e">
        <f>VLOOKUP(TRIM(B124),'Team Rosters'!$B$1:$N$3777,2,FALSE)</f>
        <v>#N/A</v>
      </c>
      <c r="N124" s="320">
        <f>VLOOKUP(TRIM(B124),BirthdateDraft!$A$1:$M$7865,2,FALSE)</f>
        <v>34906</v>
      </c>
      <c r="O124" s="99">
        <v>2024</v>
      </c>
    </row>
    <row r="125" spans="1:15" ht="12.75" hidden="1" customHeight="1">
      <c r="A125" s="266" t="str">
        <f>Table16[[#This Row],[PosiDT $ $ $ions2]]</f>
        <v>DB ^</v>
      </c>
      <c r="B125" t="s">
        <v>7177</v>
      </c>
      <c r="C125" t="s">
        <v>1634</v>
      </c>
      <c r="D125" t="s">
        <v>11947</v>
      </c>
      <c r="E125" s="115" t="s">
        <v>4299</v>
      </c>
      <c r="F125" s="115"/>
      <c r="G125" s="8"/>
      <c r="H125" s="8"/>
      <c r="M125" s="319" t="e">
        <f>VLOOKUP(TRIM(B125),'Team Rosters'!$B$1:$N$3777,2,FALSE)</f>
        <v>#N/A</v>
      </c>
      <c r="N125" s="320">
        <f>VLOOKUP(TRIM(B125),BirthdateDraft!$A$1:$M$7865,2,FALSE)</f>
        <v>35373</v>
      </c>
      <c r="O125" s="99">
        <v>2024</v>
      </c>
    </row>
    <row r="126" spans="1:15" ht="12.75" hidden="1" customHeight="1">
      <c r="A126" s="266" t="str">
        <f>Table16[[#This Row],[PosiDT $ $ $ions2]]</f>
        <v>DB ^</v>
      </c>
      <c r="B126" t="s">
        <v>11233</v>
      </c>
      <c r="C126" t="s">
        <v>792</v>
      </c>
      <c r="D126" t="s">
        <v>11947</v>
      </c>
      <c r="E126" s="115" t="s">
        <v>4299</v>
      </c>
      <c r="F126" s="115"/>
      <c r="G126" s="8"/>
      <c r="H126" s="8"/>
      <c r="M126" s="319" t="str">
        <f>VLOOKUP(TRIM(B126),'Team Rosters'!$B$1:$N$3777,2,FALSE)</f>
        <v>FER</v>
      </c>
      <c r="N126" s="320">
        <f>VLOOKUP(TRIM(B126),BirthdateDraft!$A$1:$M$7865,2,FALSE)</f>
        <v>37244</v>
      </c>
      <c r="O126" s="99">
        <v>2024</v>
      </c>
    </row>
    <row r="127" spans="1:15" ht="12.75" hidden="1" customHeight="1">
      <c r="A127" s="266" t="str">
        <f>Table16[[#This Row],[PosiDT $ $ $ions2]]</f>
        <v>DB ^</v>
      </c>
      <c r="B127" t="s">
        <v>10259</v>
      </c>
      <c r="C127" t="s">
        <v>8191</v>
      </c>
      <c r="D127" t="s">
        <v>11947</v>
      </c>
      <c r="E127" s="115" t="s">
        <v>4299</v>
      </c>
      <c r="F127" s="115"/>
      <c r="G127" s="8"/>
      <c r="H127" s="8"/>
      <c r="M127" s="319" t="e">
        <f>VLOOKUP(TRIM(B127),'Team Rosters'!$B$1:$N$3777,2,FALSE)</f>
        <v>#N/A</v>
      </c>
      <c r="N127" s="320">
        <f>VLOOKUP(TRIM(B127),BirthdateDraft!$A$1:$M$7865,2,FALSE)</f>
        <v>36341</v>
      </c>
      <c r="O127" s="99">
        <v>2024</v>
      </c>
    </row>
    <row r="128" spans="1:15" ht="12.75" hidden="1" customHeight="1">
      <c r="A128" s="266" t="str">
        <f>Table16[[#This Row],[PosiDT $ $ $ions2]]</f>
        <v>DB ^</v>
      </c>
      <c r="B128" t="s">
        <v>7170</v>
      </c>
      <c r="C128" t="s">
        <v>814</v>
      </c>
      <c r="D128" t="s">
        <v>11947</v>
      </c>
      <c r="E128" s="115" t="s">
        <v>4299</v>
      </c>
      <c r="F128" s="115"/>
      <c r="G128" s="8"/>
      <c r="H128" s="8"/>
      <c r="M128" s="319" t="str">
        <f>VLOOKUP(TRIM(B128),'Team Rosters'!$B$1:$N$3777,2,FALSE)</f>
        <v>TOR</v>
      </c>
      <c r="N128" s="320">
        <f>VLOOKUP(TRIM(B128),BirthdateDraft!$A$1:$M$7865,2,FALSE)</f>
        <v>35786</v>
      </c>
      <c r="O128" s="99">
        <v>2024</v>
      </c>
    </row>
    <row r="129" spans="1:15" ht="12.75" hidden="1" customHeight="1">
      <c r="A129" s="266" t="str">
        <f>Table16[[#This Row],[PosiDT $ $ $ions2]]</f>
        <v>DB ^</v>
      </c>
      <c r="B129" t="s">
        <v>11242</v>
      </c>
      <c r="C129" t="s">
        <v>813</v>
      </c>
      <c r="D129" t="s">
        <v>11947</v>
      </c>
      <c r="E129" s="115" t="s">
        <v>4299</v>
      </c>
      <c r="F129" s="115"/>
      <c r="G129" s="8"/>
      <c r="H129" s="8"/>
      <c r="M129" s="319" t="e">
        <f>VLOOKUP(TRIM(B129),'Team Rosters'!$B$1:$N$3777,2,FALSE)</f>
        <v>#N/A</v>
      </c>
      <c r="N129" s="320">
        <f>VLOOKUP(TRIM(B129),BirthdateDraft!$A$1:$M$7865,2,FALSE)</f>
        <v>36745</v>
      </c>
      <c r="O129" s="99">
        <v>2024</v>
      </c>
    </row>
    <row r="130" spans="1:15" ht="12.75" hidden="1" customHeight="1">
      <c r="A130" s="266" t="str">
        <f>Table16[[#This Row],[PosiDT $ $ $ions2]]</f>
        <v>DB ^</v>
      </c>
      <c r="B130" t="s">
        <v>11248</v>
      </c>
      <c r="C130" t="s">
        <v>804</v>
      </c>
      <c r="D130" t="s">
        <v>11947</v>
      </c>
      <c r="E130" s="115" t="s">
        <v>4299</v>
      </c>
      <c r="F130" s="115"/>
      <c r="G130" s="8"/>
      <c r="H130" s="8"/>
      <c r="M130" s="319" t="e">
        <f>VLOOKUP(TRIM(B130),'Team Rosters'!$B$1:$N$3777,2,FALSE)</f>
        <v>#N/A</v>
      </c>
      <c r="N130" s="320">
        <f>VLOOKUP(TRIM(B130),BirthdateDraft!$A$1:$M$7865,2,FALSE)</f>
        <v>37160</v>
      </c>
      <c r="O130" s="99">
        <v>2024</v>
      </c>
    </row>
    <row r="131" spans="1:15" ht="12.75" hidden="1" customHeight="1">
      <c r="A131" s="266" t="str">
        <f>Table16[[#This Row],[PosiDT $ $ $ions2]]</f>
        <v>DB ^</v>
      </c>
      <c r="B131" t="s">
        <v>11250</v>
      </c>
      <c r="C131" t="s">
        <v>804</v>
      </c>
      <c r="D131" t="s">
        <v>11947</v>
      </c>
      <c r="E131" s="115" t="s">
        <v>4299</v>
      </c>
      <c r="F131" s="115"/>
      <c r="G131" s="8"/>
      <c r="H131" s="8"/>
      <c r="M131" s="319" t="str">
        <f>VLOOKUP(TRIM(B131),'Team Rosters'!$B$1:$N$3777,2,FALSE)</f>
        <v>JER</v>
      </c>
      <c r="N131" s="320">
        <f>VLOOKUP(TRIM(B131),BirthdateDraft!$A$1:$M$7865,2,FALSE)</f>
        <v>37434</v>
      </c>
      <c r="O131" s="99">
        <v>2024</v>
      </c>
    </row>
    <row r="132" spans="1:15" ht="12.75" hidden="1" customHeight="1">
      <c r="A132" s="266" t="str">
        <f>Table16[[#This Row],[PosiDT $ $ $ions2]]</f>
        <v>DB ^</v>
      </c>
      <c r="B132" t="s">
        <v>4383</v>
      </c>
      <c r="C132" t="s">
        <v>804</v>
      </c>
      <c r="D132" t="s">
        <v>11947</v>
      </c>
      <c r="E132" s="115" t="s">
        <v>4299</v>
      </c>
      <c r="F132" s="115"/>
      <c r="G132" s="8"/>
      <c r="H132" s="8"/>
      <c r="M132" s="319" t="str">
        <f>VLOOKUP(TRIM(B132),'Team Rosters'!$B$1:$N$3777,2,FALSE)</f>
        <v>BIR</v>
      </c>
      <c r="N132" s="320">
        <f>VLOOKUP(TRIM(B132),BirthdateDraft!$A$1:$M$7865,2,FALSE)</f>
        <v>33725</v>
      </c>
      <c r="O132" s="99">
        <v>2024</v>
      </c>
    </row>
    <row r="133" spans="1:15" ht="12.75" hidden="1" customHeight="1">
      <c r="A133" s="266" t="str">
        <f>Table16[[#This Row],[PosiDT $ $ $ions2]]</f>
        <v>DB ^</v>
      </c>
      <c r="B133" t="s">
        <v>4100</v>
      </c>
      <c r="C133" t="s">
        <v>798</v>
      </c>
      <c r="D133" t="s">
        <v>11947</v>
      </c>
      <c r="E133" s="115" t="s">
        <v>4299</v>
      </c>
      <c r="F133" s="115"/>
      <c r="G133" s="8"/>
      <c r="H133" s="8"/>
      <c r="M133" s="319" t="e">
        <f>VLOOKUP(TRIM(B133),'Team Rosters'!$B$1:$N$3777,2,FALSE)</f>
        <v>#N/A</v>
      </c>
      <c r="N133" s="320">
        <f>VLOOKUP(TRIM(B133),BirthdateDraft!$A$1:$M$7865,2,FALSE)</f>
        <v>33278</v>
      </c>
      <c r="O133" s="99">
        <v>2024</v>
      </c>
    </row>
    <row r="134" spans="1:15" ht="12.75" hidden="1" customHeight="1">
      <c r="A134" s="266" t="str">
        <f>Table16[[#This Row],[PosiDT $ $ $ions2]]</f>
        <v>DB ^</v>
      </c>
      <c r="B134" t="s">
        <v>7930</v>
      </c>
      <c r="C134" t="s">
        <v>5390</v>
      </c>
      <c r="D134" t="s">
        <v>11947</v>
      </c>
      <c r="E134" s="115" t="s">
        <v>4299</v>
      </c>
      <c r="F134" s="115"/>
      <c r="G134" s="8"/>
      <c r="H134" s="8"/>
      <c r="M134" s="319" t="e">
        <f>VLOOKUP(TRIM(B134),'Team Rosters'!$B$1:$N$3777,2,FALSE)</f>
        <v>#N/A</v>
      </c>
      <c r="N134" s="320">
        <f>VLOOKUP(TRIM(B134),BirthdateDraft!$A$1:$M$7865,2,FALSE)</f>
        <v>35346</v>
      </c>
      <c r="O134" s="99">
        <v>2024</v>
      </c>
    </row>
    <row r="135" spans="1:15" ht="12.75" hidden="1" customHeight="1">
      <c r="A135" s="266" t="str">
        <f>Table16[[#This Row],[PosiDT $ $ $ions2]]</f>
        <v>DB ^</v>
      </c>
      <c r="B135" t="s">
        <v>11284</v>
      </c>
      <c r="C135" t="s">
        <v>793</v>
      </c>
      <c r="D135" t="s">
        <v>11947</v>
      </c>
      <c r="E135" s="115" t="s">
        <v>4298</v>
      </c>
      <c r="F135" s="115"/>
      <c r="G135" s="8"/>
      <c r="H135" s="8"/>
      <c r="M135" s="319" t="str">
        <f>VLOOKUP(TRIM(B135),'Team Rosters'!$B$1:$N$3777,2,FALSE)</f>
        <v>VER</v>
      </c>
      <c r="N135" s="320">
        <f>VLOOKUP(TRIM(B135),BirthdateDraft!$A$1:$M$7865,2,FALSE)</f>
        <v>36368</v>
      </c>
      <c r="O135" s="99">
        <v>2024</v>
      </c>
    </row>
    <row r="136" spans="1:15" ht="12.75" hidden="1" customHeight="1">
      <c r="A136" s="266" t="str">
        <f>Table16[[#This Row],[PosiDT $ $ $ions2]]</f>
        <v>DB ^</v>
      </c>
      <c r="B136" t="s">
        <v>8938</v>
      </c>
      <c r="C136" t="s">
        <v>817</v>
      </c>
      <c r="D136" t="s">
        <v>11947</v>
      </c>
      <c r="E136" s="115" t="s">
        <v>4299</v>
      </c>
      <c r="F136" s="115"/>
      <c r="G136" s="8"/>
      <c r="H136" s="8"/>
      <c r="M136" s="319" t="str">
        <f>VLOOKUP(TRIM(B136),'Team Rosters'!$B$1:$N$3777,2,FALSE)</f>
        <v>ACM</v>
      </c>
      <c r="N136" s="320">
        <f>VLOOKUP(TRIM(B136),BirthdateDraft!$A$1:$M$7865,2,FALSE)</f>
        <v>36220</v>
      </c>
      <c r="O136" s="99">
        <v>2024</v>
      </c>
    </row>
    <row r="137" spans="1:15" ht="12.75" hidden="1" customHeight="1">
      <c r="A137" s="266" t="str">
        <f>Table16[[#This Row],[PosiDT $ $ $ions2]]</f>
        <v>DB ^</v>
      </c>
      <c r="B137" t="s">
        <v>6661</v>
      </c>
      <c r="C137" t="s">
        <v>793</v>
      </c>
      <c r="D137" t="s">
        <v>11947</v>
      </c>
      <c r="E137" s="115" t="s">
        <v>4297</v>
      </c>
      <c r="F137" s="115"/>
      <c r="G137" s="8"/>
      <c r="H137" s="8"/>
      <c r="M137" s="319" t="e">
        <f>VLOOKUP(TRIM(B137),'Team Rosters'!$B$1:$N$3777,2,FALSE)</f>
        <v>#N/A</v>
      </c>
      <c r="N137" s="320">
        <f>VLOOKUP(TRIM(B137),BirthdateDraft!$A$1:$M$7865,2,FALSE)</f>
        <v>35132</v>
      </c>
      <c r="O137" s="99">
        <v>2024</v>
      </c>
    </row>
    <row r="138" spans="1:15" ht="12.75" hidden="1" customHeight="1">
      <c r="A138" s="266" t="str">
        <f>Table16[[#This Row],[PosiDT $ $ $ions2]]</f>
        <v>DB ^</v>
      </c>
      <c r="B138" t="s">
        <v>6621</v>
      </c>
      <c r="C138" t="s">
        <v>803</v>
      </c>
      <c r="D138" t="s">
        <v>11947</v>
      </c>
      <c r="E138" s="115" t="s">
        <v>4299</v>
      </c>
      <c r="F138" s="115"/>
      <c r="G138" s="8"/>
      <c r="H138" s="8"/>
      <c r="M138" s="319" t="str">
        <f>VLOOKUP(TRIM(B138),'Team Rosters'!$B$1:$N$3777,2,FALSE)</f>
        <v>AST</v>
      </c>
      <c r="N138" s="320">
        <f>VLOOKUP(TRIM(B138),BirthdateDraft!$A$1:$M$7865,2,FALSE)</f>
        <v>35284</v>
      </c>
      <c r="O138" s="99">
        <v>2024</v>
      </c>
    </row>
    <row r="139" spans="1:15" ht="12.75" hidden="1" customHeight="1">
      <c r="A139" s="266" t="str">
        <f>Table16[[#This Row],[PosiDT $ $ $ions2]]</f>
        <v>DB ^</v>
      </c>
      <c r="B139" t="s">
        <v>10111</v>
      </c>
      <c r="C139" t="s">
        <v>791</v>
      </c>
      <c r="D139" t="s">
        <v>11947</v>
      </c>
      <c r="E139" s="115" t="s">
        <v>4299</v>
      </c>
      <c r="F139" s="115"/>
      <c r="G139" s="8"/>
      <c r="H139" s="8"/>
      <c r="M139" s="319" t="str">
        <f>VLOOKUP(TRIM(B139),'Team Rosters'!$B$1:$N$3777,2,FALSE)</f>
        <v>CHA</v>
      </c>
      <c r="N139" s="320">
        <f>VLOOKUP(TRIM(B139),BirthdateDraft!$A$1:$M$7865,2,FALSE)</f>
        <v>36132</v>
      </c>
      <c r="O139" s="99">
        <v>2024</v>
      </c>
    </row>
    <row r="140" spans="1:15" ht="12.75" hidden="1" customHeight="1">
      <c r="A140" s="266" t="str">
        <f>Table16[[#This Row],[PosiDT $ $ $ions2]]</f>
        <v>DB ^</v>
      </c>
      <c r="B140" t="s">
        <v>10082</v>
      </c>
      <c r="C140" t="s">
        <v>5991</v>
      </c>
      <c r="D140" t="s">
        <v>11947</v>
      </c>
      <c r="E140" s="115" t="s">
        <v>4299</v>
      </c>
      <c r="F140" s="115"/>
      <c r="G140" s="8"/>
      <c r="H140" s="8"/>
      <c r="M140" s="319" t="e">
        <f>VLOOKUP(TRIM(B140),'Team Rosters'!$B$1:$N$3777,2,FALSE)</f>
        <v>#N/A</v>
      </c>
      <c r="N140" s="320">
        <f>VLOOKUP(TRIM(B140),BirthdateDraft!$A$1:$M$7865,2,FALSE)</f>
        <v>36168</v>
      </c>
      <c r="O140" s="99">
        <v>2024</v>
      </c>
    </row>
    <row r="141" spans="1:15" ht="12.75" hidden="1" customHeight="1">
      <c r="A141" s="266" t="str">
        <f>Table16[[#This Row],[PosiDT $ $ $ions2]]</f>
        <v>DB ^</v>
      </c>
      <c r="B141" t="s">
        <v>11304</v>
      </c>
      <c r="C141" t="s">
        <v>82</v>
      </c>
      <c r="D141" t="s">
        <v>11947</v>
      </c>
      <c r="E141" s="115" t="s">
        <v>4299</v>
      </c>
      <c r="F141" s="115"/>
      <c r="G141" s="8"/>
      <c r="H141" s="8"/>
      <c r="M141" s="319" t="e">
        <f>VLOOKUP(TRIM(B141),'Team Rosters'!$B$1:$N$3777,2,FALSE)</f>
        <v>#N/A</v>
      </c>
      <c r="N141" s="320">
        <f>VLOOKUP(TRIM(B141),BirthdateDraft!$A$1:$M$7865,2,FALSE)</f>
        <v>36701</v>
      </c>
      <c r="O141" s="99">
        <v>2024</v>
      </c>
    </row>
    <row r="142" spans="1:15" ht="12.75" hidden="1" customHeight="1">
      <c r="A142" s="266" t="str">
        <f>Table16[[#This Row],[PosiDT $ $ $ions2]]</f>
        <v>DB ^</v>
      </c>
      <c r="B142" s="316" t="s">
        <v>11312</v>
      </c>
      <c r="C142" t="s">
        <v>5390</v>
      </c>
      <c r="D142" t="s">
        <v>11947</v>
      </c>
      <c r="E142" s="115" t="s">
        <v>4299</v>
      </c>
      <c r="F142" s="115"/>
      <c r="G142" s="8"/>
      <c r="H142" s="8"/>
      <c r="M142" s="319" t="e">
        <f>VLOOKUP(TRIM(B142),'Team Rosters'!$B$1:$N$3777,2,FALSE)</f>
        <v>#N/A</v>
      </c>
      <c r="N142" s="320">
        <f>VLOOKUP(TRIM(B142),BirthdateDraft!$A$1:$M$7865,2,FALSE)</f>
        <v>36901</v>
      </c>
      <c r="O142" s="99">
        <v>2024</v>
      </c>
    </row>
    <row r="143" spans="1:15" ht="12.75" hidden="1" customHeight="1">
      <c r="A143" s="266" t="str">
        <f>Table16[[#This Row],[PosiDT $ $ $ions2]]</f>
        <v>DB ^</v>
      </c>
      <c r="B143" t="s">
        <v>11321</v>
      </c>
      <c r="C143" t="s">
        <v>81</v>
      </c>
      <c r="D143" t="s">
        <v>11947</v>
      </c>
      <c r="E143" s="115" t="s">
        <v>4299</v>
      </c>
      <c r="F143" s="115"/>
      <c r="G143" s="8"/>
      <c r="H143" s="8"/>
      <c r="M143" s="319" t="str">
        <f>VLOOKUP(TRIM(B143),'Team Rosters'!$B$1:$N$3777,2,FALSE)</f>
        <v>DEL</v>
      </c>
      <c r="N143" s="320">
        <f>VLOOKUP(TRIM(B143),BirthdateDraft!$A$1:$M$7865,2,FALSE)</f>
        <v>36839</v>
      </c>
      <c r="O143" s="99">
        <v>2024</v>
      </c>
    </row>
    <row r="144" spans="1:15" ht="12.75" hidden="1" customHeight="1">
      <c r="A144" s="266" t="str">
        <f>Table16[[#This Row],[PosiDT $ $ $ions2]]</f>
        <v>DB ^</v>
      </c>
      <c r="B144" t="s">
        <v>10030</v>
      </c>
      <c r="C144" t="s">
        <v>808</v>
      </c>
      <c r="D144" t="s">
        <v>11947</v>
      </c>
      <c r="E144" s="115" t="s">
        <v>4299</v>
      </c>
      <c r="F144" s="115"/>
      <c r="G144" s="8"/>
      <c r="H144" s="8"/>
      <c r="M144" s="319" t="e">
        <f>VLOOKUP(TRIM(B144),'Team Rosters'!$B$1:$N$3777,2,FALSE)</f>
        <v>#N/A</v>
      </c>
      <c r="N144" s="320">
        <f>VLOOKUP(TRIM(B144),BirthdateDraft!$A$1:$M$7865,2,FALSE)</f>
        <v>36510</v>
      </c>
      <c r="O144" s="99">
        <v>2024</v>
      </c>
    </row>
    <row r="145" spans="1:15" ht="12.75" hidden="1" customHeight="1">
      <c r="A145" s="266" t="str">
        <f>Table16[[#This Row],[PosiDT $ $ $ions2]]</f>
        <v>DB ^</v>
      </c>
      <c r="B145" t="s">
        <v>8231</v>
      </c>
      <c r="C145" t="s">
        <v>83</v>
      </c>
      <c r="D145" t="s">
        <v>11947</v>
      </c>
      <c r="E145" s="115" t="s">
        <v>4299</v>
      </c>
      <c r="F145" s="115"/>
      <c r="G145" s="8"/>
      <c r="H145" s="8"/>
      <c r="M145" s="319" t="e">
        <f>VLOOKUP(TRIM(B145),'Team Rosters'!$B$1:$N$3777,2,FALSE)</f>
        <v>#N/A</v>
      </c>
      <c r="N145" s="320">
        <f>VLOOKUP(TRIM(B145),BirthdateDraft!$A$1:$M$7865,2,FALSE)</f>
        <v>35775</v>
      </c>
      <c r="O145" s="99">
        <v>2024</v>
      </c>
    </row>
    <row r="146" spans="1:15" ht="12.75" hidden="1" customHeight="1">
      <c r="A146" s="266" t="str">
        <f>Table16[[#This Row],[PosiDT $ $ $ions2]]</f>
        <v>DB ^</v>
      </c>
      <c r="B146" t="s">
        <v>6506</v>
      </c>
      <c r="C146" t="s">
        <v>803</v>
      </c>
      <c r="D146" t="s">
        <v>11947</v>
      </c>
      <c r="E146" s="115" t="s">
        <v>4299</v>
      </c>
      <c r="F146" s="115"/>
      <c r="G146" s="8"/>
      <c r="H146" s="8"/>
      <c r="M146" s="319" t="str">
        <f>VLOOKUP(TRIM(B146),'Team Rosters'!$B$1:$N$3777,2,FALSE)</f>
        <v>AST</v>
      </c>
      <c r="N146" s="320">
        <f>VLOOKUP(TRIM(B146),BirthdateDraft!$A$1:$M$7865,2,FALSE)</f>
        <v>34862</v>
      </c>
      <c r="O146" s="99">
        <v>2024</v>
      </c>
    </row>
    <row r="147" spans="1:15" ht="12.75" hidden="1" customHeight="1">
      <c r="A147" s="266" t="str">
        <f>Table16[[#This Row],[PosiDT $ $ $ions2]]</f>
        <v>DB ^</v>
      </c>
      <c r="B147" t="s">
        <v>11357</v>
      </c>
      <c r="C147" t="s">
        <v>790</v>
      </c>
      <c r="D147" t="s">
        <v>11947</v>
      </c>
      <c r="E147" s="115" t="s">
        <v>4299</v>
      </c>
      <c r="F147" s="115"/>
      <c r="G147" s="8"/>
      <c r="H147" s="8"/>
      <c r="M147" s="319" t="str">
        <f>VLOOKUP(TRIM(B147),'Team Rosters'!$B$1:$N$3777,2,FALSE)</f>
        <v>BLD</v>
      </c>
      <c r="N147" s="320">
        <f>VLOOKUP(TRIM(B147),BirthdateDraft!$A$1:$M$7865,2,FALSE)</f>
        <v>37043</v>
      </c>
      <c r="O147" s="99">
        <v>2024</v>
      </c>
    </row>
    <row r="148" spans="1:15" ht="12.75" hidden="1" customHeight="1">
      <c r="A148" s="266" t="str">
        <f>Table16[[#This Row],[PosiDT $ $ $ions2]]</f>
        <v>DB ^</v>
      </c>
      <c r="B148" t="s">
        <v>7189</v>
      </c>
      <c r="C148" t="s">
        <v>2798</v>
      </c>
      <c r="D148" t="s">
        <v>11947</v>
      </c>
      <c r="E148" s="115" t="s">
        <v>4299</v>
      </c>
      <c r="F148" s="115"/>
      <c r="G148" s="8"/>
      <c r="H148" s="8"/>
      <c r="M148" s="319" t="e">
        <f>VLOOKUP(TRIM(B148),'Team Rosters'!$B$1:$N$3777,2,FALSE)</f>
        <v>#N/A</v>
      </c>
      <c r="N148" s="320">
        <f>VLOOKUP(TRIM(B148),BirthdateDraft!$A$1:$M$7865,2,FALSE)</f>
        <v>35770</v>
      </c>
      <c r="O148" s="99">
        <v>2024</v>
      </c>
    </row>
    <row r="149" spans="1:15" ht="12.75" hidden="1" customHeight="1">
      <c r="A149" s="266" t="str">
        <f>Table16[[#This Row],[PosiDT $ $ $ions2]]</f>
        <v>DB ^</v>
      </c>
      <c r="B149" t="s">
        <v>11362</v>
      </c>
      <c r="C149" t="s">
        <v>790</v>
      </c>
      <c r="D149" t="s">
        <v>11947</v>
      </c>
      <c r="E149" s="115" t="s">
        <v>4299</v>
      </c>
      <c r="F149" s="115"/>
      <c r="G149" s="8"/>
      <c r="H149" s="8"/>
      <c r="M149" s="319" t="e">
        <f>VLOOKUP(TRIM(B149),'Team Rosters'!$B$1:$N$3777,2,FALSE)</f>
        <v>#N/A</v>
      </c>
      <c r="N149" s="320">
        <f>VLOOKUP(TRIM(B149),BirthdateDraft!$A$1:$M$7865,2,FALSE)</f>
        <v>36917</v>
      </c>
      <c r="O149" s="99">
        <v>2024</v>
      </c>
    </row>
    <row r="150" spans="1:15" ht="12.75" hidden="1" customHeight="1">
      <c r="A150" s="266" t="str">
        <f>Table16[[#This Row],[PosiDT $ $ $ions2]]</f>
        <v>DB ^</v>
      </c>
      <c r="B150" t="s">
        <v>8908</v>
      </c>
      <c r="C150" t="s">
        <v>785</v>
      </c>
      <c r="D150" t="s">
        <v>11947</v>
      </c>
      <c r="E150" s="115" t="s">
        <v>4299</v>
      </c>
      <c r="F150" s="115"/>
      <c r="G150" s="8"/>
      <c r="H150" s="8"/>
      <c r="M150" s="319" t="e">
        <f>VLOOKUP(TRIM(B150),'Team Rosters'!$B$1:$N$3777,2,FALSE)</f>
        <v>#N/A</v>
      </c>
      <c r="N150" s="320">
        <f>VLOOKUP(TRIM(B150),BirthdateDraft!$A$1:$M$7865,2,FALSE)</f>
        <v>36222</v>
      </c>
      <c r="O150" s="99">
        <v>2024</v>
      </c>
    </row>
    <row r="151" spans="1:15" ht="12.75" hidden="1" customHeight="1">
      <c r="A151" s="266" t="str">
        <f>Table16[[#This Row],[PosiDT $ $ $ions2]]</f>
        <v>DB ^</v>
      </c>
      <c r="B151" t="s">
        <v>10130</v>
      </c>
      <c r="C151" t="s">
        <v>798</v>
      </c>
      <c r="D151" t="s">
        <v>11947</v>
      </c>
      <c r="E151" s="115" t="s">
        <v>4299</v>
      </c>
      <c r="F151" s="115"/>
      <c r="G151" s="8"/>
      <c r="H151" s="8"/>
      <c r="M151" s="319" t="e">
        <f>VLOOKUP(TRIM(B151),'Team Rosters'!$B$1:$N$3777,2,FALSE)</f>
        <v>#N/A</v>
      </c>
      <c r="N151" s="320">
        <f>VLOOKUP(TRIM(B151),BirthdateDraft!$A$1:$M$7865,2,FALSE)</f>
        <v>36348</v>
      </c>
      <c r="O151" s="99">
        <v>2024</v>
      </c>
    </row>
    <row r="152" spans="1:15" ht="12.75" hidden="1" customHeight="1">
      <c r="A152" s="266" t="str">
        <f>Table16[[#This Row],[PosiDT $ $ $ions2]]</f>
        <v>DB ^</v>
      </c>
      <c r="B152" t="s">
        <v>9196</v>
      </c>
      <c r="C152" t="s">
        <v>82</v>
      </c>
      <c r="D152" t="s">
        <v>11947</v>
      </c>
      <c r="E152" s="115" t="s">
        <v>4299</v>
      </c>
      <c r="F152" s="115"/>
      <c r="G152" s="8"/>
      <c r="H152" s="8"/>
      <c r="M152" s="319" t="e">
        <f>VLOOKUP(TRIM(B152),'Team Rosters'!$B$1:$N$3777,2,FALSE)</f>
        <v>#N/A</v>
      </c>
      <c r="N152" s="320">
        <f>VLOOKUP(TRIM(B152),BirthdateDraft!$A$1:$M$7865,2,FALSE)</f>
        <v>36039</v>
      </c>
      <c r="O152" s="99">
        <v>2024</v>
      </c>
    </row>
    <row r="153" spans="1:15" ht="12.75" hidden="1" customHeight="1">
      <c r="A153" s="266" t="str">
        <f>Table16[[#This Row],[PosiDT $ $ $ions2]]</f>
        <v>DB ^</v>
      </c>
      <c r="B153" t="s">
        <v>7148</v>
      </c>
      <c r="C153" t="s">
        <v>801</v>
      </c>
      <c r="D153" t="s">
        <v>11947</v>
      </c>
      <c r="E153" s="115" t="s">
        <v>4299</v>
      </c>
      <c r="F153" s="115"/>
      <c r="G153" s="8"/>
      <c r="H153" s="8"/>
      <c r="M153" s="319" t="str">
        <f>VLOOKUP(TRIM(B153),'Team Rosters'!$B$1:$N$3777,2,FALSE)</f>
        <v>BEA</v>
      </c>
      <c r="N153" s="320">
        <f>VLOOKUP(TRIM(B153),BirthdateDraft!$A$1:$M$7865,2,FALSE)</f>
        <v>35208</v>
      </c>
      <c r="O153" s="99">
        <v>2024</v>
      </c>
    </row>
    <row r="154" spans="1:15" ht="12.75" hidden="1" customHeight="1">
      <c r="A154" s="266" t="str">
        <f>Table16[[#This Row],[PosiDT $ $ $ions2]]</f>
        <v>DB ^</v>
      </c>
      <c r="B154" t="s">
        <v>10092</v>
      </c>
      <c r="C154" t="s">
        <v>5390</v>
      </c>
      <c r="D154" t="s">
        <v>11947</v>
      </c>
      <c r="E154" s="115" t="s">
        <v>4299</v>
      </c>
      <c r="F154" s="115"/>
      <c r="G154" s="8"/>
      <c r="H154" s="8"/>
      <c r="M154" s="319" t="str">
        <f>VLOOKUP(TRIM(B154),'Team Rosters'!$B$1:$N$3777,2,FALSE)</f>
        <v>VER</v>
      </c>
      <c r="N154" s="320">
        <f>VLOOKUP(TRIM(B154),BirthdateDraft!$A$1:$M$7865,2,FALSE)</f>
        <v>36288</v>
      </c>
      <c r="O154" s="99">
        <v>2024</v>
      </c>
    </row>
    <row r="155" spans="1:15" ht="12.75" hidden="1" customHeight="1">
      <c r="A155" s="266" t="str">
        <f>Table16[[#This Row],[PosiDT $ $ $ions2]]</f>
        <v>DB ^ KOR</v>
      </c>
      <c r="B155" t="s">
        <v>6592</v>
      </c>
      <c r="C155" t="s">
        <v>792</v>
      </c>
      <c r="D155" t="s">
        <v>11948</v>
      </c>
      <c r="E155" s="115" t="s">
        <v>4299</v>
      </c>
      <c r="F155" s="115"/>
      <c r="G155" s="8"/>
      <c r="H155" s="8"/>
      <c r="M155" s="319" t="str">
        <f>VLOOKUP(TRIM(B155),'Team Rosters'!$B$1:$N$3777,2,FALSE)</f>
        <v>AST</v>
      </c>
      <c r="N155" s="320">
        <f>VLOOKUP(TRIM(B155),BirthdateDraft!$A$1:$M$7865,2,FALSE)</f>
        <v>35472</v>
      </c>
      <c r="O155" s="99">
        <v>2024</v>
      </c>
    </row>
    <row r="156" spans="1:15" ht="12.75" hidden="1" customHeight="1">
      <c r="A156" s="266" t="str">
        <f>Table16[[#This Row],[PosiDT $ $ $ions2]]</f>
        <v>DB ^ KOR PR</v>
      </c>
      <c r="B156" t="s">
        <v>7213</v>
      </c>
      <c r="C156" t="s">
        <v>817</v>
      </c>
      <c r="D156" t="s">
        <v>11949</v>
      </c>
      <c r="E156" s="115" t="s">
        <v>4299</v>
      </c>
      <c r="F156" s="115"/>
      <c r="G156" s="8"/>
      <c r="H156" s="8"/>
      <c r="M156" s="319" t="str">
        <f>VLOOKUP(TRIM(B156),'Team Rosters'!$B$1:$N$3777,2,FALSE)</f>
        <v>LON</v>
      </c>
      <c r="N156" s="320">
        <f>VLOOKUP(TRIM(B156),BirthdateDraft!$A$1:$M$7865,2,FALSE)</f>
        <v>35603</v>
      </c>
      <c r="O156" s="99">
        <v>2024</v>
      </c>
    </row>
    <row r="157" spans="1:15" ht="12.75" hidden="1" customHeight="1">
      <c r="A157" s="266" t="str">
        <f>Table16[[#This Row],[PosiDT $ $ $ions2]]</f>
        <v>DB ^ LB</v>
      </c>
      <c r="B157" t="s">
        <v>11175</v>
      </c>
      <c r="C157" t="s">
        <v>785</v>
      </c>
      <c r="D157" t="s">
        <v>11950</v>
      </c>
      <c r="E157" s="115" t="s">
        <v>4299</v>
      </c>
      <c r="F157" s="115" t="s">
        <v>4299</v>
      </c>
      <c r="G157" s="8"/>
      <c r="H157" s="8"/>
      <c r="M157" s="319" t="e">
        <f>VLOOKUP(TRIM(B157),'Team Rosters'!$B$1:$N$3777,2,FALSE)</f>
        <v>#N/A</v>
      </c>
      <c r="N157" s="320">
        <f>VLOOKUP(TRIM(B157),BirthdateDraft!$A$1:$M$7865,2,FALSE)</f>
        <v>36472</v>
      </c>
      <c r="O157" s="99">
        <v>2024</v>
      </c>
    </row>
    <row r="158" spans="1:15" ht="12.75" hidden="1" customHeight="1">
      <c r="A158" s="266" t="str">
        <f>Table16[[#This Row],[PosiDT $ $ $ions2]]</f>
        <v>DB ^ OLB</v>
      </c>
      <c r="B158" t="s">
        <v>8059</v>
      </c>
      <c r="C158" t="s">
        <v>3414</v>
      </c>
      <c r="D158" t="s">
        <v>11951</v>
      </c>
      <c r="E158" s="115" t="s">
        <v>4305</v>
      </c>
      <c r="F158" s="115" t="s">
        <v>4305</v>
      </c>
      <c r="G158" s="8"/>
      <c r="H158" s="8"/>
      <c r="M158" s="319" t="str">
        <f>VLOOKUP(TRIM(B158),'Team Rosters'!$B$1:$N$3777,2,FALSE)</f>
        <v>BLU</v>
      </c>
      <c r="N158" s="320">
        <f>VLOOKUP(TRIM(B158),BirthdateDraft!$A$1:$M$7865,2,FALSE)</f>
        <v>35348</v>
      </c>
      <c r="O158" s="99">
        <v>2024</v>
      </c>
    </row>
    <row r="159" spans="1:15" ht="12.75" hidden="1" customHeight="1">
      <c r="A159" s="266" t="str">
        <f>Table16[[#This Row],[PosiDT $ $ $ions2]]</f>
        <v>DB ^ PR</v>
      </c>
      <c r="B159" t="s">
        <v>10305</v>
      </c>
      <c r="C159" t="s">
        <v>792</v>
      </c>
      <c r="D159" t="s">
        <v>11952</v>
      </c>
      <c r="E159" s="115" t="s">
        <v>4299</v>
      </c>
      <c r="F159" s="115"/>
      <c r="G159" s="8"/>
      <c r="H159" s="8"/>
      <c r="M159" s="319" t="str">
        <f>VLOOKUP(TRIM(B159),'Team Rosters'!$B$1:$N$3777,2,FALSE)</f>
        <v>ACM</v>
      </c>
      <c r="N159" s="320" t="e">
        <f>VLOOKUP(TRIM(B159),BirthdateDraft!$A$1:$M$7865,2,FALSE)</f>
        <v>#N/A</v>
      </c>
      <c r="O159" s="99">
        <v>2024</v>
      </c>
    </row>
    <row r="160" spans="1:15" ht="12.75" hidden="1" customHeight="1">
      <c r="A160" s="266" t="str">
        <f>Table16[[#This Row],[PosiDT $ $ $ions2]]</f>
        <v>DB ^ PR</v>
      </c>
      <c r="B160" t="s">
        <v>11075</v>
      </c>
      <c r="C160" t="s">
        <v>166</v>
      </c>
      <c r="D160" t="s">
        <v>11952</v>
      </c>
      <c r="E160" s="115" t="s">
        <v>4299</v>
      </c>
      <c r="F160" s="115"/>
      <c r="G160" s="8"/>
      <c r="H160" s="8"/>
      <c r="M160" s="319" t="str">
        <f>VLOOKUP(TRIM(B160),'Team Rosters'!$B$1:$N$3777,2,FALSE)</f>
        <v>BEA</v>
      </c>
      <c r="N160" s="320">
        <f>VLOOKUP(TRIM(B160),BirthdateDraft!$A$1:$M$7865,2,FALSE)</f>
        <v>36616</v>
      </c>
      <c r="O160" s="99">
        <v>2024</v>
      </c>
    </row>
    <row r="161" spans="1:15" ht="12.75" hidden="1" customHeight="1">
      <c r="A161" s="266" t="str">
        <f>Table16[[#This Row],[PosiDT $ $ $ions2]]</f>
        <v>DT $</v>
      </c>
      <c r="B161" t="s">
        <v>6083</v>
      </c>
      <c r="C161" t="s">
        <v>803</v>
      </c>
      <c r="D161" t="s">
        <v>11966</v>
      </c>
      <c r="E161" s="115" t="s">
        <v>4300</v>
      </c>
      <c r="F161" s="115"/>
      <c r="G161" s="8">
        <v>0</v>
      </c>
      <c r="H161" s="8"/>
      <c r="M161" s="319" t="str">
        <f>VLOOKUP(TRIM(B161),'Team Rosters'!$B$1:$N$3777,2,FALSE)</f>
        <v>VIR</v>
      </c>
      <c r="N161" s="320">
        <f>VLOOKUP(TRIM(B161),BirthdateDraft!$A$1:$M$7865,2,FALSE)</f>
        <v>34904</v>
      </c>
      <c r="O161" s="99">
        <v>2024</v>
      </c>
    </row>
    <row r="162" spans="1:15" ht="12.75" hidden="1" customHeight="1">
      <c r="A162" s="266" t="str">
        <f>Table16[[#This Row],[PosiDT $ $ $ions2]]</f>
        <v>DT $</v>
      </c>
      <c r="B162" t="s">
        <v>2275</v>
      </c>
      <c r="C162" t="s">
        <v>83</v>
      </c>
      <c r="D162" t="s">
        <v>11966</v>
      </c>
      <c r="E162" s="115" t="s">
        <v>4306</v>
      </c>
      <c r="F162" s="115"/>
      <c r="G162" s="8">
        <v>0</v>
      </c>
      <c r="H162" s="8"/>
      <c r="M162" s="319" t="e">
        <f>VLOOKUP(TRIM(B162),'Team Rosters'!$B$1:$N$3777,2,FALSE)</f>
        <v>#N/A</v>
      </c>
      <c r="N162" s="320">
        <f>VLOOKUP(TRIM(B162),BirthdateDraft!$A$1:$M$7865,2,FALSE)</f>
        <v>31909</v>
      </c>
      <c r="O162" s="99">
        <v>2024</v>
      </c>
    </row>
    <row r="163" spans="1:15" ht="12.75" hidden="1" customHeight="1">
      <c r="A163" s="266" t="str">
        <f>Table16[[#This Row],[PosiDT $ $ $ions2]]</f>
        <v>DT $</v>
      </c>
      <c r="B163" t="s">
        <v>7102</v>
      </c>
      <c r="C163" t="s">
        <v>800</v>
      </c>
      <c r="D163" t="s">
        <v>11966</v>
      </c>
      <c r="E163" s="115" t="s">
        <v>4306</v>
      </c>
      <c r="F163" s="115"/>
      <c r="G163" s="8">
        <v>1</v>
      </c>
      <c r="H163" s="8"/>
      <c r="M163" s="319" t="str">
        <f>VLOOKUP(TRIM(B163),'Team Rosters'!$B$1:$N$3777,2,FALSE)</f>
        <v>CHA</v>
      </c>
      <c r="N163" s="320">
        <f>VLOOKUP(TRIM(B163),BirthdateDraft!$A$1:$M$7865,2,FALSE)</f>
        <v>35088</v>
      </c>
      <c r="O163" s="99">
        <v>2024</v>
      </c>
    </row>
    <row r="164" spans="1:15" ht="12.75" hidden="1" customHeight="1">
      <c r="A164" s="266" t="str">
        <f>Table16[[#This Row],[PosiDT $ $ $ions2]]</f>
        <v>DT $</v>
      </c>
      <c r="B164" t="s">
        <v>10999</v>
      </c>
      <c r="C164" t="s">
        <v>791</v>
      </c>
      <c r="D164" t="s">
        <v>11966</v>
      </c>
      <c r="E164" s="115" t="s">
        <v>4306</v>
      </c>
      <c r="F164" s="115"/>
      <c r="G164" s="8">
        <v>5</v>
      </c>
      <c r="H164" s="8"/>
      <c r="M164" s="319" t="str">
        <f>VLOOKUP(TRIM(B164),'Team Rosters'!$B$1:$N$3777,2,FALSE)</f>
        <v>AST</v>
      </c>
      <c r="N164" s="320">
        <f>VLOOKUP(TRIM(B164),BirthdateDraft!$A$1:$M$7865,2,FALSE)</f>
        <v>37170</v>
      </c>
      <c r="O164" s="99">
        <v>2024</v>
      </c>
    </row>
    <row r="165" spans="1:15" ht="12.75" hidden="1" customHeight="1">
      <c r="A165" s="266" t="str">
        <f>Table16[[#This Row],[PosiDT $ $ $ions2]]</f>
        <v>DT $</v>
      </c>
      <c r="B165" t="s">
        <v>6563</v>
      </c>
      <c r="C165" t="s">
        <v>796</v>
      </c>
      <c r="D165" t="s">
        <v>11966</v>
      </c>
      <c r="E165" s="115" t="s">
        <v>4306</v>
      </c>
      <c r="F165" s="115"/>
      <c r="G165" s="8">
        <v>4</v>
      </c>
      <c r="H165" s="8"/>
      <c r="M165" s="319" t="str">
        <f>VLOOKUP(TRIM(B165),'Team Rosters'!$B$1:$N$3777,2,FALSE)</f>
        <v>BLU</v>
      </c>
      <c r="N165" s="320">
        <f>VLOOKUP(TRIM(B165),BirthdateDraft!$A$1:$M$7865,2,FALSE)</f>
        <v>35135</v>
      </c>
      <c r="O165" s="99">
        <v>2024</v>
      </c>
    </row>
    <row r="166" spans="1:15" ht="12.75" hidden="1" customHeight="1">
      <c r="A166" s="266" t="str">
        <f>Table16[[#This Row],[PosiDT $ $ $ions2]]</f>
        <v>DT $</v>
      </c>
      <c r="B166" t="s">
        <v>7217</v>
      </c>
      <c r="C166" t="s">
        <v>83</v>
      </c>
      <c r="D166" t="s">
        <v>11966</v>
      </c>
      <c r="E166" s="115" t="s">
        <v>4306</v>
      </c>
      <c r="F166" s="115"/>
      <c r="G166" s="8">
        <v>2</v>
      </c>
      <c r="H166" s="8"/>
      <c r="M166" s="319" t="str">
        <f>VLOOKUP(TRIM(B166),'Team Rosters'!$B$1:$N$3777,2,FALSE)</f>
        <v>CAVE</v>
      </c>
      <c r="N166" s="320">
        <f>VLOOKUP(TRIM(B166),BirthdateDraft!$A$1:$M$7865,2,FALSE)</f>
        <v>35301</v>
      </c>
      <c r="O166" s="99">
        <v>2024</v>
      </c>
    </row>
    <row r="167" spans="1:15" ht="12.75" hidden="1" customHeight="1">
      <c r="A167" s="266" t="str">
        <f>Table16[[#This Row],[PosiDT $ $ $ions2]]</f>
        <v>DT $</v>
      </c>
      <c r="B167" t="s">
        <v>6134</v>
      </c>
      <c r="C167" t="s">
        <v>8191</v>
      </c>
      <c r="D167" t="s">
        <v>11966</v>
      </c>
      <c r="E167" s="115" t="s">
        <v>4306</v>
      </c>
      <c r="F167" s="115"/>
      <c r="G167" s="8">
        <v>7</v>
      </c>
      <c r="H167" s="8"/>
      <c r="M167" s="319" t="str">
        <f>VLOOKUP(TRIM(B167),'Team Rosters'!$B$1:$N$3777,2,FALSE)</f>
        <v>ACM</v>
      </c>
      <c r="N167" s="320">
        <f>VLOOKUP(TRIM(B167),BirthdateDraft!$A$1:$M$7865,2,FALSE)</f>
        <v>34436</v>
      </c>
      <c r="O167" s="99">
        <v>2024</v>
      </c>
    </row>
    <row r="168" spans="1:15" ht="12.75" hidden="1" customHeight="1">
      <c r="A168" s="266" t="str">
        <f>Table16[[#This Row],[PosiDT $ $ $ions2]]</f>
        <v>DT $</v>
      </c>
      <c r="B168" t="s">
        <v>11019</v>
      </c>
      <c r="C168" t="s">
        <v>804</v>
      </c>
      <c r="D168" t="s">
        <v>11966</v>
      </c>
      <c r="E168" s="115" t="s">
        <v>4300</v>
      </c>
      <c r="F168" s="115"/>
      <c r="G168" s="8">
        <v>6</v>
      </c>
      <c r="H168" s="8"/>
      <c r="M168" s="319" t="str">
        <f>VLOOKUP(TRIM(B168),'Team Rosters'!$B$1:$N$3777,2,FALSE)</f>
        <v>DAY</v>
      </c>
      <c r="N168" s="320">
        <f>VLOOKUP(TRIM(B168),BirthdateDraft!$A$1:$M$7865,2,FALSE)</f>
        <v>36985</v>
      </c>
      <c r="O168" s="99">
        <v>2024</v>
      </c>
    </row>
    <row r="169" spans="1:15" ht="12.75" hidden="1" customHeight="1">
      <c r="A169" s="266" t="str">
        <f>Table16[[#This Row],[PosiDT $ $ $ions2]]</f>
        <v>DT $</v>
      </c>
      <c r="B169" t="s">
        <v>10011</v>
      </c>
      <c r="C169" t="s">
        <v>81</v>
      </c>
      <c r="D169" t="s">
        <v>11966</v>
      </c>
      <c r="E169" s="115" t="s">
        <v>4306</v>
      </c>
      <c r="F169" s="115"/>
      <c r="G169" s="8">
        <v>0</v>
      </c>
      <c r="H169" s="8"/>
      <c r="M169" s="319" t="str">
        <f>VLOOKUP(TRIM(B169),'Team Rosters'!$B$1:$N$3777,2,FALSE)</f>
        <v>LON</v>
      </c>
      <c r="N169" s="320">
        <f>VLOOKUP(TRIM(B169),BirthdateDraft!$A$1:$M$7865,2,FALSE)</f>
        <v>36257</v>
      </c>
      <c r="O169" s="99">
        <v>2024</v>
      </c>
    </row>
    <row r="170" spans="1:15" ht="12.75" hidden="1" customHeight="1">
      <c r="A170" s="266" t="str">
        <f>Table16[[#This Row],[PosiDT $ $ $ions2]]</f>
        <v>DT $</v>
      </c>
      <c r="B170" t="s">
        <v>11039</v>
      </c>
      <c r="C170" t="s">
        <v>798</v>
      </c>
      <c r="D170" t="s">
        <v>11966</v>
      </c>
      <c r="E170" s="115" t="s">
        <v>4306</v>
      </c>
      <c r="F170" s="115"/>
      <c r="G170" s="8">
        <v>2</v>
      </c>
      <c r="H170" s="8"/>
      <c r="M170" s="319" t="e">
        <f>VLOOKUP(TRIM(B170),'Team Rosters'!$B$1:$N$3777,2,FALSE)</f>
        <v>#N/A</v>
      </c>
      <c r="N170" s="320">
        <f>VLOOKUP(TRIM(B170),BirthdateDraft!$A$1:$M$7865,2,FALSE)</f>
        <v>36070</v>
      </c>
      <c r="O170" s="99">
        <v>2024</v>
      </c>
    </row>
    <row r="171" spans="1:15" ht="12.75" hidden="1" customHeight="1">
      <c r="A171" s="266" t="str">
        <f>Table16[[#This Row],[PosiDT $ $ $ions2]]</f>
        <v>DT $</v>
      </c>
      <c r="B171" t="s">
        <v>11045</v>
      </c>
      <c r="C171" t="s">
        <v>793</v>
      </c>
      <c r="D171" t="s">
        <v>11966</v>
      </c>
      <c r="E171" s="115" t="s">
        <v>4306</v>
      </c>
      <c r="F171" s="115"/>
      <c r="G171" s="8">
        <v>4</v>
      </c>
      <c r="H171" s="8"/>
      <c r="M171" s="319" t="str">
        <f>VLOOKUP(TRIM(B171),'Team Rosters'!$B$1:$N$3777,2,FALSE)</f>
        <v>LAS</v>
      </c>
      <c r="N171" s="320">
        <f>VLOOKUP(TRIM(B171),BirthdateDraft!$A$1:$M$7865,2,FALSE)</f>
        <v>37169</v>
      </c>
      <c r="O171" s="99">
        <v>2024</v>
      </c>
    </row>
    <row r="172" spans="1:15" ht="12.75" hidden="1" customHeight="1">
      <c r="A172" s="266" t="str">
        <f>Table16[[#This Row],[PosiDT $ $ $ions2]]</f>
        <v>DT $</v>
      </c>
      <c r="B172" t="s">
        <v>6651</v>
      </c>
      <c r="C172" t="s">
        <v>799</v>
      </c>
      <c r="D172" t="s">
        <v>11966</v>
      </c>
      <c r="E172" s="115" t="s">
        <v>4306</v>
      </c>
      <c r="F172" s="115"/>
      <c r="G172" s="8">
        <v>0</v>
      </c>
      <c r="H172" s="8"/>
      <c r="M172" s="319" t="e">
        <f>VLOOKUP(TRIM(B172),'Team Rosters'!$B$1:$N$3777,2,FALSE)</f>
        <v>#N/A</v>
      </c>
      <c r="N172" s="320">
        <f>VLOOKUP(TRIM(B172),BirthdateDraft!$A$1:$M$7865,2,FALSE)</f>
        <v>34951</v>
      </c>
      <c r="O172" s="99">
        <v>2024</v>
      </c>
    </row>
    <row r="173" spans="1:15" ht="12.75" hidden="1" customHeight="1">
      <c r="A173" s="266" t="str">
        <f>Table16[[#This Row],[PosiDT $ $ $ions2]]</f>
        <v>DT $</v>
      </c>
      <c r="B173" t="s">
        <v>11054</v>
      </c>
      <c r="C173" t="s">
        <v>5390</v>
      </c>
      <c r="D173" t="s">
        <v>11966</v>
      </c>
      <c r="E173" s="115" t="s">
        <v>4306</v>
      </c>
      <c r="F173" s="115"/>
      <c r="G173" s="8">
        <v>0</v>
      </c>
      <c r="H173" s="8"/>
      <c r="M173" s="319" t="e">
        <f>VLOOKUP(TRIM(B173),'Team Rosters'!$B$1:$N$3777,2,FALSE)</f>
        <v>#N/A</v>
      </c>
      <c r="N173" s="320">
        <f>VLOOKUP(TRIM(B173),BirthdateDraft!$A$1:$M$7865,2,FALSE)</f>
        <v>36186</v>
      </c>
      <c r="O173" s="99">
        <v>2024</v>
      </c>
    </row>
    <row r="174" spans="1:15" ht="12.75" hidden="1" customHeight="1">
      <c r="A174" s="266" t="str">
        <f>Table16[[#This Row],[PosiDT $ $ $ions2]]</f>
        <v>DT $</v>
      </c>
      <c r="B174" t="s">
        <v>10333</v>
      </c>
      <c r="C174" t="s">
        <v>813</v>
      </c>
      <c r="D174" t="s">
        <v>11966</v>
      </c>
      <c r="E174" s="115" t="s">
        <v>4306</v>
      </c>
      <c r="F174" s="115"/>
      <c r="G174" s="8">
        <v>2</v>
      </c>
      <c r="H174" s="8"/>
      <c r="M174" s="319" t="str">
        <f>VLOOKUP(TRIM(B174),'Team Rosters'!$B$1:$N$3777,2,FALSE)</f>
        <v>LON</v>
      </c>
      <c r="N174" s="320">
        <f>VLOOKUP(TRIM(B174),BirthdateDraft!$A$1:$M$7865,2,FALSE)</f>
        <v>34359</v>
      </c>
      <c r="O174" s="99">
        <v>2024</v>
      </c>
    </row>
    <row r="175" spans="1:15" ht="12.75" hidden="1" customHeight="1">
      <c r="A175" s="266" t="str">
        <f>Table16[[#This Row],[PosiDT $ $ $ions2]]</f>
        <v>DT $</v>
      </c>
      <c r="B175" t="s">
        <v>6629</v>
      </c>
      <c r="C175" t="s">
        <v>814</v>
      </c>
      <c r="D175" t="s">
        <v>11966</v>
      </c>
      <c r="E175" s="115" t="s">
        <v>4306</v>
      </c>
      <c r="F175" s="115"/>
      <c r="G175" s="8">
        <v>3</v>
      </c>
      <c r="H175" s="8"/>
      <c r="M175" s="319" t="str">
        <f>VLOOKUP(TRIM(B175),'Team Rosters'!$B$1:$N$3777,2,FALSE)</f>
        <v>BLD</v>
      </c>
      <c r="N175" s="320">
        <f>VLOOKUP(TRIM(B175),BirthdateDraft!$A$1:$M$7865,2,FALSE)</f>
        <v>35022</v>
      </c>
      <c r="O175" s="99">
        <v>2024</v>
      </c>
    </row>
    <row r="176" spans="1:15" ht="12.75" hidden="1" customHeight="1">
      <c r="A176" s="266" t="str">
        <f>Table16[[#This Row],[PosiDT $ $ $ions2]]</f>
        <v>DT $</v>
      </c>
      <c r="B176" t="s">
        <v>7911</v>
      </c>
      <c r="C176" t="s">
        <v>790</v>
      </c>
      <c r="D176" t="s">
        <v>11966</v>
      </c>
      <c r="E176" s="115" t="s">
        <v>4306</v>
      </c>
      <c r="F176" s="115"/>
      <c r="G176" s="8">
        <v>4</v>
      </c>
      <c r="H176" s="8"/>
      <c r="M176" s="319" t="str">
        <f>VLOOKUP(TRIM(B176),'Team Rosters'!$B$1:$N$3777,2,FALSE)</f>
        <v>BIR</v>
      </c>
      <c r="N176" s="320">
        <f>VLOOKUP(TRIM(B176),BirthdateDraft!$A$1:$M$7865,2,FALSE)</f>
        <v>36030</v>
      </c>
      <c r="O176" s="99">
        <v>2024</v>
      </c>
    </row>
    <row r="177" spans="1:15" ht="12.75" hidden="1" customHeight="1">
      <c r="A177" s="266" t="str">
        <f>Table16[[#This Row],[PosiDT $ $ $ions2]]</f>
        <v>DT $</v>
      </c>
      <c r="B177" t="s">
        <v>7164</v>
      </c>
      <c r="C177" t="s">
        <v>806</v>
      </c>
      <c r="D177" t="s">
        <v>11966</v>
      </c>
      <c r="E177" s="115" t="s">
        <v>4306</v>
      </c>
      <c r="F177" s="115"/>
      <c r="G177" s="8">
        <v>1</v>
      </c>
      <c r="H177" s="8"/>
      <c r="M177" s="319" t="str">
        <f>VLOOKUP(TRIM(B177),'Team Rosters'!$B$1:$N$3777,2,FALSE)</f>
        <v>ANN</v>
      </c>
      <c r="N177" s="320">
        <f>VLOOKUP(TRIM(B177),BirthdateDraft!$A$1:$M$7865,2,FALSE)</f>
        <v>35191</v>
      </c>
      <c r="O177" s="99">
        <v>2024</v>
      </c>
    </row>
    <row r="178" spans="1:15" ht="12.75" hidden="1" customHeight="1">
      <c r="A178" s="266" t="str">
        <f>Table16[[#This Row],[PosiDT $ $ $ions2]]</f>
        <v>DT $</v>
      </c>
      <c r="B178" t="s">
        <v>7931</v>
      </c>
      <c r="C178" t="s">
        <v>82</v>
      </c>
      <c r="D178" t="s">
        <v>11966</v>
      </c>
      <c r="E178" s="115" t="s">
        <v>4306</v>
      </c>
      <c r="F178" s="115"/>
      <c r="G178" s="8">
        <v>3</v>
      </c>
      <c r="H178" s="8"/>
      <c r="M178" s="319" t="e">
        <f>VLOOKUP(TRIM(B178),'Team Rosters'!$B$1:$N$3777,2,FALSE)</f>
        <v>#N/A</v>
      </c>
      <c r="N178" s="320">
        <f>VLOOKUP(TRIM(B178),BirthdateDraft!$A$1:$M$7865,2,FALSE)</f>
        <v>35447</v>
      </c>
      <c r="O178" s="99">
        <v>2024</v>
      </c>
    </row>
    <row r="179" spans="1:15" ht="12.75" hidden="1" customHeight="1">
      <c r="A179" s="266" t="str">
        <f>Table16[[#This Row],[PosiDT $ $ $ions2]]</f>
        <v>DT $</v>
      </c>
      <c r="B179" t="s">
        <v>7976</v>
      </c>
      <c r="C179" t="s">
        <v>798</v>
      </c>
      <c r="D179" t="s">
        <v>11966</v>
      </c>
      <c r="E179" s="115" t="s">
        <v>4306</v>
      </c>
      <c r="F179" s="115"/>
      <c r="G179" s="8">
        <v>3</v>
      </c>
      <c r="H179" s="8"/>
      <c r="M179" s="319" t="e">
        <f>VLOOKUP(TRIM(B179),'Team Rosters'!$B$1:$N$3777,2,FALSE)</f>
        <v>#N/A</v>
      </c>
      <c r="N179" s="320">
        <f>VLOOKUP(TRIM(B179),BirthdateDraft!$A$1:$M$7865,2,FALSE)</f>
        <v>35490</v>
      </c>
      <c r="O179" s="99">
        <v>2024</v>
      </c>
    </row>
    <row r="180" spans="1:15" ht="12.75" hidden="1" customHeight="1">
      <c r="A180" s="266" t="str">
        <f>Table16[[#This Row],[PosiDT $ $ $ions2]]</f>
        <v>DT $</v>
      </c>
      <c r="B180" t="s">
        <v>8913</v>
      </c>
      <c r="C180" t="s">
        <v>792</v>
      </c>
      <c r="D180" t="s">
        <v>11966</v>
      </c>
      <c r="E180" s="115" t="s">
        <v>4306</v>
      </c>
      <c r="F180" s="115"/>
      <c r="G180" s="8">
        <v>2</v>
      </c>
      <c r="H180" s="8"/>
      <c r="M180" s="319" t="str">
        <f>VLOOKUP(TRIM(B180),'Team Rosters'!$B$1:$N$3777,2,FALSE)</f>
        <v>TOL</v>
      </c>
      <c r="N180" s="320">
        <f>VLOOKUP(TRIM(B180),BirthdateDraft!$A$1:$M$7865,2,FALSE)</f>
        <v>36130</v>
      </c>
      <c r="O180" s="99">
        <v>2024</v>
      </c>
    </row>
    <row r="181" spans="1:15" ht="12.75" hidden="1" customHeight="1">
      <c r="A181" s="266" t="str">
        <f>Table16[[#This Row],[PosiDT $ $ $ions2]]</f>
        <v>DT $</v>
      </c>
      <c r="B181" t="s">
        <v>8026</v>
      </c>
      <c r="C181" t="s">
        <v>805</v>
      </c>
      <c r="D181" t="s">
        <v>11966</v>
      </c>
      <c r="E181" s="115" t="s">
        <v>4306</v>
      </c>
      <c r="F181" s="115"/>
      <c r="G181" s="8">
        <v>0</v>
      </c>
      <c r="H181" s="8"/>
      <c r="M181" s="319" t="str">
        <f>VLOOKUP(TRIM(B181),'Team Rosters'!$B$1:$N$3777,2,FALSE)</f>
        <v>JER</v>
      </c>
      <c r="N181" s="320">
        <f>VLOOKUP(TRIM(B181),BirthdateDraft!$A$1:$M$7865,2,FALSE)</f>
        <v>35462</v>
      </c>
      <c r="O181" s="99">
        <v>2024</v>
      </c>
    </row>
    <row r="182" spans="1:15" ht="12.75" hidden="1" customHeight="1">
      <c r="A182" s="266" t="str">
        <f>Table16[[#This Row],[PosiDT $ $ $ions2]]</f>
        <v>DT $</v>
      </c>
      <c r="B182" t="s">
        <v>6536</v>
      </c>
      <c r="C182" t="s">
        <v>1634</v>
      </c>
      <c r="D182" t="s">
        <v>11966</v>
      </c>
      <c r="E182" s="115" t="s">
        <v>4300</v>
      </c>
      <c r="F182" s="115"/>
      <c r="G182" s="8">
        <v>1</v>
      </c>
      <c r="H182" s="8"/>
      <c r="M182" s="319" t="str">
        <f>VLOOKUP(TRIM(B182),'Team Rosters'!$B$1:$N$3777,2,FALSE)</f>
        <v>BLU</v>
      </c>
      <c r="N182" s="320">
        <f>VLOOKUP(TRIM(B182),BirthdateDraft!$A$1:$M$7865,2,FALSE)</f>
        <v>35017</v>
      </c>
      <c r="O182" s="99">
        <v>2024</v>
      </c>
    </row>
    <row r="183" spans="1:15" ht="12.75" hidden="1" customHeight="1">
      <c r="A183" s="266" t="str">
        <f>Table16[[#This Row],[PosiDT $ $ $ions2]]</f>
        <v>DT $</v>
      </c>
      <c r="B183" t="s">
        <v>10209</v>
      </c>
      <c r="C183" t="s">
        <v>85</v>
      </c>
      <c r="D183" t="s">
        <v>11966</v>
      </c>
      <c r="E183" s="115" t="s">
        <v>4306</v>
      </c>
      <c r="F183" s="115"/>
      <c r="G183" s="8">
        <v>2</v>
      </c>
      <c r="H183" s="8"/>
      <c r="M183" s="319" t="e">
        <f>VLOOKUP(TRIM(B183),'Team Rosters'!$B$1:$N$3777,2,FALSE)</f>
        <v>#N/A</v>
      </c>
      <c r="N183" s="320">
        <f>VLOOKUP(TRIM(B183),BirthdateDraft!$A$1:$M$7865,2,FALSE)</f>
        <v>36277</v>
      </c>
      <c r="O183" s="99">
        <v>2024</v>
      </c>
    </row>
    <row r="184" spans="1:15" ht="12.75" hidden="1" customHeight="1">
      <c r="A184" s="266" t="str">
        <f>Table16[[#This Row],[PosiDT $ $ $ions2]]</f>
        <v>DT $</v>
      </c>
      <c r="B184" t="s">
        <v>6591</v>
      </c>
      <c r="C184" t="s">
        <v>3414</v>
      </c>
      <c r="D184" t="s">
        <v>11966</v>
      </c>
      <c r="E184" s="115" t="s">
        <v>4306</v>
      </c>
      <c r="F184" s="115"/>
      <c r="G184" s="8">
        <v>3</v>
      </c>
      <c r="H184" s="8"/>
      <c r="M184" s="319" t="e">
        <f>VLOOKUP(TRIM(B184),'Team Rosters'!$B$1:$N$3777,2,FALSE)</f>
        <v>#N/A</v>
      </c>
      <c r="N184" s="320">
        <f>VLOOKUP(TRIM(B184),BirthdateDraft!$A$1:$M$7865,2,FALSE)</f>
        <v>35089</v>
      </c>
      <c r="O184" s="99">
        <v>2024</v>
      </c>
    </row>
    <row r="185" spans="1:15" ht="12.75" hidden="1" customHeight="1">
      <c r="A185" s="266" t="str">
        <f>Table16[[#This Row],[PosiDT $ $ $ions2]]</f>
        <v>DT $</v>
      </c>
      <c r="B185" t="s">
        <v>10212</v>
      </c>
      <c r="C185" t="s">
        <v>90</v>
      </c>
      <c r="D185" t="s">
        <v>11966</v>
      </c>
      <c r="E185" s="115" t="s">
        <v>4306</v>
      </c>
      <c r="F185" s="115"/>
      <c r="G185" s="8">
        <v>0</v>
      </c>
      <c r="H185" s="8"/>
      <c r="M185" s="319" t="e">
        <f>VLOOKUP(TRIM(B185),'Team Rosters'!$B$1:$N$3777,2,FALSE)</f>
        <v>#N/A</v>
      </c>
      <c r="N185" s="320">
        <f>VLOOKUP(TRIM(B185),BirthdateDraft!$A$1:$M$7865,2,FALSE)</f>
        <v>35728</v>
      </c>
      <c r="O185" s="99">
        <v>2024</v>
      </c>
    </row>
    <row r="186" spans="1:15" ht="12.75" hidden="1" customHeight="1">
      <c r="A186" s="266" t="str">
        <f>Table16[[#This Row],[PosiDT $ $ $ions2]]</f>
        <v>DT $</v>
      </c>
      <c r="B186" t="s">
        <v>8957</v>
      </c>
      <c r="C186" t="s">
        <v>792</v>
      </c>
      <c r="D186" t="s">
        <v>11966</v>
      </c>
      <c r="E186" s="115" t="s">
        <v>4306</v>
      </c>
      <c r="F186" s="115"/>
      <c r="G186" s="8">
        <v>0</v>
      </c>
      <c r="H186" s="8"/>
      <c r="M186" s="319" t="e">
        <f>VLOOKUP(TRIM(B186),'Team Rosters'!$B$1:$N$3777,2,FALSE)</f>
        <v>#N/A</v>
      </c>
      <c r="N186" s="320">
        <f>VLOOKUP(TRIM(B186),BirthdateDraft!$A$1:$M$7865,2,FALSE)</f>
        <v>35582</v>
      </c>
      <c r="O186" s="99">
        <v>2024</v>
      </c>
    </row>
    <row r="187" spans="1:15" ht="12.75" hidden="1" customHeight="1">
      <c r="A187" s="266" t="str">
        <f>Table16[[#This Row],[PosiDT $ $ $ions2]]</f>
        <v>DT $</v>
      </c>
      <c r="B187" t="s">
        <v>6613</v>
      </c>
      <c r="C187" t="s">
        <v>795</v>
      </c>
      <c r="D187" t="s">
        <v>11966</v>
      </c>
      <c r="E187" s="115" t="s">
        <v>4306</v>
      </c>
      <c r="F187" s="115"/>
      <c r="G187" s="8">
        <v>3</v>
      </c>
      <c r="H187" s="8"/>
      <c r="M187" s="319" t="e">
        <f>VLOOKUP(TRIM(B187),'Team Rosters'!$B$1:$N$3777,2,FALSE)</f>
        <v>#N/A</v>
      </c>
      <c r="N187" s="320">
        <f>VLOOKUP(TRIM(B187),BirthdateDraft!$A$1:$M$7865,2,FALSE)</f>
        <v>34828</v>
      </c>
      <c r="O187" s="99">
        <v>2024</v>
      </c>
    </row>
    <row r="188" spans="1:15" ht="12.75" hidden="1" customHeight="1">
      <c r="A188" s="266" t="str">
        <f>Table16[[#This Row],[PosiDT $ $ $ions2]]</f>
        <v>DT $</v>
      </c>
      <c r="B188" t="s">
        <v>10055</v>
      </c>
      <c r="C188" t="s">
        <v>796</v>
      </c>
      <c r="D188" t="s">
        <v>11966</v>
      </c>
      <c r="E188" s="115" t="s">
        <v>4306</v>
      </c>
      <c r="F188" s="115"/>
      <c r="G188" s="8">
        <v>3</v>
      </c>
      <c r="H188" s="8"/>
      <c r="M188" s="319" t="e">
        <f>VLOOKUP(TRIM(B188),'Team Rosters'!$B$1:$N$3777,2,FALSE)</f>
        <v>#N/A</v>
      </c>
      <c r="N188" s="320">
        <f>VLOOKUP(TRIM(B188),BirthdateDraft!$A$1:$M$7865,2,FALSE)</f>
        <v>35992</v>
      </c>
      <c r="O188" s="99">
        <v>2024</v>
      </c>
    </row>
    <row r="189" spans="1:15" ht="12.75" hidden="1" customHeight="1">
      <c r="A189" s="266" t="str">
        <f>Table16[[#This Row],[PosiDT $ $ $ions2]]</f>
        <v>DT $</v>
      </c>
      <c r="B189" t="s">
        <v>8868</v>
      </c>
      <c r="C189" t="s">
        <v>166</v>
      </c>
      <c r="D189" t="s">
        <v>11966</v>
      </c>
      <c r="E189" s="115" t="s">
        <v>4306</v>
      </c>
      <c r="F189" s="115"/>
      <c r="G189" s="8">
        <v>0</v>
      </c>
      <c r="H189" s="8"/>
      <c r="M189" s="319" t="e">
        <f>VLOOKUP(TRIM(B189),'Team Rosters'!$B$1:$N$3777,2,FALSE)</f>
        <v>#N/A</v>
      </c>
      <c r="N189" s="320">
        <f>VLOOKUP(TRIM(B189),BirthdateDraft!$A$1:$M$7865,2,FALSE)</f>
        <v>35827</v>
      </c>
      <c r="O189" s="99">
        <v>2024</v>
      </c>
    </row>
    <row r="190" spans="1:15" ht="12.75" hidden="1" customHeight="1">
      <c r="A190" s="266" t="str">
        <f>Table16[[#This Row],[PosiDT $ $ $ions2]]</f>
        <v>DT $</v>
      </c>
      <c r="B190" t="s">
        <v>9987</v>
      </c>
      <c r="C190" t="s">
        <v>801</v>
      </c>
      <c r="D190" t="s">
        <v>11966</v>
      </c>
      <c r="E190" s="115" t="s">
        <v>4300</v>
      </c>
      <c r="F190" s="115"/>
      <c r="G190" s="8">
        <v>2</v>
      </c>
      <c r="H190" s="8"/>
      <c r="M190" s="319" t="str">
        <f>VLOOKUP(TRIM(B190),'Team Rosters'!$B$1:$N$3777,2,FALSE)</f>
        <v>JER</v>
      </c>
      <c r="N190" s="320">
        <f>VLOOKUP(TRIM(B190),BirthdateDraft!$A$1:$M$7865,2,FALSE)</f>
        <v>36448</v>
      </c>
      <c r="O190" s="99">
        <v>2024</v>
      </c>
    </row>
    <row r="191" spans="1:15" ht="12.75" hidden="1" customHeight="1">
      <c r="A191" s="266" t="str">
        <f>Table16[[#This Row],[PosiDT $ $ $ions2]]</f>
        <v>DT $</v>
      </c>
      <c r="B191" t="s">
        <v>2864</v>
      </c>
      <c r="C191" t="s">
        <v>814</v>
      </c>
      <c r="D191" t="s">
        <v>11966</v>
      </c>
      <c r="E191" s="115" t="s">
        <v>4306</v>
      </c>
      <c r="F191" s="115"/>
      <c r="G191" s="8">
        <v>3</v>
      </c>
      <c r="H191" s="8"/>
      <c r="M191" s="319" t="str">
        <f>VLOOKUP(TRIM(B191),'Team Rosters'!$B$1:$N$3777,2,FALSE)</f>
        <v>TOL</v>
      </c>
      <c r="N191" s="320">
        <f>VLOOKUP(TRIM(B191),BirthdateDraft!$A$1:$M$7865,2,FALSE)</f>
        <v>32426</v>
      </c>
      <c r="O191" s="99">
        <v>2024</v>
      </c>
    </row>
    <row r="192" spans="1:15" ht="12.75" hidden="1" customHeight="1">
      <c r="A192" s="266" t="str">
        <f>Table16[[#This Row],[PosiDT $ $ $ions2]]</f>
        <v>DT $</v>
      </c>
      <c r="B192" t="s">
        <v>7166</v>
      </c>
      <c r="C192" t="s">
        <v>798</v>
      </c>
      <c r="D192" t="s">
        <v>11966</v>
      </c>
      <c r="E192" s="115" t="s">
        <v>4306</v>
      </c>
      <c r="F192" s="115"/>
      <c r="G192" s="8">
        <v>4</v>
      </c>
      <c r="H192" s="8"/>
      <c r="M192" s="319" t="str">
        <f>VLOOKUP(TRIM(B192),'Team Rosters'!$B$1:$N$3777,2,FALSE)</f>
        <v>DRA</v>
      </c>
      <c r="N192" s="320">
        <f>VLOOKUP(TRIM(B192),BirthdateDraft!$A$1:$M$7865,2,FALSE)</f>
        <v>34779</v>
      </c>
      <c r="O192" s="99">
        <v>2024</v>
      </c>
    </row>
    <row r="193" spans="1:15" ht="12.75" hidden="1" customHeight="1">
      <c r="A193" s="266" t="str">
        <f>Table16[[#This Row],[PosiDT $ $ $ions2]]</f>
        <v>DT $</v>
      </c>
      <c r="B193" t="s">
        <v>7974</v>
      </c>
      <c r="C193" t="s">
        <v>798</v>
      </c>
      <c r="D193" t="s">
        <v>11966</v>
      </c>
      <c r="E193" s="115" t="s">
        <v>4306</v>
      </c>
      <c r="F193" s="115"/>
      <c r="G193" s="8">
        <v>5</v>
      </c>
      <c r="H193" s="8"/>
      <c r="M193" s="319" t="str">
        <f>VLOOKUP(TRIM(B193),'Team Rosters'!$B$1:$N$3777,2,FALSE)</f>
        <v>BLU</v>
      </c>
      <c r="N193" s="320">
        <f>VLOOKUP(TRIM(B193),BirthdateDraft!$A$1:$M$7865,2,FALSE)</f>
        <v>35706</v>
      </c>
      <c r="O193" s="99">
        <v>2024</v>
      </c>
    </row>
    <row r="194" spans="1:15" ht="12.75" hidden="1" customHeight="1">
      <c r="A194" s="266" t="str">
        <f>Table16[[#This Row],[PosiDT $ $ $ions2]]</f>
        <v>DT $</v>
      </c>
      <c r="B194" t="s">
        <v>6549</v>
      </c>
      <c r="C194" t="s">
        <v>808</v>
      </c>
      <c r="D194" t="s">
        <v>11966</v>
      </c>
      <c r="E194" s="115" t="s">
        <v>4306</v>
      </c>
      <c r="F194" s="115"/>
      <c r="G194" s="8">
        <v>0</v>
      </c>
      <c r="H194" s="8"/>
      <c r="M194" s="319" t="e">
        <f>VLOOKUP(TRIM(B194),'Team Rosters'!$B$1:$N$3777,2,FALSE)</f>
        <v>#N/A</v>
      </c>
      <c r="N194" s="320">
        <f>VLOOKUP(TRIM(B194),BirthdateDraft!$A$1:$M$7865,2,FALSE)</f>
        <v>34642</v>
      </c>
      <c r="O194" s="99">
        <v>2024</v>
      </c>
    </row>
    <row r="195" spans="1:15" ht="12.75" hidden="1" customHeight="1">
      <c r="A195" s="266" t="str">
        <f>Table16[[#This Row],[PosiDT $ $ $ions2]]</f>
        <v>DT $</v>
      </c>
      <c r="B195" t="s">
        <v>6072</v>
      </c>
      <c r="C195" t="s">
        <v>805</v>
      </c>
      <c r="D195" t="s">
        <v>11966</v>
      </c>
      <c r="E195" s="115" t="s">
        <v>4306</v>
      </c>
      <c r="F195" s="115"/>
      <c r="G195" s="8">
        <v>0</v>
      </c>
      <c r="H195" s="8"/>
      <c r="M195" s="319" t="e">
        <f>VLOOKUP(TRIM(B195),'Team Rosters'!$B$1:$N$3777,2,FALSE)</f>
        <v>#N/A</v>
      </c>
      <c r="N195" s="320">
        <f>VLOOKUP(TRIM(B195),BirthdateDraft!$A$1:$M$7865,2,FALSE)</f>
        <v>34487</v>
      </c>
      <c r="O195" s="99">
        <v>2024</v>
      </c>
    </row>
    <row r="196" spans="1:15" ht="12.75" hidden="1" customHeight="1">
      <c r="A196" s="266" t="str">
        <f>Table16[[#This Row],[PosiDT $ $ $ions2]]</f>
        <v>DT $</v>
      </c>
      <c r="B196" t="s">
        <v>11168</v>
      </c>
      <c r="C196" t="s">
        <v>792</v>
      </c>
      <c r="D196" t="s">
        <v>11966</v>
      </c>
      <c r="E196" s="115" t="s">
        <v>4306</v>
      </c>
      <c r="F196" s="115"/>
      <c r="G196" s="8">
        <v>0</v>
      </c>
      <c r="H196" s="8"/>
      <c r="M196" s="319" t="e">
        <f>VLOOKUP(TRIM(B196),'Team Rosters'!$B$1:$N$3777,2,FALSE)</f>
        <v>#N/A</v>
      </c>
      <c r="N196" s="320">
        <f>VLOOKUP(TRIM(B196),BirthdateDraft!$A$1:$M$7865,2,FALSE)</f>
        <v>35607</v>
      </c>
      <c r="O196" s="99">
        <v>2024</v>
      </c>
    </row>
    <row r="197" spans="1:15" ht="12.75" hidden="1" customHeight="1">
      <c r="A197" s="266" t="str">
        <f>Table16[[#This Row],[PosiDT $ $ $ions2]]</f>
        <v>DT $</v>
      </c>
      <c r="B197" t="s">
        <v>10145</v>
      </c>
      <c r="C197" t="s">
        <v>800</v>
      </c>
      <c r="D197" t="s">
        <v>11966</v>
      </c>
      <c r="E197" s="115" t="s">
        <v>4306</v>
      </c>
      <c r="F197" s="115"/>
      <c r="G197" s="8">
        <v>0</v>
      </c>
      <c r="H197" s="8"/>
      <c r="M197" s="319" t="e">
        <f>VLOOKUP(TRIM(B197),'Team Rosters'!$B$1:$N$3777,2,FALSE)</f>
        <v>#N/A</v>
      </c>
      <c r="N197" s="320">
        <f>VLOOKUP(TRIM(B197),BirthdateDraft!$A$1:$M$7865,2,FALSE)</f>
        <v>35911</v>
      </c>
      <c r="O197" s="99">
        <v>2024</v>
      </c>
    </row>
    <row r="198" spans="1:15" ht="12.75" hidden="1" customHeight="1">
      <c r="A198" s="266" t="str">
        <f>Table16[[#This Row],[PosiDT $ $ $ions2]]</f>
        <v>DT $</v>
      </c>
      <c r="B198" t="s">
        <v>11211</v>
      </c>
      <c r="C198" t="s">
        <v>791</v>
      </c>
      <c r="D198" t="s">
        <v>11966</v>
      </c>
      <c r="E198" s="115" t="s">
        <v>4306</v>
      </c>
      <c r="F198" s="115"/>
      <c r="G198" s="8">
        <v>0</v>
      </c>
      <c r="H198" s="8"/>
      <c r="M198" s="319" t="e">
        <f>VLOOKUP(TRIM(B198),'Team Rosters'!$B$1:$N$3777,2,FALSE)</f>
        <v>#N/A</v>
      </c>
      <c r="N198" s="320">
        <f>VLOOKUP(TRIM(B198),BirthdateDraft!$A$1:$M$7865,2,FALSE)</f>
        <v>36474</v>
      </c>
      <c r="O198" s="99">
        <v>2024</v>
      </c>
    </row>
    <row r="199" spans="1:15" ht="12.75" hidden="1" customHeight="1">
      <c r="A199" s="266" t="str">
        <f>Table16[[#This Row],[PosiDT $ $ $ions2]]</f>
        <v>DT $</v>
      </c>
      <c r="B199" t="s">
        <v>10079</v>
      </c>
      <c r="C199" t="s">
        <v>5991</v>
      </c>
      <c r="D199" t="s">
        <v>11966</v>
      </c>
      <c r="E199" s="115" t="s">
        <v>4306</v>
      </c>
      <c r="F199" s="115"/>
      <c r="G199" s="8">
        <v>0</v>
      </c>
      <c r="H199" s="8"/>
      <c r="M199" s="319" t="str">
        <f>VLOOKUP(TRIM(B199),'Team Rosters'!$B$1:$N$3777,2,FALSE)</f>
        <v>TOK</v>
      </c>
      <c r="N199" s="320">
        <f>VLOOKUP(TRIM(B199),BirthdateDraft!$A$1:$M$7865,2,FALSE)</f>
        <v>37228</v>
      </c>
      <c r="O199" s="99">
        <v>2024</v>
      </c>
    </row>
    <row r="200" spans="1:15" ht="12.75" hidden="1" customHeight="1">
      <c r="A200" s="266" t="str">
        <f>Table16[[#This Row],[PosiDT $ $ $ions2]]</f>
        <v>DT $</v>
      </c>
      <c r="B200" t="s">
        <v>5555</v>
      </c>
      <c r="C200" t="s">
        <v>166</v>
      </c>
      <c r="D200" t="s">
        <v>11966</v>
      </c>
      <c r="E200" s="115" t="s">
        <v>4306</v>
      </c>
      <c r="F200" s="115"/>
      <c r="G200" s="8">
        <v>0</v>
      </c>
      <c r="H200" s="8"/>
      <c r="M200" s="319" t="e">
        <f>VLOOKUP(TRIM(B200),'Team Rosters'!$B$1:$N$3777,2,FALSE)</f>
        <v>#N/A</v>
      </c>
      <c r="N200" s="320">
        <f>VLOOKUP(TRIM(B200),BirthdateDraft!$A$1:$M$7865,2,FALSE)</f>
        <v>34173</v>
      </c>
      <c r="O200" s="99">
        <v>2024</v>
      </c>
    </row>
    <row r="201" spans="1:15" ht="12.75" hidden="1" customHeight="1">
      <c r="A201" s="266" t="str">
        <f>Table16[[#This Row],[PosiDT $ $ $ions2]]</f>
        <v>DT $</v>
      </c>
      <c r="B201" t="s">
        <v>4446</v>
      </c>
      <c r="C201" t="s">
        <v>799</v>
      </c>
      <c r="D201" t="s">
        <v>11966</v>
      </c>
      <c r="E201" s="115" t="s">
        <v>4306</v>
      </c>
      <c r="F201" s="115"/>
      <c r="G201" s="8">
        <v>0</v>
      </c>
      <c r="H201" s="8"/>
      <c r="M201" s="319" t="e">
        <f>VLOOKUP(TRIM(B201),'Team Rosters'!$B$1:$N$3777,2,FALSE)</f>
        <v>#N/A</v>
      </c>
      <c r="N201" s="320">
        <f>VLOOKUP(TRIM(B201),BirthdateDraft!$A$1:$M$7865,2,FALSE)</f>
        <v>33367</v>
      </c>
      <c r="O201" s="99">
        <v>2024</v>
      </c>
    </row>
    <row r="202" spans="1:15" ht="12.75" hidden="1" customHeight="1">
      <c r="A202" s="266" t="str">
        <f>Table16[[#This Row],[PosiDT $ $ $ions2]]</f>
        <v>DT $</v>
      </c>
      <c r="B202" t="s">
        <v>5031</v>
      </c>
      <c r="C202" t="s">
        <v>814</v>
      </c>
      <c r="D202" t="s">
        <v>11966</v>
      </c>
      <c r="E202" s="115" t="s">
        <v>4306</v>
      </c>
      <c r="F202" s="115"/>
      <c r="G202" s="8">
        <v>4</v>
      </c>
      <c r="H202" s="8"/>
      <c r="M202" s="319" t="str">
        <f>VLOOKUP(TRIM(B202),'Team Rosters'!$B$1:$N$3777,2,FALSE)</f>
        <v>NYC</v>
      </c>
      <c r="N202" s="320">
        <f>VLOOKUP(TRIM(B202),BirthdateDraft!$A$1:$M$7865,2,FALSE)</f>
        <v>33868</v>
      </c>
      <c r="O202" s="99">
        <v>2024</v>
      </c>
    </row>
    <row r="203" spans="1:15" ht="12.75" hidden="1" customHeight="1">
      <c r="A203" s="266" t="str">
        <f>Table16[[#This Row],[PosiDT $ $ $ions2]]</f>
        <v>DT $</v>
      </c>
      <c r="B203" t="s">
        <v>11234</v>
      </c>
      <c r="C203" t="s">
        <v>793</v>
      </c>
      <c r="D203" t="s">
        <v>11966</v>
      </c>
      <c r="E203" s="115" t="s">
        <v>4306</v>
      </c>
      <c r="F203" s="115"/>
      <c r="G203" s="8">
        <v>1</v>
      </c>
      <c r="H203" s="8"/>
      <c r="M203" s="319" t="str">
        <f>VLOOKUP(TRIM(B203),'Team Rosters'!$B$1:$N$3777,2,FALSE)</f>
        <v>FER</v>
      </c>
      <c r="N203" s="320">
        <f>VLOOKUP(TRIM(B203),BirthdateDraft!$A$1:$M$7865,2,FALSE)</f>
        <v>36591</v>
      </c>
      <c r="O203" s="99">
        <v>2024</v>
      </c>
    </row>
    <row r="204" spans="1:15" ht="12.75" hidden="1" customHeight="1">
      <c r="A204" s="266" t="str">
        <f>Table16[[#This Row],[PosiDT $ $ $ions2]]</f>
        <v>DT $</v>
      </c>
      <c r="B204" t="s">
        <v>11235</v>
      </c>
      <c r="C204" t="s">
        <v>1634</v>
      </c>
      <c r="D204" t="s">
        <v>11966</v>
      </c>
      <c r="E204" s="115" t="s">
        <v>4306</v>
      </c>
      <c r="F204" s="115"/>
      <c r="G204" s="8">
        <v>0</v>
      </c>
      <c r="H204" s="8"/>
      <c r="M204" s="319" t="e">
        <f>VLOOKUP(TRIM(B204),'Team Rosters'!$B$1:$N$3777,2,FALSE)</f>
        <v>#N/A</v>
      </c>
      <c r="N204" s="320">
        <f>VLOOKUP(TRIM(B204),BirthdateDraft!$A$1:$M$7865,2,FALSE)</f>
        <v>36276</v>
      </c>
      <c r="O204" s="99">
        <v>2024</v>
      </c>
    </row>
    <row r="205" spans="1:15" ht="12.75" hidden="1" customHeight="1">
      <c r="A205" s="266" t="str">
        <f>Table16[[#This Row],[PosiDT $ $ $ions2]]</f>
        <v>DT $</v>
      </c>
      <c r="B205" t="s">
        <v>10025</v>
      </c>
      <c r="C205" t="s">
        <v>800</v>
      </c>
      <c r="D205" t="s">
        <v>11966</v>
      </c>
      <c r="E205" s="115" t="s">
        <v>4306</v>
      </c>
      <c r="F205" s="115"/>
      <c r="G205" s="8">
        <v>0</v>
      </c>
      <c r="H205" s="8"/>
      <c r="M205" s="319" t="str">
        <f>VLOOKUP(TRIM(B205),'Team Rosters'!$B$1:$N$3777,2,FALSE)</f>
        <v>VIR</v>
      </c>
      <c r="N205" s="320">
        <f>VLOOKUP(TRIM(B205),BirthdateDraft!$A$1:$M$7865,2,FALSE)</f>
        <v>36287</v>
      </c>
      <c r="O205" s="99">
        <v>2024</v>
      </c>
    </row>
    <row r="206" spans="1:15" ht="12.75" hidden="1" customHeight="1">
      <c r="A206" s="266" t="str">
        <f>Table16[[#This Row],[PosiDT $ $ $ions2]]</f>
        <v>DT $</v>
      </c>
      <c r="B206" t="s">
        <v>11249</v>
      </c>
      <c r="C206" t="s">
        <v>90</v>
      </c>
      <c r="D206" t="s">
        <v>11966</v>
      </c>
      <c r="E206" s="115" t="s">
        <v>4306</v>
      </c>
      <c r="F206" s="115"/>
      <c r="G206" s="8">
        <v>0</v>
      </c>
      <c r="H206" s="8"/>
      <c r="M206" s="319" t="e">
        <f>VLOOKUP(TRIM(B206),'Team Rosters'!$B$1:$N$3777,2,FALSE)</f>
        <v>#N/A</v>
      </c>
      <c r="N206" s="320">
        <f>VLOOKUP(TRIM(B206),BirthdateDraft!$A$1:$M$7865,2,FALSE)</f>
        <v>35934</v>
      </c>
      <c r="O206" s="99">
        <v>2024</v>
      </c>
    </row>
    <row r="207" spans="1:15" ht="12.75" hidden="1" customHeight="1">
      <c r="A207" s="266" t="str">
        <f>Table16[[#This Row],[PosiDT $ $ $ions2]]</f>
        <v>DT $</v>
      </c>
      <c r="B207" t="s">
        <v>7957</v>
      </c>
      <c r="C207" t="s">
        <v>791</v>
      </c>
      <c r="D207" t="s">
        <v>11966</v>
      </c>
      <c r="E207" s="115" t="s">
        <v>4300</v>
      </c>
      <c r="F207" s="115"/>
      <c r="G207" s="8">
        <v>0</v>
      </c>
      <c r="H207" s="8"/>
      <c r="M207" s="319" t="str">
        <f>VLOOKUP(TRIM(B207),'Team Rosters'!$B$1:$N$3777,2,FALSE)</f>
        <v>VER</v>
      </c>
      <c r="N207" s="320">
        <f>VLOOKUP(TRIM(B207),BirthdateDraft!$A$1:$M$7865,2,FALSE)</f>
        <v>35955</v>
      </c>
      <c r="O207" s="99">
        <v>2024</v>
      </c>
    </row>
    <row r="208" spans="1:15" ht="12.75" hidden="1" customHeight="1">
      <c r="A208" s="266" t="str">
        <f>Table16[[#This Row],[PosiDT $ $ $ions2]]</f>
        <v>DT $</v>
      </c>
      <c r="B208" t="s">
        <v>10110</v>
      </c>
      <c r="C208" t="s">
        <v>785</v>
      </c>
      <c r="D208" t="s">
        <v>11966</v>
      </c>
      <c r="E208" s="115" t="s">
        <v>4306</v>
      </c>
      <c r="F208" s="115"/>
      <c r="G208" s="8">
        <v>0</v>
      </c>
      <c r="H208" s="8"/>
      <c r="M208" s="319" t="e">
        <f>VLOOKUP(TRIM(B208),'Team Rosters'!$B$1:$N$3777,2,FALSE)</f>
        <v>#N/A</v>
      </c>
      <c r="N208" s="320">
        <f>VLOOKUP(TRIM(B208),BirthdateDraft!$A$1:$M$7865,2,FALSE)</f>
        <v>35899</v>
      </c>
      <c r="O208" s="99">
        <v>2024</v>
      </c>
    </row>
    <row r="209" spans="1:15" ht="12.75" hidden="1" customHeight="1">
      <c r="A209" s="266" t="str">
        <f>Table16[[#This Row],[PosiDT $ $ $ions2]]</f>
        <v>DT $</v>
      </c>
      <c r="B209" t="s">
        <v>6660</v>
      </c>
      <c r="C209" t="s">
        <v>814</v>
      </c>
      <c r="D209" t="s">
        <v>11966</v>
      </c>
      <c r="E209" s="115" t="s">
        <v>4306</v>
      </c>
      <c r="F209" s="115"/>
      <c r="G209" s="8">
        <v>3</v>
      </c>
      <c r="H209" s="8"/>
      <c r="M209" s="319" t="str">
        <f>VLOOKUP(TRIM(B209),'Team Rosters'!$B$1:$N$3777,2,FALSE)</f>
        <v>BIR</v>
      </c>
      <c r="N209" s="320">
        <f>VLOOKUP(TRIM(B209),BirthdateDraft!$A$1:$M$7865,2,FALSE)</f>
        <v>35622</v>
      </c>
      <c r="O209" s="99">
        <v>2024</v>
      </c>
    </row>
    <row r="210" spans="1:15" ht="12.75" hidden="1" customHeight="1">
      <c r="A210" s="266" t="str">
        <f>Table16[[#This Row],[PosiDT $ $ $ions2]]</f>
        <v>DT $</v>
      </c>
      <c r="B210" t="s">
        <v>11282</v>
      </c>
      <c r="C210" t="s">
        <v>82</v>
      </c>
      <c r="D210" t="s">
        <v>11966</v>
      </c>
      <c r="E210" s="115" t="s">
        <v>4306</v>
      </c>
      <c r="F210" s="115"/>
      <c r="G210" s="8">
        <v>3</v>
      </c>
      <c r="H210" s="8"/>
      <c r="M210" s="319" t="str">
        <f>VLOOKUP(TRIM(B210),'Team Rosters'!$B$1:$N$3777,2,FALSE)</f>
        <v>DRA</v>
      </c>
      <c r="N210" s="320">
        <f>VLOOKUP(TRIM(B210),BirthdateDraft!$A$1:$M$7865,2,FALSE)</f>
        <v>37058</v>
      </c>
      <c r="O210" s="99">
        <v>2024</v>
      </c>
    </row>
    <row r="211" spans="1:15" ht="12.75" hidden="1" customHeight="1">
      <c r="A211" s="266" t="str">
        <f>Table16[[#This Row],[PosiDT $ $ $ions2]]</f>
        <v>DT $</v>
      </c>
      <c r="B211" t="s">
        <v>8070</v>
      </c>
      <c r="C211" t="s">
        <v>85</v>
      </c>
      <c r="D211" t="s">
        <v>11966</v>
      </c>
      <c r="E211" s="115" t="s">
        <v>4306</v>
      </c>
      <c r="F211" s="115"/>
      <c r="G211" s="8">
        <v>3</v>
      </c>
      <c r="H211" s="8"/>
      <c r="M211" s="319" t="str">
        <f>VLOOKUP(TRIM(B211),'Team Rosters'!$B$1:$N$3777,2,FALSE)</f>
        <v>TOL</v>
      </c>
      <c r="N211" s="320">
        <f>VLOOKUP(TRIM(B211),BirthdateDraft!$A$1:$M$7865,2,FALSE)</f>
        <v>35489</v>
      </c>
      <c r="O211" s="99">
        <v>2024</v>
      </c>
    </row>
    <row r="212" spans="1:15" ht="12.75" hidden="1" customHeight="1">
      <c r="A212" s="266" t="str">
        <f>Table16[[#This Row],[PosiDT $ $ $ions2]]</f>
        <v>DT $</v>
      </c>
      <c r="B212" t="s">
        <v>8054</v>
      </c>
      <c r="C212" t="s">
        <v>797</v>
      </c>
      <c r="D212" t="s">
        <v>11966</v>
      </c>
      <c r="E212" s="115" t="s">
        <v>4306</v>
      </c>
      <c r="F212" s="115"/>
      <c r="G212" s="8">
        <v>0</v>
      </c>
      <c r="H212" s="8"/>
      <c r="M212" s="319" t="e">
        <f>VLOOKUP(TRIM(B212),'Team Rosters'!$B$1:$N$3777,2,FALSE)</f>
        <v>#N/A</v>
      </c>
      <c r="N212" s="320">
        <f>VLOOKUP(TRIM(B212),BirthdateDraft!$A$1:$M$7865,2,FALSE)</f>
        <v>34862</v>
      </c>
      <c r="O212" s="99">
        <v>2024</v>
      </c>
    </row>
    <row r="213" spans="1:15" ht="12.75" hidden="1" customHeight="1">
      <c r="A213" s="266" t="str">
        <f>Table16[[#This Row],[PosiDT $ $ $ions2]]</f>
        <v>DT $</v>
      </c>
      <c r="B213" t="s">
        <v>6528</v>
      </c>
      <c r="C213" t="s">
        <v>81</v>
      </c>
      <c r="D213" t="s">
        <v>11966</v>
      </c>
      <c r="E213" s="115" t="s">
        <v>4306</v>
      </c>
      <c r="F213" s="115"/>
      <c r="G213" s="8">
        <v>0</v>
      </c>
      <c r="H213" s="8"/>
      <c r="M213" s="319" t="str">
        <f>VLOOKUP(TRIM(B213),'Team Rosters'!$B$1:$N$3777,2,FALSE)</f>
        <v>BLD</v>
      </c>
      <c r="N213" s="320">
        <f>VLOOKUP(TRIM(B213),BirthdateDraft!$A$1:$M$7865,2,FALSE)</f>
        <v>34456</v>
      </c>
      <c r="O213" s="99">
        <v>2024</v>
      </c>
    </row>
    <row r="214" spans="1:15" ht="12.75" hidden="1" customHeight="1">
      <c r="A214" s="266" t="str">
        <f>Table16[[#This Row],[PosiDT $ $ $ions2]]</f>
        <v>DT $</v>
      </c>
      <c r="B214" t="s">
        <v>11322</v>
      </c>
      <c r="C214" t="s">
        <v>5390</v>
      </c>
      <c r="D214" t="s">
        <v>11966</v>
      </c>
      <c r="E214" s="115" t="s">
        <v>4300</v>
      </c>
      <c r="F214" s="115"/>
      <c r="G214" s="8">
        <v>9</v>
      </c>
      <c r="H214" s="8"/>
      <c r="M214" s="319" t="str">
        <f>VLOOKUP(TRIM(B214),'Team Rosters'!$B$1:$N$3777,2,FALSE)</f>
        <v>BIR</v>
      </c>
      <c r="N214" s="320">
        <f>VLOOKUP(TRIM(B214),BirthdateDraft!$A$1:$M$7865,2,FALSE)</f>
        <v>36276</v>
      </c>
      <c r="O214" s="99">
        <v>2024</v>
      </c>
    </row>
    <row r="215" spans="1:15" ht="12.75" hidden="1" customHeight="1">
      <c r="A215" s="266" t="str">
        <f>Table16[[#This Row],[PosiDT $ $ $ions2]]</f>
        <v>DT $</v>
      </c>
      <c r="B215" t="s">
        <v>6095</v>
      </c>
      <c r="C215" t="s">
        <v>790</v>
      </c>
      <c r="D215" t="s">
        <v>11966</v>
      </c>
      <c r="E215" s="115" t="s">
        <v>4306</v>
      </c>
      <c r="F215" s="115"/>
      <c r="G215" s="8">
        <v>2</v>
      </c>
      <c r="H215" s="8"/>
      <c r="M215" s="319" t="e">
        <f>VLOOKUP(TRIM(B215),'Team Rosters'!$B$1:$N$3777,2,FALSE)</f>
        <v>#N/A</v>
      </c>
      <c r="N215" s="320">
        <f>VLOOKUP(TRIM(B215),BirthdateDraft!$A$1:$M$7865,2,FALSE)</f>
        <v>34308</v>
      </c>
      <c r="O215" s="99">
        <v>2024</v>
      </c>
    </row>
    <row r="216" spans="1:15" ht="12.75" hidden="1" customHeight="1">
      <c r="A216" s="266" t="str">
        <f>Table16[[#This Row],[PosiDT $ $ $ions2]]</f>
        <v>DT $</v>
      </c>
      <c r="B216" t="s">
        <v>8034</v>
      </c>
      <c r="C216" t="s">
        <v>799</v>
      </c>
      <c r="D216" t="s">
        <v>11966</v>
      </c>
      <c r="E216" s="115" t="s">
        <v>4306</v>
      </c>
      <c r="F216" s="115"/>
      <c r="G216" s="8">
        <v>3</v>
      </c>
      <c r="H216" s="8"/>
      <c r="M216" s="319" t="str">
        <f>VLOOKUP(TRIM(B216),'Team Rosters'!$B$1:$N$3777,2,FALSE)</f>
        <v>CHA</v>
      </c>
      <c r="N216" s="320">
        <f>VLOOKUP(TRIM(B216),BirthdateDraft!$A$1:$M$7865,2,FALSE)</f>
        <v>35971</v>
      </c>
      <c r="O216" s="99">
        <v>2024</v>
      </c>
    </row>
    <row r="217" spans="1:15" ht="12.75" hidden="1" customHeight="1">
      <c r="A217" s="266" t="str">
        <f>Table16[[#This Row],[PosiDT $ $ $ions2]]</f>
        <v>DT $</v>
      </c>
      <c r="B217" t="s">
        <v>3806</v>
      </c>
      <c r="C217" t="s">
        <v>3414</v>
      </c>
      <c r="D217" t="s">
        <v>11966</v>
      </c>
      <c r="E217" s="115" t="s">
        <v>4306</v>
      </c>
      <c r="F217" s="115"/>
      <c r="G217" s="8">
        <v>3</v>
      </c>
      <c r="H217" s="8"/>
      <c r="M217" s="319" t="str">
        <f>VLOOKUP(TRIM(B217),'Team Rosters'!$B$1:$N$3777,2,FALSE)</f>
        <v>AST</v>
      </c>
      <c r="N217" s="320">
        <f>VLOOKUP(TRIM(B217),BirthdateDraft!$A$1:$M$7865,2,FALSE)</f>
        <v>31861</v>
      </c>
      <c r="O217" s="99">
        <v>2024</v>
      </c>
    </row>
    <row r="218" spans="1:15" ht="12.75" hidden="1" customHeight="1">
      <c r="A218" s="266" t="str">
        <f>Table16[[#This Row],[PosiDT $ $ $ions2]]</f>
        <v>DT $</v>
      </c>
      <c r="B218" t="s">
        <v>11386</v>
      </c>
      <c r="C218" t="s">
        <v>8191</v>
      </c>
      <c r="D218" t="s">
        <v>11966</v>
      </c>
      <c r="E218" s="115" t="s">
        <v>4306</v>
      </c>
      <c r="F218" s="115"/>
      <c r="G218" s="8">
        <v>0</v>
      </c>
      <c r="H218" s="8"/>
      <c r="M218" s="319" t="e">
        <f>VLOOKUP(TRIM(B218),'Team Rosters'!$B$1:$N$3777,2,FALSE)</f>
        <v>#N/A</v>
      </c>
      <c r="N218" s="320" t="e">
        <f>VLOOKUP(TRIM(B218),BirthdateDraft!$A$1:$M$7865,2,FALSE)</f>
        <v>#N/A</v>
      </c>
      <c r="O218" s="99">
        <v>2024</v>
      </c>
    </row>
    <row r="219" spans="1:15" ht="12.75" hidden="1" customHeight="1">
      <c r="A219" s="266" t="str">
        <f>Table16[[#This Row],[PosiDT $ $ $ions2]]</f>
        <v>DT $</v>
      </c>
      <c r="B219" t="s">
        <v>11374</v>
      </c>
      <c r="C219" t="s">
        <v>813</v>
      </c>
      <c r="D219" t="s">
        <v>11966</v>
      </c>
      <c r="E219" s="115" t="s">
        <v>4306</v>
      </c>
      <c r="F219" s="115"/>
      <c r="G219" s="8">
        <v>0</v>
      </c>
      <c r="H219" s="8"/>
      <c r="M219" s="319" t="e">
        <f>VLOOKUP(TRIM(B219),'Team Rosters'!$B$1:$N$3777,2,FALSE)</f>
        <v>#N/A</v>
      </c>
      <c r="N219" s="320">
        <f>VLOOKUP(TRIM(B219),BirthdateDraft!$A$1:$M$7865,2,FALSE)</f>
        <v>36685</v>
      </c>
      <c r="O219" s="99">
        <v>2024</v>
      </c>
    </row>
    <row r="220" spans="1:15" ht="12.75" hidden="1" customHeight="1">
      <c r="A220" s="266" t="str">
        <f>Table16[[#This Row],[PosiDT $ $ $ions2]]</f>
        <v>DT $ End $</v>
      </c>
      <c r="B220" t="s">
        <v>10323</v>
      </c>
      <c r="C220" t="s">
        <v>813</v>
      </c>
      <c r="D220" t="s">
        <v>11967</v>
      </c>
      <c r="E220" s="115" t="s">
        <v>4306</v>
      </c>
      <c r="F220" s="115" t="s">
        <v>4306</v>
      </c>
      <c r="G220" s="8">
        <v>1</v>
      </c>
      <c r="H220" s="8"/>
      <c r="M220" s="319" t="e">
        <f>VLOOKUP(TRIM(B220),'Team Rosters'!$B$1:$N$3777,2,FALSE)</f>
        <v>#N/A</v>
      </c>
      <c r="N220" s="320">
        <f>VLOOKUP(TRIM(B220),BirthdateDraft!$A$1:$M$7865,2,FALSE)</f>
        <v>35880</v>
      </c>
      <c r="O220" s="99">
        <v>2024</v>
      </c>
    </row>
    <row r="221" spans="1:15" ht="12.75" hidden="1" customHeight="1">
      <c r="A221" s="266" t="str">
        <f>Table16[[#This Row],[PosiDT $ $ $ions2]]</f>
        <v>DT $ End $</v>
      </c>
      <c r="B221" t="s">
        <v>10118</v>
      </c>
      <c r="C221" t="s">
        <v>90</v>
      </c>
      <c r="D221" t="s">
        <v>11967</v>
      </c>
      <c r="E221" s="115" t="s">
        <v>4306</v>
      </c>
      <c r="F221" s="115" t="s">
        <v>4306</v>
      </c>
      <c r="G221" s="8">
        <v>1</v>
      </c>
      <c r="H221" s="8"/>
      <c r="M221" s="319" t="e">
        <f>VLOOKUP(TRIM(B221),'Team Rosters'!$B$1:$N$3777,2,FALSE)</f>
        <v>#N/A</v>
      </c>
      <c r="N221" s="320">
        <f>VLOOKUP(TRIM(B221),BirthdateDraft!$A$1:$M$7865,2,FALSE)</f>
        <v>35692</v>
      </c>
      <c r="O221" s="99">
        <v>2024</v>
      </c>
    </row>
    <row r="222" spans="1:15" ht="12.75" hidden="1" customHeight="1">
      <c r="A222" s="266" t="str">
        <f>Table16[[#This Row],[PosiDT $ $ $ions2]]</f>
        <v>DT $ End $</v>
      </c>
      <c r="B222" t="s">
        <v>7914</v>
      </c>
      <c r="C222" t="s">
        <v>166</v>
      </c>
      <c r="D222" t="s">
        <v>11967</v>
      </c>
      <c r="E222" s="115" t="s">
        <v>4306</v>
      </c>
      <c r="F222" s="115" t="s">
        <v>4306</v>
      </c>
      <c r="G222" s="8">
        <v>1</v>
      </c>
      <c r="H222" s="8"/>
      <c r="M222" s="319" t="e">
        <f>VLOOKUP(TRIM(B222),'Team Rosters'!$B$1:$N$3777,2,FALSE)</f>
        <v>#N/A</v>
      </c>
      <c r="N222" s="320">
        <f>VLOOKUP(TRIM(B222),BirthdateDraft!$A$1:$M$7865,2,FALSE)</f>
        <v>35926</v>
      </c>
      <c r="O222" s="99">
        <v>2024</v>
      </c>
    </row>
    <row r="223" spans="1:15" ht="12.75" hidden="1" customHeight="1">
      <c r="A223" s="266" t="str">
        <f>Table16[[#This Row],[PosiDT $ $ $ions2]]</f>
        <v>DT $ End $</v>
      </c>
      <c r="B223" t="s">
        <v>7983</v>
      </c>
      <c r="C223" t="s">
        <v>85</v>
      </c>
      <c r="D223" t="s">
        <v>11967</v>
      </c>
      <c r="E223" s="115" t="s">
        <v>4306</v>
      </c>
      <c r="F223" s="115" t="s">
        <v>4306</v>
      </c>
      <c r="G223" s="8">
        <v>4</v>
      </c>
      <c r="H223" s="8"/>
      <c r="M223" s="319" t="str">
        <f>VLOOKUP(TRIM(B223),'Team Rosters'!$B$1:$N$3777,2,FALSE)</f>
        <v>ANN</v>
      </c>
      <c r="N223" s="320">
        <f>VLOOKUP(TRIM(B223),BirthdateDraft!$A$1:$M$7865,2,FALSE)</f>
        <v>35299</v>
      </c>
      <c r="O223" s="99">
        <v>2024</v>
      </c>
    </row>
    <row r="224" spans="1:15" ht="12.75" hidden="1" customHeight="1">
      <c r="A224" s="266" t="str">
        <f>Table16[[#This Row],[PosiDT $ $ $ions2]]</f>
        <v>DT $ End $</v>
      </c>
      <c r="B224" t="s">
        <v>5455</v>
      </c>
      <c r="C224" t="s">
        <v>2798</v>
      </c>
      <c r="D224" t="s">
        <v>11967</v>
      </c>
      <c r="E224" s="115" t="s">
        <v>4306</v>
      </c>
      <c r="F224" s="115" t="s">
        <v>4306</v>
      </c>
      <c r="G224" s="8">
        <v>0</v>
      </c>
      <c r="H224" s="8"/>
      <c r="M224" s="319" t="e">
        <f>VLOOKUP(TRIM(B224),'Team Rosters'!$B$1:$N$3777,2,FALSE)</f>
        <v>#N/A</v>
      </c>
      <c r="N224" s="320">
        <f>VLOOKUP(TRIM(B224),BirthdateDraft!$A$1:$M$7865,2,FALSE)</f>
        <v>34516</v>
      </c>
      <c r="O224" s="99">
        <v>2024</v>
      </c>
    </row>
    <row r="225" spans="1:15" ht="12.75" hidden="1" customHeight="1">
      <c r="A225" s="266" t="str">
        <f>Table16[[#This Row],[PosiDT $ $ $ions2]]</f>
        <v>DT $ End $</v>
      </c>
      <c r="B225" t="s">
        <v>10197</v>
      </c>
      <c r="C225" t="s">
        <v>808</v>
      </c>
      <c r="D225" t="s">
        <v>11967</v>
      </c>
      <c r="E225" s="115" t="s">
        <v>4306</v>
      </c>
      <c r="F225" s="115" t="s">
        <v>4306</v>
      </c>
      <c r="G225" s="8">
        <v>2</v>
      </c>
      <c r="H225" s="8"/>
      <c r="M225" s="319" t="e">
        <f>VLOOKUP(TRIM(B225),'Team Rosters'!$B$1:$N$3777,2,FALSE)</f>
        <v>#N/A</v>
      </c>
      <c r="N225" s="320">
        <f>VLOOKUP(TRIM(B225),BirthdateDraft!$A$1:$M$7865,2,FALSE)</f>
        <v>35865</v>
      </c>
      <c r="O225" s="99">
        <v>2024</v>
      </c>
    </row>
    <row r="226" spans="1:15" ht="12.75" hidden="1" customHeight="1">
      <c r="A226" s="266" t="str">
        <f>Table16[[#This Row],[PosiDT $ $ $ions2]]</f>
        <v>DT $ End $</v>
      </c>
      <c r="B226" t="s">
        <v>3945</v>
      </c>
      <c r="C226" t="s">
        <v>806</v>
      </c>
      <c r="D226" t="s">
        <v>11967</v>
      </c>
      <c r="E226" s="115" t="s">
        <v>4306</v>
      </c>
      <c r="F226" s="115" t="s">
        <v>4306</v>
      </c>
      <c r="G226" s="8">
        <v>0</v>
      </c>
      <c r="H226" s="8"/>
      <c r="M226" s="319" t="e">
        <f>VLOOKUP(TRIM(B226),'Team Rosters'!$B$1:$N$3777,2,FALSE)</f>
        <v>#N/A</v>
      </c>
      <c r="N226" s="320">
        <f>VLOOKUP(TRIM(B226),BirthdateDraft!$A$1:$M$7865,2,FALSE)</f>
        <v>33450</v>
      </c>
      <c r="O226" s="99">
        <v>2024</v>
      </c>
    </row>
    <row r="227" spans="1:15" ht="12.75" hidden="1" customHeight="1">
      <c r="A227" s="266" t="str">
        <f>Table16[[#This Row],[PosiDT $ $ $ions2]]</f>
        <v>DT $ End $</v>
      </c>
      <c r="B227" t="s">
        <v>11088</v>
      </c>
      <c r="C227" t="s">
        <v>806</v>
      </c>
      <c r="D227" t="s">
        <v>11967</v>
      </c>
      <c r="E227" s="115" t="s">
        <v>4306</v>
      </c>
      <c r="F227" s="115" t="s">
        <v>4306</v>
      </c>
      <c r="G227" s="8">
        <v>0</v>
      </c>
      <c r="H227" s="8"/>
      <c r="M227" s="319" t="str">
        <f>VLOOKUP(TRIM(B227),'Team Rosters'!$B$1:$N$3777,2,FALSE)</f>
        <v>BEA</v>
      </c>
      <c r="N227" s="320">
        <f>VLOOKUP(TRIM(B227),BirthdateDraft!$A$1:$M$7865,2,FALSE)</f>
        <v>36306</v>
      </c>
      <c r="O227" s="99">
        <v>2024</v>
      </c>
    </row>
    <row r="228" spans="1:15" ht="12.75" hidden="1" customHeight="1">
      <c r="A228" s="266" t="str">
        <f>Table16[[#This Row],[PosiDT $ $ $ions2]]</f>
        <v>DT $ End $</v>
      </c>
      <c r="B228" t="s">
        <v>7127</v>
      </c>
      <c r="C228" t="s">
        <v>808</v>
      </c>
      <c r="D228" t="s">
        <v>11967</v>
      </c>
      <c r="E228" s="115" t="s">
        <v>4306</v>
      </c>
      <c r="F228" s="115" t="s">
        <v>4306</v>
      </c>
      <c r="G228" s="8">
        <v>2</v>
      </c>
      <c r="H228" s="8"/>
      <c r="M228" s="319" t="e">
        <f>VLOOKUP(TRIM(B228),'Team Rosters'!$B$1:$N$3777,2,FALSE)</f>
        <v>#N/A</v>
      </c>
      <c r="N228" s="320">
        <f>VLOOKUP(TRIM(B228),BirthdateDraft!$A$1:$M$7865,2,FALSE)</f>
        <v>35281</v>
      </c>
      <c r="O228" s="99">
        <v>2024</v>
      </c>
    </row>
    <row r="229" spans="1:15" ht="12.75" hidden="1" customHeight="1">
      <c r="A229" s="266" t="str">
        <f>Table16[[#This Row],[PosiDT $ $ $ions2]]</f>
        <v>DT $ End $</v>
      </c>
      <c r="B229" t="s">
        <v>10033</v>
      </c>
      <c r="C229" t="s">
        <v>808</v>
      </c>
      <c r="D229" t="s">
        <v>11967</v>
      </c>
      <c r="E229" s="115" t="s">
        <v>4306</v>
      </c>
      <c r="F229" s="115" t="s">
        <v>4306</v>
      </c>
      <c r="G229" s="8">
        <v>0</v>
      </c>
      <c r="H229" s="8"/>
      <c r="M229" s="319" t="e">
        <f>VLOOKUP(TRIM(B229),'Team Rosters'!$B$1:$N$3777,2,FALSE)</f>
        <v>#N/A</v>
      </c>
      <c r="N229" s="320">
        <f>VLOOKUP(TRIM(B229),BirthdateDraft!$A$1:$M$7865,2,FALSE)</f>
        <v>36281</v>
      </c>
      <c r="O229" s="99">
        <v>2024</v>
      </c>
    </row>
    <row r="230" spans="1:15" ht="12.75" hidden="1" customHeight="1">
      <c r="A230" s="266" t="str">
        <f>Table16[[#This Row],[PosiDT $ $ $ions2]]</f>
        <v>DT $ End $</v>
      </c>
      <c r="B230" t="s">
        <v>8916</v>
      </c>
      <c r="C230" t="s">
        <v>790</v>
      </c>
      <c r="D230" t="s">
        <v>11967</v>
      </c>
      <c r="E230" s="115" t="s">
        <v>4306</v>
      </c>
      <c r="F230" s="115" t="s">
        <v>4306</v>
      </c>
      <c r="G230" s="8">
        <v>0</v>
      </c>
      <c r="H230" s="8"/>
      <c r="M230" s="319" t="e">
        <f>VLOOKUP(TRIM(B230),'Team Rosters'!$B$1:$N$3777,2,FALSE)</f>
        <v>#N/A</v>
      </c>
      <c r="N230" s="320">
        <f>VLOOKUP(TRIM(B230),BirthdateDraft!$A$1:$M$7865,2,FALSE)</f>
        <v>0</v>
      </c>
      <c r="O230" s="99">
        <v>2024</v>
      </c>
    </row>
    <row r="231" spans="1:15" ht="12.75" hidden="1" customHeight="1">
      <c r="A231" s="266" t="str">
        <f>Table16[[#This Row],[PosiDT $ $ $ions2]]</f>
        <v>DT $ End $</v>
      </c>
      <c r="B231" t="s">
        <v>5468</v>
      </c>
      <c r="C231" t="s">
        <v>2798</v>
      </c>
      <c r="D231" t="s">
        <v>11967</v>
      </c>
      <c r="E231" s="115" t="s">
        <v>4306</v>
      </c>
      <c r="F231" s="115" t="s">
        <v>4306</v>
      </c>
      <c r="G231" s="8">
        <v>0</v>
      </c>
      <c r="H231" s="8"/>
      <c r="M231" s="319" t="str">
        <f>VLOOKUP(TRIM(B231),'Team Rosters'!$B$1:$N$3777,2,FALSE)</f>
        <v>CHA</v>
      </c>
      <c r="N231" s="320">
        <f>VLOOKUP(TRIM(B231),BirthdateDraft!$A$1:$M$7865,2,FALSE)</f>
        <v>34494</v>
      </c>
      <c r="O231" s="99">
        <v>2024</v>
      </c>
    </row>
    <row r="232" spans="1:15" ht="12.75" hidden="1" customHeight="1">
      <c r="A232" s="266" t="str">
        <f>Table16[[#This Row],[PosiDT $ $ $ions2]]</f>
        <v>DT $ End $</v>
      </c>
      <c r="B232" t="s">
        <v>11193</v>
      </c>
      <c r="C232" t="s">
        <v>166</v>
      </c>
      <c r="D232" t="s">
        <v>11967</v>
      </c>
      <c r="E232" s="115" t="s">
        <v>4306</v>
      </c>
      <c r="F232" s="115" t="s">
        <v>4306</v>
      </c>
      <c r="G232" s="8">
        <v>0</v>
      </c>
      <c r="H232" s="8"/>
      <c r="M232" s="319" t="e">
        <f>VLOOKUP(TRIM(B232),'Team Rosters'!$B$1:$N$3777,2,FALSE)</f>
        <v>#N/A</v>
      </c>
      <c r="N232" s="320">
        <f>VLOOKUP(TRIM(B232),BirthdateDraft!$A$1:$M$7865,2,FALSE)</f>
        <v>36217</v>
      </c>
      <c r="O232" s="99">
        <v>2024</v>
      </c>
    </row>
    <row r="233" spans="1:15" ht="12.75" hidden="1" customHeight="1">
      <c r="A233" s="266" t="str">
        <f>Table16[[#This Row],[PosiDT $ $ $ions2]]</f>
        <v>DT $ End $</v>
      </c>
      <c r="B233" t="s">
        <v>5047</v>
      </c>
      <c r="C233" t="s">
        <v>90</v>
      </c>
      <c r="D233" t="s">
        <v>11967</v>
      </c>
      <c r="E233" s="115" t="s">
        <v>4306</v>
      </c>
      <c r="F233" s="115" t="s">
        <v>4306</v>
      </c>
      <c r="G233" s="8">
        <v>1</v>
      </c>
      <c r="H233" s="8"/>
      <c r="M233" s="319" t="e">
        <f>VLOOKUP(TRIM(B233),'Team Rosters'!$B$1:$N$3777,2,FALSE)</f>
        <v>#N/A</v>
      </c>
      <c r="N233" s="320">
        <f>VLOOKUP(TRIM(B233),BirthdateDraft!$A$1:$M$7865,2,FALSE)</f>
        <v>34153</v>
      </c>
      <c r="O233" s="99">
        <v>2024</v>
      </c>
    </row>
    <row r="234" spans="1:15" ht="12.75" hidden="1" customHeight="1">
      <c r="A234" s="266" t="str">
        <f>Table16[[#This Row],[PosiDT $ $ $ions2]]</f>
        <v>DT $ End $</v>
      </c>
      <c r="B234" t="s">
        <v>6512</v>
      </c>
      <c r="C234" t="s">
        <v>800</v>
      </c>
      <c r="D234" t="s">
        <v>11967</v>
      </c>
      <c r="E234" s="115" t="s">
        <v>4306</v>
      </c>
      <c r="F234" s="115" t="s">
        <v>4306</v>
      </c>
      <c r="G234" s="8">
        <v>0</v>
      </c>
      <c r="H234" s="8"/>
      <c r="M234" s="319" t="str">
        <f>VLOOKUP(TRIM(B234),'Team Rosters'!$B$1:$N$3777,2,FALSE)</f>
        <v>CHA</v>
      </c>
      <c r="N234" s="320">
        <f>VLOOKUP(TRIM(B234),BirthdateDraft!$A$1:$M$7865,2,FALSE)</f>
        <v>33707</v>
      </c>
      <c r="O234" s="99">
        <v>2024</v>
      </c>
    </row>
    <row r="235" spans="1:15" ht="12.75" hidden="1" customHeight="1">
      <c r="A235" s="266" t="str">
        <f>Table16[[#This Row],[PosiDT $ $ $ions2]]</f>
        <v>DT $ End $</v>
      </c>
      <c r="B235" t="s">
        <v>8930</v>
      </c>
      <c r="C235" t="s">
        <v>83</v>
      </c>
      <c r="D235" t="s">
        <v>11967</v>
      </c>
      <c r="E235" s="115" t="s">
        <v>4306</v>
      </c>
      <c r="F235" s="115" t="s">
        <v>4306</v>
      </c>
      <c r="G235" s="8">
        <v>2</v>
      </c>
      <c r="H235" s="8"/>
      <c r="M235" s="319" t="e">
        <f>VLOOKUP(TRIM(B235),'Team Rosters'!$B$1:$N$3777,2,FALSE)</f>
        <v>#N/A</v>
      </c>
      <c r="N235" s="320">
        <f>VLOOKUP(TRIM(B235),BirthdateDraft!$A$1:$M$7865,2,FALSE)</f>
        <v>35855</v>
      </c>
      <c r="O235" s="99">
        <v>2024</v>
      </c>
    </row>
    <row r="236" spans="1:15" ht="12.75" hidden="1" customHeight="1">
      <c r="A236" s="266" t="str">
        <f>Table16[[#This Row],[PosiDT $ $ $ions2]]</f>
        <v>DT $ End $</v>
      </c>
      <c r="B236" t="s">
        <v>11231</v>
      </c>
      <c r="C236" t="s">
        <v>785</v>
      </c>
      <c r="D236" t="s">
        <v>11967</v>
      </c>
      <c r="E236" s="115" t="s">
        <v>4306</v>
      </c>
      <c r="F236" s="115" t="s">
        <v>4306</v>
      </c>
      <c r="G236" s="8">
        <v>0</v>
      </c>
      <c r="H236" s="8"/>
      <c r="M236" s="319" t="str">
        <f>VLOOKUP(TRIM(B236),'Team Rosters'!$B$1:$N$3777,2,FALSE)</f>
        <v>BLD</v>
      </c>
      <c r="N236" s="320">
        <f>VLOOKUP(TRIM(B236),BirthdateDraft!$A$1:$M$7865,2,FALSE)</f>
        <v>35242</v>
      </c>
      <c r="O236" s="99">
        <v>2024</v>
      </c>
    </row>
    <row r="237" spans="1:15" ht="12.75" hidden="1" customHeight="1">
      <c r="A237" s="266" t="str">
        <f>Table16[[#This Row],[PosiDT $ $ $ions2]]</f>
        <v>DT $ End $</v>
      </c>
      <c r="B237" t="s">
        <v>7975</v>
      </c>
      <c r="C237" t="s">
        <v>792</v>
      </c>
      <c r="D237" t="s">
        <v>11967</v>
      </c>
      <c r="E237" s="115" t="s">
        <v>4306</v>
      </c>
      <c r="F237" s="115" t="s">
        <v>4306</v>
      </c>
      <c r="G237" s="8">
        <v>2</v>
      </c>
      <c r="H237" s="8"/>
      <c r="M237" s="319" t="e">
        <f>VLOOKUP(TRIM(B237),'Team Rosters'!$B$1:$N$3777,2,FALSE)</f>
        <v>#N/A</v>
      </c>
      <c r="N237" s="320">
        <f>VLOOKUP(TRIM(B237),BirthdateDraft!$A$1:$M$7865,2,FALSE)</f>
        <v>35193</v>
      </c>
      <c r="O237" s="99">
        <v>2024</v>
      </c>
    </row>
    <row r="238" spans="1:15" ht="12.75" hidden="1" customHeight="1">
      <c r="A238" s="266" t="str">
        <f>Table16[[#This Row],[PosiDT $ $ $ions2]]</f>
        <v>DT $ End $</v>
      </c>
      <c r="B238" t="s">
        <v>8919</v>
      </c>
      <c r="C238" t="s">
        <v>2798</v>
      </c>
      <c r="D238" t="s">
        <v>11967</v>
      </c>
      <c r="E238" s="115" t="s">
        <v>4306</v>
      </c>
      <c r="F238" s="115" t="s">
        <v>4306</v>
      </c>
      <c r="G238" s="8">
        <v>0</v>
      </c>
      <c r="H238" s="8"/>
      <c r="M238" s="319" t="e">
        <f>VLOOKUP(TRIM(B238),'Team Rosters'!$B$1:$N$3777,2,FALSE)</f>
        <v>#N/A</v>
      </c>
      <c r="N238" s="320">
        <f>VLOOKUP(TRIM(B238),BirthdateDraft!$A$1:$M$7865,2,FALSE)</f>
        <v>35247</v>
      </c>
      <c r="O238" s="99">
        <v>2024</v>
      </c>
    </row>
    <row r="239" spans="1:15" ht="12.75" hidden="1" customHeight="1">
      <c r="A239" s="266" t="str">
        <f>Table16[[#This Row],[PosiDT $ $ $ions2]]</f>
        <v>DT $ End $</v>
      </c>
      <c r="B239" t="s">
        <v>8968</v>
      </c>
      <c r="C239" t="s">
        <v>804</v>
      </c>
      <c r="D239" t="s">
        <v>11967</v>
      </c>
      <c r="E239" s="115" t="s">
        <v>4306</v>
      </c>
      <c r="F239" s="115" t="s">
        <v>4306</v>
      </c>
      <c r="G239" s="8">
        <v>2</v>
      </c>
      <c r="H239" s="8"/>
      <c r="M239" s="319" t="str">
        <f>VLOOKUP(TRIM(B239),'Team Rosters'!$B$1:$N$3777,2,FALSE)</f>
        <v>CHA</v>
      </c>
      <c r="N239" s="320">
        <f>VLOOKUP(TRIM(B239),BirthdateDraft!$A$1:$M$7865,2,FALSE)</f>
        <v>36281</v>
      </c>
      <c r="O239" s="99">
        <v>2024</v>
      </c>
    </row>
    <row r="240" spans="1:15" ht="12.75" hidden="1" customHeight="1">
      <c r="A240" s="266" t="str">
        <f>Table16[[#This Row],[PosiDT $ $ $ions2]]</f>
        <v>DT $ End $</v>
      </c>
      <c r="B240" t="s">
        <v>11406</v>
      </c>
      <c r="C240" t="s">
        <v>801</v>
      </c>
      <c r="D240" t="s">
        <v>11967</v>
      </c>
      <c r="E240" s="115" t="s">
        <v>4306</v>
      </c>
      <c r="F240" s="115" t="s">
        <v>4306</v>
      </c>
      <c r="G240" s="8">
        <v>2</v>
      </c>
      <c r="H240" s="8"/>
      <c r="M240" s="319" t="str">
        <f>VLOOKUP(TRIM(B240),'Team Rosters'!$B$1:$N$3777,2,FALSE)</f>
        <v>BIR</v>
      </c>
      <c r="N240" s="320">
        <f>VLOOKUP(TRIM(B240),BirthdateDraft!$A$1:$M$7865,2,FALSE)</f>
        <v>35403</v>
      </c>
      <c r="O240" s="99">
        <v>2024</v>
      </c>
    </row>
    <row r="241" spans="1:15" ht="12.75" hidden="1" customHeight="1">
      <c r="A241" s="266" t="str">
        <f>Table16[[#This Row],[PosiDT $ $ $ions2]]</f>
        <v>DT $ End $</v>
      </c>
      <c r="B241" t="s">
        <v>7187</v>
      </c>
      <c r="C241" t="s">
        <v>803</v>
      </c>
      <c r="D241" t="s">
        <v>11967</v>
      </c>
      <c r="E241" s="115" t="s">
        <v>4300</v>
      </c>
      <c r="F241" s="115" t="s">
        <v>4300</v>
      </c>
      <c r="G241" s="8">
        <v>1</v>
      </c>
      <c r="H241" s="8"/>
      <c r="M241" s="319" t="str">
        <f>VLOOKUP(TRIM(B241),'Team Rosters'!$B$1:$N$3777,2,FALSE)</f>
        <v>BIR</v>
      </c>
      <c r="N241" s="320">
        <f>VLOOKUP(TRIM(B241),BirthdateDraft!$A$1:$M$7865,2,FALSE)</f>
        <v>35268</v>
      </c>
      <c r="O241" s="99">
        <v>2024</v>
      </c>
    </row>
    <row r="242" spans="1:15" ht="12.75" hidden="1" customHeight="1">
      <c r="A242" s="266" t="str">
        <f>Table16[[#This Row],[PosiDT $ $ $ions2]]</f>
        <v>End $</v>
      </c>
      <c r="B242" t="s">
        <v>10964</v>
      </c>
      <c r="C242" t="s">
        <v>799</v>
      </c>
      <c r="D242" t="s">
        <v>11968</v>
      </c>
      <c r="E242" s="115" t="s">
        <v>4306</v>
      </c>
      <c r="F242" s="115"/>
      <c r="G242" s="8">
        <v>2</v>
      </c>
      <c r="H242" s="8"/>
      <c r="M242" s="319" t="str">
        <f>VLOOKUP(TRIM(B242),'Team Rosters'!$B$1:$N$3777,2,FALSE)</f>
        <v>LON</v>
      </c>
      <c r="N242" s="320">
        <f>VLOOKUP(TRIM(B242),BirthdateDraft!$A$1:$M$7865,2,FALSE)</f>
        <v>37280</v>
      </c>
      <c r="O242" s="99">
        <v>2024</v>
      </c>
    </row>
    <row r="243" spans="1:15" ht="12.75" hidden="1" customHeight="1">
      <c r="A243" s="266" t="str">
        <f>Table16[[#This Row],[PosiDT $ $ $ions2]]</f>
        <v>End $</v>
      </c>
      <c r="B243" t="s">
        <v>6530</v>
      </c>
      <c r="C243" t="s">
        <v>82</v>
      </c>
      <c r="D243" t="s">
        <v>11968</v>
      </c>
      <c r="E243" s="115" t="s">
        <v>4306</v>
      </c>
      <c r="F243" s="115"/>
      <c r="G243" s="8">
        <v>10</v>
      </c>
      <c r="H243" s="8"/>
      <c r="M243" s="319" t="str">
        <f>VLOOKUP(TRIM(B243),'Team Rosters'!$B$1:$N$3777,2,FALSE)</f>
        <v>DRA</v>
      </c>
      <c r="N243" s="320">
        <f>VLOOKUP(TRIM(B243),BirthdateDraft!$A$1:$M$7865,2,FALSE)</f>
        <v>35591</v>
      </c>
      <c r="O243" s="99">
        <v>2024</v>
      </c>
    </row>
    <row r="244" spans="1:15" ht="12.75" hidden="1" customHeight="1">
      <c r="A244" s="266" t="str">
        <f>Table16[[#This Row],[PosiDT $ $ $ions2]]</f>
        <v>End $</v>
      </c>
      <c r="B244" t="s">
        <v>6158</v>
      </c>
      <c r="C244" t="s">
        <v>85</v>
      </c>
      <c r="D244" t="s">
        <v>11968</v>
      </c>
      <c r="E244" s="115" t="s">
        <v>4300</v>
      </c>
      <c r="F244" s="115"/>
      <c r="G244" s="8">
        <v>3</v>
      </c>
      <c r="H244" s="8"/>
      <c r="M244" s="319" t="str">
        <f>VLOOKUP(TRIM(B244),'Team Rosters'!$B$1:$N$3777,2,FALSE)</f>
        <v>AST</v>
      </c>
      <c r="N244" s="320">
        <f>VLOOKUP(TRIM(B244),BirthdateDraft!$A$1:$M$7865,2,FALSE)</f>
        <v>35241</v>
      </c>
      <c r="O244" s="99">
        <v>2024</v>
      </c>
    </row>
    <row r="245" spans="1:15" ht="12.75" hidden="1" customHeight="1">
      <c r="A245" s="266" t="str">
        <f>Table16[[#This Row],[PosiDT $ $ $ions2]]</f>
        <v>End $</v>
      </c>
      <c r="B245" t="s">
        <v>10122</v>
      </c>
      <c r="C245" t="s">
        <v>3414</v>
      </c>
      <c r="D245" t="s">
        <v>11968</v>
      </c>
      <c r="E245" s="115" t="s">
        <v>4306</v>
      </c>
      <c r="F245" s="115"/>
      <c r="G245" s="8">
        <v>2</v>
      </c>
      <c r="H245" s="8"/>
      <c r="M245" s="319" t="str">
        <f>VLOOKUP(TRIM(B245),'Team Rosters'!$B$1:$N$3777,2,FALSE)</f>
        <v>TOR</v>
      </c>
      <c r="N245" s="320">
        <f>VLOOKUP(TRIM(B245),BirthdateDraft!$A$1:$M$7865,2,FALSE)</f>
        <v>35663</v>
      </c>
      <c r="O245" s="99">
        <v>2024</v>
      </c>
    </row>
    <row r="246" spans="1:15" ht="12.75" hidden="1" customHeight="1">
      <c r="A246" s="266" t="str">
        <f>Table16[[#This Row],[PosiDT $ $ $ions2]]</f>
        <v>End $</v>
      </c>
      <c r="B246" t="s">
        <v>7997</v>
      </c>
      <c r="C246" t="s">
        <v>814</v>
      </c>
      <c r="D246" t="s">
        <v>11968</v>
      </c>
      <c r="E246" s="115" t="s">
        <v>4300</v>
      </c>
      <c r="F246" s="115"/>
      <c r="G246" s="8">
        <v>8</v>
      </c>
      <c r="H246" s="8"/>
      <c r="M246" s="319" t="str">
        <f>VLOOKUP(TRIM(B246),'Team Rosters'!$B$1:$N$3777,2,FALSE)</f>
        <v>LAS</v>
      </c>
      <c r="N246" s="320">
        <f>VLOOKUP(TRIM(B246),BirthdateDraft!$A$1:$M$7865,2,FALSE)</f>
        <v>36053</v>
      </c>
      <c r="O246" s="99">
        <v>2024</v>
      </c>
    </row>
    <row r="247" spans="1:15" ht="12.75" hidden="1" customHeight="1">
      <c r="A247" s="266" t="str">
        <f>Table16[[#This Row],[PosiDT $ $ $ions2]]</f>
        <v>End $</v>
      </c>
      <c r="B247" t="s">
        <v>11070</v>
      </c>
      <c r="C247" t="s">
        <v>791</v>
      </c>
      <c r="D247" t="s">
        <v>11968</v>
      </c>
      <c r="E247" s="115" t="s">
        <v>4306</v>
      </c>
      <c r="F247" s="115"/>
      <c r="G247" s="8">
        <v>1</v>
      </c>
      <c r="H247" s="8"/>
      <c r="M247" s="319" t="e">
        <f>VLOOKUP(TRIM(B247),'Team Rosters'!$B$1:$N$3777,2,FALSE)</f>
        <v>#N/A</v>
      </c>
      <c r="N247" s="320">
        <f>VLOOKUP(TRIM(B247),BirthdateDraft!$A$1:$M$7865,2,FALSE)</f>
        <v>36829</v>
      </c>
      <c r="O247" s="99">
        <v>2024</v>
      </c>
    </row>
    <row r="248" spans="1:15" ht="12.75" hidden="1" customHeight="1">
      <c r="A248" s="266" t="str">
        <f>Table16[[#This Row],[PosiDT $ $ $ions2]]</f>
        <v>End $</v>
      </c>
      <c r="B248" t="s">
        <v>9303</v>
      </c>
      <c r="C248" t="s">
        <v>82</v>
      </c>
      <c r="D248" t="s">
        <v>11968</v>
      </c>
      <c r="E248" s="115" t="s">
        <v>4306</v>
      </c>
      <c r="F248" s="115"/>
      <c r="G248" s="8">
        <v>6</v>
      </c>
      <c r="H248" s="8"/>
      <c r="M248" s="319" t="str">
        <f>VLOOKUP(TRIM(B248),'Team Rosters'!$B$1:$N$3777,2,FALSE)</f>
        <v>VIR</v>
      </c>
      <c r="N248" s="320">
        <f>VLOOKUP(TRIM(B248),BirthdateDraft!$A$1:$M$7865,2,FALSE)</f>
        <v>34549</v>
      </c>
      <c r="O248" s="99">
        <v>2024</v>
      </c>
    </row>
    <row r="249" spans="1:15" ht="12.75" hidden="1" customHeight="1">
      <c r="A249" s="266" t="str">
        <f>Table16[[#This Row],[PosiDT $ $ $ions2]]</f>
        <v>End $</v>
      </c>
      <c r="B249" t="s">
        <v>5542</v>
      </c>
      <c r="C249" t="s">
        <v>5991</v>
      </c>
      <c r="D249" t="s">
        <v>11968</v>
      </c>
      <c r="E249" s="115" t="s">
        <v>4306</v>
      </c>
      <c r="F249" s="115"/>
      <c r="G249" s="8">
        <v>5</v>
      </c>
      <c r="H249" s="8"/>
      <c r="M249" s="319" t="str">
        <f>VLOOKUP(TRIM(B249),'Team Rosters'!$B$1:$N$3777,2,FALSE)</f>
        <v>VER</v>
      </c>
      <c r="N249" s="320">
        <f>VLOOKUP(TRIM(B249),BirthdateDraft!$A$1:$M$7865,2,FALSE)</f>
        <v>34589</v>
      </c>
      <c r="O249" s="99">
        <v>2024</v>
      </c>
    </row>
    <row r="250" spans="1:15" ht="12.75" hidden="1" customHeight="1">
      <c r="A250" s="266" t="str">
        <f>Table16[[#This Row],[PosiDT $ $ $ions2]]</f>
        <v>End $</v>
      </c>
      <c r="B250" t="s">
        <v>8887</v>
      </c>
      <c r="C250" t="s">
        <v>792</v>
      </c>
      <c r="D250" t="s">
        <v>11968</v>
      </c>
      <c r="E250" s="115" t="s">
        <v>4306</v>
      </c>
      <c r="F250" s="115"/>
      <c r="G250" s="8">
        <v>0</v>
      </c>
      <c r="H250" s="8"/>
      <c r="M250" s="319" t="e">
        <f>VLOOKUP(TRIM(B250),'Team Rosters'!$B$1:$N$3777,2,FALSE)</f>
        <v>#N/A</v>
      </c>
      <c r="N250" s="320">
        <f>VLOOKUP(TRIM(B250),BirthdateDraft!$A$1:$M$7865,2,FALSE)</f>
        <v>35309</v>
      </c>
      <c r="O250" s="99">
        <v>2024</v>
      </c>
    </row>
    <row r="251" spans="1:15" ht="12.75" hidden="1" customHeight="1">
      <c r="A251" s="266" t="str">
        <f>Table16[[#This Row],[PosiDT $ $ $ions2]]</f>
        <v>End $</v>
      </c>
      <c r="B251" t="s">
        <v>2835</v>
      </c>
      <c r="C251" t="s">
        <v>804</v>
      </c>
      <c r="D251" t="s">
        <v>11968</v>
      </c>
      <c r="E251" s="115" t="s">
        <v>4300</v>
      </c>
      <c r="F251" s="115"/>
      <c r="G251" s="8">
        <v>3</v>
      </c>
      <c r="H251" s="8"/>
      <c r="M251" s="319" t="str">
        <f>VLOOKUP(TRIM(B251),'Team Rosters'!$B$1:$N$3777,2,FALSE)</f>
        <v>CAVE</v>
      </c>
      <c r="N251" s="320">
        <f>VLOOKUP(TRIM(B251),BirthdateDraft!$A$1:$M$7865,2,FALSE)</f>
        <v>32236</v>
      </c>
      <c r="O251" s="99">
        <v>2024</v>
      </c>
    </row>
    <row r="252" spans="1:15" ht="12.75" hidden="1" customHeight="1">
      <c r="A252" s="266" t="str">
        <f>Table16[[#This Row],[PosiDT $ $ $ions2]]</f>
        <v>End $</v>
      </c>
      <c r="B252" t="s">
        <v>6630</v>
      </c>
      <c r="C252" t="s">
        <v>793</v>
      </c>
      <c r="D252" t="s">
        <v>11968</v>
      </c>
      <c r="E252" s="115" t="s">
        <v>4306</v>
      </c>
      <c r="F252" s="115"/>
      <c r="G252" s="8">
        <v>2</v>
      </c>
      <c r="H252" s="8"/>
      <c r="M252" s="319" t="str">
        <f>VLOOKUP(TRIM(B252),'Team Rosters'!$B$1:$N$3777,2,FALSE)</f>
        <v>DAY</v>
      </c>
      <c r="N252" s="320">
        <f>VLOOKUP(TRIM(B252),BirthdateDraft!$A$1:$M$7865,2,FALSE)</f>
        <v>35565</v>
      </c>
      <c r="O252" s="99">
        <v>2024</v>
      </c>
    </row>
    <row r="253" spans="1:15" ht="12.75" hidden="1" customHeight="1">
      <c r="A253" s="266" t="str">
        <f>Table16[[#This Row],[PosiDT $ $ $ions2]]</f>
        <v>End $</v>
      </c>
      <c r="B253" t="s">
        <v>6125</v>
      </c>
      <c r="C253" t="s">
        <v>83</v>
      </c>
      <c r="D253" t="s">
        <v>11968</v>
      </c>
      <c r="E253" s="115" t="s">
        <v>4306</v>
      </c>
      <c r="F253" s="115"/>
      <c r="G253" s="8">
        <v>2</v>
      </c>
      <c r="H253" s="8"/>
      <c r="M253" s="319" t="str">
        <f>VLOOKUP(TRIM(B253),'Team Rosters'!$B$1:$N$3777,2,FALSE)</f>
        <v>CHA</v>
      </c>
      <c r="N253" s="320">
        <f>VLOOKUP(TRIM(B253),BirthdateDraft!$A$1:$M$7865,2,FALSE)</f>
        <v>34764</v>
      </c>
      <c r="O253" s="99">
        <v>2024</v>
      </c>
    </row>
    <row r="254" spans="1:15" ht="12.75" hidden="1" customHeight="1">
      <c r="A254" s="266" t="str">
        <f>Table16[[#This Row],[PosiDT $ $ $ions2]]</f>
        <v>End $</v>
      </c>
      <c r="B254" t="s">
        <v>11100</v>
      </c>
      <c r="C254" t="s">
        <v>792</v>
      </c>
      <c r="D254" t="s">
        <v>11968</v>
      </c>
      <c r="E254" s="115" t="s">
        <v>4306</v>
      </c>
      <c r="F254" s="115"/>
      <c r="G254" s="8">
        <v>4</v>
      </c>
      <c r="H254" s="8"/>
      <c r="M254" s="319" t="str">
        <f>VLOOKUP(TRIM(B254),'Team Rosters'!$B$1:$N$3777,2,FALSE)</f>
        <v>DRA</v>
      </c>
      <c r="N254" s="320">
        <f>VLOOKUP(TRIM(B254),BirthdateDraft!$A$1:$M$7865,2,FALSE)</f>
        <v>37117</v>
      </c>
      <c r="O254" s="99">
        <v>2024</v>
      </c>
    </row>
    <row r="255" spans="1:15" ht="12.75" hidden="1" customHeight="1">
      <c r="A255" s="266" t="str">
        <f>Table16[[#This Row],[PosiDT $ $ $ions2]]</f>
        <v>End $</v>
      </c>
      <c r="B255" t="s">
        <v>11108</v>
      </c>
      <c r="C255" t="s">
        <v>800</v>
      </c>
      <c r="D255" t="s">
        <v>11968</v>
      </c>
      <c r="E255" s="115" t="s">
        <v>4306</v>
      </c>
      <c r="F255" s="115"/>
      <c r="G255" s="8">
        <v>2</v>
      </c>
      <c r="H255" s="8"/>
      <c r="M255" s="319" t="e">
        <f>VLOOKUP(TRIM(B255),'Team Rosters'!$B$1:$N$3777,2,FALSE)</f>
        <v>#N/A</v>
      </c>
      <c r="N255" s="320">
        <f>VLOOKUP(TRIM(B255),BirthdateDraft!$A$1:$M$7865,2,FALSE)</f>
        <v>36187</v>
      </c>
      <c r="O255" s="99">
        <v>2024</v>
      </c>
    </row>
    <row r="256" spans="1:15" ht="12.75" hidden="1" customHeight="1">
      <c r="A256" s="266" t="str">
        <f>Table16[[#This Row],[PosiDT $ $ $ions2]]</f>
        <v>End $</v>
      </c>
      <c r="B256" t="s">
        <v>10208</v>
      </c>
      <c r="C256" t="s">
        <v>799</v>
      </c>
      <c r="D256" t="s">
        <v>11968</v>
      </c>
      <c r="E256" s="115" t="s">
        <v>4306</v>
      </c>
      <c r="F256" s="115"/>
      <c r="G256" s="8">
        <v>3</v>
      </c>
      <c r="H256" s="8"/>
      <c r="M256" s="319" t="e">
        <f>VLOOKUP(TRIM(B256),'Team Rosters'!$B$1:$N$3777,2,FALSE)</f>
        <v>#N/A</v>
      </c>
      <c r="N256" s="320">
        <f>VLOOKUP(TRIM(B256),BirthdateDraft!$A$1:$M$7865,2,FALSE)</f>
        <v>35743</v>
      </c>
      <c r="O256" s="99">
        <v>2024</v>
      </c>
    </row>
    <row r="257" spans="1:15" ht="12.75" hidden="1" customHeight="1">
      <c r="A257" s="266" t="str">
        <f>Table16[[#This Row],[PosiDT $ $ $ions2]]</f>
        <v>End $</v>
      </c>
      <c r="B257" t="s">
        <v>11117</v>
      </c>
      <c r="C257" t="s">
        <v>85</v>
      </c>
      <c r="D257" t="s">
        <v>11968</v>
      </c>
      <c r="E257" s="115" t="s">
        <v>4306</v>
      </c>
      <c r="F257" s="115"/>
      <c r="G257" s="8">
        <v>0</v>
      </c>
      <c r="H257" s="8"/>
      <c r="M257" s="319" t="e">
        <f>VLOOKUP(TRIM(B257),'Team Rosters'!$B$1:$N$3777,2,FALSE)</f>
        <v>#N/A</v>
      </c>
      <c r="N257" s="320">
        <f>VLOOKUP(TRIM(B257),BirthdateDraft!$A$1:$M$7865,2,FALSE)</f>
        <v>36759</v>
      </c>
      <c r="O257" s="99">
        <v>2024</v>
      </c>
    </row>
    <row r="258" spans="1:15" ht="12.75" hidden="1" customHeight="1">
      <c r="A258" s="266" t="str">
        <f>Table16[[#This Row],[PosiDT $ $ $ions2]]</f>
        <v>End $</v>
      </c>
      <c r="B258" t="s">
        <v>2963</v>
      </c>
      <c r="C258" t="s">
        <v>85</v>
      </c>
      <c r="D258" t="s">
        <v>11968</v>
      </c>
      <c r="E258" s="115" t="s">
        <v>4306</v>
      </c>
      <c r="F258" s="115"/>
      <c r="G258" s="8">
        <v>5</v>
      </c>
      <c r="H258" s="8"/>
      <c r="M258" s="319" t="str">
        <f>VLOOKUP(TRIM(B258),'Team Rosters'!$B$1:$N$3777,2,FALSE)</f>
        <v>ROS</v>
      </c>
      <c r="N258" s="320">
        <f>VLOOKUP(TRIM(B258),BirthdateDraft!$A$1:$M$7865,2,FALSE)</f>
        <v>32368</v>
      </c>
      <c r="O258" s="99">
        <v>2024</v>
      </c>
    </row>
    <row r="259" spans="1:15" ht="12.75" hidden="1" customHeight="1">
      <c r="A259" s="266" t="str">
        <f>Table16[[#This Row],[PosiDT $ $ $ions2]]</f>
        <v>End $</v>
      </c>
      <c r="B259" t="s">
        <v>10126</v>
      </c>
      <c r="C259" t="s">
        <v>798</v>
      </c>
      <c r="D259" t="s">
        <v>11968</v>
      </c>
      <c r="E259" s="115" t="s">
        <v>4306</v>
      </c>
      <c r="F259" s="115"/>
      <c r="G259" s="8">
        <v>4</v>
      </c>
      <c r="H259" s="8"/>
      <c r="M259" s="319" t="str">
        <f>VLOOKUP(TRIM(B259),'Team Rosters'!$B$1:$N$3777,2,FALSE)</f>
        <v>TOR</v>
      </c>
      <c r="N259" s="320">
        <f>VLOOKUP(TRIM(B259),BirthdateDraft!$A$1:$M$7865,2,FALSE)</f>
        <v>36993</v>
      </c>
      <c r="O259" s="99">
        <v>2024</v>
      </c>
    </row>
    <row r="260" spans="1:15" ht="12.75" hidden="1" customHeight="1">
      <c r="A260" s="266" t="str">
        <f>Table16[[#This Row],[PosiDT $ $ $ions2]]</f>
        <v>End $</v>
      </c>
      <c r="B260" t="s">
        <v>10223</v>
      </c>
      <c r="C260" t="s">
        <v>814</v>
      </c>
      <c r="D260" t="s">
        <v>11968</v>
      </c>
      <c r="E260" s="115" t="s">
        <v>4306</v>
      </c>
      <c r="F260" s="115"/>
      <c r="G260" s="8">
        <v>0</v>
      </c>
      <c r="H260" s="8"/>
      <c r="M260" s="319" t="e">
        <f>VLOOKUP(TRIM(B260),'Team Rosters'!$B$1:$N$3777,2,FALSE)</f>
        <v>#N/A</v>
      </c>
      <c r="N260" s="320">
        <f>VLOOKUP(TRIM(B260),BirthdateDraft!$A$1:$M$7865,2,FALSE)</f>
        <v>35913</v>
      </c>
      <c r="O260" s="99">
        <v>2024</v>
      </c>
    </row>
    <row r="261" spans="1:15" ht="12.75" hidden="1" customHeight="1">
      <c r="A261" s="266" t="str">
        <f>Table16[[#This Row],[PosiDT $ $ $ions2]]</f>
        <v>End $</v>
      </c>
      <c r="B261" t="s">
        <v>11144</v>
      </c>
      <c r="C261" t="s">
        <v>800</v>
      </c>
      <c r="D261" t="s">
        <v>11968</v>
      </c>
      <c r="E261" s="115" t="s">
        <v>4306</v>
      </c>
      <c r="F261" s="115"/>
      <c r="G261" s="8">
        <v>0</v>
      </c>
      <c r="H261" s="8"/>
      <c r="M261" s="319" t="e">
        <f>VLOOKUP(TRIM(B261),'Team Rosters'!$B$1:$N$3777,2,FALSE)</f>
        <v>#N/A</v>
      </c>
      <c r="N261" s="320">
        <f>VLOOKUP(TRIM(B261),BirthdateDraft!$A$1:$M$7865,2,FALSE)</f>
        <v>36093</v>
      </c>
      <c r="O261" s="99">
        <v>2024</v>
      </c>
    </row>
    <row r="262" spans="1:15" ht="12.75" hidden="1" customHeight="1">
      <c r="A262" s="266" t="str">
        <f>Table16[[#This Row],[PosiDT $ $ $ions2]]</f>
        <v>End $</v>
      </c>
      <c r="B262" t="s">
        <v>6111</v>
      </c>
      <c r="C262" t="s">
        <v>791</v>
      </c>
      <c r="D262" t="s">
        <v>11968</v>
      </c>
      <c r="E262" s="115" t="s">
        <v>4306</v>
      </c>
      <c r="F262" s="115"/>
      <c r="G262" s="8">
        <v>4</v>
      </c>
      <c r="H262" s="8"/>
      <c r="M262" s="319" t="e">
        <f>VLOOKUP(TRIM(B262),'Team Rosters'!$B$1:$N$3777,2,FALSE)</f>
        <v>#N/A</v>
      </c>
      <c r="N262" s="320">
        <f>VLOOKUP(TRIM(B262),BirthdateDraft!$A$1:$M$7865,2,FALSE)</f>
        <v>34499</v>
      </c>
      <c r="O262" s="99">
        <v>2024</v>
      </c>
    </row>
    <row r="263" spans="1:15" ht="12.75" hidden="1" customHeight="1">
      <c r="A263" s="266" t="str">
        <f>Table16[[#This Row],[PosiDT $ $ $ions2]]</f>
        <v>End $</v>
      </c>
      <c r="B263" t="s">
        <v>11161</v>
      </c>
      <c r="C263" t="s">
        <v>796</v>
      </c>
      <c r="D263" t="s">
        <v>11968</v>
      </c>
      <c r="E263" s="115" t="s">
        <v>4306</v>
      </c>
      <c r="F263" s="115"/>
      <c r="G263" s="8">
        <v>3</v>
      </c>
      <c r="H263" s="8"/>
      <c r="M263" s="319" t="e">
        <f>VLOOKUP(TRIM(B263),'Team Rosters'!$B$1:$N$3777,2,FALSE)</f>
        <v>#N/A</v>
      </c>
      <c r="N263" s="320">
        <f>VLOOKUP(TRIM(B263),BirthdateDraft!$A$1:$M$7865,2,FALSE)</f>
        <v>36561</v>
      </c>
      <c r="O263" s="99">
        <v>2024</v>
      </c>
    </row>
    <row r="264" spans="1:15" ht="12.75" hidden="1" customHeight="1">
      <c r="A264" s="266" t="str">
        <f>Table16[[#This Row],[PosiDT $ $ $ions2]]</f>
        <v>End $</v>
      </c>
      <c r="B264" t="s">
        <v>6057</v>
      </c>
      <c r="C264" t="s">
        <v>3414</v>
      </c>
      <c r="D264" t="s">
        <v>11968</v>
      </c>
      <c r="E264" s="115" t="s">
        <v>4306</v>
      </c>
      <c r="F264" s="115"/>
      <c r="G264" s="8">
        <v>0</v>
      </c>
      <c r="H264" s="8"/>
      <c r="M264" s="319" t="str">
        <f>VLOOKUP(TRIM(B264),'Team Rosters'!$B$1:$N$3777,2,FALSE)</f>
        <v>LAS</v>
      </c>
      <c r="N264" s="320">
        <f>VLOOKUP(TRIM(B264),BirthdateDraft!$A$1:$M$7865,2,FALSE)</f>
        <v>34514</v>
      </c>
      <c r="O264" s="99">
        <v>2024</v>
      </c>
    </row>
    <row r="265" spans="1:15" ht="12.75" hidden="1" customHeight="1">
      <c r="A265" s="266" t="str">
        <f>Table16[[#This Row],[PosiDT $ $ $ions2]]</f>
        <v>End $</v>
      </c>
      <c r="B265" t="s">
        <v>5461</v>
      </c>
      <c r="C265" t="s">
        <v>814</v>
      </c>
      <c r="D265" t="s">
        <v>11968</v>
      </c>
      <c r="E265" s="115" t="s">
        <v>4306</v>
      </c>
      <c r="F265" s="115"/>
      <c r="G265" s="8">
        <v>3</v>
      </c>
      <c r="H265" s="8"/>
      <c r="M265" s="319" t="e">
        <f>VLOOKUP(TRIM(B265),'Team Rosters'!$B$1:$N$3777,2,FALSE)</f>
        <v>#N/A</v>
      </c>
      <c r="N265" s="320">
        <f>VLOOKUP(TRIM(B265),BirthdateDraft!$A$1:$M$7865,2,FALSE)</f>
        <v>34502</v>
      </c>
      <c r="O265" s="99">
        <v>2024</v>
      </c>
    </row>
    <row r="266" spans="1:15" ht="12.75" hidden="1" customHeight="1">
      <c r="A266" s="266" t="str">
        <f>Table16[[#This Row],[PosiDT $ $ $ions2]]</f>
        <v>End $</v>
      </c>
      <c r="B266" t="s">
        <v>10321</v>
      </c>
      <c r="C266" t="s">
        <v>803</v>
      </c>
      <c r="D266" t="s">
        <v>11968</v>
      </c>
      <c r="E266" s="115" t="s">
        <v>4306</v>
      </c>
      <c r="F266" s="115"/>
      <c r="G266" s="8">
        <v>1</v>
      </c>
      <c r="H266" s="8"/>
      <c r="M266" s="319" t="e">
        <f>VLOOKUP(TRIM(B266),'Team Rosters'!$B$1:$N$3777,2,FALSE)</f>
        <v>#N/A</v>
      </c>
      <c r="N266" s="320">
        <f>VLOOKUP(TRIM(B266),BirthdateDraft!$A$1:$M$7865,2,FALSE)</f>
        <v>36733</v>
      </c>
      <c r="O266" s="99">
        <v>2024</v>
      </c>
    </row>
    <row r="267" spans="1:15" ht="12.75" hidden="1" customHeight="1">
      <c r="A267" s="266" t="str">
        <f>Table16[[#This Row],[PosiDT $ $ $ions2]]</f>
        <v>End $</v>
      </c>
      <c r="B267" t="s">
        <v>6557</v>
      </c>
      <c r="C267" t="s">
        <v>796</v>
      </c>
      <c r="D267" t="s">
        <v>11968</v>
      </c>
      <c r="E267" s="115" t="s">
        <v>4306</v>
      </c>
      <c r="F267" s="115"/>
      <c r="G267" s="8">
        <v>6</v>
      </c>
      <c r="H267" s="8"/>
      <c r="M267" s="319" t="e">
        <f>VLOOKUP(TRIM(B267),'Team Rosters'!$B$1:$N$3777,2,FALSE)</f>
        <v>#N/A</v>
      </c>
      <c r="N267" s="320">
        <f>VLOOKUP(TRIM(B267),BirthdateDraft!$A$1:$M$7865,2,FALSE)</f>
        <v>34729</v>
      </c>
      <c r="O267" s="99">
        <v>2024</v>
      </c>
    </row>
    <row r="268" spans="1:15" ht="12.75" hidden="1" customHeight="1">
      <c r="A268" s="266" t="str">
        <f>Table16[[#This Row],[PosiDT $ $ $ions2]]</f>
        <v>End $</v>
      </c>
      <c r="B268" t="s">
        <v>11186</v>
      </c>
      <c r="C268" t="s">
        <v>3414</v>
      </c>
      <c r="D268" t="s">
        <v>11968</v>
      </c>
      <c r="E268" s="115" t="s">
        <v>4306</v>
      </c>
      <c r="F268" s="115"/>
      <c r="G268" s="8">
        <v>5</v>
      </c>
      <c r="H268" s="8"/>
      <c r="M268" s="319" t="str">
        <f>VLOOKUP(TRIM(B268),'Team Rosters'!$B$1:$N$3777,2,FALSE)</f>
        <v>BEA</v>
      </c>
      <c r="N268" s="320">
        <f>VLOOKUP(TRIM(B268),BirthdateDraft!$A$1:$M$7865,2,FALSE)</f>
        <v>36315</v>
      </c>
      <c r="O268" s="99">
        <v>2024</v>
      </c>
    </row>
    <row r="269" spans="1:15" ht="12.75" hidden="1" customHeight="1">
      <c r="A269" s="266" t="str">
        <f>Table16[[#This Row],[PosiDT $ $ $ions2]]</f>
        <v>End $</v>
      </c>
      <c r="B269" t="s">
        <v>11209</v>
      </c>
      <c r="C269" t="s">
        <v>81</v>
      </c>
      <c r="D269" t="s">
        <v>11968</v>
      </c>
      <c r="E269" s="115" t="s">
        <v>4306</v>
      </c>
      <c r="F269" s="115"/>
      <c r="G269" s="8">
        <v>4</v>
      </c>
      <c r="H269" s="8"/>
      <c r="M269" s="319" t="str">
        <f>VLOOKUP(TRIM(B269),'Team Rosters'!$B$1:$N$3777,2,FALSE)</f>
        <v>DEL</v>
      </c>
      <c r="N269" s="320">
        <f>VLOOKUP(TRIM(B269),BirthdateDraft!$A$1:$M$7865,2,FALSE)</f>
        <v>37259</v>
      </c>
      <c r="O269" s="99">
        <v>2024</v>
      </c>
    </row>
    <row r="270" spans="1:15" ht="12.75" hidden="1" customHeight="1">
      <c r="A270" s="266" t="str">
        <f>Table16[[#This Row],[PosiDT $ $ $ions2]]</f>
        <v>End $</v>
      </c>
      <c r="B270" t="s">
        <v>5471</v>
      </c>
      <c r="C270" t="s">
        <v>1634</v>
      </c>
      <c r="D270" t="s">
        <v>11968</v>
      </c>
      <c r="E270" s="115" t="s">
        <v>4306</v>
      </c>
      <c r="F270" s="115"/>
      <c r="G270" s="8">
        <v>4</v>
      </c>
      <c r="H270" s="8"/>
      <c r="M270" s="319" t="e">
        <f>VLOOKUP(TRIM(B270),'Team Rosters'!$B$1:$N$3777,2,FALSE)</f>
        <v>#N/A</v>
      </c>
      <c r="N270" s="320">
        <f>VLOOKUP(TRIM(B270),BirthdateDraft!$A$1:$M$7865,2,FALSE)</f>
        <v>34279</v>
      </c>
      <c r="O270" s="99">
        <v>2024</v>
      </c>
    </row>
    <row r="271" spans="1:15" ht="12.75" hidden="1" customHeight="1">
      <c r="A271" s="266" t="str">
        <f>Table16[[#This Row],[PosiDT $ $ $ions2]]</f>
        <v>End $</v>
      </c>
      <c r="B271" t="s">
        <v>7168</v>
      </c>
      <c r="C271" t="s">
        <v>795</v>
      </c>
      <c r="D271" t="s">
        <v>11968</v>
      </c>
      <c r="E271" s="115" t="s">
        <v>4306</v>
      </c>
      <c r="F271" s="115"/>
      <c r="G271" s="8">
        <v>6</v>
      </c>
      <c r="H271" s="8"/>
      <c r="M271" s="319" t="str">
        <f>VLOOKUP(TRIM(B271),'Team Rosters'!$B$1:$N$3777,2,FALSE)</f>
        <v>VER</v>
      </c>
      <c r="N271" s="320">
        <f>VLOOKUP(TRIM(B271),BirthdateDraft!$A$1:$M$7865,2,FALSE)</f>
        <v>34813</v>
      </c>
      <c r="O271" s="99">
        <v>2024</v>
      </c>
    </row>
    <row r="272" spans="1:15" ht="12.75" hidden="1" customHeight="1">
      <c r="A272" s="266" t="str">
        <f>Table16[[#This Row],[PosiDT $ $ $ions2]]</f>
        <v>End $</v>
      </c>
      <c r="B272" t="s">
        <v>5553</v>
      </c>
      <c r="C272" t="s">
        <v>83</v>
      </c>
      <c r="D272" t="s">
        <v>11968</v>
      </c>
      <c r="E272" s="115" t="s">
        <v>4306</v>
      </c>
      <c r="F272" s="115"/>
      <c r="G272" s="8">
        <v>3</v>
      </c>
      <c r="H272" s="8"/>
      <c r="M272" s="319" t="str">
        <f>VLOOKUP(TRIM(B272),'Team Rosters'!$B$1:$N$3777,2,FALSE)</f>
        <v>AST</v>
      </c>
      <c r="N272" s="320">
        <f>VLOOKUP(TRIM(B272),BirthdateDraft!$A$1:$M$7865,2,FALSE)</f>
        <v>34867</v>
      </c>
      <c r="O272" s="99">
        <v>2024</v>
      </c>
    </row>
    <row r="273" spans="1:15" ht="12.75" hidden="1" customHeight="1">
      <c r="A273" s="266" t="str">
        <f>Table16[[#This Row],[PosiDT $ $ $ions2]]</f>
        <v>End $</v>
      </c>
      <c r="B273" t="s">
        <v>7141</v>
      </c>
      <c r="C273" t="s">
        <v>799</v>
      </c>
      <c r="D273" t="s">
        <v>11968</v>
      </c>
      <c r="E273" s="115" t="s">
        <v>4306</v>
      </c>
      <c r="F273" s="115"/>
      <c r="G273" s="8">
        <v>8</v>
      </c>
      <c r="H273" s="8"/>
      <c r="M273" s="319" t="str">
        <f>VLOOKUP(TRIM(B273),'Team Rosters'!$B$1:$N$3777,2,FALSE)</f>
        <v>VER</v>
      </c>
      <c r="N273" s="320">
        <f>VLOOKUP(TRIM(B273),BirthdateDraft!$A$1:$M$7865,2,FALSE)</f>
        <v>35662</v>
      </c>
      <c r="O273" s="99">
        <v>2024</v>
      </c>
    </row>
    <row r="274" spans="1:15" ht="12.75" hidden="1" customHeight="1">
      <c r="A274" s="266" t="str">
        <f>Table16[[#This Row],[PosiDT $ $ $ions2]]</f>
        <v>End $</v>
      </c>
      <c r="B274" t="s">
        <v>7199</v>
      </c>
      <c r="C274" t="s">
        <v>791</v>
      </c>
      <c r="D274" t="s">
        <v>11968</v>
      </c>
      <c r="E274" s="115" t="s">
        <v>4306</v>
      </c>
      <c r="F274" s="115"/>
      <c r="G274" s="8">
        <v>0</v>
      </c>
      <c r="H274" s="8"/>
      <c r="M274" s="319" t="e">
        <f>VLOOKUP(TRIM(B274),'Team Rosters'!$B$1:$N$3777,2,FALSE)</f>
        <v>#N/A</v>
      </c>
      <c r="N274" s="320">
        <f>VLOOKUP(TRIM(B274),BirthdateDraft!$A$1:$M$7865,2,FALSE)</f>
        <v>35555</v>
      </c>
      <c r="O274" s="99">
        <v>2024</v>
      </c>
    </row>
    <row r="275" spans="1:15" ht="12.75" hidden="1" customHeight="1">
      <c r="A275" s="266" t="str">
        <f>Table16[[#This Row],[PosiDT $ $ $ions2]]</f>
        <v>End $</v>
      </c>
      <c r="B275" t="s">
        <v>10005</v>
      </c>
      <c r="C275" t="s">
        <v>793</v>
      </c>
      <c r="D275" t="s">
        <v>11968</v>
      </c>
      <c r="E275" s="115" t="s">
        <v>4306</v>
      </c>
      <c r="F275" s="115"/>
      <c r="G275" s="8">
        <v>1</v>
      </c>
      <c r="H275" s="8"/>
      <c r="M275" s="319" t="str">
        <f>VLOOKUP(TRIM(B275),'Team Rosters'!$B$1:$N$3777,2,FALSE)</f>
        <v>BEA</v>
      </c>
      <c r="N275" s="320">
        <f>VLOOKUP(TRIM(B275),BirthdateDraft!$A$1:$M$7865,2,FALSE)</f>
        <v>35978</v>
      </c>
      <c r="O275" s="99">
        <v>2024</v>
      </c>
    </row>
    <row r="276" spans="1:15" ht="12.75" hidden="1" customHeight="1">
      <c r="A276" s="266" t="str">
        <f>Table16[[#This Row],[PosiDT $ $ $ions2]]</f>
        <v>End $</v>
      </c>
      <c r="B276" t="s">
        <v>9255</v>
      </c>
      <c r="C276" t="s">
        <v>8191</v>
      </c>
      <c r="D276" t="s">
        <v>11968</v>
      </c>
      <c r="E276" s="115" t="s">
        <v>4306</v>
      </c>
      <c r="F276" s="115"/>
      <c r="G276" s="8">
        <v>3</v>
      </c>
      <c r="H276" s="8"/>
      <c r="M276" s="319" t="e">
        <f>VLOOKUP(TRIM(B276),'Team Rosters'!$B$1:$N$3777,2,FALSE)</f>
        <v>#N/A</v>
      </c>
      <c r="N276" s="320">
        <f>VLOOKUP(TRIM(B276),BirthdateDraft!$A$1:$M$7865,2,FALSE)</f>
        <v>0</v>
      </c>
      <c r="O276" s="99">
        <v>2024</v>
      </c>
    </row>
    <row r="277" spans="1:15" ht="12.75" hidden="1" customHeight="1">
      <c r="A277" s="266" t="str">
        <f>Table16[[#This Row],[PosiDT $ $ $ions2]]</f>
        <v>End $</v>
      </c>
      <c r="B277" t="s">
        <v>8994</v>
      </c>
      <c r="C277" t="s">
        <v>81</v>
      </c>
      <c r="D277" t="s">
        <v>11968</v>
      </c>
      <c r="E277" s="115" t="s">
        <v>4306</v>
      </c>
      <c r="F277" s="115"/>
      <c r="G277" s="8">
        <v>2</v>
      </c>
      <c r="H277" s="8"/>
      <c r="M277" s="319" t="e">
        <f>VLOOKUP(TRIM(B277),'Team Rosters'!$B$1:$N$3777,2,FALSE)</f>
        <v>#N/A</v>
      </c>
      <c r="N277" s="320">
        <f>VLOOKUP(TRIM(B277),BirthdateDraft!$A$1:$M$7865,2,FALSE)</f>
        <v>36404</v>
      </c>
      <c r="O277" s="99">
        <v>2024</v>
      </c>
    </row>
    <row r="278" spans="1:15" ht="12.75" hidden="1" customHeight="1">
      <c r="A278" s="266" t="str">
        <f>Table16[[#This Row],[PosiDT $ $ $ions2]]</f>
        <v>End $</v>
      </c>
      <c r="B278" t="s">
        <v>10273</v>
      </c>
      <c r="C278" t="s">
        <v>790</v>
      </c>
      <c r="D278" t="s">
        <v>11968</v>
      </c>
      <c r="E278" s="115" t="s">
        <v>4306</v>
      </c>
      <c r="F278" s="115"/>
      <c r="G278" s="8">
        <v>2</v>
      </c>
      <c r="H278" s="8"/>
      <c r="M278" s="319" t="e">
        <f>VLOOKUP(TRIM(B278),'Team Rosters'!$B$1:$N$3777,2,FALSE)</f>
        <v>#N/A</v>
      </c>
      <c r="N278" s="320">
        <f>VLOOKUP(TRIM(B278),BirthdateDraft!$A$1:$M$7865,2,FALSE)</f>
        <v>35746</v>
      </c>
      <c r="O278" s="99">
        <v>2024</v>
      </c>
    </row>
    <row r="279" spans="1:15" ht="12.75" hidden="1" customHeight="1">
      <c r="A279" s="266" t="str">
        <f>Table16[[#This Row],[PosiDT $ $ $ions2]]</f>
        <v>End $</v>
      </c>
      <c r="B279" t="s">
        <v>11351</v>
      </c>
      <c r="C279" t="s">
        <v>785</v>
      </c>
      <c r="D279" t="s">
        <v>11968</v>
      </c>
      <c r="E279" s="115" t="s">
        <v>4300</v>
      </c>
      <c r="F279" s="115"/>
      <c r="G279" s="8">
        <v>1</v>
      </c>
      <c r="H279" s="8"/>
      <c r="M279" s="319" t="str">
        <f>VLOOKUP(TRIM(B279),'Team Rosters'!$B$1:$N$3777,2,FALSE)</f>
        <v>VIR</v>
      </c>
      <c r="N279" s="320">
        <f>VLOOKUP(TRIM(B279),BirthdateDraft!$A$1:$M$7865,2,FALSE)</f>
        <v>36180</v>
      </c>
      <c r="O279" s="99">
        <v>2024</v>
      </c>
    </row>
    <row r="280" spans="1:15" ht="12.75" hidden="1" customHeight="1">
      <c r="A280" s="266" t="str">
        <f>Table16[[#This Row],[PosiDT $ $ $ions2]]</f>
        <v>End $</v>
      </c>
      <c r="B280" t="s">
        <v>10020</v>
      </c>
      <c r="C280" t="s">
        <v>82</v>
      </c>
      <c r="D280" t="s">
        <v>11968</v>
      </c>
      <c r="E280" s="115" t="s">
        <v>4306</v>
      </c>
      <c r="F280" s="115"/>
      <c r="G280" s="8">
        <v>7</v>
      </c>
      <c r="H280" s="8"/>
      <c r="M280" s="319" t="str">
        <f>VLOOKUP(TRIM(B280),'Team Rosters'!$B$1:$N$3777,2,FALSE)</f>
        <v>BIR</v>
      </c>
      <c r="N280" s="320">
        <f>VLOOKUP(TRIM(B280),BirthdateDraft!$A$1:$M$7865,2,FALSE)</f>
        <v>36250</v>
      </c>
      <c r="O280" s="99">
        <v>2024</v>
      </c>
    </row>
    <row r="281" spans="1:15" ht="12.75" hidden="1" customHeight="1">
      <c r="A281" s="266" t="str">
        <f>Table16[[#This Row],[PosiDT $ $ $ions2]]</f>
        <v>End $</v>
      </c>
      <c r="B281" t="s">
        <v>11364</v>
      </c>
      <c r="C281" t="s">
        <v>8191</v>
      </c>
      <c r="D281" t="s">
        <v>11968</v>
      </c>
      <c r="E281" s="115" t="s">
        <v>4306</v>
      </c>
      <c r="F281" s="115"/>
      <c r="G281" s="8">
        <v>5</v>
      </c>
      <c r="H281" s="8"/>
      <c r="M281" s="319" t="str">
        <f>VLOOKUP(TRIM(B281),'Team Rosters'!$B$1:$N$3777,2,FALSE)</f>
        <v>DAY</v>
      </c>
      <c r="N281" s="320">
        <f>VLOOKUP(TRIM(B281),BirthdateDraft!$A$1:$M$7865,2,FALSE)</f>
        <v>36666</v>
      </c>
      <c r="O281" s="99">
        <v>2024</v>
      </c>
    </row>
    <row r="282" spans="1:15" ht="12.75" hidden="1" customHeight="1">
      <c r="A282" s="266" t="str">
        <f>Table16[[#This Row],[PosiDT $ $ $ions2]]</f>
        <v>End $</v>
      </c>
      <c r="B282" t="s">
        <v>7190</v>
      </c>
      <c r="C282" t="s">
        <v>1634</v>
      </c>
      <c r="D282" t="s">
        <v>11968</v>
      </c>
      <c r="E282" s="115" t="s">
        <v>4306</v>
      </c>
      <c r="F282" s="115"/>
      <c r="G282" s="8">
        <v>0</v>
      </c>
      <c r="H282" s="8"/>
      <c r="M282" s="319" t="e">
        <f>VLOOKUP(TRIM(B282),'Team Rosters'!$B$1:$N$3777,2,FALSE)</f>
        <v>#N/A</v>
      </c>
      <c r="N282" s="320">
        <f>VLOOKUP(TRIM(B282),BirthdateDraft!$A$1:$M$7865,2,FALSE)</f>
        <v>34808</v>
      </c>
      <c r="O282" s="99">
        <v>2024</v>
      </c>
    </row>
    <row r="283" spans="1:15" ht="12.75" hidden="1" customHeight="1">
      <c r="A283" s="266" t="str">
        <f>Table16[[#This Row],[PosiDT $ $ $ions2]]</f>
        <v>End $</v>
      </c>
      <c r="B283" t="s">
        <v>10015</v>
      </c>
      <c r="C283" t="s">
        <v>795</v>
      </c>
      <c r="D283" t="s">
        <v>11968</v>
      </c>
      <c r="E283" s="115" t="s">
        <v>4306</v>
      </c>
      <c r="F283" s="115"/>
      <c r="G283" s="8">
        <v>7</v>
      </c>
      <c r="H283" s="8"/>
      <c r="M283" s="319" t="str">
        <f>VLOOKUP(TRIM(B283),'Team Rosters'!$B$1:$N$3777,2,FALSE)</f>
        <v>NYC</v>
      </c>
      <c r="N283" s="320">
        <f>VLOOKUP(TRIM(B283),BirthdateDraft!$A$1:$M$7865,2,FALSE)</f>
        <v>36774</v>
      </c>
      <c r="O283" s="99">
        <v>2024</v>
      </c>
    </row>
    <row r="284" spans="1:15" ht="12.75" hidden="1" customHeight="1">
      <c r="A284" s="266" t="str">
        <f>Table16[[#This Row],[PosiDT $ $ $ions2]]</f>
        <v>End $</v>
      </c>
      <c r="B284" t="s">
        <v>7987</v>
      </c>
      <c r="C284" t="s">
        <v>798</v>
      </c>
      <c r="D284" t="s">
        <v>11968</v>
      </c>
      <c r="E284" s="115" t="s">
        <v>4306</v>
      </c>
      <c r="F284" s="115"/>
      <c r="G284" s="8">
        <v>9</v>
      </c>
      <c r="H284" s="8"/>
      <c r="M284" s="319" t="str">
        <f>VLOOKUP(TRIM(B284),'Team Rosters'!$B$1:$N$3777,2,FALSE)</f>
        <v>JER</v>
      </c>
      <c r="N284" s="320">
        <f>VLOOKUP(TRIM(B284),BirthdateDraft!$A$1:$M$7865,2,FALSE)</f>
        <v>36264</v>
      </c>
      <c r="O284" s="99">
        <v>2024</v>
      </c>
    </row>
    <row r="285" spans="1:15" ht="12.75" hidden="1" customHeight="1">
      <c r="A285" s="266" t="str">
        <f>Table16[[#This Row],[PosiDT $ $ $ions2]]</f>
        <v>End $ OLB</v>
      </c>
      <c r="B285" t="s">
        <v>5044</v>
      </c>
      <c r="C285" t="s">
        <v>813</v>
      </c>
      <c r="D285" t="s">
        <v>11969</v>
      </c>
      <c r="E285" s="115" t="s">
        <v>4306</v>
      </c>
      <c r="F285" s="115" t="s">
        <v>4299</v>
      </c>
      <c r="G285" s="8">
        <v>0</v>
      </c>
      <c r="H285" s="8"/>
      <c r="M285" s="319" t="e">
        <f>VLOOKUP(TRIM(B285),'Team Rosters'!$B$1:$N$3777,2,FALSE)</f>
        <v>#N/A</v>
      </c>
      <c r="N285" s="320">
        <f>VLOOKUP(TRIM(B285),BirthdateDraft!$A$1:$M$7865,2,FALSE)</f>
        <v>34134</v>
      </c>
      <c r="O285" s="99">
        <v>2024</v>
      </c>
    </row>
    <row r="286" spans="1:15" ht="12.75" hidden="1" customHeight="1">
      <c r="A286" s="266" t="str">
        <f>Table16[[#This Row],[PosiDT $ $ $ions2]]</f>
        <v>End $ OLB</v>
      </c>
      <c r="B286" t="s">
        <v>11093</v>
      </c>
      <c r="C286" t="s">
        <v>813</v>
      </c>
      <c r="D286" t="s">
        <v>11969</v>
      </c>
      <c r="E286" s="115" t="s">
        <v>4306</v>
      </c>
      <c r="F286" s="115" t="s">
        <v>4299</v>
      </c>
      <c r="G286" s="8">
        <v>0</v>
      </c>
      <c r="H286" s="8"/>
      <c r="M286" s="319" t="str">
        <f>VLOOKUP(TRIM(B286),'Team Rosters'!$B$1:$N$3777,2,FALSE)</f>
        <v>DEL</v>
      </c>
      <c r="N286" s="320">
        <f>VLOOKUP(TRIM(B286),BirthdateDraft!$A$1:$M$7865,2,FALSE)</f>
        <v>36969</v>
      </c>
      <c r="O286" s="99">
        <v>2024</v>
      </c>
    </row>
    <row r="287" spans="1:15" ht="12.75" hidden="1" customHeight="1">
      <c r="A287" s="266" t="str">
        <f>Table16[[#This Row],[PosiDT $ $ $ions2]]</f>
        <v>End $ OLB</v>
      </c>
      <c r="B287" t="s">
        <v>6510</v>
      </c>
      <c r="C287" t="s">
        <v>797</v>
      </c>
      <c r="D287" t="s">
        <v>11969</v>
      </c>
      <c r="E287" s="115" t="s">
        <v>4306</v>
      </c>
      <c r="F287" s="115" t="s">
        <v>4299</v>
      </c>
      <c r="G287" s="8">
        <v>2</v>
      </c>
      <c r="H287" s="8"/>
      <c r="M287" s="319" t="e">
        <f>VLOOKUP(TRIM(B287),'Team Rosters'!$B$1:$N$3777,2,FALSE)</f>
        <v>#N/A</v>
      </c>
      <c r="N287" s="320">
        <f>VLOOKUP(TRIM(B287),BirthdateDraft!$A$1:$M$7865,2,FALSE)</f>
        <v>34319</v>
      </c>
      <c r="O287" s="99">
        <v>2024</v>
      </c>
    </row>
    <row r="288" spans="1:15" ht="12.75" hidden="1" customHeight="1">
      <c r="A288" s="266" t="str">
        <f>Table16[[#This Row],[PosiDT $ $ $ions2]]</f>
        <v>End $ OLB</v>
      </c>
      <c r="B288" t="s">
        <v>8061</v>
      </c>
      <c r="C288" t="s">
        <v>3414</v>
      </c>
      <c r="D288" t="s">
        <v>11969</v>
      </c>
      <c r="E288" s="115" t="s">
        <v>4306</v>
      </c>
      <c r="F288" s="115" t="s">
        <v>4299</v>
      </c>
      <c r="G288" s="8">
        <v>12</v>
      </c>
      <c r="H288" s="8">
        <v>2</v>
      </c>
      <c r="M288" s="319" t="str">
        <f>VLOOKUP(TRIM(B288),'Team Rosters'!$B$1:$N$3777,2,FALSE)</f>
        <v>TOR</v>
      </c>
      <c r="N288" s="320">
        <f>VLOOKUP(TRIM(B288),BirthdateDraft!$A$1:$M$7865,2,FALSE)</f>
        <v>35902</v>
      </c>
      <c r="O288" s="99">
        <v>2024</v>
      </c>
    </row>
    <row r="289" spans="1:15" ht="12.75" hidden="1" customHeight="1">
      <c r="A289" s="266" t="str">
        <f>Table16[[#This Row],[PosiDT $ $ $ions2]]</f>
        <v>End $ OLB</v>
      </c>
      <c r="B289" t="s">
        <v>6633</v>
      </c>
      <c r="C289" t="s">
        <v>796</v>
      </c>
      <c r="D289" t="s">
        <v>11969</v>
      </c>
      <c r="E289" s="115" t="s">
        <v>4306</v>
      </c>
      <c r="F289" s="115" t="s">
        <v>4299</v>
      </c>
      <c r="G289" s="8">
        <v>4</v>
      </c>
      <c r="H289" s="8"/>
      <c r="M289" s="319" t="e">
        <f>VLOOKUP(TRIM(B289),'Team Rosters'!$B$1:$N$3777,2,FALSE)</f>
        <v>#N/A</v>
      </c>
      <c r="N289" s="320">
        <f>VLOOKUP(TRIM(B289),BirthdateDraft!$A$1:$M$7865,2,FALSE)</f>
        <v>35044</v>
      </c>
      <c r="O289" s="99">
        <v>2024</v>
      </c>
    </row>
    <row r="290" spans="1:15" ht="12.75" hidden="1" customHeight="1">
      <c r="A290" s="266" t="str">
        <f>Table16[[#This Row],[PosiDT $ $ $ions2]]</f>
        <v>End $ OLB</v>
      </c>
      <c r="B290" t="s">
        <v>5503</v>
      </c>
      <c r="C290" t="s">
        <v>793</v>
      </c>
      <c r="D290" t="s">
        <v>11969</v>
      </c>
      <c r="E290" s="115" t="s">
        <v>4306</v>
      </c>
      <c r="F290" s="115" t="s">
        <v>4299</v>
      </c>
      <c r="G290" s="8">
        <v>4</v>
      </c>
      <c r="H290" s="8"/>
      <c r="M290" s="319" t="str">
        <f>VLOOKUP(TRIM(B290),'Team Rosters'!$B$1:$N$3777,2,FALSE)</f>
        <v>ROS</v>
      </c>
      <c r="N290" s="320">
        <f>VLOOKUP(TRIM(B290),BirthdateDraft!$A$1:$M$7865,2,FALSE)</f>
        <v>34789</v>
      </c>
      <c r="O290" s="99">
        <v>2024</v>
      </c>
    </row>
    <row r="291" spans="1:15" ht="12.75" hidden="1" customHeight="1">
      <c r="A291" s="266" t="str">
        <f>Table16[[#This Row],[PosiDT $ $ $ions2]]</f>
        <v>End $ OLB</v>
      </c>
      <c r="B291" t="s">
        <v>9263</v>
      </c>
      <c r="C291" t="s">
        <v>808</v>
      </c>
      <c r="D291" t="s">
        <v>11969</v>
      </c>
      <c r="E291" s="115" t="s">
        <v>4306</v>
      </c>
      <c r="F291" s="115" t="s">
        <v>4299</v>
      </c>
      <c r="G291" s="8">
        <v>0</v>
      </c>
      <c r="H291" s="8"/>
      <c r="M291" s="319" t="e">
        <f>VLOOKUP(TRIM(B291),'Team Rosters'!$B$1:$N$3777,2,FALSE)</f>
        <v>#N/A</v>
      </c>
      <c r="N291" s="320">
        <f>VLOOKUP(TRIM(B291),BirthdateDraft!$A$1:$M$7865,2,FALSE)</f>
        <v>0</v>
      </c>
      <c r="O291" s="99">
        <v>2024</v>
      </c>
    </row>
    <row r="292" spans="1:15" ht="12.75" hidden="1" customHeight="1">
      <c r="A292" s="266" t="str">
        <f>Table16[[#This Row],[PosiDT $ $ $ions2]]</f>
        <v>End $ OLB</v>
      </c>
      <c r="B292" t="s">
        <v>6108</v>
      </c>
      <c r="C292" t="s">
        <v>805</v>
      </c>
      <c r="D292" t="s">
        <v>11969</v>
      </c>
      <c r="E292" s="115" t="s">
        <v>4306</v>
      </c>
      <c r="F292" s="115" t="s">
        <v>4299</v>
      </c>
      <c r="G292" s="8">
        <v>1</v>
      </c>
      <c r="H292" s="8"/>
      <c r="M292" s="319" t="e">
        <f>VLOOKUP(TRIM(B292),'Team Rosters'!$B$1:$N$3777,2,FALSE)</f>
        <v>#N/A</v>
      </c>
      <c r="N292" s="320">
        <f>VLOOKUP(TRIM(B292),BirthdateDraft!$A$1:$M$7865,2,FALSE)</f>
        <v>34760</v>
      </c>
      <c r="O292" s="99">
        <v>2024</v>
      </c>
    </row>
    <row r="293" spans="1:15" ht="12.75" hidden="1" customHeight="1">
      <c r="A293" s="266" t="str">
        <f>Table16[[#This Row],[PosiDT $ $ $ions2]]</f>
        <v>End $ OLB</v>
      </c>
      <c r="B293" t="s">
        <v>11327</v>
      </c>
      <c r="C293" t="s">
        <v>817</v>
      </c>
      <c r="D293" t="s">
        <v>11969</v>
      </c>
      <c r="E293" s="115" t="s">
        <v>4306</v>
      </c>
      <c r="F293" s="115" t="s">
        <v>4299</v>
      </c>
      <c r="G293" s="8">
        <v>4</v>
      </c>
      <c r="H293" s="8"/>
      <c r="M293" s="319" t="str">
        <f>VLOOKUP(TRIM(B293),'Team Rosters'!$B$1:$N$3777,2,FALSE)</f>
        <v>FER</v>
      </c>
      <c r="N293" s="320">
        <f>VLOOKUP(TRIM(B293),BirthdateDraft!$A$1:$M$7865,2,FALSE)</f>
        <v>37078</v>
      </c>
      <c r="O293" s="99">
        <v>2024</v>
      </c>
    </row>
    <row r="294" spans="1:15" ht="12.75" hidden="1" customHeight="1">
      <c r="A294" s="266" t="str">
        <f>Table16[[#This Row],[PosiDT $ $ $ions2]]</f>
        <v>End $ DT $</v>
      </c>
      <c r="B294" t="s">
        <v>10951</v>
      </c>
      <c r="C294" t="s">
        <v>796</v>
      </c>
      <c r="D294" t="s">
        <v>12147</v>
      </c>
      <c r="E294" s="115" t="s">
        <v>4306</v>
      </c>
      <c r="F294" s="115" t="s">
        <v>4306</v>
      </c>
      <c r="G294" s="8">
        <v>3</v>
      </c>
      <c r="H294" s="8"/>
      <c r="M294" s="319" t="str">
        <f>VLOOKUP(TRIM(B294),'Team Rosters'!$B$1:$N$3777,2,FALSE)</f>
        <v>FER</v>
      </c>
      <c r="N294" s="320">
        <f>VLOOKUP(TRIM(B294),BirthdateDraft!$A$1:$M$7865,2,FALSE)</f>
        <v>36954</v>
      </c>
      <c r="O294" s="99">
        <v>2024</v>
      </c>
    </row>
    <row r="295" spans="1:15" ht="12.75" hidden="1" customHeight="1">
      <c r="A295" s="266" t="str">
        <f>Table16[[#This Row],[PosiDT $ $ $ions2]]</f>
        <v>End $ DT $</v>
      </c>
      <c r="B295" t="s">
        <v>5046</v>
      </c>
      <c r="C295" t="s">
        <v>805</v>
      </c>
      <c r="D295" t="s">
        <v>12147</v>
      </c>
      <c r="E295" s="115" t="s">
        <v>4306</v>
      </c>
      <c r="F295" s="115" t="s">
        <v>4306</v>
      </c>
      <c r="G295" s="8">
        <v>0</v>
      </c>
      <c r="H295" s="8"/>
      <c r="M295" s="319" t="str">
        <f>VLOOKUP(TRIM(B295),'Team Rosters'!$B$1:$N$3777,2,FALSE)</f>
        <v>CAVE</v>
      </c>
      <c r="N295" s="320">
        <f>VLOOKUP(TRIM(B295),BirthdateDraft!$A$1:$M$7865,2,FALSE)</f>
        <v>33891</v>
      </c>
      <c r="O295" s="99">
        <v>2024</v>
      </c>
    </row>
    <row r="296" spans="1:15" ht="12.75" hidden="1" customHeight="1">
      <c r="A296" s="266" t="str">
        <f>Table16[[#This Row],[PosiDT $ $ $ions2]]</f>
        <v>End $ DT $</v>
      </c>
      <c r="B296" t="s">
        <v>11004</v>
      </c>
      <c r="C296" t="s">
        <v>817</v>
      </c>
      <c r="D296" t="s">
        <v>12147</v>
      </c>
      <c r="E296" s="115" t="s">
        <v>4306</v>
      </c>
      <c r="F296" s="115" t="s">
        <v>4306</v>
      </c>
      <c r="G296" s="8">
        <v>4</v>
      </c>
      <c r="H296" s="8"/>
      <c r="M296" s="319" t="str">
        <f>VLOOKUP(TRIM(B296),'Team Rosters'!$B$1:$N$3777,2,FALSE)</f>
        <v>ANN</v>
      </c>
      <c r="N296" s="320">
        <f>VLOOKUP(TRIM(B296),BirthdateDraft!$A$1:$M$7865,2,FALSE)</f>
        <v>36654</v>
      </c>
      <c r="O296" s="99">
        <v>2024</v>
      </c>
    </row>
    <row r="297" spans="1:15" ht="12.75" hidden="1" customHeight="1">
      <c r="A297" s="266" t="str">
        <f>Table16[[#This Row],[PosiDT $ $ $ions2]]</f>
        <v>End $ DT $</v>
      </c>
      <c r="B297" t="s">
        <v>8924</v>
      </c>
      <c r="C297" t="s">
        <v>82</v>
      </c>
      <c r="D297" t="s">
        <v>12147</v>
      </c>
      <c r="E297" s="115" t="s">
        <v>4306</v>
      </c>
      <c r="F297" s="115" t="s">
        <v>4306</v>
      </c>
      <c r="G297" s="8">
        <v>4</v>
      </c>
      <c r="H297" s="8"/>
      <c r="M297" s="319" t="str">
        <f>VLOOKUP(TRIM(B297),'Team Rosters'!$B$1:$N$3777,2,FALSE)</f>
        <v>BEA</v>
      </c>
      <c r="N297" s="320">
        <f>VLOOKUP(TRIM(B297),BirthdateDraft!$A$1:$M$7865,2,FALSE)</f>
        <v>35827</v>
      </c>
      <c r="O297" s="99">
        <v>2024</v>
      </c>
    </row>
    <row r="298" spans="1:15" ht="12.75" hidden="1" customHeight="1">
      <c r="A298" s="266" t="str">
        <f>Table16[[#This Row],[PosiDT $ $ $ions2]]</f>
        <v>End $ DT $</v>
      </c>
      <c r="B298" t="s">
        <v>475</v>
      </c>
      <c r="C298" t="s">
        <v>785</v>
      </c>
      <c r="D298" t="s">
        <v>12147</v>
      </c>
      <c r="E298" s="115" t="s">
        <v>4300</v>
      </c>
      <c r="F298" s="115" t="s">
        <v>4300</v>
      </c>
      <c r="G298" s="8">
        <v>0</v>
      </c>
      <c r="H298" s="8"/>
      <c r="M298" s="319" t="str">
        <f>VLOOKUP(TRIM(B298),'Team Rosters'!$B$1:$N$3777,2,FALSE)</f>
        <v>VIR</v>
      </c>
      <c r="N298" s="320">
        <f>VLOOKUP(TRIM(B298),BirthdateDraft!$A$1:$M$7865,2,FALSE)</f>
        <v>32949</v>
      </c>
      <c r="O298" s="99">
        <v>2024</v>
      </c>
    </row>
    <row r="299" spans="1:15" ht="12.75" hidden="1" customHeight="1">
      <c r="A299" s="266" t="str">
        <f>Table16[[#This Row],[PosiDT $ $ $ions2]]</f>
        <v>End $ DT $</v>
      </c>
      <c r="B299" t="s">
        <v>4956</v>
      </c>
      <c r="C299" t="s">
        <v>795</v>
      </c>
      <c r="D299" t="s">
        <v>12147</v>
      </c>
      <c r="E299" s="115" t="s">
        <v>4300</v>
      </c>
      <c r="F299" s="115" t="s">
        <v>4306</v>
      </c>
      <c r="G299" s="8">
        <v>3</v>
      </c>
      <c r="H299" s="8"/>
      <c r="M299" s="319" t="str">
        <f>VLOOKUP(TRIM(B299),'Team Rosters'!$B$1:$N$3777,2,FALSE)</f>
        <v>ROS</v>
      </c>
      <c r="N299" s="320">
        <f>VLOOKUP(TRIM(B299),BirthdateDraft!$A$1:$M$7865,2,FALSE)</f>
        <v>33461</v>
      </c>
      <c r="O299" s="99">
        <v>2024</v>
      </c>
    </row>
    <row r="300" spans="1:15" ht="12.75" hidden="1" customHeight="1">
      <c r="A300" s="266" t="str">
        <f>Table16[[#This Row],[PosiDT $ $ $ions2]]</f>
        <v>End $ DT $</v>
      </c>
      <c r="B300" t="s">
        <v>11139</v>
      </c>
      <c r="C300" t="s">
        <v>5390</v>
      </c>
      <c r="D300" t="s">
        <v>12147</v>
      </c>
      <c r="E300" s="115" t="s">
        <v>4306</v>
      </c>
      <c r="F300" s="115" t="s">
        <v>4306</v>
      </c>
      <c r="G300" s="8">
        <v>2</v>
      </c>
      <c r="H300" s="8"/>
      <c r="M300" s="319" t="e">
        <f>VLOOKUP(TRIM(B300),'Team Rosters'!$B$1:$N$3777,2,FALSE)</f>
        <v>#N/A</v>
      </c>
      <c r="N300" s="320">
        <f>VLOOKUP(TRIM(B300),BirthdateDraft!$A$1:$M$7865,2,FALSE)</f>
        <v>36406</v>
      </c>
      <c r="O300" s="99">
        <v>2024</v>
      </c>
    </row>
    <row r="301" spans="1:15" ht="12.75" hidden="1" customHeight="1">
      <c r="A301" s="266" t="str">
        <f>Table16[[#This Row],[PosiDT $ $ $ions2]]</f>
        <v>End $ DT $</v>
      </c>
      <c r="B301" t="s">
        <v>11160</v>
      </c>
      <c r="C301" t="s">
        <v>805</v>
      </c>
      <c r="D301" t="s">
        <v>12147</v>
      </c>
      <c r="E301" s="115" t="s">
        <v>4306</v>
      </c>
      <c r="F301" s="115" t="s">
        <v>4306</v>
      </c>
      <c r="G301" s="8">
        <v>0</v>
      </c>
      <c r="H301" s="8"/>
      <c r="M301" s="319" t="e">
        <f>VLOOKUP(TRIM(B301),'Team Rosters'!$B$1:$N$3777,2,FALSE)</f>
        <v>#N/A</v>
      </c>
      <c r="N301" s="320">
        <f>VLOOKUP(TRIM(B301),BirthdateDraft!$A$1:$M$7865,2,FALSE)</f>
        <v>36474</v>
      </c>
      <c r="O301" s="99">
        <v>2024</v>
      </c>
    </row>
    <row r="302" spans="1:15" ht="12.75" hidden="1" customHeight="1">
      <c r="A302" s="266" t="str">
        <f>Table16[[#This Row],[PosiDT $ $ $ions2]]</f>
        <v>End $ DT $</v>
      </c>
      <c r="B302" t="s">
        <v>11179</v>
      </c>
      <c r="C302" t="s">
        <v>5991</v>
      </c>
      <c r="D302" t="s">
        <v>12147</v>
      </c>
      <c r="E302" s="115" t="s">
        <v>4306</v>
      </c>
      <c r="F302" s="115" t="s">
        <v>4306</v>
      </c>
      <c r="G302" s="8">
        <v>0</v>
      </c>
      <c r="H302" s="8"/>
      <c r="M302" s="319" t="e">
        <f>VLOOKUP(TRIM(B302),'Team Rosters'!$B$1:$N$3777,2,FALSE)</f>
        <v>#N/A</v>
      </c>
      <c r="N302" s="320">
        <f>VLOOKUP(TRIM(B302),BirthdateDraft!$A$1:$M$7865,2,FALSE)</f>
        <v>36705</v>
      </c>
      <c r="O302" s="99">
        <v>2024</v>
      </c>
    </row>
    <row r="303" spans="1:15" ht="12.75" hidden="1" customHeight="1">
      <c r="A303" s="266" t="str">
        <f>Table16[[#This Row],[PosiDT $ $ $ions2]]</f>
        <v>End $ DT $</v>
      </c>
      <c r="B303" t="s">
        <v>11188</v>
      </c>
      <c r="C303" t="s">
        <v>795</v>
      </c>
      <c r="D303" t="s">
        <v>12147</v>
      </c>
      <c r="E303" s="115" t="s">
        <v>4306</v>
      </c>
      <c r="F303" s="115" t="s">
        <v>4306</v>
      </c>
      <c r="G303" s="8">
        <v>3</v>
      </c>
      <c r="H303" s="8"/>
      <c r="M303" s="319" t="e">
        <f>VLOOKUP(TRIM(B303),'Team Rosters'!$B$1:$N$3777,2,FALSE)</f>
        <v>#N/A</v>
      </c>
      <c r="N303" s="320">
        <f>VLOOKUP(TRIM(B303),BirthdateDraft!$A$1:$M$7865,2,FALSE)</f>
        <v>37099</v>
      </c>
      <c r="O303" s="99">
        <v>2024</v>
      </c>
    </row>
    <row r="304" spans="1:15" ht="12.75" hidden="1" customHeight="1">
      <c r="A304" s="266" t="str">
        <f>Table16[[#This Row],[PosiDT $ $ $ions2]]</f>
        <v>End $ DT $</v>
      </c>
      <c r="B304" t="s">
        <v>8071</v>
      </c>
      <c r="C304" t="s">
        <v>5390</v>
      </c>
      <c r="D304" t="s">
        <v>12147</v>
      </c>
      <c r="E304" s="115" t="s">
        <v>4306</v>
      </c>
      <c r="F304" s="115" t="s">
        <v>4306</v>
      </c>
      <c r="G304" s="8">
        <v>0</v>
      </c>
      <c r="H304" s="8"/>
      <c r="M304" s="319" t="str">
        <f>VLOOKUP(TRIM(B304),'Team Rosters'!$B$1:$N$3777,2,FALSE)</f>
        <v>AST</v>
      </c>
      <c r="N304" s="320">
        <f>VLOOKUP(TRIM(B304),BirthdateDraft!$A$1:$M$7865,2,FALSE)</f>
        <v>35544</v>
      </c>
      <c r="O304" s="99">
        <v>2024</v>
      </c>
    </row>
    <row r="305" spans="1:15" ht="12.75" hidden="1" customHeight="1">
      <c r="A305" s="266" t="str">
        <f>Table16[[#This Row],[PosiDT $ $ $ions2]]</f>
        <v>End $ DT $</v>
      </c>
      <c r="B305" t="s">
        <v>8903</v>
      </c>
      <c r="C305" t="s">
        <v>796</v>
      </c>
      <c r="D305" t="s">
        <v>12147</v>
      </c>
      <c r="E305" s="115" t="s">
        <v>4306</v>
      </c>
      <c r="F305" s="115" t="s">
        <v>4306</v>
      </c>
      <c r="G305" s="8">
        <v>11</v>
      </c>
      <c r="H305" s="8"/>
      <c r="M305" s="319" t="str">
        <f>VLOOKUP(TRIM(B305),'Team Rosters'!$B$1:$N$3777,2,FALSE)</f>
        <v>JER</v>
      </c>
      <c r="N305" s="320">
        <f>VLOOKUP(TRIM(B305),BirthdateDraft!$A$1:$M$7865,2,FALSE)</f>
        <v>36404</v>
      </c>
      <c r="O305" s="99">
        <v>2024</v>
      </c>
    </row>
    <row r="306" spans="1:15" ht="12.75" hidden="1" customHeight="1">
      <c r="A306" s="266" t="str">
        <f>Table16[[#This Row],[PosiDT $ $ $ions2]]</f>
        <v>End $ DT $</v>
      </c>
      <c r="B306" t="s">
        <v>9172</v>
      </c>
      <c r="C306" t="s">
        <v>81</v>
      </c>
      <c r="D306" t="s">
        <v>12147</v>
      </c>
      <c r="E306" s="115" t="s">
        <v>4306</v>
      </c>
      <c r="F306" s="115" t="s">
        <v>4306</v>
      </c>
      <c r="G306" s="8">
        <v>2</v>
      </c>
      <c r="H306" s="8"/>
      <c r="M306" s="319" t="str">
        <f>VLOOKUP(TRIM(B306),'Team Rosters'!$B$1:$N$3777,2,FALSE)</f>
        <v>DAY</v>
      </c>
      <c r="N306" s="320">
        <f>VLOOKUP(TRIM(B306),BirthdateDraft!$A$1:$M$7865,2,FALSE)</f>
        <v>0</v>
      </c>
      <c r="O306" s="99">
        <v>2024</v>
      </c>
    </row>
    <row r="307" spans="1:15" ht="12.75" hidden="1" customHeight="1">
      <c r="A307" s="266" t="str">
        <f>Table16[[#This Row],[PosiDT $ $ $ions2]]</f>
        <v>End $ DT $</v>
      </c>
      <c r="B307" t="s">
        <v>10037</v>
      </c>
      <c r="C307" t="s">
        <v>83</v>
      </c>
      <c r="D307" t="s">
        <v>12147</v>
      </c>
      <c r="E307" s="115" t="s">
        <v>4306</v>
      </c>
      <c r="F307" s="115" t="s">
        <v>4306</v>
      </c>
      <c r="G307" s="8">
        <v>2</v>
      </c>
      <c r="H307" s="8"/>
      <c r="M307" s="319" t="str">
        <f>VLOOKUP(TRIM(B307),'Team Rosters'!$B$1:$N$3777,2,FALSE)</f>
        <v>ROS</v>
      </c>
      <c r="N307" s="320">
        <f>VLOOKUP(TRIM(B307),BirthdateDraft!$A$1:$M$7865,2,FALSE)</f>
        <v>36511</v>
      </c>
      <c r="O307" s="99">
        <v>2024</v>
      </c>
    </row>
    <row r="308" spans="1:15" ht="12.75" hidden="1" customHeight="1">
      <c r="A308" s="266" t="str">
        <f>Table16[[#This Row],[PosiDT $ $ $ions2]]</f>
        <v>End $ DT $</v>
      </c>
      <c r="B308" t="s">
        <v>11240</v>
      </c>
      <c r="C308" t="s">
        <v>797</v>
      </c>
      <c r="D308" t="s">
        <v>12147</v>
      </c>
      <c r="E308" s="115" t="s">
        <v>4306</v>
      </c>
      <c r="F308" s="115" t="s">
        <v>4306</v>
      </c>
      <c r="G308" s="8">
        <v>0</v>
      </c>
      <c r="H308" s="8"/>
      <c r="M308" s="319" t="e">
        <f>VLOOKUP(TRIM(B308),'Team Rosters'!$B$1:$N$3777,2,FALSE)</f>
        <v>#N/A</v>
      </c>
      <c r="N308" s="320">
        <f>VLOOKUP(TRIM(B308),BirthdateDraft!$A$1:$M$7865,2,FALSE)</f>
        <v>35769</v>
      </c>
      <c r="O308" s="99">
        <v>2024</v>
      </c>
    </row>
    <row r="309" spans="1:15" ht="12.75" hidden="1" customHeight="1">
      <c r="A309" s="266" t="str">
        <f>Table16[[#This Row],[PosiDT $ $ $ions2]]</f>
        <v>End $ DT $</v>
      </c>
      <c r="B309" t="s">
        <v>7122</v>
      </c>
      <c r="C309" t="s">
        <v>790</v>
      </c>
      <c r="D309" t="s">
        <v>12147</v>
      </c>
      <c r="E309" s="115" t="s">
        <v>4306</v>
      </c>
      <c r="F309" s="115" t="s">
        <v>4306</v>
      </c>
      <c r="G309" s="8">
        <v>4</v>
      </c>
      <c r="H309" s="8"/>
      <c r="M309" s="319" t="str">
        <f>VLOOKUP(TRIM(B309),'Team Rosters'!$B$1:$N$3777,2,FALSE)</f>
        <v>NYC</v>
      </c>
      <c r="N309" s="320">
        <f>VLOOKUP(TRIM(B309),BirthdateDraft!$A$1:$M$7865,2,FALSE)</f>
        <v>35282</v>
      </c>
      <c r="O309" s="99">
        <v>2024</v>
      </c>
    </row>
    <row r="310" spans="1:15" ht="12.75" hidden="1" customHeight="1">
      <c r="A310" s="266" t="str">
        <f>Table16[[#This Row],[PosiDT $ $ $ions2]]</f>
        <v>End $ DT $</v>
      </c>
      <c r="B310" t="s">
        <v>7160</v>
      </c>
      <c r="C310" t="s">
        <v>8191</v>
      </c>
      <c r="D310" t="s">
        <v>12147</v>
      </c>
      <c r="E310" s="115" t="s">
        <v>4306</v>
      </c>
      <c r="F310" s="115" t="s">
        <v>4306</v>
      </c>
      <c r="G310" s="8">
        <v>4</v>
      </c>
      <c r="H310" s="8"/>
      <c r="M310" s="319" t="str">
        <f>VLOOKUP(TRIM(B310),'Team Rosters'!$B$1:$N$3777,2,FALSE)</f>
        <v>DAY</v>
      </c>
      <c r="N310" s="320">
        <f>VLOOKUP(TRIM(B310),BirthdateDraft!$A$1:$M$7865,2,FALSE)</f>
        <v>35346</v>
      </c>
      <c r="O310" s="99">
        <v>2024</v>
      </c>
    </row>
    <row r="311" spans="1:15" ht="12.75" hidden="1" customHeight="1">
      <c r="A311" s="266" t="str">
        <f>Table16[[#This Row],[PosiDT $ $ $ions2]]</f>
        <v>End $ DT $</v>
      </c>
      <c r="B311" t="s">
        <v>4951</v>
      </c>
      <c r="C311" t="s">
        <v>801</v>
      </c>
      <c r="D311" t="s">
        <v>12147</v>
      </c>
      <c r="E311" s="115" t="s">
        <v>4306</v>
      </c>
      <c r="F311" s="115" t="s">
        <v>4306</v>
      </c>
      <c r="G311" s="8">
        <v>3</v>
      </c>
      <c r="H311" s="8"/>
      <c r="M311" s="319" t="str">
        <f>VLOOKUP(TRIM(B311),'Team Rosters'!$B$1:$N$3777,2,FALSE)</f>
        <v>BIR</v>
      </c>
      <c r="N311" s="320">
        <f>VLOOKUP(TRIM(B311),BirthdateDraft!$A$1:$M$7865,2,FALSE)</f>
        <v>33363</v>
      </c>
      <c r="O311" s="99">
        <v>2024</v>
      </c>
    </row>
    <row r="312" spans="1:15" ht="12.75" hidden="1" customHeight="1">
      <c r="A312" s="266" t="str">
        <f>Table16[[#This Row],[PosiDT $ $ $ions2]]</f>
        <v>End $ DT $</v>
      </c>
      <c r="B312" t="s">
        <v>11368</v>
      </c>
      <c r="C312" t="s">
        <v>817</v>
      </c>
      <c r="D312" t="s">
        <v>12147</v>
      </c>
      <c r="E312" s="115" t="s">
        <v>4306</v>
      </c>
      <c r="F312" s="115" t="s">
        <v>4306</v>
      </c>
      <c r="G312" s="8">
        <v>1</v>
      </c>
      <c r="H312" s="8"/>
      <c r="M312" s="319" t="str">
        <f>VLOOKUP(TRIM(B312),'Team Rosters'!$B$1:$N$3777,2,FALSE)</f>
        <v>ROS</v>
      </c>
      <c r="N312" s="320">
        <f>VLOOKUP(TRIM(B312),BirthdateDraft!$A$1:$M$7865,2,FALSE)</f>
        <v>36881</v>
      </c>
      <c r="O312" s="99">
        <v>2024</v>
      </c>
    </row>
    <row r="313" spans="1:15" ht="12.75" hidden="1" customHeight="1">
      <c r="A313" s="266" t="str">
        <f>Table16[[#This Row],[PosiDT $ $ $ions2]]</f>
        <v>FB</v>
      </c>
      <c r="B313" t="s">
        <v>8189</v>
      </c>
      <c r="C313" t="s">
        <v>793</v>
      </c>
      <c r="D313" t="s">
        <v>1561</v>
      </c>
      <c r="E313"/>
      <c r="F313"/>
      <c r="G313"/>
      <c r="H313"/>
      <c r="I313" s="8">
        <v>4</v>
      </c>
      <c r="J313" s="8"/>
      <c r="K313" s="8">
        <v>2</v>
      </c>
      <c r="L313" s="8" t="s">
        <v>9317</v>
      </c>
      <c r="M313" s="319" t="e">
        <f>VLOOKUP(TRIM(B313),'Team Rosters'!$B$1:$N$3777,2,FALSE)</f>
        <v>#N/A</v>
      </c>
      <c r="N313" s="320">
        <f>VLOOKUP(TRIM(B313),BirthdateDraft!$A$1:$M$7865,2,FALSE)</f>
        <v>35247</v>
      </c>
      <c r="O313" s="99">
        <v>2024</v>
      </c>
    </row>
    <row r="314" spans="1:15" ht="12.75" hidden="1" customHeight="1">
      <c r="A314" s="266" t="str">
        <f>Table16[[#This Row],[PosiDT $ $ $ions2]]</f>
        <v>FB</v>
      </c>
      <c r="B314" t="s">
        <v>5207</v>
      </c>
      <c r="C314" t="s">
        <v>808</v>
      </c>
      <c r="D314" t="s">
        <v>1561</v>
      </c>
      <c r="E314"/>
      <c r="F314"/>
      <c r="G314"/>
      <c r="H314"/>
      <c r="I314" s="8">
        <v>5</v>
      </c>
      <c r="J314" s="8"/>
      <c r="K314" s="8">
        <v>5</v>
      </c>
      <c r="L314" s="8" t="s">
        <v>9317</v>
      </c>
      <c r="M314" s="319" t="str">
        <f>VLOOKUP(TRIM(B314),'Team Rosters'!$B$1:$N$3777,2,FALSE)</f>
        <v>ACM</v>
      </c>
      <c r="N314" s="320">
        <f>VLOOKUP(TRIM(B314),BirthdateDraft!$A$1:$M$7865,2,FALSE)</f>
        <v>33635</v>
      </c>
      <c r="O314" s="99">
        <v>2024</v>
      </c>
    </row>
    <row r="315" spans="1:15" ht="12.75" hidden="1" customHeight="1">
      <c r="A315" s="266" t="str">
        <f>Table16[[#This Row],[PosiDT $ $ $ions2]]</f>
        <v>FB</v>
      </c>
      <c r="B315" t="s">
        <v>6222</v>
      </c>
      <c r="C315" t="s">
        <v>2798</v>
      </c>
      <c r="D315" t="s">
        <v>1561</v>
      </c>
      <c r="E315"/>
      <c r="F315"/>
      <c r="G315"/>
      <c r="H315"/>
      <c r="I315" s="8">
        <v>4</v>
      </c>
      <c r="J315" s="8"/>
      <c r="K315" s="8">
        <v>4</v>
      </c>
      <c r="L315" s="8" t="s">
        <v>9317</v>
      </c>
      <c r="M315" s="319" t="str">
        <f>VLOOKUP(TRIM(B315),'Team Rosters'!$B$1:$N$3777,2,FALSE)</f>
        <v>ANN</v>
      </c>
      <c r="N315" s="320">
        <f>VLOOKUP(TRIM(B315),BirthdateDraft!$A$1:$M$7865,2,FALSE)</f>
        <v>34172</v>
      </c>
      <c r="O315" s="99">
        <v>2024</v>
      </c>
    </row>
    <row r="316" spans="1:15" ht="12.75" hidden="1" customHeight="1">
      <c r="A316" s="266" t="str">
        <f>Table16[[#This Row],[PosiDT $ $ $ions2]]</f>
        <v>FB</v>
      </c>
      <c r="B316" t="s">
        <v>7364</v>
      </c>
      <c r="C316" t="s">
        <v>1634</v>
      </c>
      <c r="D316" t="s">
        <v>1561</v>
      </c>
      <c r="E316"/>
      <c r="F316"/>
      <c r="G316"/>
      <c r="H316"/>
      <c r="I316" s="8">
        <v>0</v>
      </c>
      <c r="J316" s="8"/>
      <c r="K316" s="8">
        <v>5</v>
      </c>
      <c r="L316" s="8" t="s">
        <v>9314</v>
      </c>
      <c r="M316" s="319" t="str">
        <f>VLOOKUP(TRIM(B316),'Team Rosters'!$B$1:$N$3777,2,FALSE)</f>
        <v>VER</v>
      </c>
      <c r="N316" s="320">
        <f>VLOOKUP(TRIM(B316),BirthdateDraft!$A$1:$M$7865,2,FALSE)</f>
        <v>35255</v>
      </c>
      <c r="O316" s="99">
        <v>2024</v>
      </c>
    </row>
    <row r="317" spans="1:15" ht="12.75" hidden="1" customHeight="1">
      <c r="A317" s="266" t="str">
        <f>Table16[[#This Row],[PosiDT $ $ $ions2]]</f>
        <v>FB</v>
      </c>
      <c r="B317" t="s">
        <v>8175</v>
      </c>
      <c r="C317" t="s">
        <v>8191</v>
      </c>
      <c r="D317" t="s">
        <v>1561</v>
      </c>
      <c r="E317"/>
      <c r="F317"/>
      <c r="G317"/>
      <c r="H317"/>
      <c r="I317" s="8">
        <v>0</v>
      </c>
      <c r="J317" s="8"/>
      <c r="K317" s="8">
        <v>7</v>
      </c>
      <c r="L317" s="8" t="s">
        <v>2320</v>
      </c>
      <c r="M317" s="319" t="str">
        <f>VLOOKUP(TRIM(B317),'Team Rosters'!$B$1:$N$3777,2,FALSE)</f>
        <v>LAS</v>
      </c>
      <c r="N317" s="320">
        <f>VLOOKUP(TRIM(B317),BirthdateDraft!$A$1:$M$7865,2,FALSE)</f>
        <v>34683</v>
      </c>
      <c r="O317" s="99">
        <v>2024</v>
      </c>
    </row>
    <row r="318" spans="1:15" ht="12.75" hidden="1" customHeight="1">
      <c r="A318" s="266" t="str">
        <f>Table16[[#This Row],[PosiDT $ $ $ions2]]</f>
        <v>FB</v>
      </c>
      <c r="B318" t="s">
        <v>4516</v>
      </c>
      <c r="C318" t="s">
        <v>798</v>
      </c>
      <c r="D318" t="s">
        <v>1561</v>
      </c>
      <c r="E318"/>
      <c r="F318"/>
      <c r="G318"/>
      <c r="H318"/>
      <c r="I318" s="8">
        <v>5</v>
      </c>
      <c r="J318" s="8"/>
      <c r="K318" s="8">
        <v>5</v>
      </c>
      <c r="L318" s="8" t="s">
        <v>9317</v>
      </c>
      <c r="M318" s="319" t="str">
        <f>VLOOKUP(TRIM(B318),'Team Rosters'!$B$1:$N$3777,2,FALSE)</f>
        <v>DAY</v>
      </c>
      <c r="N318" s="320">
        <f>VLOOKUP(TRIM(B318),BirthdateDraft!$A$1:$M$7865,2,FALSE)</f>
        <v>33351</v>
      </c>
      <c r="O318" s="99">
        <v>2024</v>
      </c>
    </row>
    <row r="319" spans="1:15" ht="12.75" hidden="1" customHeight="1">
      <c r="A319" s="266" t="str">
        <f>Table16[[#This Row],[PosiDT $ $ $ions2]]</f>
        <v>FB</v>
      </c>
      <c r="B319" t="s">
        <v>11169</v>
      </c>
      <c r="C319" t="s">
        <v>82</v>
      </c>
      <c r="D319" t="s">
        <v>1561</v>
      </c>
      <c r="E319"/>
      <c r="F319"/>
      <c r="G319"/>
      <c r="H319"/>
      <c r="I319" s="8">
        <v>5</v>
      </c>
      <c r="J319" s="8"/>
      <c r="K319" s="8">
        <v>0</v>
      </c>
      <c r="L319" s="8" t="s">
        <v>9316</v>
      </c>
      <c r="M319" s="319" t="str">
        <f>VLOOKUP(TRIM(B319),'Team Rosters'!$B$1:$N$3777,2,FALSE)</f>
        <v>TOR</v>
      </c>
      <c r="N319" s="320">
        <f>VLOOKUP(TRIM(B319),BirthdateDraft!$A$1:$M$7865,2,FALSE)</f>
        <v>36584</v>
      </c>
      <c r="O319" s="99">
        <v>2024</v>
      </c>
    </row>
    <row r="320" spans="1:15" ht="12.75" hidden="1" customHeight="1">
      <c r="A320" s="266" t="str">
        <f>Table16[[#This Row],[PosiDT $ $ $ions2]]</f>
        <v>FB</v>
      </c>
      <c r="B320" t="s">
        <v>4455</v>
      </c>
      <c r="C320" t="s">
        <v>792</v>
      </c>
      <c r="D320" t="s">
        <v>1561</v>
      </c>
      <c r="E320"/>
      <c r="F320"/>
      <c r="G320"/>
      <c r="H320"/>
      <c r="I320" s="8">
        <v>0</v>
      </c>
      <c r="J320" s="8"/>
      <c r="K320" s="8">
        <v>2</v>
      </c>
      <c r="L320" s="8" t="s">
        <v>9316</v>
      </c>
      <c r="M320" s="319" t="e">
        <f>VLOOKUP(TRIM(B320),'Team Rosters'!$B$1:$N$3777,2,FALSE)</f>
        <v>#N/A</v>
      </c>
      <c r="N320" s="320">
        <f>VLOOKUP(TRIM(B320),BirthdateDraft!$A$1:$M$7865,2,FALSE)</f>
        <v>33702</v>
      </c>
      <c r="O320" s="99">
        <v>2024</v>
      </c>
    </row>
    <row r="321" spans="1:15" ht="12.75" hidden="1" customHeight="1">
      <c r="A321" s="266" t="str">
        <f>Table16[[#This Row],[PosiDT $ $ $ions2]]</f>
        <v>FB KOR</v>
      </c>
      <c r="B321" t="s">
        <v>7396</v>
      </c>
      <c r="C321" t="s">
        <v>85</v>
      </c>
      <c r="D321" t="s">
        <v>9895</v>
      </c>
      <c r="E321"/>
      <c r="F321"/>
      <c r="G321"/>
      <c r="H321"/>
      <c r="I321" s="8">
        <v>0</v>
      </c>
      <c r="J321" s="8"/>
      <c r="K321" s="8">
        <v>5</v>
      </c>
      <c r="L321" s="8" t="s">
        <v>9317</v>
      </c>
      <c r="M321" s="319" t="str">
        <f>VLOOKUP(TRIM(B321),'Team Rosters'!$B$1:$N$3777,2,FALSE)</f>
        <v>ANN</v>
      </c>
      <c r="N321" s="320">
        <f>VLOOKUP(TRIM(B321),BirthdateDraft!$A$1:$M$7865,2,FALSE)</f>
        <v>35200</v>
      </c>
      <c r="O321" s="99">
        <v>2024</v>
      </c>
    </row>
    <row r="322" spans="1:15" ht="12.75" hidden="1" customHeight="1">
      <c r="A322" s="266" t="str">
        <f>Table16[[#This Row],[PosiDT $ $ $ions2]]</f>
        <v>FS ^</v>
      </c>
      <c r="B322" t="s">
        <v>6014</v>
      </c>
      <c r="C322" t="s">
        <v>790</v>
      </c>
      <c r="D322" t="s">
        <v>11953</v>
      </c>
      <c r="E322" s="115" t="s">
        <v>4308</v>
      </c>
      <c r="F322" s="115"/>
      <c r="G322" s="8"/>
      <c r="H322" s="8"/>
      <c r="M322" s="319" t="str">
        <f>VLOOKUP(TRIM(B322),'Team Rosters'!$B$1:$N$3777,2,FALSE)</f>
        <v>JER</v>
      </c>
      <c r="N322" s="320">
        <f>VLOOKUP(TRIM(B322),BirthdateDraft!$A$1:$M$7865,2,FALSE)</f>
        <v>35074</v>
      </c>
      <c r="O322" s="99">
        <v>2024</v>
      </c>
    </row>
    <row r="323" spans="1:15" ht="12.75" hidden="1" customHeight="1">
      <c r="A323" s="266" t="str">
        <f>Table16[[#This Row],[PosiDT $ $ $ions2]]</f>
        <v>FS ^</v>
      </c>
      <c r="B323" t="s">
        <v>6524</v>
      </c>
      <c r="C323" t="s">
        <v>792</v>
      </c>
      <c r="D323" t="s">
        <v>11953</v>
      </c>
      <c r="E323" s="115" t="s">
        <v>4311</v>
      </c>
      <c r="F323" s="115"/>
      <c r="G323" s="8"/>
      <c r="H323" s="8"/>
      <c r="M323" s="319" t="str">
        <f>VLOOKUP(TRIM(B323),'Team Rosters'!$B$1:$N$3777,2,FALSE)</f>
        <v>FER</v>
      </c>
      <c r="N323" s="320">
        <f>VLOOKUP(TRIM(B323),BirthdateDraft!$A$1:$M$7865,2,FALSE)</f>
        <v>35487</v>
      </c>
      <c r="O323" s="99">
        <v>2024</v>
      </c>
    </row>
    <row r="324" spans="1:15" ht="12.75" hidden="1" customHeight="1">
      <c r="A324" s="266" t="str">
        <f>Table16[[#This Row],[PosiDT $ $ $ions2]]</f>
        <v>FS ^</v>
      </c>
      <c r="B324" t="s">
        <v>10171</v>
      </c>
      <c r="C324" t="s">
        <v>804</v>
      </c>
      <c r="D324" t="s">
        <v>11953</v>
      </c>
      <c r="E324" s="115" t="s">
        <v>4307</v>
      </c>
      <c r="F324" s="115"/>
      <c r="G324" s="8"/>
      <c r="H324" s="8"/>
      <c r="M324" s="319" t="str">
        <f>VLOOKUP(TRIM(B324),'Team Rosters'!$B$1:$N$3777,2,FALSE)</f>
        <v>VIR</v>
      </c>
      <c r="N324" s="320">
        <f>VLOOKUP(TRIM(B324),BirthdateDraft!$A$1:$M$7865,2,FALSE)</f>
        <v>36221</v>
      </c>
      <c r="O324" s="99">
        <v>2024</v>
      </c>
    </row>
    <row r="325" spans="1:15" ht="12.75" hidden="1" customHeight="1">
      <c r="A325" s="266" t="str">
        <f>Table16[[#This Row],[PosiDT $ $ $ions2]]</f>
        <v>FS ^</v>
      </c>
      <c r="B325" t="s">
        <v>10146</v>
      </c>
      <c r="C325" t="s">
        <v>800</v>
      </c>
      <c r="D325" t="s">
        <v>11953</v>
      </c>
      <c r="E325" s="115" t="s">
        <v>4297</v>
      </c>
      <c r="F325" s="115"/>
      <c r="G325" s="8"/>
      <c r="H325" s="8"/>
      <c r="M325" s="319" t="e">
        <f>VLOOKUP(TRIM(B325),'Team Rosters'!$B$1:$N$3777,2,FALSE)</f>
        <v>#N/A</v>
      </c>
      <c r="N325" s="320">
        <f>VLOOKUP(TRIM(B325),BirthdateDraft!$A$1:$M$7865,2,FALSE)</f>
        <v>36675</v>
      </c>
      <c r="O325" s="99">
        <v>2024</v>
      </c>
    </row>
    <row r="326" spans="1:15" ht="12.75" hidden="1" customHeight="1">
      <c r="A326" s="266" t="str">
        <f>Table16[[#This Row],[PosiDT $ $ $ions2]]</f>
        <v>FS ^</v>
      </c>
      <c r="B326" t="s">
        <v>8952</v>
      </c>
      <c r="C326" t="s">
        <v>2798</v>
      </c>
      <c r="D326" t="s">
        <v>11953</v>
      </c>
      <c r="E326" s="115" t="s">
        <v>4313</v>
      </c>
      <c r="F326" s="115"/>
      <c r="G326" s="8"/>
      <c r="H326" s="8"/>
      <c r="M326" s="319" t="str">
        <f>VLOOKUP(TRIM(B326),'Team Rosters'!$B$1:$N$3777,2,FALSE)</f>
        <v>LON</v>
      </c>
      <c r="N326" s="320">
        <f>VLOOKUP(TRIM(B326),BirthdateDraft!$A$1:$M$7865,2,FALSE)</f>
        <v>35977</v>
      </c>
      <c r="O326" s="99">
        <v>2024</v>
      </c>
    </row>
    <row r="327" spans="1:15" ht="12.75" hidden="1" customHeight="1">
      <c r="A327" s="266" t="str">
        <f>Table16[[#This Row],[PosiDT $ $ $ions2]]</f>
        <v>FS ^</v>
      </c>
      <c r="B327" t="s">
        <v>8901</v>
      </c>
      <c r="C327" t="s">
        <v>805</v>
      </c>
      <c r="D327" t="s">
        <v>11953</v>
      </c>
      <c r="E327" s="115" t="s">
        <v>4305</v>
      </c>
      <c r="F327" s="115"/>
      <c r="G327" s="8"/>
      <c r="H327" s="8"/>
      <c r="M327" s="319" t="str">
        <f>VLOOKUP(TRIM(B327),'Team Rosters'!$B$1:$N$3777,2,FALSE)</f>
        <v>CAVE</v>
      </c>
      <c r="N327" s="320">
        <f>VLOOKUP(TRIM(B327),BirthdateDraft!$A$1:$M$7865,2,FALSE)</f>
        <v>36586</v>
      </c>
      <c r="O327" s="99">
        <v>2024</v>
      </c>
    </row>
    <row r="328" spans="1:15" ht="12.75" hidden="1" customHeight="1">
      <c r="A328" s="266" t="str">
        <f>Table16[[#This Row],[PosiDT $ $ $ions2]]</f>
        <v>FS ^</v>
      </c>
      <c r="B328" t="s">
        <v>10066</v>
      </c>
      <c r="C328" t="s">
        <v>799</v>
      </c>
      <c r="D328" t="s">
        <v>11953</v>
      </c>
      <c r="E328" s="115" t="s">
        <v>4310</v>
      </c>
      <c r="F328" s="115"/>
      <c r="G328" s="8"/>
      <c r="H328" s="8"/>
      <c r="M328" s="319" t="str">
        <f>VLOOKUP(TRIM(B328),'Team Rosters'!$B$1:$N$3777,2,FALSE)</f>
        <v>LAS</v>
      </c>
      <c r="N328" s="320">
        <f>VLOOKUP(TRIM(B328),BirthdateDraft!$A$1:$M$7865,2,FALSE)</f>
        <v>36410</v>
      </c>
      <c r="O328" s="99">
        <v>2024</v>
      </c>
    </row>
    <row r="329" spans="1:15" ht="12.75" hidden="1" customHeight="1">
      <c r="A329" s="266" t="str">
        <f>Table16[[#This Row],[PosiDT $ $ $ions2]]</f>
        <v>FS ^</v>
      </c>
      <c r="B329" t="s">
        <v>4979</v>
      </c>
      <c r="C329" t="s">
        <v>813</v>
      </c>
      <c r="D329" t="s">
        <v>11953</v>
      </c>
      <c r="E329" s="115" t="s">
        <v>4305</v>
      </c>
      <c r="F329" s="115"/>
      <c r="G329" s="8"/>
      <c r="H329" s="8"/>
      <c r="M329" s="319" t="str">
        <f>VLOOKUP(TRIM(B329),'Team Rosters'!$B$1:$N$3777,2,FALSE)</f>
        <v>TOK</v>
      </c>
      <c r="N329" s="320">
        <f>VLOOKUP(TRIM(B329),BirthdateDraft!$A$1:$M$7865,2,FALSE)</f>
        <v>33991</v>
      </c>
      <c r="O329" s="99">
        <v>2024</v>
      </c>
    </row>
    <row r="330" spans="1:15" ht="12.75" hidden="1" customHeight="1">
      <c r="A330" s="266" t="str">
        <f>Table16[[#This Row],[PosiDT $ $ $ions2]]</f>
        <v>FS ^</v>
      </c>
      <c r="B330" t="s">
        <v>7094</v>
      </c>
      <c r="C330" t="s">
        <v>1634</v>
      </c>
      <c r="D330" t="s">
        <v>11953</v>
      </c>
      <c r="E330" s="115" t="s">
        <v>4309</v>
      </c>
      <c r="F330" s="115"/>
      <c r="G330" s="8"/>
      <c r="H330" s="8"/>
      <c r="M330" s="319" t="str">
        <f>VLOOKUP(TRIM(B330),'Team Rosters'!$B$1:$N$3777,2,FALSE)</f>
        <v>TOK</v>
      </c>
      <c r="N330" s="320">
        <f>VLOOKUP(TRIM(B330),BirthdateDraft!$A$1:$M$7865,2,FALSE)</f>
        <v>35541</v>
      </c>
      <c r="O330" s="99">
        <v>2024</v>
      </c>
    </row>
    <row r="331" spans="1:15" ht="12.75" hidden="1" customHeight="1">
      <c r="A331" s="266" t="str">
        <f>Table16[[#This Row],[PosiDT $ $ $ions2]]</f>
        <v>FS ^</v>
      </c>
      <c r="B331" t="s">
        <v>7215</v>
      </c>
      <c r="C331" t="s">
        <v>8191</v>
      </c>
      <c r="D331" t="s">
        <v>11953</v>
      </c>
      <c r="E331" s="115" t="s">
        <v>4310</v>
      </c>
      <c r="F331" s="115"/>
      <c r="G331" s="8"/>
      <c r="H331" s="8"/>
      <c r="M331" s="319" t="str">
        <f>VLOOKUP(TRIM(B331),'Team Rosters'!$B$1:$N$3777,2,FALSE)</f>
        <v>NYC</v>
      </c>
      <c r="N331" s="320">
        <f>VLOOKUP(TRIM(B331),BirthdateDraft!$A$1:$M$7865,2,FALSE)</f>
        <v>35091</v>
      </c>
      <c r="O331" s="99">
        <v>2024</v>
      </c>
    </row>
    <row r="332" spans="1:15" ht="12.75" hidden="1" customHeight="1">
      <c r="A332" s="266" t="str">
        <f>Table16[[#This Row],[PosiDT $ $ $ions2]]</f>
        <v>FS ^</v>
      </c>
      <c r="B332" t="s">
        <v>6586</v>
      </c>
      <c r="C332" t="s">
        <v>803</v>
      </c>
      <c r="D332" t="s">
        <v>11953</v>
      </c>
      <c r="E332" s="115" t="s">
        <v>4308</v>
      </c>
      <c r="F332" s="115"/>
      <c r="G332" s="8"/>
      <c r="H332" s="8"/>
      <c r="M332" s="319" t="str">
        <f>VLOOKUP(TRIM(B332),'Team Rosters'!$B$1:$N$3777,2,FALSE)</f>
        <v>CHA</v>
      </c>
      <c r="N332" s="320">
        <f>VLOOKUP(TRIM(B332),BirthdateDraft!$A$1:$M$7865,2,FALSE)</f>
        <v>35386</v>
      </c>
      <c r="O332" s="99">
        <v>2024</v>
      </c>
    </row>
    <row r="333" spans="1:15" ht="12.75" hidden="1" customHeight="1">
      <c r="A333" s="266" t="str">
        <f>Table16[[#This Row],[PosiDT $ $ $ions2]]</f>
        <v>FS ^</v>
      </c>
      <c r="B333" t="s">
        <v>8044</v>
      </c>
      <c r="C333" t="s">
        <v>5991</v>
      </c>
      <c r="D333" t="s">
        <v>11953</v>
      </c>
      <c r="E333" s="115" t="s">
        <v>4312</v>
      </c>
      <c r="F333" s="115"/>
      <c r="G333" s="8"/>
      <c r="H333" s="8"/>
      <c r="M333" s="319" t="str">
        <f>VLOOKUP(TRIM(B333),'Team Rosters'!$B$1:$N$3777,2,FALSE)</f>
        <v>ACM</v>
      </c>
      <c r="N333" s="320">
        <f>VLOOKUP(TRIM(B333),BirthdateDraft!$A$1:$M$7865,2,FALSE)</f>
        <v>35690</v>
      </c>
      <c r="O333" s="99">
        <v>2024</v>
      </c>
    </row>
    <row r="334" spans="1:15" ht="12.75" hidden="1" customHeight="1">
      <c r="A334" s="266" t="str">
        <f>Table16[[#This Row],[PosiDT $ $ $ions2]]</f>
        <v>FS ^</v>
      </c>
      <c r="B334" t="s">
        <v>461</v>
      </c>
      <c r="C334" t="s">
        <v>798</v>
      </c>
      <c r="D334" t="s">
        <v>11953</v>
      </c>
      <c r="E334" s="115" t="s">
        <v>4308</v>
      </c>
      <c r="F334" s="115"/>
      <c r="G334" s="8"/>
      <c r="H334" s="8"/>
      <c r="M334" s="319" t="str">
        <f>VLOOKUP(TRIM(B334),'Team Rosters'!$B$1:$N$3777,2,FALSE)</f>
        <v>ROS</v>
      </c>
      <c r="N334" s="320">
        <f>VLOOKUP(TRIM(B334),BirthdateDraft!$A$1:$M$7865,2,FALSE)</f>
        <v>33092</v>
      </c>
      <c r="O334" s="99">
        <v>2024</v>
      </c>
    </row>
    <row r="335" spans="1:15" ht="12.75" hidden="1" customHeight="1">
      <c r="A335" s="266" t="str">
        <f>Table16[[#This Row],[PosiDT $ $ $ions2]]</f>
        <v>FS ^</v>
      </c>
      <c r="B335" t="s">
        <v>10009</v>
      </c>
      <c r="C335" t="s">
        <v>81</v>
      </c>
      <c r="D335" t="s">
        <v>11953</v>
      </c>
      <c r="E335" s="115" t="s">
        <v>4297</v>
      </c>
      <c r="F335" s="115"/>
      <c r="G335" s="8"/>
      <c r="H335" s="8"/>
      <c r="M335" s="319" t="str">
        <f>VLOOKUP(TRIM(B335),'Team Rosters'!$B$1:$N$3777,2,FALSE)</f>
        <v>LAS</v>
      </c>
      <c r="N335" s="320">
        <f>VLOOKUP(TRIM(B335),BirthdateDraft!$A$1:$M$7865,2,FALSE)</f>
        <v>36798</v>
      </c>
      <c r="O335" s="99">
        <v>2024</v>
      </c>
    </row>
    <row r="336" spans="1:15" ht="12.75" hidden="1" customHeight="1">
      <c r="A336" s="266" t="str">
        <f>Table16[[#This Row],[PosiDT $ $ $ions2]]</f>
        <v>FS ^</v>
      </c>
      <c r="B336" s="123" t="s">
        <v>6556</v>
      </c>
      <c r="C336" s="123" t="s">
        <v>82</v>
      </c>
      <c r="D336" s="123" t="s">
        <v>11953</v>
      </c>
      <c r="E336" s="115" t="s">
        <v>4308</v>
      </c>
      <c r="F336" s="115"/>
      <c r="G336" s="8"/>
      <c r="H336" s="8"/>
      <c r="K336" s="233"/>
      <c r="L336" s="233"/>
      <c r="M336" s="319" t="str">
        <f>VLOOKUP(TRIM(B336),'Team Rosters'!$B$1:$N$3777,2,FALSE)</f>
        <v>VIR</v>
      </c>
      <c r="N336" s="320">
        <f>VLOOKUP(TRIM(B336),BirthdateDraft!$A$1:$M$7865,2,FALSE)</f>
        <v>35157</v>
      </c>
      <c r="O336" s="99">
        <v>2024</v>
      </c>
    </row>
    <row r="337" spans="1:15" ht="12.75" hidden="1" customHeight="1">
      <c r="A337" s="266" t="str">
        <f>Table16[[#This Row],[PosiDT $ $ $ions2]]</f>
        <v>FS ^</v>
      </c>
      <c r="B337" s="123" t="s">
        <v>3825</v>
      </c>
      <c r="C337" s="123" t="s">
        <v>814</v>
      </c>
      <c r="D337" s="123" t="s">
        <v>11953</v>
      </c>
      <c r="E337" s="115" t="s">
        <v>4305</v>
      </c>
      <c r="F337" s="115"/>
      <c r="G337" s="8"/>
      <c r="H337" s="8"/>
      <c r="K337" s="233"/>
      <c r="L337" s="233"/>
      <c r="M337" s="319" t="str">
        <f>VLOOKUP(TRIM(B337),'Team Rosters'!$B$1:$N$3777,2,FALSE)</f>
        <v>WES</v>
      </c>
      <c r="N337" s="320">
        <f>VLOOKUP(TRIM(B337),BirthdateDraft!$A$1:$M$7865,2,FALSE)</f>
        <v>33238</v>
      </c>
      <c r="O337" s="99">
        <v>2024</v>
      </c>
    </row>
    <row r="338" spans="1:15" ht="12.75" hidden="1" customHeight="1">
      <c r="A338" s="266" t="str">
        <f>Table16[[#This Row],[PosiDT $ $ $ions2]]</f>
        <v>FS ^</v>
      </c>
      <c r="B338" s="123" t="s">
        <v>6042</v>
      </c>
      <c r="C338" s="123" t="s">
        <v>793</v>
      </c>
      <c r="D338" s="123" t="s">
        <v>11953</v>
      </c>
      <c r="E338" s="115" t="s">
        <v>4305</v>
      </c>
      <c r="F338" s="115"/>
      <c r="G338" s="8"/>
      <c r="H338" s="8"/>
      <c r="K338" s="233"/>
      <c r="L338" s="233"/>
      <c r="M338" s="319" t="str">
        <f>VLOOKUP(TRIM(B338),'Team Rosters'!$B$1:$N$3777,2,FALSE)</f>
        <v>TOK</v>
      </c>
      <c r="N338" s="320">
        <f>VLOOKUP(TRIM(B338),BirthdateDraft!$A$1:$M$7865,2,FALSE)</f>
        <v>34313</v>
      </c>
      <c r="O338" s="99">
        <v>2024</v>
      </c>
    </row>
    <row r="339" spans="1:15" ht="12.75" hidden="1" customHeight="1">
      <c r="A339" s="266" t="str">
        <f>Table16[[#This Row],[PosiDT $ $ $ions2]]</f>
        <v>FS ^</v>
      </c>
      <c r="B339" s="123" t="s">
        <v>9321</v>
      </c>
      <c r="C339" s="123" t="s">
        <v>5390</v>
      </c>
      <c r="D339" s="123" t="s">
        <v>11953</v>
      </c>
      <c r="E339" s="115" t="s">
        <v>4299</v>
      </c>
      <c r="F339" s="115"/>
      <c r="G339" s="8"/>
      <c r="H339" s="8"/>
      <c r="K339" s="233"/>
      <c r="L339" s="233"/>
      <c r="M339" s="319" t="str">
        <f>VLOOKUP(TRIM(B339),'Team Rosters'!$B$1:$N$3777,2,FALSE)</f>
        <v>TOL</v>
      </c>
      <c r="N339" s="320">
        <f>VLOOKUP(TRIM(B339),BirthdateDraft!$A$1:$M$7865,2,FALSE)</f>
        <v>35034</v>
      </c>
      <c r="O339" s="99">
        <v>2024</v>
      </c>
    </row>
    <row r="340" spans="1:15" ht="12.75" hidden="1" customHeight="1">
      <c r="A340" s="266" t="str">
        <f>Table16[[#This Row],[PosiDT $ $ $ions2]]</f>
        <v>FS ^</v>
      </c>
      <c r="B340" s="123" t="s">
        <v>10038</v>
      </c>
      <c r="C340" s="123" t="s">
        <v>83</v>
      </c>
      <c r="D340" s="123" t="s">
        <v>11953</v>
      </c>
      <c r="E340" s="115" t="s">
        <v>4297</v>
      </c>
      <c r="F340" s="115"/>
      <c r="G340" s="8"/>
      <c r="H340" s="8"/>
      <c r="K340" s="233"/>
      <c r="L340" s="233"/>
      <c r="M340" s="319" t="str">
        <f>VLOOKUP(TRIM(B340),'Team Rosters'!$B$1:$N$3777,2,FALSE)</f>
        <v>DEL</v>
      </c>
      <c r="N340" s="320">
        <f>VLOOKUP(TRIM(B340),BirthdateDraft!$A$1:$M$7865,2,FALSE)</f>
        <v>36844</v>
      </c>
      <c r="O340" s="99">
        <v>2024</v>
      </c>
    </row>
    <row r="341" spans="1:15" ht="12.75" hidden="1" customHeight="1">
      <c r="A341" s="266" t="str">
        <f>Table16[[#This Row],[PosiDT $ $ $ions2]]</f>
        <v>FS ^</v>
      </c>
      <c r="B341" s="123" t="s">
        <v>4037</v>
      </c>
      <c r="C341" s="123" t="s">
        <v>791</v>
      </c>
      <c r="D341" s="123" t="s">
        <v>11953</v>
      </c>
      <c r="E341" s="115" t="s">
        <v>4296</v>
      </c>
      <c r="F341" s="115"/>
      <c r="G341" s="8"/>
      <c r="H341" s="8"/>
      <c r="K341" s="233"/>
      <c r="L341" s="233"/>
      <c r="M341" s="319" t="str">
        <f>VLOOKUP(TRIM(B341),'Team Rosters'!$B$1:$N$3777,2,FALSE)</f>
        <v>DEL</v>
      </c>
      <c r="N341" s="320">
        <f>VLOOKUP(TRIM(B341),BirthdateDraft!$A$1:$M$7865,2,FALSE)</f>
        <v>33737</v>
      </c>
      <c r="O341" s="99">
        <v>2024</v>
      </c>
    </row>
    <row r="342" spans="1:15" ht="12.75" hidden="1" customHeight="1">
      <c r="A342" s="266" t="str">
        <f>Table16[[#This Row],[PosiDT $ $ $ions2]]</f>
        <v>FS ^</v>
      </c>
      <c r="B342" s="123" t="s">
        <v>7967</v>
      </c>
      <c r="C342" s="123" t="s">
        <v>90</v>
      </c>
      <c r="D342" s="123" t="s">
        <v>11953</v>
      </c>
      <c r="E342" s="115" t="s">
        <v>4296</v>
      </c>
      <c r="F342" s="115"/>
      <c r="G342" s="8"/>
      <c r="H342" s="8"/>
      <c r="K342" s="233"/>
      <c r="L342" s="233"/>
      <c r="M342" s="319" t="str">
        <f>VLOOKUP(TRIM(B342),'Team Rosters'!$B$1:$N$3777,2,FALSE)</f>
        <v>LON</v>
      </c>
      <c r="N342" s="320">
        <f>VLOOKUP(TRIM(B342),BirthdateDraft!$A$1:$M$7865,2,FALSE)</f>
        <v>36381</v>
      </c>
      <c r="O342" s="99">
        <v>2024</v>
      </c>
    </row>
    <row r="343" spans="1:15" ht="12.75" hidden="1" customHeight="1">
      <c r="A343" s="266" t="str">
        <f>Table16[[#This Row],[PosiDT $ $ $ions2]]</f>
        <v>FS ^</v>
      </c>
      <c r="B343" s="123" t="s">
        <v>6051</v>
      </c>
      <c r="C343" s="123" t="s">
        <v>785</v>
      </c>
      <c r="D343" s="123" t="s">
        <v>11953</v>
      </c>
      <c r="E343" s="115" t="s">
        <v>4308</v>
      </c>
      <c r="F343" s="115"/>
      <c r="G343" s="8"/>
      <c r="H343" s="8"/>
      <c r="K343" s="233"/>
      <c r="L343" s="233"/>
      <c r="M343" s="319" t="str">
        <f>VLOOKUP(TRIM(B343),'Team Rosters'!$B$1:$N$3777,2,FALSE)</f>
        <v>CHA</v>
      </c>
      <c r="N343" s="320">
        <f>VLOOKUP(TRIM(B343),BirthdateDraft!$A$1:$M$7865,2,FALSE)</f>
        <v>34976</v>
      </c>
      <c r="O343" s="99">
        <v>2024</v>
      </c>
    </row>
    <row r="344" spans="1:15" ht="12.75" hidden="1" customHeight="1">
      <c r="A344" s="266" t="str">
        <f>Table16[[#This Row],[PosiDT $ $ $ions2]]</f>
        <v>FS ^</v>
      </c>
      <c r="B344" s="123" t="s">
        <v>10049</v>
      </c>
      <c r="C344" s="123" t="s">
        <v>85</v>
      </c>
      <c r="D344" s="123" t="s">
        <v>11953</v>
      </c>
      <c r="E344" s="115" t="s">
        <v>4305</v>
      </c>
      <c r="F344" s="115"/>
      <c r="G344" s="8"/>
      <c r="H344" s="8"/>
      <c r="K344" s="233"/>
      <c r="L344" s="233"/>
      <c r="M344" s="319" t="str">
        <f>VLOOKUP(TRIM(B344),'Team Rosters'!$B$1:$N$3777,2,FALSE)</f>
        <v>JER</v>
      </c>
      <c r="N344" s="320">
        <f>VLOOKUP(TRIM(B344),BirthdateDraft!$A$1:$M$7865,2,FALSE)</f>
        <v>36314</v>
      </c>
      <c r="O344" s="99">
        <v>2024</v>
      </c>
    </row>
    <row r="345" spans="1:15" ht="12.75" hidden="1" customHeight="1">
      <c r="A345" s="266" t="str">
        <f>Table16[[#This Row],[PosiDT $ $ $ions2]]</f>
        <v>FS ^</v>
      </c>
      <c r="B345" s="123" t="s">
        <v>7137</v>
      </c>
      <c r="C345" s="123" t="s">
        <v>817</v>
      </c>
      <c r="D345" s="123" t="s">
        <v>11953</v>
      </c>
      <c r="E345" s="115" t="s">
        <v>4310</v>
      </c>
      <c r="F345" s="115"/>
      <c r="G345" s="8"/>
      <c r="H345" s="8"/>
      <c r="K345" s="233"/>
      <c r="L345" s="233"/>
      <c r="M345" s="319" t="str">
        <f>VLOOKUP(TRIM(B345),'Team Rosters'!$B$1:$N$3777,2,FALSE)</f>
        <v>DAY</v>
      </c>
      <c r="N345" s="320">
        <f>VLOOKUP(TRIM(B345),BirthdateDraft!$A$1:$M$7865,2,FALSE)</f>
        <v>35641</v>
      </c>
      <c r="O345" s="99">
        <v>2024</v>
      </c>
    </row>
    <row r="346" spans="1:15" ht="12.75" hidden="1" customHeight="1">
      <c r="A346" s="266" t="str">
        <f>Table16[[#This Row],[PosiDT $ $ $ions2]]</f>
        <v>FS ^</v>
      </c>
      <c r="B346" s="123" t="s">
        <v>5520</v>
      </c>
      <c r="C346" s="123" t="s">
        <v>808</v>
      </c>
      <c r="D346" s="123" t="s">
        <v>11953</v>
      </c>
      <c r="E346" s="115" t="s">
        <v>4308</v>
      </c>
      <c r="F346" s="115"/>
      <c r="G346" s="8"/>
      <c r="H346" s="8"/>
      <c r="K346" s="233"/>
      <c r="L346" s="233"/>
      <c r="M346" s="319" t="str">
        <f>VLOOKUP(TRIM(B346),'Team Rosters'!$B$1:$N$3777,2,FALSE)</f>
        <v>BLD</v>
      </c>
      <c r="N346" s="320">
        <f>VLOOKUP(TRIM(B346),BirthdateDraft!$A$1:$M$7865,2,FALSE)</f>
        <v>34261</v>
      </c>
      <c r="O346" s="99">
        <v>2024</v>
      </c>
    </row>
    <row r="347" spans="1:15" ht="12.75" hidden="1" customHeight="1">
      <c r="A347" s="266" t="str">
        <f>Table16[[#This Row],[PosiDT $ $ $ions2]]</f>
        <v>FS ^</v>
      </c>
      <c r="B347" s="123" t="s">
        <v>10312</v>
      </c>
      <c r="C347" s="123" t="s">
        <v>796</v>
      </c>
      <c r="D347" s="123" t="s">
        <v>11953</v>
      </c>
      <c r="E347" s="115" t="s">
        <v>4299</v>
      </c>
      <c r="F347" s="115"/>
      <c r="G347" s="8"/>
      <c r="H347" s="8"/>
      <c r="K347" s="233"/>
      <c r="L347" s="233"/>
      <c r="M347" s="319" t="str">
        <f>VLOOKUP(TRIM(B347),'Team Rosters'!$B$1:$N$3777,2,FALSE)</f>
        <v>BLD</v>
      </c>
      <c r="N347" s="320" t="e">
        <f>VLOOKUP(TRIM(B347),BirthdateDraft!$A$1:$M$7865,2,FALSE)</f>
        <v>#N/A</v>
      </c>
      <c r="O347" s="99">
        <v>2024</v>
      </c>
    </row>
    <row r="348" spans="1:15" ht="12.75" hidden="1" customHeight="1">
      <c r="A348" s="266" t="str">
        <f>Table16[[#This Row],[PosiDT $ $ $ions2]]</f>
        <v>FS ^</v>
      </c>
      <c r="B348" s="123" t="s">
        <v>7155</v>
      </c>
      <c r="C348" s="123" t="s">
        <v>795</v>
      </c>
      <c r="D348" s="123" t="s">
        <v>11953</v>
      </c>
      <c r="E348" s="115" t="s">
        <v>4303</v>
      </c>
      <c r="F348" s="115"/>
      <c r="G348" s="8"/>
      <c r="H348" s="8"/>
      <c r="K348" s="233"/>
      <c r="L348" s="233"/>
      <c r="M348" s="319" t="str">
        <f>VLOOKUP(TRIM(B348),'Team Rosters'!$B$1:$N$3777,2,FALSE)</f>
        <v>BEA</v>
      </c>
      <c r="N348" s="320">
        <f>VLOOKUP(TRIM(B348),BirthdateDraft!$A$1:$M$7865,2,FALSE)</f>
        <v>34991</v>
      </c>
      <c r="O348" s="99">
        <v>2024</v>
      </c>
    </row>
    <row r="349" spans="1:15" ht="12.75" hidden="1" customHeight="1">
      <c r="A349" s="266" t="str">
        <f>Table16[[#This Row],[PosiDT $ $ $ions2]]</f>
        <v>FS ^</v>
      </c>
      <c r="B349" s="123" t="s">
        <v>7972</v>
      </c>
      <c r="C349" s="123" t="s">
        <v>166</v>
      </c>
      <c r="D349" s="123" t="s">
        <v>11953</v>
      </c>
      <c r="E349" s="115" t="s">
        <v>4320</v>
      </c>
      <c r="F349" s="115"/>
      <c r="G349" s="8"/>
      <c r="H349" s="8"/>
      <c r="K349" s="233"/>
      <c r="L349" s="233"/>
      <c r="M349" s="319" t="str">
        <f>VLOOKUP(TRIM(B349),'Team Rosters'!$B$1:$N$3777,2,FALSE)</f>
        <v>BLU</v>
      </c>
      <c r="N349" s="320">
        <f>VLOOKUP(TRIM(B349),BirthdateDraft!$A$1:$M$7865,2,FALSE)</f>
        <v>35636</v>
      </c>
      <c r="O349" s="99">
        <v>2024</v>
      </c>
    </row>
    <row r="350" spans="1:15" ht="12.75" hidden="1" customHeight="1">
      <c r="A350" s="266" t="str">
        <f>Table16[[#This Row],[PosiDT $ $ $ions2]]</f>
        <v>FS ^</v>
      </c>
      <c r="B350" s="123" t="s">
        <v>6649</v>
      </c>
      <c r="C350" s="123" t="s">
        <v>3414</v>
      </c>
      <c r="D350" s="123" t="s">
        <v>11953</v>
      </c>
      <c r="E350" s="115" t="s">
        <v>4310</v>
      </c>
      <c r="F350" s="115"/>
      <c r="G350" s="8"/>
      <c r="H350" s="8"/>
      <c r="K350" s="233"/>
      <c r="L350" s="233"/>
      <c r="M350" s="319" t="str">
        <f>VLOOKUP(TRIM(B350),'Team Rosters'!$B$1:$N$3777,2,FALSE)</f>
        <v>VER</v>
      </c>
      <c r="N350" s="320">
        <f>VLOOKUP(TRIM(B350),BirthdateDraft!$A$1:$M$7865,2,FALSE)</f>
        <v>35507</v>
      </c>
      <c r="O350" s="99">
        <v>2024</v>
      </c>
    </row>
    <row r="351" spans="1:15" ht="12.75" hidden="1" customHeight="1">
      <c r="A351" s="266" t="str">
        <f>Table16[[#This Row],[PosiDT $ $ $ions2]]</f>
        <v>FS ^</v>
      </c>
      <c r="B351" s="123" t="s">
        <v>6140</v>
      </c>
      <c r="C351" s="123" t="s">
        <v>801</v>
      </c>
      <c r="D351" s="123" t="s">
        <v>11953</v>
      </c>
      <c r="E351" s="115" t="s">
        <v>4320</v>
      </c>
      <c r="F351" s="115"/>
      <c r="G351" s="8"/>
      <c r="H351" s="8"/>
      <c r="K351" s="233"/>
      <c r="L351" s="233"/>
      <c r="M351" s="319" t="str">
        <f>VLOOKUP(TRIM(B351),'Team Rosters'!$B$1:$N$3777,2,FALSE)</f>
        <v>FER</v>
      </c>
      <c r="N351" s="320">
        <f>VLOOKUP(TRIM(B351),BirthdateDraft!$A$1:$M$7865,2,FALSE)</f>
        <v>35316</v>
      </c>
      <c r="O351" s="99">
        <v>2024</v>
      </c>
    </row>
    <row r="352" spans="1:15" ht="12.75" hidden="1" customHeight="1">
      <c r="A352" s="266" t="str">
        <f>Table16[[#This Row],[PosiDT $ $ $ions2]]</f>
        <v>FS ^</v>
      </c>
      <c r="B352" s="123" t="s">
        <v>11407</v>
      </c>
      <c r="C352" s="123" t="s">
        <v>806</v>
      </c>
      <c r="D352" s="123" t="s">
        <v>11953</v>
      </c>
      <c r="E352" s="115" t="s">
        <v>4311</v>
      </c>
      <c r="F352" s="115"/>
      <c r="G352" s="8"/>
      <c r="H352" s="8"/>
      <c r="K352" s="233"/>
      <c r="L352" s="233"/>
      <c r="M352" s="319" t="str">
        <f>VLOOKUP(TRIM(B352),'Team Rosters'!$B$1:$N$3777,2,FALSE)</f>
        <v>LAS</v>
      </c>
      <c r="N352" s="320">
        <f>VLOOKUP(TRIM(B352),BirthdateDraft!$A$1:$M$7865,2,FALSE)</f>
        <v>36023</v>
      </c>
      <c r="O352" s="99">
        <v>2024</v>
      </c>
    </row>
    <row r="353" spans="1:15" ht="12.75" hidden="1" customHeight="1">
      <c r="A353" s="266" t="str">
        <f>Table16[[#This Row],[PosiDT $ $ $ions2]]</f>
        <v>FS ^</v>
      </c>
      <c r="B353" s="123" t="s">
        <v>6069</v>
      </c>
      <c r="C353" s="123" t="s">
        <v>797</v>
      </c>
      <c r="D353" s="123" t="s">
        <v>11953</v>
      </c>
      <c r="E353" s="115" t="s">
        <v>4307</v>
      </c>
      <c r="F353" s="115"/>
      <c r="G353" s="8"/>
      <c r="H353" s="8"/>
      <c r="K353" s="233"/>
      <c r="L353" s="233"/>
      <c r="M353" s="319" t="str">
        <f>VLOOKUP(TRIM(B353),'Team Rosters'!$B$1:$N$3777,2,FALSE)</f>
        <v>DRA</v>
      </c>
      <c r="N353" s="320">
        <f>VLOOKUP(TRIM(B353),BirthdateDraft!$A$1:$M$7865,2,FALSE)</f>
        <v>34906</v>
      </c>
      <c r="O353" s="99">
        <v>2024</v>
      </c>
    </row>
    <row r="354" spans="1:15" ht="12.75" customHeight="1">
      <c r="A354" s="266" t="str">
        <f>Table16[[#This Row],[PosiDT $ $ $ions2]]</f>
        <v>LG @ OC @</v>
      </c>
      <c r="B354" s="123" t="s">
        <v>10072</v>
      </c>
      <c r="C354" s="123" t="s">
        <v>8191</v>
      </c>
      <c r="D354" s="123" t="s">
        <v>11926</v>
      </c>
      <c r="E354"/>
      <c r="F354"/>
      <c r="G354"/>
      <c r="H354"/>
      <c r="I354" s="8">
        <v>4</v>
      </c>
      <c r="J354" s="8">
        <v>0</v>
      </c>
      <c r="K354" s="114">
        <v>5</v>
      </c>
      <c r="L354" s="233"/>
      <c r="M354" s="319" t="str">
        <f>VLOOKUP(TRIM(B354),'Team Rosters'!$B$1:$N$3777,2,FALSE)</f>
        <v>ACM</v>
      </c>
      <c r="N354" s="320">
        <f>VLOOKUP(TRIM(B354),BirthdateDraft!$A$1:$M$7865,2,FALSE)</f>
        <v>36396</v>
      </c>
      <c r="O354" s="99">
        <v>2024</v>
      </c>
    </row>
    <row r="355" spans="1:15" ht="12.75" customHeight="1">
      <c r="A355" s="266" t="str">
        <f>Table16[[#This Row],[PosiDT $ $ $ions2]]</f>
        <v>RG @</v>
      </c>
      <c r="B355" s="123" t="s">
        <v>6452</v>
      </c>
      <c r="C355" s="123" t="s">
        <v>795</v>
      </c>
      <c r="D355" s="123" t="s">
        <v>11922</v>
      </c>
      <c r="E355"/>
      <c r="F355"/>
      <c r="G355"/>
      <c r="H355"/>
      <c r="I355" s="8">
        <v>5</v>
      </c>
      <c r="J355" s="8"/>
      <c r="K355" s="114">
        <v>4</v>
      </c>
      <c r="L355" s="233"/>
      <c r="M355" s="319" t="str">
        <f>VLOOKUP(TRIM(B355),'Team Rosters'!$B$1:$N$3777,2,FALSE)</f>
        <v>ACM</v>
      </c>
      <c r="N355" s="320">
        <f>VLOOKUP(TRIM(B355),BirthdateDraft!$A$1:$M$7865,2,FALSE)</f>
        <v>34659</v>
      </c>
      <c r="O355" s="99">
        <v>2024</v>
      </c>
    </row>
    <row r="356" spans="1:15" ht="12.75" customHeight="1">
      <c r="A356" s="266" t="str">
        <f>Table16[[#This Row],[PosiDT $ $ $ions2]]</f>
        <v>LG @</v>
      </c>
      <c r="B356" s="123" t="s">
        <v>6464</v>
      </c>
      <c r="C356" s="123" t="s">
        <v>796</v>
      </c>
      <c r="D356" s="123" t="s">
        <v>11925</v>
      </c>
      <c r="E356"/>
      <c r="F356"/>
      <c r="G356"/>
      <c r="H356"/>
      <c r="I356" s="8">
        <v>4</v>
      </c>
      <c r="J356" s="8"/>
      <c r="K356" s="114">
        <v>7</v>
      </c>
      <c r="L356" s="233"/>
      <c r="M356" s="319" t="str">
        <f>VLOOKUP(TRIM(B356),'Team Rosters'!$B$1:$N$3777,2,FALSE)</f>
        <v>ANN</v>
      </c>
      <c r="N356" s="320">
        <f>VLOOKUP(TRIM(B356),BirthdateDraft!$A$1:$M$7865,2,FALSE)</f>
        <v>35143</v>
      </c>
      <c r="O356" s="99">
        <v>2024</v>
      </c>
    </row>
    <row r="357" spans="1:15" ht="12.75" customHeight="1">
      <c r="A357" s="266" t="str">
        <f>Table16[[#This Row],[PosiDT $ $ $ions2]]</f>
        <v>LG @</v>
      </c>
      <c r="B357" s="123" t="s">
        <v>9359</v>
      </c>
      <c r="C357" s="123" t="s">
        <v>814</v>
      </c>
      <c r="D357" s="123" t="s">
        <v>11925</v>
      </c>
      <c r="E357"/>
      <c r="F357"/>
      <c r="G357"/>
      <c r="H357"/>
      <c r="I357" s="8">
        <v>0</v>
      </c>
      <c r="J357" s="8"/>
      <c r="K357" s="114">
        <v>7</v>
      </c>
      <c r="L357" s="233"/>
      <c r="M357" s="319" t="str">
        <f>VLOOKUP(TRIM(B357),'Team Rosters'!$B$1:$N$3777,2,FALSE)</f>
        <v>AST</v>
      </c>
      <c r="N357" s="320">
        <f>VLOOKUP(TRIM(B357),BirthdateDraft!$A$1:$M$7865,2,FALSE)</f>
        <v>35737</v>
      </c>
      <c r="O357" s="99">
        <v>2024</v>
      </c>
    </row>
    <row r="358" spans="1:15" ht="12.75" customHeight="1">
      <c r="A358" s="266" t="str">
        <f>Table16[[#This Row],[PosiDT $ $ $ions2]]</f>
        <v>LG @</v>
      </c>
      <c r="B358" s="123" t="s">
        <v>10969</v>
      </c>
      <c r="C358" s="123" t="s">
        <v>5390</v>
      </c>
      <c r="D358" s="123" t="s">
        <v>11925</v>
      </c>
      <c r="E358"/>
      <c r="F358"/>
      <c r="G358"/>
      <c r="H358"/>
      <c r="I358" s="8">
        <v>4</v>
      </c>
      <c r="J358" s="8"/>
      <c r="K358" s="114">
        <v>5</v>
      </c>
      <c r="L358" s="233"/>
      <c r="M358" s="319" t="str">
        <f>VLOOKUP(TRIM(B358),'Team Rosters'!$B$1:$N$3777,2,FALSE)</f>
        <v>AST</v>
      </c>
      <c r="N358" s="320">
        <f>VLOOKUP(TRIM(B358),BirthdateDraft!$A$1:$M$7865,2,FALSE)</f>
        <v>36449</v>
      </c>
      <c r="O358" s="99">
        <v>2024</v>
      </c>
    </row>
    <row r="359" spans="1:15" ht="12.75" customHeight="1">
      <c r="A359" s="266" t="str">
        <f>Table16[[#This Row],[PosiDT $ $ $ions2]]</f>
        <v>LG @ OC @</v>
      </c>
      <c r="B359" s="123" t="s">
        <v>9063</v>
      </c>
      <c r="C359" s="123" t="s">
        <v>804</v>
      </c>
      <c r="D359" s="123" t="s">
        <v>11926</v>
      </c>
      <c r="E359"/>
      <c r="F359"/>
      <c r="G359"/>
      <c r="H359"/>
      <c r="I359" s="8">
        <v>4</v>
      </c>
      <c r="J359" s="8">
        <v>0</v>
      </c>
      <c r="K359" s="114">
        <v>5</v>
      </c>
      <c r="L359" s="233"/>
      <c r="M359" s="319" t="str">
        <f>VLOOKUP(TRIM(B359),'Team Rosters'!$B$1:$N$3777,2,FALSE)</f>
        <v>BEA</v>
      </c>
      <c r="N359" s="320">
        <f>VLOOKUP(TRIM(B359),BirthdateDraft!$A$1:$M$7865,2,FALSE)</f>
        <v>36039</v>
      </c>
      <c r="O359" s="99">
        <v>2024</v>
      </c>
    </row>
    <row r="360" spans="1:15" ht="12.75" customHeight="1">
      <c r="A360" s="266" t="str">
        <f>Table16[[#This Row],[PosiDT $ $ $ions2]]</f>
        <v>RG @</v>
      </c>
      <c r="B360" s="123" t="s">
        <v>5196</v>
      </c>
      <c r="C360" s="123" t="s">
        <v>85</v>
      </c>
      <c r="D360" s="123" t="s">
        <v>11922</v>
      </c>
      <c r="E360"/>
      <c r="F360"/>
      <c r="G360"/>
      <c r="H360"/>
      <c r="I360" s="8">
        <v>4</v>
      </c>
      <c r="J360" s="8"/>
      <c r="K360" s="114">
        <v>5</v>
      </c>
      <c r="L360" s="233"/>
      <c r="M360" s="319" t="str">
        <f>VLOOKUP(TRIM(B360),'Team Rosters'!$B$1:$N$3777,2,FALSE)</f>
        <v>BEA</v>
      </c>
      <c r="N360" s="320">
        <f>VLOOKUP(TRIM(B360),BirthdateDraft!$A$1:$M$7865,2,FALSE)</f>
        <v>34209</v>
      </c>
      <c r="O360" s="99">
        <v>2024</v>
      </c>
    </row>
    <row r="361" spans="1:15" ht="12.75" customHeight="1">
      <c r="A361" s="266" t="str">
        <f>Table16[[#This Row],[PosiDT $ $ $ions2]]</f>
        <v>RG @</v>
      </c>
      <c r="B361" s="123" t="s">
        <v>5146</v>
      </c>
      <c r="C361" s="123" t="s">
        <v>805</v>
      </c>
      <c r="D361" s="123" t="s">
        <v>11922</v>
      </c>
      <c r="E361"/>
      <c r="F361"/>
      <c r="G361"/>
      <c r="H361"/>
      <c r="I361" s="8">
        <v>4</v>
      </c>
      <c r="J361" s="8"/>
      <c r="K361" s="114">
        <v>7</v>
      </c>
      <c r="L361" s="233"/>
      <c r="M361" s="319" t="str">
        <f>VLOOKUP(TRIM(B361),'Team Rosters'!$B$1:$N$3777,2,FALSE)</f>
        <v>BLD</v>
      </c>
      <c r="N361" s="320">
        <f>VLOOKUP(TRIM(B361),BirthdateDraft!$A$1:$M$7865,2,FALSE)</f>
        <v>33598</v>
      </c>
      <c r="O361" s="99">
        <v>2024</v>
      </c>
    </row>
    <row r="362" spans="1:15" ht="12.75" customHeight="1">
      <c r="A362" s="266" t="str">
        <f>Table16[[#This Row],[PosiDT $ $ $ions2]]</f>
        <v>RG @</v>
      </c>
      <c r="B362" s="123" t="s">
        <v>8169</v>
      </c>
      <c r="C362" s="123" t="s">
        <v>1634</v>
      </c>
      <c r="D362" s="123" t="s">
        <v>11922</v>
      </c>
      <c r="E362"/>
      <c r="F362"/>
      <c r="G362"/>
      <c r="H362"/>
      <c r="I362" s="8">
        <v>5</v>
      </c>
      <c r="J362" s="8"/>
      <c r="K362" s="114">
        <v>7</v>
      </c>
      <c r="L362" s="233"/>
      <c r="M362" s="319" t="str">
        <f>VLOOKUP(TRIM(B362),'Team Rosters'!$B$1:$N$3777,2,FALSE)</f>
        <v>BLU</v>
      </c>
      <c r="N362" s="320">
        <f>VLOOKUP(TRIM(B362),BirthdateDraft!$A$1:$M$7865,2,FALSE)</f>
        <v>35302</v>
      </c>
      <c r="O362" s="99">
        <v>2024</v>
      </c>
    </row>
    <row r="363" spans="1:15" ht="12.75" customHeight="1">
      <c r="A363" s="266" t="str">
        <f>Table16[[#This Row],[PosiDT $ $ $ions2]]</f>
        <v>RG @</v>
      </c>
      <c r="B363" s="123" t="s">
        <v>9044</v>
      </c>
      <c r="C363" s="123" t="s">
        <v>3414</v>
      </c>
      <c r="D363" s="123" t="s">
        <v>11922</v>
      </c>
      <c r="E363"/>
      <c r="F363"/>
      <c r="G363"/>
      <c r="H363"/>
      <c r="I363" s="8">
        <v>4</v>
      </c>
      <c r="J363" s="8"/>
      <c r="K363" s="114">
        <v>4</v>
      </c>
      <c r="L363" s="233"/>
      <c r="M363" s="319" t="str">
        <f>VLOOKUP(TRIM(B363),'Team Rosters'!$B$1:$N$3777,2,FALSE)</f>
        <v>BLU</v>
      </c>
      <c r="N363" s="320">
        <f>VLOOKUP(TRIM(B363),BirthdateDraft!$A$1:$M$7865,2,FALSE)</f>
        <v>35521</v>
      </c>
      <c r="O363" s="99">
        <v>2024</v>
      </c>
    </row>
    <row r="364" spans="1:15" ht="12.75" customHeight="1">
      <c r="A364" s="266" t="str">
        <f>Table16[[#This Row],[PosiDT $ $ $ions2]]</f>
        <v>LG @</v>
      </c>
      <c r="B364" s="123" t="s">
        <v>8119</v>
      </c>
      <c r="C364" s="123" t="s">
        <v>813</v>
      </c>
      <c r="D364" s="123" t="s">
        <v>11925</v>
      </c>
      <c r="E364"/>
      <c r="F364"/>
      <c r="G364"/>
      <c r="H364"/>
      <c r="I364" s="8">
        <v>4</v>
      </c>
      <c r="J364" s="8"/>
      <c r="K364" s="114">
        <v>7</v>
      </c>
      <c r="L364" s="233"/>
      <c r="M364" s="319" t="str">
        <f>VLOOKUP(TRIM(B364),'Team Rosters'!$B$1:$N$3777,2,FALSE)</f>
        <v>CAVE</v>
      </c>
      <c r="N364" s="320">
        <f>VLOOKUP(TRIM(B364),BirthdateDraft!$A$1:$M$7865,2,FALSE)</f>
        <v>35510</v>
      </c>
      <c r="O364" s="99">
        <v>2024</v>
      </c>
    </row>
    <row r="365" spans="1:15" ht="12.75" customHeight="1">
      <c r="A365" s="266" t="str">
        <f>Table16[[#This Row],[PosiDT $ $ $ions2]]</f>
        <v>LG @</v>
      </c>
      <c r="B365" s="123" t="s">
        <v>9029</v>
      </c>
      <c r="C365" s="123" t="s">
        <v>793</v>
      </c>
      <c r="D365" s="123" t="s">
        <v>11925</v>
      </c>
      <c r="E365"/>
      <c r="F365"/>
      <c r="G365"/>
      <c r="H365"/>
      <c r="I365" s="8">
        <v>5</v>
      </c>
      <c r="J365" s="8"/>
      <c r="K365" s="114">
        <v>5</v>
      </c>
      <c r="L365" s="233"/>
      <c r="M365" s="319" t="str">
        <f>VLOOKUP(TRIM(B365),'Team Rosters'!$B$1:$N$3777,2,FALSE)</f>
        <v>CAVE</v>
      </c>
      <c r="N365" s="320">
        <f>VLOOKUP(TRIM(B365),BirthdateDraft!$A$1:$M$7865,2,FALSE)</f>
        <v>35855</v>
      </c>
      <c r="O365" s="99">
        <v>2024</v>
      </c>
    </row>
    <row r="366" spans="1:15" ht="12.75" customHeight="1">
      <c r="A366" s="266" t="str">
        <f>Table16[[#This Row],[PosiDT $ $ $ions2]]</f>
        <v>LG @</v>
      </c>
      <c r="B366" s="123" t="s">
        <v>9072</v>
      </c>
      <c r="C366" s="123" t="s">
        <v>798</v>
      </c>
      <c r="D366" s="123" t="s">
        <v>11925</v>
      </c>
      <c r="E366"/>
      <c r="F366"/>
      <c r="G366"/>
      <c r="H366"/>
      <c r="I366" s="8">
        <v>4</v>
      </c>
      <c r="J366" s="8"/>
      <c r="K366" s="114">
        <v>5</v>
      </c>
      <c r="L366" s="233"/>
      <c r="M366" s="319" t="str">
        <f>VLOOKUP(TRIM(B366),'Team Rosters'!$B$1:$N$3777,2,FALSE)</f>
        <v>CHA</v>
      </c>
      <c r="N366" s="320">
        <f>VLOOKUP(TRIM(B366),BirthdateDraft!$A$1:$M$7865,2,FALSE)</f>
        <v>35674</v>
      </c>
      <c r="O366" s="99">
        <v>2024</v>
      </c>
    </row>
    <row r="367" spans="1:15" ht="12.75" customHeight="1">
      <c r="A367" s="266" t="str">
        <f>Table16[[#This Row],[PosiDT $ $ $ions2]]</f>
        <v>ROT @ G</v>
      </c>
      <c r="B367" s="123" t="s">
        <v>11149</v>
      </c>
      <c r="C367" s="123" t="s">
        <v>795</v>
      </c>
      <c r="D367" s="123" t="s">
        <v>11932</v>
      </c>
      <c r="E367"/>
      <c r="F367"/>
      <c r="G367"/>
      <c r="H367"/>
      <c r="I367" s="8">
        <v>4</v>
      </c>
      <c r="J367" s="8">
        <v>0</v>
      </c>
      <c r="K367" s="114">
        <v>5</v>
      </c>
      <c r="L367" s="233"/>
      <c r="M367" s="319" t="str">
        <f>VLOOKUP(TRIM(B367),'Team Rosters'!$B$1:$N$3777,2,FALSE)</f>
        <v>DAY</v>
      </c>
      <c r="N367" s="320">
        <f>VLOOKUP(TRIM(B367),BirthdateDraft!$A$1:$M$7865,2,FALSE)</f>
        <v>37109</v>
      </c>
      <c r="O367" s="99">
        <v>2024</v>
      </c>
    </row>
    <row r="368" spans="1:15" ht="12.75" customHeight="1">
      <c r="A368" s="266" t="str">
        <f>Table16[[#This Row],[PosiDT $ $ $ions2]]</f>
        <v>LG @</v>
      </c>
      <c r="B368" s="123" t="s">
        <v>4588</v>
      </c>
      <c r="C368" s="123" t="s">
        <v>795</v>
      </c>
      <c r="D368" s="123" t="s">
        <v>11925</v>
      </c>
      <c r="E368"/>
      <c r="F368"/>
      <c r="G368"/>
      <c r="H368"/>
      <c r="I368" s="8">
        <v>6</v>
      </c>
      <c r="J368" s="8"/>
      <c r="K368" s="114">
        <v>7</v>
      </c>
      <c r="L368" s="233"/>
      <c r="M368" s="319" t="str">
        <f>VLOOKUP(TRIM(B368),'Team Rosters'!$B$1:$N$3777,2,FALSE)</f>
        <v>DEL</v>
      </c>
      <c r="N368" s="320">
        <f>VLOOKUP(TRIM(B368),BirthdateDraft!$A$1:$M$7865,2,FALSE)</f>
        <v>33522</v>
      </c>
      <c r="O368" s="99">
        <v>2024</v>
      </c>
    </row>
    <row r="369" spans="1:15" ht="12.75" customHeight="1">
      <c r="A369" s="266" t="str">
        <f>Table16[[#This Row],[PosiDT $ $ $ions2]]</f>
        <v>LG @</v>
      </c>
      <c r="B369" s="123" t="s">
        <v>8090</v>
      </c>
      <c r="C369" s="123" t="s">
        <v>83</v>
      </c>
      <c r="D369" s="123" t="s">
        <v>11925</v>
      </c>
      <c r="E369"/>
      <c r="F369"/>
      <c r="G369"/>
      <c r="H369"/>
      <c r="I369" s="8">
        <v>4</v>
      </c>
      <c r="J369" s="8"/>
      <c r="K369" s="114">
        <v>4</v>
      </c>
      <c r="L369" s="233"/>
      <c r="M369" s="319" t="str">
        <f>VLOOKUP(TRIM(B369),'Team Rosters'!$B$1:$N$3777,2,FALSE)</f>
        <v>DEL</v>
      </c>
      <c r="N369" s="320">
        <f>VLOOKUP(TRIM(B369),BirthdateDraft!$A$1:$M$7865,2,FALSE)</f>
        <v>35466</v>
      </c>
      <c r="O369" s="99">
        <v>2024</v>
      </c>
    </row>
    <row r="370" spans="1:15" ht="12.75" customHeight="1">
      <c r="A370" s="266" t="str">
        <f>Table16[[#This Row],[PosiDT $ $ $ions2]]</f>
        <v>RG @</v>
      </c>
      <c r="B370" s="123" t="s">
        <v>10080</v>
      </c>
      <c r="C370" s="123" t="s">
        <v>5991</v>
      </c>
      <c r="D370" s="123" t="s">
        <v>11922</v>
      </c>
      <c r="E370"/>
      <c r="F370"/>
      <c r="G370"/>
      <c r="H370"/>
      <c r="I370" s="8">
        <v>0</v>
      </c>
      <c r="J370" s="8"/>
      <c r="K370" s="114">
        <v>7</v>
      </c>
      <c r="L370" s="233"/>
      <c r="M370" s="319" t="str">
        <f>VLOOKUP(TRIM(B370),'Team Rosters'!$B$1:$N$3777,2,FALSE)</f>
        <v>DRA</v>
      </c>
      <c r="N370" s="320">
        <f>VLOOKUP(TRIM(B370),BirthdateDraft!$A$1:$M$7865,2,FALSE)</f>
        <v>36720</v>
      </c>
      <c r="O370" s="99">
        <v>2024</v>
      </c>
    </row>
    <row r="371" spans="1:15" ht="12.75" customHeight="1">
      <c r="A371" s="266" t="str">
        <f>Table16[[#This Row],[PosiDT $ $ $ions2]]</f>
        <v>RG @</v>
      </c>
      <c r="B371" s="123" t="s">
        <v>312</v>
      </c>
      <c r="C371" s="123" t="s">
        <v>8191</v>
      </c>
      <c r="D371" s="123" t="s">
        <v>11922</v>
      </c>
      <c r="E371"/>
      <c r="F371"/>
      <c r="G371"/>
      <c r="H371"/>
      <c r="I371" s="8">
        <v>4</v>
      </c>
      <c r="J371" s="8"/>
      <c r="K371" s="114">
        <v>5</v>
      </c>
      <c r="L371" s="233"/>
      <c r="M371" s="319" t="str">
        <f>VLOOKUP(TRIM(B371),'Team Rosters'!$B$1:$N$3777,2,FALSE)</f>
        <v>DRA</v>
      </c>
      <c r="N371" s="320">
        <f>VLOOKUP(TRIM(B371),BirthdateDraft!$A$1:$M$7865,2,FALSE)</f>
        <v>32930</v>
      </c>
      <c r="O371" s="99">
        <v>2024</v>
      </c>
    </row>
    <row r="372" spans="1:15" ht="12.75" customHeight="1">
      <c r="A372" s="266" t="str">
        <f>Table16[[#This Row],[PosiDT $ $ $ions2]]</f>
        <v>RG @</v>
      </c>
      <c r="B372" s="123" t="s">
        <v>7255</v>
      </c>
      <c r="C372" s="123" t="s">
        <v>792</v>
      </c>
      <c r="D372" s="123" t="s">
        <v>11922</v>
      </c>
      <c r="E372"/>
      <c r="F372"/>
      <c r="G372"/>
      <c r="H372"/>
      <c r="I372" s="8">
        <v>6</v>
      </c>
      <c r="J372" s="8"/>
      <c r="K372" s="114">
        <v>7</v>
      </c>
      <c r="L372" s="233"/>
      <c r="M372" s="319" t="str">
        <f>VLOOKUP(TRIM(B372),'Team Rosters'!$B$1:$N$3777,2,FALSE)</f>
        <v>FER</v>
      </c>
      <c r="N372" s="320">
        <f>VLOOKUP(TRIM(B372),BirthdateDraft!$A$1:$M$7865,2,FALSE)</f>
        <v>35489</v>
      </c>
      <c r="O372" s="99">
        <v>2024</v>
      </c>
    </row>
    <row r="373" spans="1:15" ht="12.75" customHeight="1">
      <c r="A373" s="266" t="str">
        <f>Table16[[#This Row],[PosiDT $ $ $ions2]]</f>
        <v>RG @</v>
      </c>
      <c r="B373" s="123" t="s">
        <v>7300</v>
      </c>
      <c r="C373" s="123" t="s">
        <v>166</v>
      </c>
      <c r="D373" s="123" t="s">
        <v>11922</v>
      </c>
      <c r="E373"/>
      <c r="F373"/>
      <c r="G373"/>
      <c r="H373"/>
      <c r="I373" s="8">
        <v>4</v>
      </c>
      <c r="J373" s="8"/>
      <c r="K373" s="114">
        <v>4</v>
      </c>
      <c r="L373" s="233"/>
      <c r="M373" s="319" t="str">
        <f>VLOOKUP(TRIM(B373),'Team Rosters'!$B$1:$N$3777,2,FALSE)</f>
        <v>JER</v>
      </c>
      <c r="N373" s="320">
        <f>VLOOKUP(TRIM(B373),BirthdateDraft!$A$1:$M$7865,2,FALSE)</f>
        <v>34361</v>
      </c>
      <c r="O373" s="99">
        <v>2024</v>
      </c>
    </row>
    <row r="374" spans="1:15" ht="12.75" customHeight="1">
      <c r="A374" s="266" t="str">
        <f>Table16[[#This Row],[PosiDT $ $ $ions2]]</f>
        <v>RG @ OT</v>
      </c>
      <c r="B374" s="123" t="s">
        <v>8104</v>
      </c>
      <c r="C374" s="123" t="s">
        <v>791</v>
      </c>
      <c r="D374" s="276" t="s">
        <v>11924</v>
      </c>
      <c r="E374"/>
      <c r="F374"/>
      <c r="G374"/>
      <c r="H374"/>
      <c r="I374" s="8">
        <v>0</v>
      </c>
      <c r="J374" s="8">
        <v>0</v>
      </c>
      <c r="K374" s="114">
        <v>4</v>
      </c>
      <c r="L374" s="233"/>
      <c r="M374" s="319" t="str">
        <f>VLOOKUP(TRIM(B374),'Team Rosters'!$B$1:$N$3777,2,FALSE)</f>
        <v>JER</v>
      </c>
      <c r="N374" s="320">
        <f>VLOOKUP(TRIM(B374),BirthdateDraft!$A$1:$M$7865,2,FALSE)</f>
        <v>36325</v>
      </c>
      <c r="O374" s="99">
        <v>2024</v>
      </c>
    </row>
    <row r="375" spans="1:15" ht="12.75" customHeight="1">
      <c r="A375" s="266" t="str">
        <f>Table16[[#This Row],[PosiDT $ $ $ions2]]</f>
        <v>LG @</v>
      </c>
      <c r="B375" s="123" t="s">
        <v>7272</v>
      </c>
      <c r="C375" s="123" t="s">
        <v>817</v>
      </c>
      <c r="D375" s="123" t="s">
        <v>11925</v>
      </c>
      <c r="E375"/>
      <c r="F375"/>
      <c r="G375"/>
      <c r="H375"/>
      <c r="I375" s="8">
        <v>4</v>
      </c>
      <c r="J375" s="8"/>
      <c r="K375" s="114">
        <v>7</v>
      </c>
      <c r="L375" s="233"/>
      <c r="M375" s="319" t="str">
        <f>VLOOKUP(TRIM(B375),'Team Rosters'!$B$1:$N$3777,2,FALSE)</f>
        <v>LAS</v>
      </c>
      <c r="N375" s="320">
        <f>VLOOKUP(TRIM(B375),BirthdateDraft!$A$1:$M$7865,2,FALSE)</f>
        <v>35059</v>
      </c>
      <c r="O375" s="99">
        <v>2024</v>
      </c>
    </row>
    <row r="376" spans="1:15" ht="12.75" customHeight="1">
      <c r="A376" s="266" t="str">
        <f>Table16[[#This Row],[PosiDT $ $ $ions2]]</f>
        <v>RG @</v>
      </c>
      <c r="B376" s="123" t="s">
        <v>9120</v>
      </c>
      <c r="C376" s="123" t="s">
        <v>799</v>
      </c>
      <c r="D376" s="123" t="s">
        <v>11922</v>
      </c>
      <c r="E376"/>
      <c r="F376"/>
      <c r="G376"/>
      <c r="H376"/>
      <c r="I376" s="8">
        <v>5</v>
      </c>
      <c r="J376" s="8"/>
      <c r="K376" s="114">
        <v>7</v>
      </c>
      <c r="L376" s="233"/>
      <c r="M376" s="319" t="str">
        <f>VLOOKUP(TRIM(B376),'Team Rosters'!$B$1:$N$3777,2,FALSE)</f>
        <v>LAS</v>
      </c>
      <c r="N376" s="320">
        <f>VLOOKUP(TRIM(B376),BirthdateDraft!$A$1:$M$7865,2,FALSE)</f>
        <v>36312</v>
      </c>
      <c r="O376" s="99">
        <v>2024</v>
      </c>
    </row>
    <row r="377" spans="1:15" ht="12.75" customHeight="1">
      <c r="A377" s="266" t="str">
        <f>Table16[[#This Row],[PosiDT $ $ $ions2]]</f>
        <v>LG @</v>
      </c>
      <c r="B377" s="123" t="s">
        <v>10019</v>
      </c>
      <c r="C377" s="123" t="s">
        <v>82</v>
      </c>
      <c r="D377" s="123" t="s">
        <v>11925</v>
      </c>
      <c r="E377"/>
      <c r="F377"/>
      <c r="G377"/>
      <c r="H377"/>
      <c r="I377" s="8">
        <v>6</v>
      </c>
      <c r="J377" s="8"/>
      <c r="K377" s="114">
        <v>5</v>
      </c>
      <c r="L377" s="233"/>
      <c r="M377" s="319" t="str">
        <f>VLOOKUP(TRIM(B377),'Team Rosters'!$B$1:$N$3777,2,FALSE)</f>
        <v>LAS</v>
      </c>
      <c r="N377" s="320">
        <f>VLOOKUP(TRIM(B377),BirthdateDraft!$A$1:$M$7865,2,FALSE)</f>
        <v>36984</v>
      </c>
      <c r="O377" s="99">
        <v>2024</v>
      </c>
    </row>
    <row r="378" spans="1:15" ht="12.75" customHeight="1">
      <c r="A378" s="266" t="str">
        <f>Table16[[#This Row],[PosiDT $ $ $ions2]]</f>
        <v>ROT @ G</v>
      </c>
      <c r="B378" s="266" t="s">
        <v>8174</v>
      </c>
      <c r="C378" s="123" t="s">
        <v>785</v>
      </c>
      <c r="D378" s="123" t="s">
        <v>11932</v>
      </c>
      <c r="E378"/>
      <c r="F378"/>
      <c r="G378"/>
      <c r="H378"/>
      <c r="I378" s="8">
        <v>5</v>
      </c>
      <c r="J378" s="8">
        <v>0</v>
      </c>
      <c r="K378" s="114">
        <v>5</v>
      </c>
      <c r="L378" s="233"/>
      <c r="M378" s="319" t="str">
        <f>VLOOKUP(TRIM(B378),'Team Rosters'!$B$1:$N$3777,2,FALSE)</f>
        <v>LAS</v>
      </c>
      <c r="N378" s="320">
        <f>VLOOKUP(TRIM(B378),BirthdateDraft!$A$1:$M$7865,2,FALSE)</f>
        <v>35774</v>
      </c>
      <c r="O378" s="99">
        <v>2024</v>
      </c>
    </row>
    <row r="379" spans="1:15" ht="12.75" customHeight="1">
      <c r="A379" s="266" t="str">
        <f>Table16[[#This Row],[PosiDT $ $ $ions2]]</f>
        <v>G @ OC @</v>
      </c>
      <c r="B379" s="123" t="s">
        <v>7278</v>
      </c>
      <c r="C379" s="123" t="s">
        <v>799</v>
      </c>
      <c r="D379" s="123" t="s">
        <v>11916</v>
      </c>
      <c r="E379"/>
      <c r="F379"/>
      <c r="G379"/>
      <c r="H379"/>
      <c r="I379" s="8">
        <v>4</v>
      </c>
      <c r="J379" s="8">
        <v>0</v>
      </c>
      <c r="K379" s="114">
        <v>4</v>
      </c>
      <c r="L379" s="233"/>
      <c r="M379" s="319" t="str">
        <f>VLOOKUP(TRIM(B379),'Team Rosters'!$B$1:$N$3777,2,FALSE)</f>
        <v>LAS</v>
      </c>
      <c r="N379" s="320">
        <f>VLOOKUP(TRIM(B379),BirthdateDraft!$A$1:$M$7865,2,FALSE)</f>
        <v>35176</v>
      </c>
      <c r="O379" s="99">
        <v>2024</v>
      </c>
    </row>
    <row r="380" spans="1:15" ht="12.75" customHeight="1">
      <c r="A380" s="266" t="str">
        <f>Table16[[#This Row],[PosiDT $ $ $ions2]]</f>
        <v>RG @</v>
      </c>
      <c r="B380" s="123" t="s">
        <v>152</v>
      </c>
      <c r="C380" s="123" t="s">
        <v>801</v>
      </c>
      <c r="D380" s="123" t="s">
        <v>11922</v>
      </c>
      <c r="E380"/>
      <c r="F380"/>
      <c r="G380"/>
      <c r="H380"/>
      <c r="I380" s="8">
        <v>4</v>
      </c>
      <c r="J380" s="8"/>
      <c r="K380" s="114">
        <v>7</v>
      </c>
      <c r="L380" s="233"/>
      <c r="M380" s="319" t="str">
        <f>VLOOKUP(TRIM(B380),'Team Rosters'!$B$1:$N$3777,2,FALSE)</f>
        <v>LON</v>
      </c>
      <c r="N380" s="320">
        <f>VLOOKUP(TRIM(B380),BirthdateDraft!$A$1:$M$7865,2,FALSE)</f>
        <v>32940</v>
      </c>
      <c r="O380" s="99">
        <v>2024</v>
      </c>
    </row>
    <row r="381" spans="1:15" ht="12.75" customHeight="1">
      <c r="A381" s="266" t="str">
        <f>Table16[[#This Row],[PosiDT $ $ $ions2]]</f>
        <v>LG @</v>
      </c>
      <c r="B381" s="123" t="s">
        <v>5158</v>
      </c>
      <c r="C381" s="123" t="s">
        <v>3414</v>
      </c>
      <c r="D381" s="123" t="s">
        <v>11925</v>
      </c>
      <c r="E381"/>
      <c r="F381"/>
      <c r="G381"/>
      <c r="H381"/>
      <c r="I381" s="8">
        <v>4</v>
      </c>
      <c r="J381" s="8"/>
      <c r="K381" s="114">
        <v>5</v>
      </c>
      <c r="L381" s="233"/>
      <c r="M381" s="319" t="str">
        <f>VLOOKUP(TRIM(B381),'Team Rosters'!$B$1:$N$3777,2,FALSE)</f>
        <v>LON</v>
      </c>
      <c r="N381" s="320">
        <f>VLOOKUP(TRIM(B381),BirthdateDraft!$A$1:$M$7865,2,FALSE)</f>
        <v>33643</v>
      </c>
      <c r="O381" s="99">
        <v>2024</v>
      </c>
    </row>
    <row r="382" spans="1:15" ht="12.75" customHeight="1">
      <c r="A382" s="266" t="str">
        <f>Table16[[#This Row],[PosiDT $ $ $ions2]]</f>
        <v>LG @</v>
      </c>
      <c r="B382" s="123" t="s">
        <v>5699</v>
      </c>
      <c r="C382" s="123" t="s">
        <v>803</v>
      </c>
      <c r="D382" s="123" t="s">
        <v>11925</v>
      </c>
      <c r="E382"/>
      <c r="F382"/>
      <c r="G382"/>
      <c r="H382"/>
      <c r="I382" s="8">
        <v>5</v>
      </c>
      <c r="J382" s="8"/>
      <c r="K382" s="114">
        <v>7</v>
      </c>
      <c r="L382" s="233"/>
      <c r="M382" s="319" t="str">
        <f>VLOOKUP(TRIM(B382),'Team Rosters'!$B$1:$N$3777,2,FALSE)</f>
        <v>NYC</v>
      </c>
      <c r="N382" s="320">
        <f>VLOOKUP(TRIM(B382),BirthdateDraft!$A$1:$M$7865,2,FALSE)</f>
        <v>34271</v>
      </c>
      <c r="O382" s="99">
        <v>2024</v>
      </c>
    </row>
    <row r="383" spans="1:15" ht="12.75" customHeight="1">
      <c r="A383" s="266" t="str">
        <f>Table16[[#This Row],[PosiDT $ $ $ions2]]</f>
        <v>RG @</v>
      </c>
      <c r="B383" s="123" t="s">
        <v>6453</v>
      </c>
      <c r="C383" s="123" t="s">
        <v>803</v>
      </c>
      <c r="D383" s="123" t="s">
        <v>11922</v>
      </c>
      <c r="E383"/>
      <c r="F383"/>
      <c r="G383"/>
      <c r="H383"/>
      <c r="I383" s="8">
        <v>4</v>
      </c>
      <c r="J383" s="8"/>
      <c r="K383" s="114">
        <v>7</v>
      </c>
      <c r="L383" s="233"/>
      <c r="M383" s="319" t="str">
        <f>VLOOKUP(TRIM(B383),'Team Rosters'!$B$1:$N$3777,2,FALSE)</f>
        <v>NYC</v>
      </c>
      <c r="N383" s="320">
        <f>VLOOKUP(TRIM(B383),BirthdateDraft!$A$1:$M$7865,2,FALSE)</f>
        <v>35686</v>
      </c>
      <c r="O383" s="99">
        <v>2024</v>
      </c>
    </row>
    <row r="384" spans="1:15" ht="12.75" customHeight="1">
      <c r="A384" s="266" t="str">
        <f>Table16[[#This Row],[PosiDT $ $ $ions2]]</f>
        <v>LOT @ G</v>
      </c>
      <c r="B384" s="123" t="s">
        <v>5181</v>
      </c>
      <c r="C384" s="123" t="s">
        <v>791</v>
      </c>
      <c r="D384" s="123" t="s">
        <v>11928</v>
      </c>
      <c r="E384"/>
      <c r="F384"/>
      <c r="G384"/>
      <c r="H384"/>
      <c r="I384" s="8">
        <v>4</v>
      </c>
      <c r="J384" s="8">
        <v>0</v>
      </c>
      <c r="K384" s="114">
        <v>5</v>
      </c>
      <c r="L384" s="233"/>
      <c r="M384" s="319" t="str">
        <f>VLOOKUP(TRIM(B384),'Team Rosters'!$B$1:$N$3777,2,FALSE)</f>
        <v>NYC</v>
      </c>
      <c r="N384" s="320">
        <f>VLOOKUP(TRIM(B384),BirthdateDraft!$A$1:$M$7865,2,FALSE)</f>
        <v>34277</v>
      </c>
      <c r="O384" s="99">
        <v>2024</v>
      </c>
    </row>
    <row r="385" spans="1:15" ht="12.75" customHeight="1">
      <c r="A385" s="266" t="str">
        <f>Table16[[#This Row],[PosiDT $ $ $ions2]]</f>
        <v>OC @ G OT</v>
      </c>
      <c r="B385" s="123" t="s">
        <v>7285</v>
      </c>
      <c r="C385" s="123" t="s">
        <v>85</v>
      </c>
      <c r="D385" s="276" t="s">
        <v>11913</v>
      </c>
      <c r="E385"/>
      <c r="F385"/>
      <c r="G385"/>
      <c r="H385"/>
      <c r="I385" s="8">
        <v>0</v>
      </c>
      <c r="J385" s="8">
        <v>0</v>
      </c>
      <c r="K385" s="114">
        <v>5</v>
      </c>
      <c r="L385" s="233"/>
      <c r="M385" s="319" t="str">
        <f>VLOOKUP(TRIM(B385),'Team Rosters'!$B$1:$N$3777,2,FALSE)</f>
        <v>NYC</v>
      </c>
      <c r="N385" s="320">
        <f>VLOOKUP(TRIM(B385),BirthdateDraft!$A$1:$M$7865,2,FALSE)</f>
        <v>35311</v>
      </c>
      <c r="O385" s="99">
        <v>2024</v>
      </c>
    </row>
    <row r="386" spans="1:15" ht="12.75" customHeight="1">
      <c r="A386" s="266" t="str">
        <f>Table16[[#This Row],[PosiDT $ $ $ions2]]</f>
        <v>LG @</v>
      </c>
      <c r="B386" s="123" t="s">
        <v>7269</v>
      </c>
      <c r="C386" s="123" t="s">
        <v>2798</v>
      </c>
      <c r="D386" s="123" t="s">
        <v>11925</v>
      </c>
      <c r="E386"/>
      <c r="F386"/>
      <c r="G386"/>
      <c r="H386"/>
      <c r="I386" s="8">
        <v>0</v>
      </c>
      <c r="J386" s="8"/>
      <c r="K386" s="114">
        <v>4</v>
      </c>
      <c r="L386" s="233"/>
      <c r="M386" s="319" t="str">
        <f>VLOOKUP(TRIM(B386),'Team Rosters'!$B$1:$N$3777,2,FALSE)</f>
        <v>ROS</v>
      </c>
      <c r="N386" s="320">
        <f>VLOOKUP(TRIM(B386),BirthdateDraft!$A$1:$M$7865,2,FALSE)</f>
        <v>34893</v>
      </c>
      <c r="O386" s="99">
        <v>2024</v>
      </c>
    </row>
    <row r="387" spans="1:15" ht="12.75" customHeight="1">
      <c r="A387" s="266" t="str">
        <f>Table16[[#This Row],[PosiDT $ $ $ions2]]</f>
        <v>LG @ T @</v>
      </c>
      <c r="B387" s="123" t="s">
        <v>4611</v>
      </c>
      <c r="C387" s="123" t="s">
        <v>791</v>
      </c>
      <c r="D387" s="276" t="s">
        <v>11957</v>
      </c>
      <c r="E387"/>
      <c r="F387"/>
      <c r="G387"/>
      <c r="H387"/>
      <c r="I387" s="8">
        <v>4</v>
      </c>
      <c r="J387" s="8">
        <v>0</v>
      </c>
      <c r="K387" s="114">
        <v>7</v>
      </c>
      <c r="L387" s="233"/>
      <c r="M387" s="319" t="str">
        <f>VLOOKUP(TRIM(B387),'Team Rosters'!$B$1:$N$3777,2,FALSE)</f>
        <v>TOK</v>
      </c>
      <c r="N387" s="320">
        <f>VLOOKUP(TRIM(B387),BirthdateDraft!$A$1:$M$7865,2,FALSE)</f>
        <v>33589</v>
      </c>
      <c r="O387" s="99">
        <v>2024</v>
      </c>
    </row>
    <row r="388" spans="1:15" ht="12.75" customHeight="1">
      <c r="A388" s="266" t="str">
        <f>Table16[[#This Row],[PosiDT $ $ $ions2]]</f>
        <v>RG @</v>
      </c>
      <c r="B388" s="123" t="s">
        <v>8183</v>
      </c>
      <c r="C388" s="123" t="s">
        <v>5390</v>
      </c>
      <c r="D388" s="123" t="s">
        <v>11922</v>
      </c>
      <c r="E388"/>
      <c r="F388"/>
      <c r="G388"/>
      <c r="H388"/>
      <c r="I388" s="8">
        <v>6</v>
      </c>
      <c r="J388" s="8"/>
      <c r="K388" s="114">
        <v>5</v>
      </c>
      <c r="L388" s="233"/>
      <c r="M388" s="319" t="str">
        <f>VLOOKUP(TRIM(B388),'Team Rosters'!$B$1:$N$3777,2,FALSE)</f>
        <v>TOK</v>
      </c>
      <c r="N388" s="320">
        <f>VLOOKUP(TRIM(B388),BirthdateDraft!$A$1:$M$7865,2,FALSE)</f>
        <v>35326</v>
      </c>
      <c r="O388" s="99">
        <v>2024</v>
      </c>
    </row>
    <row r="389" spans="1:15" ht="12.75" customHeight="1">
      <c r="A389" s="266" t="str">
        <f>Table16[[#This Row],[PosiDT $ $ $ions2]]</f>
        <v>G @</v>
      </c>
      <c r="B389" s="123" t="s">
        <v>9078</v>
      </c>
      <c r="C389" s="123" t="s">
        <v>813</v>
      </c>
      <c r="D389" s="123" t="s">
        <v>11915</v>
      </c>
      <c r="E389"/>
      <c r="F389"/>
      <c r="G389"/>
      <c r="H389"/>
      <c r="I389" s="8">
        <v>0</v>
      </c>
      <c r="J389" s="8"/>
      <c r="K389" s="114">
        <v>4</v>
      </c>
      <c r="L389" s="233"/>
      <c r="M389" s="319" t="str">
        <f>VLOOKUP(TRIM(B389),'Team Rosters'!$B$1:$N$3777,2,FALSE)</f>
        <v>TOK</v>
      </c>
      <c r="N389" s="320">
        <f>VLOOKUP(TRIM(B389),BirthdateDraft!$A$1:$M$7865,2,FALSE)</f>
        <v>34973</v>
      </c>
      <c r="O389" s="99">
        <v>2024</v>
      </c>
    </row>
    <row r="390" spans="1:15" ht="12.75" customHeight="1">
      <c r="A390" s="266" t="str">
        <f>Table16[[#This Row],[PosiDT $ $ $ions2]]</f>
        <v>OC @ G</v>
      </c>
      <c r="B390" s="123" t="s">
        <v>9121</v>
      </c>
      <c r="C390" s="123" t="s">
        <v>799</v>
      </c>
      <c r="D390" s="123" t="s">
        <v>11912</v>
      </c>
      <c r="E390"/>
      <c r="F390"/>
      <c r="G390"/>
      <c r="H390"/>
      <c r="I390" s="8">
        <v>6</v>
      </c>
      <c r="J390" s="8">
        <v>0</v>
      </c>
      <c r="K390" s="114">
        <v>7</v>
      </c>
      <c r="L390" s="233"/>
      <c r="M390" s="319" t="str">
        <f>VLOOKUP(TRIM(B390),'Team Rosters'!$B$1:$N$3777,2,FALSE)</f>
        <v>TOL</v>
      </c>
      <c r="N390" s="320">
        <f>VLOOKUP(TRIM(B390),BirthdateDraft!$A$1:$M$7865,2,FALSE)</f>
        <v>36312</v>
      </c>
      <c r="O390" s="99">
        <v>2024</v>
      </c>
    </row>
    <row r="391" spans="1:15" ht="12.75" customHeight="1">
      <c r="A391" s="266" t="str">
        <f>Table16[[#This Row],[PosiDT $ $ $ions2]]</f>
        <v>RG @</v>
      </c>
      <c r="B391" s="123" t="s">
        <v>6475</v>
      </c>
      <c r="C391" s="123" t="s">
        <v>790</v>
      </c>
      <c r="D391" s="123" t="s">
        <v>11922</v>
      </c>
      <c r="E391"/>
      <c r="F391"/>
      <c r="G391"/>
      <c r="H391"/>
      <c r="I391" s="8">
        <v>4</v>
      </c>
      <c r="J391" s="8"/>
      <c r="K391" s="114">
        <v>7</v>
      </c>
      <c r="L391" s="233"/>
      <c r="M391" s="319" t="str">
        <f>VLOOKUP(TRIM(B391),'Team Rosters'!$B$1:$N$3777,2,FALSE)</f>
        <v>TOL</v>
      </c>
      <c r="N391" s="320">
        <f>VLOOKUP(TRIM(B391),BirthdateDraft!$A$1:$M$7865,2,FALSE)</f>
        <v>34944</v>
      </c>
      <c r="O391" s="99">
        <v>2024</v>
      </c>
    </row>
    <row r="392" spans="1:15" ht="12.75" customHeight="1">
      <c r="A392" s="266" t="str">
        <f>Table16[[#This Row],[PosiDT $ $ $ions2]]</f>
        <v>RG @</v>
      </c>
      <c r="B392" s="123" t="s">
        <v>11314</v>
      </c>
      <c r="C392" s="123" t="s">
        <v>814</v>
      </c>
      <c r="D392" s="123" t="s">
        <v>11922</v>
      </c>
      <c r="E392"/>
      <c r="F392"/>
      <c r="G392"/>
      <c r="H392"/>
      <c r="I392" s="8">
        <v>4</v>
      </c>
      <c r="J392" s="8"/>
      <c r="K392" s="114">
        <v>5</v>
      </c>
      <c r="L392" s="233"/>
      <c r="M392" s="319" t="str">
        <f>VLOOKUP(TRIM(B392),'Team Rosters'!$B$1:$N$3777,2,FALSE)</f>
        <v>TOR</v>
      </c>
      <c r="N392" s="320">
        <f>VLOOKUP(TRIM(B392),BirthdateDraft!$A$1:$M$7865,2,FALSE)</f>
        <v>36545</v>
      </c>
      <c r="O392" s="99">
        <v>2024</v>
      </c>
    </row>
    <row r="393" spans="1:15" ht="12.75" customHeight="1">
      <c r="A393" s="266" t="str">
        <f>Table16[[#This Row],[PosiDT $ $ $ions2]]</f>
        <v>RG @ OC @</v>
      </c>
      <c r="B393" s="123" t="s">
        <v>9041</v>
      </c>
      <c r="C393" s="123" t="s">
        <v>817</v>
      </c>
      <c r="D393" s="123" t="s">
        <v>11923</v>
      </c>
      <c r="E393"/>
      <c r="F393"/>
      <c r="G393"/>
      <c r="H393"/>
      <c r="I393" s="8">
        <v>0</v>
      </c>
      <c r="J393" s="8">
        <v>0</v>
      </c>
      <c r="K393" s="114">
        <v>7</v>
      </c>
      <c r="L393" s="233"/>
      <c r="M393" s="319" t="str">
        <f>VLOOKUP(TRIM(B393),'Team Rosters'!$B$1:$N$3777,2,FALSE)</f>
        <v>VER</v>
      </c>
      <c r="N393" s="320">
        <f>VLOOKUP(TRIM(B393),BirthdateDraft!$A$1:$M$7865,2,FALSE)</f>
        <v>35650</v>
      </c>
      <c r="O393" s="99">
        <v>2024</v>
      </c>
    </row>
    <row r="394" spans="1:15" ht="12.75" customHeight="1">
      <c r="A394" s="266" t="str">
        <f>Table16[[#This Row],[PosiDT $ $ $ions2]]</f>
        <v>G @ T TE</v>
      </c>
      <c r="B394" s="123" t="s">
        <v>7281</v>
      </c>
      <c r="C394" s="123" t="s">
        <v>814</v>
      </c>
      <c r="D394" s="123" t="s">
        <v>11920</v>
      </c>
      <c r="E394"/>
      <c r="F394"/>
      <c r="G394"/>
      <c r="H394"/>
      <c r="I394" s="8">
        <v>0</v>
      </c>
      <c r="J394" s="8">
        <v>4</v>
      </c>
      <c r="K394" s="114">
        <v>4</v>
      </c>
      <c r="L394" s="233"/>
      <c r="M394" s="319" t="str">
        <f>VLOOKUP(TRIM(B394),'Team Rosters'!$B$1:$N$3777,2,FALSE)</f>
        <v>VER</v>
      </c>
      <c r="N394" s="320">
        <f>VLOOKUP(TRIM(B394),BirthdateDraft!$A$1:$M$7865,2,FALSE)</f>
        <v>35509</v>
      </c>
      <c r="O394" s="99">
        <v>2024</v>
      </c>
    </row>
    <row r="395" spans="1:15" ht="12.75" customHeight="1">
      <c r="A395" s="266" t="str">
        <f>Table16[[#This Row],[PosiDT $ $ $ions2]]</f>
        <v>LG @ T @ OC @</v>
      </c>
      <c r="B395" s="123" t="s">
        <v>5667</v>
      </c>
      <c r="C395" s="123" t="s">
        <v>799</v>
      </c>
      <c r="D395" s="276" t="s">
        <v>11958</v>
      </c>
      <c r="E395"/>
      <c r="F395"/>
      <c r="G395"/>
      <c r="H395"/>
      <c r="I395" s="8">
        <v>6</v>
      </c>
      <c r="J395" s="8">
        <v>0</v>
      </c>
      <c r="K395" s="114">
        <v>7</v>
      </c>
      <c r="L395" s="233"/>
      <c r="M395" s="319" t="str">
        <f>VLOOKUP(TRIM(B395),'Team Rosters'!$B$1:$N$3777,2,FALSE)</f>
        <v>VIR</v>
      </c>
      <c r="N395" s="320">
        <f>VLOOKUP(TRIM(B395),BirthdateDraft!$A$1:$M$7865,2,FALSE)</f>
        <v>33924</v>
      </c>
      <c r="O395" s="99">
        <v>2024</v>
      </c>
    </row>
    <row r="396" spans="1:15" ht="12.75" customHeight="1">
      <c r="A396" s="266" t="str">
        <f>Table16[[#This Row],[PosiDT $ $ $ions2]]</f>
        <v>RG @</v>
      </c>
      <c r="B396" s="123" t="s">
        <v>4544</v>
      </c>
      <c r="C396" s="123" t="s">
        <v>82</v>
      </c>
      <c r="D396" s="123" t="s">
        <v>11922</v>
      </c>
      <c r="E396"/>
      <c r="F396"/>
      <c r="G396"/>
      <c r="H396"/>
      <c r="I396" s="8">
        <v>6</v>
      </c>
      <c r="J396" s="8"/>
      <c r="K396" s="114">
        <v>7</v>
      </c>
      <c r="L396" s="233"/>
      <c r="M396" s="319" t="str">
        <f>VLOOKUP(TRIM(B396),'Team Rosters'!$B$1:$N$3777,2,FALSE)</f>
        <v>VIR</v>
      </c>
      <c r="N396" s="320">
        <f>VLOOKUP(TRIM(B396),BirthdateDraft!$A$1:$M$7865,2,FALSE)</f>
        <v>33166</v>
      </c>
      <c r="O396" s="99">
        <v>2024</v>
      </c>
    </row>
    <row r="397" spans="1:15" ht="12.75" customHeight="1">
      <c r="A397" s="266" t="str">
        <f>Table16[[#This Row],[PosiDT $ $ $ions2]]</f>
        <v>RG @</v>
      </c>
      <c r="B397" s="123" t="s">
        <v>9084</v>
      </c>
      <c r="C397" s="123" t="s">
        <v>800</v>
      </c>
      <c r="D397" s="123" t="s">
        <v>11922</v>
      </c>
      <c r="E397"/>
      <c r="F397"/>
      <c r="G397"/>
      <c r="H397"/>
      <c r="I397" s="8">
        <v>6</v>
      </c>
      <c r="J397" s="8"/>
      <c r="K397" s="114">
        <v>5</v>
      </c>
      <c r="L397" s="233"/>
      <c r="M397" s="319" t="str">
        <f>VLOOKUP(TRIM(B397),'Team Rosters'!$B$1:$N$3777,2,FALSE)</f>
        <v>WES</v>
      </c>
      <c r="N397" s="320">
        <f>VLOOKUP(TRIM(B397),BirthdateDraft!$A$1:$M$7865,2,FALSE)</f>
        <v>36192</v>
      </c>
      <c r="O397" s="99">
        <v>2024</v>
      </c>
    </row>
    <row r="398" spans="1:15" ht="12.75" hidden="1" customHeight="1">
      <c r="A398" s="266" t="str">
        <f>Table16[[#This Row],[PosiDT $ $ $ions2]]</f>
        <v>G @</v>
      </c>
      <c r="B398" s="123" t="s">
        <v>6006</v>
      </c>
      <c r="C398" s="123" t="s">
        <v>806</v>
      </c>
      <c r="D398" s="123" t="s">
        <v>11915</v>
      </c>
      <c r="E398"/>
      <c r="F398"/>
      <c r="G398"/>
      <c r="H398"/>
      <c r="I398" s="8">
        <v>0</v>
      </c>
      <c r="J398" s="8"/>
      <c r="K398" s="114">
        <v>3</v>
      </c>
      <c r="L398" s="233"/>
      <c r="M398" s="319" t="str">
        <f>VLOOKUP(TRIM(B398),'Team Rosters'!$B$1:$N$3777,2,FALSE)</f>
        <v>TOK</v>
      </c>
      <c r="N398" s="320">
        <f>VLOOKUP(TRIM(B398),BirthdateDraft!$A$1:$M$7865,2,FALSE)</f>
        <v>33792</v>
      </c>
      <c r="O398" s="99">
        <v>2024</v>
      </c>
    </row>
    <row r="399" spans="1:15" ht="12.75" hidden="1" customHeight="1">
      <c r="A399" s="266" t="str">
        <f>Table16[[#This Row],[PosiDT $ $ $ions2]]</f>
        <v>G @ OC @</v>
      </c>
      <c r="B399" s="123" t="s">
        <v>9140</v>
      </c>
      <c r="C399" s="123" t="s">
        <v>85</v>
      </c>
      <c r="D399" s="123" t="s">
        <v>11916</v>
      </c>
      <c r="E399"/>
      <c r="F399"/>
      <c r="G399"/>
      <c r="H399"/>
      <c r="I399" s="8">
        <v>0</v>
      </c>
      <c r="J399" s="8">
        <v>0</v>
      </c>
      <c r="K399" s="114">
        <v>3</v>
      </c>
      <c r="L399" s="233"/>
      <c r="M399" s="319" t="str">
        <f>VLOOKUP(TRIM(B399),'Team Rosters'!$B$1:$N$3777,2,FALSE)</f>
        <v>DAY</v>
      </c>
      <c r="N399" s="320">
        <f>VLOOKUP(TRIM(B399),BirthdateDraft!$A$1:$M$7865,2,FALSE)</f>
        <v>36130</v>
      </c>
      <c r="O399" s="99">
        <v>2024</v>
      </c>
    </row>
    <row r="400" spans="1:15" ht="12.75" hidden="1" customHeight="1">
      <c r="A400" s="266" t="str">
        <f>Table16[[#This Row],[PosiDT $ $ $ions2]]</f>
        <v>LG @</v>
      </c>
      <c r="B400" s="123" t="s">
        <v>10985</v>
      </c>
      <c r="C400" s="123" t="s">
        <v>792</v>
      </c>
      <c r="D400" s="123" t="s">
        <v>11925</v>
      </c>
      <c r="E400"/>
      <c r="F400"/>
      <c r="G400"/>
      <c r="H400"/>
      <c r="I400" s="8">
        <v>4</v>
      </c>
      <c r="J400" s="8"/>
      <c r="K400" s="114">
        <v>3</v>
      </c>
      <c r="L400" s="233"/>
      <c r="M400" s="319" t="str">
        <f>VLOOKUP(TRIM(B400),'Team Rosters'!$B$1:$N$3777,2,FALSE)</f>
        <v>TOR</v>
      </c>
      <c r="N400" s="320">
        <f>VLOOKUP(TRIM(B400),BirthdateDraft!$A$1:$M$7865,2,FALSE)</f>
        <v>36582</v>
      </c>
      <c r="O400" s="99">
        <v>2024</v>
      </c>
    </row>
    <row r="401" spans="1:15" ht="12.75" hidden="1" customHeight="1">
      <c r="A401" s="266" t="str">
        <f>Table16[[#This Row],[PosiDT $ $ $ions2]]</f>
        <v>LG @</v>
      </c>
      <c r="B401" s="123" t="s">
        <v>8102</v>
      </c>
      <c r="C401" s="123" t="s">
        <v>805</v>
      </c>
      <c r="D401" s="123" t="s">
        <v>11925</v>
      </c>
      <c r="E401"/>
      <c r="F401"/>
      <c r="G401"/>
      <c r="H401"/>
      <c r="I401" s="8">
        <v>4</v>
      </c>
      <c r="J401" s="8"/>
      <c r="K401" s="114">
        <v>3</v>
      </c>
      <c r="L401" s="233"/>
      <c r="M401" s="319" t="str">
        <f>VLOOKUP(TRIM(B401),'Team Rosters'!$B$1:$N$3777,2,FALSE)</f>
        <v>VIR</v>
      </c>
      <c r="N401" s="320">
        <f>VLOOKUP(TRIM(B401),BirthdateDraft!$A$1:$M$7865,2,FALSE)</f>
        <v>35923</v>
      </c>
      <c r="O401" s="99">
        <v>2024</v>
      </c>
    </row>
    <row r="402" spans="1:15" ht="12.75" hidden="1" customHeight="1">
      <c r="A402" s="266" t="str">
        <f>Table16[[#This Row],[PosiDT $ $ $ions2]]</f>
        <v>LG @</v>
      </c>
      <c r="B402" s="123" t="s">
        <v>11032</v>
      </c>
      <c r="C402" s="123" t="s">
        <v>1634</v>
      </c>
      <c r="D402" s="123" t="s">
        <v>11925</v>
      </c>
      <c r="E402"/>
      <c r="F402"/>
      <c r="G402"/>
      <c r="H402"/>
      <c r="I402" s="8">
        <v>0</v>
      </c>
      <c r="J402" s="8"/>
      <c r="K402" s="114">
        <v>3</v>
      </c>
      <c r="L402" s="233"/>
      <c r="M402" s="319" t="e">
        <f>VLOOKUP(TRIM(B402),'Team Rosters'!$B$1:$N$3777,2,FALSE)</f>
        <v>#N/A</v>
      </c>
      <c r="N402" s="320">
        <f>VLOOKUP(TRIM(B402),BirthdateDraft!$A$1:$M$7865,2,FALSE)</f>
        <v>35121</v>
      </c>
      <c r="O402" s="99">
        <v>2024</v>
      </c>
    </row>
    <row r="403" spans="1:15" ht="12.75" hidden="1" customHeight="1">
      <c r="A403" s="266" t="str">
        <f>Table16[[#This Row],[PosiDT $ $ $ions2]]</f>
        <v>LG @</v>
      </c>
      <c r="B403" s="123" t="s">
        <v>10075</v>
      </c>
      <c r="C403" s="123" t="s">
        <v>5991</v>
      </c>
      <c r="D403" s="123" t="s">
        <v>11925</v>
      </c>
      <c r="E403"/>
      <c r="F403"/>
      <c r="G403"/>
      <c r="H403"/>
      <c r="I403" s="8">
        <v>0</v>
      </c>
      <c r="J403" s="8"/>
      <c r="K403" s="114">
        <v>3</v>
      </c>
      <c r="L403" s="233"/>
      <c r="M403" s="319" t="str">
        <f>VLOOKUP(TRIM(B403),'Team Rosters'!$B$1:$N$3777,2,FALSE)</f>
        <v>BLD</v>
      </c>
      <c r="N403" s="320">
        <f>VLOOKUP(TRIM(B403),BirthdateDraft!$A$1:$M$7865,2,FALSE)</f>
        <v>36482</v>
      </c>
      <c r="O403" s="99">
        <v>2024</v>
      </c>
    </row>
    <row r="404" spans="1:15" ht="12.75" hidden="1" customHeight="1">
      <c r="A404" s="266" t="str">
        <f>Table16[[#This Row],[PosiDT $ $ $ions2]]</f>
        <v>LG @</v>
      </c>
      <c r="B404" s="123" t="s">
        <v>11272</v>
      </c>
      <c r="C404" s="123" t="s">
        <v>85</v>
      </c>
      <c r="D404" s="123" t="s">
        <v>11925</v>
      </c>
      <c r="E404"/>
      <c r="F404"/>
      <c r="G404"/>
      <c r="H404"/>
      <c r="I404" s="8">
        <v>4</v>
      </c>
      <c r="J404" s="8"/>
      <c r="K404" s="114">
        <v>3</v>
      </c>
      <c r="L404" s="233"/>
      <c r="M404" s="319" t="str">
        <f>VLOOKUP(TRIM(B404),'Team Rosters'!$B$1:$N$3777,2,FALSE)</f>
        <v>DEL</v>
      </c>
      <c r="N404" s="320">
        <f>VLOOKUP(TRIM(B404),BirthdateDraft!$A$1:$M$7865,2,FALSE)</f>
        <v>36544</v>
      </c>
      <c r="O404" s="99">
        <v>2024</v>
      </c>
    </row>
    <row r="405" spans="1:15" ht="12.75" hidden="1" customHeight="1">
      <c r="A405" s="266" t="str">
        <f>Table16[[#This Row],[PosiDT $ $ $ions2]]</f>
        <v>LG @</v>
      </c>
      <c r="B405" s="123" t="s">
        <v>8162</v>
      </c>
      <c r="C405" s="123" t="s">
        <v>801</v>
      </c>
      <c r="D405" s="123" t="s">
        <v>11925</v>
      </c>
      <c r="E405"/>
      <c r="F405"/>
      <c r="G405"/>
      <c r="H405"/>
      <c r="I405" s="8">
        <v>4</v>
      </c>
      <c r="J405" s="8"/>
      <c r="K405" s="114">
        <v>3</v>
      </c>
      <c r="L405" s="233"/>
      <c r="M405" s="319" t="str">
        <f>VLOOKUP(TRIM(B405),'Team Rosters'!$B$1:$N$3777,2,FALSE)</f>
        <v>VIR</v>
      </c>
      <c r="N405" s="320">
        <f>VLOOKUP(TRIM(B405),BirthdateDraft!$A$1:$M$7865,2,FALSE)</f>
        <v>35661</v>
      </c>
      <c r="O405" s="99">
        <v>2024</v>
      </c>
    </row>
    <row r="406" spans="1:15" ht="12.75" hidden="1" customHeight="1">
      <c r="A406" s="266" t="str">
        <f>Table16[[#This Row],[PosiDT $ $ $ions2]]</f>
        <v>LG @</v>
      </c>
      <c r="B406" s="123" t="s">
        <v>11278</v>
      </c>
      <c r="C406" s="123" t="s">
        <v>166</v>
      </c>
      <c r="D406" s="123" t="s">
        <v>11925</v>
      </c>
      <c r="E406"/>
      <c r="F406"/>
      <c r="G406"/>
      <c r="H406"/>
      <c r="I406" s="8">
        <v>0</v>
      </c>
      <c r="J406" s="8"/>
      <c r="K406" s="114">
        <v>3</v>
      </c>
      <c r="L406" s="233"/>
      <c r="M406" s="319" t="str">
        <f>VLOOKUP(TRIM(B406),'Team Rosters'!$B$1:$N$3777,2,FALSE)</f>
        <v>JER</v>
      </c>
      <c r="N406" s="320">
        <f>VLOOKUP(TRIM(B406),BirthdateDraft!$A$1:$M$7865,2,FALSE)</f>
        <v>37103</v>
      </c>
      <c r="O406" s="99">
        <v>2024</v>
      </c>
    </row>
    <row r="407" spans="1:15" ht="12.75" hidden="1" customHeight="1">
      <c r="A407" s="266" t="str">
        <f>Table16[[#This Row],[PosiDT $ $ $ions2]]</f>
        <v>LG @</v>
      </c>
      <c r="B407" s="123" t="s">
        <v>7302</v>
      </c>
      <c r="C407" s="123" t="s">
        <v>806</v>
      </c>
      <c r="D407" s="123" t="s">
        <v>11925</v>
      </c>
      <c r="E407"/>
      <c r="F407"/>
      <c r="G407"/>
      <c r="H407"/>
      <c r="I407" s="8">
        <v>4</v>
      </c>
      <c r="J407" s="8"/>
      <c r="K407" s="114">
        <v>3</v>
      </c>
      <c r="L407" s="233"/>
      <c r="M407" s="319" t="str">
        <f>VLOOKUP(TRIM(B407),'Team Rosters'!$B$1:$N$3777,2,FALSE)</f>
        <v>LON</v>
      </c>
      <c r="N407" s="320">
        <f>VLOOKUP(TRIM(B407),BirthdateDraft!$A$1:$M$7865,2,FALSE)</f>
        <v>34383</v>
      </c>
      <c r="O407" s="99">
        <v>2024</v>
      </c>
    </row>
    <row r="408" spans="1:15" ht="12.75" hidden="1" customHeight="1">
      <c r="A408" s="266" t="str">
        <f>Table16[[#This Row],[PosiDT $ $ $ions2]]</f>
        <v>LG @</v>
      </c>
      <c r="B408" s="123" t="s">
        <v>10106</v>
      </c>
      <c r="C408" s="123" t="s">
        <v>785</v>
      </c>
      <c r="D408" s="123" t="s">
        <v>11925</v>
      </c>
      <c r="E408"/>
      <c r="F408"/>
      <c r="G408"/>
      <c r="H408"/>
      <c r="I408" s="8">
        <v>4</v>
      </c>
      <c r="J408" s="8"/>
      <c r="K408" s="114">
        <v>3</v>
      </c>
      <c r="L408" s="233"/>
      <c r="M408" s="319" t="str">
        <f>VLOOKUP(TRIM(B408),'Team Rosters'!$B$1:$N$3777,2,FALSE)</f>
        <v>BLU</v>
      </c>
      <c r="N408" s="320">
        <f>VLOOKUP(TRIM(B408),BirthdateDraft!$A$1:$M$7865,2,FALSE)</f>
        <v>36007</v>
      </c>
      <c r="O408" s="99">
        <v>2024</v>
      </c>
    </row>
    <row r="409" spans="1:15" ht="12.75" hidden="1" customHeight="1">
      <c r="A409" s="266" t="str">
        <f>Table16[[#This Row],[PosiDT $ $ $ions2]]</f>
        <v>OC @ G</v>
      </c>
      <c r="B409" s="123" t="s">
        <v>11311</v>
      </c>
      <c r="C409" s="123" t="s">
        <v>3414</v>
      </c>
      <c r="D409" s="123" t="s">
        <v>11912</v>
      </c>
      <c r="E409"/>
      <c r="F409"/>
      <c r="G409"/>
      <c r="H409"/>
      <c r="I409" s="8">
        <v>4</v>
      </c>
      <c r="J409" s="8">
        <v>4</v>
      </c>
      <c r="K409" s="114">
        <v>3</v>
      </c>
      <c r="L409" s="233"/>
      <c r="M409" s="319" t="str">
        <f>VLOOKUP(TRIM(B409),'Team Rosters'!$B$1:$N$3777,2,FALSE)</f>
        <v>DEL</v>
      </c>
      <c r="N409" s="320">
        <f>VLOOKUP(TRIM(B409),BirthdateDraft!$A$1:$M$7865,2,FALSE)</f>
        <v>36974</v>
      </c>
      <c r="O409" s="99">
        <v>2024</v>
      </c>
    </row>
    <row r="410" spans="1:15" ht="12.75" hidden="1" customHeight="1">
      <c r="A410" s="266" t="str">
        <f>Table16[[#This Row],[PosiDT $ $ $ions2]]</f>
        <v>OC @ G TE</v>
      </c>
      <c r="B410" s="123" t="s">
        <v>2952</v>
      </c>
      <c r="C410" s="123" t="s">
        <v>795</v>
      </c>
      <c r="D410" s="123" t="s">
        <v>11914</v>
      </c>
      <c r="E410"/>
      <c r="F410"/>
      <c r="G410"/>
      <c r="H410"/>
      <c r="I410" s="8">
        <v>0</v>
      </c>
      <c r="J410" s="8"/>
      <c r="K410" s="114">
        <v>3</v>
      </c>
      <c r="L410" s="114" t="s">
        <v>9317</v>
      </c>
      <c r="M410" s="319" t="str">
        <f>VLOOKUP(TRIM(B410),'Team Rosters'!$B$1:$N$3777,2,FALSE)</f>
        <v>BEA</v>
      </c>
      <c r="N410" s="320">
        <f>VLOOKUP(TRIM(B410),BirthdateDraft!$A$1:$M$7865,2,FALSE)</f>
        <v>28694</v>
      </c>
      <c r="O410" s="99">
        <v>2024</v>
      </c>
    </row>
    <row r="411" spans="1:15" ht="12.75" hidden="1" customHeight="1">
      <c r="A411" s="266" t="str">
        <f>Table16[[#This Row],[PosiDT $ $ $ions2]]</f>
        <v>OC @ G TE</v>
      </c>
      <c r="B411" s="123" t="s">
        <v>2952</v>
      </c>
      <c r="C411" s="123" t="s">
        <v>795</v>
      </c>
      <c r="D411" s="123" t="s">
        <v>11914</v>
      </c>
      <c r="E411"/>
      <c r="F411"/>
      <c r="G411"/>
      <c r="H411"/>
      <c r="I411" s="8">
        <v>0</v>
      </c>
      <c r="J411" s="8">
        <v>4</v>
      </c>
      <c r="K411" s="114">
        <v>3</v>
      </c>
      <c r="L411" s="233"/>
      <c r="M411" s="319" t="str">
        <f>VLOOKUP(TRIM(B411),'Team Rosters'!$B$1:$N$3777,2,FALSE)</f>
        <v>BEA</v>
      </c>
      <c r="N411" s="320">
        <f>VLOOKUP(TRIM(B411),BirthdateDraft!$A$1:$M$7865,2,FALSE)</f>
        <v>28694</v>
      </c>
      <c r="O411" s="99">
        <v>2024</v>
      </c>
    </row>
    <row r="412" spans="1:15" ht="12.75" hidden="1" customHeight="1">
      <c r="A412" s="266" t="str">
        <f>Table16[[#This Row],[PosiDT $ $ $ions2]]</f>
        <v>OT @ G @</v>
      </c>
      <c r="B412" s="123" t="s">
        <v>9117</v>
      </c>
      <c r="C412" s="123" t="s">
        <v>805</v>
      </c>
      <c r="D412" s="123" t="s">
        <v>11936</v>
      </c>
      <c r="E412"/>
      <c r="F412"/>
      <c r="G412"/>
      <c r="H412"/>
      <c r="I412" s="8">
        <v>0</v>
      </c>
      <c r="J412" s="8">
        <v>0</v>
      </c>
      <c r="K412" s="114">
        <v>3</v>
      </c>
      <c r="L412" s="233"/>
      <c r="M412" s="319" t="str">
        <f>VLOOKUP(TRIM(B412),'Team Rosters'!$B$1:$N$3777,2,FALSE)</f>
        <v>NYC</v>
      </c>
      <c r="N412" s="320">
        <f>VLOOKUP(TRIM(B412),BirthdateDraft!$A$1:$M$7865,2,FALSE)</f>
        <v>36251</v>
      </c>
      <c r="O412" s="99">
        <v>2024</v>
      </c>
    </row>
    <row r="413" spans="1:15" ht="12.75" hidden="1" customHeight="1">
      <c r="A413" s="266" t="str">
        <f>Table16[[#This Row],[PosiDT $ $ $ions2]]</f>
        <v>RG @</v>
      </c>
      <c r="B413" s="123" t="s">
        <v>10995</v>
      </c>
      <c r="C413" s="123" t="s">
        <v>813</v>
      </c>
      <c r="D413" s="123" t="s">
        <v>11922</v>
      </c>
      <c r="E413"/>
      <c r="F413"/>
      <c r="G413"/>
      <c r="H413"/>
      <c r="I413" s="8">
        <v>4</v>
      </c>
      <c r="J413" s="8"/>
      <c r="K413" s="114">
        <v>3</v>
      </c>
      <c r="L413" s="233"/>
      <c r="M413" s="319" t="str">
        <f>VLOOKUP(TRIM(B413),'Team Rosters'!$B$1:$N$3777,2,FALSE)</f>
        <v>ROS</v>
      </c>
      <c r="N413" s="320">
        <f>VLOOKUP(TRIM(B413),BirthdateDraft!$A$1:$M$7865,2,FALSE)</f>
        <v>37009</v>
      </c>
      <c r="O413" s="99">
        <v>2024</v>
      </c>
    </row>
    <row r="414" spans="1:15" ht="12.75" hidden="1" customHeight="1">
      <c r="A414" s="266" t="str">
        <f>Table16[[#This Row],[PosiDT $ $ $ions2]]</f>
        <v>RG @</v>
      </c>
      <c r="B414" s="123" t="s">
        <v>6483</v>
      </c>
      <c r="C414" s="123" t="s">
        <v>81</v>
      </c>
      <c r="D414" s="123" t="s">
        <v>11922</v>
      </c>
      <c r="E414"/>
      <c r="F414"/>
      <c r="G414"/>
      <c r="H414"/>
      <c r="I414" s="8">
        <v>5</v>
      </c>
      <c r="J414" s="8"/>
      <c r="K414" s="114">
        <v>3</v>
      </c>
      <c r="L414" s="233"/>
      <c r="M414" s="319" t="str">
        <f>VLOOKUP(TRIM(B414),'Team Rosters'!$B$1:$N$3777,2,FALSE)</f>
        <v>BIR</v>
      </c>
      <c r="N414" s="320">
        <f>VLOOKUP(TRIM(B414),BirthdateDraft!$A$1:$M$7865,2,FALSE)</f>
        <v>34726</v>
      </c>
      <c r="O414" s="99">
        <v>2024</v>
      </c>
    </row>
    <row r="415" spans="1:15" ht="12.75" hidden="1" customHeight="1">
      <c r="A415" s="266" t="str">
        <f>Table16[[#This Row],[PosiDT $ $ $ions2]]</f>
        <v>RG @</v>
      </c>
      <c r="B415" s="123" t="s">
        <v>9116</v>
      </c>
      <c r="C415" s="123" t="s">
        <v>796</v>
      </c>
      <c r="D415" s="123" t="s">
        <v>11922</v>
      </c>
      <c r="E415"/>
      <c r="F415"/>
      <c r="G415"/>
      <c r="H415"/>
      <c r="I415" s="8">
        <v>4</v>
      </c>
      <c r="J415" s="8"/>
      <c r="K415" s="114">
        <v>3</v>
      </c>
      <c r="L415" s="233"/>
      <c r="M415" s="319" t="str">
        <f>VLOOKUP(TRIM(B415),'Team Rosters'!$B$1:$N$3777,2,FALSE)</f>
        <v>WES</v>
      </c>
      <c r="N415" s="320">
        <f>VLOOKUP(TRIM(B415),BirthdateDraft!$A$1:$M$7865,2,FALSE)</f>
        <v>35886</v>
      </c>
      <c r="O415" s="99">
        <v>2024</v>
      </c>
    </row>
    <row r="416" spans="1:15" ht="12.75" hidden="1" customHeight="1">
      <c r="A416" s="266" t="str">
        <f>Table16[[#This Row],[PosiDT $ $ $ions2]]</f>
        <v>RG @</v>
      </c>
      <c r="B416" s="123" t="s">
        <v>11181</v>
      </c>
      <c r="C416" s="123" t="s">
        <v>806</v>
      </c>
      <c r="D416" s="123" t="s">
        <v>11922</v>
      </c>
      <c r="E416"/>
      <c r="F416"/>
      <c r="G416"/>
      <c r="H416"/>
      <c r="I416" s="8">
        <v>4</v>
      </c>
      <c r="J416" s="8"/>
      <c r="K416" s="114">
        <v>3</v>
      </c>
      <c r="L416" s="233"/>
      <c r="M416" s="319" t="str">
        <f>VLOOKUP(TRIM(B416),'Team Rosters'!$B$1:$N$3777,2,FALSE)</f>
        <v>WES</v>
      </c>
      <c r="N416" s="320">
        <f>VLOOKUP(TRIM(B416),BirthdateDraft!$A$1:$M$7865,2,FALSE)</f>
        <v>36175</v>
      </c>
      <c r="O416" s="99">
        <v>2024</v>
      </c>
    </row>
    <row r="417" spans="1:15" ht="12.75" hidden="1" customHeight="1">
      <c r="A417" s="266" t="str">
        <f>Table16[[#This Row],[PosiDT $ $ $ions2]]</f>
        <v>RG @</v>
      </c>
      <c r="B417" s="123" t="s">
        <v>11288</v>
      </c>
      <c r="C417" s="123" t="s">
        <v>785</v>
      </c>
      <c r="D417" s="123" t="s">
        <v>11922</v>
      </c>
      <c r="E417"/>
      <c r="F417"/>
      <c r="G417"/>
      <c r="H417"/>
      <c r="I417" s="8">
        <v>5</v>
      </c>
      <c r="J417" s="8"/>
      <c r="K417" s="114">
        <v>3</v>
      </c>
      <c r="L417" s="233"/>
      <c r="M417" s="319" t="str">
        <f>VLOOKUP(TRIM(B417),'Team Rosters'!$B$1:$N$3777,2,FALSE)</f>
        <v>ACM</v>
      </c>
      <c r="N417" s="320">
        <f>VLOOKUP(TRIM(B417),BirthdateDraft!$A$1:$M$7865,2,FALSE)</f>
        <v>35974</v>
      </c>
      <c r="O417" s="99">
        <v>2024</v>
      </c>
    </row>
    <row r="418" spans="1:15" ht="12.75" hidden="1" customHeight="1">
      <c r="A418" s="266" t="str">
        <f>Table16[[#This Row],[PosiDT $ $ $ions2]]</f>
        <v>RG @ OC @</v>
      </c>
      <c r="B418" s="123" t="s">
        <v>5640</v>
      </c>
      <c r="C418" s="123" t="s">
        <v>83</v>
      </c>
      <c r="D418" s="123" t="s">
        <v>11923</v>
      </c>
      <c r="E418"/>
      <c r="F418"/>
      <c r="G418"/>
      <c r="H418"/>
      <c r="I418" s="8">
        <v>5</v>
      </c>
      <c r="J418" s="8">
        <v>4</v>
      </c>
      <c r="K418" s="114">
        <v>3</v>
      </c>
      <c r="L418" s="233"/>
      <c r="M418" s="319" t="str">
        <f>VLOOKUP(TRIM(B418),'Team Rosters'!$B$1:$N$3777,2,FALSE)</f>
        <v>TOL</v>
      </c>
      <c r="N418" s="320">
        <f>VLOOKUP(TRIM(B418),BirthdateDraft!$A$1:$M$7865,2,FALSE)</f>
        <v>33804</v>
      </c>
      <c r="O418" s="99">
        <v>2024</v>
      </c>
    </row>
    <row r="419" spans="1:15" ht="12.75" hidden="1" customHeight="1">
      <c r="A419" s="266" t="str">
        <f>Table16[[#This Row],[PosiDT $ $ $ions2]]</f>
        <v>ROT @ G</v>
      </c>
      <c r="B419" s="123" t="s">
        <v>7256</v>
      </c>
      <c r="C419" s="123" t="s">
        <v>792</v>
      </c>
      <c r="D419" s="123" t="s">
        <v>11932</v>
      </c>
      <c r="E419"/>
      <c r="F419"/>
      <c r="G419"/>
      <c r="H419"/>
      <c r="I419" s="8">
        <v>5</v>
      </c>
      <c r="J419" s="8">
        <v>0</v>
      </c>
      <c r="K419" s="114">
        <v>3</v>
      </c>
      <c r="L419" s="233"/>
      <c r="M419" s="319" t="str">
        <f>VLOOKUP(TRIM(B419),'Team Rosters'!$B$1:$N$3777,2,FALSE)</f>
        <v>CAVE</v>
      </c>
      <c r="N419" s="320">
        <f>VLOOKUP(TRIM(B419),BirthdateDraft!$A$1:$M$7865,2,FALSE)</f>
        <v>34752</v>
      </c>
      <c r="O419" s="99">
        <v>2024</v>
      </c>
    </row>
    <row r="420" spans="1:15" ht="12.75" hidden="1" customHeight="1">
      <c r="A420" s="266" t="str">
        <f>Table16[[#This Row],[PosiDT $ $ $ions2]]</f>
        <v>G @</v>
      </c>
      <c r="B420" s="123" t="s">
        <v>9040</v>
      </c>
      <c r="C420" s="123" t="s">
        <v>817</v>
      </c>
      <c r="D420" s="123" t="s">
        <v>11915</v>
      </c>
      <c r="E420"/>
      <c r="F420"/>
      <c r="G420"/>
      <c r="H420"/>
      <c r="I420" s="8">
        <v>0</v>
      </c>
      <c r="J420" s="8"/>
      <c r="K420" s="114">
        <v>2</v>
      </c>
      <c r="L420" s="233"/>
      <c r="M420" s="319" t="str">
        <f>VLOOKUP(TRIM(B420),'Team Rosters'!$B$1:$N$3777,2,FALSE)</f>
        <v>TOL</v>
      </c>
      <c r="N420" s="320">
        <f>VLOOKUP(TRIM(B420),BirthdateDraft!$A$1:$M$7865,2,FALSE)</f>
        <v>35643</v>
      </c>
      <c r="O420" s="99">
        <v>2024</v>
      </c>
    </row>
    <row r="421" spans="1:15" ht="12.75" hidden="1" customHeight="1">
      <c r="A421" s="266" t="str">
        <f>Table16[[#This Row],[PosiDT $ $ $ions2]]</f>
        <v>G @</v>
      </c>
      <c r="B421" s="123" t="s">
        <v>10043</v>
      </c>
      <c r="C421" s="123" t="s">
        <v>817</v>
      </c>
      <c r="D421" s="123" t="s">
        <v>11915</v>
      </c>
      <c r="E421"/>
      <c r="F421"/>
      <c r="G421"/>
      <c r="H421"/>
      <c r="I421" s="8">
        <v>0</v>
      </c>
      <c r="J421" s="8"/>
      <c r="K421" s="114">
        <v>2</v>
      </c>
      <c r="L421" s="233"/>
      <c r="M421" s="319" t="str">
        <f>VLOOKUP(TRIM(B421),'Team Rosters'!$B$1:$N$3777,2,FALSE)</f>
        <v>BIR</v>
      </c>
      <c r="N421" s="320">
        <f>VLOOKUP(TRIM(B421),BirthdateDraft!$A$1:$M$7865,2,FALSE)</f>
        <v>36058</v>
      </c>
      <c r="O421" s="99">
        <v>2024</v>
      </c>
    </row>
    <row r="422" spans="1:15" ht="12.75" hidden="1" customHeight="1">
      <c r="A422" s="266" t="str">
        <f>Table16[[#This Row],[PosiDT $ $ $ions2]]</f>
        <v>LG @</v>
      </c>
      <c r="B422" s="123" t="s">
        <v>8127</v>
      </c>
      <c r="C422" s="123" t="s">
        <v>800</v>
      </c>
      <c r="D422" s="123" t="s">
        <v>11925</v>
      </c>
      <c r="E422"/>
      <c r="F422"/>
      <c r="G422"/>
      <c r="H422"/>
      <c r="I422" s="8">
        <v>0</v>
      </c>
      <c r="J422" s="8"/>
      <c r="K422" s="114">
        <v>2</v>
      </c>
      <c r="L422" s="233"/>
      <c r="M422" s="319" t="e">
        <f>VLOOKUP(TRIM(B422),'Team Rosters'!$B$1:$N$3777,2,FALSE)</f>
        <v>#N/A</v>
      </c>
      <c r="N422" s="320">
        <f>VLOOKUP(TRIM(B422),BirthdateDraft!$A$1:$M$7865,2,FALSE)</f>
        <v>36367</v>
      </c>
      <c r="O422" s="99">
        <v>2024</v>
      </c>
    </row>
    <row r="423" spans="1:15" ht="12.75" hidden="1" customHeight="1">
      <c r="A423" s="266" t="str">
        <f>Table16[[#This Row],[PosiDT $ $ $ions2]]</f>
        <v>HB</v>
      </c>
      <c r="B423" s="123" t="s">
        <v>10946</v>
      </c>
      <c r="C423" s="123" t="s">
        <v>3414</v>
      </c>
      <c r="D423" s="123" t="s">
        <v>3484</v>
      </c>
      <c r="E423"/>
      <c r="F423"/>
      <c r="G423"/>
      <c r="H423"/>
      <c r="I423" s="8">
        <v>0</v>
      </c>
      <c r="J423" s="8"/>
      <c r="K423" s="114">
        <v>0</v>
      </c>
      <c r="L423" s="114" t="s">
        <v>9316</v>
      </c>
      <c r="M423" s="319" t="str">
        <f>VLOOKUP(TRIM(B423),'Team Rosters'!$B$1:$N$3777,2,FALSE)</f>
        <v>JER</v>
      </c>
      <c r="N423" s="320">
        <f>VLOOKUP(TRIM(B423),BirthdateDraft!$A$1:$M$7865,2,FALSE)</f>
        <v>37534</v>
      </c>
      <c r="O423" s="99">
        <v>2024</v>
      </c>
    </row>
    <row r="424" spans="1:15" ht="12.75" hidden="1" customHeight="1">
      <c r="A424" s="266" t="str">
        <f>Table16[[#This Row],[PosiDT $ $ $ions2]]</f>
        <v>HB</v>
      </c>
      <c r="B424" s="123" t="s">
        <v>5166</v>
      </c>
      <c r="C424" s="123" t="s">
        <v>8191</v>
      </c>
      <c r="D424" s="123" t="s">
        <v>3484</v>
      </c>
      <c r="E424"/>
      <c r="F424"/>
      <c r="G424"/>
      <c r="H424"/>
      <c r="I424" s="8">
        <v>0</v>
      </c>
      <c r="J424" s="8"/>
      <c r="K424" s="114">
        <v>0</v>
      </c>
      <c r="L424" s="114" t="s">
        <v>9316</v>
      </c>
      <c r="M424" s="319" t="str">
        <f>VLOOKUP(TRIM(B424),'Team Rosters'!$B$1:$N$3777,2,FALSE)</f>
        <v>DAY</v>
      </c>
      <c r="N424" s="320">
        <f>VLOOKUP(TRIM(B424),BirthdateDraft!$A$1:$M$7865,2,FALSE)</f>
        <v>34133</v>
      </c>
      <c r="O424" s="99">
        <v>2024</v>
      </c>
    </row>
    <row r="425" spans="1:15" ht="12.75" hidden="1" customHeight="1">
      <c r="A425" s="266" t="str">
        <f>Table16[[#This Row],[PosiDT $ $ $ions2]]</f>
        <v>HB</v>
      </c>
      <c r="B425" s="123" t="s">
        <v>10948</v>
      </c>
      <c r="C425" s="123" t="s">
        <v>1634</v>
      </c>
      <c r="D425" s="123" t="s">
        <v>3484</v>
      </c>
      <c r="E425"/>
      <c r="F425"/>
      <c r="G425"/>
      <c r="H425"/>
      <c r="I425" s="8">
        <v>0</v>
      </c>
      <c r="J425" s="8"/>
      <c r="K425" s="114">
        <v>2</v>
      </c>
      <c r="L425" s="114" t="s">
        <v>9314</v>
      </c>
      <c r="M425" s="319" t="str">
        <f>VLOOKUP(TRIM(B425),'Team Rosters'!$B$1:$N$3777,2,FALSE)</f>
        <v>ROS</v>
      </c>
      <c r="N425" s="320">
        <f>VLOOKUP(TRIM(B425),BirthdateDraft!$A$1:$M$7865,2,FALSE)</f>
        <v>37177</v>
      </c>
      <c r="O425" s="99">
        <v>2024</v>
      </c>
    </row>
    <row r="426" spans="1:15" ht="12.75" hidden="1" customHeight="1">
      <c r="A426" s="266" t="str">
        <f>Table16[[#This Row],[PosiDT $ $ $ions2]]</f>
        <v>HB</v>
      </c>
      <c r="B426" s="123" t="s">
        <v>8173</v>
      </c>
      <c r="C426" s="123" t="s">
        <v>1634</v>
      </c>
      <c r="D426" s="123" t="s">
        <v>3484</v>
      </c>
      <c r="E426"/>
      <c r="F426"/>
      <c r="G426"/>
      <c r="H426"/>
      <c r="I426" s="8">
        <v>0</v>
      </c>
      <c r="J426" s="8"/>
      <c r="K426" s="114">
        <v>0</v>
      </c>
      <c r="L426" s="114" t="s">
        <v>9317</v>
      </c>
      <c r="M426" s="319" t="e">
        <f>VLOOKUP(TRIM(B426),'Team Rosters'!$B$1:$N$3777,2,FALSE)</f>
        <v>#N/A</v>
      </c>
      <c r="N426" s="320">
        <f>VLOOKUP(TRIM(B426),BirthdateDraft!$A$1:$M$7865,2,FALSE)</f>
        <v>36158</v>
      </c>
      <c r="O426" s="99">
        <v>2024</v>
      </c>
    </row>
    <row r="427" spans="1:15" ht="12.75" hidden="1" customHeight="1">
      <c r="A427" s="266" t="str">
        <f>Table16[[#This Row],[PosiDT $ $ $ions2]]</f>
        <v>HB</v>
      </c>
      <c r="B427" s="123" t="s">
        <v>8101</v>
      </c>
      <c r="C427" s="123" t="s">
        <v>2798</v>
      </c>
      <c r="D427" s="123" t="s">
        <v>3484</v>
      </c>
      <c r="E427"/>
      <c r="F427"/>
      <c r="G427"/>
      <c r="H427"/>
      <c r="I427" s="8">
        <v>0</v>
      </c>
      <c r="J427" s="8"/>
      <c r="K427" s="114">
        <v>0</v>
      </c>
      <c r="L427" s="114" t="s">
        <v>9314</v>
      </c>
      <c r="M427" s="319" t="str">
        <f>VLOOKUP(TRIM(B427),'Team Rosters'!$B$1:$N$3777,2,FALSE)</f>
        <v>VER</v>
      </c>
      <c r="N427" s="320">
        <f>VLOOKUP(TRIM(B427),BirthdateDraft!$A$1:$M$7865,2,FALSE)</f>
        <v>36333</v>
      </c>
      <c r="O427" s="99">
        <v>2024</v>
      </c>
    </row>
    <row r="428" spans="1:15" ht="12.75" hidden="1" customHeight="1">
      <c r="A428" s="266" t="str">
        <f>Table16[[#This Row],[PosiDT $ $ $ions2]]</f>
        <v>HB</v>
      </c>
      <c r="B428" s="123" t="s">
        <v>9915</v>
      </c>
      <c r="C428" s="123" t="s">
        <v>792</v>
      </c>
      <c r="D428" s="123" t="s">
        <v>3484</v>
      </c>
      <c r="E428"/>
      <c r="F428"/>
      <c r="G428"/>
      <c r="H428"/>
      <c r="I428" s="8">
        <v>0</v>
      </c>
      <c r="J428" s="8"/>
      <c r="K428" s="114">
        <v>7</v>
      </c>
      <c r="L428" s="114" t="s">
        <v>9314</v>
      </c>
      <c r="M428" s="319" t="str">
        <f>VLOOKUP(TRIM(B428),'Team Rosters'!$B$1:$N$3777,2,FALSE)</f>
        <v>NYC</v>
      </c>
      <c r="N428" s="320">
        <f>VLOOKUP(TRIM(B428),BirthdateDraft!$A$1:$M$7865,2,FALSE)</f>
        <v>36631</v>
      </c>
      <c r="O428" s="99">
        <v>2024</v>
      </c>
    </row>
    <row r="429" spans="1:15" ht="12.75" hidden="1" customHeight="1">
      <c r="A429" s="266" t="str">
        <f>Table16[[#This Row],[PosiDT $ $ $ions2]]</f>
        <v>HB</v>
      </c>
      <c r="B429" s="123" t="s">
        <v>6676</v>
      </c>
      <c r="C429" s="123" t="s">
        <v>90</v>
      </c>
      <c r="D429" s="123" t="s">
        <v>3484</v>
      </c>
      <c r="E429"/>
      <c r="F429"/>
      <c r="G429"/>
      <c r="H429"/>
      <c r="I429" s="8">
        <v>0</v>
      </c>
      <c r="J429" s="8"/>
      <c r="K429" s="114">
        <v>4</v>
      </c>
      <c r="L429" s="114" t="s">
        <v>2320</v>
      </c>
      <c r="M429" s="319" t="str">
        <f>VLOOKUP(TRIM(B429),'Team Rosters'!$B$1:$N$3777,2,FALSE)</f>
        <v>CHA</v>
      </c>
      <c r="N429" s="320">
        <f>VLOOKUP(TRIM(B429),BirthdateDraft!$A$1:$M$7865,2,FALSE)</f>
        <v>35470</v>
      </c>
      <c r="O429" s="99">
        <v>2024</v>
      </c>
    </row>
    <row r="430" spans="1:15" ht="12.75" hidden="1" customHeight="1">
      <c r="A430" s="266" t="str">
        <f>Table16[[#This Row],[PosiDT $ $ $ions2]]</f>
        <v>HB</v>
      </c>
      <c r="B430" s="123" t="s">
        <v>11380</v>
      </c>
      <c r="C430" s="123" t="s">
        <v>3414</v>
      </c>
      <c r="D430" s="123" t="s">
        <v>3484</v>
      </c>
      <c r="E430"/>
      <c r="F430"/>
      <c r="G430"/>
      <c r="H430"/>
      <c r="I430" s="8">
        <v>0</v>
      </c>
      <c r="J430" s="8"/>
      <c r="K430" s="114">
        <v>0</v>
      </c>
      <c r="L430" s="114" t="s">
        <v>2320</v>
      </c>
      <c r="M430" s="319" t="e">
        <f>VLOOKUP(TRIM(B430),'Team Rosters'!$B$1:$N$3777,2,FALSE)</f>
        <v>#N/A</v>
      </c>
      <c r="N430" s="320">
        <f>VLOOKUP(TRIM(B430),BirthdateDraft!$A$1:$M$7865,2,FALSE)</f>
        <v>0</v>
      </c>
      <c r="O430" s="99">
        <v>2024</v>
      </c>
    </row>
    <row r="431" spans="1:15" ht="12.75" hidden="1" customHeight="1">
      <c r="A431" s="266" t="str">
        <f>Table16[[#This Row],[PosiDT $ $ $ions2]]</f>
        <v>HB</v>
      </c>
      <c r="B431" s="123" t="s">
        <v>10987</v>
      </c>
      <c r="C431" s="123" t="s">
        <v>805</v>
      </c>
      <c r="D431" s="123" t="s">
        <v>3484</v>
      </c>
      <c r="E431"/>
      <c r="F431"/>
      <c r="G431"/>
      <c r="H431"/>
      <c r="I431" s="8">
        <v>4</v>
      </c>
      <c r="J431" s="8"/>
      <c r="K431" s="114">
        <v>0</v>
      </c>
      <c r="L431" s="114" t="s">
        <v>9316</v>
      </c>
      <c r="M431" s="319" t="str">
        <f>VLOOKUP(TRIM(B431),'Team Rosters'!$B$1:$N$3777,2,FALSE)</f>
        <v>BIR</v>
      </c>
      <c r="N431" s="320">
        <f>VLOOKUP(TRIM(B431),BirthdateDraft!$A$1:$M$7865,2,FALSE)</f>
        <v>37133</v>
      </c>
      <c r="O431" s="99">
        <v>2024</v>
      </c>
    </row>
    <row r="432" spans="1:15" ht="12.75" hidden="1" customHeight="1">
      <c r="A432" s="266" t="str">
        <f>Table16[[#This Row],[PosiDT $ $ $ions2]]</f>
        <v>HB</v>
      </c>
      <c r="B432" s="123" t="s">
        <v>6211</v>
      </c>
      <c r="C432" s="123" t="s">
        <v>90</v>
      </c>
      <c r="D432" s="123" t="s">
        <v>3484</v>
      </c>
      <c r="E432"/>
      <c r="F432"/>
      <c r="G432"/>
      <c r="H432"/>
      <c r="I432" s="8">
        <v>0</v>
      </c>
      <c r="J432" s="8"/>
      <c r="K432" s="114">
        <v>2</v>
      </c>
      <c r="L432" s="114" t="s">
        <v>9316</v>
      </c>
      <c r="M432" s="319" t="str">
        <f>VLOOKUP(TRIM(B432),'Team Rosters'!$B$1:$N$3777,2,FALSE)</f>
        <v>DEL</v>
      </c>
      <c r="N432" s="320">
        <f>VLOOKUP(TRIM(B432),BirthdateDraft!$A$1:$M$7865,2,FALSE)</f>
        <v>34758</v>
      </c>
      <c r="O432" s="99">
        <v>2024</v>
      </c>
    </row>
    <row r="433" spans="1:15" ht="12.75" hidden="1" customHeight="1">
      <c r="A433" s="266" t="str">
        <f>Table16[[#This Row],[PosiDT $ $ $ions2]]</f>
        <v>HB</v>
      </c>
      <c r="B433" s="123" t="s">
        <v>11006</v>
      </c>
      <c r="C433" s="123" t="s">
        <v>81</v>
      </c>
      <c r="D433" s="123" t="s">
        <v>3484</v>
      </c>
      <c r="E433"/>
      <c r="F433"/>
      <c r="G433"/>
      <c r="H433"/>
      <c r="I433" s="8">
        <v>0</v>
      </c>
      <c r="J433" s="8"/>
      <c r="K433" s="114">
        <v>0</v>
      </c>
      <c r="L433" s="114" t="s">
        <v>9314</v>
      </c>
      <c r="M433" s="319" t="str">
        <f>VLOOKUP(TRIM(B433),'Team Rosters'!$B$1:$N$3777,2,FALSE)</f>
        <v>ROS</v>
      </c>
      <c r="N433" s="320">
        <f>VLOOKUP(TRIM(B433),BirthdateDraft!$A$1:$M$7865,2,FALSE)</f>
        <v>36606</v>
      </c>
      <c r="O433" s="99">
        <v>2024</v>
      </c>
    </row>
    <row r="434" spans="1:15" ht="12.75" hidden="1" customHeight="1">
      <c r="A434" s="266" t="str">
        <f>Table16[[#This Row],[PosiDT $ $ $ions2]]</f>
        <v>HB</v>
      </c>
      <c r="B434" s="123" t="s">
        <v>9138</v>
      </c>
      <c r="C434" s="123" t="s">
        <v>790</v>
      </c>
      <c r="D434" s="123" t="s">
        <v>3484</v>
      </c>
      <c r="E434"/>
      <c r="F434"/>
      <c r="G434"/>
      <c r="H434"/>
      <c r="I434" s="8">
        <v>0</v>
      </c>
      <c r="J434" s="8"/>
      <c r="K434" s="114">
        <v>0</v>
      </c>
      <c r="L434" s="114" t="s">
        <v>9316</v>
      </c>
      <c r="M434" s="319" t="str">
        <f>VLOOKUP(TRIM(B434),'Team Rosters'!$B$1:$N$3777,2,FALSE)</f>
        <v>TOK</v>
      </c>
      <c r="N434" s="320">
        <f>VLOOKUP(TRIM(B434),BirthdateDraft!$A$1:$M$7865,2,FALSE)</f>
        <v>36281</v>
      </c>
      <c r="O434" s="99">
        <v>2024</v>
      </c>
    </row>
    <row r="435" spans="1:15" ht="12.75" hidden="1" customHeight="1">
      <c r="A435" s="266" t="str">
        <f>Table16[[#This Row],[PosiDT $ $ $ions2]]</f>
        <v>HB</v>
      </c>
      <c r="B435" s="123" t="s">
        <v>10102</v>
      </c>
      <c r="C435" s="123" t="s">
        <v>2798</v>
      </c>
      <c r="D435" s="123" t="s">
        <v>3484</v>
      </c>
      <c r="E435"/>
      <c r="F435"/>
      <c r="G435"/>
      <c r="H435"/>
      <c r="I435" s="8">
        <v>0</v>
      </c>
      <c r="J435" s="8"/>
      <c r="K435" s="114">
        <v>0</v>
      </c>
      <c r="L435" s="114" t="s">
        <v>9314</v>
      </c>
      <c r="M435" s="319" t="str">
        <f>VLOOKUP(TRIM(B435),'Team Rosters'!$B$1:$N$3777,2,FALSE)</f>
        <v>DRA</v>
      </c>
      <c r="N435" s="320">
        <f>VLOOKUP(TRIM(B435),BirthdateDraft!$A$1:$M$7865,2,FALSE)</f>
        <v>35927</v>
      </c>
      <c r="O435" s="99">
        <v>2024</v>
      </c>
    </row>
    <row r="436" spans="1:15" ht="12.75" hidden="1" customHeight="1">
      <c r="A436" s="266" t="str">
        <f>Table16[[#This Row],[PosiDT $ $ $ions2]]</f>
        <v>HB</v>
      </c>
      <c r="B436" s="123" t="s">
        <v>11020</v>
      </c>
      <c r="C436" s="123" t="s">
        <v>813</v>
      </c>
      <c r="D436" s="123" t="s">
        <v>3484</v>
      </c>
      <c r="E436"/>
      <c r="F436"/>
      <c r="G436"/>
      <c r="H436"/>
      <c r="I436" s="8">
        <v>0</v>
      </c>
      <c r="J436" s="8"/>
      <c r="K436" s="114">
        <v>2</v>
      </c>
      <c r="L436" s="114" t="s">
        <v>9314</v>
      </c>
      <c r="M436" s="319" t="str">
        <f>VLOOKUP(TRIM(B436),'Team Rosters'!$B$1:$N$3777,2,FALSE)</f>
        <v>CAVE</v>
      </c>
      <c r="N436" s="320">
        <f>VLOOKUP(TRIM(B436),BirthdateDraft!$A$1:$M$7865,2,FALSE)</f>
        <v>36899</v>
      </c>
      <c r="O436" s="99">
        <v>2024</v>
      </c>
    </row>
    <row r="437" spans="1:15" ht="12.75" hidden="1" customHeight="1">
      <c r="A437" s="266" t="str">
        <f>Table16[[#This Row],[PosiDT $ $ $ions2]]</f>
        <v>HB</v>
      </c>
      <c r="B437" s="123" t="s">
        <v>6678</v>
      </c>
      <c r="C437" s="123" t="s">
        <v>795</v>
      </c>
      <c r="D437" s="123" t="s">
        <v>3484</v>
      </c>
      <c r="E437"/>
      <c r="F437"/>
      <c r="G437"/>
      <c r="H437"/>
      <c r="I437" s="8">
        <v>0</v>
      </c>
      <c r="J437" s="8"/>
      <c r="K437" s="114">
        <v>0</v>
      </c>
      <c r="L437" s="114" t="s">
        <v>9316</v>
      </c>
      <c r="M437" s="319" t="str">
        <f>VLOOKUP(TRIM(B437),'Team Rosters'!$B$1:$N$3777,2,FALSE)</f>
        <v>BEA</v>
      </c>
      <c r="N437" s="320">
        <f>VLOOKUP(TRIM(B437),BirthdateDraft!$A$1:$M$7865,2,FALSE)</f>
        <v>35060</v>
      </c>
      <c r="O437" s="99">
        <v>2024</v>
      </c>
    </row>
    <row r="438" spans="1:15" ht="12.75" hidden="1" customHeight="1">
      <c r="A438" s="266" t="str">
        <f>Table16[[#This Row],[PosiDT $ $ $ions2]]</f>
        <v>HB</v>
      </c>
      <c r="B438" s="123" t="s">
        <v>6205</v>
      </c>
      <c r="C438" s="123" t="s">
        <v>790</v>
      </c>
      <c r="D438" s="123" t="s">
        <v>3484</v>
      </c>
      <c r="E438"/>
      <c r="F438"/>
      <c r="G438"/>
      <c r="H438"/>
      <c r="I438" s="8">
        <v>4</v>
      </c>
      <c r="J438" s="8"/>
      <c r="K438" s="114">
        <v>5</v>
      </c>
      <c r="L438" s="114" t="s">
        <v>9314</v>
      </c>
      <c r="M438" s="319" t="str">
        <f>VLOOKUP(TRIM(B438),'Team Rosters'!$B$1:$N$3777,2,FALSE)</f>
        <v>WES</v>
      </c>
      <c r="N438" s="320">
        <f>VLOOKUP(TRIM(B438),BirthdateDraft!$A$1:$M$7865,2,FALSE)</f>
        <v>34824</v>
      </c>
      <c r="O438" s="99">
        <v>2024</v>
      </c>
    </row>
    <row r="439" spans="1:15" ht="12.75" hidden="1" customHeight="1">
      <c r="A439" s="266" t="str">
        <f>Table16[[#This Row],[PosiDT $ $ $ions2]]</f>
        <v>HB</v>
      </c>
      <c r="B439" s="123" t="s">
        <v>6197</v>
      </c>
      <c r="C439" s="123" t="s">
        <v>3414</v>
      </c>
      <c r="D439" s="123" t="s">
        <v>3484</v>
      </c>
      <c r="E439"/>
      <c r="F439"/>
      <c r="G439"/>
      <c r="H439"/>
      <c r="I439" s="8">
        <v>0</v>
      </c>
      <c r="J439" s="8"/>
      <c r="K439" s="114">
        <v>2</v>
      </c>
      <c r="L439" s="114" t="s">
        <v>9314</v>
      </c>
      <c r="M439" s="319" t="str">
        <f>VLOOKUP(TRIM(B439),'Team Rosters'!$B$1:$N$3777,2,FALSE)</f>
        <v>LON</v>
      </c>
      <c r="N439" s="320">
        <f>VLOOKUP(TRIM(B439),BirthdateDraft!$A$1:$M$7865,2,FALSE)</f>
        <v>34921</v>
      </c>
      <c r="O439" s="99">
        <v>2024</v>
      </c>
    </row>
    <row r="440" spans="1:15" ht="12.75" hidden="1" customHeight="1">
      <c r="A440" s="266" t="str">
        <f>Table16[[#This Row],[PosiDT $ $ $ions2]]</f>
        <v>HB</v>
      </c>
      <c r="B440" s="123" t="s">
        <v>9916</v>
      </c>
      <c r="C440" s="123" t="s">
        <v>814</v>
      </c>
      <c r="D440" s="123" t="s">
        <v>3484</v>
      </c>
      <c r="E440"/>
      <c r="F440"/>
      <c r="G440"/>
      <c r="H440"/>
      <c r="I440" s="8">
        <v>0</v>
      </c>
      <c r="J440" s="8"/>
      <c r="K440" s="114">
        <v>0</v>
      </c>
      <c r="L440" s="114" t="s">
        <v>9315</v>
      </c>
      <c r="M440" s="319" t="str">
        <f>VLOOKUP(TRIM(B440),'Team Rosters'!$B$1:$N$3777,2,FALSE)</f>
        <v>FER</v>
      </c>
      <c r="N440" s="320">
        <f>VLOOKUP(TRIM(B440),BirthdateDraft!$A$1:$M$7865,2,FALSE)</f>
        <v>36428</v>
      </c>
      <c r="O440" s="99">
        <v>2024</v>
      </c>
    </row>
    <row r="441" spans="1:15" ht="12.75" hidden="1" customHeight="1">
      <c r="A441" s="266" t="str">
        <f>Table16[[#This Row],[PosiDT $ $ $ions2]]</f>
        <v>HB</v>
      </c>
      <c r="B441" s="123" t="s">
        <v>11042</v>
      </c>
      <c r="C441" s="123" t="s">
        <v>790</v>
      </c>
      <c r="D441" s="123" t="s">
        <v>3484</v>
      </c>
      <c r="E441"/>
      <c r="F441"/>
      <c r="G441"/>
      <c r="H441"/>
      <c r="I441" s="8">
        <v>0</v>
      </c>
      <c r="J441" s="8"/>
      <c r="K441" s="114">
        <v>3</v>
      </c>
      <c r="L441" s="114" t="s">
        <v>2320</v>
      </c>
      <c r="M441" s="319" t="str">
        <f>VLOOKUP(TRIM(B441),'Team Rosters'!$B$1:$N$3777,2,FALSE)</f>
        <v>WES</v>
      </c>
      <c r="N441" s="320">
        <f>VLOOKUP(TRIM(B441),BirthdateDraft!$A$1:$M$7865,2,FALSE)</f>
        <v>36180</v>
      </c>
      <c r="O441" s="99">
        <v>2024</v>
      </c>
    </row>
    <row r="442" spans="1:15" ht="12.75" hidden="1" customHeight="1">
      <c r="A442" s="266" t="str">
        <f>Table16[[#This Row],[PosiDT $ $ $ions2]]</f>
        <v>HB</v>
      </c>
      <c r="B442" s="123" t="s">
        <v>8098</v>
      </c>
      <c r="C442" s="123" t="s">
        <v>817</v>
      </c>
      <c r="D442" s="123" t="s">
        <v>3484</v>
      </c>
      <c r="E442"/>
      <c r="F442"/>
      <c r="G442"/>
      <c r="H442"/>
      <c r="I442" s="8">
        <v>0</v>
      </c>
      <c r="J442" s="8"/>
      <c r="K442" s="114">
        <v>2</v>
      </c>
      <c r="L442" s="114" t="s">
        <v>9314</v>
      </c>
      <c r="M442" s="319" t="str">
        <f>VLOOKUP(TRIM(B442),'Team Rosters'!$B$1:$N$3777,2,FALSE)</f>
        <v>DRA</v>
      </c>
      <c r="N442" s="320">
        <f>VLOOKUP(TRIM(B442),BirthdateDraft!$A$1:$M$7865,2,FALSE)</f>
        <v>35917</v>
      </c>
      <c r="O442" s="99">
        <v>2024</v>
      </c>
    </row>
    <row r="443" spans="1:15" ht="12.75" hidden="1" customHeight="1">
      <c r="A443" s="266" t="str">
        <f>Table16[[#This Row],[PosiDT $ $ $ions2]]</f>
        <v>HB</v>
      </c>
      <c r="B443" s="123" t="s">
        <v>6695</v>
      </c>
      <c r="C443" s="123" t="s">
        <v>806</v>
      </c>
      <c r="D443" s="123" t="s">
        <v>3484</v>
      </c>
      <c r="E443"/>
      <c r="F443"/>
      <c r="G443"/>
      <c r="H443"/>
      <c r="I443" s="8">
        <v>0</v>
      </c>
      <c r="J443" s="8"/>
      <c r="K443" s="114">
        <v>0</v>
      </c>
      <c r="L443" s="114" t="s">
        <v>9314</v>
      </c>
      <c r="M443" s="319" t="str">
        <f>VLOOKUP(TRIM(B443),'Team Rosters'!$B$1:$N$3777,2,FALSE)</f>
        <v>BLU</v>
      </c>
      <c r="N443" s="320">
        <f>VLOOKUP(TRIM(B443),BirthdateDraft!$A$1:$M$7865,2,FALSE)</f>
        <v>35168</v>
      </c>
      <c r="O443" s="99">
        <v>2024</v>
      </c>
    </row>
    <row r="444" spans="1:15" ht="12.75" hidden="1" customHeight="1">
      <c r="A444" s="266" t="str">
        <f>Table16[[#This Row],[PosiDT $ $ $ions2]]</f>
        <v>HB</v>
      </c>
      <c r="B444" s="123" t="s">
        <v>6691</v>
      </c>
      <c r="C444" s="123" t="s">
        <v>801</v>
      </c>
      <c r="D444" s="123" t="s">
        <v>3484</v>
      </c>
      <c r="E444"/>
      <c r="F444"/>
      <c r="G444"/>
      <c r="H444"/>
      <c r="I444" s="8">
        <v>0</v>
      </c>
      <c r="J444" s="8"/>
      <c r="K444" s="114">
        <v>0</v>
      </c>
      <c r="L444" s="114" t="s">
        <v>9314</v>
      </c>
      <c r="M444" s="319" t="str">
        <f>VLOOKUP(TRIM(B444),'Team Rosters'!$B$1:$N$3777,2,FALSE)</f>
        <v>VER</v>
      </c>
      <c r="N444" s="320">
        <f>VLOOKUP(TRIM(B444),BirthdateDraft!$A$1:$M$7865,2,FALSE)</f>
        <v>34802</v>
      </c>
      <c r="O444" s="99">
        <v>2024</v>
      </c>
    </row>
    <row r="445" spans="1:15" ht="12.75" hidden="1" customHeight="1">
      <c r="A445" s="266" t="str">
        <f>Table16[[#This Row],[PosiDT $ $ $ions2]]</f>
        <v>HB</v>
      </c>
      <c r="B445" s="123" t="s">
        <v>8159</v>
      </c>
      <c r="C445" s="123" t="s">
        <v>799</v>
      </c>
      <c r="D445" s="123" t="s">
        <v>3484</v>
      </c>
      <c r="E445"/>
      <c r="F445"/>
      <c r="G445"/>
      <c r="H445"/>
      <c r="I445" s="8">
        <v>0</v>
      </c>
      <c r="J445" s="8"/>
      <c r="K445" s="114">
        <v>0</v>
      </c>
      <c r="L445" s="114" t="s">
        <v>9314</v>
      </c>
      <c r="M445" s="319" t="str">
        <f>VLOOKUP(TRIM(B445),'Team Rosters'!$B$1:$N$3777,2,FALSE)</f>
        <v>DRA</v>
      </c>
      <c r="N445" s="320">
        <f>VLOOKUP(TRIM(B445),BirthdateDraft!$A$1:$M$7865,2,FALSE)</f>
        <v>36261</v>
      </c>
      <c r="O445" s="99">
        <v>2024</v>
      </c>
    </row>
    <row r="446" spans="1:15" ht="12.75" hidden="1" customHeight="1">
      <c r="A446" s="266" t="str">
        <f>Table16[[#This Row],[PosiDT $ $ $ions2]]</f>
        <v>HB</v>
      </c>
      <c r="B446" s="123" t="s">
        <v>6203</v>
      </c>
      <c r="C446" s="123" t="s">
        <v>5991</v>
      </c>
      <c r="D446" s="123" t="s">
        <v>3484</v>
      </c>
      <c r="E446"/>
      <c r="F446"/>
      <c r="G446"/>
      <c r="H446"/>
      <c r="I446" s="8">
        <v>0</v>
      </c>
      <c r="J446" s="8"/>
      <c r="K446" s="114">
        <v>4</v>
      </c>
      <c r="L446" s="114" t="s">
        <v>9315</v>
      </c>
      <c r="M446" s="319" t="str">
        <f>VLOOKUP(TRIM(B446),'Team Rosters'!$B$1:$N$3777,2,FALSE)</f>
        <v>FER</v>
      </c>
      <c r="N446" s="320">
        <f>VLOOKUP(TRIM(B446),BirthdateDraft!$A$1:$M$7865,2,FALSE)</f>
        <v>34836</v>
      </c>
      <c r="O446" s="99">
        <v>2024</v>
      </c>
    </row>
    <row r="447" spans="1:15" ht="12.75" hidden="1" customHeight="1">
      <c r="A447" s="266" t="str">
        <f>Table16[[#This Row],[PosiDT $ $ $ions2]]</f>
        <v>HB</v>
      </c>
      <c r="B447" s="123" t="s">
        <v>5658</v>
      </c>
      <c r="C447" s="123" t="s">
        <v>785</v>
      </c>
      <c r="D447" s="123" t="s">
        <v>3484</v>
      </c>
      <c r="E447"/>
      <c r="F447"/>
      <c r="G447"/>
      <c r="H447"/>
      <c r="I447" s="8">
        <v>0</v>
      </c>
      <c r="J447" s="8"/>
      <c r="K447" s="114">
        <v>0</v>
      </c>
      <c r="L447" s="114" t="s">
        <v>9315</v>
      </c>
      <c r="M447" s="319" t="str">
        <f>VLOOKUP(TRIM(B447),'Team Rosters'!$B$1:$N$3777,2,FALSE)</f>
        <v>VER</v>
      </c>
      <c r="N447" s="320">
        <f>VLOOKUP(TRIM(B447),BirthdateDraft!$A$1:$M$7865,2,FALSE)</f>
        <v>34902</v>
      </c>
      <c r="O447" s="99">
        <v>2024</v>
      </c>
    </row>
    <row r="448" spans="1:15" ht="12.75" hidden="1" customHeight="1">
      <c r="A448" s="266" t="str">
        <f>Table16[[#This Row],[PosiDT $ $ $ions2]]</f>
        <v>HB</v>
      </c>
      <c r="B448" s="123" t="s">
        <v>9221</v>
      </c>
      <c r="C448" s="123" t="s">
        <v>805</v>
      </c>
      <c r="D448" s="123" t="s">
        <v>3484</v>
      </c>
      <c r="E448"/>
      <c r="F448"/>
      <c r="G448"/>
      <c r="H448"/>
      <c r="I448" s="8">
        <v>4</v>
      </c>
      <c r="J448" s="8"/>
      <c r="K448" s="114">
        <v>4</v>
      </c>
      <c r="L448" s="114" t="s">
        <v>9315</v>
      </c>
      <c r="M448" s="319" t="str">
        <f>VLOOKUP(TRIM(B448),'Team Rosters'!$B$1:$N$3777,2,FALSE)</f>
        <v>DEL</v>
      </c>
      <c r="N448" s="320">
        <f>VLOOKUP(TRIM(B448),BirthdateDraft!$A$1:$M$7865,2,FALSE)</f>
        <v>36161</v>
      </c>
      <c r="O448" s="99">
        <v>2024</v>
      </c>
    </row>
    <row r="449" spans="1:15" ht="12.75" hidden="1" customHeight="1">
      <c r="A449" s="266" t="str">
        <f>Table16[[#This Row],[PosiDT $ $ $ions2]]</f>
        <v>HB</v>
      </c>
      <c r="B449" s="123" t="s">
        <v>9896</v>
      </c>
      <c r="C449" s="123" t="s">
        <v>795</v>
      </c>
      <c r="D449" s="123" t="s">
        <v>3484</v>
      </c>
      <c r="E449"/>
      <c r="F449"/>
      <c r="G449"/>
      <c r="H449"/>
      <c r="I449" s="8">
        <v>0</v>
      </c>
      <c r="J449" s="8"/>
      <c r="K449" s="114">
        <v>4</v>
      </c>
      <c r="L449" s="114" t="s">
        <v>9314</v>
      </c>
      <c r="M449" s="319" t="str">
        <f>VLOOKUP(TRIM(B449),'Team Rosters'!$B$1:$N$3777,2,FALSE)</f>
        <v>BEA</v>
      </c>
      <c r="N449" s="320">
        <f>VLOOKUP(TRIM(B449),BirthdateDraft!$A$1:$M$7865,2,FALSE)</f>
        <v>36503</v>
      </c>
      <c r="O449" s="99">
        <v>2024</v>
      </c>
    </row>
    <row r="450" spans="1:15" ht="12.75" hidden="1" customHeight="1">
      <c r="A450" s="266" t="str">
        <f>Table16[[#This Row],[PosiDT $ $ $ions2]]</f>
        <v>HB</v>
      </c>
      <c r="B450" s="123" t="s">
        <v>6207</v>
      </c>
      <c r="C450" s="123" t="s">
        <v>793</v>
      </c>
      <c r="D450" s="123" t="s">
        <v>3484</v>
      </c>
      <c r="E450"/>
      <c r="F450"/>
      <c r="G450"/>
      <c r="H450"/>
      <c r="I450" s="8">
        <v>0</v>
      </c>
      <c r="J450" s="8"/>
      <c r="K450" s="114">
        <v>0</v>
      </c>
      <c r="L450" s="114" t="s">
        <v>9316</v>
      </c>
      <c r="M450" s="319" t="str">
        <f>VLOOKUP(TRIM(B450),'Team Rosters'!$B$1:$N$3777,2,FALSE)</f>
        <v>TOL</v>
      </c>
      <c r="N450" s="320">
        <f>VLOOKUP(TRIM(B450),BirthdateDraft!$A$1:$M$7865,2,FALSE)</f>
        <v>35179</v>
      </c>
      <c r="O450" s="99">
        <v>2024</v>
      </c>
    </row>
    <row r="451" spans="1:15" ht="12.75" hidden="1" customHeight="1">
      <c r="A451" s="266" t="str">
        <f>Table16[[#This Row],[PosiDT $ $ $ions2]]</f>
        <v>HB</v>
      </c>
      <c r="B451" s="123" t="s">
        <v>6696</v>
      </c>
      <c r="C451" s="123" t="s">
        <v>5390</v>
      </c>
      <c r="D451" s="123" t="s">
        <v>3484</v>
      </c>
      <c r="E451"/>
      <c r="F451"/>
      <c r="G451"/>
      <c r="H451"/>
      <c r="I451" s="8">
        <v>0</v>
      </c>
      <c r="J451" s="8"/>
      <c r="K451" s="114">
        <v>3</v>
      </c>
      <c r="L451" s="114" t="s">
        <v>2320</v>
      </c>
      <c r="M451" s="319" t="str">
        <f>VLOOKUP(TRIM(B451),'Team Rosters'!$B$1:$N$3777,2,FALSE)</f>
        <v>VIR</v>
      </c>
      <c r="N451" s="320">
        <f>VLOOKUP(TRIM(B451),BirthdateDraft!$A$1:$M$7865,2,FALSE)</f>
        <v>35119</v>
      </c>
      <c r="O451" s="99">
        <v>2024</v>
      </c>
    </row>
    <row r="452" spans="1:15" ht="12.75" hidden="1" customHeight="1">
      <c r="A452" s="266" t="str">
        <f>Table16[[#This Row],[PosiDT $ $ $ions2]]</f>
        <v>HB</v>
      </c>
      <c r="B452" s="123" t="s">
        <v>9068</v>
      </c>
      <c r="C452" s="123" t="s">
        <v>804</v>
      </c>
      <c r="D452" s="123" t="s">
        <v>3484</v>
      </c>
      <c r="E452"/>
      <c r="F452"/>
      <c r="G452"/>
      <c r="H452"/>
      <c r="I452" s="8">
        <v>0</v>
      </c>
      <c r="J452" s="8"/>
      <c r="K452" s="114">
        <v>0</v>
      </c>
      <c r="L452" s="114" t="s">
        <v>2320</v>
      </c>
      <c r="M452" s="319" t="str">
        <f>VLOOKUP(TRIM(B452),'Team Rosters'!$B$1:$N$3777,2,FALSE)</f>
        <v>LON</v>
      </c>
      <c r="N452" s="320">
        <f>VLOOKUP(TRIM(B452),BirthdateDraft!$A$1:$M$7865,2,FALSE)</f>
        <v>36220</v>
      </c>
      <c r="O452" s="99">
        <v>2024</v>
      </c>
    </row>
    <row r="453" spans="1:15" ht="12.75" hidden="1" customHeight="1">
      <c r="A453" s="266" t="str">
        <f>Table16[[#This Row],[PosiDT $ $ $ions2]]</f>
        <v>HB</v>
      </c>
      <c r="B453" s="123" t="s">
        <v>11076</v>
      </c>
      <c r="C453" s="123" t="s">
        <v>83</v>
      </c>
      <c r="D453" s="123" t="s">
        <v>3484</v>
      </c>
      <c r="E453"/>
      <c r="F453"/>
      <c r="G453"/>
      <c r="H453"/>
      <c r="I453" s="8">
        <v>0</v>
      </c>
      <c r="J453" s="8"/>
      <c r="K453" s="114">
        <v>0</v>
      </c>
      <c r="L453" s="114" t="s">
        <v>2320</v>
      </c>
      <c r="M453" s="319" t="str">
        <f>VLOOKUP(TRIM(B453),'Team Rosters'!$B$1:$N$3777,2,FALSE)</f>
        <v>FER</v>
      </c>
      <c r="N453" s="320">
        <f>VLOOKUP(TRIM(B453),BirthdateDraft!$A$1:$M$7865,2,FALSE)</f>
        <v>37335</v>
      </c>
      <c r="O453" s="99">
        <v>2024</v>
      </c>
    </row>
    <row r="454" spans="1:15" ht="12.75" hidden="1" customHeight="1">
      <c r="A454" s="266" t="str">
        <f>Table16[[#This Row],[PosiDT $ $ $ions2]]</f>
        <v>HB</v>
      </c>
      <c r="B454" s="123" t="s">
        <v>9917</v>
      </c>
      <c r="C454" s="123" t="s">
        <v>3414</v>
      </c>
      <c r="D454" s="123" t="s">
        <v>3484</v>
      </c>
      <c r="E454"/>
      <c r="F454"/>
      <c r="G454"/>
      <c r="H454"/>
      <c r="I454" s="8">
        <v>0</v>
      </c>
      <c r="J454" s="8"/>
      <c r="K454" s="114">
        <v>3</v>
      </c>
      <c r="L454" s="114" t="s">
        <v>9315</v>
      </c>
      <c r="M454" s="319" t="str">
        <f>VLOOKUP(TRIM(B454),'Team Rosters'!$B$1:$N$3777,2,FALSE)</f>
        <v>LON</v>
      </c>
      <c r="N454" s="320">
        <f>VLOOKUP(TRIM(B454),BirthdateDraft!$A$1:$M$7865,2,FALSE)</f>
        <v>37042</v>
      </c>
      <c r="O454" s="99">
        <v>2024</v>
      </c>
    </row>
    <row r="455" spans="1:15" ht="12.75" hidden="1" customHeight="1">
      <c r="A455" s="266" t="str">
        <f>Table16[[#This Row],[PosiDT $ $ $ions2]]</f>
        <v>HB</v>
      </c>
      <c r="B455" s="123" t="s">
        <v>8176</v>
      </c>
      <c r="C455" s="123" t="s">
        <v>814</v>
      </c>
      <c r="D455" s="123" t="s">
        <v>3484</v>
      </c>
      <c r="E455"/>
      <c r="F455"/>
      <c r="G455"/>
      <c r="H455"/>
      <c r="I455" s="8">
        <v>0</v>
      </c>
      <c r="J455" s="8"/>
      <c r="K455" s="114">
        <v>0</v>
      </c>
      <c r="L455" s="114" t="s">
        <v>2320</v>
      </c>
      <c r="M455" s="319" t="str">
        <f>VLOOKUP(TRIM(B455),'Team Rosters'!$B$1:$N$3777,2,FALSE)</f>
        <v>DEL</v>
      </c>
      <c r="N455" s="320">
        <f>VLOOKUP(TRIM(B455),BirthdateDraft!$A$1:$M$7865,2,FALSE)</f>
        <v>35472</v>
      </c>
      <c r="O455" s="99">
        <v>2024</v>
      </c>
    </row>
    <row r="456" spans="1:15" ht="12.75" hidden="1" customHeight="1">
      <c r="A456" s="266" t="str">
        <f>Table16[[#This Row],[PosiDT $ $ $ions2]]</f>
        <v>HB</v>
      </c>
      <c r="B456" s="123" t="s">
        <v>9900</v>
      </c>
      <c r="C456" s="123" t="s">
        <v>785</v>
      </c>
      <c r="D456" s="123" t="s">
        <v>3484</v>
      </c>
      <c r="E456"/>
      <c r="F456"/>
      <c r="G456"/>
      <c r="H456"/>
      <c r="I456" s="8">
        <v>0</v>
      </c>
      <c r="J456" s="8"/>
      <c r="K456" s="114">
        <v>0</v>
      </c>
      <c r="L456" s="114" t="s">
        <v>2320</v>
      </c>
      <c r="M456" s="319" t="e">
        <f>VLOOKUP(TRIM(B456),'Team Rosters'!$B$1:$N$3777,2,FALSE)</f>
        <v>#N/A</v>
      </c>
      <c r="N456" s="320">
        <f>VLOOKUP(TRIM(B456),BirthdateDraft!$A$1:$M$7865,2,FALSE)</f>
        <v>36847</v>
      </c>
      <c r="O456" s="99">
        <v>2024</v>
      </c>
    </row>
    <row r="457" spans="1:15" ht="12.75" hidden="1" customHeight="1">
      <c r="A457" s="266" t="str">
        <f>Table16[[#This Row],[PosiDT $ $ $ions2]]</f>
        <v>HB</v>
      </c>
      <c r="B457" s="123" t="s">
        <v>9143</v>
      </c>
      <c r="C457" s="123" t="s">
        <v>803</v>
      </c>
      <c r="D457" s="123" t="s">
        <v>3484</v>
      </c>
      <c r="E457"/>
      <c r="F457"/>
      <c r="G457"/>
      <c r="H457"/>
      <c r="I457" s="8">
        <v>0</v>
      </c>
      <c r="J457" s="8"/>
      <c r="K457" s="114">
        <v>2</v>
      </c>
      <c r="L457" s="114" t="s">
        <v>2320</v>
      </c>
      <c r="M457" s="319" t="str">
        <f>VLOOKUP(TRIM(B457),'Team Rosters'!$B$1:$N$3777,2,FALSE)</f>
        <v>BIR</v>
      </c>
      <c r="N457" s="320">
        <f>VLOOKUP(TRIM(B457),BirthdateDraft!$A$1:$M$7865,2,FALSE)</f>
        <v>35855</v>
      </c>
      <c r="O457" s="99">
        <v>2024</v>
      </c>
    </row>
    <row r="458" spans="1:15" ht="12.75" hidden="1" customHeight="1">
      <c r="A458" s="266" t="str">
        <f>Table16[[#This Row],[PosiDT $ $ $ions2]]</f>
        <v>HB</v>
      </c>
      <c r="B458" s="123" t="s">
        <v>9047</v>
      </c>
      <c r="C458" s="123" t="s">
        <v>5390</v>
      </c>
      <c r="D458" s="123" t="s">
        <v>3484</v>
      </c>
      <c r="E458"/>
      <c r="F458"/>
      <c r="G458"/>
      <c r="H458"/>
      <c r="I458" s="8">
        <v>0</v>
      </c>
      <c r="J458" s="8"/>
      <c r="K458" s="114">
        <v>3</v>
      </c>
      <c r="L458" s="114" t="s">
        <v>9314</v>
      </c>
      <c r="M458" s="319" t="str">
        <f>VLOOKUP(TRIM(B458),'Team Rosters'!$B$1:$N$3777,2,FALSE)</f>
        <v>NYC</v>
      </c>
      <c r="N458" s="320">
        <f>VLOOKUP(TRIM(B458),BirthdateDraft!$A$1:$M$7865,2,FALSE)</f>
        <v>35661</v>
      </c>
      <c r="O458" s="99">
        <v>2024</v>
      </c>
    </row>
    <row r="459" spans="1:15" ht="12.75" hidden="1" customHeight="1">
      <c r="A459" s="266" t="str">
        <f>Table16[[#This Row],[PosiDT $ $ $ions2]]</f>
        <v>HB</v>
      </c>
      <c r="B459" s="123" t="s">
        <v>5700</v>
      </c>
      <c r="C459" s="123" t="s">
        <v>166</v>
      </c>
      <c r="D459" s="123" t="s">
        <v>3484</v>
      </c>
      <c r="E459"/>
      <c r="F459"/>
      <c r="G459"/>
      <c r="H459"/>
      <c r="I459" s="8">
        <v>0</v>
      </c>
      <c r="J459" s="8"/>
      <c r="K459" s="114">
        <v>4</v>
      </c>
      <c r="L459" s="114" t="s">
        <v>9314</v>
      </c>
      <c r="M459" s="319" t="str">
        <f>VLOOKUP(TRIM(B459),'Team Rosters'!$B$1:$N$3777,2,FALSE)</f>
        <v>DAY</v>
      </c>
      <c r="N459" s="320">
        <f>VLOOKUP(TRIM(B459),BirthdateDraft!$A$1:$M$7865,2,FALSE)</f>
        <v>34532</v>
      </c>
      <c r="O459" s="99">
        <v>2024</v>
      </c>
    </row>
    <row r="460" spans="1:15" ht="12.75" hidden="1" customHeight="1">
      <c r="A460" s="266" t="str">
        <f>Table16[[#This Row],[PosiDT $ $ $ions2]]</f>
        <v>HB</v>
      </c>
      <c r="B460" s="123" t="s">
        <v>9031</v>
      </c>
      <c r="C460" s="123" t="s">
        <v>793</v>
      </c>
      <c r="D460" s="123" t="s">
        <v>3484</v>
      </c>
      <c r="E460"/>
      <c r="F460"/>
      <c r="G460"/>
      <c r="H460"/>
      <c r="I460" s="8">
        <v>0</v>
      </c>
      <c r="J460" s="8"/>
      <c r="K460" s="114">
        <v>0</v>
      </c>
      <c r="L460" s="114" t="s">
        <v>9314</v>
      </c>
      <c r="M460" s="319" t="str">
        <f>VLOOKUP(TRIM(B460),'Team Rosters'!$B$1:$N$3777,2,FALSE)</f>
        <v>ACM</v>
      </c>
      <c r="N460" s="320">
        <f>VLOOKUP(TRIM(B460),BirthdateDraft!$A$1:$M$7865,2,FALSE)</f>
        <v>35886</v>
      </c>
      <c r="O460" s="99">
        <v>2024</v>
      </c>
    </row>
    <row r="461" spans="1:15" ht="12.75" hidden="1" customHeight="1">
      <c r="A461" s="266" t="str">
        <f>Table16[[#This Row],[PosiDT $ $ $ions2]]</f>
        <v>HB</v>
      </c>
      <c r="B461" s="267" t="s">
        <v>9022</v>
      </c>
      <c r="C461" s="123" t="s">
        <v>797</v>
      </c>
      <c r="D461" s="123" t="s">
        <v>3484</v>
      </c>
      <c r="E461"/>
      <c r="F461"/>
      <c r="G461"/>
      <c r="H461"/>
      <c r="I461" s="8">
        <v>0</v>
      </c>
      <c r="J461" s="8"/>
      <c r="K461" s="114">
        <v>2</v>
      </c>
      <c r="L461" s="8" t="s">
        <v>9314</v>
      </c>
      <c r="M461" s="319" t="str">
        <f>VLOOKUP(TRIM(B461),'Team Rosters'!$B$1:$N$3777,2,FALSE)</f>
        <v>TOL</v>
      </c>
      <c r="N461" s="320">
        <f>VLOOKUP(TRIM(B461),BirthdateDraft!$A$1:$M$7865,2,FALSE)</f>
        <v>35916</v>
      </c>
      <c r="O461" s="99">
        <v>2024</v>
      </c>
    </row>
    <row r="462" spans="1:15" ht="12.75" hidden="1" customHeight="1">
      <c r="A462" s="266" t="str">
        <f>Table16[[#This Row],[PosiDT $ $ $ions2]]</f>
        <v>HB</v>
      </c>
      <c r="B462" s="89" t="s">
        <v>6196</v>
      </c>
      <c r="C462" s="123" t="s">
        <v>795</v>
      </c>
      <c r="D462" s="123" t="s">
        <v>3484</v>
      </c>
      <c r="E462"/>
      <c r="F462"/>
      <c r="G462"/>
      <c r="H462"/>
      <c r="I462" s="8">
        <v>0</v>
      </c>
      <c r="J462" s="8"/>
      <c r="K462" s="114">
        <v>0</v>
      </c>
      <c r="L462" s="8" t="s">
        <v>9316</v>
      </c>
      <c r="M462" s="319" t="str">
        <f>VLOOKUP(TRIM(B462),'Team Rosters'!$B$1:$N$3777,2,FALSE)</f>
        <v>TOK</v>
      </c>
      <c r="N462" s="320">
        <f>VLOOKUP(TRIM(B462),BirthdateDraft!$A$1:$M$7865,2,FALSE)</f>
        <v>34917</v>
      </c>
      <c r="O462" s="99">
        <v>2024</v>
      </c>
    </row>
    <row r="463" spans="1:15" ht="12.75" hidden="1" customHeight="1">
      <c r="A463" s="266" t="str">
        <f>Table16[[#This Row],[PosiDT $ $ $ions2]]</f>
        <v>HB</v>
      </c>
      <c r="B463" s="89" t="s">
        <v>9899</v>
      </c>
      <c r="C463" s="123" t="s">
        <v>790</v>
      </c>
      <c r="D463" s="123" t="s">
        <v>3484</v>
      </c>
      <c r="E463"/>
      <c r="F463"/>
      <c r="G463"/>
      <c r="H463"/>
      <c r="I463" s="8">
        <v>0</v>
      </c>
      <c r="J463" s="8"/>
      <c r="K463" s="114">
        <v>3</v>
      </c>
      <c r="L463" s="8" t="s">
        <v>2320</v>
      </c>
      <c r="M463" s="319" t="e">
        <f>VLOOKUP(TRIM(B463),'Team Rosters'!$B$1:$N$3777,2,FALSE)</f>
        <v>#N/A</v>
      </c>
      <c r="N463" s="320">
        <f>VLOOKUP(TRIM(B463),BirthdateDraft!$A$1:$M$7865,2,FALSE)</f>
        <v>36459</v>
      </c>
      <c r="O463" s="99">
        <v>2024</v>
      </c>
    </row>
    <row r="464" spans="1:15" ht="12.75" hidden="1" customHeight="1">
      <c r="A464" s="266" t="str">
        <f>Table16[[#This Row],[PosiDT $ $ $ions2]]</f>
        <v>HB</v>
      </c>
      <c r="B464" s="89" t="s">
        <v>7369</v>
      </c>
      <c r="C464" s="123" t="s">
        <v>8191</v>
      </c>
      <c r="D464" s="123" t="s">
        <v>3484</v>
      </c>
      <c r="E464"/>
      <c r="F464"/>
      <c r="G464"/>
      <c r="H464"/>
      <c r="I464" s="8">
        <v>0</v>
      </c>
      <c r="J464" s="8"/>
      <c r="K464" s="114">
        <v>0</v>
      </c>
      <c r="L464" s="8" t="s">
        <v>9314</v>
      </c>
      <c r="M464" s="319" t="str">
        <f>VLOOKUP(TRIM(B464),'Team Rosters'!$B$1:$N$3777,2,FALSE)</f>
        <v>ROS</v>
      </c>
      <c r="N464" s="320">
        <f>VLOOKUP(TRIM(B464),BirthdateDraft!$A$1:$M$7865,2,FALSE)</f>
        <v>35837</v>
      </c>
      <c r="O464" s="99">
        <v>2024</v>
      </c>
    </row>
    <row r="465" spans="1:15" ht="12.75" hidden="1" customHeight="1">
      <c r="A465" s="266" t="str">
        <f>Table16[[#This Row],[PosiDT $ $ $ions2]]</f>
        <v>HB</v>
      </c>
      <c r="B465" s="89" t="s">
        <v>11142</v>
      </c>
      <c r="C465" s="123" t="s">
        <v>793</v>
      </c>
      <c r="D465" s="123" t="s">
        <v>3484</v>
      </c>
      <c r="E465"/>
      <c r="F465"/>
      <c r="G465"/>
      <c r="H465"/>
      <c r="I465" s="8">
        <v>0</v>
      </c>
      <c r="J465" s="8"/>
      <c r="K465" s="114">
        <v>4</v>
      </c>
      <c r="L465" s="8" t="s">
        <v>9314</v>
      </c>
      <c r="M465" s="319" t="str">
        <f>VLOOKUP(TRIM(B465),'Team Rosters'!$B$1:$N$3777,2,FALSE)</f>
        <v>LON</v>
      </c>
      <c r="N465" s="320">
        <f>VLOOKUP(TRIM(B465),BirthdateDraft!$A$1:$M$7865,2,FALSE)</f>
        <v>36922</v>
      </c>
      <c r="O465" s="99">
        <v>2024</v>
      </c>
    </row>
    <row r="466" spans="1:15" ht="12.75" hidden="1" customHeight="1">
      <c r="A466" s="266" t="str">
        <f>Table16[[#This Row],[PosiDT $ $ $ions2]]</f>
        <v>HB</v>
      </c>
      <c r="B466" s="89" t="s">
        <v>6202</v>
      </c>
      <c r="C466" s="123" t="s">
        <v>817</v>
      </c>
      <c r="D466" s="123" t="s">
        <v>3484</v>
      </c>
      <c r="E466"/>
      <c r="F466"/>
      <c r="G466"/>
      <c r="H466"/>
      <c r="I466" s="8">
        <v>0</v>
      </c>
      <c r="J466" s="8"/>
      <c r="K466" s="114">
        <v>3</v>
      </c>
      <c r="L466" s="8" t="s">
        <v>9314</v>
      </c>
      <c r="M466" s="319" t="str">
        <f>VLOOKUP(TRIM(B466),'Team Rosters'!$B$1:$N$3777,2,FALSE)</f>
        <v>BLD</v>
      </c>
      <c r="N466" s="320">
        <f>VLOOKUP(TRIM(B466),BirthdateDraft!$A$1:$M$7865,2,FALSE)</f>
        <v>34670</v>
      </c>
      <c r="O466" s="99">
        <v>2024</v>
      </c>
    </row>
    <row r="467" spans="1:15" ht="12.75" hidden="1" customHeight="1">
      <c r="A467" s="266" t="str">
        <f>Table16[[#This Row],[PosiDT $ $ $ions2]]</f>
        <v>HB</v>
      </c>
      <c r="B467" s="89" t="s">
        <v>6198</v>
      </c>
      <c r="C467" s="123" t="s">
        <v>791</v>
      </c>
      <c r="D467" s="123" t="s">
        <v>3484</v>
      </c>
      <c r="E467"/>
      <c r="F467"/>
      <c r="G467"/>
      <c r="H467"/>
      <c r="I467" s="8">
        <v>0</v>
      </c>
      <c r="J467" s="8"/>
      <c r="K467" s="114">
        <v>3</v>
      </c>
      <c r="L467" s="8" t="s">
        <v>9315</v>
      </c>
      <c r="M467" s="319" t="str">
        <f>VLOOKUP(TRIM(B467),'Team Rosters'!$B$1:$N$3777,2,FALSE)</f>
        <v>LAS</v>
      </c>
      <c r="N467" s="320">
        <f>VLOOKUP(TRIM(B467),BirthdateDraft!$A$1:$M$7865,2,FALSE)</f>
        <v>34905</v>
      </c>
      <c r="O467" s="99">
        <v>2024</v>
      </c>
    </row>
    <row r="468" spans="1:15" ht="12.75" hidden="1" customHeight="1">
      <c r="A468" s="266" t="str">
        <f>Table16[[#This Row],[PosiDT $ $ $ions2]]</f>
        <v>HB</v>
      </c>
      <c r="B468" s="89" t="s">
        <v>8167</v>
      </c>
      <c r="C468" s="123" t="s">
        <v>5991</v>
      </c>
      <c r="D468" s="123" t="s">
        <v>3484</v>
      </c>
      <c r="E468"/>
      <c r="F468"/>
      <c r="G468"/>
      <c r="H468"/>
      <c r="I468" s="8">
        <v>0</v>
      </c>
      <c r="J468" s="8"/>
      <c r="K468" s="114">
        <v>0</v>
      </c>
      <c r="L468" s="8" t="s">
        <v>9316</v>
      </c>
      <c r="M468" s="319" t="str">
        <f>VLOOKUP(TRIM(B468),'Team Rosters'!$B$1:$N$3777,2,FALSE)</f>
        <v>VIR</v>
      </c>
      <c r="N468" s="320">
        <f>VLOOKUP(TRIM(B468),BirthdateDraft!$A$1:$M$7865,2,FALSE)</f>
        <v>35754</v>
      </c>
      <c r="O468" s="99">
        <v>2024</v>
      </c>
    </row>
    <row r="469" spans="1:15" ht="12.75" hidden="1" customHeight="1">
      <c r="A469" s="266" t="str">
        <f>Table16[[#This Row],[PosiDT $ $ $ions2]]</f>
        <v>HB</v>
      </c>
      <c r="B469" s="89" t="s">
        <v>9914</v>
      </c>
      <c r="C469" s="123" t="s">
        <v>798</v>
      </c>
      <c r="D469" s="123" t="s">
        <v>3484</v>
      </c>
      <c r="E469"/>
      <c r="F469"/>
      <c r="G469"/>
      <c r="H469"/>
      <c r="I469" s="8">
        <v>0</v>
      </c>
      <c r="J469" s="8"/>
      <c r="K469" s="114">
        <v>0</v>
      </c>
      <c r="L469" s="8" t="s">
        <v>2320</v>
      </c>
      <c r="M469" s="319" t="str">
        <f>VLOOKUP(TRIM(B469),'Team Rosters'!$B$1:$N$3777,2,FALSE)</f>
        <v>ANN</v>
      </c>
      <c r="N469" s="320">
        <f>VLOOKUP(TRIM(B469),BirthdateDraft!$A$1:$M$7865,2,FALSE)</f>
        <v>36304</v>
      </c>
      <c r="O469" s="99">
        <v>2024</v>
      </c>
    </row>
    <row r="470" spans="1:15" ht="12.75" hidden="1" customHeight="1">
      <c r="A470" s="266" t="str">
        <f>Table16[[#This Row],[PosiDT $ $ $ions2]]</f>
        <v>HB</v>
      </c>
      <c r="B470" s="89" t="s">
        <v>7367</v>
      </c>
      <c r="C470" s="123" t="s">
        <v>2798</v>
      </c>
      <c r="D470" s="123" t="s">
        <v>3484</v>
      </c>
      <c r="E470"/>
      <c r="F470"/>
      <c r="G470"/>
      <c r="H470"/>
      <c r="I470" s="8">
        <v>0</v>
      </c>
      <c r="J470" s="8"/>
      <c r="K470" s="114">
        <v>0</v>
      </c>
      <c r="L470" s="8" t="s">
        <v>2320</v>
      </c>
      <c r="M470" s="319" t="str">
        <f>VLOOKUP(TRIM(B470),'Team Rosters'!$B$1:$N$3777,2,FALSE)</f>
        <v>AST</v>
      </c>
      <c r="N470" s="320">
        <f>VLOOKUP(TRIM(B470),BirthdateDraft!$A$1:$M$7865,2,FALSE)</f>
        <v>35965</v>
      </c>
      <c r="O470" s="99">
        <v>2024</v>
      </c>
    </row>
    <row r="471" spans="1:15" ht="12.75" hidden="1" customHeight="1">
      <c r="A471" s="266" t="str">
        <f>Table16[[#This Row],[PosiDT $ $ $ions2]]</f>
        <v>HB</v>
      </c>
      <c r="B471" s="89" t="s">
        <v>6212</v>
      </c>
      <c r="C471" s="123" t="s">
        <v>798</v>
      </c>
      <c r="D471" s="123" t="s">
        <v>3484</v>
      </c>
      <c r="E471"/>
      <c r="F471"/>
      <c r="G471"/>
      <c r="H471"/>
      <c r="I471" s="8">
        <v>0</v>
      </c>
      <c r="J471" s="8"/>
      <c r="K471" s="114">
        <v>0</v>
      </c>
      <c r="L471" s="8" t="s">
        <v>9315</v>
      </c>
      <c r="M471" s="319" t="str">
        <f>VLOOKUP(TRIM(B471),'Team Rosters'!$B$1:$N$3777,2,FALSE)</f>
        <v>ACM</v>
      </c>
      <c r="N471" s="320">
        <f>VLOOKUP(TRIM(B471),BirthdateDraft!$A$1:$M$7865,2,FALSE)</f>
        <v>35223</v>
      </c>
      <c r="O471" s="99">
        <v>2024</v>
      </c>
    </row>
    <row r="472" spans="1:15" ht="12.75" hidden="1" customHeight="1">
      <c r="A472" s="266" t="str">
        <f>Table16[[#This Row],[PosiDT $ $ $ions2]]</f>
        <v>HB</v>
      </c>
      <c r="B472" s="89" t="s">
        <v>4583</v>
      </c>
      <c r="C472" s="123" t="s">
        <v>799</v>
      </c>
      <c r="D472" s="123" t="s">
        <v>3484</v>
      </c>
      <c r="E472"/>
      <c r="F472"/>
      <c r="G472"/>
      <c r="H472"/>
      <c r="I472" s="8">
        <v>0</v>
      </c>
      <c r="J472" s="8"/>
      <c r="K472" s="114">
        <v>0</v>
      </c>
      <c r="L472" s="8" t="s">
        <v>9314</v>
      </c>
      <c r="M472" s="319" t="str">
        <f>VLOOKUP(TRIM(B472),'Team Rosters'!$B$1:$N$3777,2,FALSE)</f>
        <v>CHA</v>
      </c>
      <c r="N472" s="320">
        <f>VLOOKUP(TRIM(B472),BirthdateDraft!$A$1:$M$7865,2,FALSE)</f>
        <v>33727</v>
      </c>
      <c r="O472" s="99">
        <v>2024</v>
      </c>
    </row>
    <row r="473" spans="1:15" ht="12.75" hidden="1" customHeight="1">
      <c r="A473" s="266" t="str">
        <f>Table16[[#This Row],[PosiDT $ $ $ions2]]</f>
        <v>HB</v>
      </c>
      <c r="B473" s="89" t="s">
        <v>11192</v>
      </c>
      <c r="C473" s="123" t="s">
        <v>808</v>
      </c>
      <c r="D473" s="123" t="s">
        <v>3484</v>
      </c>
      <c r="E473"/>
      <c r="F473"/>
      <c r="G473"/>
      <c r="H473"/>
      <c r="I473" s="8">
        <v>0</v>
      </c>
      <c r="J473" s="8"/>
      <c r="K473" s="114">
        <v>0</v>
      </c>
      <c r="L473" s="8" t="s">
        <v>9314</v>
      </c>
      <c r="M473" s="319" t="str">
        <f>VLOOKUP(TRIM(B473),'Team Rosters'!$B$1:$N$3777,2,FALSE)</f>
        <v>BEA</v>
      </c>
      <c r="N473" s="320">
        <f>VLOOKUP(TRIM(B473),BirthdateDraft!$A$1:$M$7865,2,FALSE)</f>
        <v>36782</v>
      </c>
      <c r="O473" s="99">
        <v>2024</v>
      </c>
    </row>
    <row r="474" spans="1:15" ht="12.75" hidden="1" customHeight="1">
      <c r="A474" s="266" t="str">
        <f>Table16[[#This Row],[PosiDT $ $ $ions2]]</f>
        <v>HB</v>
      </c>
      <c r="B474" s="89" t="s">
        <v>11198</v>
      </c>
      <c r="C474" s="123" t="s">
        <v>791</v>
      </c>
      <c r="D474" s="123" t="s">
        <v>3484</v>
      </c>
      <c r="E474"/>
      <c r="F474"/>
      <c r="G474"/>
      <c r="H474"/>
      <c r="I474" s="8">
        <v>0</v>
      </c>
      <c r="J474" s="8"/>
      <c r="K474" s="114">
        <v>0</v>
      </c>
      <c r="L474" s="8" t="s">
        <v>9314</v>
      </c>
      <c r="M474" s="319" t="str">
        <f>VLOOKUP(TRIM(B474),'Team Rosters'!$B$1:$N$3777,2,FALSE)</f>
        <v>BLU</v>
      </c>
      <c r="N474" s="320">
        <f>VLOOKUP(TRIM(B474),BirthdateDraft!$A$1:$M$7865,2,FALSE)</f>
        <v>37418</v>
      </c>
      <c r="O474" s="99">
        <v>2024</v>
      </c>
    </row>
    <row r="475" spans="1:15" ht="12.75" hidden="1" customHeight="1">
      <c r="A475" s="266" t="str">
        <f>Table16[[#This Row],[PosiDT $ $ $ions2]]</f>
        <v>HB</v>
      </c>
      <c r="B475" t="s">
        <v>9069</v>
      </c>
      <c r="C475" s="123" t="s">
        <v>798</v>
      </c>
      <c r="D475" s="123" t="s">
        <v>3484</v>
      </c>
      <c r="E475"/>
      <c r="F475"/>
      <c r="G475"/>
      <c r="H475"/>
      <c r="I475" s="8">
        <v>4</v>
      </c>
      <c r="J475" s="8"/>
      <c r="K475" s="114">
        <v>0</v>
      </c>
      <c r="L475" s="8" t="s">
        <v>9317</v>
      </c>
      <c r="M475" s="319" t="str">
        <f>VLOOKUP(TRIM(B475),'Team Rosters'!$B$1:$N$3777,2,FALSE)</f>
        <v>LAS</v>
      </c>
      <c r="N475" s="320">
        <f>VLOOKUP(TRIM(B475),BirthdateDraft!$A$1:$M$7865,2,FALSE)</f>
        <v>35916</v>
      </c>
      <c r="O475" s="99">
        <v>2024</v>
      </c>
    </row>
    <row r="476" spans="1:15" ht="12.75" hidden="1" customHeight="1">
      <c r="A476" s="266" t="str">
        <f>Table16[[#This Row],[PosiDT $ $ $ions2]]</f>
        <v>HB</v>
      </c>
      <c r="B476" s="89" t="s">
        <v>11203</v>
      </c>
      <c r="C476" s="123" t="s">
        <v>801</v>
      </c>
      <c r="D476" s="123" t="s">
        <v>3484</v>
      </c>
      <c r="E476"/>
      <c r="F476"/>
      <c r="G476"/>
      <c r="H476"/>
      <c r="I476" s="8">
        <v>0</v>
      </c>
      <c r="J476" s="8"/>
      <c r="K476" s="114">
        <v>0</v>
      </c>
      <c r="L476" s="8" t="s">
        <v>2320</v>
      </c>
      <c r="M476" s="319" t="str">
        <f>VLOOKUP(TRIM(B476),'Team Rosters'!$B$1:$N$3777,2,FALSE)</f>
        <v>TOK</v>
      </c>
      <c r="N476" s="320">
        <f>VLOOKUP(TRIM(B476),BirthdateDraft!$A$1:$M$7865,2,FALSE)</f>
        <v>37273</v>
      </c>
      <c r="O476" s="99">
        <v>2024</v>
      </c>
    </row>
    <row r="477" spans="1:15" ht="12.75" hidden="1" customHeight="1">
      <c r="A477" s="266" t="str">
        <f>Table16[[#This Row],[PosiDT $ $ $ions2]]</f>
        <v>HB</v>
      </c>
      <c r="B477" s="89" t="s">
        <v>6210</v>
      </c>
      <c r="C477" s="123" t="s">
        <v>81</v>
      </c>
      <c r="D477" s="123" t="s">
        <v>3484</v>
      </c>
      <c r="E477"/>
      <c r="F477"/>
      <c r="G477"/>
      <c r="H477"/>
      <c r="I477" s="8">
        <v>0</v>
      </c>
      <c r="J477" s="8"/>
      <c r="K477" s="114">
        <v>5</v>
      </c>
      <c r="L477" s="8" t="s">
        <v>9315</v>
      </c>
      <c r="M477" s="319" t="str">
        <f>VLOOKUP(TRIM(B477),'Team Rosters'!$B$1:$N$3777,2,FALSE)</f>
        <v>DAY</v>
      </c>
      <c r="N477" s="320">
        <f>VLOOKUP(TRIM(B477),BirthdateDraft!$A$1:$M$7865,2,FALSE)</f>
        <v>35270</v>
      </c>
      <c r="O477" s="99">
        <v>2024</v>
      </c>
    </row>
    <row r="478" spans="1:15" ht="12.75" hidden="1" customHeight="1">
      <c r="A478" s="266" t="str">
        <f>Table16[[#This Row],[PosiDT $ $ $ions2]]</f>
        <v>HB</v>
      </c>
      <c r="B478" s="89" t="s">
        <v>7357</v>
      </c>
      <c r="C478" s="123" t="s">
        <v>83</v>
      </c>
      <c r="D478" s="123" t="s">
        <v>3484</v>
      </c>
      <c r="E478"/>
      <c r="F478"/>
      <c r="G478"/>
      <c r="H478"/>
      <c r="I478" s="8">
        <v>0</v>
      </c>
      <c r="J478" s="8"/>
      <c r="K478" s="114">
        <v>2</v>
      </c>
      <c r="L478" s="8" t="s">
        <v>9314</v>
      </c>
      <c r="M478" s="319" t="str">
        <f>VLOOKUP(TRIM(B478),'Team Rosters'!$B$1:$N$3777,2,FALSE)</f>
        <v>CAVE</v>
      </c>
      <c r="N478" s="320">
        <f>VLOOKUP(TRIM(B478),BirthdateDraft!$A$1:$M$7865,2,FALSE)</f>
        <v>35588</v>
      </c>
      <c r="O478" s="99">
        <v>2024</v>
      </c>
    </row>
    <row r="479" spans="1:15" ht="12.75" hidden="1" customHeight="1">
      <c r="A479" s="266" t="str">
        <f>Table16[[#This Row],[PosiDT $ $ $ions2]]</f>
        <v>HB</v>
      </c>
      <c r="B479" s="89" t="s">
        <v>8137</v>
      </c>
      <c r="C479" s="123" t="s">
        <v>796</v>
      </c>
      <c r="D479" s="123" t="s">
        <v>3484</v>
      </c>
      <c r="E479"/>
      <c r="F479"/>
      <c r="G479"/>
      <c r="H479"/>
      <c r="I479" s="8">
        <v>0</v>
      </c>
      <c r="J479" s="8"/>
      <c r="K479" s="114">
        <v>2</v>
      </c>
      <c r="L479" s="8" t="s">
        <v>9314</v>
      </c>
      <c r="M479" s="319" t="str">
        <f>VLOOKUP(TRIM(B479),'Team Rosters'!$B$1:$N$3777,2,FALSE)</f>
        <v>ROS</v>
      </c>
      <c r="N479" s="320">
        <f>VLOOKUP(TRIM(B479),BirthdateDraft!$A$1:$M$7865,2,FALSE)</f>
        <v>35779</v>
      </c>
      <c r="O479" s="99">
        <v>2024</v>
      </c>
    </row>
    <row r="480" spans="1:15" ht="12.75" hidden="1" customHeight="1">
      <c r="A480" s="266" t="str">
        <f>Table16[[#This Row],[PosiDT $ $ $ions2]]</f>
        <v>HB</v>
      </c>
      <c r="B480" s="89" t="s">
        <v>5253</v>
      </c>
      <c r="C480" s="123" t="s">
        <v>1634</v>
      </c>
      <c r="D480" s="123" t="s">
        <v>3484</v>
      </c>
      <c r="E480"/>
      <c r="F480"/>
      <c r="G480"/>
      <c r="H480"/>
      <c r="I480" s="8">
        <v>0</v>
      </c>
      <c r="J480" s="8"/>
      <c r="K480" s="114">
        <v>2</v>
      </c>
      <c r="L480" s="8" t="s">
        <v>9314</v>
      </c>
      <c r="M480" s="319" t="str">
        <f>VLOOKUP(TRIM(B480),'Team Rosters'!$B$1:$N$3777,2,FALSE)</f>
        <v>TOK</v>
      </c>
      <c r="N480" s="320">
        <f>VLOOKUP(TRIM(B480),BirthdateDraft!$A$1:$M$7865,2,FALSE)</f>
        <v>33703</v>
      </c>
      <c r="O480" s="99">
        <v>2024</v>
      </c>
    </row>
    <row r="481" spans="1:15" ht="12.75" hidden="1" customHeight="1">
      <c r="A481" s="266" t="str">
        <f>Table16[[#This Row],[PosiDT $ $ $ions2]]</f>
        <v>HB</v>
      </c>
      <c r="B481" s="89" t="s">
        <v>4524</v>
      </c>
      <c r="C481" s="123" t="s">
        <v>814</v>
      </c>
      <c r="D481" s="123" t="s">
        <v>3484</v>
      </c>
      <c r="E481"/>
      <c r="F481"/>
      <c r="G481"/>
      <c r="H481"/>
      <c r="I481" s="8">
        <v>0</v>
      </c>
      <c r="J481" s="8"/>
      <c r="K481" s="114">
        <v>2</v>
      </c>
      <c r="L481" s="8" t="s">
        <v>9316</v>
      </c>
      <c r="M481" s="319" t="str">
        <f>VLOOKUP(TRIM(B481),'Team Rosters'!$B$1:$N$3777,2,FALSE)</f>
        <v>VIR</v>
      </c>
      <c r="N481" s="320">
        <f>VLOOKUP(TRIM(B481),BirthdateDraft!$A$1:$M$7865,2,FALSE)</f>
        <v>32891</v>
      </c>
      <c r="O481" s="99">
        <v>2024</v>
      </c>
    </row>
    <row r="482" spans="1:15" ht="12.75" hidden="1" customHeight="1">
      <c r="A482" s="266" t="str">
        <f>Table16[[#This Row],[PosiDT $ $ $ions2]]</f>
        <v>HB</v>
      </c>
      <c r="B482" s="89" t="s">
        <v>9912</v>
      </c>
      <c r="C482" s="123" t="s">
        <v>799</v>
      </c>
      <c r="D482" s="123" t="s">
        <v>3484</v>
      </c>
      <c r="E482"/>
      <c r="F482"/>
      <c r="G482"/>
      <c r="H482"/>
      <c r="I482" s="8">
        <v>0</v>
      </c>
      <c r="J482" s="8"/>
      <c r="K482" s="114">
        <v>7</v>
      </c>
      <c r="L482" s="8" t="s">
        <v>9315</v>
      </c>
      <c r="M482" s="319" t="str">
        <f>VLOOKUP(TRIM(B482),'Team Rosters'!$B$1:$N$3777,2,FALSE)</f>
        <v>BIR</v>
      </c>
      <c r="N482" s="320">
        <f>VLOOKUP(TRIM(B482),BirthdateDraft!$A$1:$M$7865,2,FALSE)</f>
        <v>36221</v>
      </c>
      <c r="O482" s="99">
        <v>2024</v>
      </c>
    </row>
    <row r="483" spans="1:15" ht="12.75" hidden="1" customHeight="1">
      <c r="A483" s="266" t="str">
        <f>Table16[[#This Row],[PosiDT $ $ $ions2]]</f>
        <v>HB</v>
      </c>
      <c r="B483" s="89" t="s">
        <v>6213</v>
      </c>
      <c r="C483" s="123" t="s">
        <v>808</v>
      </c>
      <c r="D483" s="123" t="s">
        <v>3484</v>
      </c>
      <c r="E483"/>
      <c r="F483"/>
      <c r="G483"/>
      <c r="H483"/>
      <c r="I483" s="8">
        <v>0</v>
      </c>
      <c r="J483" s="8"/>
      <c r="K483" s="114">
        <v>0</v>
      </c>
      <c r="L483" s="8" t="s">
        <v>9315</v>
      </c>
      <c r="M483" s="319" t="str">
        <f>VLOOKUP(TRIM(B483),'Team Rosters'!$B$1:$N$3777,2,FALSE)</f>
        <v>BLD</v>
      </c>
      <c r="N483" s="320">
        <f>VLOOKUP(TRIM(B483),BirthdateDraft!$A$1:$M$7865,2,FALSE)</f>
        <v>34958</v>
      </c>
      <c r="O483" s="99">
        <v>2024</v>
      </c>
    </row>
    <row r="484" spans="1:15" ht="12.75" hidden="1" customHeight="1">
      <c r="A484" s="266" t="str">
        <f>Table16[[#This Row],[PosiDT $ $ $ions2]]</f>
        <v>HB</v>
      </c>
      <c r="B484" s="89" t="s">
        <v>7361</v>
      </c>
      <c r="C484" s="123" t="s">
        <v>82</v>
      </c>
      <c r="D484" s="123" t="s">
        <v>3484</v>
      </c>
      <c r="E484"/>
      <c r="F484"/>
      <c r="G484"/>
      <c r="H484"/>
      <c r="I484" s="8">
        <v>0</v>
      </c>
      <c r="J484" s="8"/>
      <c r="K484" s="114">
        <v>5</v>
      </c>
      <c r="L484" s="8" t="s">
        <v>2320</v>
      </c>
      <c r="M484" s="319" t="str">
        <f>VLOOKUP(TRIM(B484),'Team Rosters'!$B$1:$N$3777,2,FALSE)</f>
        <v>LAS</v>
      </c>
      <c r="N484" s="320">
        <f>VLOOKUP(TRIM(B484),BirthdateDraft!$A$1:$M$7865,2,FALSE)</f>
        <v>35550</v>
      </c>
      <c r="O484" s="99">
        <v>2024</v>
      </c>
    </row>
    <row r="485" spans="1:15" ht="12.75" hidden="1" customHeight="1">
      <c r="A485" s="266" t="str">
        <f>Table16[[#This Row],[PosiDT $ $ $ions2]]</f>
        <v>HB</v>
      </c>
      <c r="B485" s="89" t="s">
        <v>9910</v>
      </c>
      <c r="C485" s="123" t="s">
        <v>800</v>
      </c>
      <c r="D485" s="123" t="s">
        <v>3484</v>
      </c>
      <c r="E485"/>
      <c r="F485"/>
      <c r="G485"/>
      <c r="H485"/>
      <c r="I485" s="8">
        <v>0</v>
      </c>
      <c r="J485" s="8"/>
      <c r="K485" s="114">
        <v>0</v>
      </c>
      <c r="L485" s="8" t="s">
        <v>9314</v>
      </c>
      <c r="M485" s="319" t="str">
        <f>VLOOKUP(TRIM(B485),'Team Rosters'!$B$1:$N$3777,2,FALSE)</f>
        <v>VIR</v>
      </c>
      <c r="N485" s="320">
        <f>VLOOKUP(TRIM(B485),BirthdateDraft!$A$1:$M$7865,2,FALSE)</f>
        <v>36241</v>
      </c>
      <c r="O485" s="99">
        <v>2024</v>
      </c>
    </row>
    <row r="486" spans="1:15" ht="12.75" hidden="1" customHeight="1">
      <c r="A486" s="266" t="str">
        <f>Table16[[#This Row],[PosiDT $ $ $ions2]]</f>
        <v>HB</v>
      </c>
      <c r="B486" s="89" t="s">
        <v>11252</v>
      </c>
      <c r="C486" s="123" t="s">
        <v>792</v>
      </c>
      <c r="D486" s="123" t="s">
        <v>3484</v>
      </c>
      <c r="E486"/>
      <c r="F486"/>
      <c r="G486"/>
      <c r="H486"/>
      <c r="I486" s="8">
        <v>0</v>
      </c>
      <c r="J486" s="8"/>
      <c r="K486" s="114">
        <v>0</v>
      </c>
      <c r="L486" s="8" t="s">
        <v>9315</v>
      </c>
      <c r="M486" s="319" t="str">
        <f>VLOOKUP(TRIM(B486),'Team Rosters'!$B$1:$N$3777,2,FALSE)</f>
        <v>TOR</v>
      </c>
      <c r="N486" s="320">
        <f>VLOOKUP(TRIM(B486),BirthdateDraft!$A$1:$M$7865,2,FALSE)</f>
        <v>37286</v>
      </c>
      <c r="O486" s="99">
        <v>2024</v>
      </c>
    </row>
    <row r="487" spans="1:15" ht="12.75" hidden="1" customHeight="1">
      <c r="A487" s="266" t="str">
        <f>Table16[[#This Row],[PosiDT $ $ $ions2]]</f>
        <v>HB</v>
      </c>
      <c r="B487" s="89" t="s">
        <v>11255</v>
      </c>
      <c r="C487" s="123" t="s">
        <v>800</v>
      </c>
      <c r="D487" s="123" t="s">
        <v>3484</v>
      </c>
      <c r="E487"/>
      <c r="F487"/>
      <c r="G487"/>
      <c r="H487"/>
      <c r="I487" s="8">
        <v>0</v>
      </c>
      <c r="J487" s="8"/>
      <c r="K487" s="114">
        <v>2</v>
      </c>
      <c r="L487" s="8" t="s">
        <v>2320</v>
      </c>
      <c r="M487" s="319" t="str">
        <f>VLOOKUP(TRIM(B487),'Team Rosters'!$B$1:$N$3777,2,FALSE)</f>
        <v>BLU</v>
      </c>
      <c r="N487" s="320">
        <f>VLOOKUP(TRIM(B487),BirthdateDraft!$A$1:$M$7865,2,FALSE)</f>
        <v>36795</v>
      </c>
      <c r="O487" s="99">
        <v>2024</v>
      </c>
    </row>
    <row r="488" spans="1:15" ht="12.75" hidden="1" customHeight="1">
      <c r="A488" s="266" t="str">
        <f>Table16[[#This Row],[PosiDT $ $ $ions2]]</f>
        <v>HB</v>
      </c>
      <c r="B488" s="89" t="s">
        <v>7352</v>
      </c>
      <c r="C488" s="123" t="s">
        <v>797</v>
      </c>
      <c r="D488" s="123" t="s">
        <v>3484</v>
      </c>
      <c r="E488"/>
      <c r="F488"/>
      <c r="G488"/>
      <c r="H488"/>
      <c r="I488" s="8">
        <v>0</v>
      </c>
      <c r="J488" s="8"/>
      <c r="K488" s="114">
        <v>0</v>
      </c>
      <c r="L488" s="8" t="s">
        <v>2320</v>
      </c>
      <c r="M488" s="319" t="str">
        <f>VLOOKUP(TRIM(B488),'Team Rosters'!$B$1:$N$3777,2,FALSE)</f>
        <v>CAVE</v>
      </c>
      <c r="N488" s="320">
        <f>VLOOKUP(TRIM(B488),BirthdateDraft!$A$1:$M$7865,2,FALSE)</f>
        <v>35551</v>
      </c>
      <c r="O488" s="99">
        <v>2024</v>
      </c>
    </row>
    <row r="489" spans="1:15" ht="12.75" hidden="1" customHeight="1">
      <c r="A489" s="266" t="str">
        <f>Table16[[#This Row],[PosiDT $ $ $ions2]]</f>
        <v>HB</v>
      </c>
      <c r="B489" s="89" t="s">
        <v>9074</v>
      </c>
      <c r="C489" s="123" t="s">
        <v>796</v>
      </c>
      <c r="D489" s="123" t="s">
        <v>3484</v>
      </c>
      <c r="E489"/>
      <c r="F489"/>
      <c r="G489"/>
      <c r="H489"/>
      <c r="I489" s="8">
        <v>0</v>
      </c>
      <c r="J489" s="8"/>
      <c r="K489" s="114">
        <v>2</v>
      </c>
      <c r="L489" s="8" t="s">
        <v>9317</v>
      </c>
      <c r="M489" s="319" t="str">
        <f>VLOOKUP(TRIM(B489),'Team Rosters'!$B$1:$N$3777,2,FALSE)</f>
        <v>FER</v>
      </c>
      <c r="N489" s="320">
        <f>VLOOKUP(TRIM(B489),BirthdateDraft!$A$1:$M$7865,2,FALSE)</f>
        <v>36161</v>
      </c>
      <c r="O489" s="99">
        <v>2024</v>
      </c>
    </row>
    <row r="490" spans="1:15" ht="12.75" hidden="1" customHeight="1">
      <c r="A490" s="266" t="str">
        <f>Table16[[#This Row],[PosiDT $ $ $ions2]]</f>
        <v>HB</v>
      </c>
      <c r="B490" s="89" t="s">
        <v>7353</v>
      </c>
      <c r="C490" s="123" t="s">
        <v>85</v>
      </c>
      <c r="D490" s="123" t="s">
        <v>3484</v>
      </c>
      <c r="E490"/>
      <c r="F490"/>
      <c r="G490"/>
      <c r="H490"/>
      <c r="I490" s="8">
        <v>4</v>
      </c>
      <c r="J490" s="8"/>
      <c r="K490" s="114">
        <v>0</v>
      </c>
      <c r="L490" s="8" t="s">
        <v>9314</v>
      </c>
      <c r="M490" s="319" t="str">
        <f>VLOOKUP(TRIM(B490),'Team Rosters'!$B$1:$N$3777,2,FALSE)</f>
        <v>NYC</v>
      </c>
      <c r="N490" s="320">
        <f>VLOOKUP(TRIM(B490),BirthdateDraft!$A$1:$M$7865,2,FALSE)</f>
        <v>35676</v>
      </c>
      <c r="O490" s="99">
        <v>2024</v>
      </c>
    </row>
    <row r="491" spans="1:15" ht="12.75" hidden="1" customHeight="1">
      <c r="A491" s="266" t="str">
        <f>Table16[[#This Row],[PosiDT $ $ $ions2]]</f>
        <v>HB</v>
      </c>
      <c r="B491" s="89" t="s">
        <v>10077</v>
      </c>
      <c r="C491" s="123" t="s">
        <v>5991</v>
      </c>
      <c r="D491" s="123" t="s">
        <v>3484</v>
      </c>
      <c r="E491"/>
      <c r="F491"/>
      <c r="G491"/>
      <c r="H491"/>
      <c r="I491" s="8">
        <v>0</v>
      </c>
      <c r="J491" s="8"/>
      <c r="K491" s="114">
        <v>0</v>
      </c>
      <c r="L491" s="8" t="s">
        <v>9316</v>
      </c>
      <c r="M491" s="319" t="e">
        <f>VLOOKUP(TRIM(B491),'Team Rosters'!$B$1:$N$3777,2,FALSE)</f>
        <v>#N/A</v>
      </c>
      <c r="N491" s="320">
        <f>VLOOKUP(TRIM(B491),BirthdateDraft!$A$1:$M$7865,2,FALSE)</f>
        <v>37112</v>
      </c>
      <c r="O491" s="99">
        <v>2024</v>
      </c>
    </row>
    <row r="492" spans="1:15" ht="12.75" hidden="1" customHeight="1">
      <c r="A492" s="266" t="str">
        <f>Table16[[#This Row],[PosiDT $ $ $ions2]]</f>
        <v>HB</v>
      </c>
      <c r="B492" s="89" t="s">
        <v>9135</v>
      </c>
      <c r="C492" s="123" t="s">
        <v>785</v>
      </c>
      <c r="D492" s="123" t="s">
        <v>3484</v>
      </c>
      <c r="E492"/>
      <c r="F492"/>
      <c r="G492"/>
      <c r="H492"/>
      <c r="I492" s="8">
        <v>0</v>
      </c>
      <c r="J492" s="8"/>
      <c r="K492" s="114">
        <v>5</v>
      </c>
      <c r="L492" s="8" t="s">
        <v>9314</v>
      </c>
      <c r="M492" s="319" t="str">
        <f>VLOOKUP(TRIM(B492),'Team Rosters'!$B$1:$N$3777,2,FALSE)</f>
        <v>AST</v>
      </c>
      <c r="N492" s="320">
        <f>VLOOKUP(TRIM(B492),BirthdateDraft!$A$1:$M$7865,2,FALSE)</f>
        <v>35827</v>
      </c>
      <c r="O492" s="99">
        <v>2024</v>
      </c>
    </row>
    <row r="493" spans="1:15" ht="12.75" hidden="1" customHeight="1">
      <c r="A493" s="266" t="str">
        <f>Table16[[#This Row],[PosiDT $ $ $ions2]]</f>
        <v>HB</v>
      </c>
      <c r="B493" s="89" t="s">
        <v>8094</v>
      </c>
      <c r="C493" s="123" t="s">
        <v>804</v>
      </c>
      <c r="D493" s="123" t="s">
        <v>3484</v>
      </c>
      <c r="E493"/>
      <c r="F493"/>
      <c r="G493"/>
      <c r="H493"/>
      <c r="I493" s="8">
        <v>0</v>
      </c>
      <c r="J493" s="8"/>
      <c r="K493" s="114">
        <v>2</v>
      </c>
      <c r="L493" s="8" t="s">
        <v>9314</v>
      </c>
      <c r="M493" s="319" t="str">
        <f>VLOOKUP(TRIM(B493),'Team Rosters'!$B$1:$N$3777,2,FALSE)</f>
        <v>VER</v>
      </c>
      <c r="N493" s="320">
        <f>VLOOKUP(TRIM(B493),BirthdateDraft!$A$1:$M$7865,2,FALSE)</f>
        <v>36174</v>
      </c>
      <c r="O493" s="99">
        <v>2024</v>
      </c>
    </row>
    <row r="494" spans="1:15" ht="12.75" hidden="1" customHeight="1">
      <c r="A494" s="266" t="str">
        <f>Table16[[#This Row],[PosiDT $ $ $ions2]]</f>
        <v>HB</v>
      </c>
      <c r="B494" s="89" t="s">
        <v>8153</v>
      </c>
      <c r="C494" s="123" t="s">
        <v>796</v>
      </c>
      <c r="D494" s="123" t="s">
        <v>3484</v>
      </c>
      <c r="E494"/>
      <c r="F494"/>
      <c r="G494"/>
      <c r="H494"/>
      <c r="I494" s="8">
        <v>0</v>
      </c>
      <c r="J494" s="8"/>
      <c r="K494" s="114">
        <v>0</v>
      </c>
      <c r="L494" s="8" t="s">
        <v>9314</v>
      </c>
      <c r="M494" s="319" t="str">
        <f>VLOOKUP(TRIM(B494),'Team Rosters'!$B$1:$N$3777,2,FALSE)</f>
        <v>CHA</v>
      </c>
      <c r="N494" s="320">
        <f>VLOOKUP(TRIM(B494),BirthdateDraft!$A$1:$M$7865,2,FALSE)</f>
        <v>36179</v>
      </c>
      <c r="O494" s="99">
        <v>2024</v>
      </c>
    </row>
    <row r="495" spans="1:15" ht="12.75" hidden="1" customHeight="1">
      <c r="A495" s="266" t="str">
        <f>Table16[[#This Row],[PosiDT $ $ $ions2]]</f>
        <v>HB</v>
      </c>
      <c r="B495" s="89" t="s">
        <v>9046</v>
      </c>
      <c r="C495" s="123" t="s">
        <v>817</v>
      </c>
      <c r="D495" s="123" t="s">
        <v>3484</v>
      </c>
      <c r="E495"/>
      <c r="F495"/>
      <c r="G495"/>
      <c r="H495"/>
      <c r="I495" s="8">
        <v>0</v>
      </c>
      <c r="J495" s="8"/>
      <c r="K495" s="114">
        <v>2</v>
      </c>
      <c r="L495" s="8" t="s">
        <v>9316</v>
      </c>
      <c r="M495" s="319" t="str">
        <f>VLOOKUP(TRIM(B495),'Team Rosters'!$B$1:$N$3777,2,FALSE)</f>
        <v>VER</v>
      </c>
      <c r="N495" s="320">
        <f>VLOOKUP(TRIM(B495),BirthdateDraft!$A$1:$M$7865,2,FALSE)</f>
        <v>35886</v>
      </c>
      <c r="O495" s="99">
        <v>2024</v>
      </c>
    </row>
    <row r="496" spans="1:15" ht="12.75" hidden="1" customHeight="1">
      <c r="A496" s="266" t="str">
        <f>Table16[[#This Row],[PosiDT $ $ $ions2]]</f>
        <v>HB</v>
      </c>
      <c r="B496" s="89" t="s">
        <v>11331</v>
      </c>
      <c r="C496" s="123" t="s">
        <v>82</v>
      </c>
      <c r="D496" s="123" t="s">
        <v>3484</v>
      </c>
      <c r="E496"/>
      <c r="F496"/>
      <c r="G496"/>
      <c r="H496"/>
      <c r="I496" s="8">
        <v>0</v>
      </c>
      <c r="J496" s="8"/>
      <c r="K496" s="114">
        <v>0</v>
      </c>
      <c r="L496" s="8" t="s">
        <v>9316</v>
      </c>
      <c r="M496" s="319" t="e">
        <f>VLOOKUP(TRIM(B496),'Team Rosters'!$B$1:$N$3777,2,FALSE)</f>
        <v>#N/A</v>
      </c>
      <c r="N496" s="320">
        <f>VLOOKUP(TRIM(B496),BirthdateDraft!$A$1:$M$7865,2,FALSE)</f>
        <v>37197</v>
      </c>
      <c r="O496" s="99">
        <v>2024</v>
      </c>
    </row>
    <row r="497" spans="1:15" ht="12.75" hidden="1" customHeight="1">
      <c r="A497" s="266" t="str">
        <f>Table16[[#This Row],[PosiDT $ $ $ions2]]</f>
        <v>HB</v>
      </c>
      <c r="B497" s="89" t="s">
        <v>8124</v>
      </c>
      <c r="C497" s="123" t="s">
        <v>806</v>
      </c>
      <c r="D497" s="123" t="s">
        <v>3484</v>
      </c>
      <c r="E497"/>
      <c r="F497"/>
      <c r="G497"/>
      <c r="H497"/>
      <c r="I497" s="8">
        <v>0</v>
      </c>
      <c r="J497" s="8"/>
      <c r="K497" s="114">
        <v>0</v>
      </c>
      <c r="L497" s="8" t="s">
        <v>9317</v>
      </c>
      <c r="M497" s="319" t="e">
        <f>VLOOKUP(TRIM(B497),'Team Rosters'!$B$1:$N$3777,2,FALSE)</f>
        <v>#N/A</v>
      </c>
      <c r="N497" s="320">
        <f>VLOOKUP(TRIM(B497),BirthdateDraft!$A$1:$M$7865,2,FALSE)</f>
        <v>35554</v>
      </c>
      <c r="O497" s="99">
        <v>2024</v>
      </c>
    </row>
    <row r="498" spans="1:15" ht="12.75" hidden="1" customHeight="1">
      <c r="A498" s="266" t="str">
        <f>Table16[[#This Row],[PosiDT $ $ $ions2]]</f>
        <v>HB</v>
      </c>
      <c r="B498" s="89" t="s">
        <v>9908</v>
      </c>
      <c r="C498" s="123" t="s">
        <v>813</v>
      </c>
      <c r="D498" s="123" t="s">
        <v>3484</v>
      </c>
      <c r="E498"/>
      <c r="F498"/>
      <c r="G498"/>
      <c r="H498"/>
      <c r="I498" s="8">
        <v>0</v>
      </c>
      <c r="J498" s="8"/>
      <c r="K498" s="114">
        <v>0</v>
      </c>
      <c r="L498" s="8" t="s">
        <v>9314</v>
      </c>
      <c r="M498" s="319" t="str">
        <f>VLOOKUP(TRIM(B498),'Team Rosters'!$B$1:$N$3777,2,FALSE)</f>
        <v>ANN</v>
      </c>
      <c r="N498" s="320">
        <f>VLOOKUP(TRIM(B498),BirthdateDraft!$A$1:$M$7865,2,FALSE)</f>
        <v>36819</v>
      </c>
      <c r="O498" s="99">
        <v>2024</v>
      </c>
    </row>
    <row r="499" spans="1:15" ht="12.75" hidden="1" customHeight="1">
      <c r="A499" s="266" t="str">
        <f>Table16[[#This Row],[PosiDT $ $ $ions2]]</f>
        <v>HB</v>
      </c>
      <c r="B499" s="89" t="s">
        <v>11338</v>
      </c>
      <c r="C499" s="123" t="s">
        <v>166</v>
      </c>
      <c r="D499" s="123" t="s">
        <v>3484</v>
      </c>
      <c r="E499"/>
      <c r="F499"/>
      <c r="G499"/>
      <c r="H499"/>
      <c r="I499" s="8">
        <v>0</v>
      </c>
      <c r="J499" s="8"/>
      <c r="K499" s="114">
        <v>0</v>
      </c>
      <c r="L499" s="8" t="s">
        <v>9317</v>
      </c>
      <c r="M499" s="319" t="e">
        <f>VLOOKUP(TRIM(B499),'Team Rosters'!$B$1:$N$3777,2,FALSE)</f>
        <v>#N/A</v>
      </c>
      <c r="N499" s="320">
        <f>VLOOKUP(TRIM(B499),BirthdateDraft!$A$1:$M$7865,2,FALSE)</f>
        <v>35699</v>
      </c>
      <c r="O499" s="99">
        <v>2024</v>
      </c>
    </row>
    <row r="500" spans="1:15" ht="12.75" hidden="1" customHeight="1">
      <c r="A500" s="266" t="str">
        <f>Table16[[#This Row],[PosiDT $ $ $ions2]]</f>
        <v>HB</v>
      </c>
      <c r="B500" s="89" t="s">
        <v>9911</v>
      </c>
      <c r="C500" s="123" t="s">
        <v>803</v>
      </c>
      <c r="D500" s="123" t="s">
        <v>3484</v>
      </c>
      <c r="E500"/>
      <c r="F500"/>
      <c r="G500"/>
      <c r="H500"/>
      <c r="I500" s="8">
        <v>4</v>
      </c>
      <c r="J500" s="8"/>
      <c r="K500" s="114">
        <v>0</v>
      </c>
      <c r="L500" s="8" t="s">
        <v>9315</v>
      </c>
      <c r="M500" s="319" t="str">
        <f>VLOOKUP(TRIM(B500),'Team Rosters'!$B$1:$N$3777,2,FALSE)</f>
        <v>BLD</v>
      </c>
      <c r="N500" s="320">
        <f>VLOOKUP(TRIM(B500),BirthdateDraft!$A$1:$M$7865,2,FALSE)</f>
        <v>36100</v>
      </c>
      <c r="O500" s="99">
        <v>2024</v>
      </c>
    </row>
    <row r="501" spans="1:15" ht="12.75" hidden="1" customHeight="1">
      <c r="A501" s="266" t="str">
        <f>Table16[[#This Row],[PosiDT $ $ $ions2]]</f>
        <v>HB</v>
      </c>
      <c r="B501" s="89" t="s">
        <v>9904</v>
      </c>
      <c r="C501" s="123" t="s">
        <v>806</v>
      </c>
      <c r="D501" s="123" t="s">
        <v>3484</v>
      </c>
      <c r="E501"/>
      <c r="F501"/>
      <c r="G501"/>
      <c r="H501"/>
      <c r="I501" s="8">
        <v>0</v>
      </c>
      <c r="J501" s="8"/>
      <c r="K501" s="114">
        <v>0</v>
      </c>
      <c r="L501" s="8" t="s">
        <v>9315</v>
      </c>
      <c r="M501" s="319" t="str">
        <f>VLOOKUP(TRIM(B501),'Team Rosters'!$B$1:$N$3777,2,FALSE)</f>
        <v>TOR</v>
      </c>
      <c r="N501" s="320">
        <f>VLOOKUP(TRIM(B501),BirthdateDraft!$A$1:$M$7865,2,FALSE)</f>
        <v>36172</v>
      </c>
      <c r="O501" s="99">
        <v>2024</v>
      </c>
    </row>
    <row r="502" spans="1:15" ht="12.75" hidden="1" customHeight="1">
      <c r="A502" s="266" t="str">
        <f>Table16[[#This Row],[PosiDT $ $ $ions2]]</f>
        <v>HB</v>
      </c>
      <c r="B502" s="89" t="s">
        <v>9918</v>
      </c>
      <c r="C502" s="123" t="s">
        <v>8191</v>
      </c>
      <c r="D502" s="123" t="s">
        <v>3484</v>
      </c>
      <c r="E502"/>
      <c r="F502"/>
      <c r="G502"/>
      <c r="H502"/>
      <c r="I502" s="8">
        <v>0</v>
      </c>
      <c r="J502" s="8"/>
      <c r="K502" s="114">
        <v>0</v>
      </c>
      <c r="L502" s="8" t="s">
        <v>9316</v>
      </c>
      <c r="M502" s="319" t="str">
        <f>VLOOKUP(TRIM(B502),'Team Rosters'!$B$1:$N$3777,2,FALSE)</f>
        <v>DRA</v>
      </c>
      <c r="N502" s="320">
        <f>VLOOKUP(TRIM(B502),BirthdateDraft!$A$1:$M$7865,2,FALSE)</f>
        <v>36421</v>
      </c>
      <c r="O502" s="99">
        <v>2024</v>
      </c>
    </row>
    <row r="503" spans="1:15" ht="12.75" hidden="1" customHeight="1">
      <c r="A503" s="266" t="str">
        <f>Table16[[#This Row],[PosiDT $ $ $ions2]]</f>
        <v>HB</v>
      </c>
      <c r="B503" s="89" t="s">
        <v>6208</v>
      </c>
      <c r="C503" s="123" t="s">
        <v>791</v>
      </c>
      <c r="D503" s="123" t="s">
        <v>3484</v>
      </c>
      <c r="E503"/>
      <c r="F503"/>
      <c r="G503"/>
      <c r="H503"/>
      <c r="I503" s="8">
        <v>4</v>
      </c>
      <c r="J503" s="8"/>
      <c r="K503" s="114">
        <v>0</v>
      </c>
      <c r="L503" s="8" t="s">
        <v>9316</v>
      </c>
      <c r="M503" s="319" t="str">
        <f>VLOOKUP(TRIM(B503),'Team Rosters'!$B$1:$N$3777,2,FALSE)</f>
        <v>BLU</v>
      </c>
      <c r="N503" s="320">
        <f>VLOOKUP(TRIM(B503),BirthdateDraft!$A$1:$M$7865,2,FALSE)</f>
        <v>34792</v>
      </c>
      <c r="O503" s="99">
        <v>2024</v>
      </c>
    </row>
    <row r="504" spans="1:15" ht="12.75" hidden="1" customHeight="1">
      <c r="A504" s="266" t="str">
        <f>Table16[[#This Row],[PosiDT $ $ $ions2]]</f>
        <v>HB</v>
      </c>
      <c r="B504" s="89" t="s">
        <v>9110</v>
      </c>
      <c r="C504" s="123" t="s">
        <v>808</v>
      </c>
      <c r="D504" s="123" t="s">
        <v>3484</v>
      </c>
      <c r="E504"/>
      <c r="F504"/>
      <c r="G504"/>
      <c r="H504"/>
      <c r="I504" s="8">
        <v>0</v>
      </c>
      <c r="J504" s="8"/>
      <c r="K504" s="114">
        <v>0</v>
      </c>
      <c r="L504" s="8" t="s">
        <v>2320</v>
      </c>
      <c r="M504" s="319" t="str">
        <f>VLOOKUP(TRIM(B504),'Team Rosters'!$B$1:$N$3777,2,FALSE)</f>
        <v>JER</v>
      </c>
      <c r="N504" s="320">
        <f>VLOOKUP(TRIM(B504),BirthdateDraft!$A$1:$M$7865,2,FALSE)</f>
        <v>36617</v>
      </c>
      <c r="O504" s="99">
        <v>2024</v>
      </c>
    </row>
    <row r="505" spans="1:15" ht="12.75" hidden="1" customHeight="1">
      <c r="A505" s="266" t="str">
        <f>Table16[[#This Row],[PosiDT $ $ $ions2]]</f>
        <v>HB</v>
      </c>
      <c r="B505" s="89" t="s">
        <v>9905</v>
      </c>
      <c r="C505" s="123" t="s">
        <v>5390</v>
      </c>
      <c r="D505" s="123" t="s">
        <v>3484</v>
      </c>
      <c r="E505"/>
      <c r="F505"/>
      <c r="G505"/>
      <c r="H505"/>
      <c r="I505" s="8">
        <v>0</v>
      </c>
      <c r="J505" s="8"/>
      <c r="K505" s="114">
        <v>2</v>
      </c>
      <c r="L505" s="8" t="s">
        <v>9314</v>
      </c>
      <c r="M505" s="319" t="str">
        <f>VLOOKUP(TRIM(B505),'Team Rosters'!$B$1:$N$3777,2,FALSE)</f>
        <v>JER</v>
      </c>
      <c r="N505" s="320">
        <f>VLOOKUP(TRIM(B505),BirthdateDraft!$A$1:$M$7865,2,FALSE)</f>
        <v>36764</v>
      </c>
      <c r="O505" s="99">
        <v>2024</v>
      </c>
    </row>
    <row r="506" spans="1:15" ht="12.75" hidden="1" customHeight="1">
      <c r="A506" s="266" t="str">
        <f>Table16[[#This Row],[PosiDT $ $ $ions2]]</f>
        <v>HB</v>
      </c>
      <c r="B506" s="89" t="s">
        <v>6687</v>
      </c>
      <c r="C506" s="123" t="s">
        <v>1634</v>
      </c>
      <c r="D506" s="123" t="s">
        <v>3484</v>
      </c>
      <c r="E506"/>
      <c r="F506"/>
      <c r="G506"/>
      <c r="H506"/>
      <c r="I506" s="8">
        <v>0</v>
      </c>
      <c r="J506" s="8"/>
      <c r="K506" s="114">
        <v>0</v>
      </c>
      <c r="L506" s="8" t="s">
        <v>9316</v>
      </c>
      <c r="M506" s="319" t="str">
        <f>VLOOKUP(TRIM(B506),'Team Rosters'!$B$1:$N$3777,2,FALSE)</f>
        <v>TOL</v>
      </c>
      <c r="N506" s="320">
        <f>VLOOKUP(TRIM(B506),BirthdateDraft!$A$1:$M$7865,2,FALSE)</f>
        <v>35019</v>
      </c>
      <c r="O506" s="99">
        <v>2024</v>
      </c>
    </row>
    <row r="507" spans="1:15" ht="12.75" hidden="1" customHeight="1">
      <c r="A507" s="266" t="str">
        <f>Table16[[#This Row],[PosiDT $ $ $ions2]]</f>
        <v>HB KOR</v>
      </c>
      <c r="B507" s="89" t="s">
        <v>9907</v>
      </c>
      <c r="C507" s="123" t="s">
        <v>797</v>
      </c>
      <c r="D507" s="123" t="s">
        <v>213</v>
      </c>
      <c r="E507"/>
      <c r="F507"/>
      <c r="G507"/>
      <c r="H507"/>
      <c r="I507" s="8">
        <v>0</v>
      </c>
      <c r="J507" s="8"/>
      <c r="K507" s="114">
        <v>0</v>
      </c>
      <c r="L507" s="8" t="s">
        <v>9316</v>
      </c>
      <c r="M507" s="319" t="str">
        <f>VLOOKUP(TRIM(B507),'Team Rosters'!$B$1:$N$3777,2,FALSE)</f>
        <v>BLD</v>
      </c>
      <c r="N507" s="320">
        <f>VLOOKUP(TRIM(B507),BirthdateDraft!$A$1:$M$7865,2,FALSE)</f>
        <v>36316</v>
      </c>
      <c r="O507" s="99">
        <v>2024</v>
      </c>
    </row>
    <row r="508" spans="1:15" ht="12.75" hidden="1" customHeight="1">
      <c r="A508" s="266" t="str">
        <f>Table16[[#This Row],[PosiDT $ $ $ions2]]</f>
        <v>HB KOR</v>
      </c>
      <c r="B508" s="456" t="s">
        <v>9336</v>
      </c>
      <c r="C508" s="123" t="s">
        <v>792</v>
      </c>
      <c r="D508" s="123" t="s">
        <v>213</v>
      </c>
      <c r="E508"/>
      <c r="F508"/>
      <c r="G508"/>
      <c r="H508"/>
      <c r="I508" s="8">
        <v>0</v>
      </c>
      <c r="J508" s="8"/>
      <c r="K508" s="114">
        <v>4</v>
      </c>
      <c r="L508" s="8" t="s">
        <v>9317</v>
      </c>
      <c r="M508" s="319" t="str">
        <f>VLOOKUP(TRIM(B508),'Team Rosters'!$B$1:$N$3777,2,FALSE)</f>
        <v>CHA</v>
      </c>
      <c r="N508" s="320">
        <f>VLOOKUP(TRIM(B508),BirthdateDraft!$A$1:$M$7865,2,FALSE)</f>
        <v>33314</v>
      </c>
      <c r="O508" s="99">
        <v>2024</v>
      </c>
    </row>
    <row r="509" spans="1:15" ht="12.75" hidden="1" customHeight="1">
      <c r="A509" s="266" t="str">
        <f>Table16[[#This Row],[PosiDT $ $ $ions2]]</f>
        <v>HB KOR</v>
      </c>
      <c r="B509" s="89" t="s">
        <v>11050</v>
      </c>
      <c r="C509" s="123" t="s">
        <v>82</v>
      </c>
      <c r="D509" s="123" t="s">
        <v>213</v>
      </c>
      <c r="E509"/>
      <c r="F509"/>
      <c r="G509"/>
      <c r="H509"/>
      <c r="I509" s="8">
        <v>0</v>
      </c>
      <c r="J509" s="8"/>
      <c r="K509" s="114">
        <v>0</v>
      </c>
      <c r="L509" s="8" t="s">
        <v>9314</v>
      </c>
      <c r="M509" s="319" t="str">
        <f>VLOOKUP(TRIM(B509),'Team Rosters'!$B$1:$N$3777,2,FALSE)</f>
        <v>WES</v>
      </c>
      <c r="N509" s="320">
        <f>VLOOKUP(TRIM(B509),BirthdateDraft!$A$1:$M$7865,2,FALSE)</f>
        <v>35972</v>
      </c>
      <c r="O509" s="99">
        <v>2024</v>
      </c>
    </row>
    <row r="510" spans="1:15" ht="12.75" hidden="1" customHeight="1">
      <c r="A510" s="266" t="str">
        <f>Table16[[#This Row],[PosiDT $ $ $ions2]]</f>
        <v>HB KOR</v>
      </c>
      <c r="B510" s="89" t="s">
        <v>8125</v>
      </c>
      <c r="C510" s="123" t="s">
        <v>800</v>
      </c>
      <c r="D510" s="123" t="s">
        <v>213</v>
      </c>
      <c r="E510"/>
      <c r="F510"/>
      <c r="G510"/>
      <c r="H510"/>
      <c r="I510" s="8">
        <v>0</v>
      </c>
      <c r="J510" s="8"/>
      <c r="K510" s="114">
        <v>4</v>
      </c>
      <c r="L510" s="8" t="s">
        <v>9315</v>
      </c>
      <c r="M510" s="319" t="str">
        <f>VLOOKUP(TRIM(B510),'Team Rosters'!$B$1:$N$3777,2,FALSE)</f>
        <v>AST</v>
      </c>
      <c r="N510" s="320">
        <f>VLOOKUP(TRIM(B510),BirthdateDraft!$A$1:$M$7865,2,FALSE)</f>
        <v>35969</v>
      </c>
      <c r="O510" s="99">
        <v>2024</v>
      </c>
    </row>
    <row r="511" spans="1:15" ht="12.75" hidden="1" customHeight="1">
      <c r="A511" s="266" t="str">
        <f>Table16[[#This Row],[PosiDT $ $ $ions2]]</f>
        <v>HB KOR</v>
      </c>
      <c r="B511" s="89" t="s">
        <v>11085</v>
      </c>
      <c r="C511" s="123" t="s">
        <v>90</v>
      </c>
      <c r="D511" s="123" t="s">
        <v>213</v>
      </c>
      <c r="E511"/>
      <c r="F511"/>
      <c r="G511"/>
      <c r="H511"/>
      <c r="I511" s="8">
        <v>0</v>
      </c>
      <c r="J511" s="8"/>
      <c r="K511" s="114">
        <v>0</v>
      </c>
      <c r="L511" s="8" t="s">
        <v>9316</v>
      </c>
      <c r="M511" s="319" t="str">
        <f>VLOOKUP(TRIM(B511),'Team Rosters'!$B$1:$N$3777,2,FALSE)</f>
        <v>LAS</v>
      </c>
      <c r="N511" s="320">
        <f>VLOOKUP(TRIM(B511),BirthdateDraft!$A$1:$M$7865,2,FALSE)</f>
        <v>36468</v>
      </c>
      <c r="O511" s="99">
        <v>2024</v>
      </c>
    </row>
    <row r="512" spans="1:15" ht="12.75" hidden="1" customHeight="1">
      <c r="A512" s="266" t="str">
        <f>Table16[[#This Row],[PosiDT $ $ $ions2]]</f>
        <v>HB KOR</v>
      </c>
      <c r="B512" s="89" t="s">
        <v>7349</v>
      </c>
      <c r="C512" s="123" t="s">
        <v>801</v>
      </c>
      <c r="D512" s="123" t="s">
        <v>213</v>
      </c>
      <c r="E512"/>
      <c r="F512"/>
      <c r="G512"/>
      <c r="H512"/>
      <c r="I512" s="8">
        <v>0</v>
      </c>
      <c r="J512" s="8"/>
      <c r="K512" s="114">
        <v>2</v>
      </c>
      <c r="L512" s="8" t="s">
        <v>9314</v>
      </c>
      <c r="M512" s="319" t="str">
        <f>VLOOKUP(TRIM(B512),'Team Rosters'!$B$1:$N$3777,2,FALSE)</f>
        <v>ANN</v>
      </c>
      <c r="N512" s="320">
        <f>VLOOKUP(TRIM(B512),BirthdateDraft!$A$1:$M$7865,2,FALSE)</f>
        <v>35748</v>
      </c>
      <c r="O512" s="99">
        <v>2024</v>
      </c>
    </row>
    <row r="513" spans="1:15" ht="12.75" hidden="1" customHeight="1">
      <c r="A513" s="266" t="str">
        <f>Table16[[#This Row],[PosiDT $ $ $ions2]]</f>
        <v>HB KOR</v>
      </c>
      <c r="B513" s="89" t="s">
        <v>8144</v>
      </c>
      <c r="C513" s="123" t="s">
        <v>805</v>
      </c>
      <c r="D513" s="123" t="s">
        <v>213</v>
      </c>
      <c r="E513"/>
      <c r="F513"/>
      <c r="G513"/>
      <c r="H513"/>
      <c r="I513" s="8">
        <v>0</v>
      </c>
      <c r="J513" s="8"/>
      <c r="K513" s="114">
        <v>0</v>
      </c>
      <c r="L513" s="8" t="s">
        <v>9314</v>
      </c>
      <c r="M513" s="319" t="str">
        <f>VLOOKUP(TRIM(B513),'Team Rosters'!$B$1:$N$3777,2,FALSE)</f>
        <v>AST</v>
      </c>
      <c r="N513" s="320">
        <f>VLOOKUP(TRIM(B513),BirthdateDraft!$A$1:$M$7865,2,FALSE)</f>
        <v>35122</v>
      </c>
      <c r="O513" s="99">
        <v>2024</v>
      </c>
    </row>
    <row r="514" spans="1:15" ht="12.75" hidden="1" customHeight="1">
      <c r="A514" s="266" t="str">
        <f>Table16[[#This Row],[PosiDT $ $ $ions2]]</f>
        <v>HB KOR</v>
      </c>
      <c r="B514" s="89" t="s">
        <v>7355</v>
      </c>
      <c r="C514" s="123" t="s">
        <v>814</v>
      </c>
      <c r="D514" s="123" t="s">
        <v>213</v>
      </c>
      <c r="E514"/>
      <c r="F514"/>
      <c r="G514"/>
      <c r="H514"/>
      <c r="I514" s="8">
        <v>0</v>
      </c>
      <c r="J514" s="8"/>
      <c r="K514" s="114">
        <v>0</v>
      </c>
      <c r="L514" s="8" t="s">
        <v>2320</v>
      </c>
      <c r="M514" s="319" t="str">
        <f>VLOOKUP(TRIM(B514),'Team Rosters'!$B$1:$N$3777,2,FALSE)</f>
        <v>WES</v>
      </c>
      <c r="N514" s="320">
        <f>VLOOKUP(TRIM(B514),BirthdateDraft!$A$1:$M$7865,2,FALSE)</f>
        <v>35690</v>
      </c>
      <c r="O514" s="99">
        <v>2024</v>
      </c>
    </row>
    <row r="515" spans="1:15" ht="12.75" hidden="1" customHeight="1">
      <c r="A515" s="266" t="str">
        <f>Table16[[#This Row],[PosiDT $ $ $ions2]]</f>
        <v>HB KOR</v>
      </c>
      <c r="B515" s="89" t="s">
        <v>8199</v>
      </c>
      <c r="C515" s="123" t="s">
        <v>803</v>
      </c>
      <c r="D515" s="123" t="s">
        <v>213</v>
      </c>
      <c r="E515"/>
      <c r="F515"/>
      <c r="G515"/>
      <c r="H515"/>
      <c r="I515" s="8">
        <v>0</v>
      </c>
      <c r="J515" s="8"/>
      <c r="K515" s="114">
        <v>0</v>
      </c>
      <c r="L515" s="8" t="s">
        <v>9317</v>
      </c>
      <c r="M515" s="319" t="str">
        <f>VLOOKUP(TRIM(B515),'Team Rosters'!$B$1:$N$3777,2,FALSE)</f>
        <v>DEL</v>
      </c>
      <c r="N515" s="320">
        <f>VLOOKUP(TRIM(B515),BirthdateDraft!$A$1:$M$7865,2,FALSE)</f>
        <v>36223</v>
      </c>
      <c r="O515" s="99">
        <v>2024</v>
      </c>
    </row>
    <row r="516" spans="1:15" ht="12.75" hidden="1" customHeight="1">
      <c r="A516" s="266" t="str">
        <f>Table16[[#This Row],[PosiDT $ $ $ions2]]</f>
        <v>HB KOR</v>
      </c>
      <c r="B516" s="89" t="s">
        <v>9906</v>
      </c>
      <c r="C516" s="123" t="s">
        <v>85</v>
      </c>
      <c r="D516" s="123" t="s">
        <v>213</v>
      </c>
      <c r="E516"/>
      <c r="F516"/>
      <c r="G516"/>
      <c r="H516"/>
      <c r="I516" s="8">
        <v>0</v>
      </c>
      <c r="J516" s="8"/>
      <c r="K516" s="114">
        <v>5</v>
      </c>
      <c r="L516" s="8" t="s">
        <v>9314</v>
      </c>
      <c r="M516" s="319" t="str">
        <f>VLOOKUP(TRIM(B516),'Team Rosters'!$B$1:$N$3777,2,FALSE)</f>
        <v>BEA</v>
      </c>
      <c r="N516" s="320">
        <f>VLOOKUP(TRIM(B516),BirthdateDraft!$A$1:$M$7865,2,FALSE)</f>
        <v>36575</v>
      </c>
      <c r="O516" s="99">
        <v>2024</v>
      </c>
    </row>
    <row r="517" spans="1:15" ht="12.75" hidden="1" customHeight="1">
      <c r="A517" s="266" t="str">
        <f>Table16[[#This Row],[PosiDT $ $ $ions2]]</f>
        <v>HB KOR</v>
      </c>
      <c r="B517" s="89" t="s">
        <v>9039</v>
      </c>
      <c r="C517" s="123" t="s">
        <v>83</v>
      </c>
      <c r="D517" s="123" t="s">
        <v>213</v>
      </c>
      <c r="E517"/>
      <c r="F517"/>
      <c r="G517"/>
      <c r="H517"/>
      <c r="I517" s="8">
        <v>0</v>
      </c>
      <c r="J517" s="8"/>
      <c r="K517" s="114">
        <v>0</v>
      </c>
      <c r="L517" s="8" t="s">
        <v>2320</v>
      </c>
      <c r="M517" s="319" t="str">
        <f>VLOOKUP(TRIM(B517),'Team Rosters'!$B$1:$N$3777,2,FALSE)</f>
        <v>CHA</v>
      </c>
      <c r="N517" s="320">
        <f>VLOOKUP(TRIM(B517),BirthdateDraft!$A$1:$M$7865,2,FALSE)</f>
        <v>35217</v>
      </c>
      <c r="O517" s="99">
        <v>2024</v>
      </c>
    </row>
    <row r="518" spans="1:15" ht="12.75" hidden="1" customHeight="1">
      <c r="A518" s="266" t="str">
        <f>Table16[[#This Row],[PosiDT $ $ $ions2]]</f>
        <v>HB KOR</v>
      </c>
      <c r="B518" s="89" t="s">
        <v>6762</v>
      </c>
      <c r="C518" s="123" t="s">
        <v>804</v>
      </c>
      <c r="D518" s="123" t="s">
        <v>213</v>
      </c>
      <c r="E518"/>
      <c r="F518"/>
      <c r="G518"/>
      <c r="H518"/>
      <c r="I518" s="8">
        <v>0</v>
      </c>
      <c r="J518" s="8"/>
      <c r="K518" s="114">
        <v>0</v>
      </c>
      <c r="L518" s="8" t="s">
        <v>2320</v>
      </c>
      <c r="M518" s="319" t="str">
        <f>VLOOKUP(TRIM(B518),'Team Rosters'!$B$1:$N$3777,2,FALSE)</f>
        <v>CAVE</v>
      </c>
      <c r="N518" s="320">
        <f>VLOOKUP(TRIM(B518),BirthdateDraft!$A$1:$M$7865,2,FALSE)</f>
        <v>34816</v>
      </c>
      <c r="O518" s="99">
        <v>2024</v>
      </c>
    </row>
    <row r="519" spans="1:15" ht="12.75" hidden="1" customHeight="1">
      <c r="A519" s="266" t="str">
        <f>Table16[[#This Row],[PosiDT $ $ $ions2]]</f>
        <v>HB KOR</v>
      </c>
      <c r="B519" s="89" t="s">
        <v>11289</v>
      </c>
      <c r="C519" s="123" t="s">
        <v>166</v>
      </c>
      <c r="D519" s="123" t="s">
        <v>213</v>
      </c>
      <c r="E519"/>
      <c r="F519"/>
      <c r="G519"/>
      <c r="H519"/>
      <c r="I519" s="8">
        <v>0</v>
      </c>
      <c r="J519" s="8"/>
      <c r="K519" s="114">
        <v>4</v>
      </c>
      <c r="L519" s="8" t="s">
        <v>9315</v>
      </c>
      <c r="M519" s="319" t="str">
        <f>VLOOKUP(TRIM(B519),'Team Rosters'!$B$1:$N$3777,2,FALSE)</f>
        <v>WES</v>
      </c>
      <c r="N519" s="320">
        <f>VLOOKUP(TRIM(B519),BirthdateDraft!$A$1:$M$7865,2,FALSE)</f>
        <v>37057</v>
      </c>
      <c r="O519" s="99">
        <v>2024</v>
      </c>
    </row>
    <row r="520" spans="1:15" ht="12.75" hidden="1" customHeight="1">
      <c r="A520" s="266" t="str">
        <f>Table16[[#This Row],[PosiDT $ $ $ions2]]</f>
        <v>HB KOR</v>
      </c>
      <c r="B520" s="89" t="s">
        <v>10109</v>
      </c>
      <c r="C520" s="123" t="s">
        <v>795</v>
      </c>
      <c r="D520" s="123" t="s">
        <v>213</v>
      </c>
      <c r="E520"/>
      <c r="F520"/>
      <c r="G520"/>
      <c r="H520"/>
      <c r="I520" s="8">
        <v>0</v>
      </c>
      <c r="J520" s="8"/>
      <c r="K520" s="114">
        <v>2</v>
      </c>
      <c r="L520" s="8" t="s">
        <v>2320</v>
      </c>
      <c r="M520" s="319" t="str">
        <f>VLOOKUP(TRIM(B520),'Team Rosters'!$B$1:$N$3777,2,FALSE)</f>
        <v>ACM</v>
      </c>
      <c r="N520" s="320">
        <f>VLOOKUP(TRIM(B520),BirthdateDraft!$A$1:$M$7865,2,FALSE)</f>
        <v>36139</v>
      </c>
      <c r="O520" s="99">
        <v>2024</v>
      </c>
    </row>
    <row r="521" spans="1:15" ht="12.75" hidden="1" customHeight="1">
      <c r="A521" s="266" t="str">
        <f>Table16[[#This Row],[PosiDT $ $ $ions2]]</f>
        <v>HB KOR</v>
      </c>
      <c r="B521" s="89" t="s">
        <v>9102</v>
      </c>
      <c r="C521" s="123" t="s">
        <v>81</v>
      </c>
      <c r="D521" s="123" t="s">
        <v>213</v>
      </c>
      <c r="E521"/>
      <c r="F521"/>
      <c r="G521"/>
      <c r="H521"/>
      <c r="I521" s="8">
        <v>0</v>
      </c>
      <c r="J521" s="8"/>
      <c r="K521" s="114">
        <v>2</v>
      </c>
      <c r="L521" s="8" t="s">
        <v>9316</v>
      </c>
      <c r="M521" s="319" t="str">
        <f>VLOOKUP(TRIM(B521),'Team Rosters'!$B$1:$N$3777,2,FALSE)</f>
        <v>ACM</v>
      </c>
      <c r="N521" s="320">
        <f>VLOOKUP(TRIM(B521),BirthdateDraft!$A$1:$M$7865,2,FALSE)</f>
        <v>35704</v>
      </c>
      <c r="O521" s="99">
        <v>2024</v>
      </c>
    </row>
    <row r="522" spans="1:15" ht="12.75" hidden="1" customHeight="1">
      <c r="A522" s="266" t="str">
        <f>Table16[[#This Row],[PosiDT $ $ $ions2]]</f>
        <v>HB KOR PR</v>
      </c>
      <c r="B522" s="89" t="s">
        <v>8121</v>
      </c>
      <c r="C522" s="123" t="s">
        <v>813</v>
      </c>
      <c r="D522" s="123" t="s">
        <v>215</v>
      </c>
      <c r="E522"/>
      <c r="F522"/>
      <c r="G522"/>
      <c r="H522"/>
      <c r="I522" s="8">
        <v>0</v>
      </c>
      <c r="J522" s="8"/>
      <c r="K522" s="114">
        <v>0</v>
      </c>
      <c r="L522" s="8" t="s">
        <v>9316</v>
      </c>
      <c r="M522" s="319" t="str">
        <f>VLOOKUP(TRIM(B522),'Team Rosters'!$B$1:$N$3777,2,FALSE)</f>
        <v>TOK</v>
      </c>
      <c r="N522" s="320">
        <f>VLOOKUP(TRIM(B522),BirthdateDraft!$A$1:$M$7865,2,FALSE)</f>
        <v>36054</v>
      </c>
      <c r="O522" s="99">
        <v>2024</v>
      </c>
    </row>
    <row r="523" spans="1:15" ht="12.75" hidden="1" customHeight="1">
      <c r="A523" s="266" t="str">
        <f>Table16[[#This Row],[PosiDT $ $ $ions2]]</f>
        <v>ILB</v>
      </c>
      <c r="B523" s="89" t="s">
        <v>5037</v>
      </c>
      <c r="C523" s="123" t="s">
        <v>803</v>
      </c>
      <c r="D523" s="123" t="s">
        <v>1113</v>
      </c>
      <c r="E523" s="115" t="s">
        <v>4305</v>
      </c>
      <c r="F523" s="115"/>
      <c r="G523" s="8">
        <v>3</v>
      </c>
      <c r="H523" s="8"/>
      <c r="K523" s="233"/>
      <c r="M523" s="319" t="str">
        <f>VLOOKUP(TRIM(B523),'Team Rosters'!$B$1:$N$3777,2,FALSE)</f>
        <v>ACM</v>
      </c>
      <c r="N523" s="320">
        <f>VLOOKUP(TRIM(B523),BirthdateDraft!$A$1:$M$7865,2,FALSE)</f>
        <v>34549</v>
      </c>
      <c r="O523" s="99">
        <v>2024</v>
      </c>
    </row>
    <row r="524" spans="1:15" ht="12.75" hidden="1" customHeight="1">
      <c r="A524" s="266" t="str">
        <f>Table16[[#This Row],[PosiDT $ $ $ions2]]</f>
        <v>ILB</v>
      </c>
      <c r="B524" s="89" t="s">
        <v>9285</v>
      </c>
      <c r="C524" s="123" t="s">
        <v>806</v>
      </c>
      <c r="D524" s="123" t="s">
        <v>1113</v>
      </c>
      <c r="E524" s="115" t="s">
        <v>4310</v>
      </c>
      <c r="F524" s="115"/>
      <c r="G524" s="8">
        <v>0</v>
      </c>
      <c r="H524" s="8"/>
      <c r="K524" s="233"/>
      <c r="M524" s="319" t="str">
        <f>VLOOKUP(TRIM(B524),'Team Rosters'!$B$1:$N$3777,2,FALSE)</f>
        <v>TOR</v>
      </c>
      <c r="N524" s="320">
        <f>VLOOKUP(TRIM(B524),BirthdateDraft!$A$1:$M$7865,2,FALSE)</f>
        <v>36039</v>
      </c>
      <c r="O524" s="99">
        <v>2024</v>
      </c>
    </row>
    <row r="525" spans="1:15" ht="12.75" hidden="1" customHeight="1">
      <c r="A525" s="266" t="str">
        <f>Table16[[#This Row],[PosiDT $ $ $ions2]]</f>
        <v>ILB</v>
      </c>
      <c r="B525" s="89" t="s">
        <v>9212</v>
      </c>
      <c r="C525" s="123" t="s">
        <v>817</v>
      </c>
      <c r="D525" s="123" t="s">
        <v>1113</v>
      </c>
      <c r="E525" s="115" t="s">
        <v>4299</v>
      </c>
      <c r="F525" s="115"/>
      <c r="G525" s="8">
        <v>5</v>
      </c>
      <c r="H525" s="8"/>
      <c r="K525" s="233"/>
      <c r="M525" s="319" t="str">
        <f>VLOOKUP(TRIM(B525),'Team Rosters'!$B$1:$N$3777,2,FALSE)</f>
        <v>ANN</v>
      </c>
      <c r="N525" s="320">
        <f>VLOOKUP(TRIM(B525),BirthdateDraft!$A$1:$M$7865,2,FALSE)</f>
        <v>36342</v>
      </c>
      <c r="O525" s="99">
        <v>2024</v>
      </c>
    </row>
    <row r="526" spans="1:15" ht="12.75" hidden="1" customHeight="1">
      <c r="A526" s="266" t="str">
        <f>Table16[[#This Row],[PosiDT $ $ $ions2]]</f>
        <v>ILB</v>
      </c>
      <c r="B526" s="89" t="s">
        <v>8890</v>
      </c>
      <c r="C526" s="123" t="s">
        <v>5991</v>
      </c>
      <c r="D526" s="123" t="s">
        <v>1113</v>
      </c>
      <c r="E526" s="115" t="s">
        <v>4305</v>
      </c>
      <c r="F526" s="115"/>
      <c r="G526" s="8">
        <v>0</v>
      </c>
      <c r="H526" s="8"/>
      <c r="K526" s="233"/>
      <c r="M526" s="319" t="str">
        <f>VLOOKUP(TRIM(B526),'Team Rosters'!$B$1:$N$3777,2,FALSE)</f>
        <v>LON</v>
      </c>
      <c r="N526" s="320">
        <f>VLOOKUP(TRIM(B526),BirthdateDraft!$A$1:$M$7865,2,FALSE)</f>
        <v>35765</v>
      </c>
      <c r="O526" s="99">
        <v>2024</v>
      </c>
    </row>
    <row r="527" spans="1:15" ht="12.75" hidden="1" customHeight="1">
      <c r="A527" s="266" t="str">
        <f>Table16[[#This Row],[PosiDT $ $ $ions2]]</f>
        <v>ILB</v>
      </c>
      <c r="B527" s="89" t="s">
        <v>6074</v>
      </c>
      <c r="C527" s="123" t="s">
        <v>83</v>
      </c>
      <c r="D527" s="123" t="s">
        <v>1113</v>
      </c>
      <c r="E527" s="115" t="s">
        <v>4299</v>
      </c>
      <c r="F527" s="115"/>
      <c r="G527" s="8">
        <v>3</v>
      </c>
      <c r="H527" s="8"/>
      <c r="K527" s="233"/>
      <c r="M527" s="319" t="e">
        <f>VLOOKUP(TRIM(B527),'Team Rosters'!$B$1:$N$3777,2,FALSE)</f>
        <v>#N/A</v>
      </c>
      <c r="N527" s="320">
        <f>VLOOKUP(TRIM(B527),BirthdateDraft!$A$1:$M$7865,2,FALSE)</f>
        <v>34730</v>
      </c>
      <c r="O527" s="99">
        <v>2024</v>
      </c>
    </row>
    <row r="528" spans="1:15" ht="12.75" hidden="1" customHeight="1">
      <c r="A528" s="266" t="str">
        <f>Table16[[#This Row],[PosiDT $ $ $ions2]]</f>
        <v>ILB</v>
      </c>
      <c r="B528" s="89" t="s">
        <v>8869</v>
      </c>
      <c r="C528" s="123" t="s">
        <v>166</v>
      </c>
      <c r="D528" s="123" t="s">
        <v>1113</v>
      </c>
      <c r="E528" s="115" t="s">
        <v>4299</v>
      </c>
      <c r="F528" s="115"/>
      <c r="G528" s="8">
        <v>0</v>
      </c>
      <c r="H528" s="8"/>
      <c r="K528" s="233"/>
      <c r="M528" s="319" t="e">
        <f>VLOOKUP(TRIM(B528),'Team Rosters'!$B$1:$N$3777,2,FALSE)</f>
        <v>#N/A</v>
      </c>
      <c r="N528" s="320">
        <f>VLOOKUP(TRIM(B528),BirthdateDraft!$A$1:$M$7865,2,FALSE)</f>
        <v>36161</v>
      </c>
      <c r="O528" s="99">
        <v>2024</v>
      </c>
    </row>
    <row r="529" spans="1:15" ht="12.75" hidden="1" customHeight="1">
      <c r="A529" s="266" t="str">
        <f>Table16[[#This Row],[PosiDT $ $ $ions2]]</f>
        <v>ILB</v>
      </c>
      <c r="B529" s="89" t="s">
        <v>1331</v>
      </c>
      <c r="C529" s="123" t="s">
        <v>792</v>
      </c>
      <c r="D529" s="123" t="s">
        <v>1113</v>
      </c>
      <c r="E529" s="115" t="s">
        <v>4297</v>
      </c>
      <c r="F529" s="115"/>
      <c r="G529" s="8">
        <v>0</v>
      </c>
      <c r="H529" s="8"/>
      <c r="K529" s="233"/>
      <c r="M529" s="319" t="str">
        <f>VLOOKUP(TRIM(B529),'Team Rosters'!$B$1:$N$3777,2,FALSE)</f>
        <v>CHA</v>
      </c>
      <c r="N529" s="320">
        <f>VLOOKUP(TRIM(B529),BirthdateDraft!$A$1:$M$7865,2,FALSE)</f>
        <v>35540</v>
      </c>
      <c r="O529" s="99">
        <v>2024</v>
      </c>
    </row>
    <row r="530" spans="1:15" ht="12.75" hidden="1" customHeight="1">
      <c r="A530" s="266" t="str">
        <f>Table16[[#This Row],[PosiDT $ $ $ions2]]</f>
        <v>ILB</v>
      </c>
      <c r="B530" s="89" t="s">
        <v>7161</v>
      </c>
      <c r="C530" s="123" t="s">
        <v>799</v>
      </c>
      <c r="D530" s="123" t="s">
        <v>1113</v>
      </c>
      <c r="E530" s="115" t="s">
        <v>4305</v>
      </c>
      <c r="F530" s="115"/>
      <c r="G530" s="8">
        <v>7</v>
      </c>
      <c r="H530" s="8"/>
      <c r="K530" s="233"/>
      <c r="M530" s="319" t="str">
        <f>VLOOKUP(TRIM(B530),'Team Rosters'!$B$1:$N$3777,2,FALSE)</f>
        <v>DEL</v>
      </c>
      <c r="N530" s="320">
        <f>VLOOKUP(TRIM(B530),BirthdateDraft!$A$1:$M$7865,2,FALSE)</f>
        <v>34926</v>
      </c>
      <c r="O530" s="99">
        <v>2024</v>
      </c>
    </row>
    <row r="531" spans="1:15" ht="12.75" hidden="1" customHeight="1">
      <c r="A531" s="266" t="str">
        <f>Table16[[#This Row],[PosiDT $ $ $ions2]]</f>
        <v>ILB</v>
      </c>
      <c r="B531" s="89" t="s">
        <v>7912</v>
      </c>
      <c r="C531" s="123" t="s">
        <v>803</v>
      </c>
      <c r="D531" s="123" t="s">
        <v>1113</v>
      </c>
      <c r="E531" s="115" t="s">
        <v>4299</v>
      </c>
      <c r="F531" s="115"/>
      <c r="G531" s="8">
        <v>0</v>
      </c>
      <c r="H531" s="8"/>
      <c r="K531" s="233"/>
      <c r="M531" s="319" t="str">
        <f>VLOOKUP(TRIM(B531),'Team Rosters'!$B$1:$N$3777,2,FALSE)</f>
        <v>VIR</v>
      </c>
      <c r="N531" s="320">
        <f>VLOOKUP(TRIM(B531),BirthdateDraft!$A$1:$M$7865,2,FALSE)</f>
        <v>35670</v>
      </c>
      <c r="O531" s="99">
        <v>2024</v>
      </c>
    </row>
    <row r="532" spans="1:15" ht="12.75" hidden="1" customHeight="1">
      <c r="A532" s="266" t="str">
        <f>Table16[[#This Row],[PosiDT $ $ $ions2]]</f>
        <v>ILB</v>
      </c>
      <c r="B532" s="89" t="s">
        <v>6593</v>
      </c>
      <c r="C532" s="123" t="s">
        <v>817</v>
      </c>
      <c r="D532" s="123" t="s">
        <v>1113</v>
      </c>
      <c r="E532" s="115" t="s">
        <v>4299</v>
      </c>
      <c r="F532" s="115"/>
      <c r="G532" s="8">
        <v>0</v>
      </c>
      <c r="H532" s="8"/>
      <c r="K532" s="233"/>
      <c r="M532" s="319" t="e">
        <f>VLOOKUP(TRIM(B532),'Team Rosters'!$B$1:$N$3777,2,FALSE)</f>
        <v>#N/A</v>
      </c>
      <c r="N532" s="320">
        <f>VLOOKUP(TRIM(B532),BirthdateDraft!$A$1:$M$7865,2,FALSE)</f>
        <v>34603</v>
      </c>
      <c r="O532" s="99">
        <v>2024</v>
      </c>
    </row>
    <row r="533" spans="1:15" ht="12.75" hidden="1" customHeight="1">
      <c r="A533" s="266" t="str">
        <f>Table16[[#This Row],[PosiDT $ $ $ions2]]</f>
        <v>ILB OLB</v>
      </c>
      <c r="B533" s="89" t="s">
        <v>7110</v>
      </c>
      <c r="C533" s="123" t="s">
        <v>785</v>
      </c>
      <c r="D533" s="123" t="s">
        <v>11391</v>
      </c>
      <c r="E533" s="115" t="s">
        <v>4310</v>
      </c>
      <c r="F533" s="115" t="s">
        <v>4297</v>
      </c>
      <c r="G533" s="8">
        <v>6</v>
      </c>
      <c r="H533" s="8"/>
      <c r="K533" s="233"/>
      <c r="M533" s="319" t="str">
        <f>VLOOKUP(TRIM(B533),'Team Rosters'!$B$1:$N$3777,2,FALSE)</f>
        <v>TOL</v>
      </c>
      <c r="N533" s="320">
        <f>VLOOKUP(TRIM(B533),BirthdateDraft!$A$1:$M$7865,2,FALSE)</f>
        <v>35840</v>
      </c>
      <c r="O533" s="99">
        <v>2024</v>
      </c>
    </row>
    <row r="534" spans="1:15" ht="12.75" hidden="1" customHeight="1">
      <c r="A534" s="266" t="str">
        <f>Table16[[#This Row],[PosiDT $ $ $ions2]]</f>
        <v>ILB SS</v>
      </c>
      <c r="B534" s="89" t="s">
        <v>9320</v>
      </c>
      <c r="C534" s="123" t="s">
        <v>90</v>
      </c>
      <c r="D534" s="123" t="s">
        <v>11393</v>
      </c>
      <c r="E534" s="115" t="s">
        <v>4305</v>
      </c>
      <c r="F534" s="115" t="s">
        <v>4305</v>
      </c>
      <c r="G534" s="8">
        <v>3</v>
      </c>
      <c r="H534" s="8"/>
      <c r="K534" s="233"/>
      <c r="M534" s="319" t="str">
        <f>VLOOKUP(TRIM(B534),'Team Rosters'!$B$1:$N$3777,2,FALSE)</f>
        <v>BEA</v>
      </c>
      <c r="N534" s="320">
        <f>VLOOKUP(TRIM(B534),BirthdateDraft!$A$1:$M$7865,2,FALSE)</f>
        <v>36002</v>
      </c>
      <c r="O534" s="99">
        <v>2024</v>
      </c>
    </row>
    <row r="535" spans="1:15" ht="12.75" hidden="1" customHeight="1">
      <c r="A535" s="266" t="str">
        <f>Table16[[#This Row],[PosiDT $ $ $ions2]]</f>
        <v>KOR</v>
      </c>
      <c r="B535" s="89" t="s">
        <v>7420</v>
      </c>
      <c r="C535" s="123" t="s">
        <v>90</v>
      </c>
      <c r="D535" s="123" t="s">
        <v>204</v>
      </c>
      <c r="K535" s="233"/>
      <c r="M535" s="319" t="str">
        <f>VLOOKUP(TRIM(B535),'Team Rosters'!$B$1:$N$3777,2,FALSE)</f>
        <v>BEA</v>
      </c>
      <c r="N535" s="320">
        <f>VLOOKUP(TRIM(B535),BirthdateDraft!$A$1:$M$7865,2,FALSE)</f>
        <v>35627</v>
      </c>
      <c r="O535" s="99">
        <v>2024</v>
      </c>
    </row>
    <row r="536" spans="1:15" ht="12.75" hidden="1" customHeight="1">
      <c r="A536" s="266" t="str">
        <f>Table16[[#This Row],[PosiDT $ $ $ions2]]</f>
        <v>KOR</v>
      </c>
      <c r="B536" s="89" t="s">
        <v>11397</v>
      </c>
      <c r="C536" s="123" t="s">
        <v>83</v>
      </c>
      <c r="D536" s="123" t="s">
        <v>204</v>
      </c>
      <c r="K536" s="233"/>
      <c r="M536" s="319" t="str">
        <f>VLOOKUP(TRIM(B536),'Team Rosters'!$B$1:$N$3777,2,FALSE)</f>
        <v>AST</v>
      </c>
      <c r="N536" s="320" t="e">
        <f>VLOOKUP(TRIM(B536),BirthdateDraft!$A$1:$M$7865,2,FALSE)</f>
        <v>#N/A</v>
      </c>
      <c r="O536" s="99">
        <v>2024</v>
      </c>
    </row>
    <row r="537" spans="1:15" ht="12.75" hidden="1" customHeight="1">
      <c r="A537" s="266" t="str">
        <f>Table16[[#This Row],[PosiDT $ $ $ions2]]</f>
        <v>KOR</v>
      </c>
      <c r="B537" s="89" t="s">
        <v>9079</v>
      </c>
      <c r="C537" s="123" t="s">
        <v>813</v>
      </c>
      <c r="D537" s="123" t="s">
        <v>204</v>
      </c>
      <c r="K537" s="233"/>
      <c r="M537" s="319" t="str">
        <f>VLOOKUP(TRIM(B537),'Team Rosters'!$B$1:$N$3777,2,FALSE)</f>
        <v>TOK</v>
      </c>
      <c r="N537" s="320">
        <f>VLOOKUP(TRIM(B537),BirthdateDraft!$A$1:$M$7865,2,FALSE)</f>
        <v>35490</v>
      </c>
      <c r="O537" s="99">
        <v>2024</v>
      </c>
    </row>
    <row r="538" spans="1:15" ht="12.75" hidden="1" customHeight="1">
      <c r="A538" s="266" t="str">
        <f>Table16[[#This Row],[PosiDT $ $ $ions2]]</f>
        <v>KOR</v>
      </c>
      <c r="B538" s="89" t="s">
        <v>9329</v>
      </c>
      <c r="C538" s="123" t="s">
        <v>803</v>
      </c>
      <c r="D538" s="123" t="s">
        <v>204</v>
      </c>
      <c r="K538" s="233"/>
      <c r="M538" s="319" t="str">
        <f>VLOOKUP(TRIM(B538),'Team Rosters'!$B$1:$N$3777,2,FALSE)</f>
        <v>WES</v>
      </c>
      <c r="N538" s="320">
        <f>VLOOKUP(TRIM(B538),BirthdateDraft!$A$1:$M$7865,2,FALSE)</f>
        <v>34578</v>
      </c>
      <c r="O538" s="99">
        <v>2024</v>
      </c>
    </row>
    <row r="539" spans="1:15" ht="12.75" hidden="1" customHeight="1">
      <c r="A539" s="266" t="str">
        <f>Table16[[#This Row],[PosiDT $ $ $ions2]]</f>
        <v>KOR</v>
      </c>
      <c r="B539" s="89" t="s">
        <v>11401</v>
      </c>
      <c r="C539" s="123" t="s">
        <v>793</v>
      </c>
      <c r="D539" s="123" t="s">
        <v>204</v>
      </c>
      <c r="K539" s="233"/>
      <c r="M539" s="319" t="e">
        <f>VLOOKUP(TRIM(B539),'Team Rosters'!$B$1:$N$3777,2,FALSE)</f>
        <v>#N/A</v>
      </c>
      <c r="N539" s="320" t="e">
        <f>VLOOKUP(TRIM(B539),BirthdateDraft!$A$1:$M$7865,2,FALSE)</f>
        <v>#N/A</v>
      </c>
      <c r="O539" s="99">
        <v>2024</v>
      </c>
    </row>
    <row r="540" spans="1:15" ht="12.75" hidden="1" customHeight="1">
      <c r="A540" s="266" t="str">
        <f>Table16[[#This Row],[PosiDT $ $ $ions2]]</f>
        <v>KOR</v>
      </c>
      <c r="B540" s="89" t="s">
        <v>5177</v>
      </c>
      <c r="C540" s="123" t="s">
        <v>785</v>
      </c>
      <c r="D540" s="123" t="s">
        <v>204</v>
      </c>
      <c r="K540" s="233"/>
      <c r="M540" s="319" t="str">
        <f>VLOOKUP(TRIM(B540),'Team Rosters'!$B$1:$N$3777,2,FALSE)</f>
        <v>DAY</v>
      </c>
      <c r="N540" s="320">
        <f>VLOOKUP(TRIM(B540),BirthdateDraft!$A$1:$M$7865,2,FALSE)</f>
        <v>33991</v>
      </c>
      <c r="O540" s="99">
        <v>2024</v>
      </c>
    </row>
    <row r="541" spans="1:15" ht="12.75" hidden="1" customHeight="1">
      <c r="A541" s="266" t="str">
        <f>Table16[[#This Row],[PosiDT $ $ $ions2]]</f>
        <v>KOR</v>
      </c>
      <c r="B541" s="89" t="s">
        <v>9056</v>
      </c>
      <c r="C541" s="123" t="s">
        <v>2798</v>
      </c>
      <c r="D541" s="123" t="s">
        <v>204</v>
      </c>
      <c r="K541" s="233"/>
      <c r="M541" s="319" t="str">
        <f>VLOOKUP(TRIM(B541),'Team Rosters'!$B$1:$N$3777,2,FALSE)</f>
        <v>BLU</v>
      </c>
      <c r="N541" s="320">
        <f>VLOOKUP(TRIM(B541),BirthdateDraft!$A$1:$M$7865,2,FALSE)</f>
        <v>35827</v>
      </c>
      <c r="O541" s="99">
        <v>2024</v>
      </c>
    </row>
    <row r="542" spans="1:15" ht="12.75" hidden="1" customHeight="1">
      <c r="A542" s="266" t="str">
        <f>Table16[[#This Row],[PosiDT $ $ $ions2]]</f>
        <v>KOR</v>
      </c>
      <c r="B542" s="89" t="s">
        <v>8193</v>
      </c>
      <c r="C542" s="123" t="s">
        <v>785</v>
      </c>
      <c r="D542" s="123" t="s">
        <v>204</v>
      </c>
      <c r="K542" s="233"/>
      <c r="M542" s="319" t="str">
        <f>VLOOKUP(TRIM(B542),'Team Rosters'!$B$1:$N$3777,2,FALSE)</f>
        <v>JER</v>
      </c>
      <c r="N542" s="320">
        <f>VLOOKUP(TRIM(B542),BirthdateDraft!$A$1:$M$7865,2,FALSE)</f>
        <v>36162</v>
      </c>
      <c r="O542" s="99">
        <v>2024</v>
      </c>
    </row>
    <row r="543" spans="1:15" ht="12.75" hidden="1" customHeight="1">
      <c r="A543" s="266" t="str">
        <f>Table16[[#This Row],[PosiDT $ $ $ions2]]</f>
        <v>KOR</v>
      </c>
      <c r="B543" s="89" t="s">
        <v>8196</v>
      </c>
      <c r="C543" s="123" t="s">
        <v>797</v>
      </c>
      <c r="D543" s="123" t="s">
        <v>204</v>
      </c>
      <c r="K543" s="233"/>
      <c r="M543" s="319" t="str">
        <f>VLOOKUP(TRIM(B543),'Team Rosters'!$B$1:$N$3777,2,FALSE)</f>
        <v>BLD</v>
      </c>
      <c r="N543" s="320">
        <f>VLOOKUP(TRIM(B543),BirthdateDraft!$A$1:$M$7865,2,FALSE)</f>
        <v>36073</v>
      </c>
      <c r="O543" s="99">
        <v>2024</v>
      </c>
    </row>
    <row r="544" spans="1:15" ht="12.75" hidden="1" customHeight="1">
      <c r="A544" s="266" t="str">
        <f>Table16[[#This Row],[PosiDT $ $ $ions2]]</f>
        <v>KOR PR</v>
      </c>
      <c r="B544" s="89" t="s">
        <v>6702</v>
      </c>
      <c r="C544" s="123" t="s">
        <v>8191</v>
      </c>
      <c r="D544" s="123" t="s">
        <v>206</v>
      </c>
      <c r="K544" s="233"/>
      <c r="M544" s="319" t="str">
        <f>VLOOKUP(TRIM(B544),'Team Rosters'!$B$1:$N$3777,2,FALSE)</f>
        <v>BLD</v>
      </c>
      <c r="N544" s="320">
        <f>VLOOKUP(TRIM(B544),BirthdateDraft!$A$1:$M$7865,2,FALSE)</f>
        <v>34069</v>
      </c>
      <c r="O544" s="99">
        <v>2024</v>
      </c>
    </row>
    <row r="545" spans="1:15" ht="12.75" hidden="1" customHeight="1">
      <c r="A545" s="266" t="str">
        <f>Table16[[#This Row],[PosiDT $ $ $ions2]]</f>
        <v>KOR PR</v>
      </c>
      <c r="B545" s="89" t="s">
        <v>10182</v>
      </c>
      <c r="C545" s="123" t="s">
        <v>804</v>
      </c>
      <c r="D545" s="123" t="s">
        <v>206</v>
      </c>
      <c r="K545" s="233"/>
      <c r="M545" s="319" t="str">
        <f>VLOOKUP(TRIM(B545),'Team Rosters'!$B$1:$N$3777,2,FALSE)</f>
        <v>ANN</v>
      </c>
      <c r="N545" s="320">
        <f>VLOOKUP(TRIM(B545),BirthdateDraft!$A$1:$M$7865,2,FALSE)</f>
        <v>35507</v>
      </c>
      <c r="O545" s="99">
        <v>2024</v>
      </c>
    </row>
    <row r="546" spans="1:15" ht="12.75" hidden="1" customHeight="1">
      <c r="A546" s="266" t="str">
        <f>Table16[[#This Row],[PosiDT $ $ $ions2]]</f>
        <v>KOR PR</v>
      </c>
      <c r="B546" s="89" t="s">
        <v>11037</v>
      </c>
      <c r="C546" s="123" t="s">
        <v>5991</v>
      </c>
      <c r="D546" s="123" t="s">
        <v>206</v>
      </c>
      <c r="K546" s="233"/>
      <c r="M546" s="319" t="str">
        <f>VLOOKUP(TRIM(B546),'Team Rosters'!$B$1:$N$3777,2,FALSE)</f>
        <v>TOK</v>
      </c>
      <c r="N546" s="320">
        <f>VLOOKUP(TRIM(B546),BirthdateDraft!$A$1:$M$7865,2,FALSE)</f>
        <v>36780</v>
      </c>
      <c r="O546" s="99">
        <v>2024</v>
      </c>
    </row>
    <row r="547" spans="1:15" ht="12.75" hidden="1" customHeight="1">
      <c r="A547" s="266" t="str">
        <f>Table16[[#This Row],[PosiDT $ $ $ions2]]</f>
        <v>KOR PR</v>
      </c>
      <c r="B547" s="89" t="s">
        <v>8134</v>
      </c>
      <c r="C547" s="123" t="s">
        <v>801</v>
      </c>
      <c r="D547" s="123" t="s">
        <v>206</v>
      </c>
      <c r="K547" s="233"/>
      <c r="M547" s="319" t="str">
        <f>VLOOKUP(TRIM(B547),'Team Rosters'!$B$1:$N$3777,2,FALSE)</f>
        <v>ROS</v>
      </c>
      <c r="N547" s="320">
        <f>VLOOKUP(TRIM(B547),BirthdateDraft!$A$1:$M$7865,2,FALSE)</f>
        <v>35685</v>
      </c>
      <c r="O547" s="99">
        <v>2024</v>
      </c>
    </row>
    <row r="548" spans="1:15" ht="12.75" hidden="1" customHeight="1">
      <c r="A548" s="266" t="str">
        <f>Table16[[#This Row],[PosiDT $ $ $ions2]]</f>
        <v>KOR PR</v>
      </c>
      <c r="B548" s="89" t="s">
        <v>6756</v>
      </c>
      <c r="C548" s="123" t="s">
        <v>799</v>
      </c>
      <c r="D548" s="123" t="s">
        <v>206</v>
      </c>
      <c r="K548" s="233"/>
      <c r="M548" s="319" t="str">
        <f>VLOOKUP(TRIM(B548),'Team Rosters'!$B$1:$N$3777,2,FALSE)</f>
        <v>DRA</v>
      </c>
      <c r="N548" s="320">
        <f>VLOOKUP(TRIM(B548),BirthdateDraft!$A$1:$M$7865,2,FALSE)</f>
        <v>34947</v>
      </c>
      <c r="O548" s="99">
        <v>2024</v>
      </c>
    </row>
    <row r="549" spans="1:15" ht="12.75" hidden="1" customHeight="1">
      <c r="A549" s="266" t="str">
        <f>Table16[[#This Row],[PosiDT $ $ $ions2]]</f>
        <v>KOR PR</v>
      </c>
      <c r="B549" s="89" t="s">
        <v>11398</v>
      </c>
      <c r="C549" s="123" t="s">
        <v>5390</v>
      </c>
      <c r="D549" s="123" t="s">
        <v>206</v>
      </c>
      <c r="K549" s="233"/>
      <c r="M549" s="319" t="str">
        <f>VLOOKUP(TRIM(B549),'Team Rosters'!$B$1:$N$3777,2,FALSE)</f>
        <v>DEL</v>
      </c>
      <c r="N549" s="320" t="e">
        <f>VLOOKUP(TRIM(B549),BirthdateDraft!$A$1:$M$7865,2,FALSE)</f>
        <v>#N/A</v>
      </c>
      <c r="O549" s="99">
        <v>2024</v>
      </c>
    </row>
    <row r="550" spans="1:15" ht="12.75" hidden="1" customHeight="1">
      <c r="A550" s="266" t="str">
        <f>Table16[[#This Row],[PosiDT $ $ $ions2]]</f>
        <v>LB</v>
      </c>
      <c r="B550" s="89" t="s">
        <v>6554</v>
      </c>
      <c r="C550" s="123" t="s">
        <v>795</v>
      </c>
      <c r="D550" s="123" t="s">
        <v>2407</v>
      </c>
      <c r="E550" s="115" t="s">
        <v>4299</v>
      </c>
      <c r="F550" s="115"/>
      <c r="G550" s="8">
        <v>0</v>
      </c>
      <c r="H550" s="8"/>
      <c r="K550" s="233"/>
      <c r="M550" s="319" t="e">
        <f>VLOOKUP(TRIM(B550),'Team Rosters'!$B$1:$N$3777,2,FALSE)</f>
        <v>#N/A</v>
      </c>
      <c r="N550" s="320">
        <f>VLOOKUP(TRIM(B550),BirthdateDraft!$A$1:$M$7865,2,FALSE)</f>
        <v>35045</v>
      </c>
      <c r="O550" s="99">
        <v>2024</v>
      </c>
    </row>
    <row r="551" spans="1:15" ht="12.75" hidden="1" customHeight="1">
      <c r="A551" s="266" t="str">
        <f>Table16[[#This Row],[PosiDT $ $ $ions2]]</f>
        <v>LB</v>
      </c>
      <c r="B551" s="89" t="s">
        <v>10099</v>
      </c>
      <c r="C551" s="123" t="s">
        <v>2798</v>
      </c>
      <c r="D551" s="123" t="s">
        <v>2407</v>
      </c>
      <c r="E551" s="115" t="s">
        <v>4299</v>
      </c>
      <c r="F551" s="115"/>
      <c r="G551" s="8">
        <v>0</v>
      </c>
      <c r="H551" s="8"/>
      <c r="K551" s="233"/>
      <c r="M551" s="319" t="e">
        <f>VLOOKUP(TRIM(B551),'Team Rosters'!$B$1:$N$3777,2,FALSE)</f>
        <v>#N/A</v>
      </c>
      <c r="N551" s="320">
        <f>VLOOKUP(TRIM(B551),BirthdateDraft!$A$1:$M$7865,2,FALSE)</f>
        <v>36614</v>
      </c>
      <c r="O551" s="99">
        <v>2024</v>
      </c>
    </row>
    <row r="552" spans="1:15" ht="12.75" hidden="1" customHeight="1">
      <c r="A552" s="266" t="str">
        <f>Table16[[#This Row],[PosiDT $ $ $ions2]]</f>
        <v>LB</v>
      </c>
      <c r="B552" s="89" t="s">
        <v>8004</v>
      </c>
      <c r="C552" s="123" t="s">
        <v>81</v>
      </c>
      <c r="D552" s="123" t="s">
        <v>2407</v>
      </c>
      <c r="E552" s="115" t="s">
        <v>4299</v>
      </c>
      <c r="F552" s="115"/>
      <c r="G552" s="8">
        <v>0</v>
      </c>
      <c r="H552" s="8"/>
      <c r="K552" s="233"/>
      <c r="M552" s="319" t="str">
        <f>VLOOKUP(TRIM(B552),'Team Rosters'!$B$1:$N$3777,2,FALSE)</f>
        <v>VIR</v>
      </c>
      <c r="N552" s="320">
        <f>VLOOKUP(TRIM(B552),BirthdateDraft!$A$1:$M$7865,2,FALSE)</f>
        <v>35496</v>
      </c>
      <c r="O552" s="99">
        <v>2024</v>
      </c>
    </row>
    <row r="553" spans="1:15" ht="12.75" hidden="1" customHeight="1">
      <c r="A553" s="266" t="str">
        <f>Table16[[#This Row],[PosiDT $ $ $ions2]]</f>
        <v>LB</v>
      </c>
      <c r="B553" s="89" t="s">
        <v>7938</v>
      </c>
      <c r="C553" s="123" t="s">
        <v>790</v>
      </c>
      <c r="D553" s="123" t="s">
        <v>2407</v>
      </c>
      <c r="E553" s="115" t="s">
        <v>4299</v>
      </c>
      <c r="F553" s="115"/>
      <c r="G553" s="8">
        <v>0</v>
      </c>
      <c r="H553" s="8"/>
      <c r="K553" s="233"/>
      <c r="M553" s="319" t="str">
        <f>VLOOKUP(TRIM(B553),'Team Rosters'!$B$1:$N$3777,2,FALSE)</f>
        <v>DAY</v>
      </c>
      <c r="N553" s="320">
        <f>VLOOKUP(TRIM(B553),BirthdateDraft!$A$1:$M$7865,2,FALSE)</f>
        <v>35887</v>
      </c>
      <c r="O553" s="99">
        <v>2024</v>
      </c>
    </row>
    <row r="554" spans="1:15" ht="12.75" hidden="1" customHeight="1">
      <c r="A554" s="266" t="str">
        <f>Table16[[#This Row],[PosiDT $ $ $ions2]]</f>
        <v>LB</v>
      </c>
      <c r="B554" s="89" t="s">
        <v>11012</v>
      </c>
      <c r="C554" s="123" t="s">
        <v>8191</v>
      </c>
      <c r="D554" s="123" t="s">
        <v>2407</v>
      </c>
      <c r="E554" s="115" t="s">
        <v>4299</v>
      </c>
      <c r="F554" s="115"/>
      <c r="G554" s="8">
        <v>0</v>
      </c>
      <c r="H554" s="8"/>
      <c r="K554" s="233"/>
      <c r="M554" s="319" t="str">
        <f>VLOOKUP(TRIM(B554),'Team Rosters'!$B$1:$N$3777,2,FALSE)</f>
        <v>DRA</v>
      </c>
      <c r="N554" s="320">
        <f>VLOOKUP(TRIM(B554),BirthdateDraft!$A$1:$M$7865,2,FALSE)</f>
        <v>36689</v>
      </c>
      <c r="O554" s="99">
        <v>2024</v>
      </c>
    </row>
    <row r="555" spans="1:15" ht="12.75" hidden="1" customHeight="1">
      <c r="A555" s="266" t="str">
        <f>Table16[[#This Row],[PosiDT $ $ $ions2]]</f>
        <v>LB</v>
      </c>
      <c r="B555" s="89" t="s">
        <v>7218</v>
      </c>
      <c r="C555" s="123" t="s">
        <v>813</v>
      </c>
      <c r="D555" s="123" t="s">
        <v>2407</v>
      </c>
      <c r="E555" s="115" t="s">
        <v>4299</v>
      </c>
      <c r="F555" s="115"/>
      <c r="G555" s="8">
        <v>0</v>
      </c>
      <c r="H555" s="8"/>
      <c r="K555" s="233"/>
      <c r="M555" s="319" t="str">
        <f>VLOOKUP(TRIM(B555),'Team Rosters'!$B$1:$N$3777,2,FALSE)</f>
        <v>CHA</v>
      </c>
      <c r="N555" s="320">
        <f>VLOOKUP(TRIM(B555),BirthdateDraft!$A$1:$M$7865,2,FALSE)</f>
        <v>35994</v>
      </c>
      <c r="O555" s="99">
        <v>2024</v>
      </c>
    </row>
    <row r="556" spans="1:15" ht="12.75" hidden="1" customHeight="1">
      <c r="A556" s="266" t="str">
        <f>Table16[[#This Row],[PosiDT $ $ $ions2]]</f>
        <v>LB</v>
      </c>
      <c r="B556" s="89" t="s">
        <v>10179</v>
      </c>
      <c r="C556" s="123" t="s">
        <v>799</v>
      </c>
      <c r="D556" s="123" t="s">
        <v>2407</v>
      </c>
      <c r="E556" s="115" t="s">
        <v>4299</v>
      </c>
      <c r="F556" s="115"/>
      <c r="G556" s="8">
        <v>0</v>
      </c>
      <c r="H556" s="8"/>
      <c r="K556" s="233"/>
      <c r="M556" s="319" t="e">
        <f>VLOOKUP(TRIM(B556),'Team Rosters'!$B$1:$N$3777,2,FALSE)</f>
        <v>#N/A</v>
      </c>
      <c r="N556" s="320">
        <f>VLOOKUP(TRIM(B556),BirthdateDraft!$A$1:$M$7865,2,FALSE)</f>
        <v>36200</v>
      </c>
      <c r="O556" s="99">
        <v>2024</v>
      </c>
    </row>
    <row r="557" spans="1:15" ht="12.75" hidden="1" customHeight="1">
      <c r="A557" s="266" t="str">
        <f>Table16[[#This Row],[PosiDT $ $ $ions2]]</f>
        <v>LB</v>
      </c>
      <c r="B557" s="89" t="s">
        <v>6091</v>
      </c>
      <c r="C557" s="123" t="s">
        <v>793</v>
      </c>
      <c r="D557" s="123" t="s">
        <v>2407</v>
      </c>
      <c r="E557" s="115" t="s">
        <v>4299</v>
      </c>
      <c r="F557" s="115"/>
      <c r="G557" s="8">
        <v>0</v>
      </c>
      <c r="H557" s="8"/>
      <c r="K557" s="233"/>
      <c r="M557" s="319" t="str">
        <f>VLOOKUP(TRIM(B557),'Team Rosters'!$B$1:$N$3777,2,FALSE)</f>
        <v>AST</v>
      </c>
      <c r="N557" s="320">
        <f>VLOOKUP(TRIM(B557),BirthdateDraft!$A$1:$M$7865,2,FALSE)</f>
        <v>34473</v>
      </c>
      <c r="O557" s="99">
        <v>2024</v>
      </c>
    </row>
    <row r="558" spans="1:15" ht="12.75" hidden="1" customHeight="1">
      <c r="A558" s="266" t="str">
        <f>Table16[[#This Row],[PosiDT $ $ $ions2]]</f>
        <v>LB</v>
      </c>
      <c r="B558" s="89" t="s">
        <v>9197</v>
      </c>
      <c r="C558" s="123" t="s">
        <v>800</v>
      </c>
      <c r="D558" s="123" t="s">
        <v>2407</v>
      </c>
      <c r="E558" s="115" t="s">
        <v>4299</v>
      </c>
      <c r="F558" s="115"/>
      <c r="G558" s="8">
        <v>0</v>
      </c>
      <c r="H558" s="8"/>
      <c r="K558" s="233"/>
      <c r="M558" s="319" t="e">
        <f>VLOOKUP(TRIM(B558),'Team Rosters'!$B$1:$N$3777,2,FALSE)</f>
        <v>#N/A</v>
      </c>
      <c r="N558" s="320">
        <f>VLOOKUP(TRIM(B558),BirthdateDraft!$A$1:$M$7865,2,FALSE)</f>
        <v>35886</v>
      </c>
      <c r="O558" s="99">
        <v>2024</v>
      </c>
    </row>
    <row r="559" spans="1:15" ht="12.75" hidden="1" customHeight="1">
      <c r="A559" s="266" t="str">
        <f>Table16[[#This Row],[PosiDT $ $ $ions2]]</f>
        <v>LB</v>
      </c>
      <c r="B559" s="89" t="s">
        <v>6598</v>
      </c>
      <c r="C559" s="123" t="s">
        <v>2798</v>
      </c>
      <c r="D559" s="123" t="s">
        <v>2407</v>
      </c>
      <c r="E559" s="115" t="s">
        <v>4299</v>
      </c>
      <c r="F559" s="115"/>
      <c r="G559" s="8">
        <v>4</v>
      </c>
      <c r="H559" s="8"/>
      <c r="K559" s="233"/>
      <c r="M559" s="319" t="str">
        <f>VLOOKUP(TRIM(B559),'Team Rosters'!$B$1:$N$3777,2,FALSE)</f>
        <v>DRA</v>
      </c>
      <c r="N559" s="320">
        <f>VLOOKUP(TRIM(B559),BirthdateDraft!$A$1:$M$7865,2,FALSE)</f>
        <v>35312</v>
      </c>
      <c r="O559" s="99">
        <v>2024</v>
      </c>
    </row>
    <row r="560" spans="1:15" ht="12.75" hidden="1" customHeight="1">
      <c r="A560" s="266" t="str">
        <f>Table16[[#This Row],[PosiDT $ $ $ions2]]</f>
        <v>LB</v>
      </c>
      <c r="B560" s="89" t="s">
        <v>8005</v>
      </c>
      <c r="C560" s="123" t="s">
        <v>81</v>
      </c>
      <c r="D560" t="s">
        <v>2407</v>
      </c>
      <c r="E560" s="115" t="s">
        <v>4299</v>
      </c>
      <c r="F560" s="115"/>
      <c r="G560" s="8">
        <v>0</v>
      </c>
      <c r="H560" s="8"/>
      <c r="K560" s="233"/>
      <c r="M560" s="319" t="str">
        <f>VLOOKUP(TRIM(B560),'Team Rosters'!$B$1:$N$3777,2,FALSE)</f>
        <v>VIR</v>
      </c>
      <c r="N560" s="320">
        <f>VLOOKUP(TRIM(B560),BirthdateDraft!$A$1:$M$7865,2,FALSE)</f>
        <v>35694</v>
      </c>
      <c r="O560" s="99">
        <v>2024</v>
      </c>
    </row>
    <row r="561" spans="1:15" ht="12.75" hidden="1" customHeight="1">
      <c r="A561" s="266" t="str">
        <f>Table16[[#This Row],[PosiDT $ $ $ions2]]</f>
        <v>LB</v>
      </c>
      <c r="B561" s="89" t="s">
        <v>10124</v>
      </c>
      <c r="C561" s="123" t="s">
        <v>804</v>
      </c>
      <c r="D561" t="s">
        <v>2407</v>
      </c>
      <c r="E561" s="115" t="s">
        <v>4297</v>
      </c>
      <c r="F561" s="115"/>
      <c r="G561" s="8">
        <v>2</v>
      </c>
      <c r="H561" s="8"/>
      <c r="K561" s="233"/>
      <c r="M561" s="319" t="str">
        <f>VLOOKUP(TRIM(B561),'Team Rosters'!$B$1:$N$3777,2,FALSE)</f>
        <v>AST</v>
      </c>
      <c r="N561" s="320">
        <f>VLOOKUP(TRIM(B561),BirthdateDraft!$A$1:$M$7865,2,FALSE)</f>
        <v>36873</v>
      </c>
      <c r="O561" s="99">
        <v>2024</v>
      </c>
    </row>
    <row r="562" spans="1:15" ht="12.75" hidden="1" customHeight="1">
      <c r="A562" s="266" t="str">
        <f>Table16[[#This Row],[PosiDT $ $ $ions2]]</f>
        <v>LB</v>
      </c>
      <c r="B562" s="89" t="s">
        <v>7953</v>
      </c>
      <c r="C562" s="123" t="s">
        <v>2798</v>
      </c>
      <c r="D562" t="s">
        <v>2407</v>
      </c>
      <c r="E562" s="115" t="s">
        <v>4299</v>
      </c>
      <c r="F562" s="115"/>
      <c r="G562" s="8">
        <v>3</v>
      </c>
      <c r="H562" s="8"/>
      <c r="K562" s="233"/>
      <c r="M562" s="319" t="str">
        <f>VLOOKUP(TRIM(B562),'Team Rosters'!$B$1:$N$3777,2,FALSE)</f>
        <v>ROS</v>
      </c>
      <c r="N562" s="320">
        <f>VLOOKUP(TRIM(B562),BirthdateDraft!$A$1:$M$7865,2,FALSE)</f>
        <v>35326</v>
      </c>
      <c r="O562" s="99">
        <v>2024</v>
      </c>
    </row>
    <row r="563" spans="1:15" ht="12.75" hidden="1" customHeight="1">
      <c r="A563" s="266" t="str">
        <f>Table16[[#This Row],[PosiDT $ $ $ions2]]</f>
        <v>LB</v>
      </c>
      <c r="B563" s="89" t="s">
        <v>7174</v>
      </c>
      <c r="C563" s="123" t="s">
        <v>3414</v>
      </c>
      <c r="D563" t="s">
        <v>2407</v>
      </c>
      <c r="E563" s="115" t="s">
        <v>4299</v>
      </c>
      <c r="F563" s="115"/>
      <c r="G563" s="8">
        <v>0</v>
      </c>
      <c r="H563" s="8"/>
      <c r="K563" s="233"/>
      <c r="M563" s="319" t="e">
        <f>VLOOKUP(TRIM(B563),'Team Rosters'!$B$1:$N$3777,2,FALSE)</f>
        <v>#N/A</v>
      </c>
      <c r="N563" s="320">
        <f>VLOOKUP(TRIM(B563),BirthdateDraft!$A$1:$M$7865,2,FALSE)</f>
        <v>34022</v>
      </c>
      <c r="O563" s="99">
        <v>2024</v>
      </c>
    </row>
    <row r="564" spans="1:15" ht="12.75" hidden="1" customHeight="1">
      <c r="A564" s="266" t="str">
        <f>Table16[[#This Row],[PosiDT $ $ $ions2]]</f>
        <v>LB</v>
      </c>
      <c r="B564" s="89" t="s">
        <v>11057</v>
      </c>
      <c r="C564" s="123" t="s">
        <v>804</v>
      </c>
      <c r="D564" t="s">
        <v>2407</v>
      </c>
      <c r="E564" s="115" t="s">
        <v>4299</v>
      </c>
      <c r="F564" s="115"/>
      <c r="G564" s="8">
        <v>0</v>
      </c>
      <c r="H564" s="8"/>
      <c r="K564" s="233"/>
      <c r="M564" s="319" t="e">
        <f>VLOOKUP(TRIM(B564),'Team Rosters'!$B$1:$N$3777,2,FALSE)</f>
        <v>#N/A</v>
      </c>
      <c r="N564" s="320">
        <f>VLOOKUP(TRIM(B564),BirthdateDraft!$A$1:$M$7865,2,FALSE)</f>
        <v>36186</v>
      </c>
      <c r="O564" s="99">
        <v>2024</v>
      </c>
    </row>
    <row r="565" spans="1:15" ht="12.75" hidden="1" customHeight="1">
      <c r="A565" s="266" t="str">
        <f>Table16[[#This Row],[PosiDT $ $ $ions2]]</f>
        <v>LB</v>
      </c>
      <c r="B565" s="89" t="s">
        <v>6652</v>
      </c>
      <c r="C565" s="123" t="s">
        <v>82</v>
      </c>
      <c r="D565" t="s">
        <v>2407</v>
      </c>
      <c r="E565" s="115" t="s">
        <v>4299</v>
      </c>
      <c r="F565" s="115"/>
      <c r="G565" s="8">
        <v>0</v>
      </c>
      <c r="H565" s="8"/>
      <c r="K565" s="233"/>
      <c r="M565" s="319" t="str">
        <f>VLOOKUP(TRIM(B565),'Team Rosters'!$B$1:$N$3777,2,FALSE)</f>
        <v>BIR</v>
      </c>
      <c r="N565" s="320">
        <f>VLOOKUP(TRIM(B565),BirthdateDraft!$A$1:$M$7865,2,FALSE)</f>
        <v>34950</v>
      </c>
      <c r="O565" s="99">
        <v>2024</v>
      </c>
    </row>
    <row r="566" spans="1:15" ht="12.75" hidden="1" customHeight="1">
      <c r="A566" s="266" t="str">
        <f>Table16[[#This Row],[PosiDT $ $ $ions2]]</f>
        <v>LB</v>
      </c>
      <c r="B566" s="89" t="s">
        <v>9178</v>
      </c>
      <c r="C566" s="123" t="s">
        <v>795</v>
      </c>
      <c r="D566" t="s">
        <v>2407</v>
      </c>
      <c r="E566" s="115" t="s">
        <v>4299</v>
      </c>
      <c r="F566" s="115"/>
      <c r="G566" s="8">
        <v>0</v>
      </c>
      <c r="H566" s="8"/>
      <c r="K566" s="233"/>
      <c r="M566" s="319" t="str">
        <f>VLOOKUP(TRIM(B566),'Team Rosters'!$B$1:$N$3777,2,FALSE)</f>
        <v>LON</v>
      </c>
      <c r="N566" s="320">
        <f>VLOOKUP(TRIM(B566),BirthdateDraft!$A$1:$M$7865,2,FALSE)</f>
        <v>36312</v>
      </c>
      <c r="O566" s="99">
        <v>2024</v>
      </c>
    </row>
    <row r="567" spans="1:15" ht="12.75" hidden="1" customHeight="1">
      <c r="A567" s="266" t="str">
        <f>Table16[[#This Row],[PosiDT $ $ $ions2]]</f>
        <v>LB</v>
      </c>
      <c r="B567" s="89" t="s">
        <v>7978</v>
      </c>
      <c r="C567" s="123" t="s">
        <v>798</v>
      </c>
      <c r="D567" t="s">
        <v>2407</v>
      </c>
      <c r="E567" s="115" t="s">
        <v>4299</v>
      </c>
      <c r="F567" s="115"/>
      <c r="G567" s="8">
        <v>0</v>
      </c>
      <c r="H567" s="8"/>
      <c r="K567" s="233"/>
      <c r="M567" s="319" t="e">
        <f>VLOOKUP(TRIM(B567),'Team Rosters'!$B$1:$N$3777,2,FALSE)</f>
        <v>#N/A</v>
      </c>
      <c r="N567" s="320">
        <f>VLOOKUP(TRIM(B567),BirthdateDraft!$A$1:$M$7865,2,FALSE)</f>
        <v>35312</v>
      </c>
      <c r="O567" s="99">
        <v>2024</v>
      </c>
    </row>
    <row r="568" spans="1:15" ht="12.75" hidden="1" customHeight="1">
      <c r="A568" s="266" t="str">
        <f>Table16[[#This Row],[PosiDT $ $ $ions2]]</f>
        <v>LB</v>
      </c>
      <c r="B568" s="89" t="s">
        <v>7985</v>
      </c>
      <c r="C568" s="123" t="s">
        <v>806</v>
      </c>
      <c r="D568" t="s">
        <v>2407</v>
      </c>
      <c r="E568" s="115" t="s">
        <v>4299</v>
      </c>
      <c r="F568" s="115"/>
      <c r="G568" s="8">
        <v>3</v>
      </c>
      <c r="H568" s="8"/>
      <c r="K568" s="233"/>
      <c r="M568" s="319" t="str">
        <f>VLOOKUP(TRIM(B568),'Team Rosters'!$B$1:$N$3777,2,FALSE)</f>
        <v>ANN</v>
      </c>
      <c r="N568" s="320">
        <f>VLOOKUP(TRIM(B568),BirthdateDraft!$A$1:$M$7865,2,FALSE)</f>
        <v>35778</v>
      </c>
      <c r="O568" s="99">
        <v>2024</v>
      </c>
    </row>
    <row r="569" spans="1:15" ht="12.75" hidden="1" customHeight="1">
      <c r="A569" s="266" t="str">
        <f>Table16[[#This Row],[PosiDT $ $ $ions2]]</f>
        <v>LB</v>
      </c>
      <c r="B569" s="89" t="s">
        <v>10206</v>
      </c>
      <c r="C569" s="123" t="s">
        <v>85</v>
      </c>
      <c r="D569" t="s">
        <v>2407</v>
      </c>
      <c r="E569" s="115" t="s">
        <v>4299</v>
      </c>
      <c r="F569" s="115"/>
      <c r="G569" s="8">
        <v>0</v>
      </c>
      <c r="H569" s="8"/>
      <c r="K569" s="233"/>
      <c r="M569" s="319" t="str">
        <f>VLOOKUP(TRIM(B569),'Team Rosters'!$B$1:$N$3777,2,FALSE)</f>
        <v>TOR</v>
      </c>
      <c r="N569" s="320">
        <f>VLOOKUP(TRIM(B569),BirthdateDraft!$A$1:$M$7865,2,FALSE)</f>
        <v>35965</v>
      </c>
      <c r="O569" s="99">
        <v>2024</v>
      </c>
    </row>
    <row r="570" spans="1:15" ht="12.75" hidden="1" customHeight="1">
      <c r="A570" s="266" t="str">
        <f>Table16[[#This Row],[PosiDT $ $ $ions2]]</f>
        <v>LB</v>
      </c>
      <c r="B570" s="89" t="s">
        <v>8985</v>
      </c>
      <c r="C570" s="123" t="s">
        <v>800</v>
      </c>
      <c r="D570" t="s">
        <v>2407</v>
      </c>
      <c r="E570" s="115" t="s">
        <v>4299</v>
      </c>
      <c r="F570" s="115"/>
      <c r="G570" s="8">
        <v>0</v>
      </c>
      <c r="H570" s="8"/>
      <c r="K570" s="233"/>
      <c r="M570" s="319" t="e">
        <f>VLOOKUP(TRIM(B570),'Team Rosters'!$B$1:$N$3777,2,FALSE)</f>
        <v>#N/A</v>
      </c>
      <c r="N570" s="320">
        <f>VLOOKUP(TRIM(B570),BirthdateDraft!$A$1:$M$7865,2,FALSE)</f>
        <v>35765</v>
      </c>
      <c r="O570" s="99">
        <v>2024</v>
      </c>
    </row>
    <row r="571" spans="1:15" ht="12.75" hidden="1" customHeight="1">
      <c r="A571" s="266" t="str">
        <f>Table16[[#This Row],[PosiDT $ $ $ions2]]</f>
        <v>LB</v>
      </c>
      <c r="B571" s="89" t="s">
        <v>11107</v>
      </c>
      <c r="C571" s="123" t="s">
        <v>5991</v>
      </c>
      <c r="D571" t="s">
        <v>2407</v>
      </c>
      <c r="E571" s="115" t="s">
        <v>4299</v>
      </c>
      <c r="F571" s="115"/>
      <c r="G571" s="8">
        <v>0</v>
      </c>
      <c r="H571" s="8"/>
      <c r="K571" s="233"/>
      <c r="M571" s="319" t="str">
        <f>VLOOKUP(TRIM(B571),'Team Rosters'!$B$1:$N$3777,2,FALSE)</f>
        <v>LAS</v>
      </c>
      <c r="N571" s="320">
        <f>VLOOKUP(TRIM(B571),BirthdateDraft!$A$1:$M$7865,2,FALSE)</f>
        <v>36482</v>
      </c>
      <c r="O571" s="99">
        <v>2024</v>
      </c>
    </row>
    <row r="572" spans="1:15" ht="12.75" hidden="1" customHeight="1">
      <c r="A572" s="266" t="str">
        <f>Table16[[#This Row],[PosiDT $ $ $ions2]]</f>
        <v>LB</v>
      </c>
      <c r="B572" s="89" t="s">
        <v>11125</v>
      </c>
      <c r="C572" s="123" t="s">
        <v>808</v>
      </c>
      <c r="D572" t="s">
        <v>2407</v>
      </c>
      <c r="E572" s="115" t="s">
        <v>4299</v>
      </c>
      <c r="F572" s="115"/>
      <c r="G572" s="8">
        <v>0</v>
      </c>
      <c r="H572" s="8"/>
      <c r="K572" s="233"/>
      <c r="M572" s="319" t="e">
        <f>VLOOKUP(TRIM(B572),'Team Rosters'!$B$1:$N$3777,2,FALSE)</f>
        <v>#N/A</v>
      </c>
      <c r="N572" s="320">
        <f>VLOOKUP(TRIM(B572),BirthdateDraft!$A$1:$M$7865,2,FALSE)</f>
        <v>36210</v>
      </c>
      <c r="O572" s="99">
        <v>2024</v>
      </c>
    </row>
    <row r="573" spans="1:15" ht="12.75" hidden="1" customHeight="1">
      <c r="A573" s="266" t="str">
        <f>Table16[[#This Row],[PosiDT $ $ $ions2]]</f>
        <v>LB</v>
      </c>
      <c r="B573" s="89" t="s">
        <v>5485</v>
      </c>
      <c r="C573" s="123" t="s">
        <v>803</v>
      </c>
      <c r="D573" t="s">
        <v>2407</v>
      </c>
      <c r="E573" s="115" t="s">
        <v>4297</v>
      </c>
      <c r="F573" s="115"/>
      <c r="G573" s="8">
        <v>3</v>
      </c>
      <c r="H573" s="8"/>
      <c r="K573" s="233"/>
      <c r="M573" s="319" t="str">
        <f>VLOOKUP(TRIM(B573),'Team Rosters'!$B$1:$N$3777,2,FALSE)</f>
        <v>DAY</v>
      </c>
      <c r="N573" s="320">
        <f>VLOOKUP(TRIM(B573),BirthdateDraft!$A$1:$M$7865,2,FALSE)</f>
        <v>34945</v>
      </c>
      <c r="O573" s="99">
        <v>2024</v>
      </c>
    </row>
    <row r="574" spans="1:15" ht="12.75" hidden="1" customHeight="1">
      <c r="A574" s="266" t="str">
        <f>Table16[[#This Row],[PosiDT $ $ $ions2]]</f>
        <v>LB</v>
      </c>
      <c r="B574" s="89" t="s">
        <v>11129</v>
      </c>
      <c r="C574" s="123" t="s">
        <v>791</v>
      </c>
      <c r="D574" t="s">
        <v>2407</v>
      </c>
      <c r="E574" s="115" t="s">
        <v>4299</v>
      </c>
      <c r="F574" s="115"/>
      <c r="G574" s="8">
        <v>0</v>
      </c>
      <c r="H574" s="8"/>
      <c r="K574" s="233"/>
      <c r="M574" s="319" t="e">
        <f>VLOOKUP(TRIM(B574),'Team Rosters'!$B$1:$N$3777,2,FALSE)</f>
        <v>#N/A</v>
      </c>
      <c r="N574" s="320">
        <f>VLOOKUP(TRIM(B574),BirthdateDraft!$A$1:$M$7865,2,FALSE)</f>
        <v>35996</v>
      </c>
      <c r="O574" s="99">
        <v>2024</v>
      </c>
    </row>
    <row r="575" spans="1:15" ht="12.75" hidden="1" customHeight="1">
      <c r="A575" s="266" t="str">
        <f>Table16[[#This Row],[PosiDT $ $ $ions2]]</f>
        <v>LB</v>
      </c>
      <c r="B575" s="89" t="s">
        <v>11135</v>
      </c>
      <c r="C575" s="123" t="s">
        <v>82</v>
      </c>
      <c r="D575" t="s">
        <v>2407</v>
      </c>
      <c r="E575" s="115" t="s">
        <v>4299</v>
      </c>
      <c r="F575" s="115"/>
      <c r="G575" s="8">
        <v>0</v>
      </c>
      <c r="H575" s="8"/>
      <c r="K575" s="233"/>
      <c r="M575" s="319" t="e">
        <f>VLOOKUP(TRIM(B575),'Team Rosters'!$B$1:$N$3777,2,FALSE)</f>
        <v>#N/A</v>
      </c>
      <c r="N575" s="320">
        <f>VLOOKUP(TRIM(B575),BirthdateDraft!$A$1:$M$7865,2,FALSE)</f>
        <v>35395</v>
      </c>
      <c r="O575" s="99">
        <v>2024</v>
      </c>
    </row>
    <row r="576" spans="1:15" ht="12.75" hidden="1" customHeight="1">
      <c r="A576" s="266" t="str">
        <f>Table16[[#This Row],[PosiDT $ $ $ions2]]</f>
        <v>LB</v>
      </c>
      <c r="B576" s="89" t="s">
        <v>9254</v>
      </c>
      <c r="C576" s="123" t="s">
        <v>2798</v>
      </c>
      <c r="D576" t="s">
        <v>2407</v>
      </c>
      <c r="E576" s="115" t="s">
        <v>4299</v>
      </c>
      <c r="F576" s="115"/>
      <c r="G576" s="8">
        <v>3</v>
      </c>
      <c r="H576" s="8"/>
      <c r="K576" s="233"/>
      <c r="M576" s="319" t="str">
        <f>VLOOKUP(TRIM(B576),'Team Rosters'!$B$1:$N$3777,2,FALSE)</f>
        <v>ROS</v>
      </c>
      <c r="N576" s="320">
        <f>VLOOKUP(TRIM(B576),BirthdateDraft!$A$1:$M$7865,2,FALSE)</f>
        <v>36039</v>
      </c>
      <c r="O576" s="99">
        <v>2024</v>
      </c>
    </row>
    <row r="577" spans="1:15" ht="12.75" hidden="1" customHeight="1">
      <c r="A577" s="266" t="str">
        <f>Table16[[#This Row],[PosiDT $ $ $ions2]]</f>
        <v>LB</v>
      </c>
      <c r="B577" s="89" t="s">
        <v>11147</v>
      </c>
      <c r="C577" s="123" t="s">
        <v>799</v>
      </c>
      <c r="D577" t="s">
        <v>2407</v>
      </c>
      <c r="E577" s="115" t="s">
        <v>4299</v>
      </c>
      <c r="F577" s="115"/>
      <c r="G577" s="8">
        <v>0</v>
      </c>
      <c r="H577" s="8"/>
      <c r="K577" s="233"/>
      <c r="M577" s="319" t="str">
        <f>VLOOKUP(TRIM(B577),'Team Rosters'!$B$1:$N$3777,2,FALSE)</f>
        <v>CHA</v>
      </c>
      <c r="N577" s="320">
        <f>VLOOKUP(TRIM(B577),BirthdateDraft!$A$1:$M$7865,2,FALSE)</f>
        <v>36454</v>
      </c>
      <c r="O577" s="99">
        <v>2024</v>
      </c>
    </row>
    <row r="578" spans="1:15" ht="12.75" hidden="1" customHeight="1">
      <c r="A578" s="266" t="str">
        <f>Table16[[#This Row],[PosiDT $ $ $ions2]]</f>
        <v>LB</v>
      </c>
      <c r="B578" s="89" t="s">
        <v>5442</v>
      </c>
      <c r="C578" s="123" t="s">
        <v>797</v>
      </c>
      <c r="D578" t="s">
        <v>2407</v>
      </c>
      <c r="E578" s="115" t="s">
        <v>4305</v>
      </c>
      <c r="F578" s="115"/>
      <c r="G578" s="8">
        <v>5</v>
      </c>
      <c r="H578" s="8"/>
      <c r="K578" s="233"/>
      <c r="M578" s="319" t="str">
        <f>VLOOKUP(TRIM(B578),'Team Rosters'!$B$1:$N$3777,2,FALSE)</f>
        <v>NYC</v>
      </c>
      <c r="N578" s="320">
        <f>VLOOKUP(TRIM(B578),BirthdateDraft!$A$1:$M$7865,2,FALSE)</f>
        <v>34642</v>
      </c>
      <c r="O578" s="99">
        <v>2024</v>
      </c>
    </row>
    <row r="579" spans="1:15" ht="12.75" hidden="1" customHeight="1">
      <c r="A579" s="266" t="str">
        <f>Table16[[#This Row],[PosiDT $ $ $ions2]]</f>
        <v>LB</v>
      </c>
      <c r="B579" s="89" t="s">
        <v>10306</v>
      </c>
      <c r="C579" s="123" t="s">
        <v>795</v>
      </c>
      <c r="D579" t="s">
        <v>2407</v>
      </c>
      <c r="E579" s="115" t="s">
        <v>4299</v>
      </c>
      <c r="F579" s="115"/>
      <c r="G579" s="8">
        <v>0</v>
      </c>
      <c r="H579" s="8"/>
      <c r="K579" s="233"/>
      <c r="M579" s="319" t="e">
        <f>VLOOKUP(TRIM(B579),'Team Rosters'!$B$1:$N$3777,2,FALSE)</f>
        <v>#N/A</v>
      </c>
      <c r="N579" s="320">
        <f>VLOOKUP(TRIM(B579),BirthdateDraft!$A$1:$M$7865,2,FALSE)</f>
        <v>35364</v>
      </c>
      <c r="O579" s="99">
        <v>2024</v>
      </c>
    </row>
    <row r="580" spans="1:15" ht="12.75" hidden="1" customHeight="1">
      <c r="A580" s="266" t="str">
        <f>Table16[[#This Row],[PosiDT $ $ $ions2]]</f>
        <v>LB</v>
      </c>
      <c r="B580" s="89" t="s">
        <v>10311</v>
      </c>
      <c r="C580" s="123" t="s">
        <v>804</v>
      </c>
      <c r="D580" t="s">
        <v>2407</v>
      </c>
      <c r="E580" s="115" t="s">
        <v>4297</v>
      </c>
      <c r="F580" s="115"/>
      <c r="G580" s="8">
        <v>3</v>
      </c>
      <c r="H580" s="8"/>
      <c r="K580" s="233"/>
      <c r="M580" s="319" t="str">
        <f>VLOOKUP(TRIM(B580),'Team Rosters'!$B$1:$N$3777,2,FALSE)</f>
        <v>VIR</v>
      </c>
      <c r="N580" s="320">
        <f>VLOOKUP(TRIM(B580),BirthdateDraft!$A$1:$M$7865,2,FALSE)</f>
        <v>34907</v>
      </c>
      <c r="O580" s="99">
        <v>2024</v>
      </c>
    </row>
    <row r="581" spans="1:15" ht="12.75" hidden="1" customHeight="1">
      <c r="A581" s="266" t="str">
        <f>Table16[[#This Row],[PosiDT $ $ $ions2]]</f>
        <v>LB</v>
      </c>
      <c r="B581" s="89" t="s">
        <v>9979</v>
      </c>
      <c r="C581" s="123" t="s">
        <v>790</v>
      </c>
      <c r="D581" t="s">
        <v>2407</v>
      </c>
      <c r="E581" s="115" t="s">
        <v>4299</v>
      </c>
      <c r="F581" s="115"/>
      <c r="G581" s="8">
        <v>0</v>
      </c>
      <c r="H581" s="8"/>
      <c r="K581" s="233"/>
      <c r="M581" s="319" t="e">
        <f>VLOOKUP(TRIM(B581),'Team Rosters'!$B$1:$N$3777,2,FALSE)</f>
        <v>#N/A</v>
      </c>
      <c r="N581" s="320">
        <f>VLOOKUP(TRIM(B581),BirthdateDraft!$A$1:$M$7865,2,FALSE)</f>
        <v>36175</v>
      </c>
      <c r="O581" s="99">
        <v>2024</v>
      </c>
    </row>
    <row r="582" spans="1:15" ht="12.75" hidden="1" customHeight="1">
      <c r="A582" s="266" t="str">
        <f>Table16[[#This Row],[PosiDT $ $ $ions2]]</f>
        <v>LB</v>
      </c>
      <c r="B582" s="89" t="s">
        <v>9983</v>
      </c>
      <c r="C582" s="123" t="s">
        <v>792</v>
      </c>
      <c r="D582" t="s">
        <v>2407</v>
      </c>
      <c r="E582" s="115" t="s">
        <v>4299</v>
      </c>
      <c r="F582" s="115"/>
      <c r="G582" s="8">
        <v>0</v>
      </c>
      <c r="H582" s="8"/>
      <c r="K582" s="233"/>
      <c r="M582" s="319" t="str">
        <f>VLOOKUP(TRIM(B582),'Team Rosters'!$B$1:$N$3777,2,FALSE)</f>
        <v>BLD</v>
      </c>
      <c r="N582" s="320">
        <f>VLOOKUP(TRIM(B582),BirthdateDraft!$A$1:$M$7865,2,FALSE)</f>
        <v>36353</v>
      </c>
      <c r="O582" s="99">
        <v>2024</v>
      </c>
    </row>
    <row r="583" spans="1:15" ht="12.75" hidden="1" customHeight="1">
      <c r="A583" s="266" t="str">
        <f>Table16[[#This Row],[PosiDT $ $ $ions2]]</f>
        <v>LB</v>
      </c>
      <c r="B583" s="89" t="s">
        <v>5423</v>
      </c>
      <c r="C583" s="123" t="s">
        <v>800</v>
      </c>
      <c r="D583" t="s">
        <v>2407</v>
      </c>
      <c r="E583" s="115" t="s">
        <v>4297</v>
      </c>
      <c r="F583" s="115"/>
      <c r="G583" s="8">
        <v>4</v>
      </c>
      <c r="H583" s="8"/>
      <c r="K583" s="233"/>
      <c r="M583" s="319" t="str">
        <f>VLOOKUP(TRIM(B583),'Team Rosters'!$B$1:$N$3777,2,FALSE)</f>
        <v>TOK</v>
      </c>
      <c r="N583" s="320">
        <f>VLOOKUP(TRIM(B583),BirthdateDraft!$A$1:$M$7865,2,FALSE)</f>
        <v>34199</v>
      </c>
      <c r="O583" s="99">
        <v>2024</v>
      </c>
    </row>
    <row r="584" spans="1:15" ht="12.75" hidden="1" customHeight="1">
      <c r="A584" s="266" t="str">
        <f>Table16[[#This Row],[PosiDT $ $ $ions2]]</f>
        <v>LB</v>
      </c>
      <c r="B584" s="89" t="s">
        <v>10061</v>
      </c>
      <c r="C584" s="123" t="s">
        <v>805</v>
      </c>
      <c r="D584" t="s">
        <v>2407</v>
      </c>
      <c r="E584" s="115" t="s">
        <v>4299</v>
      </c>
      <c r="F584" s="115"/>
      <c r="G584" s="8">
        <v>0</v>
      </c>
      <c r="H584" s="8"/>
      <c r="K584" s="233"/>
      <c r="M584" s="319" t="str">
        <f>VLOOKUP(TRIM(B584),'Team Rosters'!$B$1:$N$3777,2,FALSE)</f>
        <v>BIR</v>
      </c>
      <c r="N584" s="320">
        <f>VLOOKUP(TRIM(B584),BirthdateDraft!$A$1:$M$7865,2,FALSE)</f>
        <v>36390</v>
      </c>
      <c r="O584" s="99">
        <v>2024</v>
      </c>
    </row>
    <row r="585" spans="1:15" ht="12.75" hidden="1" customHeight="1">
      <c r="A585" s="266" t="str">
        <f>Table16[[#This Row],[PosiDT $ $ $ions2]]</f>
        <v>LB</v>
      </c>
      <c r="B585" s="89" t="s">
        <v>7936</v>
      </c>
      <c r="C585" s="123" t="s">
        <v>83</v>
      </c>
      <c r="D585" t="s">
        <v>2407</v>
      </c>
      <c r="E585" s="115" t="s">
        <v>4299</v>
      </c>
      <c r="F585" s="115"/>
      <c r="G585" s="8">
        <v>4</v>
      </c>
      <c r="H585" s="8"/>
      <c r="K585" s="233"/>
      <c r="M585" s="319" t="str">
        <f>VLOOKUP(TRIM(B585),'Team Rosters'!$B$1:$N$3777,2,FALSE)</f>
        <v>VER</v>
      </c>
      <c r="N585" s="320">
        <f>VLOOKUP(TRIM(B585),BirthdateDraft!$A$1:$M$7865,2,FALSE)</f>
        <v>35791</v>
      </c>
      <c r="O585" s="99">
        <v>2024</v>
      </c>
    </row>
    <row r="586" spans="1:15" ht="12.75" hidden="1" customHeight="1">
      <c r="A586" s="266" t="str">
        <f>Table16[[#This Row],[PosiDT $ $ $ions2]]</f>
        <v>LB</v>
      </c>
      <c r="B586" s="89" t="s">
        <v>10255</v>
      </c>
      <c r="C586" s="123" t="s">
        <v>796</v>
      </c>
      <c r="D586" t="s">
        <v>2407</v>
      </c>
      <c r="E586" s="115" t="s">
        <v>4299</v>
      </c>
      <c r="F586" s="115"/>
      <c r="G586" s="8">
        <v>0</v>
      </c>
      <c r="H586" s="8"/>
      <c r="K586" s="233"/>
      <c r="M586" s="319" t="str">
        <f>VLOOKUP(TRIM(B586),'Team Rosters'!$B$1:$N$3777,2,FALSE)</f>
        <v>JER</v>
      </c>
      <c r="N586" s="320">
        <f>VLOOKUP(TRIM(B586),BirthdateDraft!$A$1:$M$7865,2,FALSE)</f>
        <v>36465</v>
      </c>
      <c r="O586" s="99">
        <v>2024</v>
      </c>
    </row>
    <row r="587" spans="1:15" ht="12.75" hidden="1" customHeight="1">
      <c r="A587" s="266" t="str">
        <f>Table16[[#This Row],[PosiDT $ $ $ions2]]</f>
        <v>LB</v>
      </c>
      <c r="B587" s="89" t="s">
        <v>8877</v>
      </c>
      <c r="C587" s="123" t="s">
        <v>801</v>
      </c>
      <c r="D587" t="s">
        <v>2407</v>
      </c>
      <c r="E587" s="115" t="s">
        <v>4299</v>
      </c>
      <c r="F587" s="115"/>
      <c r="G587" s="8">
        <v>0</v>
      </c>
      <c r="H587" s="8"/>
      <c r="K587" s="233"/>
      <c r="M587" s="319" t="e">
        <f>VLOOKUP(TRIM(B587),'Team Rosters'!$B$1:$N$3777,2,FALSE)</f>
        <v>#N/A</v>
      </c>
      <c r="N587" s="320">
        <f>VLOOKUP(TRIM(B587),BirthdateDraft!$A$1:$M$7865,2,FALSE)</f>
        <v>35339</v>
      </c>
      <c r="O587" s="99">
        <v>2024</v>
      </c>
    </row>
    <row r="588" spans="1:15" ht="12.75" hidden="1" customHeight="1">
      <c r="A588" s="266" t="str">
        <f>Table16[[#This Row],[PosiDT $ $ $ions2]]</f>
        <v>LB</v>
      </c>
      <c r="B588" s="89" t="s">
        <v>8899</v>
      </c>
      <c r="C588" s="123" t="s">
        <v>805</v>
      </c>
      <c r="D588" t="s">
        <v>2407</v>
      </c>
      <c r="E588" s="115" t="s">
        <v>4299</v>
      </c>
      <c r="F588" s="115"/>
      <c r="G588" s="8">
        <v>0</v>
      </c>
      <c r="H588" s="8"/>
      <c r="K588" s="233"/>
      <c r="M588" s="319" t="str">
        <f>VLOOKUP(TRIM(B588),'Team Rosters'!$B$1:$N$3777,2,FALSE)</f>
        <v>BLD</v>
      </c>
      <c r="N588" s="320">
        <f>VLOOKUP(TRIM(B588),BirthdateDraft!$A$1:$M$7865,2,FALSE)</f>
        <v>35704</v>
      </c>
      <c r="O588" s="99">
        <v>2024</v>
      </c>
    </row>
    <row r="589" spans="1:15" ht="12.75" hidden="1" customHeight="1">
      <c r="A589" s="266" t="str">
        <f>Table16[[#This Row],[PosiDT $ $ $ions2]]</f>
        <v>LB</v>
      </c>
      <c r="B589" s="89" t="s">
        <v>7132</v>
      </c>
      <c r="C589" s="123" t="s">
        <v>8191</v>
      </c>
      <c r="D589" t="s">
        <v>2407</v>
      </c>
      <c r="E589" s="115" t="s">
        <v>4299</v>
      </c>
      <c r="F589" s="115"/>
      <c r="G589" s="8">
        <v>0</v>
      </c>
      <c r="H589" s="8"/>
      <c r="K589" s="233"/>
      <c r="M589" s="319" t="str">
        <f>VLOOKUP(TRIM(B589),'Team Rosters'!$B$1:$N$3777,2,FALSE)</f>
        <v>ROS</v>
      </c>
      <c r="N589" s="320">
        <f>VLOOKUP(TRIM(B589),BirthdateDraft!$A$1:$M$7865,2,FALSE)</f>
        <v>35282</v>
      </c>
      <c r="O589" s="99">
        <v>2024</v>
      </c>
    </row>
    <row r="590" spans="1:15" ht="12.75" hidden="1" customHeight="1">
      <c r="A590" s="266" t="str">
        <f>Table16[[#This Row],[PosiDT $ $ $ions2]]</f>
        <v>LB</v>
      </c>
      <c r="B590" s="89" t="s">
        <v>7171</v>
      </c>
      <c r="C590" s="123" t="s">
        <v>5390</v>
      </c>
      <c r="D590" t="s">
        <v>2407</v>
      </c>
      <c r="E590" s="115" t="s">
        <v>4299</v>
      </c>
      <c r="F590" s="115"/>
      <c r="G590" s="8">
        <v>0</v>
      </c>
      <c r="H590" s="8"/>
      <c r="K590" s="233"/>
      <c r="M590" s="319" t="str">
        <f>VLOOKUP(TRIM(B590),'Team Rosters'!$B$1:$N$3777,2,FALSE)</f>
        <v>AST</v>
      </c>
      <c r="N590" s="320">
        <f>VLOOKUP(TRIM(B590),BirthdateDraft!$A$1:$M$7865,2,FALSE)</f>
        <v>34590</v>
      </c>
      <c r="O590" s="99">
        <v>2024</v>
      </c>
    </row>
    <row r="591" spans="1:15" ht="12.75" hidden="1" customHeight="1">
      <c r="A591" s="266" t="str">
        <f>Table16[[#This Row],[PosiDT $ $ $ions2]]</f>
        <v>LB</v>
      </c>
      <c r="B591" s="89" t="s">
        <v>11243</v>
      </c>
      <c r="C591" s="123" t="s">
        <v>166</v>
      </c>
      <c r="D591" t="s">
        <v>2407</v>
      </c>
      <c r="E591" s="115" t="s">
        <v>4299</v>
      </c>
      <c r="F591" s="115"/>
      <c r="G591" s="8">
        <v>0</v>
      </c>
      <c r="H591" s="8"/>
      <c r="K591" s="233"/>
      <c r="M591" s="319" t="e">
        <f>VLOOKUP(TRIM(B591),'Team Rosters'!$B$1:$N$3777,2,FALSE)</f>
        <v>#N/A</v>
      </c>
      <c r="N591" s="320">
        <f>VLOOKUP(TRIM(B591),BirthdateDraft!$A$1:$M$7865,2,FALSE)</f>
        <v>35978</v>
      </c>
      <c r="O591" s="99">
        <v>2024</v>
      </c>
    </row>
    <row r="592" spans="1:15" ht="12.75" hidden="1" customHeight="1">
      <c r="A592" s="266" t="str">
        <f>Table16[[#This Row],[PosiDT $ $ $ions2]]</f>
        <v>LB</v>
      </c>
      <c r="B592" s="89" t="s">
        <v>11244</v>
      </c>
      <c r="C592" s="123" t="s">
        <v>813</v>
      </c>
      <c r="D592" t="s">
        <v>2407</v>
      </c>
      <c r="E592" s="115" t="s">
        <v>4299</v>
      </c>
      <c r="F592" s="115"/>
      <c r="G592" s="8">
        <v>0</v>
      </c>
      <c r="H592" s="8"/>
      <c r="K592" s="233"/>
      <c r="M592" s="319" t="e">
        <f>VLOOKUP(TRIM(B592),'Team Rosters'!$B$1:$N$3777,2,FALSE)</f>
        <v>#N/A</v>
      </c>
      <c r="N592" s="320">
        <f>VLOOKUP(TRIM(B592),BirthdateDraft!$A$1:$M$7865,2,FALSE)</f>
        <v>36217</v>
      </c>
      <c r="O592" s="99">
        <v>2024</v>
      </c>
    </row>
    <row r="593" spans="1:15" ht="12.75" hidden="1" customHeight="1">
      <c r="A593" s="266" t="str">
        <f>Table16[[#This Row],[PosiDT $ $ $ions2]]</f>
        <v>LB</v>
      </c>
      <c r="B593" s="89" t="s">
        <v>6021</v>
      </c>
      <c r="C593" s="123" t="s">
        <v>1634</v>
      </c>
      <c r="D593" t="s">
        <v>2407</v>
      </c>
      <c r="E593" s="115" t="s">
        <v>4297</v>
      </c>
      <c r="F593" s="115"/>
      <c r="G593" s="8">
        <v>2</v>
      </c>
      <c r="H593" s="8"/>
      <c r="K593" s="233"/>
      <c r="M593" s="319" t="str">
        <f>VLOOKUP(TRIM(B593),'Team Rosters'!$B$1:$N$3777,2,FALSE)</f>
        <v>AST</v>
      </c>
      <c r="N593" s="320">
        <f>VLOOKUP(TRIM(B593),BirthdateDraft!$A$1:$M$7865,2,FALSE)</f>
        <v>34555</v>
      </c>
      <c r="O593" s="99">
        <v>2024</v>
      </c>
    </row>
    <row r="594" spans="1:15" ht="12.75" hidden="1" customHeight="1">
      <c r="A594" s="266" t="str">
        <f>Table16[[#This Row],[PosiDT $ $ $ions2]]</f>
        <v>LB</v>
      </c>
      <c r="B594" s="89" t="s">
        <v>10039</v>
      </c>
      <c r="C594" s="123" t="s">
        <v>83</v>
      </c>
      <c r="D594" t="s">
        <v>2407</v>
      </c>
      <c r="E594" s="115" t="s">
        <v>4299</v>
      </c>
      <c r="F594" s="115"/>
      <c r="G594" s="8">
        <v>0</v>
      </c>
      <c r="H594" s="8"/>
      <c r="K594" s="233"/>
      <c r="M594" s="319" t="str">
        <f>VLOOKUP(TRIM(B594),'Team Rosters'!$B$1:$N$3777,2,FALSE)</f>
        <v>WES</v>
      </c>
      <c r="N594" s="320">
        <f>VLOOKUP(TRIM(B594),BirthdateDraft!$A$1:$M$7865,2,FALSE)</f>
        <v>36248</v>
      </c>
      <c r="O594" s="99">
        <v>2024</v>
      </c>
    </row>
    <row r="595" spans="1:15" ht="12.75" hidden="1" customHeight="1">
      <c r="A595" s="266" t="str">
        <f>Table16[[#This Row],[PosiDT $ $ $ions2]]</f>
        <v>LB</v>
      </c>
      <c r="B595" s="89" t="s">
        <v>10264</v>
      </c>
      <c r="C595" s="123" t="s">
        <v>806</v>
      </c>
      <c r="D595" t="s">
        <v>2407</v>
      </c>
      <c r="E595" s="115" t="s">
        <v>4299</v>
      </c>
      <c r="F595" s="115"/>
      <c r="G595" s="8">
        <v>3</v>
      </c>
      <c r="H595" s="8"/>
      <c r="K595" s="233"/>
      <c r="M595" s="319" t="e">
        <f>VLOOKUP(TRIM(B595),'Team Rosters'!$B$1:$N$3777,2,FALSE)</f>
        <v>#N/A</v>
      </c>
      <c r="N595" s="320">
        <f>VLOOKUP(TRIM(B595),BirthdateDraft!$A$1:$M$7865,2,FALSE)</f>
        <v>36080</v>
      </c>
      <c r="O595" s="99">
        <v>2024</v>
      </c>
    </row>
    <row r="596" spans="1:15" ht="12.75" hidden="1" customHeight="1">
      <c r="A596" s="266" t="str">
        <f>Table16[[#This Row],[PosiDT $ $ $ions2]]</f>
        <v>LB</v>
      </c>
      <c r="B596" s="89" t="s">
        <v>11265</v>
      </c>
      <c r="C596" s="123" t="s">
        <v>808</v>
      </c>
      <c r="D596" t="s">
        <v>2407</v>
      </c>
      <c r="E596" s="115" t="s">
        <v>4299</v>
      </c>
      <c r="F596" s="115"/>
      <c r="G596" s="8">
        <v>0</v>
      </c>
      <c r="H596" s="8"/>
      <c r="K596" s="233"/>
      <c r="M596" s="319" t="str">
        <f>VLOOKUP(TRIM(B596),'Team Rosters'!$B$1:$N$3777,2,FALSE)</f>
        <v>CHA</v>
      </c>
      <c r="N596" s="320">
        <f>VLOOKUP(TRIM(B596),BirthdateDraft!$A$1:$M$7865,2,FALSE)</f>
        <v>36891</v>
      </c>
      <c r="O596" s="99">
        <v>2024</v>
      </c>
    </row>
    <row r="597" spans="1:15" ht="12.75" hidden="1" customHeight="1">
      <c r="A597" s="266" t="str">
        <f>Table16[[#This Row],[PosiDT $ $ $ions2]]</f>
        <v>LB</v>
      </c>
      <c r="B597" s="89" t="s">
        <v>10269</v>
      </c>
      <c r="C597" s="123" t="s">
        <v>791</v>
      </c>
      <c r="D597" t="s">
        <v>2407</v>
      </c>
      <c r="E597" s="115" t="s">
        <v>4299</v>
      </c>
      <c r="F597" s="115"/>
      <c r="G597" s="8">
        <v>0</v>
      </c>
      <c r="H597" s="8"/>
      <c r="K597" s="233"/>
      <c r="M597" s="319" t="e">
        <f>VLOOKUP(TRIM(B597),'Team Rosters'!$B$1:$N$3777,2,FALSE)</f>
        <v>#N/A</v>
      </c>
      <c r="N597" s="320">
        <f>VLOOKUP(TRIM(B597),BirthdateDraft!$A$1:$M$7865,2,FALSE)</f>
        <v>36148</v>
      </c>
      <c r="O597" s="99">
        <v>2024</v>
      </c>
    </row>
    <row r="598" spans="1:15" ht="12.75" hidden="1" customHeight="1">
      <c r="A598" s="266" t="str">
        <f>Table16[[#This Row],[PosiDT $ $ $ions2]]</f>
        <v>LB</v>
      </c>
      <c r="B598" s="89" t="s">
        <v>11273</v>
      </c>
      <c r="C598" s="123" t="s">
        <v>793</v>
      </c>
      <c r="D598" t="s">
        <v>2407</v>
      </c>
      <c r="E598" s="115" t="s">
        <v>4299</v>
      </c>
      <c r="F598" s="115"/>
      <c r="G598" s="8">
        <v>0</v>
      </c>
      <c r="H598" s="8"/>
      <c r="K598" s="233"/>
      <c r="M598" s="319" t="e">
        <f>VLOOKUP(TRIM(B598),'Team Rosters'!$B$1:$N$3777,2,FALSE)</f>
        <v>#N/A</v>
      </c>
      <c r="N598" s="320">
        <f>VLOOKUP(TRIM(B598),BirthdateDraft!$A$1:$M$7865,2,FALSE)</f>
        <v>37007</v>
      </c>
      <c r="O598" s="99">
        <v>2024</v>
      </c>
    </row>
    <row r="599" spans="1:15" ht="12.75" hidden="1" customHeight="1">
      <c r="A599" s="266" t="str">
        <f>Table16[[#This Row],[PosiDT $ $ $ions2]]</f>
        <v>LB</v>
      </c>
      <c r="B599" s="89" t="s">
        <v>8879</v>
      </c>
      <c r="C599" s="123" t="s">
        <v>3414</v>
      </c>
      <c r="D599" t="s">
        <v>2407</v>
      </c>
      <c r="E599" s="115" t="s">
        <v>4297</v>
      </c>
      <c r="F599" s="115"/>
      <c r="G599" s="8">
        <v>0</v>
      </c>
      <c r="H599" s="8"/>
      <c r="K599" s="233"/>
      <c r="M599" s="319" t="str">
        <f>VLOOKUP(TRIM(B599),'Team Rosters'!$B$1:$N$3777,2,FALSE)</f>
        <v>VER</v>
      </c>
      <c r="N599" s="320">
        <f>VLOOKUP(TRIM(B599),BirthdateDraft!$A$1:$M$7865,2,FALSE)</f>
        <v>36526</v>
      </c>
      <c r="O599" s="99">
        <v>2024</v>
      </c>
    </row>
    <row r="600" spans="1:15" ht="12.75" hidden="1" customHeight="1">
      <c r="A600" s="266" t="str">
        <f>Table16[[#This Row],[PosiDT $ $ $ions2]]</f>
        <v>LB</v>
      </c>
      <c r="B600" s="89" t="s">
        <v>11275</v>
      </c>
      <c r="C600" s="123" t="s">
        <v>801</v>
      </c>
      <c r="D600" t="s">
        <v>2407</v>
      </c>
      <c r="E600" s="115" t="s">
        <v>4299</v>
      </c>
      <c r="F600" s="115"/>
      <c r="G600" s="8">
        <v>2</v>
      </c>
      <c r="H600" s="8"/>
      <c r="K600" s="233"/>
      <c r="M600" s="319" t="str">
        <f>VLOOKUP(TRIM(B600),'Team Rosters'!$B$1:$N$3777,2,FALSE)</f>
        <v>FER</v>
      </c>
      <c r="N600" s="320">
        <f>VLOOKUP(TRIM(B600),BirthdateDraft!$A$1:$M$7865,2,FALSE)</f>
        <v>37056</v>
      </c>
      <c r="O600" s="99">
        <v>2024</v>
      </c>
    </row>
    <row r="601" spans="1:15" ht="12.75" hidden="1" customHeight="1">
      <c r="A601" s="266" t="str">
        <f>Table16[[#This Row],[PosiDT $ $ $ions2]]</f>
        <v>LB</v>
      </c>
      <c r="B601" s="89" t="s">
        <v>6067</v>
      </c>
      <c r="C601" s="123" t="s">
        <v>8191</v>
      </c>
      <c r="D601" t="s">
        <v>2407</v>
      </c>
      <c r="E601" s="115" t="s">
        <v>4299</v>
      </c>
      <c r="F601" s="115"/>
      <c r="G601" s="8">
        <v>0</v>
      </c>
      <c r="H601" s="8"/>
      <c r="K601" s="233"/>
      <c r="M601" s="319" t="str">
        <f>VLOOKUP(TRIM(B601),'Team Rosters'!$B$1:$N$3777,2,FALSE)</f>
        <v>AST</v>
      </c>
      <c r="N601" s="320">
        <f>VLOOKUP(TRIM(B601),BirthdateDraft!$A$1:$M$7865,2,FALSE)</f>
        <v>34864</v>
      </c>
      <c r="O601" s="99">
        <v>2024</v>
      </c>
    </row>
    <row r="602" spans="1:15" ht="12.75" hidden="1" customHeight="1">
      <c r="A602" s="266" t="str">
        <f>Table16[[#This Row],[PosiDT $ $ $ions2]]</f>
        <v>LB</v>
      </c>
      <c r="B602" s="89" t="s">
        <v>9996</v>
      </c>
      <c r="C602" s="123" t="s">
        <v>814</v>
      </c>
      <c r="D602" t="s">
        <v>2407</v>
      </c>
      <c r="E602" s="115" t="s">
        <v>4306</v>
      </c>
      <c r="F602" s="115"/>
      <c r="G602" s="8">
        <v>0</v>
      </c>
      <c r="H602" s="8"/>
      <c r="K602" s="233"/>
      <c r="M602" s="319" t="e">
        <f>VLOOKUP(TRIM(B602),'Team Rosters'!$B$1:$N$3777,2,FALSE)</f>
        <v>#N/A</v>
      </c>
      <c r="N602" s="320">
        <f>VLOOKUP(TRIM(B602),BirthdateDraft!$A$1:$M$7865,2,FALSE)</f>
        <v>36088</v>
      </c>
      <c r="O602" s="99">
        <v>2024</v>
      </c>
    </row>
    <row r="603" spans="1:15" ht="12.75" hidden="1" customHeight="1">
      <c r="A603" s="266" t="str">
        <f>Table16[[#This Row],[PosiDT $ $ $ions2]]</f>
        <v>LB</v>
      </c>
      <c r="B603" s="89" t="s">
        <v>9005</v>
      </c>
      <c r="C603" s="123" t="s">
        <v>808</v>
      </c>
      <c r="D603" t="s">
        <v>2407</v>
      </c>
      <c r="E603" s="115" t="s">
        <v>4299</v>
      </c>
      <c r="F603" s="115"/>
      <c r="G603" s="8">
        <v>0</v>
      </c>
      <c r="H603" s="8"/>
      <c r="K603" s="233"/>
      <c r="M603" s="319" t="e">
        <f>VLOOKUP(TRIM(B603),'Team Rosters'!$B$1:$N$3777,2,FALSE)</f>
        <v>#N/A</v>
      </c>
      <c r="N603" s="320">
        <f>VLOOKUP(TRIM(B603),BirthdateDraft!$A$1:$M$7865,2,FALSE)</f>
        <v>35278</v>
      </c>
      <c r="O603" s="99">
        <v>2024</v>
      </c>
    </row>
    <row r="604" spans="1:15" ht="12.75" hidden="1" customHeight="1">
      <c r="A604" s="266" t="str">
        <f>Table16[[#This Row],[PosiDT $ $ $ions2]]</f>
        <v>LB</v>
      </c>
      <c r="B604" s="89" t="s">
        <v>8907</v>
      </c>
      <c r="C604" s="123" t="s">
        <v>796</v>
      </c>
      <c r="D604" t="s">
        <v>2407</v>
      </c>
      <c r="E604" s="115" t="s">
        <v>4299</v>
      </c>
      <c r="F604" s="115"/>
      <c r="G604" s="8">
        <v>0</v>
      </c>
      <c r="H604" s="8"/>
      <c r="K604" s="233"/>
      <c r="M604" s="319" t="str">
        <f>VLOOKUP(TRIM(B604),'Team Rosters'!$B$1:$N$3777,2,FALSE)</f>
        <v>BLD</v>
      </c>
      <c r="N604" s="320">
        <f>VLOOKUP(TRIM(B604),BirthdateDraft!$A$1:$M$7865,2,FALSE)</f>
        <v>36069</v>
      </c>
      <c r="O604" s="99">
        <v>2024</v>
      </c>
    </row>
    <row r="605" spans="1:15" ht="12.75" hidden="1" customHeight="1">
      <c r="A605" s="266" t="str">
        <f>Table16[[#This Row],[PosiDT $ $ $ions2]]</f>
        <v>LB</v>
      </c>
      <c r="B605" s="89" t="s">
        <v>7941</v>
      </c>
      <c r="C605" s="123" t="s">
        <v>791</v>
      </c>
      <c r="D605" t="s">
        <v>2407</v>
      </c>
      <c r="E605" s="115" t="s">
        <v>4299</v>
      </c>
      <c r="F605" s="115"/>
      <c r="G605" s="8">
        <v>0</v>
      </c>
      <c r="H605" s="8"/>
      <c r="K605" s="233"/>
      <c r="M605" s="319" t="e">
        <f>VLOOKUP(TRIM(B605),'Team Rosters'!$B$1:$N$3777,2,FALSE)</f>
        <v>#N/A</v>
      </c>
      <c r="N605" s="320">
        <f>VLOOKUP(TRIM(B605),BirthdateDraft!$A$1:$M$7865,2,FALSE)</f>
        <v>35064</v>
      </c>
      <c r="O605" s="99">
        <v>2024</v>
      </c>
    </row>
    <row r="606" spans="1:15" ht="12.75" hidden="1" customHeight="1">
      <c r="A606" s="266" t="str">
        <f>Table16[[#This Row],[PosiDT $ $ $ions2]]</f>
        <v>LB</v>
      </c>
      <c r="B606" s="267" t="s">
        <v>11313</v>
      </c>
      <c r="C606" s="123" t="s">
        <v>85</v>
      </c>
      <c r="D606" t="s">
        <v>2407</v>
      </c>
      <c r="E606" s="115" t="s">
        <v>4297</v>
      </c>
      <c r="F606" s="115"/>
      <c r="G606" s="8">
        <v>0</v>
      </c>
      <c r="H606" s="8"/>
      <c r="K606" s="233"/>
      <c r="M606" s="319" t="str">
        <f>VLOOKUP(TRIM(B606),'Team Rosters'!$B$1:$N$3777,2,FALSE)</f>
        <v>BLD</v>
      </c>
      <c r="N606" s="320">
        <f>VLOOKUP(TRIM(B606),BirthdateDraft!$A$1:$M$7865,2,FALSE)</f>
        <v>36896</v>
      </c>
      <c r="O606" s="99">
        <v>2024</v>
      </c>
    </row>
    <row r="607" spans="1:15" ht="12.75" hidden="1" customHeight="1">
      <c r="A607" s="266" t="str">
        <f>Table16[[#This Row],[PosiDT $ $ $ions2]]</f>
        <v>LB</v>
      </c>
      <c r="B607" s="89" t="s">
        <v>8057</v>
      </c>
      <c r="C607" s="123" t="s">
        <v>785</v>
      </c>
      <c r="D607" t="s">
        <v>2407</v>
      </c>
      <c r="E607" s="115" t="s">
        <v>4299</v>
      </c>
      <c r="F607" s="115"/>
      <c r="G607" s="8">
        <v>5</v>
      </c>
      <c r="H607" s="8"/>
      <c r="K607" s="233"/>
      <c r="M607" s="319" t="str">
        <f>VLOOKUP(TRIM(B607),'Team Rosters'!$B$1:$N$3777,2,FALSE)</f>
        <v>BEA</v>
      </c>
      <c r="N607" s="320">
        <f>VLOOKUP(TRIM(B607),BirthdateDraft!$A$1:$M$7865,2,FALSE)</f>
        <v>36056</v>
      </c>
      <c r="O607" s="99">
        <v>2024</v>
      </c>
    </row>
    <row r="608" spans="1:15" ht="12.75" hidden="1" customHeight="1">
      <c r="A608" s="266" t="str">
        <f>Table16[[#This Row],[PosiDT $ $ $ions2]]</f>
        <v>LB</v>
      </c>
      <c r="B608" s="321" t="s">
        <v>11343</v>
      </c>
      <c r="C608" s="123" t="s">
        <v>806</v>
      </c>
      <c r="D608" t="s">
        <v>2407</v>
      </c>
      <c r="E608" s="115" t="s">
        <v>4299</v>
      </c>
      <c r="F608" s="115"/>
      <c r="G608" s="8">
        <v>3</v>
      </c>
      <c r="H608" s="8"/>
      <c r="K608" s="233"/>
      <c r="M608" s="319" t="e">
        <f>VLOOKUP(TRIM(B608),'Team Rosters'!$B$1:$N$3777,2,FALSE)</f>
        <v>#N/A</v>
      </c>
      <c r="N608" s="320">
        <f>VLOOKUP(TRIM(B608),BirthdateDraft!$A$1:$M$7865,2,FALSE)</f>
        <v>36501</v>
      </c>
      <c r="O608" s="99">
        <v>2024</v>
      </c>
    </row>
    <row r="609" spans="1:15" ht="12.75" hidden="1" customHeight="1">
      <c r="A609" s="266" t="str">
        <f>Table16[[#This Row],[PosiDT $ $ $ions2]]</f>
        <v>LB</v>
      </c>
      <c r="B609" s="89" t="s">
        <v>11345</v>
      </c>
      <c r="C609" s="123" t="s">
        <v>817</v>
      </c>
      <c r="D609" t="s">
        <v>2407</v>
      </c>
      <c r="E609" s="115" t="s">
        <v>4299</v>
      </c>
      <c r="F609" s="115"/>
      <c r="G609" s="8">
        <v>0</v>
      </c>
      <c r="H609" s="8"/>
      <c r="K609" s="233"/>
      <c r="M609" s="319" t="e">
        <f>VLOOKUP(TRIM(B609),'Team Rosters'!$B$1:$N$3777,2,FALSE)</f>
        <v>#N/A</v>
      </c>
      <c r="N609" s="320">
        <f>VLOOKUP(TRIM(B609),BirthdateDraft!$A$1:$M$7865,2,FALSE)</f>
        <v>35941</v>
      </c>
      <c r="O609" s="99">
        <v>2024</v>
      </c>
    </row>
    <row r="610" spans="1:15" ht="12.75" hidden="1" customHeight="1">
      <c r="A610" s="266" t="str">
        <f>Table16[[#This Row],[PosiDT $ $ $ions2]]</f>
        <v>LB</v>
      </c>
      <c r="B610" s="89" t="s">
        <v>10295</v>
      </c>
      <c r="C610" s="123" t="s">
        <v>797</v>
      </c>
      <c r="D610" t="s">
        <v>2407</v>
      </c>
      <c r="E610" s="115" t="s">
        <v>4299</v>
      </c>
      <c r="F610" s="115"/>
      <c r="G610" s="8">
        <v>0</v>
      </c>
      <c r="H610" s="8"/>
      <c r="K610" s="233"/>
      <c r="M610" s="319" t="e">
        <f>VLOOKUP(TRIM(B610),'Team Rosters'!$B$1:$N$3777,2,FALSE)</f>
        <v>#N/A</v>
      </c>
      <c r="N610" s="320">
        <f>VLOOKUP(TRIM(B610),BirthdateDraft!$A$1:$M$7865,2,FALSE)</f>
        <v>36275</v>
      </c>
      <c r="O610" s="99">
        <v>2024</v>
      </c>
    </row>
    <row r="611" spans="1:15" ht="12.75" hidden="1" customHeight="1">
      <c r="A611" s="266" t="str">
        <f>Table16[[#This Row],[PosiDT $ $ $ions2]]</f>
        <v>LB</v>
      </c>
      <c r="B611" s="89" t="s">
        <v>7208</v>
      </c>
      <c r="C611" s="123" t="s">
        <v>90</v>
      </c>
      <c r="D611" t="s">
        <v>2407</v>
      </c>
      <c r="E611" s="115" t="s">
        <v>4299</v>
      </c>
      <c r="F611" s="115"/>
      <c r="G611" s="8">
        <v>0</v>
      </c>
      <c r="H611" s="8"/>
      <c r="K611" s="233"/>
      <c r="M611" s="319" t="e">
        <f>VLOOKUP(TRIM(B611),'Team Rosters'!$B$1:$N$3777,2,FALSE)</f>
        <v>#N/A</v>
      </c>
      <c r="N611" s="320">
        <f>VLOOKUP(TRIM(B611),BirthdateDraft!$A$1:$M$7865,2,FALSE)</f>
        <v>35406</v>
      </c>
      <c r="O611" s="99">
        <v>2024</v>
      </c>
    </row>
    <row r="612" spans="1:15" ht="12.75" hidden="1" customHeight="1">
      <c r="A612" s="266" t="str">
        <f>Table16[[#This Row],[PosiDT $ $ $ions2]]</f>
        <v>LB SS ^</v>
      </c>
      <c r="B612" s="89" t="s">
        <v>6565</v>
      </c>
      <c r="C612" s="123" t="s">
        <v>796</v>
      </c>
      <c r="D612" s="10" t="s">
        <v>11944</v>
      </c>
      <c r="E612" s="115" t="s">
        <v>4299</v>
      </c>
      <c r="F612" s="115" t="s">
        <v>4299</v>
      </c>
      <c r="G612" s="8">
        <v>3</v>
      </c>
      <c r="H612" s="8"/>
      <c r="K612" s="233"/>
      <c r="M612" s="319" t="e">
        <f>VLOOKUP(TRIM(B612),'Team Rosters'!$B$1:$N$3777,2,FALSE)</f>
        <v>#N/A</v>
      </c>
      <c r="N612" s="320">
        <f>VLOOKUP(TRIM(B612),BirthdateDraft!$A$1:$M$7865,2,FALSE)</f>
        <v>35538</v>
      </c>
      <c r="O612" s="99">
        <v>2024</v>
      </c>
    </row>
    <row r="613" spans="1:15" ht="12.75" hidden="1" customHeight="1">
      <c r="A613" s="266" t="str">
        <f>Table16[[#This Row],[PosiDT $ $ $ions2]]</f>
        <v>RCB ^</v>
      </c>
      <c r="B613" s="89" t="s">
        <v>10064</v>
      </c>
      <c r="C613" s="123" t="s">
        <v>799</v>
      </c>
      <c r="D613" t="s">
        <v>11942</v>
      </c>
      <c r="E613" s="115" t="s">
        <v>4301</v>
      </c>
      <c r="F613" s="115"/>
      <c r="G613" s="8"/>
      <c r="H613" s="8"/>
      <c r="K613" s="233"/>
      <c r="M613" s="319" t="str">
        <f>VLOOKUP(TRIM(B613),'Team Rosters'!$B$1:$N$3777,2,FALSE)</f>
        <v>DRA</v>
      </c>
      <c r="N613" s="320">
        <f>VLOOKUP(TRIM(B613),BirthdateDraft!$A$1:$M$7865,2,FALSE)</f>
        <v>36782</v>
      </c>
      <c r="O613" s="99">
        <v>2024</v>
      </c>
    </row>
    <row r="614" spans="1:15" ht="12.75" hidden="1" customHeight="1">
      <c r="A614" s="266" t="str">
        <f>Table16[[#This Row],[PosiDT $ $ $ions2]]</f>
        <v>LCB ^</v>
      </c>
      <c r="B614" s="89" t="s">
        <v>9994</v>
      </c>
      <c r="C614" s="123" t="s">
        <v>814</v>
      </c>
      <c r="D614" t="s">
        <v>11943</v>
      </c>
      <c r="E614" s="115" t="s">
        <v>4304</v>
      </c>
      <c r="F614" s="115"/>
      <c r="G614" s="8"/>
      <c r="H614" s="8"/>
      <c r="K614" s="233"/>
      <c r="M614" s="319" t="str">
        <f>VLOOKUP(TRIM(B614),'Team Rosters'!$B$1:$N$3777,2,FALSE)</f>
        <v>TOL</v>
      </c>
      <c r="N614" s="320">
        <f>VLOOKUP(TRIM(B614),BirthdateDraft!$A$1:$M$7865,2,FALSE)</f>
        <v>36790</v>
      </c>
      <c r="O614" s="99">
        <v>2024</v>
      </c>
    </row>
    <row r="615" spans="1:15" ht="12.75" hidden="1" customHeight="1">
      <c r="A615" s="266" t="str">
        <f>Table16[[#This Row],[PosiDT $ $ $ions2]]</f>
        <v>LCB ^</v>
      </c>
      <c r="B615" s="89" t="s">
        <v>10998</v>
      </c>
      <c r="C615" s="123" t="s">
        <v>796</v>
      </c>
      <c r="D615" t="s">
        <v>11943</v>
      </c>
      <c r="E615" s="115" t="s">
        <v>4300</v>
      </c>
      <c r="F615" s="115"/>
      <c r="G615" s="8"/>
      <c r="H615" s="8"/>
      <c r="K615" s="233"/>
      <c r="M615" s="319" t="str">
        <f>VLOOKUP(TRIM(B615),'Team Rosters'!$B$1:$N$3777,2,FALSE)</f>
        <v>DEL</v>
      </c>
      <c r="N615" s="320">
        <f>VLOOKUP(TRIM(B615),BirthdateDraft!$A$1:$M$7865,2,FALSE)</f>
        <v>36543</v>
      </c>
      <c r="O615" s="99">
        <v>2024</v>
      </c>
    </row>
    <row r="616" spans="1:15" ht="12.75" hidden="1" customHeight="1">
      <c r="A616" s="266" t="str">
        <f>Table16[[#This Row],[PosiDT $ $ $ions2]]</f>
        <v>LCB ^</v>
      </c>
      <c r="B616" s="89" t="s">
        <v>6644</v>
      </c>
      <c r="C616" s="123" t="s">
        <v>806</v>
      </c>
      <c r="D616" t="s">
        <v>11943</v>
      </c>
      <c r="E616" s="115" t="s">
        <v>4300</v>
      </c>
      <c r="F616" s="115"/>
      <c r="G616" s="8"/>
      <c r="H616" s="8"/>
      <c r="K616" s="233"/>
      <c r="M616" s="319" t="str">
        <f>VLOOKUP(TRIM(B616),'Team Rosters'!$B$1:$N$3777,2,FALSE)</f>
        <v>TOR</v>
      </c>
      <c r="N616" s="320">
        <f>VLOOKUP(TRIM(B616),BirthdateDraft!$A$1:$M$7865,2,FALSE)</f>
        <v>35430</v>
      </c>
      <c r="O616" s="99">
        <v>2024</v>
      </c>
    </row>
    <row r="617" spans="1:15" ht="12.75" hidden="1" customHeight="1">
      <c r="A617" s="266" t="str">
        <f>Table16[[#This Row],[PosiDT $ $ $ions2]]</f>
        <v>LCB ^</v>
      </c>
      <c r="B617" s="89" t="s">
        <v>10119</v>
      </c>
      <c r="C617" s="123" t="s">
        <v>3414</v>
      </c>
      <c r="D617" t="s">
        <v>11943</v>
      </c>
      <c r="E617" s="115" t="s">
        <v>4301</v>
      </c>
      <c r="F617" s="115"/>
      <c r="G617" s="8"/>
      <c r="H617" s="8"/>
      <c r="K617" s="233"/>
      <c r="M617" s="319" t="str">
        <f>VLOOKUP(TRIM(B617),'Team Rosters'!$B$1:$N$3777,2,FALSE)</f>
        <v>DAY</v>
      </c>
      <c r="N617" s="320">
        <f>VLOOKUP(TRIM(B617),BirthdateDraft!$A$1:$M$7865,2,FALSE)</f>
        <v>36769</v>
      </c>
      <c r="O617" s="99">
        <v>2024</v>
      </c>
    </row>
    <row r="618" spans="1:15" ht="12.75" hidden="1" customHeight="1">
      <c r="A618" s="266" t="str">
        <f>Table16[[#This Row],[PosiDT $ $ $ions2]]</f>
        <v>LCB ^</v>
      </c>
      <c r="B618" s="89" t="s">
        <v>9003</v>
      </c>
      <c r="C618" s="123" t="s">
        <v>808</v>
      </c>
      <c r="D618" t="s">
        <v>11943</v>
      </c>
      <c r="E618" s="115" t="s">
        <v>4301</v>
      </c>
      <c r="F618" s="115"/>
      <c r="G618" s="8"/>
      <c r="H618" s="8"/>
      <c r="K618" s="233"/>
      <c r="M618" s="319" t="str">
        <f>VLOOKUP(TRIM(B618),'Team Rosters'!$B$1:$N$3777,2,FALSE)</f>
        <v>LON</v>
      </c>
      <c r="N618" s="320">
        <f>VLOOKUP(TRIM(B618),BirthdateDraft!$A$1:$M$7865,2,FALSE)</f>
        <v>36617</v>
      </c>
      <c r="O618" s="99">
        <v>2024</v>
      </c>
    </row>
    <row r="619" spans="1:15" ht="12.75" hidden="1" customHeight="1">
      <c r="A619" s="266" t="str">
        <f>Table16[[#This Row],[PosiDT $ $ $ions2]]</f>
        <v>LCB ^</v>
      </c>
      <c r="B619" s="89" t="s">
        <v>459</v>
      </c>
      <c r="C619" s="123" t="s">
        <v>82</v>
      </c>
      <c r="D619" t="s">
        <v>11943</v>
      </c>
      <c r="E619" s="115" t="s">
        <v>4304</v>
      </c>
      <c r="F619" s="115"/>
      <c r="G619" s="8"/>
      <c r="H619" s="8"/>
      <c r="K619" s="233"/>
      <c r="M619" s="319" t="str">
        <f>VLOOKUP(TRIM(B619),'Team Rosters'!$B$1:$N$3777,2,FALSE)</f>
        <v>CAVE</v>
      </c>
      <c r="N619" s="320">
        <f>VLOOKUP(TRIM(B619),BirthdateDraft!$A$1:$M$7865,2,FALSE)</f>
        <v>33135</v>
      </c>
      <c r="O619" s="99">
        <v>2024</v>
      </c>
    </row>
    <row r="620" spans="1:15" ht="12.75" hidden="1" customHeight="1">
      <c r="A620" s="266" t="str">
        <f>Table16[[#This Row],[PosiDT $ $ $ions2]]</f>
        <v>LCB ^</v>
      </c>
      <c r="B620" s="89" t="s">
        <v>6150</v>
      </c>
      <c r="C620" s="123" t="s">
        <v>790</v>
      </c>
      <c r="D620" t="s">
        <v>11943</v>
      </c>
      <c r="E620" s="115" t="s">
        <v>4300</v>
      </c>
      <c r="F620" s="115"/>
      <c r="G620" s="8"/>
      <c r="H620" s="8"/>
      <c r="K620" s="233"/>
      <c r="M620" s="319" t="str">
        <f>VLOOKUP(TRIM(B620),'Team Rosters'!$B$1:$N$3777,2,FALSE)</f>
        <v>FER</v>
      </c>
      <c r="N620" s="320">
        <f>VLOOKUP(TRIM(B620),BirthdateDraft!$A$1:$M$7865,2,FALSE)</f>
        <v>33993</v>
      </c>
      <c r="O620" s="99">
        <v>2024</v>
      </c>
    </row>
    <row r="621" spans="1:15" ht="12.75" hidden="1" customHeight="1">
      <c r="A621" s="266" t="str">
        <f>Table16[[#This Row],[PosiDT $ $ $ions2]]</f>
        <v>LCB ^</v>
      </c>
      <c r="B621" s="89" t="s">
        <v>9166</v>
      </c>
      <c r="C621" s="123" t="s">
        <v>797</v>
      </c>
      <c r="D621" t="s">
        <v>11943</v>
      </c>
      <c r="E621" s="115" t="s">
        <v>4304</v>
      </c>
      <c r="F621" s="115"/>
      <c r="G621" s="8"/>
      <c r="H621" s="8"/>
      <c r="K621" s="233"/>
      <c r="M621" s="319" t="str">
        <f>VLOOKUP(TRIM(B621),'Team Rosters'!$B$1:$N$3777,2,FALSE)</f>
        <v>TOR</v>
      </c>
      <c r="N621" s="320">
        <f>VLOOKUP(TRIM(B621),BirthdateDraft!$A$1:$M$7865,2,FALSE)</f>
        <v>36465</v>
      </c>
      <c r="O621" s="99">
        <v>2024</v>
      </c>
    </row>
    <row r="622" spans="1:15" ht="12.75" hidden="1" customHeight="1">
      <c r="A622" s="266" t="str">
        <f>Table16[[#This Row],[PosiDT $ $ $ions2]]</f>
        <v>LCB ^</v>
      </c>
      <c r="B622" s="89" t="s">
        <v>5513</v>
      </c>
      <c r="C622" s="123" t="s">
        <v>1634</v>
      </c>
      <c r="D622" t="s">
        <v>11943</v>
      </c>
      <c r="E622" s="115" t="s">
        <v>4300</v>
      </c>
      <c r="F622" s="115"/>
      <c r="G622" s="8"/>
      <c r="H622" s="8"/>
      <c r="K622" s="233"/>
      <c r="M622" s="319" t="str">
        <f>VLOOKUP(TRIM(B622),'Team Rosters'!$B$1:$N$3777,2,FALSE)</f>
        <v>CAVE</v>
      </c>
      <c r="N622" s="320">
        <f>VLOOKUP(TRIM(B622),BirthdateDraft!$A$1:$M$7865,2,FALSE)</f>
        <v>34154</v>
      </c>
      <c r="O622" s="99">
        <v>2024</v>
      </c>
    </row>
    <row r="623" spans="1:15" ht="12.75" hidden="1" customHeight="1">
      <c r="A623" s="266" t="str">
        <f>Table16[[#This Row],[PosiDT $ $ $ions2]]</f>
        <v>LCB ^</v>
      </c>
      <c r="B623" s="89" t="s">
        <v>6027</v>
      </c>
      <c r="C623" s="123" t="s">
        <v>801</v>
      </c>
      <c r="D623" t="s">
        <v>11943</v>
      </c>
      <c r="E623" s="115" t="s">
        <v>4300</v>
      </c>
      <c r="F623" s="115"/>
      <c r="G623" s="8"/>
      <c r="H623" s="8"/>
      <c r="K623" s="233"/>
      <c r="M623" s="319" t="str">
        <f>VLOOKUP(TRIM(B623),'Team Rosters'!$B$1:$N$3777,2,FALSE)</f>
        <v>TOL</v>
      </c>
      <c r="N623" s="320">
        <f>VLOOKUP(TRIM(B623),BirthdateDraft!$A$1:$M$7865,2,FALSE)</f>
        <v>35254</v>
      </c>
      <c r="O623" s="99">
        <v>2024</v>
      </c>
    </row>
    <row r="624" spans="1:15" ht="12.75" hidden="1" customHeight="1">
      <c r="A624" s="266" t="str">
        <f>Table16[[#This Row],[PosiDT $ $ $ions2]]</f>
        <v>LCB ^</v>
      </c>
      <c r="B624" s="89" t="s">
        <v>6180</v>
      </c>
      <c r="C624" s="123" t="s">
        <v>90</v>
      </c>
      <c r="D624" t="s">
        <v>11943</v>
      </c>
      <c r="E624" s="115" t="s">
        <v>4300</v>
      </c>
      <c r="F624" s="115"/>
      <c r="G624" s="8"/>
      <c r="H624" s="8"/>
      <c r="K624" s="233"/>
      <c r="M624" s="319" t="str">
        <f>VLOOKUP(TRIM(B624),'Team Rosters'!$B$1:$N$3777,2,FALSE)</f>
        <v>JER</v>
      </c>
      <c r="N624" s="320">
        <f>VLOOKUP(TRIM(B624),BirthdateDraft!$A$1:$M$7865,2,FALSE)</f>
        <v>34960</v>
      </c>
      <c r="O624" s="99">
        <v>2024</v>
      </c>
    </row>
    <row r="625" spans="1:15" ht="12.75" hidden="1" customHeight="1">
      <c r="A625" s="266" t="str">
        <f>Table16[[#This Row],[PosiDT $ $ $ions2]]</f>
        <v>RCB ^</v>
      </c>
      <c r="B625" s="89" t="s">
        <v>10023</v>
      </c>
      <c r="C625" s="123" t="s">
        <v>82</v>
      </c>
      <c r="D625" t="s">
        <v>11942</v>
      </c>
      <c r="E625" s="115" t="s">
        <v>4301</v>
      </c>
      <c r="F625" s="115"/>
      <c r="G625" s="8"/>
      <c r="H625" s="8"/>
      <c r="K625" s="233"/>
      <c r="M625" s="319" t="str">
        <f>VLOOKUP(TRIM(B625),'Team Rosters'!$B$1:$N$3777,2,FALSE)</f>
        <v>VER</v>
      </c>
      <c r="N625" s="320">
        <f>VLOOKUP(TRIM(B625),BirthdateDraft!$A$1:$M$7865,2,FALSE)</f>
        <v>36353</v>
      </c>
      <c r="O625" s="99">
        <v>2024</v>
      </c>
    </row>
    <row r="626" spans="1:15" ht="12.75" hidden="1" customHeight="1">
      <c r="A626" s="266" t="str">
        <f>Table16[[#This Row],[PosiDT $ $ $ions2]]</f>
        <v>LCB ^</v>
      </c>
      <c r="B626" s="89" t="s">
        <v>7088</v>
      </c>
      <c r="C626" s="123" t="s">
        <v>2798</v>
      </c>
      <c r="D626" t="s">
        <v>11943</v>
      </c>
      <c r="E626" s="115" t="s">
        <v>4300</v>
      </c>
      <c r="F626" s="115"/>
      <c r="G626" s="8"/>
      <c r="H626" s="8"/>
      <c r="K626" s="233"/>
      <c r="M626" s="319" t="str">
        <f>VLOOKUP(TRIM(B626),'Team Rosters'!$B$1:$N$3777,2,FALSE)</f>
        <v>DAY</v>
      </c>
      <c r="N626" s="320">
        <f>VLOOKUP(TRIM(B626),BirthdateDraft!$A$1:$M$7865,2,FALSE)</f>
        <v>35813</v>
      </c>
      <c r="O626" s="99">
        <v>2024</v>
      </c>
    </row>
    <row r="627" spans="1:15" ht="12.75" hidden="1" customHeight="1">
      <c r="A627" s="266" t="str">
        <f>Table16[[#This Row],[PosiDT $ $ $ions2]]</f>
        <v>LCB ^</v>
      </c>
      <c r="B627" s="89" t="s">
        <v>7236</v>
      </c>
      <c r="C627" s="123" t="s">
        <v>166</v>
      </c>
      <c r="D627" t="s">
        <v>11943</v>
      </c>
      <c r="E627" s="115" t="s">
        <v>4306</v>
      </c>
      <c r="F627" s="115"/>
      <c r="G627" s="8"/>
      <c r="H627" s="8"/>
      <c r="K627" s="233"/>
      <c r="M627" s="319" t="str">
        <f>VLOOKUP(TRIM(B627),'Team Rosters'!$B$1:$N$3777,2,FALSE)</f>
        <v>ACM</v>
      </c>
      <c r="N627" s="320">
        <f>VLOOKUP(TRIM(B627),BirthdateDraft!$A$1:$M$7865,2,FALSE)</f>
        <v>35600</v>
      </c>
      <c r="O627" s="99">
        <v>2024</v>
      </c>
    </row>
    <row r="628" spans="1:15" ht="12.75" hidden="1" customHeight="1">
      <c r="A628" s="266" t="str">
        <f>Table16[[#This Row],[PosiDT $ $ $ions2]]</f>
        <v>LCB ^</v>
      </c>
      <c r="B628" s="89" t="s">
        <v>5412</v>
      </c>
      <c r="C628" s="123" t="s">
        <v>85</v>
      </c>
      <c r="D628" t="s">
        <v>11943</v>
      </c>
      <c r="E628" s="115" t="s">
        <v>4304</v>
      </c>
      <c r="F628" s="115"/>
      <c r="G628" s="8"/>
      <c r="H628" s="8"/>
      <c r="K628" s="233"/>
      <c r="M628" s="319" t="str">
        <f>VLOOKUP(TRIM(B628),'Team Rosters'!$B$1:$N$3777,2,FALSE)</f>
        <v>JER</v>
      </c>
      <c r="N628" s="320">
        <f>VLOOKUP(TRIM(B628),BirthdateDraft!$A$1:$M$7865,2,FALSE)</f>
        <v>33991</v>
      </c>
      <c r="O628" s="99">
        <v>2024</v>
      </c>
    </row>
    <row r="629" spans="1:15" ht="12.75" hidden="1" customHeight="1">
      <c r="A629" s="266" t="str">
        <f>Table16[[#This Row],[PosiDT $ $ $ions2]]</f>
        <v>LCB ^</v>
      </c>
      <c r="B629" s="89" t="s">
        <v>7937</v>
      </c>
      <c r="C629" s="123" t="s">
        <v>792</v>
      </c>
      <c r="D629" t="s">
        <v>11943</v>
      </c>
      <c r="E629" s="115" t="s">
        <v>4306</v>
      </c>
      <c r="F629" s="115"/>
      <c r="G629" s="8"/>
      <c r="H629" s="8"/>
      <c r="K629" s="233"/>
      <c r="M629" s="319" t="str">
        <f>VLOOKUP(TRIM(B629),'Team Rosters'!$B$1:$N$3777,2,FALSE)</f>
        <v>TOL</v>
      </c>
      <c r="N629" s="320">
        <f>VLOOKUP(TRIM(B629),BirthdateDraft!$A$1:$M$7865,2,FALSE)</f>
        <v>36193</v>
      </c>
      <c r="O629" s="99">
        <v>2024</v>
      </c>
    </row>
    <row r="630" spans="1:15" ht="12.75" hidden="1" customHeight="1">
      <c r="A630" s="266" t="str">
        <f>Table16[[#This Row],[PosiDT $ $ $ions2]]</f>
        <v>LCB ^</v>
      </c>
      <c r="B630" s="89" t="s">
        <v>11237</v>
      </c>
      <c r="C630" s="123" t="s">
        <v>803</v>
      </c>
      <c r="D630" t="s">
        <v>11943</v>
      </c>
      <c r="E630" s="115" t="s">
        <v>4304</v>
      </c>
      <c r="F630" s="115"/>
      <c r="G630" s="8"/>
      <c r="H630" s="8"/>
      <c r="K630" s="233"/>
      <c r="M630" s="319" t="str">
        <f>VLOOKUP(TRIM(B630),'Team Rosters'!$B$1:$N$3777,2,FALSE)</f>
        <v>CHA</v>
      </c>
      <c r="N630" s="320">
        <f>VLOOKUP(TRIM(B630),BirthdateDraft!$A$1:$M$7865,2,FALSE)</f>
        <v>36733</v>
      </c>
      <c r="O630" s="99">
        <v>2024</v>
      </c>
    </row>
    <row r="631" spans="1:15" ht="12.75" hidden="1" customHeight="1">
      <c r="A631" s="266" t="str">
        <f>Table16[[#This Row],[PosiDT $ $ $ions2]]</f>
        <v>LCB ^</v>
      </c>
      <c r="B631" s="89" t="s">
        <v>8896</v>
      </c>
      <c r="C631" s="123" t="s">
        <v>8191</v>
      </c>
      <c r="D631" t="s">
        <v>11943</v>
      </c>
      <c r="E631" s="115" t="s">
        <v>4300</v>
      </c>
      <c r="F631" s="115"/>
      <c r="G631" s="8"/>
      <c r="H631" s="8"/>
      <c r="K631" s="233"/>
      <c r="M631" s="319" t="str">
        <f>VLOOKUP(TRIM(B631),'Team Rosters'!$B$1:$N$3777,2,FALSE)</f>
        <v>ANN</v>
      </c>
      <c r="N631" s="320">
        <f>VLOOKUP(TRIM(B631),BirthdateDraft!$A$1:$M$7865,2,FALSE)</f>
        <v>35977</v>
      </c>
      <c r="O631" s="99">
        <v>2024</v>
      </c>
    </row>
    <row r="632" spans="1:15" ht="12.75" hidden="1" customHeight="1">
      <c r="A632" s="266" t="str">
        <f>Table16[[#This Row],[PosiDT $ $ $ions2]]</f>
        <v>LCB ^</v>
      </c>
      <c r="B632" s="89" t="s">
        <v>9231</v>
      </c>
      <c r="C632" s="123" t="s">
        <v>5991</v>
      </c>
      <c r="D632" t="s">
        <v>11943</v>
      </c>
      <c r="E632" s="115" t="s">
        <v>4304</v>
      </c>
      <c r="F632" s="115"/>
      <c r="G632" s="8"/>
      <c r="H632" s="8"/>
      <c r="K632" s="233"/>
      <c r="M632" s="319" t="str">
        <f>VLOOKUP(TRIM(B632),'Team Rosters'!$B$1:$N$3777,2,FALSE)</f>
        <v>ROS</v>
      </c>
      <c r="N632" s="320">
        <f>VLOOKUP(TRIM(B632),BirthdateDraft!$A$1:$M$7865,2,FALSE)</f>
        <v>36434</v>
      </c>
      <c r="O632" s="99">
        <v>2024</v>
      </c>
    </row>
    <row r="633" spans="1:15" ht="12.75" hidden="1" customHeight="1">
      <c r="A633" s="266" t="str">
        <f>Table16[[#This Row],[PosiDT $ $ $ions2]]</f>
        <v>LCB ^</v>
      </c>
      <c r="B633" s="89" t="s">
        <v>4109</v>
      </c>
      <c r="C633" s="123" t="s">
        <v>804</v>
      </c>
      <c r="D633" t="s">
        <v>11943</v>
      </c>
      <c r="E633" s="115" t="s">
        <v>4300</v>
      </c>
      <c r="F633" s="115"/>
      <c r="G633" s="8"/>
      <c r="H633" s="8"/>
      <c r="K633" s="233"/>
      <c r="M633" s="319" t="str">
        <f>VLOOKUP(TRIM(B633),'Team Rosters'!$B$1:$N$3777,2,FALSE)</f>
        <v>BLD</v>
      </c>
      <c r="N633" s="320">
        <f>VLOOKUP(TRIM(B633),BirthdateDraft!$A$1:$M$7865,2,FALSE)</f>
        <v>33239</v>
      </c>
      <c r="O633" s="99">
        <v>2024</v>
      </c>
    </row>
    <row r="634" spans="1:15" ht="12.75" hidden="1" customHeight="1">
      <c r="A634" s="266" t="str">
        <f>Table16[[#This Row],[PosiDT $ $ $ions2]]</f>
        <v>LCB ^</v>
      </c>
      <c r="B634" s="89" t="s">
        <v>8955</v>
      </c>
      <c r="C634" s="123" t="s">
        <v>791</v>
      </c>
      <c r="D634" t="s">
        <v>11943</v>
      </c>
      <c r="E634" s="115" t="s">
        <v>4301</v>
      </c>
      <c r="F634" s="115"/>
      <c r="G634" s="8"/>
      <c r="H634" s="8"/>
      <c r="K634" s="233"/>
      <c r="M634" s="319" t="str">
        <f>VLOOKUP(TRIM(B634),'Team Rosters'!$B$1:$N$3777,2,FALSE)</f>
        <v>BIR</v>
      </c>
      <c r="N634" s="320">
        <f>VLOOKUP(TRIM(B634),BirthdateDraft!$A$1:$M$7865,2,FALSE)</f>
        <v>36342</v>
      </c>
      <c r="O634" s="99">
        <v>2024</v>
      </c>
    </row>
    <row r="635" spans="1:15" ht="12.75" hidden="1" customHeight="1">
      <c r="A635" s="266" t="str">
        <f>Table16[[#This Row],[PosiDT $ $ $ions2]]</f>
        <v>CB ^</v>
      </c>
      <c r="B635" s="89" t="s">
        <v>8881</v>
      </c>
      <c r="C635" s="123" t="s">
        <v>3414</v>
      </c>
      <c r="D635" t="s">
        <v>11945</v>
      </c>
      <c r="E635" s="115" t="s">
        <v>4301</v>
      </c>
      <c r="F635" s="115"/>
      <c r="G635" s="8"/>
      <c r="H635" s="8"/>
      <c r="K635" s="233"/>
      <c r="M635" s="319" t="str">
        <f>VLOOKUP(TRIM(B635),'Team Rosters'!$B$1:$N$3777,2,FALSE)</f>
        <v>DRA</v>
      </c>
      <c r="N635" s="320">
        <f>VLOOKUP(TRIM(B635),BirthdateDraft!$A$1:$M$7865,2,FALSE)</f>
        <v>36281</v>
      </c>
      <c r="O635" s="99">
        <v>2024</v>
      </c>
    </row>
    <row r="636" spans="1:15" ht="12.75" hidden="1" customHeight="1">
      <c r="A636" s="266" t="str">
        <f>Table16[[#This Row],[PosiDT $ $ $ions2]]</f>
        <v>LCB ^</v>
      </c>
      <c r="B636" s="89" t="s">
        <v>6163</v>
      </c>
      <c r="C636" s="123" t="s">
        <v>83</v>
      </c>
      <c r="D636" t="s">
        <v>11943</v>
      </c>
      <c r="E636" s="115" t="s">
        <v>4300</v>
      </c>
      <c r="F636" s="115"/>
      <c r="G636" s="8"/>
      <c r="H636" s="8"/>
      <c r="K636" s="233"/>
      <c r="M636" s="319" t="str">
        <f>VLOOKUP(TRIM(B636),'Team Rosters'!$B$1:$N$3777,2,FALSE)</f>
        <v>DAY</v>
      </c>
      <c r="N636" s="320">
        <f>VLOOKUP(TRIM(B636),BirthdateDraft!$A$1:$M$7865,2,FALSE)</f>
        <v>34757</v>
      </c>
      <c r="O636" s="99">
        <v>2024</v>
      </c>
    </row>
    <row r="637" spans="1:15" ht="12.75" hidden="1" customHeight="1">
      <c r="A637" s="266" t="str">
        <f>Table16[[#This Row],[PosiDT $ $ $ions2]]</f>
        <v>LCB ^</v>
      </c>
      <c r="B637" s="89" t="s">
        <v>10010</v>
      </c>
      <c r="C637" s="123" t="s">
        <v>81</v>
      </c>
      <c r="D637" t="s">
        <v>11943</v>
      </c>
      <c r="E637" s="115" t="s">
        <v>4300</v>
      </c>
      <c r="F637" s="115"/>
      <c r="G637" s="8"/>
      <c r="H637" s="8"/>
      <c r="K637" s="233"/>
      <c r="M637" s="319" t="str">
        <f>VLOOKUP(TRIM(B637),'Team Rosters'!$B$1:$N$3777,2,FALSE)</f>
        <v>DEL</v>
      </c>
      <c r="N637" s="320">
        <f>VLOOKUP(TRIM(B637),BirthdateDraft!$A$1:$M$7865,2,FALSE)</f>
        <v>36448</v>
      </c>
      <c r="O637" s="99">
        <v>2024</v>
      </c>
    </row>
    <row r="638" spans="1:15" ht="12.75" hidden="1" customHeight="1">
      <c r="A638" s="266" t="str">
        <f>Table16[[#This Row],[PosiDT $ $ $ions2]]</f>
        <v>LCB ^</v>
      </c>
      <c r="B638" s="89" t="s">
        <v>11325</v>
      </c>
      <c r="C638" s="123" t="s">
        <v>817</v>
      </c>
      <c r="D638" t="s">
        <v>11943</v>
      </c>
      <c r="E638" s="115" t="s">
        <v>4300</v>
      </c>
      <c r="F638" s="115"/>
      <c r="G638" s="8"/>
      <c r="H638" s="8"/>
      <c r="K638" s="233"/>
      <c r="M638" s="319" t="str">
        <f>VLOOKUP(TRIM(B638),'Team Rosters'!$B$1:$N$3777,2,FALSE)</f>
        <v>TOK</v>
      </c>
      <c r="N638" s="320">
        <f>VLOOKUP(TRIM(B638),BirthdateDraft!$A$1:$M$7865,2,FALSE)</f>
        <v>37143</v>
      </c>
      <c r="O638" s="99">
        <v>2024</v>
      </c>
    </row>
    <row r="639" spans="1:15" ht="12.75" hidden="1" customHeight="1">
      <c r="A639" s="266" t="str">
        <f>Table16[[#This Row],[PosiDT $ $ $ions2]]</f>
        <v>LCB ^</v>
      </c>
      <c r="B639" s="89" t="s">
        <v>9158</v>
      </c>
      <c r="C639" s="123" t="s">
        <v>785</v>
      </c>
      <c r="D639" t="s">
        <v>11943</v>
      </c>
      <c r="E639" s="115" t="s">
        <v>4306</v>
      </c>
      <c r="F639" s="115"/>
      <c r="G639" s="8"/>
      <c r="H639" s="8"/>
      <c r="K639" s="233"/>
      <c r="M639" s="319" t="e">
        <f>VLOOKUP(TRIM(B639),'Team Rosters'!$B$1:$N$3777,2,FALSE)</f>
        <v>#N/A</v>
      </c>
      <c r="N639" s="320">
        <f>VLOOKUP(TRIM(B639),BirthdateDraft!$A$1:$M$7865,2,FALSE)</f>
        <v>0</v>
      </c>
      <c r="O639" s="99">
        <v>2024</v>
      </c>
    </row>
    <row r="640" spans="1:15" ht="12.75" hidden="1" customHeight="1">
      <c r="A640" s="266" t="str">
        <f>Table16[[#This Row],[PosiDT $ $ $ions2]]</f>
        <v>LCB ^</v>
      </c>
      <c r="B640" s="89" t="s">
        <v>7925</v>
      </c>
      <c r="C640" s="123" t="s">
        <v>793</v>
      </c>
      <c r="D640" t="s">
        <v>11943</v>
      </c>
      <c r="E640" s="115" t="s">
        <v>4301</v>
      </c>
      <c r="F640" s="115"/>
      <c r="G640" s="8"/>
      <c r="H640" s="8"/>
      <c r="K640" s="233"/>
      <c r="M640" s="319" t="str">
        <f>VLOOKUP(TRIM(B640),'Team Rosters'!$B$1:$N$3777,2,FALSE)</f>
        <v>LON</v>
      </c>
      <c r="N640" s="320">
        <f>VLOOKUP(TRIM(B640),BirthdateDraft!$A$1:$M$7865,2,FALSE)</f>
        <v>36269</v>
      </c>
      <c r="O640" s="99">
        <v>2024</v>
      </c>
    </row>
    <row r="641" spans="1:15" ht="12.75" hidden="1" customHeight="1">
      <c r="A641" s="266" t="str">
        <f>Table16[[#This Row],[PosiDT $ $ $ions2]]</f>
        <v>LCB ^</v>
      </c>
      <c r="B641" s="89" t="s">
        <v>6522</v>
      </c>
      <c r="C641" s="123" t="s">
        <v>795</v>
      </c>
      <c r="D641" t="s">
        <v>11943</v>
      </c>
      <c r="E641" s="115" t="s">
        <v>4301</v>
      </c>
      <c r="F641" s="115"/>
      <c r="G641" s="8"/>
      <c r="H641" s="8"/>
      <c r="K641" s="233"/>
      <c r="M641" s="319" t="str">
        <f>VLOOKUP(TRIM(B641),'Team Rosters'!$B$1:$N$3777,2,FALSE)</f>
        <v>ROS</v>
      </c>
      <c r="N641" s="320">
        <f>VLOOKUP(TRIM(B641),BirthdateDraft!$A$1:$M$7865,2,FALSE)</f>
        <v>35548</v>
      </c>
      <c r="O641" s="99">
        <v>2024</v>
      </c>
    </row>
    <row r="642" spans="1:15" ht="12.75" hidden="1" customHeight="1">
      <c r="A642" s="266" t="str">
        <f>Table16[[#This Row],[PosiDT $ $ $ions2]]</f>
        <v>LCB ^</v>
      </c>
      <c r="B642" s="89" t="s">
        <v>8036</v>
      </c>
      <c r="C642" s="123" t="s">
        <v>799</v>
      </c>
      <c r="D642" t="s">
        <v>11943</v>
      </c>
      <c r="E642" s="115" t="s">
        <v>4301</v>
      </c>
      <c r="F642" s="115"/>
      <c r="G642" s="8"/>
      <c r="H642" s="8"/>
      <c r="K642" s="233"/>
      <c r="M642" s="319" t="str">
        <f>VLOOKUP(TRIM(B642),'Team Rosters'!$B$1:$N$3777,2,FALSE)</f>
        <v>VER</v>
      </c>
      <c r="N642" s="320">
        <f>VLOOKUP(TRIM(B642),BirthdateDraft!$A$1:$M$7865,2,FALSE)</f>
        <v>35451</v>
      </c>
      <c r="O642" s="99">
        <v>2024</v>
      </c>
    </row>
    <row r="643" spans="1:15" ht="12.75" hidden="1" customHeight="1">
      <c r="A643" s="266" t="str">
        <f>Table16[[#This Row],[PosiDT $ $ $ions2]]</f>
        <v>LCB ^</v>
      </c>
      <c r="B643" s="89" t="s">
        <v>6175</v>
      </c>
      <c r="C643" s="123" t="s">
        <v>5390</v>
      </c>
      <c r="D643" t="s">
        <v>11943</v>
      </c>
      <c r="E643" s="115" t="s">
        <v>4300</v>
      </c>
      <c r="F643" s="115"/>
      <c r="G643" s="8"/>
      <c r="H643" s="8"/>
      <c r="K643" s="233"/>
      <c r="M643" s="319" t="str">
        <f>VLOOKUP(TRIM(B643),'Team Rosters'!$B$1:$N$3777,2,FALSE)</f>
        <v>WES</v>
      </c>
      <c r="N643" s="320">
        <f>VLOOKUP(TRIM(B643),BirthdateDraft!$A$1:$M$7865,2,FALSE)</f>
        <v>34779</v>
      </c>
      <c r="O643" s="99">
        <v>2024</v>
      </c>
    </row>
    <row r="644" spans="1:15" ht="12.75" hidden="1" customHeight="1">
      <c r="A644" s="266" t="str">
        <f>Table16[[#This Row],[PosiDT $ $ $ions2]]</f>
        <v>CB ^</v>
      </c>
      <c r="B644" s="89" t="s">
        <v>6500</v>
      </c>
      <c r="C644" s="123" t="s">
        <v>814</v>
      </c>
      <c r="D644" t="s">
        <v>11945</v>
      </c>
      <c r="E644" s="115" t="s">
        <v>4301</v>
      </c>
      <c r="F644" s="115"/>
      <c r="G644" s="8"/>
      <c r="H644" s="8"/>
      <c r="K644" s="233"/>
      <c r="M644" s="319" t="str">
        <f>VLOOKUP(TRIM(B644),'Team Rosters'!$B$1:$N$3777,2,FALSE)</f>
        <v>TOR</v>
      </c>
      <c r="N644" s="320">
        <f>VLOOKUP(TRIM(B644),BirthdateDraft!$A$1:$M$7865,2,FALSE)</f>
        <v>35273</v>
      </c>
      <c r="O644" s="99">
        <v>2024</v>
      </c>
    </row>
    <row r="645" spans="1:15" ht="12.75" hidden="1" customHeight="1">
      <c r="A645" s="266" t="str">
        <f>Table16[[#This Row],[PosiDT $ $ $ions2]]</f>
        <v>LDT $</v>
      </c>
      <c r="B645" s="89" t="s">
        <v>5032</v>
      </c>
      <c r="C645" s="123" t="s">
        <v>798</v>
      </c>
      <c r="D645" t="s">
        <v>11959</v>
      </c>
      <c r="E645" s="115" t="s">
        <v>4300</v>
      </c>
      <c r="F645" s="115"/>
      <c r="G645" s="8">
        <v>7</v>
      </c>
      <c r="H645" s="8"/>
      <c r="K645" s="233"/>
      <c r="M645" s="319" t="str">
        <f>VLOOKUP(TRIM(B645),'Team Rosters'!$B$1:$N$3777,2,FALSE)</f>
        <v>DEL</v>
      </c>
      <c r="N645" s="320">
        <f>VLOOKUP(TRIM(B645),BirthdateDraft!$A$1:$M$7865,2,FALSE)</f>
        <v>34288</v>
      </c>
      <c r="O645" s="99">
        <v>2024</v>
      </c>
    </row>
    <row r="646" spans="1:15" ht="12.75" hidden="1" customHeight="1">
      <c r="A646" s="266" t="str">
        <f>Table16[[#This Row],[PosiDT $ $ $ions2]]</f>
        <v>LDT $</v>
      </c>
      <c r="B646" s="89" t="s">
        <v>5469</v>
      </c>
      <c r="C646" s="123" t="s">
        <v>796</v>
      </c>
      <c r="D646" t="s">
        <v>11959</v>
      </c>
      <c r="E646" s="115" t="s">
        <v>4304</v>
      </c>
      <c r="F646" s="115"/>
      <c r="G646" s="8">
        <v>11</v>
      </c>
      <c r="H646" s="8"/>
      <c r="K646" s="233"/>
      <c r="M646" s="319" t="str">
        <f>VLOOKUP(TRIM(B646),'Team Rosters'!$B$1:$N$3777,2,FALSE)</f>
        <v>LON</v>
      </c>
      <c r="N646" s="320">
        <f>VLOOKUP(TRIM(B646),BirthdateDraft!$A$1:$M$7865,2,FALSE)</f>
        <v>34410</v>
      </c>
      <c r="O646" s="99">
        <v>2024</v>
      </c>
    </row>
    <row r="647" spans="1:15" ht="12.75" hidden="1" customHeight="1">
      <c r="A647" s="266" t="str">
        <f>Table16[[#This Row],[PosiDT $ $ $ions2]]</f>
        <v>LDT $</v>
      </c>
      <c r="B647" s="89" t="s">
        <v>10123</v>
      </c>
      <c r="C647" s="123" t="s">
        <v>804</v>
      </c>
      <c r="D647" t="s">
        <v>11959</v>
      </c>
      <c r="E647" s="115" t="s">
        <v>4304</v>
      </c>
      <c r="F647" s="115"/>
      <c r="G647" s="8">
        <v>3</v>
      </c>
      <c r="H647" s="8"/>
      <c r="K647" s="233"/>
      <c r="M647" s="319" t="str">
        <f>VLOOKUP(TRIM(B647),'Team Rosters'!$B$1:$N$3777,2,FALSE)</f>
        <v>TOR</v>
      </c>
      <c r="N647" s="320">
        <f>VLOOKUP(TRIM(B647),BirthdateDraft!$A$1:$M$7865,2,FALSE)</f>
        <v>36537</v>
      </c>
      <c r="O647" s="99">
        <v>2024</v>
      </c>
    </row>
    <row r="648" spans="1:15" ht="12.75" hidden="1" customHeight="1">
      <c r="A648" s="266" t="str">
        <f>Table16[[#This Row],[PosiDT $ $ $ions2]]</f>
        <v>LDT $</v>
      </c>
      <c r="B648" s="89" t="s">
        <v>3963</v>
      </c>
      <c r="C648" s="123" t="s">
        <v>82</v>
      </c>
      <c r="D648" t="s">
        <v>11959</v>
      </c>
      <c r="E648" s="115" t="s">
        <v>4306</v>
      </c>
      <c r="F648" s="115"/>
      <c r="G648" s="8">
        <v>5</v>
      </c>
      <c r="H648" s="8"/>
      <c r="K648" s="233"/>
      <c r="M648" s="319" t="str">
        <f>VLOOKUP(TRIM(B648),'Team Rosters'!$B$1:$N$3777,2,FALSE)</f>
        <v>VIR</v>
      </c>
      <c r="N648" s="320">
        <f>VLOOKUP(TRIM(B648),BirthdateDraft!$A$1:$M$7865,2,FALSE)</f>
        <v>33692</v>
      </c>
      <c r="O648" s="99">
        <v>2024</v>
      </c>
    </row>
    <row r="649" spans="1:15" ht="12.75" hidden="1" customHeight="1">
      <c r="A649" s="266" t="str">
        <f>Table16[[#This Row],[PosiDT $ $ $ions2]]</f>
        <v>LDT $</v>
      </c>
      <c r="B649" s="89" t="s">
        <v>6608</v>
      </c>
      <c r="C649" s="123" t="s">
        <v>81</v>
      </c>
      <c r="D649" t="s">
        <v>11959</v>
      </c>
      <c r="E649" s="115" t="s">
        <v>4300</v>
      </c>
      <c r="F649" s="115"/>
      <c r="G649" s="8">
        <v>5</v>
      </c>
      <c r="H649" s="8"/>
      <c r="K649" s="233"/>
      <c r="M649" s="319" t="str">
        <f>VLOOKUP(TRIM(B649),'Team Rosters'!$B$1:$N$3777,2,FALSE)</f>
        <v>LAS</v>
      </c>
      <c r="N649" s="320">
        <f>VLOOKUP(TRIM(B649),BirthdateDraft!$A$1:$M$7865,2,FALSE)</f>
        <v>35175</v>
      </c>
      <c r="O649" s="99">
        <v>2024</v>
      </c>
    </row>
    <row r="650" spans="1:15" ht="12.75" hidden="1" customHeight="1">
      <c r="A650" s="266" t="str">
        <f>Table16[[#This Row],[PosiDT $ $ $ions2]]</f>
        <v>LDT $</v>
      </c>
      <c r="B650" s="89" t="s">
        <v>5495</v>
      </c>
      <c r="C650" s="123" t="s">
        <v>3414</v>
      </c>
      <c r="D650" t="s">
        <v>11959</v>
      </c>
      <c r="E650" s="115" t="s">
        <v>4306</v>
      </c>
      <c r="F650" s="115"/>
      <c r="G650" s="8">
        <v>8</v>
      </c>
      <c r="H650" s="8"/>
      <c r="K650" s="233"/>
      <c r="M650" s="319" t="str">
        <f>VLOOKUP(TRIM(B650),'Team Rosters'!$B$1:$N$3777,2,FALSE)</f>
        <v>TOL</v>
      </c>
      <c r="N650" s="320">
        <f>VLOOKUP(TRIM(B650),BirthdateDraft!$A$1:$M$7865,2,FALSE)</f>
        <v>34059</v>
      </c>
      <c r="O650" s="99">
        <v>2024</v>
      </c>
    </row>
    <row r="651" spans="1:15" ht="12.75" hidden="1" customHeight="1">
      <c r="A651" s="266" t="str">
        <f>Table16[[#This Row],[PosiDT $ $ $ions2]]</f>
        <v>LDT $</v>
      </c>
      <c r="B651" s="89" t="s">
        <v>3990</v>
      </c>
      <c r="C651" s="123" t="s">
        <v>8191</v>
      </c>
      <c r="D651" t="s">
        <v>11959</v>
      </c>
      <c r="E651" s="115" t="s">
        <v>4300</v>
      </c>
      <c r="F651" s="115"/>
      <c r="G651" s="8">
        <v>3</v>
      </c>
      <c r="H651" s="8"/>
      <c r="K651" s="233"/>
      <c r="M651" s="319" t="str">
        <f>VLOOKUP(TRIM(B651),'Team Rosters'!$B$1:$N$3777,2,FALSE)</f>
        <v>CHA</v>
      </c>
      <c r="N651" s="320">
        <f>VLOOKUP(TRIM(B651),BirthdateDraft!$A$1:$M$7865,2,FALSE)</f>
        <v>32700</v>
      </c>
      <c r="O651" s="99">
        <v>2024</v>
      </c>
    </row>
    <row r="652" spans="1:15" ht="12.75" hidden="1" customHeight="1">
      <c r="A652" s="266" t="str">
        <f>Table16[[#This Row],[PosiDT $ $ $ions2]]</f>
        <v>LDT $</v>
      </c>
      <c r="B652" s="89" t="s">
        <v>8047</v>
      </c>
      <c r="C652" s="123" t="s">
        <v>83</v>
      </c>
      <c r="D652" t="s">
        <v>11959</v>
      </c>
      <c r="E652" s="115" t="s">
        <v>4306</v>
      </c>
      <c r="F652" s="115"/>
      <c r="G652" s="8">
        <v>2</v>
      </c>
      <c r="H652" s="8"/>
      <c r="K652" s="233"/>
      <c r="M652" s="319" t="str">
        <f>VLOOKUP(TRIM(B652),'Team Rosters'!$B$1:$N$3777,2,FALSE)</f>
        <v>TOK</v>
      </c>
      <c r="N652" s="320">
        <f>VLOOKUP(TRIM(B652),BirthdateDraft!$A$1:$M$7865,2,FALSE)</f>
        <v>35761</v>
      </c>
      <c r="O652" s="99">
        <v>2024</v>
      </c>
    </row>
    <row r="653" spans="1:15" ht="12.75" hidden="1" customHeight="1">
      <c r="A653" s="266" t="str">
        <f>Table16[[#This Row],[PosiDT $ $ $ions2]]</f>
        <v>LDT $</v>
      </c>
      <c r="B653" s="89" t="s">
        <v>9357</v>
      </c>
      <c r="C653" s="123" t="s">
        <v>799</v>
      </c>
      <c r="D653" t="s">
        <v>11959</v>
      </c>
      <c r="E653" s="115" t="s">
        <v>4301</v>
      </c>
      <c r="F653" s="115"/>
      <c r="G653" s="8">
        <v>12</v>
      </c>
      <c r="H653" s="8">
        <v>1</v>
      </c>
      <c r="K653" s="233"/>
      <c r="M653" s="319" t="str">
        <f>VLOOKUP(TRIM(B653),'Team Rosters'!$B$1:$N$3777,2,FALSE)</f>
        <v>VER</v>
      </c>
      <c r="N653" s="320">
        <f>VLOOKUP(TRIM(B653),BirthdateDraft!$A$1:$M$7865,2,FALSE)</f>
        <v>34518</v>
      </c>
      <c r="O653" s="99">
        <v>2024</v>
      </c>
    </row>
    <row r="654" spans="1:15" ht="12.75" hidden="1" customHeight="1">
      <c r="A654" s="266" t="str">
        <f>Table16[[#This Row],[PosiDT $ $ $ions2]]</f>
        <v>LDT $</v>
      </c>
      <c r="B654" s="89" t="s">
        <v>6579</v>
      </c>
      <c r="C654" s="123" t="s">
        <v>793</v>
      </c>
      <c r="D654" t="s">
        <v>11959</v>
      </c>
      <c r="E654" s="115" t="s">
        <v>4306</v>
      </c>
      <c r="F654" s="115"/>
      <c r="G654" s="8">
        <v>5</v>
      </c>
      <c r="H654" s="8"/>
      <c r="K654" s="233"/>
      <c r="M654" s="319" t="str">
        <f>VLOOKUP(TRIM(B654),'Team Rosters'!$B$1:$N$3777,2,FALSE)</f>
        <v>CAVE</v>
      </c>
      <c r="N654" s="320">
        <f>VLOOKUP(TRIM(B654),BirthdateDraft!$A$1:$M$7865,2,FALSE)</f>
        <v>35305</v>
      </c>
      <c r="O654" s="99">
        <v>2024</v>
      </c>
    </row>
    <row r="655" spans="1:15" ht="12.75" hidden="1" customHeight="1">
      <c r="A655" s="266" t="str">
        <f>Table16[[#This Row],[PosiDT $ $ $ions2]]</f>
        <v>LDT $</v>
      </c>
      <c r="B655" s="89" t="s">
        <v>7098</v>
      </c>
      <c r="C655" s="123" t="s">
        <v>814</v>
      </c>
      <c r="D655" t="s">
        <v>11959</v>
      </c>
      <c r="E655" s="115" t="s">
        <v>4300</v>
      </c>
      <c r="F655" s="115"/>
      <c r="G655" s="8">
        <v>12</v>
      </c>
      <c r="H655" s="8">
        <v>1</v>
      </c>
      <c r="K655" s="233"/>
      <c r="M655" s="319" t="str">
        <f>VLOOKUP(TRIM(B655),'Team Rosters'!$B$1:$N$3777,2,FALSE)</f>
        <v>BEA</v>
      </c>
      <c r="N655" s="320">
        <f>VLOOKUP(TRIM(B655),BirthdateDraft!$A$1:$M$7865,2,FALSE)</f>
        <v>35776</v>
      </c>
      <c r="O655" s="99">
        <v>2024</v>
      </c>
    </row>
    <row r="656" spans="1:15" ht="12.75" hidden="1" customHeight="1">
      <c r="A656" s="266" t="str">
        <f>Table16[[#This Row],[PosiDT $ $ $ions2]]</f>
        <v>LDT $</v>
      </c>
      <c r="B656" s="89" t="s">
        <v>6659</v>
      </c>
      <c r="C656" s="123" t="s">
        <v>800</v>
      </c>
      <c r="D656" t="s">
        <v>11959</v>
      </c>
      <c r="E656" s="115" t="s">
        <v>4304</v>
      </c>
      <c r="F656" s="115"/>
      <c r="G656" s="8">
        <v>4</v>
      </c>
      <c r="H656" s="8"/>
      <c r="K656" s="233"/>
      <c r="M656" s="319" t="str">
        <f>VLOOKUP(TRIM(B656),'Team Rosters'!$B$1:$N$3777,2,FALSE)</f>
        <v>TOL</v>
      </c>
      <c r="N656" s="320">
        <f>VLOOKUP(TRIM(B656),BirthdateDraft!$A$1:$M$7865,2,FALSE)</f>
        <v>35577</v>
      </c>
      <c r="O656" s="99">
        <v>2024</v>
      </c>
    </row>
    <row r="657" spans="1:15" ht="12.75" hidden="1" customHeight="1">
      <c r="A657" s="266" t="str">
        <f>Table16[[#This Row],[PosiDT $ $ $ions2]]</f>
        <v>LDT $</v>
      </c>
      <c r="B657" s="89" t="s">
        <v>5456</v>
      </c>
      <c r="C657" s="123" t="s">
        <v>85</v>
      </c>
      <c r="D657" t="s">
        <v>11959</v>
      </c>
      <c r="E657" s="115" t="s">
        <v>4306</v>
      </c>
      <c r="F657" s="115"/>
      <c r="G657" s="8">
        <v>8</v>
      </c>
      <c r="H657" s="8"/>
      <c r="K657" s="233"/>
      <c r="M657" s="319" t="str">
        <f>VLOOKUP(TRIM(B657),'Team Rosters'!$B$1:$N$3777,2,FALSE)</f>
        <v>LON</v>
      </c>
      <c r="N657" s="320">
        <f>VLOOKUP(TRIM(B657),BirthdateDraft!$A$1:$M$7865,2,FALSE)</f>
        <v>34426</v>
      </c>
      <c r="O657" s="99">
        <v>2024</v>
      </c>
    </row>
    <row r="658" spans="1:15" ht="12.75" hidden="1" customHeight="1">
      <c r="A658" s="266" t="str">
        <f>Table16[[#This Row],[PosiDT $ $ $ions2]]</f>
        <v>LDT $</v>
      </c>
      <c r="B658" s="89" t="s">
        <v>6603</v>
      </c>
      <c r="C658" s="123" t="s">
        <v>791</v>
      </c>
      <c r="D658" t="s">
        <v>11959</v>
      </c>
      <c r="E658" s="115" t="s">
        <v>4300</v>
      </c>
      <c r="F658" s="115"/>
      <c r="G658" s="8">
        <v>4</v>
      </c>
      <c r="H658" s="8"/>
      <c r="K658" s="233"/>
      <c r="M658" s="319" t="str">
        <f>VLOOKUP(TRIM(B658),'Team Rosters'!$B$1:$N$3777,2,FALSE)</f>
        <v>ACM</v>
      </c>
      <c r="N658" s="320">
        <f>VLOOKUP(TRIM(B658),BirthdateDraft!$A$1:$M$7865,2,FALSE)</f>
        <v>34251</v>
      </c>
      <c r="O658" s="99">
        <v>2024</v>
      </c>
    </row>
    <row r="659" spans="1:15" ht="12.75" hidden="1" customHeight="1">
      <c r="A659" s="266" t="str">
        <f>Table16[[#This Row],[PosiDT $ $ $ions2]]</f>
        <v>LDT $</v>
      </c>
      <c r="B659" s="89" t="s">
        <v>6148</v>
      </c>
      <c r="C659" s="123" t="s">
        <v>795</v>
      </c>
      <c r="D659" t="s">
        <v>11959</v>
      </c>
      <c r="E659" s="115" t="s">
        <v>4304</v>
      </c>
      <c r="F659" s="115"/>
      <c r="G659" s="8">
        <v>5</v>
      </c>
      <c r="H659" s="8"/>
      <c r="K659" s="233"/>
      <c r="M659" s="319" t="str">
        <f>VLOOKUP(TRIM(B659),'Team Rosters'!$B$1:$N$3777,2,FALSE)</f>
        <v>VIR</v>
      </c>
      <c r="N659" s="320">
        <f>VLOOKUP(TRIM(B659),BirthdateDraft!$A$1:$M$7865,2,FALSE)</f>
        <v>34393</v>
      </c>
      <c r="O659" s="99">
        <v>2024</v>
      </c>
    </row>
    <row r="660" spans="1:15" ht="12.75" hidden="1" customHeight="1">
      <c r="A660" s="266" t="str">
        <f>Table16[[#This Row],[PosiDT $ $ $ions2]]</f>
        <v>LE $</v>
      </c>
      <c r="B660" s="89" t="s">
        <v>7085</v>
      </c>
      <c r="C660" s="123" t="s">
        <v>808</v>
      </c>
      <c r="D660" t="s">
        <v>11954</v>
      </c>
      <c r="E660" s="115" t="s">
        <v>4300</v>
      </c>
      <c r="F660" s="115"/>
      <c r="G660" s="8">
        <v>6</v>
      </c>
      <c r="H660" s="8"/>
      <c r="K660" s="233"/>
      <c r="M660" s="319" t="str">
        <f>VLOOKUP(TRIM(B660),'Team Rosters'!$B$1:$N$3777,2,FALSE)</f>
        <v>BLD</v>
      </c>
      <c r="N660" s="320">
        <f>VLOOKUP(TRIM(B660),BirthdateDraft!$A$1:$M$7865,2,FALSE)</f>
        <v>35662</v>
      </c>
      <c r="O660" s="99">
        <v>2024</v>
      </c>
    </row>
    <row r="661" spans="1:15" ht="12.75" hidden="1" customHeight="1">
      <c r="A661" s="266" t="str">
        <f>Table16[[#This Row],[PosiDT $ $ $ions2]]</f>
        <v>LE $</v>
      </c>
      <c r="B661" s="89" t="s">
        <v>10959</v>
      </c>
      <c r="C661" s="123" t="s">
        <v>85</v>
      </c>
      <c r="D661" t="s">
        <v>11954</v>
      </c>
      <c r="E661" s="115" t="s">
        <v>4304</v>
      </c>
      <c r="F661" s="115"/>
      <c r="G661" s="8">
        <v>9</v>
      </c>
      <c r="H661" s="8"/>
      <c r="K661" s="233"/>
      <c r="M661" s="319" t="str">
        <f>VLOOKUP(TRIM(B661),'Team Rosters'!$B$1:$N$3777,2,FALSE)</f>
        <v>TOK</v>
      </c>
      <c r="N661" s="320">
        <f>VLOOKUP(TRIM(B661),BirthdateDraft!$A$1:$M$7865,2,FALSE)</f>
        <v>37136</v>
      </c>
      <c r="O661" s="99">
        <v>2024</v>
      </c>
    </row>
    <row r="662" spans="1:15" ht="12.75" hidden="1" customHeight="1">
      <c r="A662" s="266" t="str">
        <f>Table16[[#This Row],[PosiDT $ $ $ions2]]</f>
        <v>LE $</v>
      </c>
      <c r="B662" s="89" t="s">
        <v>7229</v>
      </c>
      <c r="C662" s="123" t="s">
        <v>798</v>
      </c>
      <c r="D662" t="s">
        <v>11954</v>
      </c>
      <c r="E662" s="115" t="s">
        <v>4301</v>
      </c>
      <c r="F662" s="115"/>
      <c r="G662" s="8">
        <v>12</v>
      </c>
      <c r="H662" s="8">
        <v>1</v>
      </c>
      <c r="K662" s="233"/>
      <c r="M662" s="319" t="str">
        <f>VLOOKUP(TRIM(B662),'Team Rosters'!$B$1:$N$3777,2,FALSE)</f>
        <v>BEA</v>
      </c>
      <c r="N662" s="320">
        <f>VLOOKUP(TRIM(B662),BirthdateDraft!$A$1:$M$7865,2,FALSE)</f>
        <v>35726</v>
      </c>
      <c r="O662" s="99">
        <v>2024</v>
      </c>
    </row>
    <row r="663" spans="1:15" ht="12.75" hidden="1" customHeight="1">
      <c r="A663" s="266" t="str">
        <f>Table16[[#This Row],[PosiDT $ $ $ions2]]</f>
        <v>LE $</v>
      </c>
      <c r="B663" s="89" t="s">
        <v>7918</v>
      </c>
      <c r="C663" s="123" t="s">
        <v>797</v>
      </c>
      <c r="D663" t="s">
        <v>11954</v>
      </c>
      <c r="E663" s="115" t="s">
        <v>4301</v>
      </c>
      <c r="F663" s="115"/>
      <c r="G663" s="8">
        <v>3</v>
      </c>
      <c r="H663" s="8"/>
      <c r="K663" s="233"/>
      <c r="M663" s="319" t="str">
        <f>VLOOKUP(TRIM(B663),'Team Rosters'!$B$1:$N$3777,2,FALSE)</f>
        <v>DAY</v>
      </c>
      <c r="N663" s="320">
        <f>VLOOKUP(TRIM(B663),BirthdateDraft!$A$1:$M$7865,2,FALSE)</f>
        <v>35900</v>
      </c>
      <c r="O663" s="99">
        <v>2024</v>
      </c>
    </row>
    <row r="664" spans="1:15" ht="12.75" hidden="1" customHeight="1">
      <c r="A664" s="266" t="str">
        <f>Table16[[#This Row],[PosiDT $ $ $ions2]]</f>
        <v>LE $</v>
      </c>
      <c r="B664" s="89" t="s">
        <v>7209</v>
      </c>
      <c r="C664" s="123" t="s">
        <v>8191</v>
      </c>
      <c r="D664" t="s">
        <v>11954</v>
      </c>
      <c r="E664" s="115" t="s">
        <v>4301</v>
      </c>
      <c r="F664" s="115"/>
      <c r="G664" s="8">
        <v>12</v>
      </c>
      <c r="H664" s="8">
        <v>4</v>
      </c>
      <c r="K664" s="233"/>
      <c r="M664" s="319" t="str">
        <f>VLOOKUP(TRIM(B664),'Team Rosters'!$B$1:$N$3777,2,FALSE)</f>
        <v>FER</v>
      </c>
      <c r="N664" s="320">
        <f>VLOOKUP(TRIM(B664),BirthdateDraft!$A$1:$M$7865,2,FALSE)</f>
        <v>35664</v>
      </c>
      <c r="O664" s="99">
        <v>2024</v>
      </c>
    </row>
    <row r="665" spans="1:15" ht="12.75" hidden="1" customHeight="1">
      <c r="A665" s="266" t="str">
        <f>Table16[[#This Row],[PosiDT $ $ $ions2]]</f>
        <v>LE $</v>
      </c>
      <c r="B665" s="89" t="s">
        <v>5474</v>
      </c>
      <c r="C665" s="123" t="s">
        <v>814</v>
      </c>
      <c r="D665" t="s">
        <v>11954</v>
      </c>
      <c r="E665" s="115" t="s">
        <v>4300</v>
      </c>
      <c r="F665" s="115"/>
      <c r="G665" s="8">
        <v>12</v>
      </c>
      <c r="H665" s="8">
        <v>2</v>
      </c>
      <c r="K665" s="233"/>
      <c r="M665" s="319" t="str">
        <f>VLOOKUP(TRIM(B665),'Team Rosters'!$B$1:$N$3777,2,FALSE)</f>
        <v>DEL</v>
      </c>
      <c r="N665" s="320">
        <f>VLOOKUP(TRIM(B665),BirthdateDraft!$A$1:$M$7865,2,FALSE)</f>
        <v>33855</v>
      </c>
      <c r="O665" s="99">
        <v>2024</v>
      </c>
    </row>
    <row r="666" spans="1:15" ht="12.75" hidden="1" customHeight="1">
      <c r="A666" s="266" t="str">
        <f>Table16[[#This Row],[PosiDT $ $ $ions2]]</f>
        <v>LE $</v>
      </c>
      <c r="B666" s="89" t="s">
        <v>6581</v>
      </c>
      <c r="C666" s="123" t="s">
        <v>3414</v>
      </c>
      <c r="D666" t="s">
        <v>11954</v>
      </c>
      <c r="E666" s="115" t="s">
        <v>4304</v>
      </c>
      <c r="F666" s="115"/>
      <c r="G666" s="8">
        <v>5</v>
      </c>
      <c r="H666" s="8"/>
      <c r="K666" s="233"/>
      <c r="M666" s="319" t="str">
        <f>VLOOKUP(TRIM(B666),'Team Rosters'!$B$1:$N$3777,2,FALSE)</f>
        <v>ACM</v>
      </c>
      <c r="N666" s="320">
        <f>VLOOKUP(TRIM(B666),BirthdateDraft!$A$1:$M$7865,2,FALSE)</f>
        <v>35334</v>
      </c>
      <c r="O666" s="99">
        <v>2024</v>
      </c>
    </row>
    <row r="667" spans="1:15" ht="12.75" hidden="1" customHeight="1">
      <c r="A667" s="266" t="str">
        <f>Table16[[#This Row],[PosiDT $ $ $ions2]]</f>
        <v>LE $</v>
      </c>
      <c r="B667" s="89" t="s">
        <v>5504</v>
      </c>
      <c r="C667" s="123" t="s">
        <v>805</v>
      </c>
      <c r="D667" t="s">
        <v>11954</v>
      </c>
      <c r="E667" s="115" t="s">
        <v>4300</v>
      </c>
      <c r="F667" s="115"/>
      <c r="G667" s="8">
        <v>1</v>
      </c>
      <c r="H667" s="8"/>
      <c r="K667" s="233"/>
      <c r="M667" s="319" t="str">
        <f>VLOOKUP(TRIM(B667),'Team Rosters'!$B$1:$N$3777,2,FALSE)</f>
        <v>VER</v>
      </c>
      <c r="N667" s="320">
        <f>VLOOKUP(TRIM(B667),BirthdateDraft!$A$1:$M$7865,2,FALSE)</f>
        <v>33870</v>
      </c>
      <c r="O667" s="99">
        <v>2024</v>
      </c>
    </row>
    <row r="668" spans="1:15" ht="12.75" hidden="1" customHeight="1">
      <c r="A668" s="266" t="str">
        <f>Table16[[#This Row],[PosiDT $ $ $ions2]]</f>
        <v>LE $</v>
      </c>
      <c r="B668" s="89" t="s">
        <v>10036</v>
      </c>
      <c r="C668" s="123" t="s">
        <v>83</v>
      </c>
      <c r="D668" t="s">
        <v>11954</v>
      </c>
      <c r="E668" s="115" t="s">
        <v>4304</v>
      </c>
      <c r="F668" s="115"/>
      <c r="G668" s="8">
        <v>12</v>
      </c>
      <c r="H668" s="8">
        <v>3</v>
      </c>
      <c r="K668" s="233"/>
      <c r="M668" s="319" t="str">
        <f>VLOOKUP(TRIM(B668),'Team Rosters'!$B$1:$N$3777,2,FALSE)</f>
        <v>TOL</v>
      </c>
      <c r="N668" s="320">
        <f>VLOOKUP(TRIM(B668),BirthdateDraft!$A$1:$M$7865,2,FALSE)</f>
        <v>36747</v>
      </c>
      <c r="O668" s="99">
        <v>2024</v>
      </c>
    </row>
    <row r="669" spans="1:15" ht="12.75" hidden="1" customHeight="1">
      <c r="A669" s="266" t="str">
        <f>Table16[[#This Row],[PosiDT $ $ $ions2]]</f>
        <v>LE $</v>
      </c>
      <c r="B669" s="89" t="s">
        <v>5008</v>
      </c>
      <c r="C669" s="123" t="s">
        <v>792</v>
      </c>
      <c r="D669" t="s">
        <v>11954</v>
      </c>
      <c r="E669" s="115" t="s">
        <v>4300</v>
      </c>
      <c r="F669" s="115"/>
      <c r="G669" s="8">
        <v>3</v>
      </c>
      <c r="H669" s="8"/>
      <c r="K669" s="233"/>
      <c r="M669" s="319" t="str">
        <f>VLOOKUP(TRIM(B669),'Team Rosters'!$B$1:$N$3777,2,FALSE)</f>
        <v>CAVE</v>
      </c>
      <c r="N669" s="320">
        <f>VLOOKUP(TRIM(B669),BirthdateDraft!$A$1:$M$7865,2,FALSE)</f>
        <v>34087</v>
      </c>
      <c r="O669" s="99">
        <v>2024</v>
      </c>
    </row>
    <row r="670" spans="1:15" ht="12.75" hidden="1" customHeight="1">
      <c r="A670" s="266" t="str">
        <f>Table16[[#This Row],[PosiDT $ $ $ions2]]</f>
        <v>LE $</v>
      </c>
      <c r="B670" s="89" t="s">
        <v>967</v>
      </c>
      <c r="C670" s="123" t="s">
        <v>791</v>
      </c>
      <c r="D670" t="s">
        <v>11954</v>
      </c>
      <c r="E670" s="115" t="s">
        <v>4304</v>
      </c>
      <c r="F670" s="115"/>
      <c r="G670" s="8">
        <v>3</v>
      </c>
      <c r="H670" s="8"/>
      <c r="K670" s="233"/>
      <c r="M670" s="319" t="str">
        <f>VLOOKUP(TRIM(B670),'Team Rosters'!$B$1:$N$3777,2,FALSE)</f>
        <v>CAVE</v>
      </c>
      <c r="N670" s="320">
        <f>VLOOKUP(TRIM(B670),BirthdateDraft!$A$1:$M$7865,2,FALSE)</f>
        <v>32699</v>
      </c>
      <c r="O670" s="99">
        <v>2024</v>
      </c>
    </row>
    <row r="671" spans="1:15" ht="12.75" hidden="1" customHeight="1">
      <c r="A671" s="266" t="str">
        <f>Table16[[#This Row],[PosiDT $ $ $ions2]]</f>
        <v>LE $</v>
      </c>
      <c r="B671" s="89" t="s">
        <v>11151</v>
      </c>
      <c r="C671" s="123" t="s">
        <v>806</v>
      </c>
      <c r="D671" t="s">
        <v>11954</v>
      </c>
      <c r="E671" s="115" t="s">
        <v>4306</v>
      </c>
      <c r="F671" s="115"/>
      <c r="G671" s="8">
        <v>4</v>
      </c>
      <c r="H671" s="8"/>
      <c r="K671" s="233"/>
      <c r="M671" s="319" t="str">
        <f>VLOOKUP(TRIM(B671),'Team Rosters'!$B$1:$N$3777,2,FALSE)</f>
        <v>DRA</v>
      </c>
      <c r="N671" s="320">
        <f>VLOOKUP(TRIM(B671),BirthdateDraft!$A$1:$M$7865,2,FALSE)</f>
        <v>36951</v>
      </c>
      <c r="O671" s="99">
        <v>2024</v>
      </c>
    </row>
    <row r="672" spans="1:15" ht="12.75" hidden="1" customHeight="1">
      <c r="A672" s="266" t="str">
        <f>Table16[[#This Row],[PosiDT $ $ $ions2]]</f>
        <v>LE $</v>
      </c>
      <c r="B672" s="89" t="s">
        <v>10065</v>
      </c>
      <c r="C672" s="123" t="s">
        <v>799</v>
      </c>
      <c r="D672" t="s">
        <v>11954</v>
      </c>
      <c r="E672" s="115" t="s">
        <v>4300</v>
      </c>
      <c r="F672" s="115"/>
      <c r="G672" s="8">
        <v>12</v>
      </c>
      <c r="H672" s="8">
        <v>1</v>
      </c>
      <c r="K672" s="233"/>
      <c r="M672" s="319" t="str">
        <f>VLOOKUP(TRIM(B672),'Team Rosters'!$B$1:$N$3777,2,FALSE)</f>
        <v>CHA</v>
      </c>
      <c r="N672" s="320">
        <f>VLOOKUP(TRIM(B672),BirthdateDraft!$A$1:$M$7865,2,FALSE)</f>
        <v>36984</v>
      </c>
      <c r="O672" s="99">
        <v>2024</v>
      </c>
    </row>
    <row r="673" spans="1:15" ht="12.75" hidden="1" customHeight="1">
      <c r="A673" s="266" t="str">
        <f>Table16[[#This Row],[PosiDT $ $ $ions2]]</f>
        <v>LE $</v>
      </c>
      <c r="B673" s="89" t="s">
        <v>7117</v>
      </c>
      <c r="C673" s="123" t="s">
        <v>82</v>
      </c>
      <c r="D673" t="s">
        <v>11954</v>
      </c>
      <c r="E673" s="115" t="s">
        <v>4301</v>
      </c>
      <c r="F673" s="115"/>
      <c r="G673" s="8">
        <v>6</v>
      </c>
      <c r="H673" s="8"/>
      <c r="K673" s="233"/>
      <c r="M673" s="319" t="str">
        <f>VLOOKUP(TRIM(B673),'Team Rosters'!$B$1:$N$3777,2,FALSE)</f>
        <v>BLU</v>
      </c>
      <c r="N673" s="320">
        <f>VLOOKUP(TRIM(B673),BirthdateDraft!$A$1:$M$7865,2,FALSE)</f>
        <v>33722</v>
      </c>
      <c r="O673" s="99">
        <v>2024</v>
      </c>
    </row>
    <row r="674" spans="1:15" ht="12.75" hidden="1" customHeight="1">
      <c r="A674" s="266" t="str">
        <f>Table16[[#This Row],[PosiDT $ $ $ions2]]</f>
        <v>LE $</v>
      </c>
      <c r="B674" s="89" t="s">
        <v>8902</v>
      </c>
      <c r="C674" s="123" t="s">
        <v>796</v>
      </c>
      <c r="D674" t="s">
        <v>11954</v>
      </c>
      <c r="E674" s="115" t="s">
        <v>4304</v>
      </c>
      <c r="F674" s="115"/>
      <c r="G674" s="8">
        <v>12</v>
      </c>
      <c r="H674" s="8">
        <v>1</v>
      </c>
      <c r="K674" s="233"/>
      <c r="M674" s="319" t="str">
        <f>VLOOKUP(TRIM(B674),'Team Rosters'!$B$1:$N$3777,2,FALSE)</f>
        <v>WES</v>
      </c>
      <c r="N674" s="320">
        <f>VLOOKUP(TRIM(B674),BirthdateDraft!$A$1:$M$7865,2,FALSE)</f>
        <v>36100</v>
      </c>
      <c r="O674" s="99">
        <v>2024</v>
      </c>
    </row>
    <row r="675" spans="1:15" ht="12.75" hidden="1" customHeight="1">
      <c r="A675" s="266" t="str">
        <f>Table16[[#This Row],[PosiDT $ $ $ions2]]</f>
        <v>LE $</v>
      </c>
      <c r="B675" s="89" t="s">
        <v>5465</v>
      </c>
      <c r="C675" s="123" t="s">
        <v>90</v>
      </c>
      <c r="D675" t="s">
        <v>11954</v>
      </c>
      <c r="E675" s="115" t="s">
        <v>4300</v>
      </c>
      <c r="F675" s="115"/>
      <c r="G675" s="8">
        <v>0</v>
      </c>
      <c r="H675" s="8"/>
      <c r="K675" s="233"/>
      <c r="M675" s="319" t="str">
        <f>VLOOKUP(TRIM(B675),'Team Rosters'!$B$1:$N$3777,2,FALSE)</f>
        <v>CAVE</v>
      </c>
      <c r="N675" s="320">
        <f>VLOOKUP(TRIM(B675),BirthdateDraft!$A$1:$M$7865,2,FALSE)</f>
        <v>34779</v>
      </c>
      <c r="O675" s="99">
        <v>2024</v>
      </c>
    </row>
    <row r="676" spans="1:15" ht="12.75" hidden="1" customHeight="1">
      <c r="A676" s="266" t="str">
        <f>Table16[[#This Row],[PosiDT $ $ $ions2]]</f>
        <v>LE $</v>
      </c>
      <c r="B676" s="89" t="s">
        <v>7245</v>
      </c>
      <c r="C676" s="123" t="s">
        <v>166</v>
      </c>
      <c r="D676" t="s">
        <v>11954</v>
      </c>
      <c r="E676" s="115" t="s">
        <v>4300</v>
      </c>
      <c r="F676" s="115"/>
      <c r="G676" s="8">
        <v>5</v>
      </c>
      <c r="H676" s="8"/>
      <c r="K676" s="233"/>
      <c r="M676" s="319" t="str">
        <f>VLOOKUP(TRIM(B676),'Team Rosters'!$B$1:$N$3777,2,FALSE)</f>
        <v>TOK</v>
      </c>
      <c r="N676" s="320">
        <f>VLOOKUP(TRIM(B676),BirthdateDraft!$A$1:$M$7865,2,FALSE)</f>
        <v>35639</v>
      </c>
      <c r="O676" s="99">
        <v>2024</v>
      </c>
    </row>
    <row r="677" spans="1:15" ht="12.75" hidden="1" customHeight="1">
      <c r="A677" s="266" t="str">
        <f>Table16[[#This Row],[PosiDT $ $ $ions2]]</f>
        <v>LE $</v>
      </c>
      <c r="B677" s="89" t="s">
        <v>4987</v>
      </c>
      <c r="C677" s="123" t="s">
        <v>795</v>
      </c>
      <c r="D677" t="s">
        <v>11954</v>
      </c>
      <c r="E677" s="115" t="s">
        <v>4300</v>
      </c>
      <c r="F677" s="115"/>
      <c r="G677" s="8">
        <v>7</v>
      </c>
      <c r="H677" s="8"/>
      <c r="K677" s="233"/>
      <c r="M677" s="319" t="str">
        <f>VLOOKUP(TRIM(B677),'Team Rosters'!$B$1:$N$3777,2,FALSE)</f>
        <v>DEL</v>
      </c>
      <c r="N677" s="320">
        <f>VLOOKUP(TRIM(B677),BirthdateDraft!$A$1:$M$7865,2,FALSE)</f>
        <v>33855</v>
      </c>
      <c r="O677" s="99">
        <v>2024</v>
      </c>
    </row>
    <row r="678" spans="1:15" ht="12.75" hidden="1" customHeight="1">
      <c r="A678" s="266" t="str">
        <f>Table16[[#This Row],[PosiDT $ $ $ions2]]</f>
        <v>LE $</v>
      </c>
      <c r="B678" s="89" t="s">
        <v>7990</v>
      </c>
      <c r="C678" s="123" t="s">
        <v>800</v>
      </c>
      <c r="D678" t="s">
        <v>11954</v>
      </c>
      <c r="E678" s="115" t="s">
        <v>4300</v>
      </c>
      <c r="F678" s="115"/>
      <c r="G678" s="8">
        <v>1</v>
      </c>
      <c r="H678" s="8"/>
      <c r="K678" s="233"/>
      <c r="M678" s="319" t="str">
        <f>VLOOKUP(TRIM(B678),'Team Rosters'!$B$1:$N$3777,2,FALSE)</f>
        <v>WES</v>
      </c>
      <c r="N678" s="320">
        <f>VLOOKUP(TRIM(B678),BirthdateDraft!$A$1:$M$7865,2,FALSE)</f>
        <v>35641</v>
      </c>
      <c r="O678" s="99">
        <v>2024</v>
      </c>
    </row>
    <row r="679" spans="1:15" ht="12.75" hidden="1" customHeight="1">
      <c r="A679" s="266" t="str">
        <f>Table16[[#This Row],[PosiDT $ $ $ions2]]</f>
        <v>LE $</v>
      </c>
      <c r="B679" s="89" t="s">
        <v>11294</v>
      </c>
      <c r="C679" s="123" t="s">
        <v>790</v>
      </c>
      <c r="D679" t="s">
        <v>11954</v>
      </c>
      <c r="E679" s="115" t="s">
        <v>4300</v>
      </c>
      <c r="F679" s="115"/>
      <c r="G679" s="8">
        <v>5</v>
      </c>
      <c r="H679" s="8"/>
      <c r="K679" s="233"/>
      <c r="M679" s="319" t="str">
        <f>VLOOKUP(TRIM(B679),'Team Rosters'!$B$1:$N$3777,2,FALSE)</f>
        <v>AST</v>
      </c>
      <c r="N679" s="320">
        <f>VLOOKUP(TRIM(B679),BirthdateDraft!$A$1:$M$7865,2,FALSE)</f>
        <v>36508</v>
      </c>
      <c r="O679" s="99">
        <v>2024</v>
      </c>
    </row>
    <row r="680" spans="1:15" ht="12.75" hidden="1" customHeight="1">
      <c r="A680" s="266" t="str">
        <f>Table16[[#This Row],[PosiDT $ $ $ions2]]</f>
        <v>LE $</v>
      </c>
      <c r="B680" s="89" t="s">
        <v>7251</v>
      </c>
      <c r="C680" s="123" t="s">
        <v>793</v>
      </c>
      <c r="D680" t="s">
        <v>11954</v>
      </c>
      <c r="E680" s="115" t="s">
        <v>4304</v>
      </c>
      <c r="F680" s="115"/>
      <c r="G680" s="8">
        <v>12</v>
      </c>
      <c r="H680" s="8">
        <v>2</v>
      </c>
      <c r="K680" s="233"/>
      <c r="M680" s="319" t="str">
        <f>VLOOKUP(TRIM(B680),'Team Rosters'!$B$1:$N$3777,2,FALSE)</f>
        <v>JER</v>
      </c>
      <c r="N680" s="320">
        <f>VLOOKUP(TRIM(B680),BirthdateDraft!$A$1:$M$7865,2,FALSE)</f>
        <v>35312</v>
      </c>
      <c r="O680" s="99">
        <v>2024</v>
      </c>
    </row>
    <row r="681" spans="1:15" ht="12.75" hidden="1" customHeight="1">
      <c r="A681" s="266" t="str">
        <f>Table16[[#This Row],[PosiDT $ $ $ions2]]</f>
        <v>LE $</v>
      </c>
      <c r="B681" s="89" t="s">
        <v>7182</v>
      </c>
      <c r="C681" s="123" t="s">
        <v>1634</v>
      </c>
      <c r="D681" t="s">
        <v>11954</v>
      </c>
      <c r="E681" s="115" t="s">
        <v>4304</v>
      </c>
      <c r="F681" s="115"/>
      <c r="G681" s="8">
        <v>9</v>
      </c>
      <c r="H681" s="8"/>
      <c r="K681" s="233"/>
      <c r="M681" s="319" t="str">
        <f>VLOOKUP(TRIM(B681),'Team Rosters'!$B$1:$N$3777,2,FALSE)</f>
        <v>BLU</v>
      </c>
      <c r="N681" s="320">
        <f>VLOOKUP(TRIM(B681),BirthdateDraft!$A$1:$M$7865,2,FALSE)</f>
        <v>35053</v>
      </c>
      <c r="O681" s="99">
        <v>2024</v>
      </c>
    </row>
    <row r="682" spans="1:15" ht="12.75" hidden="1" customHeight="1">
      <c r="A682" s="266" t="str">
        <f>Table16[[#This Row],[PosiDT $ $ $ions2]]</f>
        <v>LE $</v>
      </c>
      <c r="B682" s="89" t="s">
        <v>8139</v>
      </c>
      <c r="C682" s="123" t="s">
        <v>5390</v>
      </c>
      <c r="D682" t="s">
        <v>11954</v>
      </c>
      <c r="E682" s="115" t="s">
        <v>4300</v>
      </c>
      <c r="F682" s="115"/>
      <c r="G682" s="8">
        <v>2</v>
      </c>
      <c r="H682" s="8"/>
      <c r="K682" s="233"/>
      <c r="M682" s="319" t="e">
        <f>VLOOKUP(TRIM(B682),'Team Rosters'!$B$1:$N$3777,2,FALSE)</f>
        <v>#N/A</v>
      </c>
      <c r="N682" s="320" t="e">
        <f>VLOOKUP(TRIM(B682),BirthdateDraft!$A$1:$M$7865,2,FALSE)</f>
        <v>#N/A</v>
      </c>
      <c r="O682" s="99">
        <v>2024</v>
      </c>
    </row>
    <row r="683" spans="1:15" ht="12.75" hidden="1" customHeight="1">
      <c r="A683" s="266" t="str">
        <f>Table16[[#This Row],[PosiDT $ $ $ions2]]</f>
        <v>LE $</v>
      </c>
      <c r="B683" s="89" t="s">
        <v>5027</v>
      </c>
      <c r="C683" s="123" t="s">
        <v>813</v>
      </c>
      <c r="D683" t="s">
        <v>11954</v>
      </c>
      <c r="E683" s="115" t="s">
        <v>4304</v>
      </c>
      <c r="F683" s="115"/>
      <c r="G683" s="8">
        <v>6</v>
      </c>
      <c r="H683" s="8"/>
      <c r="K683" s="233"/>
      <c r="M683" s="319" t="str">
        <f>VLOOKUP(TRIM(B683),'Team Rosters'!$B$1:$N$3777,2,FALSE)</f>
        <v>LON</v>
      </c>
      <c r="N683" s="320">
        <f>VLOOKUP(TRIM(B683),BirthdateDraft!$A$1:$M$7865,2,FALSE)</f>
        <v>34505</v>
      </c>
      <c r="O683" s="99">
        <v>2024</v>
      </c>
    </row>
    <row r="684" spans="1:15" ht="12.75" hidden="1" customHeight="1">
      <c r="A684" s="266" t="str">
        <f>Table16[[#This Row],[PosiDT $ $ $ions2]]</f>
        <v>LE $ DT $</v>
      </c>
      <c r="B684" s="89" t="s">
        <v>8883</v>
      </c>
      <c r="C684" s="123" t="s">
        <v>785</v>
      </c>
      <c r="D684" s="10" t="s">
        <v>11956</v>
      </c>
      <c r="E684" s="115" t="s">
        <v>4300</v>
      </c>
      <c r="F684" s="115" t="s">
        <v>4300</v>
      </c>
      <c r="G684" s="8">
        <v>8</v>
      </c>
      <c r="H684" s="8"/>
      <c r="K684" s="233"/>
      <c r="M684" s="319" t="str">
        <f>VLOOKUP(TRIM(B684),'Team Rosters'!$B$1:$N$3777,2,FALSE)</f>
        <v>LAS</v>
      </c>
      <c r="N684" s="320">
        <f>VLOOKUP(TRIM(B684),BirthdateDraft!$A$1:$M$7865,2,FALSE)</f>
        <v>36342</v>
      </c>
      <c r="O684" s="99">
        <v>2024</v>
      </c>
    </row>
    <row r="685" spans="1:15" ht="12.75" hidden="1" customHeight="1">
      <c r="A685" s="266" t="str">
        <f>Table16[[#This Row],[PosiDT $ $ $ions2]]</f>
        <v>LE $ DT $</v>
      </c>
      <c r="B685" s="89" t="s">
        <v>5473</v>
      </c>
      <c r="C685" s="123" t="s">
        <v>817</v>
      </c>
      <c r="D685" s="10" t="s">
        <v>11956</v>
      </c>
      <c r="E685" s="115" t="s">
        <v>4304</v>
      </c>
      <c r="F685" s="115" t="s">
        <v>4306</v>
      </c>
      <c r="G685" s="8">
        <v>8</v>
      </c>
      <c r="H685" s="8"/>
      <c r="K685" s="233"/>
      <c r="M685" s="319" t="str">
        <f>VLOOKUP(TRIM(B685),'Team Rosters'!$B$1:$N$3777,2,FALSE)</f>
        <v>NYC</v>
      </c>
      <c r="N685" s="320">
        <f>VLOOKUP(TRIM(B685),BirthdateDraft!$A$1:$M$7865,2,FALSE)</f>
        <v>34976</v>
      </c>
      <c r="O685" s="99">
        <v>2024</v>
      </c>
    </row>
    <row r="686" spans="1:15" ht="12.75" hidden="1" customHeight="1">
      <c r="A686" s="266" t="str">
        <f>Table16[[#This Row],[PosiDT $ $ $ions2]]</f>
        <v>LE $ DT $</v>
      </c>
      <c r="B686" s="89" t="s">
        <v>277</v>
      </c>
      <c r="C686" s="123" t="s">
        <v>804</v>
      </c>
      <c r="D686" s="10" t="s">
        <v>11956</v>
      </c>
      <c r="E686" s="115" t="s">
        <v>4300</v>
      </c>
      <c r="F686" s="115" t="s">
        <v>4300</v>
      </c>
      <c r="G686" s="8">
        <v>5</v>
      </c>
      <c r="H686" s="8"/>
      <c r="K686" s="233"/>
      <c r="M686" s="319" t="str">
        <f>VLOOKUP(TRIM(B686),'Team Rosters'!$B$1:$N$3777,2,FALSE)</f>
        <v>BLU</v>
      </c>
      <c r="N686" s="320">
        <f>VLOOKUP(TRIM(B686),BirthdateDraft!$A$1:$M$7865,2,FALSE)</f>
        <v>33220</v>
      </c>
      <c r="O686" s="99">
        <v>2024</v>
      </c>
    </row>
    <row r="687" spans="1:15" ht="12.75" hidden="1" customHeight="1">
      <c r="A687" s="266" t="str">
        <f>Table16[[#This Row],[PosiDT $ $ $ions2]]</f>
        <v>LE $ DT $</v>
      </c>
      <c r="B687" s="89" t="s">
        <v>6050</v>
      </c>
      <c r="C687" s="123" t="s">
        <v>803</v>
      </c>
      <c r="D687" s="10" t="s">
        <v>11956</v>
      </c>
      <c r="E687" s="115" t="s">
        <v>4300</v>
      </c>
      <c r="F687" s="115" t="s">
        <v>4300</v>
      </c>
      <c r="G687" s="8">
        <v>3</v>
      </c>
      <c r="H687" s="8"/>
      <c r="K687" s="233"/>
      <c r="M687" s="319" t="str">
        <f>VLOOKUP(TRIM(B687),'Team Rosters'!$B$1:$N$3777,2,FALSE)</f>
        <v>AST</v>
      </c>
      <c r="N687" s="320">
        <f>VLOOKUP(TRIM(B687),BirthdateDraft!$A$1:$M$7865,2,FALSE)</f>
        <v>34488</v>
      </c>
      <c r="O687" s="99">
        <v>2024</v>
      </c>
    </row>
    <row r="688" spans="1:15" ht="12.75" hidden="1" customHeight="1">
      <c r="A688" s="266" t="str">
        <f>Table16[[#This Row],[PosiDT $ $ $ions2]]</f>
        <v>LE $ OLB</v>
      </c>
      <c r="B688" s="89" t="s">
        <v>5459</v>
      </c>
      <c r="C688" s="123" t="s">
        <v>5991</v>
      </c>
      <c r="D688" t="s">
        <v>11955</v>
      </c>
      <c r="E688" s="115" t="s">
        <v>4300</v>
      </c>
      <c r="F688" s="115" t="s">
        <v>4297</v>
      </c>
      <c r="G688" s="8">
        <v>6</v>
      </c>
      <c r="H688" s="8"/>
      <c r="K688" s="233"/>
      <c r="M688" s="319" t="str">
        <f>VLOOKUP(TRIM(B688),'Team Rosters'!$B$1:$N$3777,2,FALSE)</f>
        <v>BLU</v>
      </c>
      <c r="N688" s="320">
        <f>VLOOKUP(TRIM(B688),BirthdateDraft!$A$1:$M$7865,2,FALSE)</f>
        <v>34891</v>
      </c>
      <c r="O688" s="99">
        <v>2024</v>
      </c>
    </row>
    <row r="689" spans="1:15" ht="12.75" hidden="1" customHeight="1">
      <c r="A689" s="266" t="str">
        <f>Table16[[#This Row],[PosiDT $ $ $ions2]]</f>
        <v>LE $ OLB</v>
      </c>
      <c r="B689" s="89" t="s">
        <v>4941</v>
      </c>
      <c r="C689" s="123" t="s">
        <v>801</v>
      </c>
      <c r="D689" t="s">
        <v>11955</v>
      </c>
      <c r="E689" s="115" t="s">
        <v>4304</v>
      </c>
      <c r="F689" s="115" t="s">
        <v>4298</v>
      </c>
      <c r="G689" s="8">
        <v>10</v>
      </c>
      <c r="H689" s="8"/>
      <c r="K689" s="233"/>
      <c r="M689" s="319" t="str">
        <f>VLOOKUP(TRIM(B689),'Team Rosters'!$B$1:$N$3777,2,FALSE)</f>
        <v>ANN</v>
      </c>
      <c r="N689" s="320">
        <f>VLOOKUP(TRIM(B689),BirthdateDraft!$A$1:$M$7865,2,FALSE)</f>
        <v>34014</v>
      </c>
      <c r="O689" s="99">
        <v>2024</v>
      </c>
    </row>
    <row r="690" spans="1:15" ht="12.75" hidden="1" customHeight="1">
      <c r="A690" s="266" t="str">
        <f>Table16[[#This Row],[PosiDT $ $ $ions2]]</f>
        <v>LE $ OLB</v>
      </c>
      <c r="B690" s="89" t="s">
        <v>6525</v>
      </c>
      <c r="C690" s="123" t="s">
        <v>81</v>
      </c>
      <c r="D690" t="s">
        <v>11955</v>
      </c>
      <c r="E690" s="115" t="s">
        <v>4300</v>
      </c>
      <c r="F690" s="115" t="s">
        <v>4310</v>
      </c>
      <c r="G690" s="8">
        <v>7</v>
      </c>
      <c r="H690" s="8"/>
      <c r="K690" s="233"/>
      <c r="M690" s="319" t="str">
        <f>VLOOKUP(TRIM(B690),'Team Rosters'!$B$1:$N$3777,2,FALSE)</f>
        <v>DRA</v>
      </c>
      <c r="N690" s="320">
        <f>VLOOKUP(TRIM(B690),BirthdateDraft!$A$1:$M$7865,2,FALSE)</f>
        <v>34879</v>
      </c>
      <c r="O690" s="99">
        <v>2024</v>
      </c>
    </row>
    <row r="691" spans="1:15" ht="12.75" hidden="1" customHeight="1">
      <c r="A691" s="266" t="str">
        <f>Table16[[#This Row],[PosiDT $ $ $ions2]]</f>
        <v>LE $ OLB</v>
      </c>
      <c r="B691" s="89" t="s">
        <v>5040</v>
      </c>
      <c r="C691" s="123" t="s">
        <v>2798</v>
      </c>
      <c r="D691" t="s">
        <v>11955</v>
      </c>
      <c r="E691" s="115" t="s">
        <v>4304</v>
      </c>
      <c r="F691" s="115" t="s">
        <v>4298</v>
      </c>
      <c r="G691" s="8">
        <v>12</v>
      </c>
      <c r="H691" s="8">
        <v>4</v>
      </c>
      <c r="K691" s="233"/>
      <c r="M691" s="319" t="str">
        <f>VLOOKUP(TRIM(B691),'Team Rosters'!$B$1:$N$3777,2,FALSE)</f>
        <v>FER</v>
      </c>
      <c r="N691" s="320">
        <f>VLOOKUP(TRIM(B691),BirthdateDraft!$A$1:$M$7865,2,FALSE)</f>
        <v>34636</v>
      </c>
      <c r="O691" s="99">
        <v>2024</v>
      </c>
    </row>
    <row r="692" spans="1:15" ht="12.75" hidden="1" customHeight="1">
      <c r="A692" s="266" t="str">
        <f>Table16[[#This Row],[PosiDT $ $ $ions2]]</f>
        <v>LG @</v>
      </c>
      <c r="B692" s="89" t="s">
        <v>8130</v>
      </c>
      <c r="C692" s="123" t="s">
        <v>808</v>
      </c>
      <c r="D692" t="s">
        <v>11925</v>
      </c>
      <c r="E692"/>
      <c r="F692"/>
      <c r="G692"/>
      <c r="H692"/>
      <c r="I692" s="8">
        <v>4</v>
      </c>
      <c r="J692" s="8"/>
      <c r="K692" s="114">
        <v>2</v>
      </c>
      <c r="M692" s="319" t="str">
        <f>VLOOKUP(TRIM(B692),'Team Rosters'!$B$1:$N$3777,2,FALSE)</f>
        <v>ROS</v>
      </c>
      <c r="N692" s="320">
        <f>VLOOKUP(TRIM(B692),BirthdateDraft!$A$1:$M$7865,2,FALSE)</f>
        <v>35367</v>
      </c>
      <c r="O692" s="99">
        <v>2024</v>
      </c>
    </row>
    <row r="693" spans="1:15" ht="12.75" hidden="1" customHeight="1">
      <c r="A693" s="266" t="str">
        <f>Table16[[#This Row],[PosiDT $ $ $ions2]]</f>
        <v>LG @</v>
      </c>
      <c r="B693" s="89" t="s">
        <v>10012</v>
      </c>
      <c r="C693" s="123" t="s">
        <v>81</v>
      </c>
      <c r="D693" t="s">
        <v>11925</v>
      </c>
      <c r="E693"/>
      <c r="F693"/>
      <c r="G693"/>
      <c r="H693"/>
      <c r="I693" s="8">
        <v>5</v>
      </c>
      <c r="J693" s="8"/>
      <c r="K693" s="114">
        <v>2</v>
      </c>
      <c r="M693" s="319" t="str">
        <f>VLOOKUP(TRIM(B693),'Team Rosters'!$B$1:$N$3777,2,FALSE)</f>
        <v>WES</v>
      </c>
      <c r="N693" s="320">
        <f>VLOOKUP(TRIM(B693),BirthdateDraft!$A$1:$M$7865,2,FALSE)</f>
        <v>35996</v>
      </c>
      <c r="O693" s="99">
        <v>2024</v>
      </c>
    </row>
    <row r="694" spans="1:15" ht="12.75" hidden="1" customHeight="1">
      <c r="A694" s="266" t="str">
        <f>Table16[[#This Row],[PosiDT $ $ $ions2]]</f>
        <v>LG @</v>
      </c>
      <c r="B694" s="89" t="s">
        <v>5980</v>
      </c>
      <c r="C694" s="123" t="s">
        <v>790</v>
      </c>
      <c r="D694" t="s">
        <v>11925</v>
      </c>
      <c r="E694"/>
      <c r="F694"/>
      <c r="G694"/>
      <c r="H694"/>
      <c r="I694" s="8">
        <v>0</v>
      </c>
      <c r="J694" s="8"/>
      <c r="K694" s="114">
        <v>2</v>
      </c>
      <c r="M694" s="319" t="str">
        <f>VLOOKUP(TRIM(B694),'Team Rosters'!$B$1:$N$3777,2,FALSE)</f>
        <v>CHA</v>
      </c>
      <c r="N694" s="320">
        <f>VLOOKUP(TRIM(B694),BirthdateDraft!$A$1:$M$7865,2,FALSE)</f>
        <v>34740</v>
      </c>
      <c r="O694" s="99">
        <v>2024</v>
      </c>
    </row>
    <row r="695" spans="1:15" ht="12.75" hidden="1" customHeight="1">
      <c r="A695" s="266" t="str">
        <f>Table16[[#This Row],[PosiDT $ $ $ions2]]</f>
        <v>OT @ G @</v>
      </c>
      <c r="B695" s="89" t="s">
        <v>6471</v>
      </c>
      <c r="C695" s="123" t="s">
        <v>5390</v>
      </c>
      <c r="D695" t="s">
        <v>11936</v>
      </c>
      <c r="E695"/>
      <c r="F695"/>
      <c r="G695"/>
      <c r="H695"/>
      <c r="I695" s="8">
        <v>4</v>
      </c>
      <c r="J695" s="8">
        <v>4</v>
      </c>
      <c r="K695" s="114">
        <v>2</v>
      </c>
      <c r="M695" s="319" t="str">
        <f>VLOOKUP(TRIM(B695),'Team Rosters'!$B$1:$N$3777,2,FALSE)</f>
        <v>AST</v>
      </c>
      <c r="N695" s="320">
        <f>VLOOKUP(TRIM(B695),BirthdateDraft!$A$1:$M$7865,2,FALSE)</f>
        <v>34869</v>
      </c>
      <c r="O695" s="99">
        <v>2024</v>
      </c>
    </row>
    <row r="696" spans="1:15" ht="12.75" hidden="1" customHeight="1">
      <c r="A696" s="266" t="str">
        <f>Table16[[#This Row],[PosiDT $ $ $ions2]]</f>
        <v>RG @</v>
      </c>
      <c r="B696" s="89" t="s">
        <v>7303</v>
      </c>
      <c r="C696" s="123" t="s">
        <v>793</v>
      </c>
      <c r="D696" t="s">
        <v>11922</v>
      </c>
      <c r="E696"/>
      <c r="F696"/>
      <c r="G696"/>
      <c r="H696"/>
      <c r="I696" s="8">
        <v>0</v>
      </c>
      <c r="J696" s="8"/>
      <c r="K696" s="114">
        <v>2</v>
      </c>
      <c r="M696" s="319" t="str">
        <f>VLOOKUP(TRIM(B696),'Team Rosters'!$B$1:$N$3777,2,FALSE)</f>
        <v>BLU</v>
      </c>
      <c r="N696" s="320">
        <f>VLOOKUP(TRIM(B696),BirthdateDraft!$A$1:$M$7865,2,FALSE)</f>
        <v>35331</v>
      </c>
      <c r="O696" s="99">
        <v>2024</v>
      </c>
    </row>
    <row r="697" spans="1:15" ht="12.75" hidden="1" customHeight="1">
      <c r="A697" s="266" t="str">
        <f>Table16[[#This Row],[PosiDT $ $ $ions2]]</f>
        <v>RG @</v>
      </c>
      <c r="B697" s="89" t="s">
        <v>10098</v>
      </c>
      <c r="C697" s="123" t="s">
        <v>2798</v>
      </c>
      <c r="D697" t="s">
        <v>11922</v>
      </c>
      <c r="E697"/>
      <c r="F697"/>
      <c r="G697"/>
      <c r="H697"/>
      <c r="I697" s="8">
        <v>4</v>
      </c>
      <c r="J697" s="8"/>
      <c r="K697" s="114">
        <v>2</v>
      </c>
      <c r="M697" s="319" t="str">
        <f>VLOOKUP(TRIM(B697),'Team Rosters'!$B$1:$N$3777,2,FALSE)</f>
        <v>TOR</v>
      </c>
      <c r="N697" s="320">
        <f>VLOOKUP(TRIM(B697),BirthdateDraft!$A$1:$M$7865,2,FALSE)</f>
        <v>36202</v>
      </c>
      <c r="O697" s="99">
        <v>2024</v>
      </c>
    </row>
    <row r="698" spans="1:15" ht="12.75" hidden="1" customHeight="1">
      <c r="A698" s="266" t="str">
        <f>Table16[[#This Row],[PosiDT $ $ $ions2]]</f>
        <v>RG @</v>
      </c>
      <c r="B698" s="89" t="s">
        <v>9106</v>
      </c>
      <c r="C698" s="123" t="s">
        <v>808</v>
      </c>
      <c r="D698" t="s">
        <v>11922</v>
      </c>
      <c r="E698"/>
      <c r="F698"/>
      <c r="G698"/>
      <c r="H698"/>
      <c r="I698" s="8">
        <v>6</v>
      </c>
      <c r="J698" s="8"/>
      <c r="K698" s="114">
        <v>2</v>
      </c>
      <c r="M698" s="319" t="str">
        <f>VLOOKUP(TRIM(B698),'Team Rosters'!$B$1:$N$3777,2,FALSE)</f>
        <v>FER</v>
      </c>
      <c r="N698" s="320">
        <f>VLOOKUP(TRIM(B698),BirthdateDraft!$A$1:$M$7865,2,FALSE)</f>
        <v>36100</v>
      </c>
      <c r="O698" s="99">
        <v>2024</v>
      </c>
    </row>
    <row r="699" spans="1:15" ht="12.75" hidden="1" customHeight="1">
      <c r="A699" s="266" t="str">
        <f>Table16[[#This Row],[PosiDT $ $ $ions2]]</f>
        <v>RG @ OT</v>
      </c>
      <c r="B699" s="89" t="s">
        <v>10129</v>
      </c>
      <c r="C699" s="123" t="s">
        <v>798</v>
      </c>
      <c r="D699" s="10" t="s">
        <v>11924</v>
      </c>
      <c r="E699"/>
      <c r="F699"/>
      <c r="G699"/>
      <c r="H699"/>
      <c r="I699" s="8">
        <v>4</v>
      </c>
      <c r="J699" s="8">
        <v>0</v>
      </c>
      <c r="K699" s="114">
        <v>2</v>
      </c>
      <c r="M699" s="319" t="str">
        <f>VLOOKUP(TRIM(B699),'Team Rosters'!$B$1:$N$3777,2,FALSE)</f>
        <v>DRA</v>
      </c>
      <c r="N699" s="320">
        <f>VLOOKUP(TRIM(B699),BirthdateDraft!$A$1:$M$7865,2,FALSE)</f>
        <v>36360</v>
      </c>
      <c r="O699" s="99">
        <v>2024</v>
      </c>
    </row>
    <row r="700" spans="1:15" ht="12.75" hidden="1" customHeight="1">
      <c r="A700" s="266" t="str">
        <f>Table16[[#This Row],[PosiDT $ $ $ions2]]</f>
        <v>G @</v>
      </c>
      <c r="B700" s="89" t="s">
        <v>8099</v>
      </c>
      <c r="C700" s="123" t="s">
        <v>5390</v>
      </c>
      <c r="D700" t="s">
        <v>11915</v>
      </c>
      <c r="E700"/>
      <c r="F700"/>
      <c r="G700"/>
      <c r="H700"/>
      <c r="I700" s="8">
        <v>0</v>
      </c>
      <c r="J700" s="8"/>
      <c r="K700" s="114">
        <v>0</v>
      </c>
      <c r="M700" s="319" t="e">
        <f>VLOOKUP(TRIM(B700),'Team Rosters'!$B$1:$N$3777,2,FALSE)</f>
        <v>#N/A</v>
      </c>
      <c r="N700" s="320">
        <f>VLOOKUP(TRIM(B700),BirthdateDraft!$A$1:$M$7865,2,FALSE)</f>
        <v>35970</v>
      </c>
      <c r="O700" s="99">
        <v>2024</v>
      </c>
    </row>
    <row r="701" spans="1:15" ht="12.75" hidden="1" customHeight="1">
      <c r="A701" s="266" t="str">
        <f>Table16[[#This Row],[PosiDT $ $ $ions2]]</f>
        <v>G @</v>
      </c>
      <c r="B701" s="89" t="s">
        <v>10961</v>
      </c>
      <c r="C701" s="123" t="s">
        <v>803</v>
      </c>
      <c r="D701" t="s">
        <v>11915</v>
      </c>
      <c r="E701"/>
      <c r="F701"/>
      <c r="G701"/>
      <c r="H701"/>
      <c r="I701" s="8">
        <v>0</v>
      </c>
      <c r="J701" s="8"/>
      <c r="K701" s="114">
        <v>0</v>
      </c>
      <c r="M701" s="319" t="str">
        <f>VLOOKUP(TRIM(B701),'Team Rosters'!$B$1:$N$3777,2,FALSE)</f>
        <v>ROS</v>
      </c>
      <c r="N701" s="320">
        <f>VLOOKUP(TRIM(B701),BirthdateDraft!$A$1:$M$7865,2,FALSE)</f>
        <v>36684</v>
      </c>
      <c r="O701" s="99">
        <v>2024</v>
      </c>
    </row>
    <row r="702" spans="1:15" ht="12.75" hidden="1" customHeight="1">
      <c r="A702" s="266" t="str">
        <f>Table16[[#This Row],[PosiDT $ $ $ions2]]</f>
        <v>G @</v>
      </c>
      <c r="B702" s="89" t="s">
        <v>9067</v>
      </c>
      <c r="C702" s="123" t="s">
        <v>83</v>
      </c>
      <c r="D702" t="s">
        <v>11915</v>
      </c>
      <c r="E702"/>
      <c r="F702"/>
      <c r="G702"/>
      <c r="H702"/>
      <c r="I702" s="8">
        <v>4</v>
      </c>
      <c r="J702" s="8"/>
      <c r="K702" s="114">
        <v>0</v>
      </c>
      <c r="M702" s="319" t="e">
        <f>VLOOKUP(TRIM(B702),'Team Rosters'!$B$1:$N$3777,2,FALSE)</f>
        <v>#N/A</v>
      </c>
      <c r="N702" s="320">
        <f>VLOOKUP(TRIM(B702),BirthdateDraft!$A$1:$M$7865,2,FALSE)</f>
        <v>36069</v>
      </c>
      <c r="O702" s="99">
        <v>2024</v>
      </c>
    </row>
    <row r="703" spans="1:15" ht="12.75" hidden="1" customHeight="1">
      <c r="A703" s="266" t="str">
        <f>Table16[[#This Row],[PosiDT $ $ $ions2]]</f>
        <v>G @</v>
      </c>
      <c r="B703" s="89" t="s">
        <v>10976</v>
      </c>
      <c r="C703" s="123" t="s">
        <v>82</v>
      </c>
      <c r="D703" t="s">
        <v>11915</v>
      </c>
      <c r="E703"/>
      <c r="F703"/>
      <c r="G703"/>
      <c r="H703"/>
      <c r="I703" s="8">
        <v>0</v>
      </c>
      <c r="J703" s="8"/>
      <c r="K703" s="114">
        <v>0</v>
      </c>
      <c r="M703" s="319" t="e">
        <f>VLOOKUP(TRIM(B703),'Team Rosters'!$B$1:$N$3777,2,FALSE)</f>
        <v>#N/A</v>
      </c>
      <c r="N703" s="320">
        <f>VLOOKUP(TRIM(B703),BirthdateDraft!$A$1:$M$7865,2,FALSE)</f>
        <v>36250</v>
      </c>
      <c r="O703" s="99">
        <v>2024</v>
      </c>
    </row>
    <row r="704" spans="1:15" ht="12.75" hidden="1" customHeight="1">
      <c r="A704" s="266" t="str">
        <f>Table16[[#This Row],[PosiDT $ $ $ions2]]</f>
        <v>G @</v>
      </c>
      <c r="B704" s="89" t="s">
        <v>9054</v>
      </c>
      <c r="C704" s="123" t="s">
        <v>2798</v>
      </c>
      <c r="D704" t="s">
        <v>11915</v>
      </c>
      <c r="E704"/>
      <c r="F704"/>
      <c r="G704"/>
      <c r="H704"/>
      <c r="I704" s="8">
        <v>0</v>
      </c>
      <c r="J704" s="8"/>
      <c r="K704" s="114">
        <v>0</v>
      </c>
      <c r="M704" s="319" t="e">
        <f>VLOOKUP(TRIM(B704),'Team Rosters'!$B$1:$N$3777,2,FALSE)</f>
        <v>#N/A</v>
      </c>
      <c r="N704" s="320">
        <f>VLOOKUP(TRIM(B704),BirthdateDraft!$A$1:$M$7865,2,FALSE)</f>
        <v>35431</v>
      </c>
      <c r="O704" s="99">
        <v>2024</v>
      </c>
    </row>
    <row r="705" spans="1:15" ht="12.75" hidden="1" customHeight="1">
      <c r="A705" s="266" t="str">
        <f>Table16[[#This Row],[PosiDT $ $ $ions2]]</f>
        <v>G @</v>
      </c>
      <c r="B705" s="89" t="s">
        <v>11000</v>
      </c>
      <c r="C705" s="123" t="s">
        <v>85</v>
      </c>
      <c r="D705" t="s">
        <v>11915</v>
      </c>
      <c r="E705"/>
      <c r="F705"/>
      <c r="G705"/>
      <c r="H705"/>
      <c r="I705" s="8">
        <v>0</v>
      </c>
      <c r="J705" s="8"/>
      <c r="K705" s="114">
        <v>0</v>
      </c>
      <c r="M705" s="319" t="e">
        <f>VLOOKUP(TRIM(B705),'Team Rosters'!$B$1:$N$3777,2,FALSE)</f>
        <v>#N/A</v>
      </c>
      <c r="N705" s="320">
        <f>VLOOKUP(TRIM(B705),BirthdateDraft!$A$1:$M$7865,2,FALSE)</f>
        <v>36806</v>
      </c>
      <c r="O705" s="99">
        <v>2024</v>
      </c>
    </row>
    <row r="706" spans="1:15" ht="12.75" hidden="1" customHeight="1">
      <c r="A706" s="266" t="str">
        <f>Table16[[#This Row],[PosiDT $ $ $ions2]]</f>
        <v>G @</v>
      </c>
      <c r="B706" s="89" t="s">
        <v>11005</v>
      </c>
      <c r="C706" s="123" t="s">
        <v>813</v>
      </c>
      <c r="D706" t="s">
        <v>11915</v>
      </c>
      <c r="E706"/>
      <c r="F706"/>
      <c r="G706"/>
      <c r="H706"/>
      <c r="I706" s="8">
        <v>0</v>
      </c>
      <c r="J706" s="8"/>
      <c r="K706" s="114">
        <v>0</v>
      </c>
      <c r="M706" s="319" t="e">
        <f>VLOOKUP(TRIM(B706),'Team Rosters'!$B$1:$N$3777,2,FALSE)</f>
        <v>#N/A</v>
      </c>
      <c r="N706" s="320">
        <f>VLOOKUP(TRIM(B706),BirthdateDraft!$A$1:$M$7865,2,FALSE)</f>
        <v>35941</v>
      </c>
      <c r="O706" s="99">
        <v>2024</v>
      </c>
    </row>
    <row r="707" spans="1:15" ht="12.75" hidden="1" customHeight="1">
      <c r="A707" s="266" t="str">
        <f>Table16[[#This Row],[PosiDT $ $ $ions2]]</f>
        <v>G @</v>
      </c>
      <c r="B707" s="89" t="s">
        <v>11013</v>
      </c>
      <c r="C707" s="123" t="s">
        <v>799</v>
      </c>
      <c r="D707" t="s">
        <v>11915</v>
      </c>
      <c r="E707"/>
      <c r="F707"/>
      <c r="G707"/>
      <c r="H707"/>
      <c r="I707" s="8">
        <v>0</v>
      </c>
      <c r="J707" s="8"/>
      <c r="K707" s="114">
        <v>0</v>
      </c>
      <c r="M707" s="319" t="e">
        <f>VLOOKUP(TRIM(B707),'Team Rosters'!$B$1:$N$3777,2,FALSE)</f>
        <v>#N/A</v>
      </c>
      <c r="N707" s="320">
        <f>VLOOKUP(TRIM(B707),BirthdateDraft!$A$1:$M$7865,2,FALSE)</f>
        <v>35729</v>
      </c>
      <c r="O707" s="99">
        <v>2024</v>
      </c>
    </row>
    <row r="708" spans="1:15" ht="12.75" hidden="1" customHeight="1">
      <c r="A708" s="266" t="str">
        <f>Table16[[#This Row],[PosiDT $ $ $ions2]]</f>
        <v>G @</v>
      </c>
      <c r="B708" s="89" t="s">
        <v>7262</v>
      </c>
      <c r="C708" s="123" t="s">
        <v>790</v>
      </c>
      <c r="D708" t="s">
        <v>11915</v>
      </c>
      <c r="E708"/>
      <c r="F708"/>
      <c r="G708"/>
      <c r="H708"/>
      <c r="I708" s="8">
        <v>0</v>
      </c>
      <c r="J708" s="8"/>
      <c r="K708" s="114">
        <v>0</v>
      </c>
      <c r="M708" s="319" t="e">
        <f>VLOOKUP(TRIM(B708),'Team Rosters'!$B$1:$N$3777,2,FALSE)</f>
        <v>#N/A</v>
      </c>
      <c r="N708" s="320">
        <f>VLOOKUP(TRIM(B708),BirthdateDraft!$A$1:$M$7865,2,FALSE)</f>
        <v>35284</v>
      </c>
      <c r="O708" s="99">
        <v>2024</v>
      </c>
    </row>
    <row r="709" spans="1:15" ht="12.75" hidden="1" customHeight="1">
      <c r="A709" s="266" t="str">
        <f>Table16[[#This Row],[PosiDT $ $ $ions2]]</f>
        <v>G @</v>
      </c>
      <c r="B709" s="89" t="s">
        <v>5150</v>
      </c>
      <c r="C709" s="123" t="s">
        <v>8191</v>
      </c>
      <c r="D709" t="s">
        <v>11915</v>
      </c>
      <c r="E709"/>
      <c r="F709"/>
      <c r="G709"/>
      <c r="H709"/>
      <c r="I709" s="8">
        <v>0</v>
      </c>
      <c r="J709" s="8"/>
      <c r="K709" s="114">
        <v>0</v>
      </c>
      <c r="M709" s="319" t="e">
        <f>VLOOKUP(TRIM(B709),'Team Rosters'!$B$1:$N$3777,2,FALSE)</f>
        <v>#N/A</v>
      </c>
      <c r="N709" s="320">
        <f>VLOOKUP(TRIM(B709),BirthdateDraft!$A$1:$M$7865,2,FALSE)</f>
        <v>33462</v>
      </c>
      <c r="O709" s="99">
        <v>2024</v>
      </c>
    </row>
    <row r="710" spans="1:15" ht="12.75" hidden="1" customHeight="1">
      <c r="A710" s="266" t="str">
        <f>Table16[[#This Row],[PosiDT $ $ $ions2]]</f>
        <v>G @</v>
      </c>
      <c r="B710" s="89" t="s">
        <v>10105</v>
      </c>
      <c r="C710" s="123" t="s">
        <v>792</v>
      </c>
      <c r="D710" t="s">
        <v>11915</v>
      </c>
      <c r="E710"/>
      <c r="F710"/>
      <c r="G710"/>
      <c r="H710"/>
      <c r="I710" s="8">
        <v>0</v>
      </c>
      <c r="J710" s="8"/>
      <c r="K710" s="114">
        <v>0</v>
      </c>
      <c r="M710" s="319" t="e">
        <f>VLOOKUP(TRIM(B710),'Team Rosters'!$B$1:$N$3777,2,FALSE)</f>
        <v>#N/A</v>
      </c>
      <c r="N710" s="320">
        <f>VLOOKUP(TRIM(B710),BirthdateDraft!$A$1:$M$7865,2,FALSE)</f>
        <v>35853</v>
      </c>
      <c r="O710" s="99">
        <v>2024</v>
      </c>
    </row>
    <row r="711" spans="1:15" ht="12.75" hidden="1" customHeight="1">
      <c r="A711" s="266" t="str">
        <f>Table16[[#This Row],[PosiDT $ $ $ions2]]</f>
        <v>G @</v>
      </c>
      <c r="B711" s="89" t="s">
        <v>4587</v>
      </c>
      <c r="C711" s="123" t="s">
        <v>797</v>
      </c>
      <c r="D711" t="s">
        <v>11915</v>
      </c>
      <c r="E711"/>
      <c r="F711"/>
      <c r="G711"/>
      <c r="H711"/>
      <c r="I711" s="8">
        <v>0</v>
      </c>
      <c r="J711" s="8"/>
      <c r="K711" s="114">
        <v>0</v>
      </c>
      <c r="M711" s="319" t="e">
        <f>VLOOKUP(TRIM(B711),'Team Rosters'!$B$1:$N$3777,2,FALSE)</f>
        <v>#N/A</v>
      </c>
      <c r="N711" s="320">
        <f>VLOOKUP(TRIM(B711),BirthdateDraft!$A$1:$M$7865,2,FALSE)</f>
        <v>33431</v>
      </c>
      <c r="O711" s="99">
        <v>2024</v>
      </c>
    </row>
    <row r="712" spans="1:15" ht="12.75" hidden="1" customHeight="1">
      <c r="A712" s="266" t="str">
        <f>Table16[[#This Row],[PosiDT $ $ $ions2]]</f>
        <v>G @</v>
      </c>
      <c r="B712" s="89" t="s">
        <v>9133</v>
      </c>
      <c r="C712" s="123" t="s">
        <v>1634</v>
      </c>
      <c r="D712" t="s">
        <v>11915</v>
      </c>
      <c r="E712"/>
      <c r="F712"/>
      <c r="G712"/>
      <c r="H712"/>
      <c r="I712" s="8">
        <v>0</v>
      </c>
      <c r="J712" s="8"/>
      <c r="K712" s="114">
        <v>0</v>
      </c>
      <c r="M712" s="319" t="str">
        <f>VLOOKUP(TRIM(B712),'Team Rosters'!$B$1:$N$3777,2,FALSE)</f>
        <v>DRA</v>
      </c>
      <c r="N712" s="320">
        <f>VLOOKUP(TRIM(B712),BirthdateDraft!$A$1:$M$7865,2,FALSE)</f>
        <v>0</v>
      </c>
      <c r="O712" s="99">
        <v>2024</v>
      </c>
    </row>
    <row r="713" spans="1:15" ht="12.75" hidden="1" customHeight="1">
      <c r="A713" s="266" t="str">
        <f>Table16[[#This Row],[PosiDT $ $ $ions2]]</f>
        <v>G @</v>
      </c>
      <c r="B713" s="89" t="s">
        <v>8108</v>
      </c>
      <c r="C713" s="123" t="s">
        <v>90</v>
      </c>
      <c r="D713" t="s">
        <v>11915</v>
      </c>
      <c r="E713"/>
      <c r="F713"/>
      <c r="G713"/>
      <c r="H713"/>
      <c r="I713" s="8">
        <v>0</v>
      </c>
      <c r="J713" s="8"/>
      <c r="K713" s="114">
        <v>0</v>
      </c>
      <c r="M713" s="319" t="e">
        <f>VLOOKUP(TRIM(B713),'Team Rosters'!$B$1:$N$3777,2,FALSE)</f>
        <v>#N/A</v>
      </c>
      <c r="N713" s="320">
        <f>VLOOKUP(TRIM(B713),BirthdateDraft!$A$1:$M$7865,2,FALSE)</f>
        <v>35562</v>
      </c>
      <c r="O713" s="99">
        <v>2024</v>
      </c>
    </row>
    <row r="714" spans="1:15" ht="12.75" hidden="1" customHeight="1">
      <c r="A714" s="266" t="str">
        <f>Table16[[#This Row],[PosiDT $ $ $ions2]]</f>
        <v>G @</v>
      </c>
      <c r="B714" s="89" t="s">
        <v>11172</v>
      </c>
      <c r="C714" s="123" t="s">
        <v>785</v>
      </c>
      <c r="D714" t="s">
        <v>11915</v>
      </c>
      <c r="E714"/>
      <c r="F714"/>
      <c r="G714"/>
      <c r="H714"/>
      <c r="I714" s="8">
        <v>0</v>
      </c>
      <c r="J714" s="8"/>
      <c r="K714" s="114">
        <v>0</v>
      </c>
      <c r="M714" s="319" t="e">
        <f>VLOOKUP(TRIM(B714),'Team Rosters'!$B$1:$N$3777,2,FALSE)</f>
        <v>#N/A</v>
      </c>
      <c r="N714" s="320">
        <f>VLOOKUP(TRIM(B714),BirthdateDraft!$A$1:$M$7865,2,FALSE)</f>
        <v>36819</v>
      </c>
      <c r="O714" s="99">
        <v>2024</v>
      </c>
    </row>
    <row r="715" spans="1:15" ht="12.75" hidden="1" customHeight="1">
      <c r="A715" s="266" t="str">
        <f>Table16[[#This Row],[PosiDT $ $ $ions2]]</f>
        <v>G @</v>
      </c>
      <c r="B715" s="89" t="s">
        <v>9018</v>
      </c>
      <c r="C715" s="123" t="s">
        <v>90</v>
      </c>
      <c r="D715" t="s">
        <v>11915</v>
      </c>
      <c r="E715"/>
      <c r="F715"/>
      <c r="G715"/>
      <c r="H715"/>
      <c r="I715" s="8">
        <v>0</v>
      </c>
      <c r="J715" s="8"/>
      <c r="K715" s="114">
        <v>0</v>
      </c>
      <c r="M715" s="319" t="e">
        <f>VLOOKUP(TRIM(B715),'Team Rosters'!$B$1:$N$3777,2,FALSE)</f>
        <v>#N/A</v>
      </c>
      <c r="N715" s="320">
        <f>VLOOKUP(TRIM(B715),BirthdateDraft!$A$1:$M$7865,2,FALSE)</f>
        <v>36669</v>
      </c>
      <c r="O715" s="99">
        <v>2024</v>
      </c>
    </row>
    <row r="716" spans="1:15" ht="12.75" hidden="1" customHeight="1">
      <c r="A716" s="266" t="str">
        <f>Table16[[#This Row],[PosiDT $ $ $ions2]]</f>
        <v>G @</v>
      </c>
      <c r="B716" s="89" t="s">
        <v>11187</v>
      </c>
      <c r="C716" s="123" t="s">
        <v>5991</v>
      </c>
      <c r="D716" t="s">
        <v>11915</v>
      </c>
      <c r="E716"/>
      <c r="F716"/>
      <c r="G716"/>
      <c r="H716"/>
      <c r="I716" s="8">
        <v>0</v>
      </c>
      <c r="J716" s="8"/>
      <c r="K716" s="114">
        <v>0</v>
      </c>
      <c r="M716" s="319" t="e">
        <f>VLOOKUP(TRIM(B716),'Team Rosters'!$B$1:$N$3777,2,FALSE)</f>
        <v>#N/A</v>
      </c>
      <c r="N716" s="320">
        <f>VLOOKUP(TRIM(B716),BirthdateDraft!$A$1:$M$7865,2,FALSE)</f>
        <v>36480</v>
      </c>
      <c r="O716" s="99">
        <v>2024</v>
      </c>
    </row>
    <row r="717" spans="1:15" ht="12.75" hidden="1" customHeight="1">
      <c r="A717" s="266" t="str">
        <f>Table16[[#This Row],[PosiDT $ $ $ions2]]</f>
        <v>G @</v>
      </c>
      <c r="B717" s="89" t="s">
        <v>10245</v>
      </c>
      <c r="C717" s="123" t="s">
        <v>8191</v>
      </c>
      <c r="D717" t="s">
        <v>11915</v>
      </c>
      <c r="E717"/>
      <c r="F717"/>
      <c r="G717"/>
      <c r="H717"/>
      <c r="I717" s="8">
        <v>0</v>
      </c>
      <c r="J717" s="8"/>
      <c r="K717" s="114">
        <v>0</v>
      </c>
      <c r="M717" s="319" t="e">
        <f>VLOOKUP(TRIM(B717),'Team Rosters'!$B$1:$N$3777,2,FALSE)</f>
        <v>#N/A</v>
      </c>
      <c r="N717" s="320">
        <f>VLOOKUP(TRIM(B717),BirthdateDraft!$A$1:$M$7865,2,FALSE)</f>
        <v>35799</v>
      </c>
      <c r="O717" s="99">
        <v>2024</v>
      </c>
    </row>
    <row r="718" spans="1:15" ht="12.75" hidden="1" customHeight="1">
      <c r="A718" s="266" t="str">
        <f>Table16[[#This Row],[PosiDT $ $ $ions2]]</f>
        <v>G @</v>
      </c>
      <c r="B718" s="89" t="s">
        <v>9113</v>
      </c>
      <c r="C718" s="123" t="s">
        <v>85</v>
      </c>
      <c r="D718" t="s">
        <v>11915</v>
      </c>
      <c r="E718"/>
      <c r="F718"/>
      <c r="G718"/>
      <c r="H718"/>
      <c r="I718" s="8">
        <v>0</v>
      </c>
      <c r="J718" s="8"/>
      <c r="K718" s="114">
        <v>0</v>
      </c>
      <c r="M718" s="319" t="e">
        <f>VLOOKUP(TRIM(B718),'Team Rosters'!$B$1:$N$3777,2,FALSE)</f>
        <v>#N/A</v>
      </c>
      <c r="N718" s="320">
        <f>VLOOKUP(TRIM(B718),BirthdateDraft!$A$1:$M$7865,2,FALSE)</f>
        <v>0</v>
      </c>
      <c r="O718" s="99">
        <v>2024</v>
      </c>
    </row>
    <row r="719" spans="1:15" ht="12.75" hidden="1" customHeight="1">
      <c r="A719" s="266" t="str">
        <f>Table16[[#This Row],[PosiDT $ $ $ions2]]</f>
        <v>G @</v>
      </c>
      <c r="B719" s="89" t="s">
        <v>11215</v>
      </c>
      <c r="C719" s="123" t="s">
        <v>790</v>
      </c>
      <c r="D719" t="s">
        <v>11915</v>
      </c>
      <c r="E719"/>
      <c r="F719"/>
      <c r="G719"/>
      <c r="H719"/>
      <c r="I719" s="8">
        <v>0</v>
      </c>
      <c r="J719" s="8"/>
      <c r="K719" s="114">
        <v>0</v>
      </c>
      <c r="M719" s="319" t="e">
        <f>VLOOKUP(TRIM(B719),'Team Rosters'!$B$1:$N$3777,2,FALSE)</f>
        <v>#N/A</v>
      </c>
      <c r="N719" s="320">
        <f>VLOOKUP(TRIM(B719),BirthdateDraft!$A$1:$M$7865,2,FALSE)</f>
        <v>36152</v>
      </c>
      <c r="O719" s="99">
        <v>2024</v>
      </c>
    </row>
    <row r="720" spans="1:15" ht="12.75" hidden="1" customHeight="1">
      <c r="A720" s="266" t="str">
        <f>Table16[[#This Row],[PosiDT $ $ $ions2]]</f>
        <v>G @</v>
      </c>
      <c r="B720" s="89" t="s">
        <v>8116</v>
      </c>
      <c r="C720" s="123" t="s">
        <v>804</v>
      </c>
      <c r="D720" t="s">
        <v>11915</v>
      </c>
      <c r="E720"/>
      <c r="F720"/>
      <c r="G720"/>
      <c r="H720"/>
      <c r="I720" s="8">
        <v>0</v>
      </c>
      <c r="J720" s="8"/>
      <c r="K720" s="114">
        <v>0</v>
      </c>
      <c r="M720" s="319" t="e">
        <f>VLOOKUP(TRIM(B720),'Team Rosters'!$B$1:$N$3777,2,FALSE)</f>
        <v>#N/A</v>
      </c>
      <c r="N720" s="320">
        <f>VLOOKUP(TRIM(B720),BirthdateDraft!$A$1:$M$7865,2,FALSE)</f>
        <v>35292</v>
      </c>
      <c r="O720" s="99">
        <v>2024</v>
      </c>
    </row>
    <row r="721" spans="1:15" ht="12.75" hidden="1" customHeight="1">
      <c r="A721" s="266" t="str">
        <f>Table16[[#This Row],[PosiDT $ $ $ions2]]</f>
        <v>G @</v>
      </c>
      <c r="B721" s="89" t="s">
        <v>10148</v>
      </c>
      <c r="C721" s="123" t="s">
        <v>800</v>
      </c>
      <c r="D721" t="s">
        <v>11915</v>
      </c>
      <c r="E721"/>
      <c r="F721"/>
      <c r="G721"/>
      <c r="H721"/>
      <c r="I721" s="8">
        <v>0</v>
      </c>
      <c r="J721" s="8"/>
      <c r="K721" s="114">
        <v>0</v>
      </c>
      <c r="M721" s="319" t="str">
        <f>VLOOKUP(TRIM(B721),'Team Rosters'!$B$1:$N$3777,2,FALSE)</f>
        <v>LAS</v>
      </c>
      <c r="N721" s="320">
        <f>VLOOKUP(TRIM(B721),BirthdateDraft!$A$1:$M$7865,2,FALSE)</f>
        <v>36118</v>
      </c>
      <c r="O721" s="99">
        <v>2024</v>
      </c>
    </row>
    <row r="722" spans="1:15" ht="12.75" hidden="1" customHeight="1">
      <c r="A722" s="266" t="str">
        <f>Table16[[#This Row],[PosiDT $ $ $ions2]]</f>
        <v>G @</v>
      </c>
      <c r="B722" s="89" t="s">
        <v>11236</v>
      </c>
      <c r="C722" s="123" t="s">
        <v>5991</v>
      </c>
      <c r="D722" t="s">
        <v>11915</v>
      </c>
      <c r="E722"/>
      <c r="F722"/>
      <c r="G722"/>
      <c r="H722"/>
      <c r="I722" s="8">
        <v>0</v>
      </c>
      <c r="J722" s="8"/>
      <c r="K722" s="114">
        <v>0</v>
      </c>
      <c r="M722" s="319" t="e">
        <f>VLOOKUP(TRIM(B722),'Team Rosters'!$B$1:$N$3777,2,FALSE)</f>
        <v>#N/A</v>
      </c>
      <c r="N722" s="320">
        <f>VLOOKUP(TRIM(B722),BirthdateDraft!$A$1:$M$7865,2,FALSE)</f>
        <v>35668</v>
      </c>
      <c r="O722" s="99">
        <v>2024</v>
      </c>
    </row>
    <row r="723" spans="1:15" ht="12.75" hidden="1" customHeight="1">
      <c r="A723" s="266" t="str">
        <f>Table16[[#This Row],[PosiDT $ $ $ions2]]</f>
        <v>G @</v>
      </c>
      <c r="B723" s="89" t="s">
        <v>5625</v>
      </c>
      <c r="C723" s="123" t="s">
        <v>2798</v>
      </c>
      <c r="D723" t="s">
        <v>11915</v>
      </c>
      <c r="E723"/>
      <c r="F723"/>
      <c r="G723"/>
      <c r="H723"/>
      <c r="I723" s="8">
        <v>0</v>
      </c>
      <c r="J723" s="8"/>
      <c r="K723" s="114">
        <v>0</v>
      </c>
      <c r="M723" s="319" t="e">
        <f>VLOOKUP(TRIM(B723),'Team Rosters'!$B$1:$N$3777,2,FALSE)</f>
        <v>#N/A</v>
      </c>
      <c r="N723" s="320">
        <f>VLOOKUP(TRIM(B723),BirthdateDraft!$A$1:$M$7865,2,FALSE)</f>
        <v>33807</v>
      </c>
      <c r="O723" s="99">
        <v>2024</v>
      </c>
    </row>
    <row r="724" spans="1:15" ht="12.75" hidden="1" customHeight="1">
      <c r="A724" s="266" t="str">
        <f>Table16[[#This Row],[PosiDT $ $ $ions2]]</f>
        <v>LILB</v>
      </c>
      <c r="B724" s="89" t="s">
        <v>7228</v>
      </c>
      <c r="C724" s="123" t="s">
        <v>166</v>
      </c>
      <c r="D724" t="s">
        <v>2304</v>
      </c>
      <c r="E724" s="115" t="s">
        <v>4303</v>
      </c>
      <c r="F724" s="115"/>
      <c r="G724" s="8">
        <v>4</v>
      </c>
      <c r="H724" s="8"/>
      <c r="K724" s="233"/>
      <c r="M724" s="319" t="str">
        <f>VLOOKUP(TRIM(B724),'Team Rosters'!$B$1:$N$3777,2,FALSE)</f>
        <v>WES</v>
      </c>
      <c r="N724" s="320">
        <f>VLOOKUP(TRIM(B724),BirthdateDraft!$A$1:$M$7865,2,FALSE)</f>
        <v>35646</v>
      </c>
      <c r="O724" s="99">
        <v>2024</v>
      </c>
    </row>
    <row r="725" spans="1:15" ht="12.75" hidden="1" customHeight="1">
      <c r="A725" s="266" t="str">
        <f>Table16[[#This Row],[PosiDT $ $ $ions2]]</f>
        <v>LILB</v>
      </c>
      <c r="B725" s="89" t="s">
        <v>7188</v>
      </c>
      <c r="C725" s="123" t="s">
        <v>785</v>
      </c>
      <c r="D725" t="s">
        <v>2304</v>
      </c>
      <c r="E725" s="115" t="s">
        <v>4303</v>
      </c>
      <c r="F725" s="115"/>
      <c r="G725" s="8">
        <v>7</v>
      </c>
      <c r="H725" s="8"/>
      <c r="K725" s="233"/>
      <c r="M725" s="319" t="str">
        <f>VLOOKUP(TRIM(B725),'Team Rosters'!$B$1:$N$3777,2,FALSE)</f>
        <v>FER</v>
      </c>
      <c r="N725" s="320">
        <f>VLOOKUP(TRIM(B725),BirthdateDraft!$A$1:$M$7865,2,FALSE)</f>
        <v>35301</v>
      </c>
      <c r="O725" s="99">
        <v>2024</v>
      </c>
    </row>
    <row r="726" spans="1:15" ht="12.75" hidden="1" customHeight="1">
      <c r="A726" s="266" t="str">
        <f>Table16[[#This Row],[PosiDT $ $ $ions2]]</f>
        <v>LILB</v>
      </c>
      <c r="B726" s="89" t="s">
        <v>7979</v>
      </c>
      <c r="C726" s="123" t="s">
        <v>813</v>
      </c>
      <c r="D726" t="s">
        <v>2304</v>
      </c>
      <c r="E726" s="115" t="s">
        <v>4307</v>
      </c>
      <c r="F726" s="115"/>
      <c r="G726" s="8">
        <v>7</v>
      </c>
      <c r="H726" s="8"/>
      <c r="K726" s="233"/>
      <c r="M726" s="319" t="str">
        <f>VLOOKUP(TRIM(B726),'Team Rosters'!$B$1:$N$3777,2,FALSE)</f>
        <v>TOK</v>
      </c>
      <c r="N726" s="320">
        <f>VLOOKUP(TRIM(B726),BirthdateDraft!$A$1:$M$7865,2,FALSE)</f>
        <v>35724</v>
      </c>
      <c r="O726" s="99">
        <v>2024</v>
      </c>
    </row>
    <row r="727" spans="1:15" ht="12.75" hidden="1" customHeight="1">
      <c r="A727" s="266" t="str">
        <f>Table16[[#This Row],[PosiDT $ $ $ions2]]</f>
        <v>LILB</v>
      </c>
      <c r="B727" s="89" t="s">
        <v>5463</v>
      </c>
      <c r="C727" s="123" t="s">
        <v>817</v>
      </c>
      <c r="D727" t="s">
        <v>2304</v>
      </c>
      <c r="E727" s="115" t="s">
        <v>4297</v>
      </c>
      <c r="F727" s="115"/>
      <c r="G727" s="8">
        <v>0</v>
      </c>
      <c r="H727" s="8"/>
      <c r="K727" s="233"/>
      <c r="M727" s="319" t="str">
        <f>VLOOKUP(TRIM(B727),'Team Rosters'!$B$1:$N$3777,2,FALSE)</f>
        <v>TOK</v>
      </c>
      <c r="N727" s="320">
        <f>VLOOKUP(TRIM(B727),BirthdateDraft!$A$1:$M$7865,2,FALSE)</f>
        <v>34151</v>
      </c>
      <c r="O727" s="99">
        <v>2024</v>
      </c>
    </row>
    <row r="728" spans="1:15" ht="12.75" hidden="1" customHeight="1">
      <c r="A728" s="266" t="str">
        <f>Table16[[#This Row],[PosiDT $ $ $ions2]]</f>
        <v>LILB</v>
      </c>
      <c r="B728" s="89" t="s">
        <v>5530</v>
      </c>
      <c r="C728" s="123" t="s">
        <v>797</v>
      </c>
      <c r="D728" t="s">
        <v>2304</v>
      </c>
      <c r="E728" s="115" t="s">
        <v>4305</v>
      </c>
      <c r="F728" s="115"/>
      <c r="G728" s="8">
        <v>5</v>
      </c>
      <c r="H728" s="8"/>
      <c r="K728" s="233"/>
      <c r="M728" s="319" t="str">
        <f>VLOOKUP(TRIM(B728),'Team Rosters'!$B$1:$N$3777,2,FALSE)</f>
        <v>LON</v>
      </c>
      <c r="N728" s="320">
        <f>VLOOKUP(TRIM(B728),BirthdateDraft!$A$1:$M$7865,2,FALSE)</f>
        <v>34470</v>
      </c>
      <c r="O728" s="99">
        <v>2024</v>
      </c>
    </row>
    <row r="729" spans="1:15" ht="12.75" hidden="1" customHeight="1">
      <c r="A729" s="266" t="str">
        <f>Table16[[#This Row],[PosiDT $ $ $ions2]]</f>
        <v>LILB</v>
      </c>
      <c r="B729" s="89" t="s">
        <v>5002</v>
      </c>
      <c r="C729" s="123" t="s">
        <v>2798</v>
      </c>
      <c r="D729" t="s">
        <v>2304</v>
      </c>
      <c r="E729" s="115" t="s">
        <v>4303</v>
      </c>
      <c r="F729" s="115"/>
      <c r="G729" s="8">
        <v>3</v>
      </c>
      <c r="H729" s="8"/>
      <c r="K729" s="233"/>
      <c r="M729" s="319" t="str">
        <f>VLOOKUP(TRIM(B729),'Team Rosters'!$B$1:$N$3777,2,FALSE)</f>
        <v>ACM</v>
      </c>
      <c r="N729" s="320">
        <f>VLOOKUP(TRIM(B729),BirthdateDraft!$A$1:$M$7865,2,FALSE)</f>
        <v>33782</v>
      </c>
      <c r="O729" s="99">
        <v>2024</v>
      </c>
    </row>
    <row r="730" spans="1:15" ht="12.75" hidden="1" customHeight="1">
      <c r="A730" s="266" t="str">
        <f>Table16[[#This Row],[PosiDT $ $ $ions2]]</f>
        <v>LILB</v>
      </c>
      <c r="B730" s="89" t="s">
        <v>6540</v>
      </c>
      <c r="C730" s="123" t="s">
        <v>808</v>
      </c>
      <c r="D730" t="s">
        <v>2304</v>
      </c>
      <c r="E730" s="115" t="s">
        <v>4310</v>
      </c>
      <c r="F730" s="115"/>
      <c r="G730" s="8">
        <v>7</v>
      </c>
      <c r="H730" s="8"/>
      <c r="K730" s="233"/>
      <c r="M730" s="319" t="str">
        <f>VLOOKUP(TRIM(B730),'Team Rosters'!$B$1:$N$3777,2,FALSE)</f>
        <v>BLD</v>
      </c>
      <c r="N730" s="320">
        <f>VLOOKUP(TRIM(B730),BirthdateDraft!$A$1:$M$7865,2,FALSE)</f>
        <v>34693</v>
      </c>
      <c r="O730" s="99">
        <v>2024</v>
      </c>
    </row>
    <row r="731" spans="1:15" ht="12.75" hidden="1" customHeight="1">
      <c r="A731" s="266" t="str">
        <f>Table16[[#This Row],[PosiDT $ $ $ions2]]</f>
        <v>LILB</v>
      </c>
      <c r="B731" s="446" t="s">
        <v>8946</v>
      </c>
      <c r="C731" s="123" t="s">
        <v>5390</v>
      </c>
      <c r="D731" t="s">
        <v>2304</v>
      </c>
      <c r="E731" s="115" t="s">
        <v>4309</v>
      </c>
      <c r="F731" s="115"/>
      <c r="G731" s="8">
        <v>6</v>
      </c>
      <c r="H731" s="8"/>
      <c r="K731" s="233"/>
      <c r="M731" s="319" t="str">
        <f>VLOOKUP(TRIM(B731),'Team Rosters'!$B$1:$N$3777,2,FALSE)</f>
        <v>DRA</v>
      </c>
      <c r="N731" s="320">
        <f>VLOOKUP(TRIM(B731),BirthdateDraft!$A$1:$M$7865,2,FALSE)</f>
        <v>36465</v>
      </c>
      <c r="O731" s="99">
        <v>2024</v>
      </c>
    </row>
    <row r="732" spans="1:15" ht="12.75" hidden="1" customHeight="1">
      <c r="A732" s="266" t="str">
        <f>Table16[[#This Row],[PosiDT $ $ $ions2]]</f>
        <v>LILB</v>
      </c>
      <c r="B732" s="89" t="s">
        <v>4999</v>
      </c>
      <c r="C732" s="123" t="s">
        <v>5991</v>
      </c>
      <c r="D732" t="s">
        <v>2304</v>
      </c>
      <c r="E732" s="115" t="s">
        <v>4310</v>
      </c>
      <c r="F732" s="115"/>
      <c r="G732" s="8">
        <v>5</v>
      </c>
      <c r="H732" s="8"/>
      <c r="K732" s="233"/>
      <c r="M732" s="319" t="str">
        <f>VLOOKUP(TRIM(B732),'Team Rosters'!$B$1:$N$3777,2,FALSE)</f>
        <v>NYC</v>
      </c>
      <c r="N732" s="320">
        <f>VLOOKUP(TRIM(B732),BirthdateDraft!$A$1:$M$7865,2,FALSE)</f>
        <v>33663</v>
      </c>
      <c r="O732" s="99">
        <v>2024</v>
      </c>
    </row>
    <row r="733" spans="1:15" ht="12.75" hidden="1" customHeight="1">
      <c r="A733" s="266" t="str">
        <f>Table16[[#This Row],[PosiDT $ $ $ions2]]</f>
        <v>LILB</v>
      </c>
      <c r="B733" s="89" t="s">
        <v>10235</v>
      </c>
      <c r="C733" s="123" t="s">
        <v>792</v>
      </c>
      <c r="D733" t="s">
        <v>2304</v>
      </c>
      <c r="E733" s="115" t="s">
        <v>4923</v>
      </c>
      <c r="F733" s="115"/>
      <c r="G733" s="8">
        <v>6</v>
      </c>
      <c r="H733" s="8"/>
      <c r="K733" s="233"/>
      <c r="M733" s="319" t="str">
        <f>VLOOKUP(TRIM(B733),'Team Rosters'!$B$1:$N$3777,2,FALSE)</f>
        <v>BLU</v>
      </c>
      <c r="N733" s="320">
        <f>VLOOKUP(TRIM(B733),BirthdateDraft!$A$1:$M$7865,2,FALSE)</f>
        <v>36118</v>
      </c>
      <c r="O733" s="99">
        <v>2024</v>
      </c>
    </row>
    <row r="734" spans="1:15" ht="12.75" hidden="1" customHeight="1">
      <c r="A734" s="266" t="str">
        <f>Table16[[#This Row],[PosiDT $ $ $ions2]]</f>
        <v>LILB</v>
      </c>
      <c r="B734" s="446" t="s">
        <v>10059</v>
      </c>
      <c r="C734" s="123" t="s">
        <v>805</v>
      </c>
      <c r="D734" t="s">
        <v>2304</v>
      </c>
      <c r="E734" s="115" t="s">
        <v>4309</v>
      </c>
      <c r="F734" s="115"/>
      <c r="G734" s="8">
        <v>0</v>
      </c>
      <c r="H734" s="8"/>
      <c r="K734" s="233"/>
      <c r="M734" s="319" t="str">
        <f>VLOOKUP(TRIM(B734),'Team Rosters'!$B$1:$N$3777,2,FALSE)</f>
        <v>BLU</v>
      </c>
      <c r="N734" s="320">
        <f>VLOOKUP(TRIM(B734),BirthdateDraft!$A$1:$M$7865,2,FALSE)</f>
        <v>36068</v>
      </c>
      <c r="O734" s="99">
        <v>2024</v>
      </c>
    </row>
    <row r="735" spans="1:15" ht="12.75" hidden="1" customHeight="1">
      <c r="A735" s="266" t="str">
        <f>Table16[[#This Row],[PosiDT $ $ $ions2]]</f>
        <v>LILB</v>
      </c>
      <c r="B735" s="89" t="s">
        <v>7242</v>
      </c>
      <c r="C735" s="123" t="s">
        <v>1634</v>
      </c>
      <c r="D735" t="s">
        <v>2304</v>
      </c>
      <c r="E735" s="115" t="s">
        <v>4923</v>
      </c>
      <c r="F735" s="115"/>
      <c r="G735" s="8">
        <v>3</v>
      </c>
      <c r="H735" s="8"/>
      <c r="K735" s="233"/>
      <c r="M735" s="319" t="str">
        <f>VLOOKUP(TRIM(B735),'Team Rosters'!$B$1:$N$3777,2,FALSE)</f>
        <v>BLD</v>
      </c>
      <c r="N735" s="320">
        <f>VLOOKUP(TRIM(B735),BirthdateDraft!$A$1:$M$7865,2,FALSE)</f>
        <v>35350</v>
      </c>
      <c r="O735" s="99">
        <v>2024</v>
      </c>
    </row>
    <row r="736" spans="1:15" ht="12.75" hidden="1" customHeight="1">
      <c r="A736" s="266" t="str">
        <f>Table16[[#This Row],[PosiDT $ $ $ions2]]</f>
        <v>LILB</v>
      </c>
      <c r="B736" s="89" t="s">
        <v>10117</v>
      </c>
      <c r="C736" s="123" t="s">
        <v>90</v>
      </c>
      <c r="D736" t="s">
        <v>2304</v>
      </c>
      <c r="E736" s="115" t="s">
        <v>4310</v>
      </c>
      <c r="F736" s="115"/>
      <c r="G736" s="8">
        <v>3</v>
      </c>
      <c r="H736" s="8"/>
      <c r="K736" s="233"/>
      <c r="M736" s="319" t="str">
        <f>VLOOKUP(TRIM(B736),'Team Rosters'!$B$1:$N$3777,2,FALSE)</f>
        <v>NYC</v>
      </c>
      <c r="N736" s="320">
        <f>VLOOKUP(TRIM(B736),BirthdateDraft!$A$1:$M$7865,2,FALSE)</f>
        <v>36528</v>
      </c>
      <c r="O736" s="99">
        <v>2024</v>
      </c>
    </row>
    <row r="737" spans="1:15" ht="12.75" hidden="1" customHeight="1">
      <c r="A737" s="266" t="str">
        <f>Table16[[#This Row],[PosiDT $ $ $ions2]]</f>
        <v>LILB</v>
      </c>
      <c r="B737" s="89" t="s">
        <v>5524</v>
      </c>
      <c r="C737" s="123" t="s">
        <v>803</v>
      </c>
      <c r="D737" t="s">
        <v>2304</v>
      </c>
      <c r="E737" s="115" t="s">
        <v>4303</v>
      </c>
      <c r="F737" s="115"/>
      <c r="G737" s="8">
        <v>5</v>
      </c>
      <c r="H737" s="8"/>
      <c r="K737" s="233"/>
      <c r="M737" s="319" t="str">
        <f>VLOOKUP(TRIM(B737),'Team Rosters'!$B$1:$N$3777,2,FALSE)</f>
        <v>LAS</v>
      </c>
      <c r="N737" s="320">
        <f>VLOOKUP(TRIM(B737),BirthdateDraft!$A$1:$M$7865,2,FALSE)</f>
        <v>34446</v>
      </c>
      <c r="O737" s="99">
        <v>2024</v>
      </c>
    </row>
    <row r="738" spans="1:15" ht="12.75" hidden="1" customHeight="1">
      <c r="A738" s="266" t="str">
        <f>Table16[[#This Row],[PosiDT $ $ $ions2]]</f>
        <v>LILB</v>
      </c>
      <c r="B738" s="89" t="s">
        <v>6518</v>
      </c>
      <c r="C738" s="123" t="s">
        <v>801</v>
      </c>
      <c r="D738" t="s">
        <v>2304</v>
      </c>
      <c r="E738" s="115" t="s">
        <v>4311</v>
      </c>
      <c r="F738" s="115"/>
      <c r="G738" s="8">
        <v>3</v>
      </c>
      <c r="H738" s="8"/>
      <c r="K738" s="233"/>
      <c r="M738" s="319" t="str">
        <f>VLOOKUP(TRIM(B738),'Team Rosters'!$B$1:$N$3777,2,FALSE)</f>
        <v>VIR</v>
      </c>
      <c r="N738" s="320">
        <f>VLOOKUP(TRIM(B738),BirthdateDraft!$A$1:$M$7865,2,FALSE)</f>
        <v>35528</v>
      </c>
      <c r="O738" s="99">
        <v>2024</v>
      </c>
    </row>
    <row r="739" spans="1:15" ht="12.75" hidden="1" customHeight="1">
      <c r="A739" s="266" t="str">
        <f>Table16[[#This Row],[PosiDT $ $ $ions2]]</f>
        <v>LILB</v>
      </c>
      <c r="B739" s="89" t="s">
        <v>7239</v>
      </c>
      <c r="C739" s="123" t="s">
        <v>806</v>
      </c>
      <c r="D739" t="s">
        <v>2304</v>
      </c>
      <c r="E739" s="115" t="s">
        <v>4310</v>
      </c>
      <c r="F739" s="115"/>
      <c r="G739" s="8">
        <v>5</v>
      </c>
      <c r="H739" s="8"/>
      <c r="K739" s="233"/>
      <c r="M739" s="319" t="str">
        <f>VLOOKUP(TRIM(B739),'Team Rosters'!$B$1:$N$3777,2,FALSE)</f>
        <v>CAVE</v>
      </c>
      <c r="N739" s="320">
        <f>VLOOKUP(TRIM(B739),BirthdateDraft!$A$1:$M$7865,2,FALSE)</f>
        <v>35843</v>
      </c>
      <c r="O739" s="99">
        <v>2024</v>
      </c>
    </row>
    <row r="740" spans="1:15" ht="12.75" hidden="1" customHeight="1">
      <c r="A740" s="266" t="str">
        <f>Table16[[#This Row],[PosiDT $ $ $ions2]]</f>
        <v>LILB</v>
      </c>
      <c r="B740" s="89" t="s">
        <v>7162</v>
      </c>
      <c r="C740" s="123" t="s">
        <v>790</v>
      </c>
      <c r="D740" t="s">
        <v>2304</v>
      </c>
      <c r="E740" s="115" t="s">
        <v>4310</v>
      </c>
      <c r="F740" s="115"/>
      <c r="G740" s="8">
        <v>6</v>
      </c>
      <c r="H740" s="8"/>
      <c r="K740" s="233"/>
      <c r="M740" s="319" t="str">
        <f>VLOOKUP(TRIM(B740),'Team Rosters'!$B$1:$N$3777,2,FALSE)</f>
        <v>AST</v>
      </c>
      <c r="N740" s="320">
        <f>VLOOKUP(TRIM(B740),BirthdateDraft!$A$1:$M$7865,2,FALSE)</f>
        <v>35148</v>
      </c>
      <c r="O740" s="99">
        <v>2024</v>
      </c>
    </row>
    <row r="741" spans="1:15" ht="12.75" hidden="1" customHeight="1">
      <c r="A741" s="266" t="str">
        <f>Table16[[#This Row],[PosiDT $ $ $ions2]]</f>
        <v>LLB</v>
      </c>
      <c r="B741" s="89" t="s">
        <v>8933</v>
      </c>
      <c r="C741" s="123" t="s">
        <v>83</v>
      </c>
      <c r="D741" t="s">
        <v>2282</v>
      </c>
      <c r="E741" s="115" t="s">
        <v>4310</v>
      </c>
      <c r="F741" s="115"/>
      <c r="G741" s="8">
        <v>3</v>
      </c>
      <c r="H741" s="8"/>
      <c r="K741" s="233"/>
      <c r="M741" s="319" t="str">
        <f>VLOOKUP(TRIM(B741),'Team Rosters'!$B$1:$N$3777,2,FALSE)</f>
        <v>LON</v>
      </c>
      <c r="N741" s="320">
        <f>VLOOKUP(TRIM(B741),BirthdateDraft!$A$1:$M$7865,2,FALSE)</f>
        <v>36281</v>
      </c>
      <c r="O741" s="99">
        <v>2024</v>
      </c>
    </row>
    <row r="742" spans="1:15" ht="12.75" hidden="1" customHeight="1">
      <c r="A742" s="266" t="str">
        <f>Table16[[#This Row],[PosiDT $ $ $ions2]]</f>
        <v>LLB</v>
      </c>
      <c r="B742" s="89" t="s">
        <v>7958</v>
      </c>
      <c r="C742" s="123" t="s">
        <v>791</v>
      </c>
      <c r="D742" t="s">
        <v>2282</v>
      </c>
      <c r="E742" s="115" t="s">
        <v>4297</v>
      </c>
      <c r="F742" s="115"/>
      <c r="G742" s="8">
        <v>4</v>
      </c>
      <c r="H742" s="8"/>
      <c r="K742" s="233"/>
      <c r="M742" s="319" t="str">
        <f>VLOOKUP(TRIM(B742),'Team Rosters'!$B$1:$N$3777,2,FALSE)</f>
        <v>DEL</v>
      </c>
      <c r="N742" s="320">
        <f>VLOOKUP(TRIM(B742),BirthdateDraft!$A$1:$M$7865,2,FALSE)</f>
        <v>35429</v>
      </c>
      <c r="O742" s="99">
        <v>2024</v>
      </c>
    </row>
    <row r="743" spans="1:15" ht="12.75" hidden="1" customHeight="1">
      <c r="A743" s="266" t="str">
        <f>Table16[[#This Row],[PosiDT $ $ $ions2]]</f>
        <v>LLB</v>
      </c>
      <c r="B743" s="89" t="s">
        <v>6545</v>
      </c>
      <c r="C743" s="123" t="s">
        <v>798</v>
      </c>
      <c r="D743" t="s">
        <v>2282</v>
      </c>
      <c r="E743" s="115" t="s">
        <v>4310</v>
      </c>
      <c r="F743" s="115"/>
      <c r="G743" s="8">
        <v>2</v>
      </c>
      <c r="H743" s="8"/>
      <c r="K743" s="233"/>
      <c r="M743" s="319" t="str">
        <f>VLOOKUP(TRIM(B743),'Team Rosters'!$B$1:$N$3777,2,FALSE)</f>
        <v>BLU</v>
      </c>
      <c r="N743" s="320">
        <f>VLOOKUP(TRIM(B743),BirthdateDraft!$A$1:$M$7865,2,FALSE)</f>
        <v>34779</v>
      </c>
      <c r="O743" s="99">
        <v>2024</v>
      </c>
    </row>
    <row r="744" spans="1:15" ht="12.75" hidden="1" customHeight="1">
      <c r="A744" s="266" t="str">
        <f>Table16[[#This Row],[PosiDT $ $ $ions2]]</f>
        <v>LLB</v>
      </c>
      <c r="B744" s="89" t="s">
        <v>7195</v>
      </c>
      <c r="C744" s="123" t="s">
        <v>85</v>
      </c>
      <c r="D744" t="s">
        <v>2282</v>
      </c>
      <c r="E744" s="115" t="s">
        <v>4308</v>
      </c>
      <c r="F744" s="115"/>
      <c r="G744" s="8">
        <v>4</v>
      </c>
      <c r="H744" s="8"/>
      <c r="K744" s="233"/>
      <c r="M744" s="319" t="str">
        <f>VLOOKUP(TRIM(B744),'Team Rosters'!$B$1:$N$3777,2,FALSE)</f>
        <v>CAVE</v>
      </c>
      <c r="N744" s="320">
        <f>VLOOKUP(TRIM(B744),BirthdateDraft!$A$1:$M$7865,2,FALSE)</f>
        <v>35195</v>
      </c>
      <c r="O744" s="99">
        <v>2024</v>
      </c>
    </row>
    <row r="745" spans="1:15" ht="12.75" hidden="1" customHeight="1">
      <c r="A745" s="266" t="str">
        <f>Table16[[#This Row],[PosiDT $ $ $ions2]]</f>
        <v>LLB</v>
      </c>
      <c r="B745" s="89" t="s">
        <v>10067</v>
      </c>
      <c r="C745" s="123" t="s">
        <v>799</v>
      </c>
      <c r="D745" t="s">
        <v>2282</v>
      </c>
      <c r="E745" s="115" t="s">
        <v>4309</v>
      </c>
      <c r="F745" s="115"/>
      <c r="G745" s="8">
        <v>5</v>
      </c>
      <c r="H745" s="8"/>
      <c r="K745" s="233"/>
      <c r="M745" s="319" t="str">
        <f>VLOOKUP(TRIM(B745),'Team Rosters'!$B$1:$N$3777,2,FALSE)</f>
        <v>ANN</v>
      </c>
      <c r="N745" s="320">
        <f>VLOOKUP(TRIM(B745),BirthdateDraft!$A$1:$M$7865,2,FALSE)</f>
        <v>36825</v>
      </c>
      <c r="O745" s="99">
        <v>2024</v>
      </c>
    </row>
    <row r="746" spans="1:15" ht="12.75" hidden="1" customHeight="1">
      <c r="A746" s="266" t="str">
        <f>Table16[[#This Row],[PosiDT $ $ $ions2]]</f>
        <v>LLB</v>
      </c>
      <c r="B746" s="89" t="s">
        <v>8979</v>
      </c>
      <c r="C746" s="123" t="s">
        <v>800</v>
      </c>
      <c r="D746" t="s">
        <v>2282</v>
      </c>
      <c r="E746" s="115" t="s">
        <v>4297</v>
      </c>
      <c r="F746" s="115"/>
      <c r="G746" s="8">
        <v>5</v>
      </c>
      <c r="H746" s="8"/>
      <c r="K746" s="233"/>
      <c r="M746" s="319" t="str">
        <f>VLOOKUP(TRIM(B746),'Team Rosters'!$B$1:$N$3777,2,FALSE)</f>
        <v>TOL</v>
      </c>
      <c r="N746" s="320">
        <f>VLOOKUP(TRIM(B746),BirthdateDraft!$A$1:$M$7865,2,FALSE)</f>
        <v>36130</v>
      </c>
      <c r="O746" s="99">
        <v>2024</v>
      </c>
    </row>
    <row r="747" spans="1:15" ht="12.75" hidden="1" customHeight="1">
      <c r="A747" s="266" t="str">
        <f>Table16[[#This Row],[PosiDT $ $ $ions2]]</f>
        <v>LLB</v>
      </c>
      <c r="B747" s="89" t="s">
        <v>10239</v>
      </c>
      <c r="C747" s="123" t="s">
        <v>8191</v>
      </c>
      <c r="D747" t="s">
        <v>2282</v>
      </c>
      <c r="E747" s="115" t="s">
        <v>4310</v>
      </c>
      <c r="F747" s="115"/>
      <c r="G747" s="8">
        <v>0</v>
      </c>
      <c r="H747" s="8"/>
      <c r="K747" s="233"/>
      <c r="M747" s="319" t="str">
        <f>VLOOKUP(TRIM(B747),'Team Rosters'!$B$1:$N$3777,2,FALSE)</f>
        <v>JER</v>
      </c>
      <c r="N747" s="320">
        <f>VLOOKUP(TRIM(B747),BirthdateDraft!$A$1:$M$7865,2,FALSE)</f>
        <v>35802</v>
      </c>
      <c r="O747" s="99">
        <v>2024</v>
      </c>
    </row>
    <row r="748" spans="1:15" ht="12.75" hidden="1" customHeight="1">
      <c r="A748" s="266" t="str">
        <f>Table16[[#This Row],[PosiDT $ $ $ions2]]</f>
        <v>LLB</v>
      </c>
      <c r="B748" s="89" t="s">
        <v>6017</v>
      </c>
      <c r="C748" s="123" t="s">
        <v>804</v>
      </c>
      <c r="D748" t="s">
        <v>2282</v>
      </c>
      <c r="E748" s="115" t="s">
        <v>4298</v>
      </c>
      <c r="F748" s="115"/>
      <c r="G748" s="8">
        <v>12</v>
      </c>
      <c r="H748" s="8">
        <v>1</v>
      </c>
      <c r="K748" s="233"/>
      <c r="M748" s="319" t="str">
        <f>VLOOKUP(TRIM(B748),'Team Rosters'!$B$1:$N$3777,2,FALSE)</f>
        <v>CHA</v>
      </c>
      <c r="N748" s="320">
        <f>VLOOKUP(TRIM(B748),BirthdateDraft!$A$1:$M$7865,2,FALSE)</f>
        <v>34599</v>
      </c>
      <c r="O748" s="99">
        <v>2024</v>
      </c>
    </row>
    <row r="749" spans="1:15" ht="12.75" hidden="1" customHeight="1">
      <c r="A749" s="266" t="str">
        <f>Table16[[#This Row],[PosiDT $ $ $ions2]]</f>
        <v>LLB</v>
      </c>
      <c r="B749" s="89" t="s">
        <v>10265</v>
      </c>
      <c r="C749" s="123" t="s">
        <v>793</v>
      </c>
      <c r="D749" t="s">
        <v>2282</v>
      </c>
      <c r="E749" s="115" t="s">
        <v>4310</v>
      </c>
      <c r="F749" s="115"/>
      <c r="G749" s="8">
        <v>3</v>
      </c>
      <c r="H749" s="8"/>
      <c r="K749" s="233"/>
      <c r="M749" s="319" t="str">
        <f>VLOOKUP(TRIM(B749),'Team Rosters'!$B$1:$N$3777,2,FALSE)</f>
        <v>CAVE</v>
      </c>
      <c r="N749" s="320">
        <f>VLOOKUP(TRIM(B749),BirthdateDraft!$A$1:$M$7865,2,FALSE)</f>
        <v>36736</v>
      </c>
      <c r="O749" s="99">
        <v>2024</v>
      </c>
    </row>
    <row r="750" spans="1:15" ht="12.75" hidden="1" customHeight="1">
      <c r="A750" s="266" t="str">
        <f>Table16[[#This Row],[PosiDT $ $ $ions2]]</f>
        <v>LLB</v>
      </c>
      <c r="B750" s="89" t="s">
        <v>7108</v>
      </c>
      <c r="C750" s="123" t="s">
        <v>795</v>
      </c>
      <c r="D750" t="s">
        <v>2282</v>
      </c>
      <c r="E750" s="115" t="s">
        <v>4310</v>
      </c>
      <c r="F750" s="115"/>
      <c r="G750" s="8">
        <v>4</v>
      </c>
      <c r="H750" s="8"/>
      <c r="K750" s="233"/>
      <c r="M750" s="319" t="str">
        <f>VLOOKUP(TRIM(B750),'Team Rosters'!$B$1:$N$3777,2,FALSE)</f>
        <v>CAVE</v>
      </c>
      <c r="N750" s="320">
        <f>VLOOKUP(TRIM(B750),BirthdateDraft!$A$1:$M$7865,2,FALSE)</f>
        <v>34858</v>
      </c>
      <c r="O750" s="99">
        <v>2024</v>
      </c>
    </row>
    <row r="751" spans="1:15" ht="12.75" hidden="1" customHeight="1">
      <c r="A751" s="266" t="str">
        <f>Table16[[#This Row],[PosiDT $ $ $ions2]]</f>
        <v>LLB</v>
      </c>
      <c r="B751" s="89" t="s">
        <v>11356</v>
      </c>
      <c r="C751" s="123" t="s">
        <v>814</v>
      </c>
      <c r="D751" t="s">
        <v>2282</v>
      </c>
      <c r="E751" s="115" t="s">
        <v>4297</v>
      </c>
      <c r="F751" s="115"/>
      <c r="G751" s="8">
        <v>0</v>
      </c>
      <c r="H751" s="8"/>
      <c r="K751" s="233"/>
      <c r="M751" s="319" t="str">
        <f>VLOOKUP(TRIM(B751),'Team Rosters'!$B$1:$N$3777,2,FALSE)</f>
        <v>JER</v>
      </c>
      <c r="N751" s="320">
        <f>VLOOKUP(TRIM(B751),BirthdateDraft!$A$1:$M$7865,2,FALSE)</f>
        <v>37070</v>
      </c>
      <c r="O751" s="99">
        <v>2024</v>
      </c>
    </row>
    <row r="752" spans="1:15" ht="12.75" hidden="1" customHeight="1">
      <c r="A752" s="266" t="str">
        <f>Table16[[#This Row],[PosiDT $ $ $ions2]]</f>
        <v>LLB</v>
      </c>
      <c r="B752" s="89" t="s">
        <v>7150</v>
      </c>
      <c r="C752" s="123" t="s">
        <v>3414</v>
      </c>
      <c r="D752" t="s">
        <v>2282</v>
      </c>
      <c r="E752" s="115" t="s">
        <v>4308</v>
      </c>
      <c r="F752" s="115"/>
      <c r="G752" s="8">
        <v>6</v>
      </c>
      <c r="H752" s="8"/>
      <c r="K752" s="233"/>
      <c r="M752" s="319" t="str">
        <f>VLOOKUP(TRIM(B752),'Team Rosters'!$B$1:$N$3777,2,FALSE)</f>
        <v>ANN</v>
      </c>
      <c r="N752" s="320">
        <f>VLOOKUP(TRIM(B752),BirthdateDraft!$A$1:$M$7865,2,FALSE)</f>
        <v>35305</v>
      </c>
      <c r="O752" s="99">
        <v>2024</v>
      </c>
    </row>
    <row r="753" spans="1:15" ht="12.75" hidden="1" customHeight="1">
      <c r="A753" s="266" t="str">
        <f>Table16[[#This Row],[PosiDT $ $ $ions2]]</f>
        <v>LLB S</v>
      </c>
      <c r="B753" s="89" t="s">
        <v>5438</v>
      </c>
      <c r="C753" s="123" t="s">
        <v>82</v>
      </c>
      <c r="D753" t="s">
        <v>11384</v>
      </c>
      <c r="E753" s="115" t="s">
        <v>4305</v>
      </c>
      <c r="F753" s="115" t="s">
        <v>4305</v>
      </c>
      <c r="G753" s="8">
        <v>4</v>
      </c>
      <c r="H753" s="8"/>
      <c r="K753" s="233"/>
      <c r="M753" s="319" t="str">
        <f>VLOOKUP(TRIM(B753),'Team Rosters'!$B$1:$N$3777,2,FALSE)</f>
        <v>BEA</v>
      </c>
      <c r="N753" s="320">
        <f>VLOOKUP(TRIM(B753),BirthdateDraft!$A$1:$M$7865,2,FALSE)</f>
        <v>34376</v>
      </c>
      <c r="O753" s="99">
        <v>2024</v>
      </c>
    </row>
    <row r="754" spans="1:15" ht="12.75" hidden="1" customHeight="1">
      <c r="A754" s="266" t="str">
        <f>Table16[[#This Row],[PosiDT $ $ $ions2]]</f>
        <v>LLB SS</v>
      </c>
      <c r="B754" s="89" t="s">
        <v>8020</v>
      </c>
      <c r="C754" s="123" t="s">
        <v>796</v>
      </c>
      <c r="D754" t="s">
        <v>9319</v>
      </c>
      <c r="E754" s="115" t="s">
        <v>4310</v>
      </c>
      <c r="F754" s="115" t="s">
        <v>4310</v>
      </c>
      <c r="G754" s="8">
        <v>0</v>
      </c>
      <c r="H754" s="8"/>
      <c r="K754" s="233"/>
      <c r="M754" s="319" t="str">
        <f>VLOOKUP(TRIM(B754),'Team Rosters'!$B$1:$N$3777,2,FALSE)</f>
        <v>TOL</v>
      </c>
      <c r="N754" s="320">
        <f>VLOOKUP(TRIM(B754),BirthdateDraft!$A$1:$M$7865,2,FALSE)</f>
        <v>36031</v>
      </c>
      <c r="O754" s="99">
        <v>2024</v>
      </c>
    </row>
    <row r="755" spans="1:15" ht="12.75" hidden="1" customHeight="1">
      <c r="A755" s="266" t="str">
        <f>Table16[[#This Row],[PosiDT $ $ $ions2]]</f>
        <v>LLB SS</v>
      </c>
      <c r="B755" s="89" t="s">
        <v>7947</v>
      </c>
      <c r="C755" s="123" t="s">
        <v>81</v>
      </c>
      <c r="D755" t="s">
        <v>9319</v>
      </c>
      <c r="E755" s="115" t="s">
        <v>4299</v>
      </c>
      <c r="F755" s="115" t="s">
        <v>4299</v>
      </c>
      <c r="G755" s="8">
        <v>0</v>
      </c>
      <c r="H755" s="8"/>
      <c r="K755" s="233"/>
      <c r="M755" s="319" t="str">
        <f>VLOOKUP(TRIM(B755),'Team Rosters'!$B$1:$N$3777,2,FALSE)</f>
        <v>BLD</v>
      </c>
      <c r="N755" s="320">
        <f>VLOOKUP(TRIM(B755),BirthdateDraft!$A$1:$M$7865,2,FALSE)</f>
        <v>34836</v>
      </c>
      <c r="O755" s="99">
        <v>2024</v>
      </c>
    </row>
    <row r="756" spans="1:15" ht="12.75" hidden="1" customHeight="1">
      <c r="A756" s="266" t="str">
        <f>Table16[[#This Row],[PosiDT $ $ $ions2]]</f>
        <v>LOLB</v>
      </c>
      <c r="B756" s="89" t="s">
        <v>4968</v>
      </c>
      <c r="C756" s="123" t="s">
        <v>806</v>
      </c>
      <c r="D756" t="s">
        <v>2410</v>
      </c>
      <c r="E756" s="115" t="s">
        <v>4297</v>
      </c>
      <c r="F756" s="115"/>
      <c r="G756" s="8">
        <v>7</v>
      </c>
      <c r="H756" s="8"/>
      <c r="K756" s="233"/>
      <c r="M756" s="319" t="str">
        <f>VLOOKUP(TRIM(B756),'Team Rosters'!$B$1:$N$3777,2,FALSE)</f>
        <v>BLD</v>
      </c>
      <c r="N756" s="320">
        <f>VLOOKUP(TRIM(B756),BirthdateDraft!$A$1:$M$7865,2,FALSE)</f>
        <v>33925</v>
      </c>
      <c r="O756" s="99">
        <v>2024</v>
      </c>
    </row>
    <row r="757" spans="1:15" ht="12.75" hidden="1" customHeight="1">
      <c r="A757" s="266" t="str">
        <f>Table16[[#This Row],[PosiDT $ $ $ions2]]</f>
        <v>LOLB</v>
      </c>
      <c r="B757" s="89" t="s">
        <v>7099</v>
      </c>
      <c r="C757" s="123" t="s">
        <v>797</v>
      </c>
      <c r="D757" t="s">
        <v>2410</v>
      </c>
      <c r="E757" s="115" t="s">
        <v>4310</v>
      </c>
      <c r="F757" s="115"/>
      <c r="G757" s="8">
        <v>12</v>
      </c>
      <c r="H757" s="8">
        <v>3</v>
      </c>
      <c r="K757" s="233"/>
      <c r="M757" s="319" t="str">
        <f>VLOOKUP(TRIM(B757),'Team Rosters'!$B$1:$N$3777,2,FALSE)</f>
        <v>BEA</v>
      </c>
      <c r="N757" s="320">
        <f>VLOOKUP(TRIM(B757),BirthdateDraft!$A$1:$M$7865,2,FALSE)</f>
        <v>35908</v>
      </c>
      <c r="O757" s="99">
        <v>2024</v>
      </c>
    </row>
    <row r="758" spans="1:15" ht="12.75" hidden="1" customHeight="1">
      <c r="A758" s="266" t="str">
        <f>Table16[[#This Row],[PosiDT $ $ $ions2]]</f>
        <v>LOLB</v>
      </c>
      <c r="B758" s="89" t="s">
        <v>8910</v>
      </c>
      <c r="C758" s="123" t="s">
        <v>790</v>
      </c>
      <c r="D758" t="s">
        <v>2410</v>
      </c>
      <c r="E758" s="115" t="s">
        <v>4303</v>
      </c>
      <c r="F758" s="115"/>
      <c r="G758" s="8">
        <v>7</v>
      </c>
      <c r="H758" s="8"/>
      <c r="K758" s="233"/>
      <c r="M758" s="319" t="str">
        <f>VLOOKUP(TRIM(B758),'Team Rosters'!$B$1:$N$3777,2,FALSE)</f>
        <v>CHA</v>
      </c>
      <c r="N758" s="320">
        <f>VLOOKUP(TRIM(B758),BirthdateDraft!$A$1:$M$7865,2,FALSE)</f>
        <v>36281</v>
      </c>
      <c r="O758" s="99">
        <v>2024</v>
      </c>
    </row>
    <row r="759" spans="1:15" ht="12.75" hidden="1" customHeight="1">
      <c r="A759" s="266" t="str">
        <f>Table16[[#This Row],[PosiDT $ $ $ions2]]</f>
        <v>LOLB</v>
      </c>
      <c r="B759" s="89" t="s">
        <v>9004</v>
      </c>
      <c r="C759" s="123" t="s">
        <v>808</v>
      </c>
      <c r="D759" t="s">
        <v>2410</v>
      </c>
      <c r="E759" s="115" t="s">
        <v>4297</v>
      </c>
      <c r="F759" s="115"/>
      <c r="G759" s="8">
        <v>12</v>
      </c>
      <c r="H759" s="8">
        <v>1</v>
      </c>
      <c r="K759" s="233"/>
      <c r="M759" s="319" t="str">
        <f>VLOOKUP(TRIM(B759),'Team Rosters'!$B$1:$N$3777,2,FALSE)</f>
        <v>ACM</v>
      </c>
      <c r="N759" s="320">
        <f>VLOOKUP(TRIM(B759),BirthdateDraft!$A$1:$M$7865,2,FALSE)</f>
        <v>35796</v>
      </c>
      <c r="O759" s="99">
        <v>2024</v>
      </c>
    </row>
    <row r="760" spans="1:15" ht="12.75" hidden="1" customHeight="1">
      <c r="A760" s="266" t="str">
        <f>Table16[[#This Row],[PosiDT $ $ $ions2]]</f>
        <v>LOLB</v>
      </c>
      <c r="B760" s="89" t="s">
        <v>4990</v>
      </c>
      <c r="C760" s="123" t="s">
        <v>792</v>
      </c>
      <c r="D760" t="s">
        <v>2410</v>
      </c>
      <c r="E760" s="115" t="s">
        <v>4297</v>
      </c>
      <c r="F760" s="115"/>
      <c r="G760" s="8">
        <v>11</v>
      </c>
      <c r="H760" s="8"/>
      <c r="K760" s="233"/>
      <c r="M760" s="319" t="str">
        <f>VLOOKUP(TRIM(B760),'Team Rosters'!$B$1:$N$3777,2,FALSE)</f>
        <v>BLU</v>
      </c>
      <c r="N760" s="320">
        <f>VLOOKUP(TRIM(B760),BirthdateDraft!$A$1:$M$7865,2,FALSE)</f>
        <v>34012</v>
      </c>
      <c r="O760" s="99">
        <v>2024</v>
      </c>
    </row>
    <row r="761" spans="1:15" ht="12.75" hidden="1" customHeight="1">
      <c r="A761" s="266" t="str">
        <f>Table16[[#This Row],[PosiDT $ $ $ions2]]</f>
        <v>LOLB</v>
      </c>
      <c r="B761" s="89" t="s">
        <v>7133</v>
      </c>
      <c r="C761" s="123" t="s">
        <v>817</v>
      </c>
      <c r="D761" t="s">
        <v>2410</v>
      </c>
      <c r="E761" s="115" t="s">
        <v>4297</v>
      </c>
      <c r="F761" s="115"/>
      <c r="G761" s="8">
        <v>12</v>
      </c>
      <c r="H761" s="8">
        <v>2</v>
      </c>
      <c r="K761" s="233"/>
      <c r="M761" s="319" t="str">
        <f>VLOOKUP(TRIM(B761),'Team Rosters'!$B$1:$N$3777,2,FALSE)</f>
        <v>CHA</v>
      </c>
      <c r="N761" s="320">
        <f>VLOOKUP(TRIM(B761),BirthdateDraft!$A$1:$M$7865,2,FALSE)</f>
        <v>35767</v>
      </c>
      <c r="O761" s="99">
        <v>2024</v>
      </c>
    </row>
    <row r="762" spans="1:15" ht="12.75" hidden="1" customHeight="1">
      <c r="A762" s="266" t="str">
        <f>Table16[[#This Row],[PosiDT $ $ $ions2]]</f>
        <v>LOLB</v>
      </c>
      <c r="B762" s="89" t="s">
        <v>7995</v>
      </c>
      <c r="C762" s="123" t="s">
        <v>801</v>
      </c>
      <c r="D762" t="s">
        <v>2410</v>
      </c>
      <c r="E762" s="115" t="s">
        <v>4310</v>
      </c>
      <c r="F762" s="115"/>
      <c r="G762" s="8">
        <v>0</v>
      </c>
      <c r="H762" s="8"/>
      <c r="K762" s="233"/>
      <c r="M762" s="319" t="str">
        <f>VLOOKUP(TRIM(B762),'Team Rosters'!$B$1:$N$3777,2,FALSE)</f>
        <v>DAY</v>
      </c>
      <c r="N762" s="320">
        <f>VLOOKUP(TRIM(B762),BirthdateDraft!$A$1:$M$7865,2,FALSE)</f>
        <v>35859</v>
      </c>
      <c r="O762" s="99">
        <v>2024</v>
      </c>
    </row>
    <row r="763" spans="1:15" ht="12.75" hidden="1" customHeight="1">
      <c r="A763" s="266" t="str">
        <f>Table16[[#This Row],[PosiDT $ $ $ions2]]</f>
        <v>LOLB</v>
      </c>
      <c r="B763" s="89" t="s">
        <v>8949</v>
      </c>
      <c r="C763" s="123" t="s">
        <v>5390</v>
      </c>
      <c r="D763" t="s">
        <v>2410</v>
      </c>
      <c r="E763" s="115" t="s">
        <v>4297</v>
      </c>
      <c r="F763" s="115"/>
      <c r="G763" s="8">
        <v>8</v>
      </c>
      <c r="H763" s="8"/>
      <c r="K763" s="233"/>
      <c r="M763" s="319" t="str">
        <f>VLOOKUP(TRIM(B763),'Team Rosters'!$B$1:$N$3777,2,FALSE)</f>
        <v>NYC</v>
      </c>
      <c r="N763" s="320">
        <f>VLOOKUP(TRIM(B763),BirthdateDraft!$A$1:$M$7865,2,FALSE)</f>
        <v>35704</v>
      </c>
      <c r="O763" s="99">
        <v>2024</v>
      </c>
    </row>
    <row r="764" spans="1:15" ht="12.75" hidden="1" customHeight="1">
      <c r="A764" s="266" t="str">
        <f>Table16[[#This Row],[PosiDT $ $ $ions2]]</f>
        <v>LOLB</v>
      </c>
      <c r="B764" s="89" t="s">
        <v>6654</v>
      </c>
      <c r="C764" s="123" t="s">
        <v>166</v>
      </c>
      <c r="D764" t="s">
        <v>2410</v>
      </c>
      <c r="E764" s="115" t="s">
        <v>4297</v>
      </c>
      <c r="F764" s="115"/>
      <c r="G764" s="8">
        <v>12</v>
      </c>
      <c r="H764" s="8">
        <v>3</v>
      </c>
      <c r="K764" s="233"/>
      <c r="M764" s="319" t="str">
        <f>VLOOKUP(TRIM(B764),'Team Rosters'!$B$1:$N$3777,2,FALSE)</f>
        <v>FER</v>
      </c>
      <c r="N764" s="320">
        <f>VLOOKUP(TRIM(B764),BirthdateDraft!$A$1:$M$7865,2,FALSE)</f>
        <v>35221</v>
      </c>
      <c r="O764" s="99">
        <v>2024</v>
      </c>
    </row>
    <row r="765" spans="1:15" ht="12.75" hidden="1" customHeight="1">
      <c r="A765" s="266" t="str">
        <f>Table16[[#This Row],[PosiDT $ $ $ions2]]</f>
        <v>LOLB</v>
      </c>
      <c r="B765" s="89" t="s">
        <v>4367</v>
      </c>
      <c r="C765" s="123" t="s">
        <v>5991</v>
      </c>
      <c r="D765" t="s">
        <v>2410</v>
      </c>
      <c r="E765" s="115" t="s">
        <v>4309</v>
      </c>
      <c r="F765" s="115"/>
      <c r="G765" s="8">
        <v>12</v>
      </c>
      <c r="H765" s="8">
        <v>10</v>
      </c>
      <c r="K765" s="233"/>
      <c r="M765" s="319" t="str">
        <f>VLOOKUP(TRIM(B765),'Team Rosters'!$B$1:$N$3777,2,FALSE)</f>
        <v>ROS</v>
      </c>
      <c r="N765" s="320">
        <f>VLOOKUP(TRIM(B765),BirthdateDraft!$A$1:$M$7865,2,FALSE)</f>
        <v>33291</v>
      </c>
      <c r="O765" s="99">
        <v>2024</v>
      </c>
    </row>
    <row r="766" spans="1:15" ht="12.75" hidden="1" customHeight="1">
      <c r="A766" s="266" t="str">
        <f>Table16[[#This Row],[PosiDT $ $ $ions2]]</f>
        <v>LOLB</v>
      </c>
      <c r="B766" s="89" t="s">
        <v>10134</v>
      </c>
      <c r="C766" s="123" t="s">
        <v>813</v>
      </c>
      <c r="D766" t="s">
        <v>2410</v>
      </c>
      <c r="E766" s="115" t="s">
        <v>4297</v>
      </c>
      <c r="F766" s="115"/>
      <c r="G766" s="8">
        <v>12</v>
      </c>
      <c r="H766" s="8">
        <v>1</v>
      </c>
      <c r="K766" s="233"/>
      <c r="M766" s="319" t="str">
        <f>VLOOKUP(TRIM(B766),'Team Rosters'!$B$1:$N$3777,2,FALSE)</f>
        <v>ACM</v>
      </c>
      <c r="N766" s="320">
        <f>VLOOKUP(TRIM(B766),BirthdateDraft!$A$1:$M$7865,2,FALSE)</f>
        <v>36129</v>
      </c>
      <c r="O766" s="99">
        <v>2024</v>
      </c>
    </row>
    <row r="767" spans="1:15" ht="12.75" hidden="1" customHeight="1">
      <c r="A767" s="266" t="str">
        <f>Table16[[#This Row],[PosiDT $ $ $ions2]]</f>
        <v>LOLB</v>
      </c>
      <c r="B767" s="89" t="s">
        <v>7180</v>
      </c>
      <c r="C767" s="123" t="s">
        <v>1634</v>
      </c>
      <c r="D767" t="s">
        <v>2410</v>
      </c>
      <c r="E767" s="115" t="s">
        <v>4303</v>
      </c>
      <c r="F767" s="115"/>
      <c r="G767" s="8">
        <v>8</v>
      </c>
      <c r="H767" s="8"/>
      <c r="K767" s="233"/>
      <c r="M767" s="319" t="str">
        <f>VLOOKUP(TRIM(B767),'Team Rosters'!$B$1:$N$3777,2,FALSE)</f>
        <v>WES</v>
      </c>
      <c r="N767" s="320">
        <f>VLOOKUP(TRIM(B767),BirthdateDraft!$A$1:$M$7865,2,FALSE)</f>
        <v>34881</v>
      </c>
      <c r="O767" s="99">
        <v>2024</v>
      </c>
    </row>
    <row r="768" spans="1:15" ht="12.75" hidden="1" customHeight="1">
      <c r="A768" s="266" t="str">
        <f>Table16[[#This Row],[PosiDT $ $ $ions2]]</f>
        <v>LOLB</v>
      </c>
      <c r="B768" s="89" t="s">
        <v>10058</v>
      </c>
      <c r="C768" s="123" t="s">
        <v>805</v>
      </c>
      <c r="D768" t="s">
        <v>2410</v>
      </c>
      <c r="E768" s="115" t="s">
        <v>4305</v>
      </c>
      <c r="F768" s="115"/>
      <c r="G768" s="8">
        <v>12</v>
      </c>
      <c r="H768" s="8">
        <v>1</v>
      </c>
      <c r="K768" s="233"/>
      <c r="M768" s="319" t="str">
        <f>VLOOKUP(TRIM(B768),'Team Rosters'!$B$1:$N$3777,2,FALSE)</f>
        <v>DEL</v>
      </c>
      <c r="N768" s="320">
        <f>VLOOKUP(TRIM(B768),BirthdateDraft!$A$1:$M$7865,2,FALSE)</f>
        <v>36878</v>
      </c>
      <c r="O768" s="99">
        <v>2024</v>
      </c>
    </row>
    <row r="769" spans="1:15" ht="12.75" hidden="1" customHeight="1">
      <c r="A769" s="266" t="str">
        <f>Table16[[#This Row],[PosiDT $ $ $ions2]]</f>
        <v>LOLB</v>
      </c>
      <c r="B769" s="89" t="s">
        <v>5458</v>
      </c>
      <c r="C769" s="123" t="s">
        <v>90</v>
      </c>
      <c r="D769" t="s">
        <v>2410</v>
      </c>
      <c r="E769" s="115" t="s">
        <v>4299</v>
      </c>
      <c r="F769" s="115"/>
      <c r="G769" s="8">
        <v>7</v>
      </c>
      <c r="H769" s="8"/>
      <c r="K769" s="233"/>
      <c r="M769" s="319" t="str">
        <f>VLOOKUP(TRIM(B769),'Team Rosters'!$B$1:$N$3777,2,FALSE)</f>
        <v>NYC</v>
      </c>
      <c r="N769" s="320">
        <f>VLOOKUP(TRIM(B769),BirthdateDraft!$A$1:$M$7865,2,FALSE)</f>
        <v>34465</v>
      </c>
      <c r="O769" s="99">
        <v>2024</v>
      </c>
    </row>
    <row r="770" spans="1:15" ht="12.75" hidden="1" customHeight="1">
      <c r="A770" s="266" t="str">
        <f>Table16[[#This Row],[PosiDT $ $ $ions2]]</f>
        <v>LOLB</v>
      </c>
      <c r="B770" s="89" t="s">
        <v>6164</v>
      </c>
      <c r="C770" s="123" t="s">
        <v>803</v>
      </c>
      <c r="D770" t="s">
        <v>2410</v>
      </c>
      <c r="E770" s="115" t="s">
        <v>4923</v>
      </c>
      <c r="F770" s="115"/>
      <c r="G770" s="8">
        <v>12</v>
      </c>
      <c r="H770" s="8">
        <v>12</v>
      </c>
      <c r="K770" s="233"/>
      <c r="M770" s="319" t="str">
        <f>VLOOKUP(TRIM(B770),'Team Rosters'!$B$1:$N$3777,2,FALSE)</f>
        <v>TOK</v>
      </c>
      <c r="N770" s="320">
        <f>VLOOKUP(TRIM(B770),BirthdateDraft!$A$1:$M$7865,2,FALSE)</f>
        <v>34618</v>
      </c>
      <c r="O770" s="99">
        <v>2024</v>
      </c>
    </row>
    <row r="771" spans="1:15" ht="12.75" hidden="1" customHeight="1">
      <c r="A771" s="266" t="str">
        <f>Table16[[#This Row],[PosiDT $ $ $ions2]]</f>
        <v>LOLB CB</v>
      </c>
      <c r="B771" s="89" t="s">
        <v>8953</v>
      </c>
      <c r="C771" s="123" t="s">
        <v>2798</v>
      </c>
      <c r="D771" t="s">
        <v>11387</v>
      </c>
      <c r="E771" s="115" t="s">
        <v>4310</v>
      </c>
      <c r="F771" s="115" t="s">
        <v>4300</v>
      </c>
      <c r="G771" s="8">
        <v>4</v>
      </c>
      <c r="H771" s="8"/>
      <c r="K771" s="233"/>
      <c r="M771" s="319" t="str">
        <f>VLOOKUP(TRIM(B771),'Team Rosters'!$B$1:$N$3777,2,FALSE)</f>
        <v>BIR</v>
      </c>
      <c r="N771" s="320">
        <f>VLOOKUP(TRIM(B771),BirthdateDraft!$A$1:$M$7865,2,FALSE)</f>
        <v>35796</v>
      </c>
      <c r="O771" s="99">
        <v>2024</v>
      </c>
    </row>
    <row r="772" spans="1:15" ht="12.75" hidden="1" customHeight="1">
      <c r="A772" s="266" t="str">
        <f>Table16[[#This Row],[PosiDT $ $ $ions2]]</f>
        <v>LOLB S</v>
      </c>
      <c r="B772" s="89" t="s">
        <v>5498</v>
      </c>
      <c r="C772" s="123" t="s">
        <v>785</v>
      </c>
      <c r="D772" t="s">
        <v>11389</v>
      </c>
      <c r="E772" s="115" t="s">
        <v>4298</v>
      </c>
      <c r="F772" s="115" t="s">
        <v>4298</v>
      </c>
      <c r="G772" s="8">
        <v>0</v>
      </c>
      <c r="H772" s="8"/>
      <c r="K772" s="233"/>
      <c r="M772" s="319" t="str">
        <f>VLOOKUP(TRIM(B772),'Team Rosters'!$B$1:$N$3777,2,FALSE)</f>
        <v>DEL</v>
      </c>
      <c r="N772" s="320">
        <f>VLOOKUP(TRIM(B772),BirthdateDraft!$A$1:$M$7865,2,FALSE)</f>
        <v>34430</v>
      </c>
      <c r="O772" s="99">
        <v>2024</v>
      </c>
    </row>
    <row r="773" spans="1:15" ht="12.75" hidden="1" customHeight="1">
      <c r="A773" s="266" t="str">
        <f>Table16[[#This Row],[PosiDT $ $ $ions2]]</f>
        <v>LOT @</v>
      </c>
      <c r="B773" s="89" t="s">
        <v>3850</v>
      </c>
      <c r="C773" s="123" t="s">
        <v>1634</v>
      </c>
      <c r="D773" t="s">
        <v>11927</v>
      </c>
      <c r="E773"/>
      <c r="F773"/>
      <c r="G773"/>
      <c r="H773"/>
      <c r="I773" s="8">
        <v>6</v>
      </c>
      <c r="J773" s="8"/>
      <c r="K773" s="114">
        <v>7</v>
      </c>
      <c r="M773" s="319" t="str">
        <f>VLOOKUP(TRIM(B773),'Team Rosters'!$B$1:$N$3777,2,FALSE)</f>
        <v>JER</v>
      </c>
      <c r="N773" s="320">
        <f>VLOOKUP(TRIM(B773),BirthdateDraft!$A$1:$M$7865,2,FALSE)</f>
        <v>33442</v>
      </c>
      <c r="O773" s="99">
        <v>2024</v>
      </c>
    </row>
    <row r="774" spans="1:15" ht="12.75" hidden="1" customHeight="1">
      <c r="A774" s="266" t="str">
        <f>Table16[[#This Row],[PosiDT $ $ $ions2]]</f>
        <v>LOT @</v>
      </c>
      <c r="B774" s="89" t="s">
        <v>8179</v>
      </c>
      <c r="C774" s="123" t="s">
        <v>3414</v>
      </c>
      <c r="D774" t="s">
        <v>11927</v>
      </c>
      <c r="E774"/>
      <c r="F774"/>
      <c r="G774"/>
      <c r="H774"/>
      <c r="I774" s="8">
        <v>4</v>
      </c>
      <c r="J774" s="8"/>
      <c r="K774" s="114">
        <v>5</v>
      </c>
      <c r="M774" s="319" t="str">
        <f>VLOOKUP(TRIM(B774),'Team Rosters'!$B$1:$N$3777,2,FALSE)</f>
        <v>CAVE</v>
      </c>
      <c r="N774" s="320">
        <f>VLOOKUP(TRIM(B774),BirthdateDraft!$A$1:$M$7865,2,FALSE)</f>
        <v>36268</v>
      </c>
      <c r="O774" s="99">
        <v>2024</v>
      </c>
    </row>
    <row r="775" spans="1:15" ht="12.75" hidden="1" customHeight="1">
      <c r="A775" s="266" t="str">
        <f>Table16[[#This Row],[PosiDT $ $ $ions2]]</f>
        <v>LOT @</v>
      </c>
      <c r="B775" s="89" t="s">
        <v>7257</v>
      </c>
      <c r="C775" s="123" t="s">
        <v>81</v>
      </c>
      <c r="D775" t="s">
        <v>11927</v>
      </c>
      <c r="E775"/>
      <c r="F775"/>
      <c r="G775"/>
      <c r="H775"/>
      <c r="I775" s="8">
        <v>4</v>
      </c>
      <c r="J775" s="8"/>
      <c r="K775" s="114">
        <v>7</v>
      </c>
      <c r="M775" s="319" t="str">
        <f>VLOOKUP(TRIM(B775),'Team Rosters'!$B$1:$N$3777,2,FALSE)</f>
        <v>TOK</v>
      </c>
      <c r="N775" s="320">
        <f>VLOOKUP(TRIM(B775),BirthdateDraft!$A$1:$M$7865,2,FALSE)</f>
        <v>35187</v>
      </c>
      <c r="O775" s="99">
        <v>2024</v>
      </c>
    </row>
    <row r="776" spans="1:15" ht="12.75" hidden="1" customHeight="1">
      <c r="A776" s="266" t="str">
        <f>Table16[[#This Row],[PosiDT $ $ $ions2]]</f>
        <v>LOT @</v>
      </c>
      <c r="B776" s="89" t="s">
        <v>5159</v>
      </c>
      <c r="C776" s="123" t="s">
        <v>785</v>
      </c>
      <c r="D776" t="s">
        <v>11927</v>
      </c>
      <c r="E776"/>
      <c r="F776"/>
      <c r="G776"/>
      <c r="H776"/>
      <c r="I776" s="8">
        <v>5</v>
      </c>
      <c r="J776" s="8"/>
      <c r="K776" s="114">
        <v>7</v>
      </c>
      <c r="M776" s="319" t="str">
        <f>VLOOKUP(TRIM(B776),'Team Rosters'!$B$1:$N$3777,2,FALSE)</f>
        <v>TOK</v>
      </c>
      <c r="N776" s="320">
        <f>VLOOKUP(TRIM(B776),BirthdateDraft!$A$1:$M$7865,2,FALSE)</f>
        <v>34072</v>
      </c>
      <c r="O776" s="99">
        <v>2024</v>
      </c>
    </row>
    <row r="777" spans="1:15" ht="12.75" hidden="1" customHeight="1">
      <c r="A777" s="266" t="str">
        <f>Table16[[#This Row],[PosiDT $ $ $ions2]]</f>
        <v>LOT @</v>
      </c>
      <c r="B777" s="89" t="s">
        <v>10133</v>
      </c>
      <c r="C777" s="123" t="s">
        <v>813</v>
      </c>
      <c r="D777" t="s">
        <v>11927</v>
      </c>
      <c r="E777"/>
      <c r="F777"/>
      <c r="G777"/>
      <c r="H777"/>
      <c r="I777" s="8">
        <v>4</v>
      </c>
      <c r="J777" s="8"/>
      <c r="K777" s="114">
        <v>7</v>
      </c>
      <c r="M777" s="319" t="str">
        <f>VLOOKUP(TRIM(B777),'Team Rosters'!$B$1:$N$3777,2,FALSE)</f>
        <v>TOR</v>
      </c>
      <c r="N777" s="320">
        <f>VLOOKUP(TRIM(B777),BirthdateDraft!$A$1:$M$7865,2,FALSE)</f>
        <v>36855</v>
      </c>
      <c r="O777" s="99">
        <v>2024</v>
      </c>
    </row>
    <row r="778" spans="1:15" ht="12.75" hidden="1" customHeight="1">
      <c r="A778" s="266" t="str">
        <f>Table16[[#This Row],[PosiDT $ $ $ions2]]</f>
        <v>LOT @</v>
      </c>
      <c r="B778" s="89" t="s">
        <v>9052</v>
      </c>
      <c r="C778" s="123" t="s">
        <v>2798</v>
      </c>
      <c r="D778" t="s">
        <v>11927</v>
      </c>
      <c r="E778"/>
      <c r="F778"/>
      <c r="G778"/>
      <c r="H778"/>
      <c r="I778" s="8">
        <v>5</v>
      </c>
      <c r="J778" s="8"/>
      <c r="K778" s="114">
        <v>7</v>
      </c>
      <c r="M778" s="319" t="str">
        <f>VLOOKUP(TRIM(B778),'Team Rosters'!$B$1:$N$3777,2,FALSE)</f>
        <v>ACM</v>
      </c>
      <c r="N778" s="320">
        <f>VLOOKUP(TRIM(B778),BirthdateDraft!$A$1:$M$7865,2,FALSE)</f>
        <v>36312</v>
      </c>
      <c r="O778" s="99">
        <v>2024</v>
      </c>
    </row>
    <row r="779" spans="1:15" ht="12.75" hidden="1" customHeight="1">
      <c r="A779" s="266" t="str">
        <f>Table16[[#This Row],[PosiDT $ $ $ions2]]</f>
        <v>LOT @</v>
      </c>
      <c r="B779" s="89" t="s">
        <v>5970</v>
      </c>
      <c r="C779" s="123" t="s">
        <v>814</v>
      </c>
      <c r="D779" t="s">
        <v>11927</v>
      </c>
      <c r="E779"/>
      <c r="F779"/>
      <c r="G779"/>
      <c r="H779"/>
      <c r="I779" s="8">
        <v>6</v>
      </c>
      <c r="J779" s="8"/>
      <c r="K779" s="114">
        <v>7</v>
      </c>
      <c r="M779" s="319" t="str">
        <f>VLOOKUP(TRIM(B779),'Team Rosters'!$B$1:$N$3777,2,FALSE)</f>
        <v>VIR</v>
      </c>
      <c r="N779" s="320">
        <f>VLOOKUP(TRIM(B779),BirthdateDraft!$A$1:$M$7865,2,FALSE)</f>
        <v>34450</v>
      </c>
      <c r="O779" s="99">
        <v>2024</v>
      </c>
    </row>
    <row r="780" spans="1:15" ht="12.75" hidden="1" customHeight="1">
      <c r="A780" s="266" t="str">
        <f>Table16[[#This Row],[PosiDT $ $ $ions2]]</f>
        <v>LOT @</v>
      </c>
      <c r="B780" s="89" t="s">
        <v>5652</v>
      </c>
      <c r="C780" s="123" t="s">
        <v>83</v>
      </c>
      <c r="D780" t="s">
        <v>11927</v>
      </c>
      <c r="E780"/>
      <c r="F780"/>
      <c r="G780"/>
      <c r="H780"/>
      <c r="I780" s="8">
        <v>5</v>
      </c>
      <c r="J780" s="8"/>
      <c r="K780" s="114">
        <v>7</v>
      </c>
      <c r="M780" s="319" t="str">
        <f>VLOOKUP(TRIM(B780),'Team Rosters'!$B$1:$N$3777,2,FALSE)</f>
        <v>CAVE</v>
      </c>
      <c r="N780" s="320">
        <f>VLOOKUP(TRIM(B780),BirthdateDraft!$A$1:$M$7865,2,FALSE)</f>
        <v>34204</v>
      </c>
      <c r="O780" s="99">
        <v>2024</v>
      </c>
    </row>
    <row r="781" spans="1:15" ht="12.75" hidden="1" customHeight="1">
      <c r="A781" s="266" t="str">
        <f>Table16[[#This Row],[PosiDT $ $ $ions2]]</f>
        <v>LOT @</v>
      </c>
      <c r="B781" s="89" t="s">
        <v>7296</v>
      </c>
      <c r="C781" s="123" t="s">
        <v>166</v>
      </c>
      <c r="D781" t="s">
        <v>11927</v>
      </c>
      <c r="E781"/>
      <c r="F781"/>
      <c r="G781"/>
      <c r="H781"/>
      <c r="I781" s="8">
        <v>0</v>
      </c>
      <c r="J781" s="8"/>
      <c r="K781" s="114">
        <v>0</v>
      </c>
      <c r="M781" s="319" t="str">
        <f>VLOOKUP(TRIM(B781),'Team Rosters'!$B$1:$N$3777,2,FALSE)</f>
        <v>BLU</v>
      </c>
      <c r="N781" s="320">
        <f>VLOOKUP(TRIM(B781),BirthdateDraft!$A$1:$M$7865,2,FALSE)</f>
        <v>34975</v>
      </c>
      <c r="O781" s="99">
        <v>2024</v>
      </c>
    </row>
    <row r="782" spans="1:15" ht="12.75" hidden="1" customHeight="1">
      <c r="A782" s="266" t="str">
        <f>Table16[[#This Row],[PosiDT $ $ $ions2]]</f>
        <v>LOT @</v>
      </c>
      <c r="B782" s="89" t="s">
        <v>9997</v>
      </c>
      <c r="C782" s="123" t="s">
        <v>797</v>
      </c>
      <c r="D782" t="s">
        <v>11927</v>
      </c>
      <c r="E782"/>
      <c r="F782"/>
      <c r="G782"/>
      <c r="H782"/>
      <c r="I782" s="8">
        <v>5</v>
      </c>
      <c r="J782" s="8"/>
      <c r="K782" s="114">
        <v>4</v>
      </c>
      <c r="M782" s="319" t="str">
        <f>VLOOKUP(TRIM(B782),'Team Rosters'!$B$1:$N$3777,2,FALSE)</f>
        <v>ACM</v>
      </c>
      <c r="N782" s="320">
        <f>VLOOKUP(TRIM(B782),BirthdateDraft!$A$1:$M$7865,2,FALSE)</f>
        <v>36830</v>
      </c>
      <c r="O782" s="99">
        <v>2024</v>
      </c>
    </row>
    <row r="783" spans="1:15" ht="12.75" hidden="1" customHeight="1">
      <c r="A783" s="266" t="str">
        <f>Table16[[#This Row],[PosiDT $ $ $ions2]]</f>
        <v>LOT @</v>
      </c>
      <c r="B783" s="89" t="s">
        <v>5613</v>
      </c>
      <c r="C783" s="123" t="s">
        <v>790</v>
      </c>
      <c r="D783" t="s">
        <v>11927</v>
      </c>
      <c r="E783"/>
      <c r="F783"/>
      <c r="G783"/>
      <c r="H783"/>
      <c r="I783" s="8">
        <v>4</v>
      </c>
      <c r="J783" s="8"/>
      <c r="K783" s="114">
        <v>7</v>
      </c>
      <c r="M783" s="319" t="str">
        <f>VLOOKUP(TRIM(B783),'Team Rosters'!$B$1:$N$3777,2,FALSE)</f>
        <v>CAVE</v>
      </c>
      <c r="N783" s="320">
        <f>VLOOKUP(TRIM(B783),BirthdateDraft!$A$1:$M$7865,2,FALSE)</f>
        <v>34331</v>
      </c>
      <c r="O783" s="99">
        <v>2024</v>
      </c>
    </row>
    <row r="784" spans="1:15" ht="12.75" hidden="1" customHeight="1">
      <c r="A784" s="266" t="str">
        <f>Table16[[#This Row],[PosiDT $ $ $ions2]]</f>
        <v>LOT @</v>
      </c>
      <c r="B784" s="89" t="s">
        <v>10302</v>
      </c>
      <c r="C784" s="123" t="s">
        <v>5390</v>
      </c>
      <c r="D784" t="s">
        <v>11927</v>
      </c>
      <c r="E784"/>
      <c r="F784"/>
      <c r="G784"/>
      <c r="H784"/>
      <c r="I784" s="8">
        <v>4</v>
      </c>
      <c r="J784" s="8"/>
      <c r="K784" s="114">
        <v>7</v>
      </c>
      <c r="M784" s="319" t="str">
        <f>VLOOKUP(TRIM(B784),'Team Rosters'!$B$1:$N$3777,2,FALSE)</f>
        <v>TOR</v>
      </c>
      <c r="N784" s="320" t="e">
        <f>VLOOKUP(TRIM(B784),BirthdateDraft!$A$1:$M$7865,2,FALSE)</f>
        <v>#N/A</v>
      </c>
      <c r="O784" s="99">
        <v>2024</v>
      </c>
    </row>
    <row r="785" spans="1:15" ht="12.75" hidden="1" customHeight="1">
      <c r="A785" s="266" t="str">
        <f>Table16[[#This Row],[PosiDT $ $ $ions2]]</f>
        <v>LOT @</v>
      </c>
      <c r="B785" s="89" t="s">
        <v>10004</v>
      </c>
      <c r="C785" s="123" t="s">
        <v>793</v>
      </c>
      <c r="D785" t="s">
        <v>11927</v>
      </c>
      <c r="E785"/>
      <c r="F785"/>
      <c r="G785"/>
      <c r="H785"/>
      <c r="I785" s="8">
        <v>4</v>
      </c>
      <c r="J785" s="8"/>
      <c r="K785" s="114">
        <v>7</v>
      </c>
      <c r="M785" s="319" t="str">
        <f>VLOOKUP(TRIM(B785),'Team Rosters'!$B$1:$N$3777,2,FALSE)</f>
        <v>TOL</v>
      </c>
      <c r="N785" s="320">
        <f>VLOOKUP(TRIM(B785),BirthdateDraft!$A$1:$M$7865,2,FALSE)</f>
        <v>36246</v>
      </c>
      <c r="O785" s="99">
        <v>2024</v>
      </c>
    </row>
    <row r="786" spans="1:15" ht="12.75" hidden="1" customHeight="1">
      <c r="A786" s="266" t="str">
        <f>Table16[[#This Row],[PosiDT $ $ $ions2]]</f>
        <v>LOT @</v>
      </c>
      <c r="B786" s="89" t="s">
        <v>4606</v>
      </c>
      <c r="C786" s="123" t="s">
        <v>800</v>
      </c>
      <c r="D786" t="s">
        <v>11927</v>
      </c>
      <c r="E786"/>
      <c r="F786"/>
      <c r="G786"/>
      <c r="H786"/>
      <c r="I786" s="8">
        <v>4</v>
      </c>
      <c r="J786" s="8"/>
      <c r="K786" s="114">
        <v>7</v>
      </c>
      <c r="M786" s="319" t="str">
        <f>VLOOKUP(TRIM(B786),'Team Rosters'!$B$1:$N$3777,2,FALSE)</f>
        <v>BIR</v>
      </c>
      <c r="N786" s="320">
        <f>VLOOKUP(TRIM(B786),BirthdateDraft!$A$1:$M$7865,2,FALSE)</f>
        <v>33520</v>
      </c>
      <c r="O786" s="99">
        <v>2024</v>
      </c>
    </row>
    <row r="787" spans="1:15" ht="12.75" hidden="1" customHeight="1">
      <c r="A787" s="266" t="str">
        <f>Table16[[#This Row],[PosiDT $ $ $ions2]]</f>
        <v>LOT @</v>
      </c>
      <c r="B787" s="89" t="s">
        <v>6476</v>
      </c>
      <c r="C787" s="123" t="s">
        <v>8191</v>
      </c>
      <c r="D787" t="s">
        <v>11927</v>
      </c>
      <c r="E787"/>
      <c r="F787"/>
      <c r="G787"/>
      <c r="H787"/>
      <c r="I787" s="8">
        <v>5</v>
      </c>
      <c r="J787" s="8"/>
      <c r="K787" s="114">
        <v>7</v>
      </c>
      <c r="M787" s="319" t="str">
        <f>VLOOKUP(TRIM(B787),'Team Rosters'!$B$1:$N$3777,2,FALSE)</f>
        <v>NYC</v>
      </c>
      <c r="N787" s="320">
        <f>VLOOKUP(TRIM(B787),BirthdateDraft!$A$1:$M$7865,2,FALSE)</f>
        <v>34944</v>
      </c>
      <c r="O787" s="99">
        <v>2024</v>
      </c>
    </row>
    <row r="788" spans="1:15" ht="12.75" hidden="1" customHeight="1">
      <c r="A788" s="266" t="str">
        <f>Table16[[#This Row],[PosiDT $ $ $ions2]]</f>
        <v>LOT @</v>
      </c>
      <c r="B788" s="89" t="s">
        <v>9668</v>
      </c>
      <c r="C788" s="123" t="s">
        <v>803</v>
      </c>
      <c r="D788" t="s">
        <v>11927</v>
      </c>
      <c r="E788"/>
      <c r="F788"/>
      <c r="G788"/>
      <c r="H788"/>
      <c r="I788" s="8">
        <v>4</v>
      </c>
      <c r="J788" s="8"/>
      <c r="K788" s="114">
        <v>5</v>
      </c>
      <c r="M788" s="319" t="str">
        <f>VLOOKUP(TRIM(B788),'Team Rosters'!$B$1:$N$3777,2,FALSE)</f>
        <v>LAS</v>
      </c>
      <c r="N788" s="320">
        <f>VLOOKUP(TRIM(B788),BirthdateDraft!$A$1:$M$7865,2,FALSE)</f>
        <v>0</v>
      </c>
      <c r="O788" s="99">
        <v>2024</v>
      </c>
    </row>
    <row r="789" spans="1:15" ht="12.75" hidden="1" customHeight="1">
      <c r="A789" s="266" t="str">
        <f>Table16[[#This Row],[PosiDT $ $ $ions2]]</f>
        <v>LOT @</v>
      </c>
      <c r="B789" s="89" t="s">
        <v>10053</v>
      </c>
      <c r="C789" s="123" t="s">
        <v>796</v>
      </c>
      <c r="D789" t="s">
        <v>11927</v>
      </c>
      <c r="E789"/>
      <c r="F789"/>
      <c r="G789"/>
      <c r="H789"/>
      <c r="I789" s="8">
        <v>4</v>
      </c>
      <c r="J789" s="8"/>
      <c r="K789" s="114">
        <v>5</v>
      </c>
      <c r="M789" s="319" t="str">
        <f>VLOOKUP(TRIM(B789),'Team Rosters'!$B$1:$N$3777,2,FALSE)</f>
        <v>FER</v>
      </c>
      <c r="N789" s="320">
        <f>VLOOKUP(TRIM(B789),BirthdateDraft!$A$1:$M$7865,2,FALSE)</f>
        <v>35696</v>
      </c>
      <c r="O789" s="99">
        <v>2024</v>
      </c>
    </row>
    <row r="790" spans="1:15" ht="12.75" hidden="1" customHeight="1">
      <c r="A790" s="266" t="str">
        <f>Table16[[#This Row],[PosiDT $ $ $ions2]]</f>
        <v>LOT @</v>
      </c>
      <c r="B790" s="89" t="s">
        <v>5989</v>
      </c>
      <c r="C790" s="123" t="s">
        <v>805</v>
      </c>
      <c r="D790" t="s">
        <v>11927</v>
      </c>
      <c r="E790"/>
      <c r="F790"/>
      <c r="G790"/>
      <c r="H790"/>
      <c r="I790" s="8">
        <v>0</v>
      </c>
      <c r="J790" s="8"/>
      <c r="K790" s="114">
        <v>7</v>
      </c>
      <c r="M790" s="319" t="str">
        <f>VLOOKUP(TRIM(B790),'Team Rosters'!$B$1:$N$3777,2,FALSE)</f>
        <v>VIR</v>
      </c>
      <c r="N790" s="320">
        <f>VLOOKUP(TRIM(B790),BirthdateDraft!$A$1:$M$7865,2,FALSE)</f>
        <v>34981</v>
      </c>
      <c r="O790" s="99">
        <v>2024</v>
      </c>
    </row>
    <row r="791" spans="1:15" ht="12.75" hidden="1" customHeight="1">
      <c r="A791" s="266" t="str">
        <f>Table16[[#This Row],[PosiDT $ $ $ions2]]</f>
        <v>LOT @</v>
      </c>
      <c r="B791" s="89" t="s">
        <v>9129</v>
      </c>
      <c r="C791" s="123" t="s">
        <v>5991</v>
      </c>
      <c r="D791" t="s">
        <v>11927</v>
      </c>
      <c r="E791"/>
      <c r="F791"/>
      <c r="G791"/>
      <c r="H791"/>
      <c r="I791" s="8">
        <v>4</v>
      </c>
      <c r="J791" s="8"/>
      <c r="K791" s="114">
        <v>7</v>
      </c>
      <c r="M791" s="319" t="str">
        <f>VLOOKUP(TRIM(B791),'Team Rosters'!$B$1:$N$3777,2,FALSE)</f>
        <v>BEA</v>
      </c>
      <c r="N791" s="320">
        <f>VLOOKUP(TRIM(B791),BirthdateDraft!$A$1:$M$7865,2,FALSE)</f>
        <v>36220</v>
      </c>
      <c r="O791" s="99">
        <v>2024</v>
      </c>
    </row>
    <row r="792" spans="1:15" ht="12.75" hidden="1" customHeight="1">
      <c r="A792" s="266" t="str">
        <f>Table16[[#This Row],[PosiDT $ $ $ions2]]</f>
        <v>LOT @</v>
      </c>
      <c r="B792" s="89" t="s">
        <v>5183</v>
      </c>
      <c r="C792" s="123" t="s">
        <v>799</v>
      </c>
      <c r="D792" t="s">
        <v>11927</v>
      </c>
      <c r="E792"/>
      <c r="F792"/>
      <c r="G792"/>
      <c r="H792"/>
      <c r="I792" s="8">
        <v>0</v>
      </c>
      <c r="J792" s="8"/>
      <c r="K792" s="114">
        <v>5</v>
      </c>
      <c r="M792" s="319" t="str">
        <f>VLOOKUP(TRIM(B792),'Team Rosters'!$B$1:$N$3777,2,FALSE)</f>
        <v>BLU</v>
      </c>
      <c r="N792" s="320">
        <f>VLOOKUP(TRIM(B792),BirthdateDraft!$A$1:$M$7865,2,FALSE)</f>
        <v>34143</v>
      </c>
      <c r="O792" s="99">
        <v>2024</v>
      </c>
    </row>
    <row r="793" spans="1:15" ht="12.75" hidden="1" customHeight="1">
      <c r="A793" s="266" t="str">
        <f>Table16[[#This Row],[PosiDT $ $ $ions2]]</f>
        <v>LOT @</v>
      </c>
      <c r="B793" s="89" t="s">
        <v>723</v>
      </c>
      <c r="C793" s="123" t="s">
        <v>82</v>
      </c>
      <c r="D793" t="s">
        <v>11927</v>
      </c>
      <c r="E793"/>
      <c r="F793"/>
      <c r="G793"/>
      <c r="H793"/>
      <c r="I793" s="8">
        <v>5</v>
      </c>
      <c r="J793" s="8"/>
      <c r="K793" s="114">
        <v>7</v>
      </c>
      <c r="M793" s="319" t="str">
        <f>VLOOKUP(TRIM(B793),'Team Rosters'!$B$1:$N$3777,2,FALSE)</f>
        <v>WES</v>
      </c>
      <c r="N793" s="320">
        <f>VLOOKUP(TRIM(B793),BirthdateDraft!$A$1:$M$7865,2,FALSE)</f>
        <v>33219</v>
      </c>
      <c r="O793" s="99">
        <v>2024</v>
      </c>
    </row>
    <row r="794" spans="1:15" ht="12.75" hidden="1" customHeight="1">
      <c r="A794" s="266" t="str">
        <f>Table16[[#This Row],[PosiDT $ $ $ions2]]</f>
        <v>LOT @</v>
      </c>
      <c r="B794" s="89" t="s">
        <v>5651</v>
      </c>
      <c r="C794" s="123" t="s">
        <v>801</v>
      </c>
      <c r="D794" t="s">
        <v>11927</v>
      </c>
      <c r="E794"/>
      <c r="F794"/>
      <c r="G794"/>
      <c r="H794"/>
      <c r="I794" s="8">
        <v>4</v>
      </c>
      <c r="J794" s="8"/>
      <c r="K794" s="114">
        <v>5</v>
      </c>
      <c r="M794" s="319" t="str">
        <f>VLOOKUP(TRIM(B794),'Team Rosters'!$B$1:$N$3777,2,FALSE)</f>
        <v>DAY</v>
      </c>
      <c r="N794" s="320">
        <f>VLOOKUP(TRIM(B794),BirthdateDraft!$A$1:$M$7865,2,FALSE)</f>
        <v>34411</v>
      </c>
      <c r="O794" s="99">
        <v>2024</v>
      </c>
    </row>
    <row r="795" spans="1:15" ht="12.75" hidden="1" customHeight="1">
      <c r="A795" s="266" t="str">
        <f>Table16[[#This Row],[PosiDT $ $ $ions2]]</f>
        <v>LOT @</v>
      </c>
      <c r="B795" s="89" t="s">
        <v>8109</v>
      </c>
      <c r="C795" s="123" t="s">
        <v>90</v>
      </c>
      <c r="D795" t="s">
        <v>11927</v>
      </c>
      <c r="E795"/>
      <c r="F795"/>
      <c r="G795"/>
      <c r="H795"/>
      <c r="I795" s="8">
        <v>4</v>
      </c>
      <c r="J795" s="8"/>
      <c r="K795" s="114">
        <v>3</v>
      </c>
      <c r="M795" s="319" t="str">
        <f>VLOOKUP(TRIM(B795),'Team Rosters'!$B$1:$N$3777,2,FALSE)</f>
        <v>VIR</v>
      </c>
      <c r="N795" s="320">
        <f>VLOOKUP(TRIM(B795),BirthdateDraft!$A$1:$M$7865,2,FALSE)</f>
        <v>36182</v>
      </c>
      <c r="O795" s="99">
        <v>2024</v>
      </c>
    </row>
    <row r="796" spans="1:15" ht="12.75" hidden="1" customHeight="1">
      <c r="A796" s="266" t="str">
        <f>Table16[[#This Row],[PosiDT $ $ $ions2]]</f>
        <v>LOT @</v>
      </c>
      <c r="B796" s="89" t="s">
        <v>5649</v>
      </c>
      <c r="C796" s="123" t="s">
        <v>85</v>
      </c>
      <c r="D796" t="s">
        <v>11927</v>
      </c>
      <c r="E796"/>
      <c r="F796"/>
      <c r="G796"/>
      <c r="H796"/>
      <c r="I796" s="8">
        <v>6</v>
      </c>
      <c r="J796" s="8"/>
      <c r="K796" s="114">
        <v>7</v>
      </c>
      <c r="M796" s="319" t="str">
        <f>VLOOKUP(TRIM(B796),'Team Rosters'!$B$1:$N$3777,2,FALSE)</f>
        <v>LON</v>
      </c>
      <c r="N796" s="320">
        <f>VLOOKUP(TRIM(B796),BirthdateDraft!$A$1:$M$7865,2,FALSE)</f>
        <v>34548</v>
      </c>
      <c r="O796" s="99">
        <v>2024</v>
      </c>
    </row>
    <row r="797" spans="1:15" ht="12.75" hidden="1" customHeight="1">
      <c r="A797" s="266" t="str">
        <f>Table16[[#This Row],[PosiDT $ $ $ions2]]</f>
        <v>LOT @</v>
      </c>
      <c r="B797" s="89" t="s">
        <v>10047</v>
      </c>
      <c r="C797" s="123" t="s">
        <v>817</v>
      </c>
      <c r="D797" t="s">
        <v>11927</v>
      </c>
      <c r="E797"/>
      <c r="F797"/>
      <c r="G797"/>
      <c r="H797"/>
      <c r="I797" s="8">
        <v>0</v>
      </c>
      <c r="J797" s="8"/>
      <c r="K797" s="114">
        <v>4</v>
      </c>
      <c r="M797" s="319" t="str">
        <f>VLOOKUP(TRIM(B797),'Team Rosters'!$B$1:$N$3777,2,FALSE)</f>
        <v>VIR</v>
      </c>
      <c r="N797" s="320">
        <f>VLOOKUP(TRIM(B797),BirthdateDraft!$A$1:$M$7865,2,FALSE)</f>
        <v>36569</v>
      </c>
      <c r="O797" s="99">
        <v>2024</v>
      </c>
    </row>
    <row r="798" spans="1:15" ht="12.75" hidden="1" customHeight="1">
      <c r="A798" s="266" t="str">
        <f>Table16[[#This Row],[PosiDT $ $ $ions2]]</f>
        <v>LOT @</v>
      </c>
      <c r="B798" s="89" t="s">
        <v>2755</v>
      </c>
      <c r="C798" s="123" t="s">
        <v>798</v>
      </c>
      <c r="D798" t="s">
        <v>11927</v>
      </c>
      <c r="E798"/>
      <c r="F798"/>
      <c r="G798"/>
      <c r="H798"/>
      <c r="I798" s="8">
        <v>6</v>
      </c>
      <c r="J798" s="8"/>
      <c r="K798" s="114">
        <v>7</v>
      </c>
      <c r="M798" s="319" t="str">
        <f>VLOOKUP(TRIM(B798),'Team Rosters'!$B$1:$N$3777,2,FALSE)</f>
        <v>VER</v>
      </c>
      <c r="N798" s="320">
        <f>VLOOKUP(TRIM(B798),BirthdateDraft!$A$1:$M$7865,2,FALSE)</f>
        <v>32343</v>
      </c>
      <c r="O798" s="99">
        <v>2024</v>
      </c>
    </row>
    <row r="799" spans="1:15" ht="12.75" hidden="1" customHeight="1">
      <c r="A799" s="266" t="str">
        <f>Table16[[#This Row],[PosiDT $ $ $ions2]]</f>
        <v>LOT @</v>
      </c>
      <c r="B799" s="89" t="s">
        <v>8141</v>
      </c>
      <c r="C799" s="123" t="s">
        <v>795</v>
      </c>
      <c r="D799" t="s">
        <v>11927</v>
      </c>
      <c r="E799"/>
      <c r="F799"/>
      <c r="G799"/>
      <c r="H799"/>
      <c r="I799" s="8">
        <v>0</v>
      </c>
      <c r="J799" s="8"/>
      <c r="K799" s="114">
        <v>2</v>
      </c>
      <c r="M799" s="319" t="str">
        <f>VLOOKUP(TRIM(B799),'Team Rosters'!$B$1:$N$3777,2,FALSE)</f>
        <v>JER</v>
      </c>
      <c r="N799" s="320">
        <f>VLOOKUP(TRIM(B799),BirthdateDraft!$A$1:$M$7865,2,FALSE)</f>
        <v>36297</v>
      </c>
      <c r="O799" s="99">
        <v>2024</v>
      </c>
    </row>
    <row r="800" spans="1:15" ht="12.75" hidden="1" customHeight="1">
      <c r="A800" s="266" t="str">
        <f>Table16[[#This Row],[PosiDT $ $ $ions2]]</f>
        <v>LOT @</v>
      </c>
      <c r="B800" s="89" t="s">
        <v>8122</v>
      </c>
      <c r="C800" s="123" t="s">
        <v>806</v>
      </c>
      <c r="D800" t="s">
        <v>11927</v>
      </c>
      <c r="E800"/>
      <c r="F800"/>
      <c r="G800"/>
      <c r="H800"/>
      <c r="I800" s="8">
        <v>5</v>
      </c>
      <c r="J800" s="8"/>
      <c r="K800" s="114">
        <v>7</v>
      </c>
      <c r="M800" s="319" t="str">
        <f>VLOOKUP(TRIM(B800),'Team Rosters'!$B$1:$N$3777,2,FALSE)</f>
        <v>ANN</v>
      </c>
      <c r="N800" s="320">
        <f>VLOOKUP(TRIM(B800),BirthdateDraft!$A$1:$M$7865,2,FALSE)</f>
        <v>36184</v>
      </c>
      <c r="O800" s="99">
        <v>2024</v>
      </c>
    </row>
    <row r="801" spans="1:15" ht="12.75" hidden="1" customHeight="1">
      <c r="A801" s="266" t="str">
        <f>Table16[[#This Row],[PosiDT $ $ $ions2]]</f>
        <v>G @</v>
      </c>
      <c r="B801" s="89" t="s">
        <v>253</v>
      </c>
      <c r="C801" s="123" t="s">
        <v>785</v>
      </c>
      <c r="D801" t="s">
        <v>11915</v>
      </c>
      <c r="E801"/>
      <c r="F801"/>
      <c r="G801"/>
      <c r="H801"/>
      <c r="I801" s="8">
        <v>0</v>
      </c>
      <c r="J801" s="8"/>
      <c r="K801" s="114">
        <v>0</v>
      </c>
      <c r="M801" s="319" t="e">
        <f>VLOOKUP(TRIM(B801),'Team Rosters'!$B$1:$N$3777,2,FALSE)</f>
        <v>#N/A</v>
      </c>
      <c r="N801" s="320">
        <f>VLOOKUP(TRIM(B801),BirthdateDraft!$A$1:$M$7865,2,FALSE)</f>
        <v>32478</v>
      </c>
      <c r="O801" s="99">
        <v>2024</v>
      </c>
    </row>
    <row r="802" spans="1:15" ht="12.75" hidden="1" customHeight="1">
      <c r="A802" s="266" t="str">
        <f>Table16[[#This Row],[PosiDT $ $ $ions2]]</f>
        <v>LOT @ TE</v>
      </c>
      <c r="B802" s="89" t="s">
        <v>6356</v>
      </c>
      <c r="C802" s="123" t="s">
        <v>808</v>
      </c>
      <c r="D802" t="s">
        <v>11929</v>
      </c>
      <c r="E802"/>
      <c r="F802"/>
      <c r="G802"/>
      <c r="H802"/>
      <c r="I802" s="8">
        <v>4</v>
      </c>
      <c r="J802" s="8"/>
      <c r="K802" s="114">
        <v>7</v>
      </c>
      <c r="L802" s="8" t="s">
        <v>9317</v>
      </c>
      <c r="M802" s="319" t="str">
        <f>VLOOKUP(TRIM(B802),'Team Rosters'!$B$1:$N$3777,2,FALSE)</f>
        <v>BLD</v>
      </c>
      <c r="N802" s="320">
        <f>VLOOKUP(TRIM(B802),BirthdateDraft!$A$1:$M$7865,2,FALSE)</f>
        <v>33751</v>
      </c>
      <c r="O802" s="99">
        <v>2024</v>
      </c>
    </row>
    <row r="803" spans="1:15" ht="12.75" hidden="1" customHeight="1">
      <c r="A803" s="266" t="str">
        <f>Table16[[#This Row],[PosiDT $ $ $ions2]]</f>
        <v>LOT @ TE</v>
      </c>
      <c r="B803" s="89" t="s">
        <v>6356</v>
      </c>
      <c r="C803" s="123" t="s">
        <v>808</v>
      </c>
      <c r="D803" t="s">
        <v>11929</v>
      </c>
      <c r="E803"/>
      <c r="F803"/>
      <c r="G803"/>
      <c r="H803"/>
      <c r="I803" s="8">
        <v>4</v>
      </c>
      <c r="J803" s="8">
        <v>4</v>
      </c>
      <c r="K803" s="114">
        <v>7</v>
      </c>
      <c r="M803" s="319" t="str">
        <f>VLOOKUP(TRIM(B803),'Team Rosters'!$B$1:$N$3777,2,FALSE)</f>
        <v>BLD</v>
      </c>
      <c r="N803" s="320">
        <f>VLOOKUP(TRIM(B803),BirthdateDraft!$A$1:$M$7865,2,FALSE)</f>
        <v>33751</v>
      </c>
      <c r="O803" s="99">
        <v>2024</v>
      </c>
    </row>
    <row r="804" spans="1:15" ht="12.75" hidden="1" customHeight="1">
      <c r="A804" s="266" t="str">
        <f>Table16[[#This Row],[PosiDT $ $ $ions2]]</f>
        <v>LOT @ TE</v>
      </c>
      <c r="B804" s="89" t="s">
        <v>8114</v>
      </c>
      <c r="C804" s="123" t="s">
        <v>804</v>
      </c>
      <c r="D804" t="s">
        <v>11929</v>
      </c>
      <c r="E804"/>
      <c r="F804"/>
      <c r="G804"/>
      <c r="H804"/>
      <c r="I804" s="8">
        <v>5</v>
      </c>
      <c r="J804" s="8"/>
      <c r="K804" s="114">
        <v>7</v>
      </c>
      <c r="L804" s="8" t="s">
        <v>9317</v>
      </c>
      <c r="M804" s="319" t="str">
        <f>VLOOKUP(TRIM(B804),'Team Rosters'!$B$1:$N$3777,2,FALSE)</f>
        <v>DEL</v>
      </c>
      <c r="N804" s="320">
        <f>VLOOKUP(TRIM(B804),BirthdateDraft!$A$1:$M$7865,2,FALSE)</f>
        <v>35520</v>
      </c>
      <c r="O804" s="99">
        <v>2024</v>
      </c>
    </row>
    <row r="805" spans="1:15" ht="12.75" hidden="1" customHeight="1">
      <c r="A805" s="266" t="str">
        <f>Table16[[#This Row],[PosiDT $ $ $ions2]]</f>
        <v>LOT @ TE</v>
      </c>
      <c r="B805" s="89" t="s">
        <v>8114</v>
      </c>
      <c r="C805" s="123" t="s">
        <v>804</v>
      </c>
      <c r="D805" t="s">
        <v>11929</v>
      </c>
      <c r="E805"/>
      <c r="F805"/>
      <c r="G805"/>
      <c r="H805"/>
      <c r="I805" s="8">
        <v>5</v>
      </c>
      <c r="J805" s="8">
        <v>4</v>
      </c>
      <c r="K805" s="114">
        <v>7</v>
      </c>
      <c r="M805" s="319" t="str">
        <f>VLOOKUP(TRIM(B805),'Team Rosters'!$B$1:$N$3777,2,FALSE)</f>
        <v>DEL</v>
      </c>
      <c r="N805" s="320">
        <f>VLOOKUP(TRIM(B805),BirthdateDraft!$A$1:$M$7865,2,FALSE)</f>
        <v>35520</v>
      </c>
      <c r="O805" s="99">
        <v>2024</v>
      </c>
    </row>
    <row r="806" spans="1:15" ht="12.75" hidden="1" customHeight="1">
      <c r="A806" s="266" t="str">
        <f>Table16[[#This Row],[PosiDT $ $ $ions2]]</f>
        <v>LOT @ TE</v>
      </c>
      <c r="B806" s="89" t="s">
        <v>4594</v>
      </c>
      <c r="C806" s="123" t="s">
        <v>792</v>
      </c>
      <c r="D806" t="s">
        <v>11929</v>
      </c>
      <c r="E806"/>
      <c r="F806"/>
      <c r="G806"/>
      <c r="H806"/>
      <c r="I806" s="8">
        <v>4</v>
      </c>
      <c r="J806" s="8"/>
      <c r="K806" s="114">
        <v>7</v>
      </c>
      <c r="L806" s="8" t="s">
        <v>9317</v>
      </c>
      <c r="M806" s="319" t="str">
        <f>VLOOKUP(TRIM(B806),'Team Rosters'!$B$1:$N$3777,2,FALSE)</f>
        <v>BLD</v>
      </c>
      <c r="N806" s="320">
        <f>VLOOKUP(TRIM(B806),BirthdateDraft!$A$1:$M$7865,2,FALSE)</f>
        <v>33645</v>
      </c>
      <c r="O806" s="99">
        <v>2024</v>
      </c>
    </row>
    <row r="807" spans="1:15" ht="12.75" hidden="1" customHeight="1">
      <c r="A807" s="266" t="str">
        <f>Table16[[#This Row],[PosiDT $ $ $ions2]]</f>
        <v>LOT @ TE</v>
      </c>
      <c r="B807" s="89" t="s">
        <v>4594</v>
      </c>
      <c r="C807" s="123" t="s">
        <v>792</v>
      </c>
      <c r="D807" t="s">
        <v>11929</v>
      </c>
      <c r="E807"/>
      <c r="F807"/>
      <c r="G807"/>
      <c r="H807"/>
      <c r="I807" s="8">
        <v>4</v>
      </c>
      <c r="J807" s="8">
        <v>4</v>
      </c>
      <c r="K807" s="114">
        <v>7</v>
      </c>
      <c r="M807" s="319" t="str">
        <f>VLOOKUP(TRIM(B807),'Team Rosters'!$B$1:$N$3777,2,FALSE)</f>
        <v>BLD</v>
      </c>
      <c r="N807" s="320">
        <f>VLOOKUP(TRIM(B807),BirthdateDraft!$A$1:$M$7865,2,FALSE)</f>
        <v>33645</v>
      </c>
      <c r="O807" s="99">
        <v>2024</v>
      </c>
    </row>
    <row r="808" spans="1:15" ht="12.75" hidden="1" customHeight="1">
      <c r="A808" s="266" t="str">
        <f>Table16[[#This Row],[PosiDT $ $ $ions2]]</f>
        <v>MLB</v>
      </c>
      <c r="B808" s="89" t="s">
        <v>6597</v>
      </c>
      <c r="C808" s="123" t="s">
        <v>83</v>
      </c>
      <c r="D808" t="s">
        <v>2425</v>
      </c>
      <c r="E808" s="115" t="s">
        <v>4303</v>
      </c>
      <c r="F808" s="115"/>
      <c r="G808" s="8">
        <v>5</v>
      </c>
      <c r="H808" s="8"/>
      <c r="K808" s="233"/>
      <c r="M808" s="319" t="str">
        <f>VLOOKUP(TRIM(B808),'Team Rosters'!$B$1:$N$3777,2,FALSE)</f>
        <v>ANN</v>
      </c>
      <c r="N808" s="320">
        <f>VLOOKUP(TRIM(B808),BirthdateDraft!$A$1:$M$7865,2,FALSE)</f>
        <v>34599</v>
      </c>
      <c r="O808" s="99">
        <v>2024</v>
      </c>
    </row>
    <row r="809" spans="1:15" ht="12.75" hidden="1" customHeight="1">
      <c r="A809" s="266" t="str">
        <f>Table16[[#This Row],[PosiDT $ $ $ions2]]</f>
        <v>MLB</v>
      </c>
      <c r="B809" s="89" t="s">
        <v>7222</v>
      </c>
      <c r="C809" s="123" t="s">
        <v>800</v>
      </c>
      <c r="D809" t="s">
        <v>2425</v>
      </c>
      <c r="E809" s="115" t="s">
        <v>4310</v>
      </c>
      <c r="F809" s="115"/>
      <c r="G809" s="8">
        <v>0</v>
      </c>
      <c r="H809" s="8"/>
      <c r="K809" s="233"/>
      <c r="M809" s="319" t="str">
        <f>VLOOKUP(TRIM(B809),'Team Rosters'!$B$1:$N$3777,2,FALSE)</f>
        <v>DEL</v>
      </c>
      <c r="N809" s="320">
        <f>VLOOKUP(TRIM(B809),BirthdateDraft!$A$1:$M$7865,2,FALSE)</f>
        <v>35382</v>
      </c>
      <c r="O809" s="99">
        <v>2024</v>
      </c>
    </row>
    <row r="810" spans="1:15" ht="12.75" hidden="1" customHeight="1">
      <c r="A810" s="266" t="str">
        <f>Table16[[#This Row],[PosiDT $ $ $ions2]]</f>
        <v>MLB</v>
      </c>
      <c r="B810" s="89" t="s">
        <v>9993</v>
      </c>
      <c r="C810" s="123" t="s">
        <v>814</v>
      </c>
      <c r="D810" t="s">
        <v>2425</v>
      </c>
      <c r="E810" s="115" t="s">
        <v>4303</v>
      </c>
      <c r="F810" s="115"/>
      <c r="G810" s="8">
        <v>9</v>
      </c>
      <c r="H810" s="8"/>
      <c r="K810" s="233"/>
      <c r="M810" s="319" t="str">
        <f>VLOOKUP(TRIM(B810),'Team Rosters'!$B$1:$N$3777,2,FALSE)</f>
        <v>BLU</v>
      </c>
      <c r="N810" s="320">
        <f>VLOOKUP(TRIM(B810),BirthdateDraft!$A$1:$M$7865,2,FALSE)</f>
        <v>36287</v>
      </c>
      <c r="O810" s="99">
        <v>2024</v>
      </c>
    </row>
    <row r="811" spans="1:15" ht="12.75" hidden="1" customHeight="1">
      <c r="A811" s="266" t="str">
        <f>Table16[[#This Row],[PosiDT $ $ $ions2]]</f>
        <v>MLB</v>
      </c>
      <c r="B811" s="89" t="s">
        <v>8897</v>
      </c>
      <c r="C811" s="123" t="s">
        <v>799</v>
      </c>
      <c r="D811" t="s">
        <v>2425</v>
      </c>
      <c r="E811" s="115" t="s">
        <v>4303</v>
      </c>
      <c r="F811" s="115"/>
      <c r="G811" s="8">
        <v>0</v>
      </c>
      <c r="H811" s="8"/>
      <c r="K811" s="233"/>
      <c r="M811" s="319" t="str">
        <f>VLOOKUP(TRIM(B811),'Team Rosters'!$B$1:$N$3777,2,FALSE)</f>
        <v>BEA</v>
      </c>
      <c r="N811" s="320">
        <f>VLOOKUP(TRIM(B811),BirthdateDraft!$A$1:$M$7865,2,FALSE)</f>
        <v>36586</v>
      </c>
      <c r="O811" s="99">
        <v>2024</v>
      </c>
    </row>
    <row r="812" spans="1:15" ht="12.75" hidden="1" customHeight="1">
      <c r="A812" s="266" t="str">
        <f>Table16[[#This Row],[PosiDT $ $ $ions2]]</f>
        <v>MLB</v>
      </c>
      <c r="B812" s="89" t="s">
        <v>10024</v>
      </c>
      <c r="C812" s="123" t="s">
        <v>82</v>
      </c>
      <c r="D812" t="s">
        <v>2425</v>
      </c>
      <c r="E812" s="115" t="s">
        <v>4305</v>
      </c>
      <c r="F812" s="115"/>
      <c r="G812" s="8">
        <v>0</v>
      </c>
      <c r="H812" s="8"/>
      <c r="K812" s="233"/>
      <c r="M812" s="319" t="str">
        <f>VLOOKUP(TRIM(B812),'Team Rosters'!$B$1:$N$3777,2,FALSE)</f>
        <v>FER</v>
      </c>
      <c r="N812" s="320">
        <f>VLOOKUP(TRIM(B812),BirthdateDraft!$A$1:$M$7865,2,FALSE)</f>
        <v>36705</v>
      </c>
      <c r="O812" s="99">
        <v>2024</v>
      </c>
    </row>
    <row r="813" spans="1:15" ht="12.75" hidden="1" customHeight="1">
      <c r="A813" s="266" t="str">
        <f>Table16[[#This Row],[PosiDT $ $ $ions2]]</f>
        <v>MLB</v>
      </c>
      <c r="B813" s="89" t="s">
        <v>435</v>
      </c>
      <c r="C813" s="123" t="s">
        <v>791</v>
      </c>
      <c r="D813" t="s">
        <v>2425</v>
      </c>
      <c r="E813" s="115" t="s">
        <v>4311</v>
      </c>
      <c r="F813" s="115"/>
      <c r="G813" s="8">
        <v>9</v>
      </c>
      <c r="H813" s="8"/>
      <c r="K813" s="233"/>
      <c r="M813" s="319" t="str">
        <f>VLOOKUP(TRIM(B813),'Team Rosters'!$B$1:$N$3777,2,FALSE)</f>
        <v>TOL</v>
      </c>
      <c r="N813" s="320">
        <f>VLOOKUP(TRIM(B813),BirthdateDraft!$A$1:$M$7865,2,FALSE)</f>
        <v>32519</v>
      </c>
      <c r="O813" s="99">
        <v>2024</v>
      </c>
    </row>
    <row r="814" spans="1:15" ht="12.75" hidden="1" customHeight="1">
      <c r="A814" s="266" t="str">
        <f>Table16[[#This Row],[PosiDT $ $ $ions2]]</f>
        <v>MLB</v>
      </c>
      <c r="B814" s="89" t="s">
        <v>6499</v>
      </c>
      <c r="C814" s="123" t="s">
        <v>793</v>
      </c>
      <c r="D814" t="s">
        <v>2425</v>
      </c>
      <c r="E814" s="115" t="s">
        <v>4310</v>
      </c>
      <c r="F814" s="115"/>
      <c r="G814" s="8">
        <v>0</v>
      </c>
      <c r="H814" s="8"/>
      <c r="K814" s="233"/>
      <c r="M814" s="319" t="str">
        <f>VLOOKUP(TRIM(B814),'Team Rosters'!$B$1:$N$3777,2,FALSE)</f>
        <v>DEL</v>
      </c>
      <c r="N814" s="320">
        <f>VLOOKUP(TRIM(B814),BirthdateDraft!$A$1:$M$7865,2,FALSE)</f>
        <v>35917</v>
      </c>
      <c r="O814" s="99">
        <v>2024</v>
      </c>
    </row>
    <row r="815" spans="1:15" ht="12.75" hidden="1" customHeight="1">
      <c r="A815" s="266" t="str">
        <f>Table16[[#This Row],[PosiDT $ $ $ions2]]</f>
        <v>MLB</v>
      </c>
      <c r="B815" s="446" t="s">
        <v>6555</v>
      </c>
      <c r="C815" s="123" t="s">
        <v>796</v>
      </c>
      <c r="D815" t="s">
        <v>2425</v>
      </c>
      <c r="E815" s="115" t="s">
        <v>4309</v>
      </c>
      <c r="F815" s="115"/>
      <c r="G815" s="8">
        <v>4</v>
      </c>
      <c r="H815" s="8"/>
      <c r="K815" s="233"/>
      <c r="M815" s="319" t="str">
        <f>VLOOKUP(TRIM(B815),'Team Rosters'!$B$1:$N$3777,2,FALSE)</f>
        <v>DAY</v>
      </c>
      <c r="N815" s="320">
        <f>VLOOKUP(TRIM(B815),BirthdateDraft!$A$1:$M$7865,2,FALSE)</f>
        <v>35248</v>
      </c>
      <c r="O815" s="99">
        <v>2024</v>
      </c>
    </row>
    <row r="816" spans="1:15" ht="12.75" hidden="1" customHeight="1">
      <c r="A816" s="266" t="str">
        <f>Table16[[#This Row],[PosiDT $ $ $ions2]]</f>
        <v>MLB</v>
      </c>
      <c r="B816" s="89" t="s">
        <v>6156</v>
      </c>
      <c r="C816" s="123" t="s">
        <v>804</v>
      </c>
      <c r="D816" t="s">
        <v>2425</v>
      </c>
      <c r="E816" s="115" t="s">
        <v>4298</v>
      </c>
      <c r="F816" s="115"/>
      <c r="G816" s="8">
        <v>5</v>
      </c>
      <c r="H816" s="8"/>
      <c r="K816" s="233"/>
      <c r="M816" s="319" t="str">
        <f>VLOOKUP(TRIM(B816),'Team Rosters'!$B$1:$N$3777,2,FALSE)</f>
        <v>NYC</v>
      </c>
      <c r="N816" s="320">
        <f>VLOOKUP(TRIM(B816),BirthdateDraft!$A$1:$M$7865,2,FALSE)</f>
        <v>34890</v>
      </c>
      <c r="O816" s="99">
        <v>2024</v>
      </c>
    </row>
    <row r="817" spans="1:15" ht="12.75" hidden="1" customHeight="1">
      <c r="A817" s="266" t="str">
        <f>Table16[[#This Row],[PosiDT $ $ $ions2]]</f>
        <v>MLB</v>
      </c>
      <c r="B817" s="89" t="s">
        <v>3681</v>
      </c>
      <c r="C817" s="123" t="s">
        <v>3414</v>
      </c>
      <c r="D817" t="s">
        <v>2425</v>
      </c>
      <c r="E817" s="115" t="s">
        <v>4296</v>
      </c>
      <c r="F817" s="115"/>
      <c r="G817" s="8">
        <v>5</v>
      </c>
      <c r="H817" s="8"/>
      <c r="K817" s="233"/>
      <c r="M817" s="319" t="str">
        <f>VLOOKUP(TRIM(B817),'Team Rosters'!$B$1:$N$3777,2,FALSE)</f>
        <v>CAVE</v>
      </c>
      <c r="N817" s="320">
        <f>VLOOKUP(TRIM(B817),BirthdateDraft!$A$1:$M$7865,2,FALSE)</f>
        <v>33774</v>
      </c>
      <c r="O817" s="99">
        <v>2024</v>
      </c>
    </row>
    <row r="818" spans="1:15" ht="12.75" hidden="1" customHeight="1">
      <c r="A818" s="266" t="str">
        <f>Table16[[#This Row],[PosiDT $ $ $ions2]]</f>
        <v>MLB</v>
      </c>
      <c r="B818" s="89" t="s">
        <v>4998</v>
      </c>
      <c r="C818" s="123" t="s">
        <v>85</v>
      </c>
      <c r="D818" t="s">
        <v>2425</v>
      </c>
      <c r="E818" s="115" t="s">
        <v>4298</v>
      </c>
      <c r="F818" s="115"/>
      <c r="G818" s="8">
        <v>3</v>
      </c>
      <c r="H818" s="8"/>
      <c r="K818" s="233"/>
      <c r="M818" s="319" t="str">
        <f>VLOOKUP(TRIM(B818),'Team Rosters'!$B$1:$N$3777,2,FALSE)</f>
        <v>BIR</v>
      </c>
      <c r="N818" s="320">
        <f>VLOOKUP(TRIM(B818),BirthdateDraft!$A$1:$M$7865,2,FALSE)</f>
        <v>33943</v>
      </c>
      <c r="O818" s="99">
        <v>2024</v>
      </c>
    </row>
    <row r="819" spans="1:15" ht="12.75" hidden="1" customHeight="1">
      <c r="A819" s="266" t="str">
        <f>Table16[[#This Row],[PosiDT $ $ $ions2]]</f>
        <v>MLB</v>
      </c>
      <c r="B819" s="446" t="s">
        <v>7220</v>
      </c>
      <c r="C819" s="123" t="s">
        <v>8191</v>
      </c>
      <c r="D819" t="s">
        <v>2425</v>
      </c>
      <c r="E819" s="115" t="s">
        <v>4309</v>
      </c>
      <c r="F819" s="115"/>
      <c r="G819" s="8">
        <v>6</v>
      </c>
      <c r="H819" s="8"/>
      <c r="K819" s="233"/>
      <c r="M819" s="319" t="str">
        <f>VLOOKUP(TRIM(B819),'Team Rosters'!$B$1:$N$3777,2,FALSE)</f>
        <v>FER</v>
      </c>
      <c r="N819" s="320">
        <f>VLOOKUP(TRIM(B819),BirthdateDraft!$A$1:$M$7865,2,FALSE)</f>
        <v>35047</v>
      </c>
      <c r="O819" s="99">
        <v>2024</v>
      </c>
    </row>
    <row r="820" spans="1:15" ht="12.75" hidden="1" customHeight="1">
      <c r="A820" s="266" t="str">
        <f>Table16[[#This Row],[PosiDT $ $ $ions2]]</f>
        <v>MLB</v>
      </c>
      <c r="B820" s="89" t="s">
        <v>6102</v>
      </c>
      <c r="C820" s="123" t="s">
        <v>795</v>
      </c>
      <c r="D820" t="s">
        <v>2425</v>
      </c>
      <c r="E820" s="115" t="s">
        <v>4307</v>
      </c>
      <c r="F820" s="115"/>
      <c r="G820" s="8">
        <v>0</v>
      </c>
      <c r="H820" s="8"/>
      <c r="K820" s="233"/>
      <c r="M820" s="319" t="str">
        <f>VLOOKUP(TRIM(B820),'Team Rosters'!$B$1:$N$3777,2,FALSE)</f>
        <v>BLU</v>
      </c>
      <c r="N820" s="320">
        <f>VLOOKUP(TRIM(B820),BirthdateDraft!$A$1:$M$7865,2,FALSE)</f>
        <v>34919</v>
      </c>
      <c r="O820" s="99">
        <v>2024</v>
      </c>
    </row>
    <row r="821" spans="1:15" ht="12.75" hidden="1" customHeight="1">
      <c r="A821" s="266" t="str">
        <f>Table16[[#This Row],[PosiDT $ $ $ions2]]</f>
        <v>MLB</v>
      </c>
      <c r="B821" s="89" t="s">
        <v>6642</v>
      </c>
      <c r="C821" s="123" t="s">
        <v>798</v>
      </c>
      <c r="D821" t="s">
        <v>2425</v>
      </c>
      <c r="E821" s="115" t="s">
        <v>4311</v>
      </c>
      <c r="F821" s="115"/>
      <c r="G821" s="8">
        <v>4</v>
      </c>
      <c r="H821" s="8"/>
      <c r="K821" s="233"/>
      <c r="M821" s="319" t="str">
        <f>VLOOKUP(TRIM(B821),'Team Rosters'!$B$1:$N$3777,2,FALSE)</f>
        <v>ANN</v>
      </c>
      <c r="N821" s="320">
        <f>VLOOKUP(TRIM(B821),BirthdateDraft!$A$1:$M$7865,2,FALSE)</f>
        <v>35388</v>
      </c>
      <c r="O821" s="99">
        <v>2024</v>
      </c>
    </row>
    <row r="822" spans="1:15" ht="12.75" hidden="1" customHeight="1">
      <c r="A822" s="266" t="str">
        <f>Table16[[#This Row],[PosiDT $ $ $ions2]]</f>
        <v>MLB</v>
      </c>
      <c r="B822" s="89" t="s">
        <v>8000</v>
      </c>
      <c r="C822" s="123" t="s">
        <v>81</v>
      </c>
      <c r="D822" t="s">
        <v>2425</v>
      </c>
      <c r="E822" s="115" t="s">
        <v>4310</v>
      </c>
      <c r="F822" s="115"/>
      <c r="G822" s="8">
        <v>3</v>
      </c>
      <c r="H822" s="8"/>
      <c r="K822" s="233"/>
      <c r="M822" s="319" t="str">
        <f>VLOOKUP(TRIM(B822),'Team Rosters'!$B$1:$N$3777,2,FALSE)</f>
        <v>TOR</v>
      </c>
      <c r="N822" s="320">
        <f>VLOOKUP(TRIM(B822),BirthdateDraft!$A$1:$M$7865,2,FALSE)</f>
        <v>35254</v>
      </c>
      <c r="O822" s="99">
        <v>2024</v>
      </c>
    </row>
    <row r="823" spans="1:15" ht="12.75" hidden="1" customHeight="1">
      <c r="A823" s="266" t="str">
        <f>Table16[[#This Row],[PosiDT $ $ $ions2]]</f>
        <v>NDT $</v>
      </c>
      <c r="B823" s="89" t="s">
        <v>10984</v>
      </c>
      <c r="C823" s="123" t="s">
        <v>803</v>
      </c>
      <c r="D823" t="s">
        <v>11960</v>
      </c>
      <c r="E823" s="115" t="s">
        <v>4304</v>
      </c>
      <c r="F823" s="115"/>
      <c r="G823" s="8">
        <v>1</v>
      </c>
      <c r="H823" s="8"/>
      <c r="K823" s="233"/>
      <c r="M823" s="319" t="str">
        <f>VLOOKUP(TRIM(B823),'Team Rosters'!$B$1:$N$3777,2,FALSE)</f>
        <v>DRA</v>
      </c>
      <c r="N823" s="320">
        <f>VLOOKUP(TRIM(B823),BirthdateDraft!$A$1:$M$7865,2,FALSE)</f>
        <v>37089</v>
      </c>
      <c r="O823" s="99">
        <v>2024</v>
      </c>
    </row>
    <row r="824" spans="1:15" ht="12.75" hidden="1" customHeight="1">
      <c r="A824" s="266" t="str">
        <f>Table16[[#This Row],[PosiDT $ $ $ions2]]</f>
        <v>NDT $</v>
      </c>
      <c r="B824" s="89" t="s">
        <v>8948</v>
      </c>
      <c r="C824" s="123" t="s">
        <v>5390</v>
      </c>
      <c r="D824" t="s">
        <v>11960</v>
      </c>
      <c r="E824" s="115" t="s">
        <v>4304</v>
      </c>
      <c r="F824" s="115"/>
      <c r="G824" s="8">
        <v>1</v>
      </c>
      <c r="H824" s="8"/>
      <c r="K824" s="233"/>
      <c r="M824" s="319" t="str">
        <f>VLOOKUP(TRIM(B824),'Team Rosters'!$B$1:$N$3777,2,FALSE)</f>
        <v>ANN</v>
      </c>
      <c r="N824" s="320">
        <f>VLOOKUP(TRIM(B824),BirthdateDraft!$A$1:$M$7865,2,FALSE)</f>
        <v>0</v>
      </c>
      <c r="O824" s="99">
        <v>2024</v>
      </c>
    </row>
    <row r="825" spans="1:15" ht="12.75" hidden="1" customHeight="1">
      <c r="A825" s="266" t="str">
        <f>Table16[[#This Row],[PosiDT $ $ $ions2]]</f>
        <v>NDT $</v>
      </c>
      <c r="B825" s="89" t="s">
        <v>8045</v>
      </c>
      <c r="C825" s="123" t="s">
        <v>1634</v>
      </c>
      <c r="D825" t="s">
        <v>11960</v>
      </c>
      <c r="E825" s="115" t="s">
        <v>4304</v>
      </c>
      <c r="F825" s="115"/>
      <c r="G825" s="8">
        <v>1</v>
      </c>
      <c r="H825" s="8"/>
      <c r="K825" s="233"/>
      <c r="M825" s="319" t="str">
        <f>VLOOKUP(TRIM(B825),'Team Rosters'!$B$1:$N$3777,2,FALSE)</f>
        <v>JER</v>
      </c>
      <c r="N825" s="320">
        <f>VLOOKUP(TRIM(B825),BirthdateDraft!$A$1:$M$7865,2,FALSE)</f>
        <v>35591</v>
      </c>
      <c r="O825" s="99">
        <v>2024</v>
      </c>
    </row>
    <row r="826" spans="1:15" ht="12.75" hidden="1" customHeight="1">
      <c r="A826" s="266" t="str">
        <f>Table16[[#This Row],[PosiDT $ $ $ions2]]</f>
        <v>NDT $</v>
      </c>
      <c r="B826" s="89" t="s">
        <v>7196</v>
      </c>
      <c r="C826" s="123" t="s">
        <v>805</v>
      </c>
      <c r="D826" t="s">
        <v>11960</v>
      </c>
      <c r="E826" s="115" t="s">
        <v>4300</v>
      </c>
      <c r="F826" s="115"/>
      <c r="G826" s="8">
        <v>0</v>
      </c>
      <c r="H826" s="8"/>
      <c r="K826" s="233"/>
      <c r="M826" s="319" t="str">
        <f>VLOOKUP(TRIM(B826),'Team Rosters'!$B$1:$N$3777,2,FALSE)</f>
        <v>TOK</v>
      </c>
      <c r="N826" s="320">
        <f>VLOOKUP(TRIM(B826),BirthdateDraft!$A$1:$M$7865,2,FALSE)</f>
        <v>34762</v>
      </c>
      <c r="O826" s="99">
        <v>2024</v>
      </c>
    </row>
    <row r="827" spans="1:15" ht="12.75" hidden="1" customHeight="1">
      <c r="A827" s="266" t="str">
        <f>Table16[[#This Row],[PosiDT $ $ $ions2]]</f>
        <v>NDT $</v>
      </c>
      <c r="B827" s="89" t="s">
        <v>6124</v>
      </c>
      <c r="C827" s="123" t="s">
        <v>785</v>
      </c>
      <c r="D827" t="s">
        <v>11960</v>
      </c>
      <c r="E827" s="115" t="s">
        <v>4304</v>
      </c>
      <c r="F827" s="115"/>
      <c r="G827" s="8">
        <v>0</v>
      </c>
      <c r="H827" s="8"/>
      <c r="K827" s="233"/>
      <c r="M827" s="319" t="str">
        <f>VLOOKUP(TRIM(B827),'Team Rosters'!$B$1:$N$3777,2,FALSE)</f>
        <v>WES</v>
      </c>
      <c r="N827" s="320">
        <f>VLOOKUP(TRIM(B827),BirthdateDraft!$A$1:$M$7865,2,FALSE)</f>
        <v>34649</v>
      </c>
      <c r="O827" s="99">
        <v>2024</v>
      </c>
    </row>
    <row r="828" spans="1:15" ht="12.75" hidden="1" customHeight="1">
      <c r="A828" s="266" t="str">
        <f>Table16[[#This Row],[PosiDT $ $ $ions2]]</f>
        <v>NDT $</v>
      </c>
      <c r="B828" s="89" t="s">
        <v>6133</v>
      </c>
      <c r="C828" s="123" t="s">
        <v>166</v>
      </c>
      <c r="D828" t="s">
        <v>11960</v>
      </c>
      <c r="E828" s="115" t="s">
        <v>4306</v>
      </c>
      <c r="F828" s="115"/>
      <c r="G828" s="8">
        <v>1</v>
      </c>
      <c r="H828" s="8"/>
      <c r="K828" s="233"/>
      <c r="M828" s="319" t="str">
        <f>VLOOKUP(TRIM(B828),'Team Rosters'!$B$1:$N$3777,2,FALSE)</f>
        <v>BIR</v>
      </c>
      <c r="N828" s="320">
        <f>VLOOKUP(TRIM(B828),BirthdateDraft!$A$1:$M$7865,2,FALSE)</f>
        <v>34527</v>
      </c>
      <c r="O828" s="99">
        <v>2024</v>
      </c>
    </row>
    <row r="829" spans="1:15" ht="12.75" hidden="1" customHeight="1">
      <c r="A829" s="266" t="str">
        <f>Table16[[#This Row],[PosiDT $ $ $ions2]]</f>
        <v>NDT $</v>
      </c>
      <c r="B829" s="89" t="s">
        <v>7204</v>
      </c>
      <c r="C829" s="123" t="s">
        <v>90</v>
      </c>
      <c r="D829" t="s">
        <v>11960</v>
      </c>
      <c r="E829" s="115" t="s">
        <v>4301</v>
      </c>
      <c r="F829" s="115"/>
      <c r="G829" s="8">
        <v>5</v>
      </c>
      <c r="H829" s="8"/>
      <c r="K829" s="233"/>
      <c r="M829" s="319" t="str">
        <f>VLOOKUP(TRIM(B829),'Team Rosters'!$B$1:$N$3777,2,FALSE)</f>
        <v>CAVE</v>
      </c>
      <c r="N829" s="320">
        <f>VLOOKUP(TRIM(B829),BirthdateDraft!$A$1:$M$7865,2,FALSE)</f>
        <v>35746</v>
      </c>
      <c r="O829" s="99">
        <v>2024</v>
      </c>
    </row>
    <row r="830" spans="1:15" ht="12.75" hidden="1" customHeight="1">
      <c r="A830" s="266" t="str">
        <f>Table16[[#This Row],[PosiDT $ $ $ions2]]</f>
        <v>NDT $</v>
      </c>
      <c r="B830" s="89" t="s">
        <v>9008</v>
      </c>
      <c r="C830" s="123" t="s">
        <v>790</v>
      </c>
      <c r="D830" t="s">
        <v>11960</v>
      </c>
      <c r="E830" s="115" t="s">
        <v>4300</v>
      </c>
      <c r="F830" s="115"/>
      <c r="G830" s="8">
        <v>0</v>
      </c>
      <c r="H830" s="8"/>
      <c r="K830" s="233"/>
      <c r="M830" s="319" t="str">
        <f>VLOOKUP(TRIM(B830),'Team Rosters'!$B$1:$N$3777,2,FALSE)</f>
        <v>WES</v>
      </c>
      <c r="N830" s="320">
        <f>VLOOKUP(TRIM(B830),BirthdateDraft!$A$1:$M$7865,2,FALSE)</f>
        <v>35643</v>
      </c>
      <c r="O830" s="99">
        <v>2024</v>
      </c>
    </row>
    <row r="831" spans="1:15" ht="12.75" hidden="1" customHeight="1">
      <c r="A831" s="266" t="str">
        <f>Table16[[#This Row],[PosiDT $ $ $ions2]]</f>
        <v>NDT $</v>
      </c>
      <c r="B831" t="s">
        <v>5527</v>
      </c>
      <c r="C831" s="123" t="s">
        <v>792</v>
      </c>
      <c r="D831" t="s">
        <v>11960</v>
      </c>
      <c r="E831" s="115" t="s">
        <v>4304</v>
      </c>
      <c r="F831" s="115"/>
      <c r="G831" s="8">
        <v>5</v>
      </c>
      <c r="H831" s="8"/>
      <c r="K831" s="233"/>
      <c r="M831" s="319" t="str">
        <f>VLOOKUP(TRIM(B831),'Team Rosters'!$B$1:$N$3777,2,FALSE)</f>
        <v>DEL</v>
      </c>
      <c r="N831" s="320">
        <f>VLOOKUP(TRIM(B831),BirthdateDraft!$A$1:$M$7865,2,FALSE)</f>
        <v>33921</v>
      </c>
      <c r="O831" s="99">
        <v>2024</v>
      </c>
    </row>
    <row r="832" spans="1:15" ht="12.75" hidden="1" customHeight="1">
      <c r="A832" s="266" t="str">
        <f>Table16[[#This Row],[PosiDT $ $ $ions2]]</f>
        <v>NDT $</v>
      </c>
      <c r="B832" s="89" t="s">
        <v>6504</v>
      </c>
      <c r="C832" s="123" t="s">
        <v>2798</v>
      </c>
      <c r="D832" t="s">
        <v>11960</v>
      </c>
      <c r="E832" s="115" t="s">
        <v>4304</v>
      </c>
      <c r="F832" s="115"/>
      <c r="G832" s="8">
        <v>3</v>
      </c>
      <c r="H832" s="8"/>
      <c r="K832" s="233"/>
      <c r="M832" s="319" t="str">
        <f>VLOOKUP(TRIM(B832),'Team Rosters'!$B$1:$N$3777,2,FALSE)</f>
        <v>BLD</v>
      </c>
      <c r="N832" s="320">
        <f>VLOOKUP(TRIM(B832),BirthdateDraft!$A$1:$M$7865,2,FALSE)</f>
        <v>35089</v>
      </c>
      <c r="O832" s="99">
        <v>2024</v>
      </c>
    </row>
    <row r="833" spans="1:15" ht="12.75" hidden="1" customHeight="1">
      <c r="A833" s="266" t="str">
        <f>Table16[[#This Row],[PosiDT $ $ $ions2]]</f>
        <v>NDT $</v>
      </c>
      <c r="B833" s="89" t="s">
        <v>5556</v>
      </c>
      <c r="C833" s="123" t="s">
        <v>801</v>
      </c>
      <c r="D833" t="s">
        <v>11960</v>
      </c>
      <c r="E833" s="115" t="s">
        <v>4301</v>
      </c>
      <c r="F833" s="115"/>
      <c r="G833" s="8">
        <v>1</v>
      </c>
      <c r="H833" s="8"/>
      <c r="K833" s="233"/>
      <c r="M833" s="319" t="str">
        <f>VLOOKUP(TRIM(B833),'Team Rosters'!$B$1:$N$3777,2,FALSE)</f>
        <v>FER</v>
      </c>
      <c r="N833" s="320">
        <f>VLOOKUP(TRIM(B833),BirthdateDraft!$A$1:$M$7865,2,FALSE)</f>
        <v>33914</v>
      </c>
      <c r="O833" s="99">
        <v>2024</v>
      </c>
    </row>
    <row r="834" spans="1:15" ht="12.75" hidden="1" customHeight="1">
      <c r="A834" s="266" t="str">
        <f>Table16[[#This Row],[PosiDT $ $ $ions2]]</f>
        <v>NDT $</v>
      </c>
      <c r="B834" s="89" t="s">
        <v>4360</v>
      </c>
      <c r="C834" s="123" t="s">
        <v>808</v>
      </c>
      <c r="D834" t="s">
        <v>11960</v>
      </c>
      <c r="E834" s="115" t="s">
        <v>4300</v>
      </c>
      <c r="F834" s="115"/>
      <c r="G834" s="8">
        <v>0</v>
      </c>
      <c r="H834" s="8"/>
      <c r="K834" s="233"/>
      <c r="M834" s="319" t="str">
        <f>VLOOKUP(TRIM(B834),'Team Rosters'!$B$1:$N$3777,2,FALSE)</f>
        <v>FER</v>
      </c>
      <c r="N834" s="320">
        <f>VLOOKUP(TRIM(B834),BirthdateDraft!$A$1:$M$7865,2,FALSE)</f>
        <v>33348</v>
      </c>
      <c r="O834" s="99">
        <v>2024</v>
      </c>
    </row>
    <row r="835" spans="1:15" ht="12.75" hidden="1" customHeight="1">
      <c r="A835" s="266" t="str">
        <f>Table16[[#This Row],[PosiDT $ $ $ions2]]</f>
        <v>NDT $</v>
      </c>
      <c r="B835" s="89" t="s">
        <v>5452</v>
      </c>
      <c r="C835" s="123" t="s">
        <v>813</v>
      </c>
      <c r="D835" t="s">
        <v>11960</v>
      </c>
      <c r="E835" s="115" t="s">
        <v>4300</v>
      </c>
      <c r="F835" s="115"/>
      <c r="G835" s="8">
        <v>7</v>
      </c>
      <c r="H835" s="8"/>
      <c r="K835" s="233"/>
      <c r="M835" s="319" t="str">
        <f>VLOOKUP(TRIM(B835),'Team Rosters'!$B$1:$N$3777,2,FALSE)</f>
        <v>LON</v>
      </c>
      <c r="N835" s="320">
        <f>VLOOKUP(TRIM(B835),BirthdateDraft!$A$1:$M$7865,2,FALSE)</f>
        <v>34319</v>
      </c>
      <c r="O835" s="99">
        <v>2024</v>
      </c>
    </row>
    <row r="836" spans="1:15" ht="12.75" hidden="1" customHeight="1">
      <c r="A836" s="266" t="str">
        <f>Table16[[#This Row],[PosiDT $ $ $ions2]]</f>
        <v>NDT $</v>
      </c>
      <c r="B836" s="89" t="s">
        <v>8939</v>
      </c>
      <c r="C836" s="123" t="s">
        <v>817</v>
      </c>
      <c r="D836" t="s">
        <v>11960</v>
      </c>
      <c r="E836" s="115" t="s">
        <v>4300</v>
      </c>
      <c r="F836" s="115"/>
      <c r="G836" s="8">
        <v>0</v>
      </c>
      <c r="H836" s="8"/>
      <c r="K836" s="233"/>
      <c r="M836" s="319" t="str">
        <f>VLOOKUP(TRIM(B836),'Team Rosters'!$B$1:$N$3777,2,FALSE)</f>
        <v>DRA</v>
      </c>
      <c r="N836" s="320">
        <f>VLOOKUP(TRIM(B836),BirthdateDraft!$A$1:$M$7865,2,FALSE)</f>
        <v>35704</v>
      </c>
      <c r="O836" s="99">
        <v>2024</v>
      </c>
    </row>
    <row r="837" spans="1:15" ht="12.75" hidden="1" customHeight="1">
      <c r="A837" s="266" t="str">
        <f>Table16[[#This Row],[PosiDT $ $ $ions2]]</f>
        <v>NDT $</v>
      </c>
      <c r="B837" s="89" t="s">
        <v>7193</v>
      </c>
      <c r="C837" s="123" t="s">
        <v>797</v>
      </c>
      <c r="D837" t="s">
        <v>11960</v>
      </c>
      <c r="E837" s="115" t="s">
        <v>4306</v>
      </c>
      <c r="F837" s="115"/>
      <c r="G837" s="8">
        <v>1</v>
      </c>
      <c r="H837" s="8"/>
      <c r="K837" s="233"/>
      <c r="M837" s="319" t="str">
        <f>VLOOKUP(TRIM(B837),'Team Rosters'!$B$1:$N$3777,2,FALSE)</f>
        <v>BEA</v>
      </c>
      <c r="N837" s="320">
        <f>VLOOKUP(TRIM(B837),BirthdateDraft!$A$1:$M$7865,2,FALSE)</f>
        <v>34992</v>
      </c>
      <c r="O837" s="99">
        <v>2024</v>
      </c>
    </row>
    <row r="838" spans="1:15" ht="12.75" hidden="1" customHeight="1">
      <c r="A838" s="266" t="str">
        <f>Table16[[#This Row],[PosiDT $ $ $ions2]]</f>
        <v>NDT $</v>
      </c>
      <c r="B838" s="89" t="s">
        <v>6648</v>
      </c>
      <c r="C838" s="123" t="s">
        <v>806</v>
      </c>
      <c r="D838" t="s">
        <v>11960</v>
      </c>
      <c r="E838" s="115" t="s">
        <v>4301</v>
      </c>
      <c r="F838" s="115"/>
      <c r="G838" s="8">
        <v>6</v>
      </c>
      <c r="H838" s="8"/>
      <c r="K838" s="233"/>
      <c r="M838" s="319" t="str">
        <f>VLOOKUP(TRIM(B838),'Team Rosters'!$B$1:$N$3777,2,FALSE)</f>
        <v>ACM</v>
      </c>
      <c r="N838" s="320">
        <f>VLOOKUP(TRIM(B838),BirthdateDraft!$A$1:$M$7865,2,FALSE)</f>
        <v>34735</v>
      </c>
      <c r="O838" s="99">
        <v>2024</v>
      </c>
    </row>
    <row r="839" spans="1:15" ht="12.75" hidden="1" customHeight="1">
      <c r="A839" s="266" t="str">
        <f>Table16[[#This Row],[PosiDT $ $ $ions2]]</f>
        <v>NDT $ End $</v>
      </c>
      <c r="B839" s="89" t="s">
        <v>5092</v>
      </c>
      <c r="C839" s="123" t="s">
        <v>5991</v>
      </c>
      <c r="D839" s="10" t="s">
        <v>11961</v>
      </c>
      <c r="E839" s="115" t="s">
        <v>4306</v>
      </c>
      <c r="F839" s="115" t="s">
        <v>4306</v>
      </c>
      <c r="G839" s="8">
        <v>0</v>
      </c>
      <c r="H839" s="8"/>
      <c r="K839" s="233"/>
      <c r="M839" s="319" t="e">
        <f>VLOOKUP(TRIM(B839),'Team Rosters'!$B$1:$N$3777,2,FALSE)</f>
        <v>#N/A</v>
      </c>
      <c r="N839" s="320">
        <f>VLOOKUP(TRIM(B839),BirthdateDraft!$A$1:$M$7865,2,FALSE)</f>
        <v>32675</v>
      </c>
      <c r="O839" s="99">
        <v>2024</v>
      </c>
    </row>
    <row r="840" spans="1:15" ht="12.75" hidden="1" customHeight="1">
      <c r="A840" s="266" t="str">
        <f>Table16[[#This Row],[PosiDT $ $ $ions2]]</f>
        <v>OC @</v>
      </c>
      <c r="B840" s="89" t="s">
        <v>6470</v>
      </c>
      <c r="C840" s="123" t="s">
        <v>5390</v>
      </c>
      <c r="D840" t="s">
        <v>11911</v>
      </c>
      <c r="E840"/>
      <c r="F840"/>
      <c r="G840"/>
      <c r="H840"/>
      <c r="I840" s="8">
        <v>0</v>
      </c>
      <c r="J840" s="8"/>
      <c r="K840" s="114">
        <v>2</v>
      </c>
      <c r="M840" s="319" t="e">
        <f>VLOOKUP(TRIM(B840),'Team Rosters'!$B$1:$N$3777,2,FALSE)</f>
        <v>#N/A</v>
      </c>
      <c r="N840" s="320">
        <f>VLOOKUP(TRIM(B840),BirthdateDraft!$A$1:$M$7865,2,FALSE)</f>
        <v>34983</v>
      </c>
      <c r="O840" s="99">
        <v>2024</v>
      </c>
    </row>
    <row r="841" spans="1:15" ht="12.75" hidden="1" customHeight="1">
      <c r="A841" s="266" t="str">
        <f>Table16[[#This Row],[PosiDT $ $ $ions2]]</f>
        <v>OC @</v>
      </c>
      <c r="B841" s="89" t="s">
        <v>5223</v>
      </c>
      <c r="C841" s="123" t="s">
        <v>785</v>
      </c>
      <c r="D841" t="s">
        <v>11911</v>
      </c>
      <c r="E841"/>
      <c r="F841"/>
      <c r="G841"/>
      <c r="H841"/>
      <c r="I841" s="8">
        <v>5</v>
      </c>
      <c r="J841" s="8"/>
      <c r="K841" s="114">
        <v>4</v>
      </c>
      <c r="M841" s="319" t="str">
        <f>VLOOKUP(TRIM(B841),'Team Rosters'!$B$1:$N$3777,2,FALSE)</f>
        <v>LON</v>
      </c>
      <c r="N841" s="320">
        <f>VLOOKUP(TRIM(B841),BirthdateDraft!$A$1:$M$7865,2,FALSE)</f>
        <v>33795</v>
      </c>
      <c r="O841" s="99">
        <v>2024</v>
      </c>
    </row>
    <row r="842" spans="1:15" ht="12.75" hidden="1" customHeight="1">
      <c r="A842" s="266" t="str">
        <f>Table16[[#This Row],[PosiDT $ $ $ions2]]</f>
        <v>OC @</v>
      </c>
      <c r="B842" s="89" t="s">
        <v>7260</v>
      </c>
      <c r="C842" s="123" t="s">
        <v>814</v>
      </c>
      <c r="D842" t="s">
        <v>11911</v>
      </c>
      <c r="E842"/>
      <c r="F842"/>
      <c r="G842"/>
      <c r="H842"/>
      <c r="I842" s="8">
        <v>0</v>
      </c>
      <c r="J842" s="8"/>
      <c r="K842" s="114">
        <v>0</v>
      </c>
      <c r="M842" s="319" t="str">
        <f>VLOOKUP(TRIM(B842),'Team Rosters'!$B$1:$N$3777,2,FALSE)</f>
        <v>VIR</v>
      </c>
      <c r="N842" s="320">
        <f>VLOOKUP(TRIM(B842),BirthdateDraft!$A$1:$M$7865,2,FALSE)</f>
        <v>35475</v>
      </c>
      <c r="O842" s="99">
        <v>2024</v>
      </c>
    </row>
    <row r="843" spans="1:15" ht="12.75" hidden="1" customHeight="1">
      <c r="A843" s="266" t="str">
        <f>Table16[[#This Row],[PosiDT $ $ $ions2]]</f>
        <v>OC @</v>
      </c>
      <c r="B843" s="89" t="s">
        <v>8087</v>
      </c>
      <c r="C843" s="123" t="s">
        <v>82</v>
      </c>
      <c r="D843" t="s">
        <v>11911</v>
      </c>
      <c r="E843"/>
      <c r="F843"/>
      <c r="G843"/>
      <c r="H843"/>
      <c r="I843" s="8">
        <v>5</v>
      </c>
      <c r="J843" s="8"/>
      <c r="K843" s="114">
        <v>5</v>
      </c>
      <c r="M843" s="319" t="str">
        <f>VLOOKUP(TRIM(B843),'Team Rosters'!$B$1:$N$3777,2,FALSE)</f>
        <v>BEA</v>
      </c>
      <c r="N843" s="320">
        <f>VLOOKUP(TRIM(B843),BirthdateDraft!$A$1:$M$7865,2,FALSE)</f>
        <v>35754</v>
      </c>
      <c r="O843" s="99">
        <v>2024</v>
      </c>
    </row>
    <row r="844" spans="1:15" ht="12.75" hidden="1" customHeight="1">
      <c r="A844" s="266" t="str">
        <f>Table16[[#This Row],[PosiDT $ $ $ions2]]</f>
        <v>OC @</v>
      </c>
      <c r="B844" s="89" t="s">
        <v>6449</v>
      </c>
      <c r="C844" s="123" t="s">
        <v>797</v>
      </c>
      <c r="D844" t="s">
        <v>11911</v>
      </c>
      <c r="E844"/>
      <c r="F844"/>
      <c r="G844"/>
      <c r="H844"/>
      <c r="I844" s="8">
        <v>4</v>
      </c>
      <c r="J844" s="8"/>
      <c r="K844" s="114">
        <v>4</v>
      </c>
      <c r="M844" s="319" t="str">
        <f>VLOOKUP(TRIM(B844),'Team Rosters'!$B$1:$N$3777,2,FALSE)</f>
        <v>DEL</v>
      </c>
      <c r="N844" s="320">
        <f>VLOOKUP(TRIM(B844),BirthdateDraft!$A$1:$M$7865,2,FALSE)</f>
        <v>34662</v>
      </c>
      <c r="O844" s="99">
        <v>2024</v>
      </c>
    </row>
    <row r="845" spans="1:15" ht="12.75" hidden="1" customHeight="1">
      <c r="A845" s="266" t="str">
        <f>Table16[[#This Row],[PosiDT $ $ $ions2]]</f>
        <v>OC @</v>
      </c>
      <c r="B845" s="89" t="s">
        <v>7288</v>
      </c>
      <c r="C845" s="123" t="s">
        <v>2798</v>
      </c>
      <c r="D845" t="s">
        <v>11911</v>
      </c>
      <c r="E845"/>
      <c r="F845"/>
      <c r="G845"/>
      <c r="H845"/>
      <c r="I845" s="8">
        <v>4</v>
      </c>
      <c r="J845" s="8"/>
      <c r="K845" s="114">
        <v>2</v>
      </c>
      <c r="M845" s="319" t="str">
        <f>VLOOKUP(TRIM(B845),'Team Rosters'!$B$1:$N$3777,2,FALSE)</f>
        <v>LON</v>
      </c>
      <c r="N845" s="320">
        <f>VLOOKUP(TRIM(B845),BirthdateDraft!$A$1:$M$7865,2,FALSE)</f>
        <v>34870</v>
      </c>
      <c r="O845" s="99">
        <v>2024</v>
      </c>
    </row>
    <row r="846" spans="1:15" ht="12.75" hidden="1" customHeight="1">
      <c r="A846" s="266" t="str">
        <f>Table16[[#This Row],[PosiDT $ $ $ions2]]</f>
        <v>OC @</v>
      </c>
      <c r="B846" s="89" t="s">
        <v>5714</v>
      </c>
      <c r="C846" s="123" t="s">
        <v>798</v>
      </c>
      <c r="D846" t="s">
        <v>11911</v>
      </c>
      <c r="E846"/>
      <c r="F846"/>
      <c r="G846"/>
      <c r="H846"/>
      <c r="I846" s="8">
        <v>5</v>
      </c>
      <c r="J846" s="8"/>
      <c r="K846" s="114">
        <v>2</v>
      </c>
      <c r="M846" s="319" t="str">
        <f>VLOOKUP(TRIM(B846),'Team Rosters'!$B$1:$N$3777,2,FALSE)</f>
        <v>DRA</v>
      </c>
      <c r="N846" s="320">
        <f>VLOOKUP(TRIM(B846),BirthdateDraft!$A$1:$M$7865,2,FALSE)</f>
        <v>33857</v>
      </c>
      <c r="O846" s="99">
        <v>2024</v>
      </c>
    </row>
    <row r="847" spans="1:15" ht="12.75" hidden="1" customHeight="1">
      <c r="A847" s="266" t="str">
        <f>Table16[[#This Row],[PosiDT $ $ $ions2]]</f>
        <v>OC @</v>
      </c>
      <c r="B847" s="89" t="s">
        <v>8187</v>
      </c>
      <c r="C847" s="123" t="s">
        <v>166</v>
      </c>
      <c r="D847" t="s">
        <v>11911</v>
      </c>
      <c r="E847"/>
      <c r="F847"/>
      <c r="G847"/>
      <c r="H847"/>
      <c r="I847" s="8">
        <v>5</v>
      </c>
      <c r="J847" s="8"/>
      <c r="K847" s="114">
        <v>4</v>
      </c>
      <c r="M847" s="319" t="str">
        <f>VLOOKUP(TRIM(B847),'Team Rosters'!$B$1:$N$3777,2,FALSE)</f>
        <v>ROS</v>
      </c>
      <c r="N847" s="320">
        <f>VLOOKUP(TRIM(B847),BirthdateDraft!$A$1:$M$7865,2,FALSE)</f>
        <v>35731</v>
      </c>
      <c r="O847" s="99">
        <v>2024</v>
      </c>
    </row>
    <row r="848" spans="1:15" ht="12.75" hidden="1" customHeight="1">
      <c r="A848" s="266" t="str">
        <f>Table16[[#This Row],[PosiDT $ $ $ions2]]</f>
        <v>OC @</v>
      </c>
      <c r="B848" s="89" t="s">
        <v>8092</v>
      </c>
      <c r="C848" s="123" t="s">
        <v>813</v>
      </c>
      <c r="D848" t="s">
        <v>11911</v>
      </c>
      <c r="E848"/>
      <c r="F848"/>
      <c r="G848"/>
      <c r="H848"/>
      <c r="I848" s="8">
        <v>0</v>
      </c>
      <c r="J848" s="8"/>
      <c r="K848" s="114">
        <v>4</v>
      </c>
      <c r="M848" s="319" t="str">
        <f>VLOOKUP(TRIM(B848),'Team Rosters'!$B$1:$N$3777,2,FALSE)</f>
        <v>TOR</v>
      </c>
      <c r="N848" s="320">
        <f>VLOOKUP(TRIM(B848),BirthdateDraft!$A$1:$M$7865,2,FALSE)</f>
        <v>35324</v>
      </c>
      <c r="O848" s="99">
        <v>2024</v>
      </c>
    </row>
    <row r="849" spans="1:15" ht="12.75" hidden="1" customHeight="1">
      <c r="A849" s="266" t="str">
        <f>Table16[[#This Row],[PosiDT $ $ $ions2]]</f>
        <v>OC @</v>
      </c>
      <c r="B849" s="89" t="s">
        <v>6473</v>
      </c>
      <c r="C849" s="123" t="s">
        <v>5991</v>
      </c>
      <c r="D849" t="s">
        <v>11911</v>
      </c>
      <c r="E849"/>
      <c r="F849"/>
      <c r="G849"/>
      <c r="H849"/>
      <c r="I849" s="8">
        <v>0</v>
      </c>
      <c r="J849" s="8"/>
      <c r="K849" s="114">
        <v>3</v>
      </c>
      <c r="M849" s="319" t="str">
        <f>VLOOKUP(TRIM(B849),'Team Rosters'!$B$1:$N$3777,2,FALSE)</f>
        <v>CHA</v>
      </c>
      <c r="N849" s="320">
        <f>VLOOKUP(TRIM(B849),BirthdateDraft!$A$1:$M$7865,2,FALSE)</f>
        <v>35043</v>
      </c>
      <c r="O849" s="99">
        <v>2024</v>
      </c>
    </row>
    <row r="850" spans="1:15" ht="12.75" hidden="1" customHeight="1">
      <c r="A850" s="266" t="str">
        <f>Table16[[#This Row],[PosiDT $ $ $ions2]]</f>
        <v>OC @</v>
      </c>
      <c r="B850" s="89" t="s">
        <v>6445</v>
      </c>
      <c r="C850" s="123" t="s">
        <v>803</v>
      </c>
      <c r="D850" t="s">
        <v>11911</v>
      </c>
      <c r="E850"/>
      <c r="F850"/>
      <c r="G850"/>
      <c r="H850"/>
      <c r="I850" s="8">
        <v>4</v>
      </c>
      <c r="J850" s="8"/>
      <c r="K850" s="114">
        <v>2</v>
      </c>
      <c r="M850" s="319" t="str">
        <f>VLOOKUP(TRIM(B850),'Team Rosters'!$B$1:$N$3777,2,FALSE)</f>
        <v>DAY</v>
      </c>
      <c r="N850" s="320">
        <f>VLOOKUP(TRIM(B850),BirthdateDraft!$A$1:$M$7865,2,FALSE)</f>
        <v>35152</v>
      </c>
      <c r="O850" s="99">
        <v>2024</v>
      </c>
    </row>
    <row r="851" spans="1:15" ht="12.75" hidden="1" customHeight="1">
      <c r="A851" s="266" t="str">
        <f>Table16[[#This Row],[PosiDT $ $ $ions2]]</f>
        <v>OC @</v>
      </c>
      <c r="B851" s="89" t="s">
        <v>8145</v>
      </c>
      <c r="C851" s="123" t="s">
        <v>808</v>
      </c>
      <c r="D851" t="s">
        <v>11911</v>
      </c>
      <c r="E851"/>
      <c r="F851"/>
      <c r="G851"/>
      <c r="H851"/>
      <c r="I851" s="8">
        <v>5</v>
      </c>
      <c r="J851" s="8"/>
      <c r="K851" s="114">
        <v>5</v>
      </c>
      <c r="M851" s="319" t="str">
        <f>VLOOKUP(TRIM(B851),'Team Rosters'!$B$1:$N$3777,2,FALSE)</f>
        <v>TOK</v>
      </c>
      <c r="N851" s="320">
        <f>VLOOKUP(TRIM(B851),BirthdateDraft!$A$1:$M$7865,2,FALSE)</f>
        <v>35756</v>
      </c>
      <c r="O851" s="99">
        <v>2024</v>
      </c>
    </row>
    <row r="852" spans="1:15" ht="12.75" hidden="1" customHeight="1">
      <c r="A852" s="266" t="str">
        <f>Table16[[#This Row],[PosiDT $ $ $ions2]]</f>
        <v>OC @</v>
      </c>
      <c r="B852" s="89" t="s">
        <v>9019</v>
      </c>
      <c r="C852" s="123" t="s">
        <v>792</v>
      </c>
      <c r="D852" t="s">
        <v>11911</v>
      </c>
      <c r="E852"/>
      <c r="F852"/>
      <c r="G852"/>
      <c r="H852"/>
      <c r="I852" s="8">
        <v>6</v>
      </c>
      <c r="J852" s="8"/>
      <c r="K852" s="114">
        <v>4</v>
      </c>
      <c r="M852" s="319" t="str">
        <f>VLOOKUP(TRIM(B852),'Team Rosters'!$B$1:$N$3777,2,FALSE)</f>
        <v>TOR</v>
      </c>
      <c r="N852" s="320">
        <f>VLOOKUP(TRIM(B852),BirthdateDraft!$A$1:$M$7865,2,FALSE)</f>
        <v>36083</v>
      </c>
      <c r="O852" s="99">
        <v>2024</v>
      </c>
    </row>
    <row r="853" spans="1:15" ht="12.75" hidden="1" customHeight="1">
      <c r="A853" s="266" t="str">
        <f>Table16[[#This Row],[PosiDT $ $ $ions2]]</f>
        <v>OC @</v>
      </c>
      <c r="B853" s="89" t="s">
        <v>5992</v>
      </c>
      <c r="C853" s="123" t="s">
        <v>793</v>
      </c>
      <c r="D853" t="s">
        <v>11911</v>
      </c>
      <c r="E853"/>
      <c r="F853"/>
      <c r="G853"/>
      <c r="H853"/>
      <c r="I853" s="8">
        <v>0</v>
      </c>
      <c r="J853" s="8"/>
      <c r="K853" s="114">
        <v>0</v>
      </c>
      <c r="M853" s="319" t="str">
        <f>VLOOKUP(TRIM(B853),'Team Rosters'!$B$1:$N$3777,2,FALSE)</f>
        <v>BEA</v>
      </c>
      <c r="N853" s="320">
        <f>VLOOKUP(TRIM(B853),BirthdateDraft!$A$1:$M$7865,2,FALSE)</f>
        <v>34483</v>
      </c>
      <c r="O853" s="99">
        <v>2024</v>
      </c>
    </row>
    <row r="854" spans="1:15" ht="12.75" hidden="1" customHeight="1">
      <c r="A854" s="266" t="str">
        <f>Table16[[#This Row],[PosiDT $ $ $ions2]]</f>
        <v>OC @</v>
      </c>
      <c r="B854" s="89" t="s">
        <v>10060</v>
      </c>
      <c r="C854" s="123" t="s">
        <v>805</v>
      </c>
      <c r="D854" t="s">
        <v>11911</v>
      </c>
      <c r="E854"/>
      <c r="F854"/>
      <c r="G854"/>
      <c r="H854"/>
      <c r="I854" s="8">
        <v>0</v>
      </c>
      <c r="J854" s="8"/>
      <c r="K854" s="114">
        <v>4</v>
      </c>
      <c r="M854" s="319" t="str">
        <f>VLOOKUP(TRIM(B854),'Team Rosters'!$B$1:$N$3777,2,FALSE)</f>
        <v>TOK</v>
      </c>
      <c r="N854" s="320">
        <f>VLOOKUP(TRIM(B854),BirthdateDraft!$A$1:$M$7865,2,FALSE)</f>
        <v>35930</v>
      </c>
      <c r="O854" s="99">
        <v>2024</v>
      </c>
    </row>
    <row r="855" spans="1:15" ht="12.75" hidden="1" customHeight="1">
      <c r="A855" s="266" t="str">
        <f>Table16[[#This Row],[PosiDT $ $ $ions2]]</f>
        <v>OC @</v>
      </c>
      <c r="B855" s="89" t="s">
        <v>8178</v>
      </c>
      <c r="C855" s="123" t="s">
        <v>790</v>
      </c>
      <c r="D855" t="s">
        <v>11911</v>
      </c>
      <c r="E855"/>
      <c r="F855"/>
      <c r="G855"/>
      <c r="H855"/>
      <c r="I855" s="8">
        <v>5</v>
      </c>
      <c r="J855" s="8"/>
      <c r="K855" s="114">
        <v>3</v>
      </c>
      <c r="M855" s="319" t="str">
        <f>VLOOKUP(TRIM(B855),'Team Rosters'!$B$1:$N$3777,2,FALSE)</f>
        <v>BIR</v>
      </c>
      <c r="N855" s="320">
        <f>VLOOKUP(TRIM(B855),BirthdateDraft!$A$1:$M$7865,2,FALSE)</f>
        <v>35297</v>
      </c>
      <c r="O855" s="99">
        <v>2024</v>
      </c>
    </row>
    <row r="856" spans="1:15" ht="12.75" hidden="1" customHeight="1">
      <c r="A856" s="266" t="str">
        <f>Table16[[#This Row],[PosiDT $ $ $ions2]]</f>
        <v>OC @</v>
      </c>
      <c r="B856" s="89" t="s">
        <v>7294</v>
      </c>
      <c r="C856" s="123" t="s">
        <v>800</v>
      </c>
      <c r="D856" t="s">
        <v>11911</v>
      </c>
      <c r="E856"/>
      <c r="F856"/>
      <c r="G856"/>
      <c r="H856"/>
      <c r="I856" s="8">
        <v>5</v>
      </c>
      <c r="J856" s="8"/>
      <c r="K856" s="114">
        <v>2</v>
      </c>
      <c r="M856" s="319" t="str">
        <f>VLOOKUP(TRIM(B856),'Team Rosters'!$B$1:$N$3777,2,FALSE)</f>
        <v>ANN</v>
      </c>
      <c r="N856" s="320">
        <f>VLOOKUP(TRIM(B856),BirthdateDraft!$A$1:$M$7865,2,FALSE)</f>
        <v>35030</v>
      </c>
      <c r="O856" s="99">
        <v>2024</v>
      </c>
    </row>
    <row r="857" spans="1:15" ht="12.75" hidden="1" customHeight="1">
      <c r="A857" s="266" t="str">
        <f>Table16[[#This Row],[PosiDT $ $ $ions2]]</f>
        <v>OC @</v>
      </c>
      <c r="B857" s="89" t="s">
        <v>9081</v>
      </c>
      <c r="C857" s="123" t="s">
        <v>806</v>
      </c>
      <c r="D857" t="s">
        <v>11911</v>
      </c>
      <c r="E857"/>
      <c r="F857"/>
      <c r="G857"/>
      <c r="H857"/>
      <c r="I857" s="8">
        <v>0</v>
      </c>
      <c r="J857" s="8"/>
      <c r="K857" s="114">
        <v>4</v>
      </c>
      <c r="M857" s="319" t="str">
        <f>VLOOKUP(TRIM(B857),'Team Rosters'!$B$1:$N$3777,2,FALSE)</f>
        <v>ROS</v>
      </c>
      <c r="N857" s="320">
        <f>VLOOKUP(TRIM(B857),BirthdateDraft!$A$1:$M$7865,2,FALSE)</f>
        <v>36008</v>
      </c>
      <c r="O857" s="99">
        <v>2024</v>
      </c>
    </row>
    <row r="858" spans="1:15" ht="12.75" hidden="1" customHeight="1">
      <c r="A858" s="266" t="str">
        <f>Table16[[#This Row],[PosiDT $ $ $ions2]]</f>
        <v>OC @</v>
      </c>
      <c r="B858" s="89" t="s">
        <v>4609</v>
      </c>
      <c r="C858" s="123" t="s">
        <v>1634</v>
      </c>
      <c r="D858" t="s">
        <v>11911</v>
      </c>
      <c r="E858"/>
      <c r="F858"/>
      <c r="G858"/>
      <c r="H858"/>
      <c r="I858" s="8">
        <v>0</v>
      </c>
      <c r="J858" s="8"/>
      <c r="K858" s="114">
        <v>0</v>
      </c>
      <c r="M858" s="319" t="e">
        <f>VLOOKUP(TRIM(B858),'Team Rosters'!$B$1:$N$3777,2,FALSE)</f>
        <v>#N/A</v>
      </c>
      <c r="N858" s="320">
        <f>VLOOKUP(TRIM(B858),BirthdateDraft!$A$1:$M$7865,2,FALSE)</f>
        <v>33475</v>
      </c>
      <c r="O858" s="99">
        <v>2024</v>
      </c>
    </row>
    <row r="859" spans="1:15" ht="12.75" hidden="1" customHeight="1">
      <c r="A859" s="266" t="str">
        <f>Table16[[#This Row],[PosiDT $ $ $ions2]]</f>
        <v>OC @</v>
      </c>
      <c r="B859" s="89" t="s">
        <v>10211</v>
      </c>
      <c r="C859" s="123" t="s">
        <v>82</v>
      </c>
      <c r="D859" t="s">
        <v>11911</v>
      </c>
      <c r="E859"/>
      <c r="F859"/>
      <c r="G859"/>
      <c r="H859"/>
      <c r="I859" s="8">
        <v>0</v>
      </c>
      <c r="J859" s="8"/>
      <c r="K859" s="114">
        <v>2</v>
      </c>
      <c r="M859" s="319" t="str">
        <f>VLOOKUP(TRIM(B859),'Team Rosters'!$B$1:$N$3777,2,FALSE)</f>
        <v>WES</v>
      </c>
      <c r="N859" s="320">
        <f>VLOOKUP(TRIM(B859),BirthdateDraft!$A$1:$M$7865,2,FALSE)</f>
        <v>36343</v>
      </c>
      <c r="O859" s="99">
        <v>2024</v>
      </c>
    </row>
    <row r="860" spans="1:15" ht="12.75" hidden="1" customHeight="1">
      <c r="A860" s="266" t="str">
        <f>Table16[[#This Row],[PosiDT $ $ $ions2]]</f>
        <v>OC @</v>
      </c>
      <c r="B860" s="89" t="s">
        <v>9130</v>
      </c>
      <c r="C860" s="123" t="s">
        <v>5991</v>
      </c>
      <c r="D860" t="s">
        <v>11911</v>
      </c>
      <c r="E860"/>
      <c r="F860"/>
      <c r="G860"/>
      <c r="H860"/>
      <c r="I860" s="8">
        <v>0</v>
      </c>
      <c r="J860" s="8"/>
      <c r="K860" s="114">
        <v>0</v>
      </c>
      <c r="M860" s="319" t="str">
        <f>VLOOKUP(TRIM(B860),'Team Rosters'!$B$1:$N$3777,2,FALSE)</f>
        <v>DAY</v>
      </c>
      <c r="N860" s="320">
        <f>VLOOKUP(TRIM(B860),BirthdateDraft!$A$1:$M$7865,2,FALSE)</f>
        <v>36281</v>
      </c>
      <c r="O860" s="99">
        <v>2024</v>
      </c>
    </row>
    <row r="861" spans="1:15" ht="12.75" hidden="1" customHeight="1">
      <c r="A861" s="266" t="str">
        <f>Table16[[#This Row],[PosiDT $ $ $ions2]]</f>
        <v>OC @</v>
      </c>
      <c r="B861" s="89" t="s">
        <v>7295</v>
      </c>
      <c r="C861" s="123" t="s">
        <v>8191</v>
      </c>
      <c r="D861" t="s">
        <v>11911</v>
      </c>
      <c r="E861"/>
      <c r="F861"/>
      <c r="G861"/>
      <c r="H861"/>
      <c r="I861" s="8">
        <v>5</v>
      </c>
      <c r="J861" s="8"/>
      <c r="K861" s="114">
        <v>5</v>
      </c>
      <c r="M861" s="319" t="str">
        <f>VLOOKUP(TRIM(B861),'Team Rosters'!$B$1:$N$3777,2,FALSE)</f>
        <v>ACM</v>
      </c>
      <c r="N861" s="320">
        <f>VLOOKUP(TRIM(B861),BirthdateDraft!$A$1:$M$7865,2,FALSE)</f>
        <v>35552</v>
      </c>
      <c r="O861" s="99">
        <v>2024</v>
      </c>
    </row>
    <row r="862" spans="1:15" ht="12.75" hidden="1" customHeight="1">
      <c r="A862" s="266" t="str">
        <f>Table16[[#This Row],[PosiDT $ $ $ions2]]</f>
        <v>OC @</v>
      </c>
      <c r="B862" s="89" t="s">
        <v>5636</v>
      </c>
      <c r="C862" s="123" t="s">
        <v>81</v>
      </c>
      <c r="D862" t="s">
        <v>11911</v>
      </c>
      <c r="E862"/>
      <c r="F862"/>
      <c r="G862"/>
      <c r="H862"/>
      <c r="I862" s="8">
        <v>5</v>
      </c>
      <c r="J862" s="8"/>
      <c r="K862" s="114">
        <v>7</v>
      </c>
      <c r="M862" s="319" t="str">
        <f>VLOOKUP(TRIM(B862),'Team Rosters'!$B$1:$N$3777,2,FALSE)</f>
        <v>JER</v>
      </c>
      <c r="N862" s="320">
        <f>VLOOKUP(TRIM(B862),BirthdateDraft!$A$1:$M$7865,2,FALSE)</f>
        <v>34043</v>
      </c>
      <c r="O862" s="99">
        <v>2024</v>
      </c>
    </row>
    <row r="863" spans="1:15" ht="12.75" hidden="1" customHeight="1">
      <c r="A863" s="266" t="str">
        <f>Table16[[#This Row],[PosiDT $ $ $ions2]]</f>
        <v>OC @</v>
      </c>
      <c r="B863" s="89" t="s">
        <v>971</v>
      </c>
      <c r="C863" s="123" t="s">
        <v>804</v>
      </c>
      <c r="D863" t="s">
        <v>11911</v>
      </c>
      <c r="E863"/>
      <c r="F863"/>
      <c r="G863"/>
      <c r="H863"/>
      <c r="I863" s="8">
        <v>6</v>
      </c>
      <c r="J863" s="8"/>
      <c r="K863" s="114">
        <v>5</v>
      </c>
      <c r="M863" s="319" t="str">
        <f>VLOOKUP(TRIM(B863),'Team Rosters'!$B$1:$N$3777,2,FALSE)</f>
        <v>BLD</v>
      </c>
      <c r="N863" s="320">
        <f>VLOOKUP(TRIM(B863),BirthdateDraft!$A$1:$M$7865,2,FALSE)</f>
        <v>32086</v>
      </c>
      <c r="O863" s="99">
        <v>2024</v>
      </c>
    </row>
    <row r="864" spans="1:15" ht="12.75" hidden="1" customHeight="1">
      <c r="A864" s="266" t="str">
        <f>Table16[[#This Row],[PosiDT $ $ $ions2]]</f>
        <v>OC @</v>
      </c>
      <c r="B864" s="89" t="s">
        <v>5642</v>
      </c>
      <c r="C864" s="123" t="s">
        <v>796</v>
      </c>
      <c r="D864" t="s">
        <v>11911</v>
      </c>
      <c r="E864"/>
      <c r="F864"/>
      <c r="G864"/>
      <c r="H864"/>
      <c r="I864" s="8">
        <v>5</v>
      </c>
      <c r="J864" s="8"/>
      <c r="K864" s="114">
        <v>7</v>
      </c>
      <c r="M864" s="319" t="str">
        <f>VLOOKUP(TRIM(B864),'Team Rosters'!$B$1:$N$3777,2,FALSE)</f>
        <v>CHA</v>
      </c>
      <c r="N864" s="320">
        <f>VLOOKUP(TRIM(B864),BirthdateDraft!$A$1:$M$7865,2,FALSE)</f>
        <v>34119</v>
      </c>
      <c r="O864" s="99">
        <v>2024</v>
      </c>
    </row>
    <row r="865" spans="1:15" ht="12.75" hidden="1" customHeight="1">
      <c r="A865" s="266" t="str">
        <f>Table16[[#This Row],[PosiDT $ $ $ions2]]</f>
        <v>OC @</v>
      </c>
      <c r="B865" s="89" t="s">
        <v>11158</v>
      </c>
      <c r="C865" s="123" t="s">
        <v>793</v>
      </c>
      <c r="D865" t="s">
        <v>11911</v>
      </c>
      <c r="E865"/>
      <c r="F865"/>
      <c r="G865"/>
      <c r="H865"/>
      <c r="I865" s="8">
        <v>0</v>
      </c>
      <c r="J865" s="8"/>
      <c r="K865" s="114">
        <v>0</v>
      </c>
      <c r="M865" s="319" t="e">
        <f>VLOOKUP(TRIM(B865),'Team Rosters'!$B$1:$N$3777,2,FALSE)</f>
        <v>#N/A</v>
      </c>
      <c r="N865" s="320">
        <f>VLOOKUP(TRIM(B865),BirthdateDraft!$A$1:$M$7865,2,FALSE)</f>
        <v>35972</v>
      </c>
      <c r="O865" s="99">
        <v>2024</v>
      </c>
    </row>
    <row r="866" spans="1:15" ht="12.75" hidden="1" customHeight="1">
      <c r="A866" s="266" t="str">
        <f>Table16[[#This Row],[PosiDT $ $ $ions2]]</f>
        <v>OC @</v>
      </c>
      <c r="B866" s="89" t="s">
        <v>5590</v>
      </c>
      <c r="C866" s="123" t="s">
        <v>800</v>
      </c>
      <c r="D866" t="s">
        <v>11911</v>
      </c>
      <c r="E866"/>
      <c r="F866"/>
      <c r="G866"/>
      <c r="H866"/>
      <c r="I866" s="8">
        <v>4</v>
      </c>
      <c r="J866" s="8"/>
      <c r="K866" s="114">
        <v>0</v>
      </c>
      <c r="M866" s="319" t="str">
        <f>VLOOKUP(TRIM(B866),'Team Rosters'!$B$1:$N$3777,2,FALSE)</f>
        <v>AST</v>
      </c>
      <c r="N866" s="320">
        <f>VLOOKUP(TRIM(B866),BirthdateDraft!$A$1:$M$7865,2,FALSE)</f>
        <v>33427</v>
      </c>
      <c r="O866" s="99">
        <v>2024</v>
      </c>
    </row>
    <row r="867" spans="1:15" ht="12.75" hidden="1" customHeight="1">
      <c r="A867" s="266" t="str">
        <f>Table16[[#This Row],[PosiDT $ $ $ions2]]</f>
        <v>OC @</v>
      </c>
      <c r="B867" s="89" t="s">
        <v>9985</v>
      </c>
      <c r="C867" s="123" t="s">
        <v>801</v>
      </c>
      <c r="D867" t="s">
        <v>11911</v>
      </c>
      <c r="E867"/>
      <c r="F867"/>
      <c r="G867"/>
      <c r="H867"/>
      <c r="I867" s="8">
        <v>6</v>
      </c>
      <c r="J867" s="8"/>
      <c r="K867" s="114">
        <v>5</v>
      </c>
      <c r="M867" s="319" t="str">
        <f>VLOOKUP(TRIM(B867),'Team Rosters'!$B$1:$N$3777,2,FALSE)</f>
        <v>FER</v>
      </c>
      <c r="N867" s="320">
        <f>VLOOKUP(TRIM(B867),BirthdateDraft!$A$1:$M$7865,2,FALSE)</f>
        <v>36623</v>
      </c>
      <c r="O867" s="99">
        <v>2024</v>
      </c>
    </row>
    <row r="868" spans="1:15" ht="12.75" hidden="1" customHeight="1">
      <c r="A868" s="266" t="str">
        <f>Table16[[#This Row],[PosiDT $ $ $ions2]]</f>
        <v>OC @</v>
      </c>
      <c r="B868" s="89" t="s">
        <v>7292</v>
      </c>
      <c r="C868" s="123" t="s">
        <v>791</v>
      </c>
      <c r="D868" t="s">
        <v>11911</v>
      </c>
      <c r="E868"/>
      <c r="F868"/>
      <c r="G868"/>
      <c r="H868"/>
      <c r="I868" s="8">
        <v>6</v>
      </c>
      <c r="J868" s="8"/>
      <c r="K868" s="114">
        <v>5</v>
      </c>
      <c r="M868" s="319" t="str">
        <f>VLOOKUP(TRIM(B868),'Team Rosters'!$B$1:$N$3777,2,FALSE)</f>
        <v>WES</v>
      </c>
      <c r="N868" s="320">
        <f>VLOOKUP(TRIM(B868),BirthdateDraft!$A$1:$M$7865,2,FALSE)</f>
        <v>35669</v>
      </c>
      <c r="O868" s="99">
        <v>2024</v>
      </c>
    </row>
    <row r="869" spans="1:15" ht="12.75" hidden="1" customHeight="1">
      <c r="A869" s="266" t="str">
        <f>Table16[[#This Row],[PosiDT $ $ $ions2]]</f>
        <v>OC @</v>
      </c>
      <c r="B869" s="89" t="s">
        <v>5209</v>
      </c>
      <c r="C869" s="123" t="s">
        <v>814</v>
      </c>
      <c r="D869" t="s">
        <v>11911</v>
      </c>
      <c r="E869"/>
      <c r="F869"/>
      <c r="G869"/>
      <c r="H869"/>
      <c r="I869" s="8">
        <v>4</v>
      </c>
      <c r="J869" s="8"/>
      <c r="K869" s="114">
        <v>7</v>
      </c>
      <c r="M869" s="319" t="str">
        <f>VLOOKUP(TRIM(B869),'Team Rosters'!$B$1:$N$3777,2,FALSE)</f>
        <v>VER</v>
      </c>
      <c r="N869" s="320">
        <f>VLOOKUP(TRIM(B869),BirthdateDraft!$A$1:$M$7865,2,FALSE)</f>
        <v>33715</v>
      </c>
      <c r="O869" s="99">
        <v>2024</v>
      </c>
    </row>
    <row r="870" spans="1:15" ht="12.75" hidden="1" customHeight="1">
      <c r="A870" s="266" t="str">
        <f>Table16[[#This Row],[PosiDT $ $ $ions2]]</f>
        <v>OC @</v>
      </c>
      <c r="B870" s="89" t="s">
        <v>9045</v>
      </c>
      <c r="C870" s="123" t="s">
        <v>817</v>
      </c>
      <c r="D870" t="s">
        <v>11911</v>
      </c>
      <c r="E870"/>
      <c r="F870"/>
      <c r="G870"/>
      <c r="H870"/>
      <c r="I870" s="8">
        <v>0</v>
      </c>
      <c r="J870" s="8"/>
      <c r="K870" s="114">
        <v>2</v>
      </c>
      <c r="M870" s="319" t="str">
        <f>VLOOKUP(TRIM(B870),'Team Rosters'!$B$1:$N$3777,2,FALSE)</f>
        <v>LON</v>
      </c>
      <c r="N870" s="320">
        <f>VLOOKUP(TRIM(B870),BirthdateDraft!$A$1:$M$7865,2,FALSE)</f>
        <v>35977</v>
      </c>
      <c r="O870" s="99">
        <v>2024</v>
      </c>
    </row>
    <row r="871" spans="1:15" ht="12.75" hidden="1" customHeight="1">
      <c r="A871" s="266" t="str">
        <f>Table16[[#This Row],[PosiDT $ $ $ions2]]</f>
        <v>OC @</v>
      </c>
      <c r="B871" s="89" t="s">
        <v>10251</v>
      </c>
      <c r="C871" s="123" t="s">
        <v>792</v>
      </c>
      <c r="D871" t="s">
        <v>11911</v>
      </c>
      <c r="E871"/>
      <c r="F871"/>
      <c r="G871"/>
      <c r="H871"/>
      <c r="I871" s="8">
        <v>0</v>
      </c>
      <c r="J871" s="8"/>
      <c r="K871" s="114">
        <v>2</v>
      </c>
      <c r="M871" s="319" t="str">
        <f>VLOOKUP(TRIM(B871),'Team Rosters'!$B$1:$N$3777,2,FALSE)</f>
        <v>BLU</v>
      </c>
      <c r="N871" s="320">
        <f>VLOOKUP(TRIM(B871),BirthdateDraft!$A$1:$M$7865,2,FALSE)</f>
        <v>35642</v>
      </c>
      <c r="O871" s="99">
        <v>2024</v>
      </c>
    </row>
    <row r="872" spans="1:15" ht="12.75" hidden="1" customHeight="1">
      <c r="A872" s="266" t="str">
        <f>Table16[[#This Row],[PosiDT $ $ $ions2]]</f>
        <v>OC @</v>
      </c>
      <c r="B872" s="89" t="s">
        <v>11220</v>
      </c>
      <c r="C872" s="123" t="s">
        <v>813</v>
      </c>
      <c r="D872" t="s">
        <v>11911</v>
      </c>
      <c r="E872"/>
      <c r="F872"/>
      <c r="G872"/>
      <c r="H872"/>
      <c r="I872" s="8">
        <v>0</v>
      </c>
      <c r="J872" s="8"/>
      <c r="K872" s="114">
        <v>2</v>
      </c>
      <c r="M872" s="319" t="str">
        <f>VLOOKUP(TRIM(B872),'Team Rosters'!$B$1:$N$3777,2,FALSE)</f>
        <v>CAVE</v>
      </c>
      <c r="N872" s="320">
        <f>VLOOKUP(TRIM(B872),BirthdateDraft!$A$1:$M$7865,2,FALSE)</f>
        <v>36367</v>
      </c>
      <c r="O872" s="99">
        <v>2024</v>
      </c>
    </row>
    <row r="873" spans="1:15" ht="12.75" hidden="1" customHeight="1">
      <c r="A873" s="266" t="str">
        <f>Table16[[#This Row],[PosiDT $ $ $ions2]]</f>
        <v>OC @</v>
      </c>
      <c r="B873" s="89" t="s">
        <v>5982</v>
      </c>
      <c r="C873" s="123" t="s">
        <v>793</v>
      </c>
      <c r="D873" t="s">
        <v>11911</v>
      </c>
      <c r="E873"/>
      <c r="F873"/>
      <c r="G873"/>
      <c r="H873"/>
      <c r="I873" s="8">
        <v>4</v>
      </c>
      <c r="J873" s="8"/>
      <c r="K873" s="114">
        <v>2</v>
      </c>
      <c r="M873" s="319" t="str">
        <f>VLOOKUP(TRIM(B873),'Team Rosters'!$B$1:$N$3777,2,FALSE)</f>
        <v>TOL</v>
      </c>
      <c r="N873" s="320">
        <f>VLOOKUP(TRIM(B873),BirthdateDraft!$A$1:$M$7865,2,FALSE)</f>
        <v>34180</v>
      </c>
      <c r="O873" s="99">
        <v>2024</v>
      </c>
    </row>
    <row r="874" spans="1:15" ht="12.75" hidden="1" customHeight="1">
      <c r="A874" s="266" t="str">
        <f>Table16[[#This Row],[PosiDT $ $ $ions2]]</f>
        <v>OC @</v>
      </c>
      <c r="B874" s="89" t="s">
        <v>6008</v>
      </c>
      <c r="C874" s="123" t="s">
        <v>795</v>
      </c>
      <c r="D874" t="s">
        <v>11911</v>
      </c>
      <c r="E874"/>
      <c r="F874"/>
      <c r="G874"/>
      <c r="H874"/>
      <c r="I874" s="8">
        <v>4</v>
      </c>
      <c r="J874" s="8"/>
      <c r="K874" s="114">
        <v>7</v>
      </c>
      <c r="M874" s="319" t="str">
        <f>VLOOKUP(TRIM(B874),'Team Rosters'!$B$1:$N$3777,2,FALSE)</f>
        <v>BLU</v>
      </c>
      <c r="N874" s="320">
        <f>VLOOKUP(TRIM(B874),BirthdateDraft!$A$1:$M$7865,2,FALSE)</f>
        <v>34916</v>
      </c>
      <c r="O874" s="99">
        <v>2024</v>
      </c>
    </row>
    <row r="875" spans="1:15" ht="12.75" hidden="1" customHeight="1">
      <c r="A875" s="266" t="str">
        <f>Table16[[#This Row],[PosiDT $ $ $ions2]]</f>
        <v>OC @</v>
      </c>
      <c r="B875" s="89" t="s">
        <v>6459</v>
      </c>
      <c r="C875" s="123" t="s">
        <v>83</v>
      </c>
      <c r="D875" t="s">
        <v>11911</v>
      </c>
      <c r="E875"/>
      <c r="F875"/>
      <c r="G875"/>
      <c r="H875"/>
      <c r="I875" s="8">
        <v>6</v>
      </c>
      <c r="J875" s="8"/>
      <c r="K875" s="114">
        <v>7</v>
      </c>
      <c r="M875" s="319" t="str">
        <f>VLOOKUP(TRIM(B875),'Team Rosters'!$B$1:$N$3777,2,FALSE)</f>
        <v>CAVE</v>
      </c>
      <c r="N875" s="320">
        <f>VLOOKUP(TRIM(B875),BirthdateDraft!$A$1:$M$7865,2,FALSE)</f>
        <v>35202</v>
      </c>
      <c r="O875" s="99">
        <v>2024</v>
      </c>
    </row>
    <row r="876" spans="1:15" ht="12.75" hidden="1" customHeight="1">
      <c r="A876" s="266" t="str">
        <f>Table16[[#This Row],[PosiDT $ $ $ions2]]</f>
        <v>OC @</v>
      </c>
      <c r="B876" s="89" t="s">
        <v>7275</v>
      </c>
      <c r="C876" s="123" t="s">
        <v>81</v>
      </c>
      <c r="D876" t="s">
        <v>11911</v>
      </c>
      <c r="E876"/>
      <c r="F876"/>
      <c r="G876"/>
      <c r="H876"/>
      <c r="I876" s="8">
        <v>0</v>
      </c>
      <c r="J876" s="8"/>
      <c r="K876" s="114">
        <v>0</v>
      </c>
      <c r="M876" s="319" t="str">
        <f>VLOOKUP(TRIM(B876),'Team Rosters'!$B$1:$N$3777,2,FALSE)</f>
        <v>BLD</v>
      </c>
      <c r="N876" s="320">
        <f>VLOOKUP(TRIM(B876),BirthdateDraft!$A$1:$M$7865,2,FALSE)</f>
        <v>35287</v>
      </c>
      <c r="O876" s="99">
        <v>2024</v>
      </c>
    </row>
    <row r="877" spans="1:15" ht="12.75" hidden="1" customHeight="1">
      <c r="A877" s="266" t="str">
        <f>Table16[[#This Row],[PosiDT $ $ $ions2]]</f>
        <v>OC @</v>
      </c>
      <c r="B877" s="89" t="s">
        <v>11382</v>
      </c>
      <c r="C877" s="123" t="s">
        <v>90</v>
      </c>
      <c r="D877" t="s">
        <v>11911</v>
      </c>
      <c r="E877"/>
      <c r="F877"/>
      <c r="G877"/>
      <c r="H877"/>
      <c r="I877" s="8">
        <v>0</v>
      </c>
      <c r="J877" s="8"/>
      <c r="K877" s="114">
        <v>0</v>
      </c>
      <c r="M877" s="319" t="str">
        <f>VLOOKUP(TRIM(B877),'Team Rosters'!$B$1:$N$3777,2,FALSE)</f>
        <v>DRA</v>
      </c>
      <c r="N877" s="320" t="e">
        <f>VLOOKUP(TRIM(B877),BirthdateDraft!$A$1:$M$7865,2,FALSE)</f>
        <v>#N/A</v>
      </c>
      <c r="O877" s="99">
        <v>2024</v>
      </c>
    </row>
    <row r="878" spans="1:15" ht="12.75" hidden="1" customHeight="1">
      <c r="A878" s="266" t="str">
        <f>Table16[[#This Row],[PosiDT $ $ $ions2]]</f>
        <v>OC @</v>
      </c>
      <c r="B878" s="89" t="s">
        <v>7283</v>
      </c>
      <c r="C878" s="123" t="s">
        <v>5390</v>
      </c>
      <c r="D878" t="s">
        <v>11911</v>
      </c>
      <c r="E878"/>
      <c r="F878"/>
      <c r="G878"/>
      <c r="H878"/>
      <c r="I878" s="8">
        <v>5</v>
      </c>
      <c r="J878" s="8"/>
      <c r="K878" s="114">
        <v>4</v>
      </c>
      <c r="M878" s="319" t="str">
        <f>VLOOKUP(TRIM(B878),'Team Rosters'!$B$1:$N$3777,2,FALSE)</f>
        <v>ACM</v>
      </c>
      <c r="N878" s="320">
        <f>VLOOKUP(TRIM(B878),BirthdateDraft!$A$1:$M$7865,2,FALSE)</f>
        <v>34908</v>
      </c>
      <c r="O878" s="99">
        <v>2024</v>
      </c>
    </row>
    <row r="879" spans="1:15" ht="12.75" hidden="1" customHeight="1">
      <c r="A879" s="266" t="str">
        <f>Table16[[#This Row],[PosiDT $ $ $ions2]]</f>
        <v>OC @</v>
      </c>
      <c r="B879" s="89" t="s">
        <v>6457</v>
      </c>
      <c r="C879" s="123" t="s">
        <v>1634</v>
      </c>
      <c r="D879" t="s">
        <v>11911</v>
      </c>
      <c r="E879"/>
      <c r="F879"/>
      <c r="G879"/>
      <c r="H879"/>
      <c r="I879" s="8">
        <v>5</v>
      </c>
      <c r="J879" s="8"/>
      <c r="K879" s="114">
        <v>7</v>
      </c>
      <c r="M879" s="319" t="str">
        <f>VLOOKUP(TRIM(B879),'Team Rosters'!$B$1:$N$3777,2,FALSE)</f>
        <v>VIR</v>
      </c>
      <c r="N879" s="320">
        <f>VLOOKUP(TRIM(B879),BirthdateDraft!$A$1:$M$7865,2,FALSE)</f>
        <v>35562</v>
      </c>
      <c r="O879" s="99">
        <v>2024</v>
      </c>
    </row>
    <row r="880" spans="1:15" ht="12.75" hidden="1" customHeight="1">
      <c r="A880" s="266" t="str">
        <f>Table16[[#This Row],[PosiDT $ $ $ions2]]</f>
        <v>G @</v>
      </c>
      <c r="B880" s="89" t="s">
        <v>11260</v>
      </c>
      <c r="C880" s="123" t="s">
        <v>166</v>
      </c>
      <c r="D880" t="s">
        <v>11915</v>
      </c>
      <c r="E880"/>
      <c r="F880"/>
      <c r="G880"/>
      <c r="H880"/>
      <c r="I880" s="8">
        <v>0</v>
      </c>
      <c r="J880" s="8"/>
      <c r="K880" s="114">
        <v>0</v>
      </c>
      <c r="M880" s="319" t="e">
        <f>VLOOKUP(TRIM(B880),'Team Rosters'!$B$1:$N$3777,2,FALSE)</f>
        <v>#N/A</v>
      </c>
      <c r="N880" s="320">
        <f>VLOOKUP(TRIM(B880),BirthdateDraft!$A$1:$M$7865,2,FALSE)</f>
        <v>36251</v>
      </c>
      <c r="O880" s="99">
        <v>2024</v>
      </c>
    </row>
    <row r="881" spans="1:15" ht="12.75" hidden="1" customHeight="1">
      <c r="A881" s="266" t="str">
        <f>Table16[[#This Row],[PosiDT $ $ $ions2]]</f>
        <v>G @</v>
      </c>
      <c r="B881" s="89" t="s">
        <v>11291</v>
      </c>
      <c r="C881" s="123" t="s">
        <v>804</v>
      </c>
      <c r="D881" t="s">
        <v>11915</v>
      </c>
      <c r="E881"/>
      <c r="F881"/>
      <c r="G881"/>
      <c r="H881"/>
      <c r="I881" s="8">
        <v>0</v>
      </c>
      <c r="J881" s="8"/>
      <c r="K881" s="114">
        <v>0</v>
      </c>
      <c r="M881" s="319" t="str">
        <f>VLOOKUP(TRIM(B881),'Team Rosters'!$B$1:$N$3777,2,FALSE)</f>
        <v>LAS</v>
      </c>
      <c r="N881" s="320">
        <f>VLOOKUP(TRIM(B881),BirthdateDraft!$A$1:$M$7865,2,FALSE)</f>
        <v>36701</v>
      </c>
      <c r="O881" s="99">
        <v>2024</v>
      </c>
    </row>
    <row r="882" spans="1:15" ht="12.75" hidden="1" customHeight="1">
      <c r="A882" s="266" t="str">
        <f>Table16[[#This Row],[PosiDT $ $ $ions2]]</f>
        <v>G @</v>
      </c>
      <c r="B882" s="89" t="s">
        <v>11297</v>
      </c>
      <c r="C882" s="123" t="s">
        <v>800</v>
      </c>
      <c r="D882" t="s">
        <v>11915</v>
      </c>
      <c r="E882"/>
      <c r="F882"/>
      <c r="G882"/>
      <c r="H882"/>
      <c r="I882" s="8">
        <v>0</v>
      </c>
      <c r="J882" s="8"/>
      <c r="K882" s="114">
        <v>0</v>
      </c>
      <c r="M882" s="319" t="e">
        <f>VLOOKUP(TRIM(B882),'Team Rosters'!$B$1:$N$3777,2,FALSE)</f>
        <v>#N/A</v>
      </c>
      <c r="N882" s="320">
        <f>VLOOKUP(TRIM(B882),BirthdateDraft!$A$1:$M$7865,2,FALSE)</f>
        <v>36840</v>
      </c>
      <c r="O882" s="99">
        <v>2024</v>
      </c>
    </row>
    <row r="883" spans="1:15" ht="12.75" hidden="1" customHeight="1">
      <c r="A883" s="266" t="str">
        <f>Table16[[#This Row],[PosiDT $ $ $ions2]]</f>
        <v>G @</v>
      </c>
      <c r="B883" s="89" t="s">
        <v>9057</v>
      </c>
      <c r="C883" s="123" t="s">
        <v>166</v>
      </c>
      <c r="D883" t="s">
        <v>11915</v>
      </c>
      <c r="E883"/>
      <c r="F883"/>
      <c r="G883"/>
      <c r="H883"/>
      <c r="I883" s="8">
        <v>0</v>
      </c>
      <c r="J883" s="8"/>
      <c r="K883" s="114">
        <v>0</v>
      </c>
      <c r="M883" s="319" t="e">
        <f>VLOOKUP(TRIM(B883),'Team Rosters'!$B$1:$N$3777,2,FALSE)</f>
        <v>#N/A</v>
      </c>
      <c r="N883" s="320">
        <f>VLOOKUP(TRIM(B883),BirthdateDraft!$A$1:$M$7865,2,FALSE)</f>
        <v>35278</v>
      </c>
      <c r="O883" s="99">
        <v>2024</v>
      </c>
    </row>
    <row r="884" spans="1:15" ht="12.75" hidden="1" customHeight="1">
      <c r="A884" s="266" t="str">
        <f>Table16[[#This Row],[PosiDT $ $ $ions2]]</f>
        <v>G @</v>
      </c>
      <c r="B884" s="89" t="s">
        <v>8113</v>
      </c>
      <c r="C884" s="123" t="s">
        <v>797</v>
      </c>
      <c r="D884" t="s">
        <v>11915</v>
      </c>
      <c r="E884"/>
      <c r="F884"/>
      <c r="G884"/>
      <c r="H884"/>
      <c r="I884" s="8">
        <v>0</v>
      </c>
      <c r="J884" s="8"/>
      <c r="K884" s="114">
        <v>0</v>
      </c>
      <c r="M884" s="319" t="e">
        <f>VLOOKUP(TRIM(B884),'Team Rosters'!$B$1:$N$3777,2,FALSE)</f>
        <v>#N/A</v>
      </c>
      <c r="N884" s="320">
        <f>VLOOKUP(TRIM(B884),BirthdateDraft!$A$1:$M$7865,2,FALSE)</f>
        <v>35309</v>
      </c>
      <c r="O884" s="99">
        <v>2024</v>
      </c>
    </row>
    <row r="885" spans="1:15" ht="12.75" hidden="1" customHeight="1">
      <c r="A885" s="266" t="str">
        <f>Table16[[#This Row],[PosiDT $ $ $ions2]]</f>
        <v>G @</v>
      </c>
      <c r="B885" s="89" t="s">
        <v>5645</v>
      </c>
      <c r="C885" s="123" t="s">
        <v>83</v>
      </c>
      <c r="D885" t="s">
        <v>11915</v>
      </c>
      <c r="E885"/>
      <c r="F885"/>
      <c r="G885"/>
      <c r="H885"/>
      <c r="I885" s="8">
        <v>4</v>
      </c>
      <c r="J885" s="8"/>
      <c r="K885" s="114">
        <v>0</v>
      </c>
      <c r="M885" s="319" t="str">
        <f>VLOOKUP(TRIM(B885),'Team Rosters'!$B$1:$N$3777,2,FALSE)</f>
        <v>BLD</v>
      </c>
      <c r="N885" s="320">
        <f>VLOOKUP(TRIM(B885),BirthdateDraft!$A$1:$M$7865,2,FALSE)</f>
        <v>34136</v>
      </c>
      <c r="O885" s="99">
        <v>2024</v>
      </c>
    </row>
    <row r="886" spans="1:15" ht="12.75" hidden="1" customHeight="1">
      <c r="A886" s="266" t="str">
        <f>Table16[[#This Row],[PosiDT $ $ $ions2]]</f>
        <v>G @</v>
      </c>
      <c r="B886" s="89" t="s">
        <v>11375</v>
      </c>
      <c r="C886" s="123" t="s">
        <v>797</v>
      </c>
      <c r="D886" t="s">
        <v>11915</v>
      </c>
      <c r="E886"/>
      <c r="F886"/>
      <c r="G886"/>
      <c r="H886"/>
      <c r="I886" s="8">
        <v>0</v>
      </c>
      <c r="J886" s="8"/>
      <c r="K886" s="114">
        <v>0</v>
      </c>
      <c r="M886" s="319" t="str">
        <f>VLOOKUP(TRIM(B886),'Team Rosters'!$B$1:$N$3777,2,FALSE)</f>
        <v>CAVE</v>
      </c>
      <c r="N886" s="320">
        <f>VLOOKUP(TRIM(B886),BirthdateDraft!$A$1:$M$7865,2,FALSE)</f>
        <v>36252</v>
      </c>
      <c r="O886" s="99">
        <v>2024</v>
      </c>
    </row>
    <row r="887" spans="1:15" ht="12.75" hidden="1" customHeight="1">
      <c r="A887" s="266" t="str">
        <f>Table16[[#This Row],[PosiDT $ $ $ions2]]</f>
        <v>G @ OC @</v>
      </c>
      <c r="B887" s="89" t="s">
        <v>10963</v>
      </c>
      <c r="C887" s="123" t="s">
        <v>785</v>
      </c>
      <c r="D887" t="s">
        <v>11916</v>
      </c>
      <c r="E887"/>
      <c r="F887"/>
      <c r="G887"/>
      <c r="H887"/>
      <c r="I887" s="8">
        <v>0</v>
      </c>
      <c r="J887" s="8">
        <v>0</v>
      </c>
      <c r="K887" s="114">
        <v>0</v>
      </c>
      <c r="M887" s="319" t="str">
        <f>VLOOKUP(TRIM(B887),'Team Rosters'!$B$1:$N$3777,2,FALSE)</f>
        <v>AST</v>
      </c>
      <c r="N887" s="320">
        <f>VLOOKUP(TRIM(B887),BirthdateDraft!$A$1:$M$7865,2,FALSE)</f>
        <v>36475</v>
      </c>
      <c r="O887" s="99">
        <v>2024</v>
      </c>
    </row>
    <row r="888" spans="1:15" ht="12.75" hidden="1" customHeight="1">
      <c r="A888" s="266" t="str">
        <f>Table16[[#This Row],[PosiDT $ $ $ions2]]</f>
        <v>G @ OC @</v>
      </c>
      <c r="B888" s="89" t="s">
        <v>8157</v>
      </c>
      <c r="C888" s="123" t="s">
        <v>798</v>
      </c>
      <c r="D888" t="s">
        <v>11916</v>
      </c>
      <c r="E888"/>
      <c r="F888"/>
      <c r="G888"/>
      <c r="H888"/>
      <c r="I888" s="8">
        <v>0</v>
      </c>
      <c r="J888" s="8">
        <v>0</v>
      </c>
      <c r="K888" s="114">
        <v>0</v>
      </c>
      <c r="M888" s="319" t="str">
        <f>VLOOKUP(TRIM(B888),'Team Rosters'!$B$1:$N$3777,2,FALSE)</f>
        <v>NYC</v>
      </c>
      <c r="N888" s="320">
        <f>VLOOKUP(TRIM(B888),BirthdateDraft!$A$1:$M$7865,2,FALSE)</f>
        <v>35998</v>
      </c>
      <c r="O888" s="99">
        <v>2024</v>
      </c>
    </row>
    <row r="889" spans="1:15" ht="12.75" hidden="1" customHeight="1">
      <c r="A889" s="266" t="str">
        <f>Table16[[#This Row],[PosiDT $ $ $ions2]]</f>
        <v>OLB</v>
      </c>
      <c r="B889" s="89" t="s">
        <v>10947</v>
      </c>
      <c r="C889" s="123" t="s">
        <v>805</v>
      </c>
      <c r="D889" t="s">
        <v>1374</v>
      </c>
      <c r="E889" s="115" t="s">
        <v>4299</v>
      </c>
      <c r="F889" s="115"/>
      <c r="G889" s="8">
        <v>0</v>
      </c>
      <c r="H889" s="8"/>
      <c r="K889" s="233"/>
      <c r="M889" s="319" t="str">
        <f>VLOOKUP(TRIM(B889),'Team Rosters'!$B$1:$N$3777,2,FALSE)</f>
        <v>LAS</v>
      </c>
      <c r="N889" s="320">
        <f>VLOOKUP(TRIM(B889),BirthdateDraft!$A$1:$M$7865,2,FALSE)</f>
        <v>36628</v>
      </c>
      <c r="O889" s="99">
        <v>2024</v>
      </c>
    </row>
    <row r="890" spans="1:15" ht="12.75" hidden="1" customHeight="1">
      <c r="A890" s="266" t="str">
        <f>Table16[[#This Row],[PosiDT $ $ $ions2]]</f>
        <v>OLB</v>
      </c>
      <c r="B890" s="89" t="s">
        <v>9999</v>
      </c>
      <c r="C890" s="123" t="s">
        <v>797</v>
      </c>
      <c r="D890" t="s">
        <v>1374</v>
      </c>
      <c r="E890" s="115" t="s">
        <v>4297</v>
      </c>
      <c r="F890" s="115"/>
      <c r="G890" s="8">
        <v>0</v>
      </c>
      <c r="H890" s="8"/>
      <c r="K890" s="233"/>
      <c r="M890" s="319" t="e">
        <f>VLOOKUP(TRIM(B890),'Team Rosters'!$B$1:$N$3777,2,FALSE)</f>
        <v>#N/A</v>
      </c>
      <c r="N890" s="320">
        <f>VLOOKUP(TRIM(B890),BirthdateDraft!$A$1:$M$7865,2,FALSE)</f>
        <v>36276</v>
      </c>
      <c r="O890" s="99">
        <v>2024</v>
      </c>
    </row>
    <row r="891" spans="1:15" ht="12.75" hidden="1" customHeight="1">
      <c r="A891" s="266" t="str">
        <f>Table16[[#This Row],[PosiDT $ $ $ions2]]</f>
        <v>OLB</v>
      </c>
      <c r="B891" s="89" t="s">
        <v>8991</v>
      </c>
      <c r="C891" s="123" t="s">
        <v>90</v>
      </c>
      <c r="D891" t="s">
        <v>1374</v>
      </c>
      <c r="E891" s="115" t="s">
        <v>4299</v>
      </c>
      <c r="F891" s="115"/>
      <c r="G891" s="8">
        <v>0</v>
      </c>
      <c r="H891" s="8"/>
      <c r="K891" s="233"/>
      <c r="M891" s="319" t="e">
        <f>VLOOKUP(TRIM(B891),'Team Rosters'!$B$1:$N$3777,2,FALSE)</f>
        <v>#N/A</v>
      </c>
      <c r="N891" s="320">
        <f>VLOOKUP(TRIM(B891),BirthdateDraft!$A$1:$M$7865,2,FALSE)</f>
        <v>35780</v>
      </c>
      <c r="O891" s="99">
        <v>2024</v>
      </c>
    </row>
    <row r="892" spans="1:15" ht="12.75" hidden="1" customHeight="1">
      <c r="A892" s="266" t="str">
        <f>Table16[[#This Row],[PosiDT $ $ $ions2]]</f>
        <v>OLB</v>
      </c>
      <c r="B892" s="89" t="s">
        <v>10027</v>
      </c>
      <c r="C892" s="123" t="s">
        <v>808</v>
      </c>
      <c r="D892" t="s">
        <v>1374</v>
      </c>
      <c r="E892" s="115" t="s">
        <v>4299</v>
      </c>
      <c r="F892" s="115"/>
      <c r="G892" s="8">
        <v>12</v>
      </c>
      <c r="H892" s="8">
        <v>1</v>
      </c>
      <c r="K892" s="233"/>
      <c r="M892" s="319" t="str">
        <f>VLOOKUP(TRIM(B892),'Team Rosters'!$B$1:$N$3777,2,FALSE)</f>
        <v>LON</v>
      </c>
      <c r="N892" s="320">
        <f>VLOOKUP(TRIM(B892),BirthdateDraft!$A$1:$M$7865,2,FALSE)</f>
        <v>36429</v>
      </c>
      <c r="O892" s="99">
        <v>2024</v>
      </c>
    </row>
    <row r="893" spans="1:15" ht="12.75" hidden="1" customHeight="1">
      <c r="A893" s="266" t="str">
        <f>Table16[[#This Row],[PosiDT $ $ $ions2]]</f>
        <v>OLB</v>
      </c>
      <c r="B893" s="89" t="s">
        <v>11018</v>
      </c>
      <c r="C893" s="123" t="s">
        <v>2798</v>
      </c>
      <c r="D893" t="s">
        <v>1374</v>
      </c>
      <c r="E893" s="115" t="s">
        <v>4299</v>
      </c>
      <c r="F893" s="115"/>
      <c r="G893" s="8">
        <v>0</v>
      </c>
      <c r="H893" s="8"/>
      <c r="K893" s="233"/>
      <c r="M893" s="319" t="e">
        <f>VLOOKUP(TRIM(B893),'Team Rosters'!$B$1:$N$3777,2,FALSE)</f>
        <v>#N/A</v>
      </c>
      <c r="N893" s="320">
        <f>VLOOKUP(TRIM(B893),BirthdateDraft!$A$1:$M$7865,2,FALSE)</f>
        <v>36613</v>
      </c>
      <c r="O893" s="99">
        <v>2024</v>
      </c>
    </row>
    <row r="894" spans="1:15" ht="12.75" hidden="1" customHeight="1">
      <c r="A894" s="266" t="str">
        <f>Table16[[#This Row],[PosiDT $ $ $ions2]]</f>
        <v>OLB</v>
      </c>
      <c r="B894" s="89" t="s">
        <v>6604</v>
      </c>
      <c r="C894" s="123" t="s">
        <v>792</v>
      </c>
      <c r="D894" t="s">
        <v>1374</v>
      </c>
      <c r="E894" s="115" t="s">
        <v>4299</v>
      </c>
      <c r="F894" s="115"/>
      <c r="G894" s="8">
        <v>7</v>
      </c>
      <c r="H894" s="8"/>
      <c r="K894" s="233"/>
      <c r="M894" s="319" t="str">
        <f>VLOOKUP(TRIM(B894),'Team Rosters'!$B$1:$N$3777,2,FALSE)</f>
        <v>FER</v>
      </c>
      <c r="N894" s="320">
        <f>VLOOKUP(TRIM(B894),BirthdateDraft!$A$1:$M$7865,2,FALSE)</f>
        <v>35043</v>
      </c>
      <c r="O894" s="99">
        <v>2024</v>
      </c>
    </row>
    <row r="895" spans="1:15" ht="12.75" hidden="1" customHeight="1">
      <c r="A895" s="266" t="str">
        <f>Table16[[#This Row],[PosiDT $ $ $ions2]]</f>
        <v>OLB</v>
      </c>
      <c r="B895" s="89" t="s">
        <v>8025</v>
      </c>
      <c r="C895" s="123" t="s">
        <v>805</v>
      </c>
      <c r="D895" t="s">
        <v>1374</v>
      </c>
      <c r="E895" s="115" t="s">
        <v>4299</v>
      </c>
      <c r="F895" s="115"/>
      <c r="G895" s="8">
        <v>4</v>
      </c>
      <c r="H895" s="8"/>
      <c r="K895" s="233"/>
      <c r="M895" s="319" t="str">
        <f>VLOOKUP(TRIM(B895),'Team Rosters'!$B$1:$N$3777,2,FALSE)</f>
        <v>LAS</v>
      </c>
      <c r="N895" s="320">
        <f>VLOOKUP(TRIM(B895),BirthdateDraft!$A$1:$M$7865,2,FALSE)</f>
        <v>36366</v>
      </c>
      <c r="O895" s="99">
        <v>2024</v>
      </c>
    </row>
    <row r="896" spans="1:15" ht="12.75" hidden="1" customHeight="1">
      <c r="A896" s="266" t="str">
        <f>Table16[[#This Row],[PosiDT $ $ $ions2]]</f>
        <v>OLB</v>
      </c>
      <c r="B896" s="89" t="s">
        <v>9151</v>
      </c>
      <c r="C896" s="123" t="s">
        <v>790</v>
      </c>
      <c r="D896" t="s">
        <v>1374</v>
      </c>
      <c r="E896" s="115" t="s">
        <v>4299</v>
      </c>
      <c r="F896" s="115"/>
      <c r="G896" s="8">
        <v>8</v>
      </c>
      <c r="H896" s="8"/>
      <c r="K896" s="233"/>
      <c r="M896" s="319" t="str">
        <f>VLOOKUP(TRIM(B896),'Team Rosters'!$B$1:$N$3777,2,FALSE)</f>
        <v>ACM</v>
      </c>
      <c r="N896" s="320">
        <f>VLOOKUP(TRIM(B896),BirthdateDraft!$A$1:$M$7865,2,FALSE)</f>
        <v>36482</v>
      </c>
      <c r="O896" s="99">
        <v>2024</v>
      </c>
    </row>
    <row r="897" spans="1:15" ht="12.75" hidden="1" customHeight="1">
      <c r="A897" s="266" t="str">
        <f>Table16[[#This Row],[PosiDT $ $ $ions2]]</f>
        <v>OLB</v>
      </c>
      <c r="B897" s="89" t="s">
        <v>10045</v>
      </c>
      <c r="C897" s="123" t="s">
        <v>817</v>
      </c>
      <c r="D897" t="s">
        <v>1374</v>
      </c>
      <c r="E897" s="115" t="s">
        <v>4299</v>
      </c>
      <c r="F897" s="115"/>
      <c r="G897" s="8">
        <v>7</v>
      </c>
      <c r="H897" s="8"/>
      <c r="K897" s="233"/>
      <c r="M897" s="319" t="str">
        <f>VLOOKUP(TRIM(B897),'Team Rosters'!$B$1:$N$3777,2,FALSE)</f>
        <v>VIR</v>
      </c>
      <c r="N897" s="320">
        <f>VLOOKUP(TRIM(B897),BirthdateDraft!$A$1:$M$7865,2,FALSE)</f>
        <v>36543</v>
      </c>
      <c r="O897" s="99">
        <v>2024</v>
      </c>
    </row>
    <row r="898" spans="1:15" ht="12.75" hidden="1" customHeight="1">
      <c r="A898" s="266" t="str">
        <f>Table16[[#This Row],[PosiDT $ $ $ions2]]</f>
        <v>OLB</v>
      </c>
      <c r="B898" s="89" t="s">
        <v>7929</v>
      </c>
      <c r="C898" s="123" t="s">
        <v>166</v>
      </c>
      <c r="D898" t="s">
        <v>1374</v>
      </c>
      <c r="E898" s="115" t="s">
        <v>4299</v>
      </c>
      <c r="F898" s="115"/>
      <c r="G898" s="8">
        <v>3</v>
      </c>
      <c r="H898" s="8"/>
      <c r="K898" s="233"/>
      <c r="M898" s="319" t="str">
        <f>VLOOKUP(TRIM(B898),'Team Rosters'!$B$1:$N$3777,2,FALSE)</f>
        <v>LAS</v>
      </c>
      <c r="N898" s="320">
        <f>VLOOKUP(TRIM(B898),BirthdateDraft!$A$1:$M$7865,2,FALSE)</f>
        <v>35594</v>
      </c>
      <c r="O898" s="99">
        <v>2024</v>
      </c>
    </row>
    <row r="899" spans="1:15" ht="12.75" hidden="1" customHeight="1">
      <c r="A899" s="266" t="str">
        <f>Table16[[#This Row],[PosiDT $ $ $ions2]]</f>
        <v>OLB</v>
      </c>
      <c r="B899" s="89" t="s">
        <v>4984</v>
      </c>
      <c r="C899" s="123" t="s">
        <v>803</v>
      </c>
      <c r="D899" t="s">
        <v>1374</v>
      </c>
      <c r="E899" s="115" t="s">
        <v>4299</v>
      </c>
      <c r="F899" s="115"/>
      <c r="G899" s="8">
        <v>6</v>
      </c>
      <c r="H899" s="8"/>
      <c r="K899" s="233"/>
      <c r="M899" s="319" t="str">
        <f>VLOOKUP(TRIM(B899),'Team Rosters'!$B$1:$N$3777,2,FALSE)</f>
        <v>BIR</v>
      </c>
      <c r="N899" s="320">
        <f>VLOOKUP(TRIM(B899),BirthdateDraft!$A$1:$M$7865,2,FALSE)</f>
        <v>33310</v>
      </c>
      <c r="O899" s="99">
        <v>2024</v>
      </c>
    </row>
    <row r="900" spans="1:15" ht="12.75" hidden="1" customHeight="1">
      <c r="A900" s="266" t="str">
        <f>Table16[[#This Row],[PosiDT $ $ $ions2]]</f>
        <v>OLB</v>
      </c>
      <c r="B900" s="89" t="s">
        <v>5021</v>
      </c>
      <c r="C900" s="123" t="s">
        <v>798</v>
      </c>
      <c r="D900" t="s">
        <v>1374</v>
      </c>
      <c r="E900" s="115" t="s">
        <v>4299</v>
      </c>
      <c r="F900" s="115"/>
      <c r="G900" s="8">
        <v>5</v>
      </c>
      <c r="H900" s="8"/>
      <c r="K900" s="233"/>
      <c r="M900" s="319" t="str">
        <f>VLOOKUP(TRIM(B900),'Team Rosters'!$B$1:$N$3777,2,FALSE)</f>
        <v>BIR</v>
      </c>
      <c r="N900" s="320">
        <f>VLOOKUP(TRIM(B900),BirthdateDraft!$A$1:$M$7865,2,FALSE)</f>
        <v>33870</v>
      </c>
      <c r="O900" s="99">
        <v>2024</v>
      </c>
    </row>
    <row r="901" spans="1:15" ht="12.75" hidden="1" customHeight="1">
      <c r="A901" s="266" t="str">
        <f>Table16[[#This Row],[PosiDT $ $ $ions2]]</f>
        <v>OLB</v>
      </c>
      <c r="B901" s="89" t="s">
        <v>11097</v>
      </c>
      <c r="C901" s="123" t="s">
        <v>5390</v>
      </c>
      <c r="D901" t="s">
        <v>1374</v>
      </c>
      <c r="E901" s="115" t="s">
        <v>4299</v>
      </c>
      <c r="F901" s="115"/>
      <c r="G901" s="8">
        <v>0</v>
      </c>
      <c r="H901" s="8"/>
      <c r="K901" s="233"/>
      <c r="M901" s="319" t="e">
        <f>VLOOKUP(TRIM(B901),'Team Rosters'!$B$1:$N$3777,2,FALSE)</f>
        <v>#N/A</v>
      </c>
      <c r="N901" s="320">
        <f>VLOOKUP(TRIM(B901),BirthdateDraft!$A$1:$M$7865,2,FALSE)</f>
        <v>36621</v>
      </c>
      <c r="O901" s="99">
        <v>2024</v>
      </c>
    </row>
    <row r="902" spans="1:15" ht="12.75" hidden="1" customHeight="1">
      <c r="A902" s="266" t="str">
        <f>Table16[[#This Row],[PosiDT $ $ $ions2]]</f>
        <v>OLB</v>
      </c>
      <c r="B902" s="89" t="s">
        <v>11109</v>
      </c>
      <c r="C902" s="123" t="s">
        <v>803</v>
      </c>
      <c r="D902" t="s">
        <v>1374</v>
      </c>
      <c r="E902" s="115" t="s">
        <v>4299</v>
      </c>
      <c r="F902" s="115"/>
      <c r="G902" s="8">
        <v>5</v>
      </c>
      <c r="H902" s="8"/>
      <c r="K902" s="233"/>
      <c r="M902" s="319" t="str">
        <f>VLOOKUP(TRIM(B902),'Team Rosters'!$B$1:$N$3777,2,FALSE)</f>
        <v>ROS</v>
      </c>
      <c r="N902" s="320">
        <f>VLOOKUP(TRIM(B902),BirthdateDraft!$A$1:$M$7865,2,FALSE)</f>
        <v>37216</v>
      </c>
      <c r="O902" s="99">
        <v>2024</v>
      </c>
    </row>
    <row r="903" spans="1:15" ht="12.75" hidden="1" customHeight="1">
      <c r="A903" s="266" t="str">
        <f>Table16[[#This Row],[PosiDT $ $ $ions2]]</f>
        <v>OLB</v>
      </c>
      <c r="B903" s="89" t="s">
        <v>7128</v>
      </c>
      <c r="C903" s="123" t="s">
        <v>5991</v>
      </c>
      <c r="D903" t="s">
        <v>1374</v>
      </c>
      <c r="E903" s="115" t="s">
        <v>4299</v>
      </c>
      <c r="F903" s="115"/>
      <c r="G903" s="8">
        <v>3</v>
      </c>
      <c r="H903" s="8"/>
      <c r="K903" s="233"/>
      <c r="M903" s="319" t="str">
        <f>VLOOKUP(TRIM(B903),'Team Rosters'!$B$1:$N$3777,2,FALSE)</f>
        <v>VER</v>
      </c>
      <c r="N903" s="320">
        <f>VLOOKUP(TRIM(B903),BirthdateDraft!$A$1:$M$7865,2,FALSE)</f>
        <v>35079</v>
      </c>
      <c r="O903" s="99">
        <v>2024</v>
      </c>
    </row>
    <row r="904" spans="1:15" ht="12.75" hidden="1" customHeight="1">
      <c r="A904" s="266" t="str">
        <f>Table16[[#This Row],[PosiDT $ $ $ions2]]</f>
        <v>OLB</v>
      </c>
      <c r="B904" s="89" t="s">
        <v>7158</v>
      </c>
      <c r="C904" s="123" t="s">
        <v>1634</v>
      </c>
      <c r="D904" t="s">
        <v>1374</v>
      </c>
      <c r="E904" s="115" t="s">
        <v>4299</v>
      </c>
      <c r="F904" s="115"/>
      <c r="G904" s="8">
        <v>3</v>
      </c>
      <c r="H904" s="8"/>
      <c r="K904" s="233"/>
      <c r="M904" s="319" t="e">
        <f>VLOOKUP(TRIM(B904),'Team Rosters'!$B$1:$N$3777,2,FALSE)</f>
        <v>#N/A</v>
      </c>
      <c r="N904" s="320">
        <f>VLOOKUP(TRIM(B904),BirthdateDraft!$A$1:$M$7865,2,FALSE)</f>
        <v>32624</v>
      </c>
      <c r="O904" s="99">
        <v>2024</v>
      </c>
    </row>
    <row r="905" spans="1:15" ht="12.75" hidden="1" customHeight="1">
      <c r="A905" s="266" t="str">
        <f>Table16[[#This Row],[PosiDT $ $ $ions2]]</f>
        <v>OLB</v>
      </c>
      <c r="B905" s="89" t="s">
        <v>340</v>
      </c>
      <c r="C905" s="123" t="s">
        <v>1634</v>
      </c>
      <c r="D905" t="s">
        <v>1374</v>
      </c>
      <c r="E905" s="115" t="s">
        <v>4299</v>
      </c>
      <c r="F905" s="115"/>
      <c r="G905" s="8">
        <v>3</v>
      </c>
      <c r="H905" s="8"/>
      <c r="K905" s="233"/>
      <c r="M905" s="319" t="str">
        <f>VLOOKUP(TRIM(B905),'Team Rosters'!$B$1:$N$3777,2,FALSE)</f>
        <v>ROS</v>
      </c>
      <c r="N905" s="320">
        <f>VLOOKUP(TRIM(B905),BirthdateDraft!$A$1:$M$7865,2,FALSE)</f>
        <v>32082</v>
      </c>
      <c r="O905" s="99">
        <v>2024</v>
      </c>
    </row>
    <row r="906" spans="1:15" ht="12.75" hidden="1" customHeight="1">
      <c r="A906" s="266" t="str">
        <f>Table16[[#This Row],[PosiDT $ $ $ions2]]</f>
        <v>OLB</v>
      </c>
      <c r="B906" s="89" t="s">
        <v>11140</v>
      </c>
      <c r="C906" s="123" t="s">
        <v>797</v>
      </c>
      <c r="D906" t="s">
        <v>1374</v>
      </c>
      <c r="E906" s="115" t="s">
        <v>4299</v>
      </c>
      <c r="F906" s="115"/>
      <c r="G906" s="8">
        <v>0</v>
      </c>
      <c r="H906" s="8"/>
      <c r="K906" s="233"/>
      <c r="M906" s="319" t="str">
        <f>VLOOKUP(TRIM(B906),'Team Rosters'!$B$1:$N$3777,2,FALSE)</f>
        <v>ROS</v>
      </c>
      <c r="N906" s="320">
        <f>VLOOKUP(TRIM(B906),BirthdateDraft!$A$1:$M$7865,2,FALSE)</f>
        <v>36097</v>
      </c>
      <c r="O906" s="99">
        <v>2024</v>
      </c>
    </row>
    <row r="907" spans="1:15" ht="12.75" hidden="1" customHeight="1">
      <c r="A907" s="266" t="str">
        <f>Table16[[#This Row],[PosiDT $ $ $ions2]]</f>
        <v>OLB</v>
      </c>
      <c r="B907" s="89" t="s">
        <v>5505</v>
      </c>
      <c r="C907" s="123" t="s">
        <v>785</v>
      </c>
      <c r="D907" t="s">
        <v>1374</v>
      </c>
      <c r="E907" s="115" t="s">
        <v>4299</v>
      </c>
      <c r="F907" s="115"/>
      <c r="G907" s="8">
        <v>6</v>
      </c>
      <c r="H907" s="8"/>
      <c r="K907" s="233"/>
      <c r="M907" s="319" t="str">
        <f>VLOOKUP(TRIM(B907),'Team Rosters'!$B$1:$N$3777,2,FALSE)</f>
        <v>BLD</v>
      </c>
      <c r="N907" s="320">
        <f>VLOOKUP(TRIM(B907),BirthdateDraft!$A$1:$M$7865,2,FALSE)</f>
        <v>33831</v>
      </c>
      <c r="O907" s="99">
        <v>2024</v>
      </c>
    </row>
    <row r="908" spans="1:15" ht="12.75" hidden="1" customHeight="1">
      <c r="A908" s="266" t="str">
        <f>Table16[[#This Row],[PosiDT $ $ $ions2]]</f>
        <v>OLB</v>
      </c>
      <c r="B908" s="89" t="s">
        <v>11178</v>
      </c>
      <c r="C908" s="123" t="s">
        <v>5390</v>
      </c>
      <c r="D908" t="s">
        <v>1374</v>
      </c>
      <c r="E908" s="115" t="s">
        <v>4299</v>
      </c>
      <c r="F908" s="115"/>
      <c r="G908" s="8">
        <v>0</v>
      </c>
      <c r="H908" s="8"/>
      <c r="K908" s="233"/>
      <c r="M908" s="319" t="e">
        <f>VLOOKUP(TRIM(B908),'Team Rosters'!$B$1:$N$3777,2,FALSE)</f>
        <v>#N/A</v>
      </c>
      <c r="N908" s="320">
        <f>VLOOKUP(TRIM(B908),BirthdateDraft!$A$1:$M$7865,2,FALSE)</f>
        <v>36168</v>
      </c>
      <c r="O908" s="99">
        <v>2024</v>
      </c>
    </row>
    <row r="909" spans="1:15" ht="12.75" hidden="1" customHeight="1">
      <c r="A909" s="266" t="str">
        <f>Table16[[#This Row],[PosiDT $ $ $ions2]]</f>
        <v>OLB</v>
      </c>
      <c r="B909" s="89" t="s">
        <v>829</v>
      </c>
      <c r="C909" s="123" t="s">
        <v>814</v>
      </c>
      <c r="D909" t="s">
        <v>1374</v>
      </c>
      <c r="E909" s="115" t="s">
        <v>4299</v>
      </c>
      <c r="F909" s="115"/>
      <c r="G909" s="8">
        <v>0</v>
      </c>
      <c r="H909" s="8"/>
      <c r="K909" s="233"/>
      <c r="M909" s="319" t="str">
        <f>VLOOKUP(TRIM(B909),'Team Rosters'!$B$1:$N$3777,2,FALSE)</f>
        <v>TOK</v>
      </c>
      <c r="N909" s="320">
        <f>VLOOKUP(TRIM(B909),BirthdateDraft!$A$1:$M$7865,2,FALSE)</f>
        <v>32593</v>
      </c>
      <c r="O909" s="99">
        <v>2024</v>
      </c>
    </row>
    <row r="910" spans="1:15" ht="12.75" hidden="1" customHeight="1">
      <c r="A910" s="266" t="str">
        <f>Table16[[#This Row],[PosiDT $ $ $ions2]]</f>
        <v>OLB</v>
      </c>
      <c r="B910" s="89" t="s">
        <v>7237</v>
      </c>
      <c r="C910" s="123" t="s">
        <v>806</v>
      </c>
      <c r="D910" t="s">
        <v>1374</v>
      </c>
      <c r="E910" s="115" t="s">
        <v>4299</v>
      </c>
      <c r="F910" s="115"/>
      <c r="G910" s="8">
        <v>5</v>
      </c>
      <c r="H910" s="8"/>
      <c r="K910" s="233"/>
      <c r="M910" s="319" t="str">
        <f>VLOOKUP(TRIM(B910),'Team Rosters'!$B$1:$N$3777,2,FALSE)</f>
        <v>DRA</v>
      </c>
      <c r="N910" s="320">
        <f>VLOOKUP(TRIM(B910),BirthdateDraft!$A$1:$M$7865,2,FALSE)</f>
        <v>35493</v>
      </c>
      <c r="O910" s="99">
        <v>2024</v>
      </c>
    </row>
    <row r="911" spans="1:15" ht="12.75" hidden="1" customHeight="1">
      <c r="A911" s="266" t="str">
        <f>Table16[[#This Row],[PosiDT $ $ $ions2]]</f>
        <v>OLB</v>
      </c>
      <c r="B911" s="89" t="s">
        <v>9986</v>
      </c>
      <c r="C911" s="123" t="s">
        <v>801</v>
      </c>
      <c r="D911" t="s">
        <v>1374</v>
      </c>
      <c r="E911" s="115" t="s">
        <v>4299</v>
      </c>
      <c r="F911" s="115"/>
      <c r="G911" s="8">
        <v>2</v>
      </c>
      <c r="H911" s="8"/>
      <c r="K911" s="233"/>
      <c r="M911" s="319" t="str">
        <f>VLOOKUP(TRIM(B911),'Team Rosters'!$B$1:$N$3777,2,FALSE)</f>
        <v>VIR</v>
      </c>
      <c r="N911" s="320">
        <f>VLOOKUP(TRIM(B911),BirthdateDraft!$A$1:$M$7865,2,FALSE)</f>
        <v>36663</v>
      </c>
      <c r="O911" s="99">
        <v>2024</v>
      </c>
    </row>
    <row r="912" spans="1:15" ht="12.75" hidden="1" customHeight="1">
      <c r="A912" s="266" t="str">
        <f>Table16[[#This Row],[PosiDT $ $ $ions2]]</f>
        <v>OLB</v>
      </c>
      <c r="B912" s="89" t="s">
        <v>11219</v>
      </c>
      <c r="C912" s="123" t="s">
        <v>790</v>
      </c>
      <c r="D912" t="s">
        <v>1374</v>
      </c>
      <c r="E912" s="115" t="s">
        <v>4299</v>
      </c>
      <c r="F912" s="115"/>
      <c r="G912" s="8">
        <v>8</v>
      </c>
      <c r="H912" s="8"/>
      <c r="K912" s="233"/>
      <c r="M912" s="319" t="str">
        <f>VLOOKUP(TRIM(B912),'Team Rosters'!$B$1:$N$3777,2,FALSE)</f>
        <v>FER</v>
      </c>
      <c r="N912" s="320">
        <f>VLOOKUP(TRIM(B912),BirthdateDraft!$A$1:$M$7865,2,FALSE)</f>
        <v>37351</v>
      </c>
      <c r="O912" s="99">
        <v>2024</v>
      </c>
    </row>
    <row r="913" spans="1:15" ht="12.75" hidden="1" customHeight="1">
      <c r="A913" s="266" t="str">
        <f>Table16[[#This Row],[PosiDT $ $ $ions2]]</f>
        <v>OLB</v>
      </c>
      <c r="B913" s="89" t="s">
        <v>8885</v>
      </c>
      <c r="C913" s="123" t="s">
        <v>1634</v>
      </c>
      <c r="D913" t="s">
        <v>1374</v>
      </c>
      <c r="E913" s="115" t="s">
        <v>4298</v>
      </c>
      <c r="F913" s="115"/>
      <c r="G913" s="8">
        <v>8</v>
      </c>
      <c r="H913" s="8"/>
      <c r="K913" s="233"/>
      <c r="M913" s="319" t="str">
        <f>VLOOKUP(TRIM(B913),'Team Rosters'!$B$1:$N$3777,2,FALSE)</f>
        <v>DAY</v>
      </c>
      <c r="N913" s="320">
        <f>VLOOKUP(TRIM(B913),BirthdateDraft!$A$1:$M$7865,2,FALSE)</f>
        <v>36281</v>
      </c>
      <c r="O913" s="99">
        <v>2024</v>
      </c>
    </row>
    <row r="914" spans="1:15" ht="12.75" hidden="1" customHeight="1">
      <c r="A914" s="266" t="str">
        <f>Table16[[#This Row],[PosiDT $ $ $ions2]]</f>
        <v>OLB</v>
      </c>
      <c r="B914" s="89" t="s">
        <v>10322</v>
      </c>
      <c r="C914" s="123" t="s">
        <v>803</v>
      </c>
      <c r="D914" t="s">
        <v>1374</v>
      </c>
      <c r="E914" s="115" t="s">
        <v>4297</v>
      </c>
      <c r="F914" s="115"/>
      <c r="G914" s="8">
        <v>3</v>
      </c>
      <c r="H914" s="8"/>
      <c r="K914" s="233"/>
      <c r="M914" s="319" t="str">
        <f>VLOOKUP(TRIM(B914),'Team Rosters'!$B$1:$N$3777,2,FALSE)</f>
        <v>DAY</v>
      </c>
      <c r="N914" s="320" t="e">
        <f>VLOOKUP(TRIM(B914),BirthdateDraft!$A$1:$M$7865,2,FALSE)</f>
        <v>#N/A</v>
      </c>
      <c r="O914" s="99">
        <v>2024</v>
      </c>
    </row>
    <row r="915" spans="1:15" ht="12.75" hidden="1" customHeight="1">
      <c r="A915" s="266" t="str">
        <f>Table16[[#This Row],[PosiDT $ $ $ions2]]</f>
        <v>OLB</v>
      </c>
      <c r="B915" s="89" t="s">
        <v>11254</v>
      </c>
      <c r="C915" s="123" t="s">
        <v>801</v>
      </c>
      <c r="D915" t="s">
        <v>1374</v>
      </c>
      <c r="E915" s="115" t="s">
        <v>4299</v>
      </c>
      <c r="F915" s="115"/>
      <c r="G915" s="8">
        <v>2</v>
      </c>
      <c r="H915" s="8"/>
      <c r="K915" s="233"/>
      <c r="M915" s="319" t="str">
        <f>VLOOKUP(TRIM(B915),'Team Rosters'!$B$1:$N$3777,2,FALSE)</f>
        <v>TOR</v>
      </c>
      <c r="N915" s="320">
        <f>VLOOKUP(TRIM(B915),BirthdateDraft!$A$1:$M$7865,2,FALSE)</f>
        <v>36163</v>
      </c>
      <c r="O915" s="99">
        <v>2024</v>
      </c>
    </row>
    <row r="916" spans="1:15" ht="12.75" hidden="1" customHeight="1">
      <c r="A916" s="266" t="str">
        <f>Table16[[#This Row],[PosiDT $ $ $ions2]]</f>
        <v>OLB</v>
      </c>
      <c r="B916" s="89" t="s">
        <v>6116</v>
      </c>
      <c r="C916" s="123" t="s">
        <v>8191</v>
      </c>
      <c r="D916" t="s">
        <v>1374</v>
      </c>
      <c r="E916" s="115" t="s">
        <v>4297</v>
      </c>
      <c r="F916" s="115"/>
      <c r="G916" s="8">
        <v>0</v>
      </c>
      <c r="H916" s="8"/>
      <c r="K916" s="233"/>
      <c r="M916" s="319" t="e">
        <f>VLOOKUP(TRIM(B916),'Team Rosters'!$B$1:$N$3777,2,FALSE)</f>
        <v>#N/A</v>
      </c>
      <c r="N916" s="320">
        <f>VLOOKUP(TRIM(B916),BirthdateDraft!$A$1:$M$7865,2,FALSE)</f>
        <v>34811</v>
      </c>
      <c r="O916" s="99">
        <v>2024</v>
      </c>
    </row>
    <row r="917" spans="1:15" ht="12.75" hidden="1" customHeight="1">
      <c r="A917" s="266" t="str">
        <f>Table16[[#This Row],[PosiDT $ $ $ions2]]</f>
        <v>OLB</v>
      </c>
      <c r="B917" s="89" t="s">
        <v>8889</v>
      </c>
      <c r="C917" s="123" t="s">
        <v>5991</v>
      </c>
      <c r="D917" t="s">
        <v>1374</v>
      </c>
      <c r="E917" s="115" t="s">
        <v>4299</v>
      </c>
      <c r="F917" s="115"/>
      <c r="G917" s="8">
        <v>0</v>
      </c>
      <c r="H917" s="8"/>
      <c r="K917" s="233"/>
      <c r="M917" s="319" t="e">
        <f>VLOOKUP(TRIM(B917),'Team Rosters'!$B$1:$N$3777,2,FALSE)</f>
        <v>#N/A</v>
      </c>
      <c r="N917" s="320">
        <f>VLOOKUP(TRIM(B917),BirthdateDraft!$A$1:$M$7865,2,FALSE)</f>
        <v>36069</v>
      </c>
      <c r="O917" s="99">
        <v>2024</v>
      </c>
    </row>
    <row r="918" spans="1:15" ht="12.75" hidden="1" customHeight="1">
      <c r="A918" s="266" t="str">
        <f>Table16[[#This Row],[PosiDT $ $ $ions2]]</f>
        <v>OLB</v>
      </c>
      <c r="B918" s="89" t="s">
        <v>11283</v>
      </c>
      <c r="C918" s="123" t="s">
        <v>804</v>
      </c>
      <c r="D918" t="s">
        <v>1374</v>
      </c>
      <c r="E918" s="115" t="s">
        <v>4299</v>
      </c>
      <c r="F918" s="115"/>
      <c r="G918" s="8">
        <v>3</v>
      </c>
      <c r="H918" s="8"/>
      <c r="K918" s="233"/>
      <c r="M918" s="319" t="str">
        <f>VLOOKUP(TRIM(B918),'Team Rosters'!$B$1:$N$3777,2,FALSE)</f>
        <v>LAS</v>
      </c>
      <c r="N918" s="320">
        <f>VLOOKUP(TRIM(B918),BirthdateDraft!$A$1:$M$7865,2,FALSE)</f>
        <v>36909</v>
      </c>
      <c r="O918" s="99">
        <v>2024</v>
      </c>
    </row>
    <row r="919" spans="1:15" ht="12.75" hidden="1" customHeight="1">
      <c r="A919" s="266" t="str">
        <f>Table16[[#This Row],[PosiDT $ $ $ions2]]</f>
        <v>OLB</v>
      </c>
      <c r="B919" s="89" t="s">
        <v>8977</v>
      </c>
      <c r="C919" s="123" t="s">
        <v>813</v>
      </c>
      <c r="D919" t="s">
        <v>1374</v>
      </c>
      <c r="E919" s="115" t="s">
        <v>4299</v>
      </c>
      <c r="F919" s="115"/>
      <c r="G919" s="8">
        <v>8</v>
      </c>
      <c r="H919" s="8"/>
      <c r="K919" s="233"/>
      <c r="M919" s="319" t="str">
        <f>VLOOKUP(TRIM(B919),'Team Rosters'!$B$1:$N$3777,2,FALSE)</f>
        <v>LON</v>
      </c>
      <c r="N919" s="320">
        <f>VLOOKUP(TRIM(B919),BirthdateDraft!$A$1:$M$7865,2,FALSE)</f>
        <v>35490</v>
      </c>
      <c r="O919" s="99">
        <v>2024</v>
      </c>
    </row>
    <row r="920" spans="1:15" ht="12.75" hidden="1" customHeight="1">
      <c r="A920" s="266" t="str">
        <f>Table16[[#This Row],[PosiDT $ $ $ions2]]</f>
        <v>OLB</v>
      </c>
      <c r="B920" s="89" t="s">
        <v>10304</v>
      </c>
      <c r="C920" s="123" t="s">
        <v>790</v>
      </c>
      <c r="D920" t="s">
        <v>1374</v>
      </c>
      <c r="E920" s="115" t="s">
        <v>4299</v>
      </c>
      <c r="F920" s="115"/>
      <c r="G920" s="8">
        <v>0</v>
      </c>
      <c r="H920" s="8"/>
      <c r="K920" s="233"/>
      <c r="M920" s="319" t="str">
        <f>VLOOKUP(TRIM(B920),'Team Rosters'!$B$1:$N$3777,2,FALSE)</f>
        <v>BEA</v>
      </c>
      <c r="N920" s="320" t="e">
        <f>VLOOKUP(TRIM(B920),BirthdateDraft!$A$1:$M$7865,2,FALSE)</f>
        <v>#N/A</v>
      </c>
      <c r="O920" s="99">
        <v>2024</v>
      </c>
    </row>
    <row r="921" spans="1:15" ht="12.75" hidden="1" customHeight="1">
      <c r="A921" s="266" t="str">
        <f>Table16[[#This Row],[PosiDT $ $ $ions2]]</f>
        <v>OLB</v>
      </c>
      <c r="B921" s="89" t="s">
        <v>10277</v>
      </c>
      <c r="C921" s="123" t="s">
        <v>5390</v>
      </c>
      <c r="D921" t="s">
        <v>1374</v>
      </c>
      <c r="E921" s="115" t="s">
        <v>4299</v>
      </c>
      <c r="F921" s="115"/>
      <c r="G921" s="8">
        <v>0</v>
      </c>
      <c r="H921" s="8"/>
      <c r="K921" s="233"/>
      <c r="M921" s="319" t="e">
        <f>VLOOKUP(TRIM(B921),'Team Rosters'!$B$1:$N$3777,2,FALSE)</f>
        <v>#N/A</v>
      </c>
      <c r="N921" s="320">
        <f>VLOOKUP(TRIM(B921),BirthdateDraft!$A$1:$M$7865,2,FALSE)</f>
        <v>35820</v>
      </c>
      <c r="O921" s="99">
        <v>2024</v>
      </c>
    </row>
    <row r="922" spans="1:15" ht="12.75" hidden="1" customHeight="1">
      <c r="A922" s="266" t="str">
        <f>Table16[[#This Row],[PosiDT $ $ $ions2]]</f>
        <v>OLB</v>
      </c>
      <c r="B922" s="89" t="s">
        <v>8906</v>
      </c>
      <c r="C922" s="123" t="s">
        <v>806</v>
      </c>
      <c r="D922" t="s">
        <v>1374</v>
      </c>
      <c r="E922" s="115" t="s">
        <v>4299</v>
      </c>
      <c r="F922" s="115"/>
      <c r="G922" s="8">
        <v>7</v>
      </c>
      <c r="H922" s="8"/>
      <c r="K922" s="233"/>
      <c r="M922" s="319" t="str">
        <f>VLOOKUP(TRIM(B922),'Team Rosters'!$B$1:$N$3777,2,FALSE)</f>
        <v>DAY</v>
      </c>
      <c r="N922" s="320">
        <f>VLOOKUP(TRIM(B922),BirthdateDraft!$A$1:$M$7865,2,FALSE)</f>
        <v>36251</v>
      </c>
      <c r="O922" s="99">
        <v>2024</v>
      </c>
    </row>
    <row r="923" spans="1:15" ht="12.75" hidden="1" customHeight="1">
      <c r="A923" s="266" t="str">
        <f>Table16[[#This Row],[PosiDT $ $ $ions2]]</f>
        <v>OLB</v>
      </c>
      <c r="B923" s="89" t="s">
        <v>4405</v>
      </c>
      <c r="C923" s="123" t="s">
        <v>801</v>
      </c>
      <c r="D923" t="s">
        <v>1374</v>
      </c>
      <c r="E923" s="115" t="s">
        <v>4299</v>
      </c>
      <c r="F923" s="115"/>
      <c r="G923" s="8">
        <v>10</v>
      </c>
      <c r="H923" s="8"/>
      <c r="K923" s="233"/>
      <c r="M923" s="319" t="str">
        <f>VLOOKUP(TRIM(B923),'Team Rosters'!$B$1:$N$3777,2,FALSE)</f>
        <v>AST</v>
      </c>
      <c r="N923" s="320">
        <f>VLOOKUP(TRIM(B923),BirthdateDraft!$A$1:$M$7865,2,FALSE)</f>
        <v>33323</v>
      </c>
      <c r="O923" s="99">
        <v>2024</v>
      </c>
    </row>
    <row r="924" spans="1:15" ht="12.75" hidden="1" customHeight="1">
      <c r="A924" s="266" t="str">
        <f>Table16[[#This Row],[PosiDT $ $ $ions2]]</f>
        <v>OLB</v>
      </c>
      <c r="B924" s="89" t="s">
        <v>11330</v>
      </c>
      <c r="C924" s="123" t="s">
        <v>5390</v>
      </c>
      <c r="D924" t="s">
        <v>1374</v>
      </c>
      <c r="E924" s="115" t="s">
        <v>4299</v>
      </c>
      <c r="F924" s="115"/>
      <c r="G924" s="8">
        <v>3</v>
      </c>
      <c r="H924" s="8"/>
      <c r="K924" s="233"/>
      <c r="M924" s="319" t="e">
        <f>VLOOKUP(TRIM(B924),'Team Rosters'!$B$1:$N$3777,2,FALSE)</f>
        <v>#N/A</v>
      </c>
      <c r="N924" s="320">
        <f>VLOOKUP(TRIM(B924),BirthdateDraft!$A$1:$M$7865,2,FALSE)</f>
        <v>35852</v>
      </c>
      <c r="O924" s="99">
        <v>2024</v>
      </c>
    </row>
    <row r="925" spans="1:15" ht="12.75" hidden="1" customHeight="1">
      <c r="A925" s="266" t="str">
        <f>Table16[[#This Row],[PosiDT $ $ $ions2]]</f>
        <v>OLB</v>
      </c>
      <c r="B925" s="89" t="s">
        <v>9290</v>
      </c>
      <c r="C925" s="123" t="s">
        <v>166</v>
      </c>
      <c r="D925" t="s">
        <v>1374</v>
      </c>
      <c r="E925" s="115" t="s">
        <v>4299</v>
      </c>
      <c r="F925" s="115"/>
      <c r="G925" s="8">
        <v>0</v>
      </c>
      <c r="H925" s="8"/>
      <c r="K925" s="233"/>
      <c r="M925" s="319" t="str">
        <f>VLOOKUP(TRIM(B925),'Team Rosters'!$B$1:$N$3777,2,FALSE)</f>
        <v>VER</v>
      </c>
      <c r="N925" s="320">
        <f>VLOOKUP(TRIM(B925),BirthdateDraft!$A$1:$M$7865,2,FALSE)</f>
        <v>35704</v>
      </c>
      <c r="O925" s="99">
        <v>2024</v>
      </c>
    </row>
    <row r="926" spans="1:15" ht="12.75" hidden="1" customHeight="1">
      <c r="A926" s="266" t="str">
        <f>Table16[[#This Row],[PosiDT $ $ $ions2]]</f>
        <v>OT @</v>
      </c>
      <c r="B926" s="89" t="s">
        <v>8148</v>
      </c>
      <c r="C926" s="123" t="s">
        <v>785</v>
      </c>
      <c r="D926" t="s">
        <v>11933</v>
      </c>
      <c r="E926"/>
      <c r="F926"/>
      <c r="G926"/>
      <c r="H926"/>
      <c r="I926" s="8">
        <v>0</v>
      </c>
      <c r="J926" s="8"/>
      <c r="K926" s="114">
        <v>0</v>
      </c>
      <c r="M926" s="319" t="e">
        <f>VLOOKUP(TRIM(B926),'Team Rosters'!$B$1:$N$3777,2,FALSE)</f>
        <v>#N/A</v>
      </c>
      <c r="N926" s="320">
        <f>VLOOKUP(TRIM(B926),BirthdateDraft!$A$1:$M$7865,2,FALSE)</f>
        <v>35149</v>
      </c>
      <c r="O926" s="99">
        <v>2024</v>
      </c>
    </row>
    <row r="927" spans="1:15" ht="12.75" hidden="1" customHeight="1">
      <c r="A927" s="266" t="str">
        <f>Table16[[#This Row],[PosiDT $ $ $ions2]]</f>
        <v>OT @</v>
      </c>
      <c r="B927" s="89" t="s">
        <v>9028</v>
      </c>
      <c r="C927" s="123" t="s">
        <v>793</v>
      </c>
      <c r="D927" t="s">
        <v>11933</v>
      </c>
      <c r="E927"/>
      <c r="F927"/>
      <c r="G927"/>
      <c r="H927"/>
      <c r="I927" s="8">
        <v>0</v>
      </c>
      <c r="J927" s="8"/>
      <c r="K927" s="114">
        <v>0</v>
      </c>
      <c r="M927" s="319" t="str">
        <f>VLOOKUP(TRIM(B927),'Team Rosters'!$B$1:$N$3777,2,FALSE)</f>
        <v>VER</v>
      </c>
      <c r="N927" s="320">
        <f>VLOOKUP(TRIM(B927),BirthdateDraft!$A$1:$M$7865,2,FALSE)</f>
        <v>36220</v>
      </c>
      <c r="O927" s="99">
        <v>2024</v>
      </c>
    </row>
    <row r="928" spans="1:15" ht="12.75" hidden="1" customHeight="1">
      <c r="A928" s="266" t="str">
        <f>Table16[[#This Row],[PosiDT $ $ $ions2]]</f>
        <v>OT @</v>
      </c>
      <c r="B928" s="89" t="s">
        <v>9099</v>
      </c>
      <c r="C928" s="123" t="s">
        <v>81</v>
      </c>
      <c r="D928" t="s">
        <v>11933</v>
      </c>
      <c r="E928"/>
      <c r="F928"/>
      <c r="G928"/>
      <c r="H928"/>
      <c r="I928" s="8">
        <v>0</v>
      </c>
      <c r="J928" s="8"/>
      <c r="K928" s="114">
        <v>0</v>
      </c>
      <c r="M928" s="319" t="e">
        <f>VLOOKUP(TRIM(B928),'Team Rosters'!$B$1:$N$3777,2,FALSE)</f>
        <v>#N/A</v>
      </c>
      <c r="N928" s="320">
        <f>VLOOKUP(TRIM(B928),BirthdateDraft!$A$1:$M$7865,2,FALSE)</f>
        <v>36526</v>
      </c>
      <c r="O928" s="99">
        <v>2024</v>
      </c>
    </row>
    <row r="929" spans="1:15" ht="12.75" hidden="1" customHeight="1">
      <c r="A929" s="266" t="str">
        <f>Table16[[#This Row],[PosiDT $ $ $ions2]]</f>
        <v>OT @</v>
      </c>
      <c r="B929" s="89" t="s">
        <v>6487</v>
      </c>
      <c r="C929" s="123" t="s">
        <v>795</v>
      </c>
      <c r="D929" t="s">
        <v>11933</v>
      </c>
      <c r="E929"/>
      <c r="F929"/>
      <c r="G929"/>
      <c r="H929"/>
      <c r="I929" s="8">
        <v>0</v>
      </c>
      <c r="J929" s="8"/>
      <c r="K929" s="114">
        <v>0</v>
      </c>
      <c r="M929" s="319" t="e">
        <f>VLOOKUP(TRIM(B929),'Team Rosters'!$B$1:$N$3777,2,FALSE)</f>
        <v>#N/A</v>
      </c>
      <c r="N929" s="320">
        <f>VLOOKUP(TRIM(B929),BirthdateDraft!$A$1:$M$7865,2,FALSE)</f>
        <v>35318</v>
      </c>
      <c r="O929" s="99">
        <v>2024</v>
      </c>
    </row>
    <row r="930" spans="1:15" ht="12.75" hidden="1" customHeight="1">
      <c r="A930" s="266" t="str">
        <f>Table16[[#This Row],[PosiDT $ $ $ions2]]</f>
        <v>OT @</v>
      </c>
      <c r="B930" s="89" t="s">
        <v>10052</v>
      </c>
      <c r="C930" s="123" t="s">
        <v>85</v>
      </c>
      <c r="D930" t="s">
        <v>11933</v>
      </c>
      <c r="E930"/>
      <c r="F930"/>
      <c r="G930"/>
      <c r="H930"/>
      <c r="I930" s="8">
        <v>0</v>
      </c>
      <c r="J930" s="8"/>
      <c r="K930" s="114">
        <v>0</v>
      </c>
      <c r="M930" s="319" t="e">
        <f>VLOOKUP(TRIM(B930),'Team Rosters'!$B$1:$N$3777,2,FALSE)</f>
        <v>#N/A</v>
      </c>
      <c r="N930" s="320">
        <f>VLOOKUP(TRIM(B930),BirthdateDraft!$A$1:$M$7865,2,FALSE)</f>
        <v>36231</v>
      </c>
      <c r="O930" s="99">
        <v>2024</v>
      </c>
    </row>
    <row r="931" spans="1:15" ht="12.75" hidden="1" customHeight="1">
      <c r="A931" s="266" t="str">
        <f>Table16[[#This Row],[PosiDT $ $ $ions2]]</f>
        <v>OT @</v>
      </c>
      <c r="B931" s="89" t="s">
        <v>11053</v>
      </c>
      <c r="C931" s="123" t="s">
        <v>166</v>
      </c>
      <c r="D931" t="s">
        <v>11933</v>
      </c>
      <c r="E931"/>
      <c r="F931"/>
      <c r="G931"/>
      <c r="H931"/>
      <c r="I931" s="8">
        <v>0</v>
      </c>
      <c r="J931" s="8"/>
      <c r="K931" s="114">
        <v>0</v>
      </c>
      <c r="M931" s="319" t="e">
        <f>VLOOKUP(TRIM(B931),'Team Rosters'!$B$1:$N$3777,2,FALSE)</f>
        <v>#N/A</v>
      </c>
      <c r="N931" s="320">
        <f>VLOOKUP(TRIM(B931),BirthdateDraft!$A$1:$M$7865,2,FALSE)</f>
        <v>36715</v>
      </c>
      <c r="O931" s="99">
        <v>2024</v>
      </c>
    </row>
    <row r="932" spans="1:15" ht="12.75" hidden="1" customHeight="1">
      <c r="A932" s="266" t="str">
        <f>Table16[[#This Row],[PosiDT $ $ $ions2]]</f>
        <v>OT @</v>
      </c>
      <c r="B932" s="89" t="s">
        <v>10300</v>
      </c>
      <c r="C932" s="123" t="s">
        <v>85</v>
      </c>
      <c r="D932" t="s">
        <v>11933</v>
      </c>
      <c r="E932"/>
      <c r="F932"/>
      <c r="G932"/>
      <c r="H932"/>
      <c r="I932" s="8">
        <v>0</v>
      </c>
      <c r="J932" s="8"/>
      <c r="K932" s="114">
        <v>0</v>
      </c>
      <c r="M932" s="319" t="e">
        <f>VLOOKUP(TRIM(B932),'Team Rosters'!$B$1:$N$3777,2,FALSE)</f>
        <v>#N/A</v>
      </c>
      <c r="N932" s="320">
        <f>VLOOKUP(TRIM(B932),BirthdateDraft!$A$1:$M$7865,2,FALSE)</f>
        <v>35242</v>
      </c>
      <c r="O932" s="99">
        <v>2024</v>
      </c>
    </row>
    <row r="933" spans="1:15" ht="12.75" hidden="1" customHeight="1">
      <c r="A933" s="266" t="str">
        <f>Table16[[#This Row],[PosiDT $ $ $ions2]]</f>
        <v>OT @</v>
      </c>
      <c r="B933" s="89" t="s">
        <v>9021</v>
      </c>
      <c r="C933" s="123" t="s">
        <v>791</v>
      </c>
      <c r="D933" t="s">
        <v>11933</v>
      </c>
      <c r="E933"/>
      <c r="F933"/>
      <c r="G933"/>
      <c r="H933"/>
      <c r="I933" s="8">
        <v>0</v>
      </c>
      <c r="J933" s="8"/>
      <c r="K933" s="114">
        <v>4</v>
      </c>
      <c r="M933" s="319" t="str">
        <f>VLOOKUP(TRIM(B933),'Team Rosters'!$B$1:$N$3777,2,FALSE)</f>
        <v>DAY</v>
      </c>
      <c r="N933" s="320">
        <f>VLOOKUP(TRIM(B933),BirthdateDraft!$A$1:$M$7865,2,FALSE)</f>
        <v>33839</v>
      </c>
      <c r="O933" s="99">
        <v>2024</v>
      </c>
    </row>
    <row r="934" spans="1:15" ht="12.75" hidden="1" customHeight="1">
      <c r="A934" s="266" t="str">
        <f>Table16[[#This Row],[PosiDT $ $ $ions2]]</f>
        <v>OT @</v>
      </c>
      <c r="B934" s="89" t="s">
        <v>10114</v>
      </c>
      <c r="C934" s="123" t="s">
        <v>90</v>
      </c>
      <c r="D934" t="s">
        <v>11933</v>
      </c>
      <c r="E934"/>
      <c r="F934"/>
      <c r="G934"/>
      <c r="H934"/>
      <c r="I934" s="8">
        <v>0</v>
      </c>
      <c r="J934" s="8"/>
      <c r="K934" s="114">
        <v>0</v>
      </c>
      <c r="M934" s="319" t="str">
        <f>VLOOKUP(TRIM(B934),'Team Rosters'!$B$1:$N$3777,2,FALSE)</f>
        <v>LON</v>
      </c>
      <c r="N934" s="320">
        <f>VLOOKUP(TRIM(B934),BirthdateDraft!$A$1:$M$7865,2,FALSE)</f>
        <v>36422</v>
      </c>
      <c r="O934" s="99">
        <v>2024</v>
      </c>
    </row>
    <row r="935" spans="1:15" ht="12.75" hidden="1" customHeight="1">
      <c r="A935" s="266" t="str">
        <f>Table16[[#This Row],[PosiDT $ $ $ions2]]</f>
        <v>OT @</v>
      </c>
      <c r="B935" s="89" t="s">
        <v>9965</v>
      </c>
      <c r="C935" s="123" t="s">
        <v>801</v>
      </c>
      <c r="D935" t="s">
        <v>11933</v>
      </c>
      <c r="E935"/>
      <c r="F935"/>
      <c r="G935"/>
      <c r="H935"/>
      <c r="I935" s="8">
        <v>0</v>
      </c>
      <c r="J935" s="8"/>
      <c r="K935" s="114">
        <v>0</v>
      </c>
      <c r="M935" s="319" t="str">
        <f>VLOOKUP(TRIM(B935),'Team Rosters'!$B$1:$N$3777,2,FALSE)</f>
        <v>TOK</v>
      </c>
      <c r="N935" s="320">
        <f>VLOOKUP(TRIM(B935),BirthdateDraft!$A$1:$M$7865,2,FALSE)</f>
        <v>36473</v>
      </c>
      <c r="O935" s="99">
        <v>2024</v>
      </c>
    </row>
    <row r="936" spans="1:15" ht="12.75" hidden="1" customHeight="1">
      <c r="A936" s="266" t="str">
        <f>Table16[[#This Row],[PosiDT $ $ $ions2]]</f>
        <v>OT @</v>
      </c>
      <c r="B936" s="89" t="s">
        <v>4573</v>
      </c>
      <c r="C936" s="123" t="s">
        <v>808</v>
      </c>
      <c r="D936" t="s">
        <v>11933</v>
      </c>
      <c r="E936"/>
      <c r="F936"/>
      <c r="G936"/>
      <c r="H936"/>
      <c r="I936" s="8">
        <v>0</v>
      </c>
      <c r="J936" s="8"/>
      <c r="K936" s="114">
        <v>0</v>
      </c>
      <c r="M936" s="319" t="e">
        <f>VLOOKUP(TRIM(B936),'Team Rosters'!$B$1:$N$3777,2,FALSE)</f>
        <v>#N/A</v>
      </c>
      <c r="N936" s="320">
        <f>VLOOKUP(TRIM(B936),BirthdateDraft!$A$1:$M$7865,2,FALSE)</f>
        <v>33850</v>
      </c>
      <c r="O936" s="99">
        <v>2024</v>
      </c>
    </row>
    <row r="937" spans="1:15" ht="12.75" hidden="1" customHeight="1">
      <c r="A937" s="266" t="str">
        <f>Table16[[#This Row],[PosiDT $ $ $ions2]]</f>
        <v>OT @</v>
      </c>
      <c r="B937" s="89" t="s">
        <v>11072</v>
      </c>
      <c r="C937" s="123" t="s">
        <v>796</v>
      </c>
      <c r="D937" t="s">
        <v>11933</v>
      </c>
      <c r="E937"/>
      <c r="F937"/>
      <c r="G937"/>
      <c r="H937"/>
      <c r="I937" s="8">
        <v>0</v>
      </c>
      <c r="J937" s="8"/>
      <c r="K937" s="114">
        <v>0</v>
      </c>
      <c r="M937" s="319" t="str">
        <f>VLOOKUP(TRIM(B937),'Team Rosters'!$B$1:$N$3777,2,FALSE)</f>
        <v>CAVE</v>
      </c>
      <c r="N937" s="320">
        <f>VLOOKUP(TRIM(B937),BirthdateDraft!$A$1:$M$7865,2,FALSE)</f>
        <v>37014</v>
      </c>
      <c r="O937" s="99">
        <v>2024</v>
      </c>
    </row>
    <row r="938" spans="1:15" ht="12.75" hidden="1" customHeight="1">
      <c r="A938" s="266" t="str">
        <f>Table16[[#This Row],[PosiDT $ $ $ions2]]</f>
        <v>OT @</v>
      </c>
      <c r="B938" s="89" t="s">
        <v>8082</v>
      </c>
      <c r="C938" s="123" t="s">
        <v>796</v>
      </c>
      <c r="D938" t="s">
        <v>11933</v>
      </c>
      <c r="E938"/>
      <c r="F938"/>
      <c r="G938"/>
      <c r="H938"/>
      <c r="I938" s="8">
        <v>0</v>
      </c>
      <c r="J938" s="8"/>
      <c r="K938" s="114">
        <v>0</v>
      </c>
      <c r="M938" s="319" t="e">
        <f>VLOOKUP(TRIM(B938),'Team Rosters'!$B$1:$N$3777,2,FALSE)</f>
        <v>#N/A</v>
      </c>
      <c r="N938" s="320">
        <f>VLOOKUP(TRIM(B938),BirthdateDraft!$A$1:$M$7865,2,FALSE)</f>
        <v>35094</v>
      </c>
      <c r="O938" s="99">
        <v>2024</v>
      </c>
    </row>
    <row r="939" spans="1:15" ht="12.75" hidden="1" customHeight="1">
      <c r="A939" s="266" t="str">
        <f>Table16[[#This Row],[PosiDT $ $ $ions2]]</f>
        <v>OT @</v>
      </c>
      <c r="B939" s="89" t="s">
        <v>9111</v>
      </c>
      <c r="C939" s="123" t="s">
        <v>85</v>
      </c>
      <c r="D939" t="s">
        <v>11933</v>
      </c>
      <c r="E939"/>
      <c r="F939"/>
      <c r="G939"/>
      <c r="H939"/>
      <c r="I939" s="8">
        <v>0</v>
      </c>
      <c r="J939" s="8"/>
      <c r="K939" s="114">
        <v>0</v>
      </c>
      <c r="M939" s="319" t="e">
        <f>VLOOKUP(TRIM(B939),'Team Rosters'!$B$1:$N$3777,2,FALSE)</f>
        <v>#N/A</v>
      </c>
      <c r="N939" s="320">
        <f>VLOOKUP(TRIM(B939),BirthdateDraft!$A$1:$M$7865,2,FALSE)</f>
        <v>35370</v>
      </c>
      <c r="O939" s="99">
        <v>2024</v>
      </c>
    </row>
    <row r="940" spans="1:15" ht="12.75" hidden="1" customHeight="1">
      <c r="A940" s="266" t="str">
        <f>Table16[[#This Row],[PosiDT $ $ $ions2]]</f>
        <v>OT @</v>
      </c>
      <c r="B940" s="89" t="s">
        <v>7265</v>
      </c>
      <c r="C940" s="123" t="s">
        <v>804</v>
      </c>
      <c r="D940" t="s">
        <v>11933</v>
      </c>
      <c r="E940"/>
      <c r="F940"/>
      <c r="G940"/>
      <c r="H940"/>
      <c r="I940" s="8">
        <v>0</v>
      </c>
      <c r="J940" s="8"/>
      <c r="K940" s="114">
        <v>3</v>
      </c>
      <c r="M940" s="319" t="e">
        <f>VLOOKUP(TRIM(B940),'Team Rosters'!$B$1:$N$3777,2,FALSE)</f>
        <v>#N/A</v>
      </c>
      <c r="N940" s="320">
        <f>VLOOKUP(TRIM(B940),BirthdateDraft!$A$1:$M$7865,2,FALSE)</f>
        <v>35586</v>
      </c>
      <c r="O940" s="99">
        <v>2024</v>
      </c>
    </row>
    <row r="941" spans="1:15" ht="12.75" hidden="1" customHeight="1">
      <c r="A941" s="266" t="str">
        <f>Table16[[#This Row],[PosiDT $ $ $ions2]]</f>
        <v>OT @</v>
      </c>
      <c r="B941" s="89" t="s">
        <v>5218</v>
      </c>
      <c r="C941" s="123" t="s">
        <v>1634</v>
      </c>
      <c r="D941" t="s">
        <v>11933</v>
      </c>
      <c r="E941"/>
      <c r="F941"/>
      <c r="G941"/>
      <c r="H941"/>
      <c r="I941" s="8">
        <v>0</v>
      </c>
      <c r="J941" s="8"/>
      <c r="K941" s="114">
        <v>0</v>
      </c>
      <c r="M941" s="319" t="e">
        <f>VLOOKUP(TRIM(B941),'Team Rosters'!$B$1:$N$3777,2,FALSE)</f>
        <v>#N/A</v>
      </c>
      <c r="N941" s="320">
        <f>VLOOKUP(TRIM(B941),BirthdateDraft!$A$1:$M$7865,2,FALSE)</f>
        <v>33760</v>
      </c>
      <c r="O941" s="99">
        <v>2024</v>
      </c>
    </row>
    <row r="942" spans="1:15" ht="12.75" hidden="1" customHeight="1">
      <c r="A942" s="266" t="str">
        <f>Table16[[#This Row],[PosiDT $ $ $ions2]]</f>
        <v>OT @</v>
      </c>
      <c r="B942" s="89" t="s">
        <v>9144</v>
      </c>
      <c r="C942" s="123" t="s">
        <v>792</v>
      </c>
      <c r="D942" t="s">
        <v>11933</v>
      </c>
      <c r="E942"/>
      <c r="F942"/>
      <c r="G942"/>
      <c r="H942"/>
      <c r="I942" s="8">
        <v>0</v>
      </c>
      <c r="J942" s="8"/>
      <c r="K942" s="114">
        <v>0</v>
      </c>
      <c r="M942" s="319" t="e">
        <f>VLOOKUP(TRIM(B942),'Team Rosters'!$B$1:$N$3777,2,FALSE)</f>
        <v>#N/A</v>
      </c>
      <c r="N942" s="320">
        <f>VLOOKUP(TRIM(B942),BirthdateDraft!$A$1:$M$7865,2,FALSE)</f>
        <v>35156</v>
      </c>
      <c r="O942" s="99">
        <v>2024</v>
      </c>
    </row>
    <row r="943" spans="1:15" ht="12.75" hidden="1" customHeight="1">
      <c r="A943" s="266" t="str">
        <f>Table16[[#This Row],[PosiDT $ $ $ions2]]</f>
        <v>OT @</v>
      </c>
      <c r="B943" s="89" t="s">
        <v>10103</v>
      </c>
      <c r="C943" s="123" t="s">
        <v>785</v>
      </c>
      <c r="D943" t="s">
        <v>11933</v>
      </c>
      <c r="E943"/>
      <c r="F943"/>
      <c r="G943"/>
      <c r="H943"/>
      <c r="I943" s="8">
        <v>0</v>
      </c>
      <c r="J943" s="8"/>
      <c r="K943" s="114">
        <v>0</v>
      </c>
      <c r="M943" s="319" t="str">
        <f>VLOOKUP(TRIM(B943),'Team Rosters'!$B$1:$N$3777,2,FALSE)</f>
        <v>BLD</v>
      </c>
      <c r="N943" s="320">
        <f>VLOOKUP(TRIM(B943),BirthdateDraft!$A$1:$M$7865,2,FALSE)</f>
        <v>36267</v>
      </c>
      <c r="O943" s="99">
        <v>2024</v>
      </c>
    </row>
    <row r="944" spans="1:15" ht="12.75" hidden="1" customHeight="1">
      <c r="A944" s="266" t="str">
        <f>Table16[[#This Row],[PosiDT $ $ $ions2]]</f>
        <v>OT @</v>
      </c>
      <c r="B944" s="89" t="s">
        <v>4612</v>
      </c>
      <c r="C944" s="123" t="s">
        <v>800</v>
      </c>
      <c r="D944" t="s">
        <v>11933</v>
      </c>
      <c r="E944"/>
      <c r="F944"/>
      <c r="G944"/>
      <c r="H944"/>
      <c r="I944" s="8">
        <v>0</v>
      </c>
      <c r="J944" s="8"/>
      <c r="K944" s="114">
        <v>0</v>
      </c>
      <c r="M944" s="319" t="str">
        <f>VLOOKUP(TRIM(B944),'Team Rosters'!$B$1:$N$3777,2,FALSE)</f>
        <v>AST</v>
      </c>
      <c r="N944" s="320">
        <f>VLOOKUP(TRIM(B944),BirthdateDraft!$A$1:$M$7865,2,FALSE)</f>
        <v>33437</v>
      </c>
      <c r="O944" s="99">
        <v>2024</v>
      </c>
    </row>
    <row r="945" spans="1:15" ht="12.75" hidden="1" customHeight="1">
      <c r="A945" s="266" t="str">
        <f>Table16[[#This Row],[PosiDT $ $ $ions2]]</f>
        <v>OT @</v>
      </c>
      <c r="B945" s="89" t="s">
        <v>11185</v>
      </c>
      <c r="C945" s="123" t="s">
        <v>5390</v>
      </c>
      <c r="D945" t="s">
        <v>11933</v>
      </c>
      <c r="E945"/>
      <c r="F945"/>
      <c r="G945"/>
      <c r="H945"/>
      <c r="I945" s="8">
        <v>0</v>
      </c>
      <c r="J945" s="8"/>
      <c r="K945" s="114">
        <v>0</v>
      </c>
      <c r="M945" s="319" t="e">
        <f>VLOOKUP(TRIM(B945),'Team Rosters'!$B$1:$N$3777,2,FALSE)</f>
        <v>#N/A</v>
      </c>
      <c r="N945" s="320">
        <f>VLOOKUP(TRIM(B945),BirthdateDraft!$A$1:$M$7865,2,FALSE)</f>
        <v>36992</v>
      </c>
      <c r="O945" s="99">
        <v>2024</v>
      </c>
    </row>
    <row r="946" spans="1:15" ht="12.75" hidden="1" customHeight="1">
      <c r="A946" s="266" t="str">
        <f>Table16[[#This Row],[PosiDT $ $ $ions2]]</f>
        <v>OT @</v>
      </c>
      <c r="B946" s="89" t="s">
        <v>5971</v>
      </c>
      <c r="C946" s="123" t="s">
        <v>785</v>
      </c>
      <c r="D946" t="s">
        <v>11933</v>
      </c>
      <c r="E946"/>
      <c r="F946"/>
      <c r="G946"/>
      <c r="H946"/>
      <c r="I946" s="8">
        <v>4</v>
      </c>
      <c r="J946" s="8"/>
      <c r="K946" s="114">
        <v>3</v>
      </c>
      <c r="M946" s="319" t="str">
        <f>VLOOKUP(TRIM(B946),'Team Rosters'!$B$1:$N$3777,2,FALSE)</f>
        <v>BIR</v>
      </c>
      <c r="N946" s="320">
        <f>VLOOKUP(TRIM(B946),BirthdateDraft!$A$1:$M$7865,2,FALSE)</f>
        <v>33896</v>
      </c>
      <c r="O946" s="99">
        <v>2024</v>
      </c>
    </row>
    <row r="947" spans="1:15" ht="12.75" hidden="1" customHeight="1">
      <c r="A947" s="266" t="str">
        <f>Table16[[#This Row],[PosiDT $ $ $ions2]]</f>
        <v>OT @</v>
      </c>
      <c r="B947" s="89" t="s">
        <v>9071</v>
      </c>
      <c r="C947" s="123" t="s">
        <v>798</v>
      </c>
      <c r="D947" t="s">
        <v>11933</v>
      </c>
      <c r="E947"/>
      <c r="F947"/>
      <c r="G947"/>
      <c r="H947"/>
      <c r="I947" s="8">
        <v>0</v>
      </c>
      <c r="J947" s="8"/>
      <c r="K947" s="114">
        <v>3</v>
      </c>
      <c r="M947" s="319" t="e">
        <f>VLOOKUP(TRIM(B947),'Team Rosters'!$B$1:$N$3777,2,FALSE)</f>
        <v>#N/A</v>
      </c>
      <c r="N947" s="320">
        <f>VLOOKUP(TRIM(B947),BirthdateDraft!$A$1:$M$7865,2,FALSE)</f>
        <v>35796</v>
      </c>
      <c r="O947" s="99">
        <v>2024</v>
      </c>
    </row>
    <row r="948" spans="1:15" ht="12.75" hidden="1" customHeight="1">
      <c r="A948" s="266" t="str">
        <f>Table16[[#This Row],[PosiDT $ $ $ions2]]</f>
        <v>OT @</v>
      </c>
      <c r="B948" s="89" t="s">
        <v>11206</v>
      </c>
      <c r="C948" s="123" t="s">
        <v>799</v>
      </c>
      <c r="D948" t="s">
        <v>11933</v>
      </c>
      <c r="E948"/>
      <c r="F948"/>
      <c r="G948"/>
      <c r="H948"/>
      <c r="I948" s="8">
        <v>0</v>
      </c>
      <c r="J948" s="8"/>
      <c r="K948" s="114">
        <v>2</v>
      </c>
      <c r="M948" s="319" t="str">
        <f>VLOOKUP(TRIM(B948),'Team Rosters'!$B$1:$N$3777,2,FALSE)</f>
        <v>VER</v>
      </c>
      <c r="N948" s="320">
        <f>VLOOKUP(TRIM(B948),BirthdateDraft!$A$1:$M$7865,2,FALSE)</f>
        <v>36809</v>
      </c>
      <c r="O948" s="99">
        <v>2024</v>
      </c>
    </row>
    <row r="949" spans="1:15" ht="12.75" hidden="1" customHeight="1">
      <c r="A949" s="266" t="str">
        <f>Table16[[#This Row],[PosiDT $ $ $ions2]]</f>
        <v>OT @</v>
      </c>
      <c r="B949" s="89" t="s">
        <v>8091</v>
      </c>
      <c r="C949" s="123" t="s">
        <v>83</v>
      </c>
      <c r="D949" t="s">
        <v>11933</v>
      </c>
      <c r="E949"/>
      <c r="F949"/>
      <c r="G949"/>
      <c r="H949"/>
      <c r="I949" s="8">
        <v>0</v>
      </c>
      <c r="J949" s="8"/>
      <c r="K949" s="114">
        <v>0</v>
      </c>
      <c r="M949" s="319" t="e">
        <f>VLOOKUP(TRIM(B949),'Team Rosters'!$B$1:$N$3777,2,FALSE)</f>
        <v>#N/A</v>
      </c>
      <c r="N949" s="320">
        <f>VLOOKUP(TRIM(B949),BirthdateDraft!$A$1:$M$7865,2,FALSE)</f>
        <v>35052</v>
      </c>
      <c r="O949" s="99">
        <v>2024</v>
      </c>
    </row>
    <row r="950" spans="1:15" ht="12.75" hidden="1" customHeight="1">
      <c r="A950" s="266" t="str">
        <f>Table16[[#This Row],[PosiDT $ $ $ions2]]</f>
        <v>OT @</v>
      </c>
      <c r="B950" s="89" t="s">
        <v>9122</v>
      </c>
      <c r="C950" s="123" t="s">
        <v>799</v>
      </c>
      <c r="D950" t="s">
        <v>11933</v>
      </c>
      <c r="E950"/>
      <c r="F950"/>
      <c r="G950"/>
      <c r="H950"/>
      <c r="I950" s="8">
        <v>0</v>
      </c>
      <c r="J950" s="8"/>
      <c r="K950" s="114">
        <v>0</v>
      </c>
      <c r="M950" s="319" t="e">
        <f>VLOOKUP(TRIM(B950),'Team Rosters'!$B$1:$N$3777,2,FALSE)</f>
        <v>#N/A</v>
      </c>
      <c r="N950" s="320">
        <f>VLOOKUP(TRIM(B950),BirthdateDraft!$A$1:$M$7865,2,FALSE)</f>
        <v>36039</v>
      </c>
      <c r="O950" s="99">
        <v>2024</v>
      </c>
    </row>
    <row r="951" spans="1:15" ht="12.75" hidden="1" customHeight="1">
      <c r="A951" s="266" t="str">
        <f>Table16[[#This Row],[PosiDT $ $ $ions2]]</f>
        <v>OT @</v>
      </c>
      <c r="B951" s="89" t="s">
        <v>8096</v>
      </c>
      <c r="C951" s="123" t="s">
        <v>817</v>
      </c>
      <c r="D951" t="s">
        <v>11933</v>
      </c>
      <c r="E951"/>
      <c r="F951"/>
      <c r="G951"/>
      <c r="H951"/>
      <c r="I951" s="8">
        <v>0</v>
      </c>
      <c r="J951" s="8"/>
      <c r="K951" s="114">
        <v>2</v>
      </c>
      <c r="M951" s="319" t="str">
        <f>VLOOKUP(TRIM(B951),'Team Rosters'!$B$1:$N$3777,2,FALSE)</f>
        <v>BIR</v>
      </c>
      <c r="N951" s="320">
        <f>VLOOKUP(TRIM(B951),BirthdateDraft!$A$1:$M$7865,2,FALSE)</f>
        <v>35066</v>
      </c>
      <c r="O951" s="99">
        <v>2024</v>
      </c>
    </row>
    <row r="952" spans="1:15" ht="12.75" hidden="1" customHeight="1">
      <c r="A952" s="266" t="str">
        <f>Table16[[#This Row],[PosiDT $ $ $ions2]]</f>
        <v>OT @</v>
      </c>
      <c r="B952" s="89" t="s">
        <v>10142</v>
      </c>
      <c r="C952" s="123" t="s">
        <v>166</v>
      </c>
      <c r="D952" t="s">
        <v>11933</v>
      </c>
      <c r="E952"/>
      <c r="F952"/>
      <c r="G952"/>
      <c r="H952"/>
      <c r="I952" s="8">
        <v>0</v>
      </c>
      <c r="J952" s="8"/>
      <c r="K952" s="114">
        <v>0</v>
      </c>
      <c r="M952" s="319" t="str">
        <f>VLOOKUP(TRIM(B952),'Team Rosters'!$B$1:$N$3777,2,FALSE)</f>
        <v>JER</v>
      </c>
      <c r="N952" s="320">
        <f>VLOOKUP(TRIM(B952),BirthdateDraft!$A$1:$M$7865,2,FALSE)</f>
        <v>36418</v>
      </c>
      <c r="O952" s="99">
        <v>2024</v>
      </c>
    </row>
    <row r="953" spans="1:15" ht="12.75" hidden="1" customHeight="1">
      <c r="A953" s="266" t="str">
        <f>Table16[[#This Row],[PosiDT $ $ $ions2]]</f>
        <v>OT @</v>
      </c>
      <c r="B953" s="89" t="s">
        <v>5985</v>
      </c>
      <c r="C953" s="123" t="s">
        <v>2798</v>
      </c>
      <c r="D953" t="s">
        <v>11933</v>
      </c>
      <c r="E953"/>
      <c r="F953"/>
      <c r="G953"/>
      <c r="H953"/>
      <c r="I953" s="8">
        <v>0</v>
      </c>
      <c r="J953" s="8"/>
      <c r="K953" s="114">
        <v>4</v>
      </c>
      <c r="M953" s="319" t="str">
        <f>VLOOKUP(TRIM(B953),'Team Rosters'!$B$1:$N$3777,2,FALSE)</f>
        <v>ANN</v>
      </c>
      <c r="N953" s="320">
        <f>VLOOKUP(TRIM(B953),BirthdateDraft!$A$1:$M$7865,2,FALSE)</f>
        <v>33109</v>
      </c>
      <c r="O953" s="99">
        <v>2024</v>
      </c>
    </row>
    <row r="954" spans="1:15" ht="12.75" hidden="1" customHeight="1">
      <c r="A954" s="266" t="str">
        <f>Table16[[#This Row],[PosiDT $ $ $ions2]]</f>
        <v>OT @</v>
      </c>
      <c r="B954" s="89" t="s">
        <v>6005</v>
      </c>
      <c r="C954" s="123" t="s">
        <v>797</v>
      </c>
      <c r="D954" t="s">
        <v>11933</v>
      </c>
      <c r="E954"/>
      <c r="F954"/>
      <c r="G954"/>
      <c r="H954"/>
      <c r="I954" s="8">
        <v>0</v>
      </c>
      <c r="J954" s="8"/>
      <c r="K954" s="114">
        <v>0</v>
      </c>
      <c r="M954" s="319" t="e">
        <f>VLOOKUP(TRIM(B954),'Team Rosters'!$B$1:$N$3777,2,FALSE)</f>
        <v>#N/A</v>
      </c>
      <c r="N954" s="320">
        <f>VLOOKUP(TRIM(B954),BirthdateDraft!$A$1:$M$7865,2,FALSE)</f>
        <v>34993</v>
      </c>
      <c r="O954" s="99">
        <v>2024</v>
      </c>
    </row>
    <row r="955" spans="1:15" ht="12.75" hidden="1" customHeight="1">
      <c r="A955" s="266" t="str">
        <f>Table16[[#This Row],[PosiDT $ $ $ions2]]</f>
        <v>OT @</v>
      </c>
      <c r="B955" s="89" t="s">
        <v>11281</v>
      </c>
      <c r="C955" s="123" t="s">
        <v>1634</v>
      </c>
      <c r="D955" t="s">
        <v>11933</v>
      </c>
      <c r="E955"/>
      <c r="F955"/>
      <c r="G955"/>
      <c r="H955"/>
      <c r="I955" s="8">
        <v>0</v>
      </c>
      <c r="J955" s="8"/>
      <c r="K955" s="114">
        <v>2</v>
      </c>
      <c r="M955" s="319" t="e">
        <f>VLOOKUP(TRIM(B955),'Team Rosters'!$B$1:$N$3777,2,FALSE)</f>
        <v>#N/A</v>
      </c>
      <c r="N955" s="320">
        <f>VLOOKUP(TRIM(B955),BirthdateDraft!$A$1:$M$7865,2,FALSE)</f>
        <v>36075</v>
      </c>
      <c r="O955" s="99">
        <v>2024</v>
      </c>
    </row>
    <row r="956" spans="1:15" ht="12.75" hidden="1" customHeight="1">
      <c r="A956" s="266" t="str">
        <f>Table16[[#This Row],[PosiDT $ $ $ions2]]</f>
        <v>OT @</v>
      </c>
      <c r="B956" s="89" t="s">
        <v>10006</v>
      </c>
      <c r="C956" s="123" t="s">
        <v>5390</v>
      </c>
      <c r="D956" t="s">
        <v>11933</v>
      </c>
      <c r="E956"/>
      <c r="F956"/>
      <c r="G956"/>
      <c r="H956"/>
      <c r="I956" s="8">
        <v>0</v>
      </c>
      <c r="J956" s="8"/>
      <c r="K956" s="114">
        <v>0</v>
      </c>
      <c r="M956" s="319" t="e">
        <f>VLOOKUP(TRIM(B956),'Team Rosters'!$B$1:$N$3777,2,FALSE)</f>
        <v>#N/A</v>
      </c>
      <c r="N956" s="320">
        <f>VLOOKUP(TRIM(B956),BirthdateDraft!$A$1:$M$7865,2,FALSE)</f>
        <v>35941</v>
      </c>
      <c r="O956" s="99">
        <v>2024</v>
      </c>
    </row>
    <row r="957" spans="1:15" ht="12.75" hidden="1" customHeight="1">
      <c r="A957" s="266" t="str">
        <f>Table16[[#This Row],[PosiDT $ $ $ions2]]</f>
        <v>OT @</v>
      </c>
      <c r="B957" s="89" t="s">
        <v>7290</v>
      </c>
      <c r="C957" s="123" t="s">
        <v>2798</v>
      </c>
      <c r="D957" t="s">
        <v>11933</v>
      </c>
      <c r="E957"/>
      <c r="F957"/>
      <c r="G957"/>
      <c r="H957"/>
      <c r="I957" s="8">
        <v>0</v>
      </c>
      <c r="J957" s="8"/>
      <c r="K957" s="114">
        <v>0</v>
      </c>
      <c r="M957" s="319" t="str">
        <f>VLOOKUP(TRIM(B957),'Team Rosters'!$B$1:$N$3777,2,FALSE)</f>
        <v>ROS</v>
      </c>
      <c r="N957" s="320">
        <f>VLOOKUP(TRIM(B957),BirthdateDraft!$A$1:$M$7865,2,FALSE)</f>
        <v>35475</v>
      </c>
      <c r="O957" s="99">
        <v>2024</v>
      </c>
    </row>
    <row r="958" spans="1:15" ht="12.75" hidden="1" customHeight="1">
      <c r="A958" s="266" t="str">
        <f>Table16[[#This Row],[PosiDT $ $ $ions2]]</f>
        <v>OT @</v>
      </c>
      <c r="B958" s="89" t="s">
        <v>11381</v>
      </c>
      <c r="C958" s="123" t="s">
        <v>814</v>
      </c>
      <c r="D958" t="s">
        <v>11933</v>
      </c>
      <c r="E958"/>
      <c r="F958"/>
      <c r="G958"/>
      <c r="H958"/>
      <c r="I958" s="8">
        <v>0</v>
      </c>
      <c r="J958" s="8"/>
      <c r="K958" s="114">
        <v>0</v>
      </c>
      <c r="M958" s="319" t="e">
        <f>VLOOKUP(TRIM(B958),'Team Rosters'!$B$1:$N$3777,2,FALSE)</f>
        <v>#N/A</v>
      </c>
      <c r="N958" s="320" t="e">
        <f>VLOOKUP(TRIM(B958),BirthdateDraft!$A$1:$M$7865,2,FALSE)</f>
        <v>#N/A</v>
      </c>
      <c r="O958" s="99">
        <v>2024</v>
      </c>
    </row>
    <row r="959" spans="1:15" ht="12.75" hidden="1" customHeight="1">
      <c r="A959" s="266" t="str">
        <f>Table16[[#This Row],[PosiDT $ $ $ions2]]</f>
        <v>OT @</v>
      </c>
      <c r="B959" s="89" t="s">
        <v>9211</v>
      </c>
      <c r="C959" s="123" t="s">
        <v>805</v>
      </c>
      <c r="D959" t="s">
        <v>11933</v>
      </c>
      <c r="E959"/>
      <c r="F959"/>
      <c r="G959"/>
      <c r="H959"/>
      <c r="I959" s="8">
        <v>0</v>
      </c>
      <c r="J959" s="8"/>
      <c r="K959" s="114">
        <v>0</v>
      </c>
      <c r="M959" s="319" t="e">
        <f>VLOOKUP(TRIM(B959),'Team Rosters'!$B$1:$N$3777,2,FALSE)</f>
        <v>#N/A</v>
      </c>
      <c r="N959" s="320">
        <f>VLOOKUP(TRIM(B959),BirthdateDraft!$A$1:$M$7865,2,FALSE)</f>
        <v>35886</v>
      </c>
      <c r="O959" s="99">
        <v>2024</v>
      </c>
    </row>
    <row r="960" spans="1:15" ht="12.75" hidden="1" customHeight="1">
      <c r="A960" s="266" t="str">
        <f>Table16[[#This Row],[PosiDT $ $ $ions2]]</f>
        <v>OT @</v>
      </c>
      <c r="B960" s="89" t="s">
        <v>11334</v>
      </c>
      <c r="C960" s="123" t="s">
        <v>792</v>
      </c>
      <c r="D960" t="s">
        <v>11933</v>
      </c>
      <c r="E960"/>
      <c r="F960"/>
      <c r="G960"/>
      <c r="H960"/>
      <c r="I960" s="8">
        <v>0</v>
      </c>
      <c r="J960" s="8"/>
      <c r="K960" s="114">
        <v>0</v>
      </c>
      <c r="M960" s="319" t="e">
        <f>VLOOKUP(TRIM(B960),'Team Rosters'!$B$1:$N$3777,2,FALSE)</f>
        <v>#N/A</v>
      </c>
      <c r="N960" s="320">
        <f>VLOOKUP(TRIM(B960),BirthdateDraft!$A$1:$M$7865,2,FALSE)</f>
        <v>36703</v>
      </c>
      <c r="O960" s="99">
        <v>2024</v>
      </c>
    </row>
    <row r="961" spans="1:15" ht="12.75" hidden="1" customHeight="1">
      <c r="A961" s="266" t="str">
        <f>Table16[[#This Row],[PosiDT $ $ $ions2]]</f>
        <v>OT @</v>
      </c>
      <c r="B961" s="89" t="s">
        <v>10022</v>
      </c>
      <c r="C961" s="123" t="s">
        <v>82</v>
      </c>
      <c r="D961" t="s">
        <v>11933</v>
      </c>
      <c r="E961"/>
      <c r="F961"/>
      <c r="G961"/>
      <c r="H961"/>
      <c r="I961" s="8">
        <v>0</v>
      </c>
      <c r="J961" s="8"/>
      <c r="K961" s="114">
        <v>0</v>
      </c>
      <c r="M961" s="319" t="e">
        <f>VLOOKUP(TRIM(B961),'Team Rosters'!$B$1:$N$3777,2,FALSE)</f>
        <v>#N/A</v>
      </c>
      <c r="N961" s="320">
        <f>VLOOKUP(TRIM(B961),BirthdateDraft!$A$1:$M$7865,2,FALSE)</f>
        <v>36509</v>
      </c>
      <c r="O961" s="99">
        <v>2024</v>
      </c>
    </row>
    <row r="962" spans="1:15" ht="12.75" hidden="1" customHeight="1">
      <c r="A962" s="266" t="str">
        <f>Table16[[#This Row],[PosiDT $ $ $ions2]]</f>
        <v>OT @</v>
      </c>
      <c r="B962" s="89" t="s">
        <v>10288</v>
      </c>
      <c r="C962" s="123" t="s">
        <v>806</v>
      </c>
      <c r="D962" t="s">
        <v>11933</v>
      </c>
      <c r="E962"/>
      <c r="F962"/>
      <c r="G962"/>
      <c r="H962"/>
      <c r="I962" s="8">
        <v>0</v>
      </c>
      <c r="J962" s="8"/>
      <c r="K962" s="114">
        <v>0</v>
      </c>
      <c r="M962" s="319" t="e">
        <f>VLOOKUP(TRIM(B962),'Team Rosters'!$B$1:$N$3777,2,FALSE)</f>
        <v>#N/A</v>
      </c>
      <c r="N962" s="320">
        <f>VLOOKUP(TRIM(B962),BirthdateDraft!$A$1:$M$7865,2,FALSE)</f>
        <v>35872</v>
      </c>
      <c r="O962" s="99">
        <v>2024</v>
      </c>
    </row>
    <row r="963" spans="1:15" ht="12.75" hidden="1" customHeight="1">
      <c r="A963" s="266" t="str">
        <f>Table16[[#This Row],[PosiDT $ $ $ions2]]</f>
        <v>OT @</v>
      </c>
      <c r="B963" s="89" t="s">
        <v>9334</v>
      </c>
      <c r="C963" s="123" t="s">
        <v>799</v>
      </c>
      <c r="D963" t="s">
        <v>11933</v>
      </c>
      <c r="E963"/>
      <c r="F963"/>
      <c r="G963"/>
      <c r="H963"/>
      <c r="I963" s="8">
        <v>0</v>
      </c>
      <c r="J963" s="8"/>
      <c r="K963" s="114">
        <v>0</v>
      </c>
      <c r="M963" s="319" t="e">
        <f>VLOOKUP(TRIM(B963),'Team Rosters'!$B$1:$N$3777,2,FALSE)</f>
        <v>#N/A</v>
      </c>
      <c r="N963" s="320">
        <f>VLOOKUP(TRIM(B963),BirthdateDraft!$A$1:$M$7865,2,FALSE)</f>
        <v>35735</v>
      </c>
      <c r="O963" s="99">
        <v>2024</v>
      </c>
    </row>
    <row r="964" spans="1:15" ht="12.75" hidden="1" customHeight="1">
      <c r="A964" s="266" t="str">
        <f>Table16[[#This Row],[PosiDT $ $ $ions2]]</f>
        <v>G @ OC @</v>
      </c>
      <c r="B964" s="89" t="s">
        <v>10299</v>
      </c>
      <c r="C964" s="123" t="s">
        <v>790</v>
      </c>
      <c r="D964" t="s">
        <v>11916</v>
      </c>
      <c r="E964"/>
      <c r="F964"/>
      <c r="G964"/>
      <c r="H964"/>
      <c r="I964" s="8">
        <v>0</v>
      </c>
      <c r="J964" s="8">
        <v>0</v>
      </c>
      <c r="K964" s="114">
        <v>0</v>
      </c>
      <c r="M964" s="319" t="e">
        <f>VLOOKUP(TRIM(B964),'Team Rosters'!$B$1:$N$3777,2,FALSE)</f>
        <v>#N/A</v>
      </c>
      <c r="N964" s="320">
        <f>VLOOKUP(TRIM(B964),BirthdateDraft!$A$1:$M$7865,2,FALSE)</f>
        <v>35880</v>
      </c>
      <c r="O964" s="99">
        <v>2024</v>
      </c>
    </row>
    <row r="965" spans="1:15" ht="12.75" hidden="1" customHeight="1">
      <c r="A965" s="266" t="str">
        <f>Table16[[#This Row],[PosiDT $ $ $ions2]]</f>
        <v>G @ OC @</v>
      </c>
      <c r="B965" s="89" t="s">
        <v>5157</v>
      </c>
      <c r="C965" s="123" t="s">
        <v>798</v>
      </c>
      <c r="D965" t="s">
        <v>11916</v>
      </c>
      <c r="E965"/>
      <c r="F965"/>
      <c r="G965"/>
      <c r="H965"/>
      <c r="I965" s="8">
        <v>4</v>
      </c>
      <c r="J965" s="8">
        <v>4</v>
      </c>
      <c r="K965" s="114">
        <v>0</v>
      </c>
      <c r="M965" s="319" t="str">
        <f>VLOOKUP(TRIM(B965),'Team Rosters'!$B$1:$N$3777,2,FALSE)</f>
        <v>FER</v>
      </c>
      <c r="N965" s="320">
        <f>VLOOKUP(TRIM(B965),BirthdateDraft!$A$1:$M$7865,2,FALSE)</f>
        <v>33644</v>
      </c>
      <c r="O965" s="99">
        <v>2024</v>
      </c>
    </row>
    <row r="966" spans="1:15" ht="12.75" hidden="1" customHeight="1">
      <c r="A966" s="266" t="str">
        <f>Table16[[#This Row],[PosiDT $ $ $ions2]]</f>
        <v>G @ OC @</v>
      </c>
      <c r="B966" s="89" t="s">
        <v>11079</v>
      </c>
      <c r="C966" s="123" t="s">
        <v>3414</v>
      </c>
      <c r="D966" t="s">
        <v>11916</v>
      </c>
      <c r="E966"/>
      <c r="F966"/>
      <c r="G966"/>
      <c r="H966"/>
      <c r="I966" s="8">
        <v>0</v>
      </c>
      <c r="J966" s="8">
        <v>0</v>
      </c>
      <c r="K966" s="114">
        <v>0</v>
      </c>
      <c r="M966" s="319" t="e">
        <f>VLOOKUP(TRIM(B966),'Team Rosters'!$B$1:$N$3777,2,FALSE)</f>
        <v>#N/A</v>
      </c>
      <c r="N966" s="320">
        <f>VLOOKUP(TRIM(B966),BirthdateDraft!$A$1:$M$7865,2,FALSE)</f>
        <v>36459</v>
      </c>
      <c r="O966" s="99">
        <v>2024</v>
      </c>
    </row>
    <row r="967" spans="1:15" ht="12.75" hidden="1" customHeight="1">
      <c r="A967" s="266" t="str">
        <f>Table16[[#This Row],[PosiDT $ $ $ions2]]</f>
        <v>G @ OC @</v>
      </c>
      <c r="B967" s="89" t="s">
        <v>7297</v>
      </c>
      <c r="C967" s="123" t="s">
        <v>803</v>
      </c>
      <c r="D967" t="s">
        <v>11916</v>
      </c>
      <c r="E967"/>
      <c r="F967"/>
      <c r="G967"/>
      <c r="H967"/>
      <c r="I967" s="8">
        <v>4</v>
      </c>
      <c r="J967" s="8">
        <v>0</v>
      </c>
      <c r="K967" s="114">
        <v>0</v>
      </c>
      <c r="M967" s="319" t="e">
        <f>VLOOKUP(TRIM(B967),'Team Rosters'!$B$1:$N$3777,2,FALSE)</f>
        <v>#N/A</v>
      </c>
      <c r="N967" s="320">
        <f>VLOOKUP(TRIM(B967),BirthdateDraft!$A$1:$M$7865,2,FALSE)</f>
        <v>35986</v>
      </c>
      <c r="O967" s="99">
        <v>2024</v>
      </c>
    </row>
    <row r="968" spans="1:15" ht="12.75" hidden="1" customHeight="1">
      <c r="A968" s="266" t="str">
        <f>Table16[[#This Row],[PosiDT $ $ $ions2]]</f>
        <v>G @ OC @</v>
      </c>
      <c r="B968" s="89" t="s">
        <v>9080</v>
      </c>
      <c r="C968" s="123" t="s">
        <v>806</v>
      </c>
      <c r="D968" t="s">
        <v>11916</v>
      </c>
      <c r="E968"/>
      <c r="F968"/>
      <c r="G968"/>
      <c r="H968"/>
      <c r="I968" s="8">
        <v>0</v>
      </c>
      <c r="J968" s="8">
        <v>0</v>
      </c>
      <c r="K968" s="114">
        <v>0</v>
      </c>
      <c r="M968" s="319" t="str">
        <f>VLOOKUP(TRIM(B968),'Team Rosters'!$B$1:$N$3777,2,FALSE)</f>
        <v>VIR</v>
      </c>
      <c r="N968" s="320">
        <f>VLOOKUP(TRIM(B968),BirthdateDraft!$A$1:$M$7865,2,FALSE)</f>
        <v>35431</v>
      </c>
      <c r="O968" s="99">
        <v>2024</v>
      </c>
    </row>
    <row r="969" spans="1:15" ht="12.75" hidden="1" customHeight="1">
      <c r="A969" s="266" t="str">
        <f>Table16[[#This Row],[PosiDT $ $ $ions2]]</f>
        <v>G @ OC @</v>
      </c>
      <c r="B969" s="89" t="s">
        <v>6485</v>
      </c>
      <c r="C969" s="123" t="s">
        <v>166</v>
      </c>
      <c r="D969" t="s">
        <v>11916</v>
      </c>
      <c r="E969"/>
      <c r="F969"/>
      <c r="G969"/>
      <c r="H969"/>
      <c r="I969" s="8">
        <v>0</v>
      </c>
      <c r="J969" s="8">
        <v>0</v>
      </c>
      <c r="K969" s="114">
        <v>0</v>
      </c>
      <c r="M969" s="319" t="e">
        <f>VLOOKUP(TRIM(B969),'Team Rosters'!$B$1:$N$3777,2,FALSE)</f>
        <v>#N/A</v>
      </c>
      <c r="N969" s="320">
        <f>VLOOKUP(TRIM(B969),BirthdateDraft!$A$1:$M$7865,2,FALSE)</f>
        <v>34558</v>
      </c>
      <c r="O969" s="99">
        <v>2024</v>
      </c>
    </row>
    <row r="970" spans="1:15" ht="12.75" hidden="1" customHeight="1">
      <c r="A970" s="266" t="str">
        <f>Table16[[#This Row],[PosiDT $ $ $ions2]]</f>
        <v>G @ OC @</v>
      </c>
      <c r="B970" s="89" t="s">
        <v>5981</v>
      </c>
      <c r="C970" s="123" t="s">
        <v>797</v>
      </c>
      <c r="D970" t="s">
        <v>11916</v>
      </c>
      <c r="E970"/>
      <c r="F970"/>
      <c r="G970"/>
      <c r="H970"/>
      <c r="I970" s="8">
        <v>0</v>
      </c>
      <c r="J970" s="8">
        <v>0</v>
      </c>
      <c r="K970" s="114">
        <v>0</v>
      </c>
      <c r="M970" s="319" t="e">
        <f>VLOOKUP(TRIM(B970),'Team Rosters'!$B$1:$N$3777,2,FALSE)</f>
        <v>#N/A</v>
      </c>
      <c r="N970" s="320">
        <f>VLOOKUP(TRIM(B970),BirthdateDraft!$A$1:$M$7865,2,FALSE)</f>
        <v>33755</v>
      </c>
      <c r="O970" s="99">
        <v>2024</v>
      </c>
    </row>
    <row r="971" spans="1:15" ht="12.75" hidden="1" customHeight="1">
      <c r="A971" s="266" t="str">
        <f>Table16[[#This Row],[PosiDT $ $ $ions2]]</f>
        <v>G @ OC @</v>
      </c>
      <c r="B971" s="89" t="s">
        <v>10252</v>
      </c>
      <c r="C971" s="123" t="s">
        <v>3414</v>
      </c>
      <c r="D971" t="s">
        <v>11916</v>
      </c>
      <c r="E971"/>
      <c r="F971"/>
      <c r="G971"/>
      <c r="H971"/>
      <c r="I971" s="8">
        <v>0</v>
      </c>
      <c r="J971" s="8">
        <v>0</v>
      </c>
      <c r="K971" s="114">
        <v>0</v>
      </c>
      <c r="M971" s="319" t="e">
        <f>VLOOKUP(TRIM(B971),'Team Rosters'!$B$1:$N$3777,2,FALSE)</f>
        <v>#N/A</v>
      </c>
      <c r="N971" s="320">
        <f>VLOOKUP(TRIM(B971),BirthdateDraft!$A$1:$M$7865,2,FALSE)</f>
        <v>36376</v>
      </c>
      <c r="O971" s="99">
        <v>2024</v>
      </c>
    </row>
    <row r="972" spans="1:15" ht="12.75" hidden="1" customHeight="1">
      <c r="A972" s="266" t="str">
        <f>Table16[[#This Row],[PosiDT $ $ $ions2]]</f>
        <v>G @ OC @</v>
      </c>
      <c r="B972" s="89" t="s">
        <v>5967</v>
      </c>
      <c r="C972" s="123" t="s">
        <v>3414</v>
      </c>
      <c r="D972" t="s">
        <v>11916</v>
      </c>
      <c r="E972"/>
      <c r="F972"/>
      <c r="G972"/>
      <c r="H972"/>
      <c r="I972" s="8">
        <v>0</v>
      </c>
      <c r="J972" s="8">
        <v>0</v>
      </c>
      <c r="K972" s="114">
        <v>0</v>
      </c>
      <c r="M972" s="319" t="str">
        <f>VLOOKUP(TRIM(B972),'Team Rosters'!$B$1:$N$3777,2,FALSE)</f>
        <v>TOL</v>
      </c>
      <c r="N972" s="320">
        <f>VLOOKUP(TRIM(B972),BirthdateDraft!$A$1:$M$7865,2,FALSE)</f>
        <v>34223</v>
      </c>
      <c r="O972" s="99">
        <v>2024</v>
      </c>
    </row>
    <row r="973" spans="1:15" ht="12.75" hidden="1" customHeight="1">
      <c r="A973" s="266" t="str">
        <f>Table16[[#This Row],[PosiDT $ $ $ions2]]</f>
        <v>G @ OC @</v>
      </c>
      <c r="B973" s="89" t="s">
        <v>10032</v>
      </c>
      <c r="C973" s="123" t="s">
        <v>808</v>
      </c>
      <c r="D973" t="s">
        <v>11916</v>
      </c>
      <c r="E973"/>
      <c r="F973"/>
      <c r="G973"/>
      <c r="H973"/>
      <c r="I973" s="8">
        <v>0</v>
      </c>
      <c r="J973" s="8">
        <v>0</v>
      </c>
      <c r="K973" s="114">
        <v>0</v>
      </c>
      <c r="M973" s="319" t="str">
        <f>VLOOKUP(TRIM(B973),'Team Rosters'!$B$1:$N$3777,2,FALSE)</f>
        <v>LAS</v>
      </c>
      <c r="N973" s="320">
        <f>VLOOKUP(TRIM(B973),BirthdateDraft!$A$1:$M$7865,2,FALSE)</f>
        <v>35683</v>
      </c>
      <c r="O973" s="99">
        <v>2024</v>
      </c>
    </row>
    <row r="974" spans="1:15" ht="12.75" hidden="1" customHeight="1">
      <c r="A974" s="266" t="str">
        <f>Table16[[#This Row],[PosiDT $ $ $ions2]]</f>
        <v>G @ OC @</v>
      </c>
      <c r="B974" s="89" t="s">
        <v>5630</v>
      </c>
      <c r="C974" s="123" t="s">
        <v>793</v>
      </c>
      <c r="D974" t="s">
        <v>11916</v>
      </c>
      <c r="E974"/>
      <c r="F974"/>
      <c r="G974"/>
      <c r="H974"/>
      <c r="I974" s="8">
        <v>0</v>
      </c>
      <c r="J974" s="8">
        <v>0</v>
      </c>
      <c r="K974" s="114">
        <v>0</v>
      </c>
      <c r="M974" s="319" t="str">
        <f>VLOOKUP(TRIM(B974),'Team Rosters'!$B$1:$N$3777,2,FALSE)</f>
        <v>ANN</v>
      </c>
      <c r="N974" s="320">
        <f>VLOOKUP(TRIM(B974),BirthdateDraft!$A$1:$M$7865,2,FALSE)</f>
        <v>33796</v>
      </c>
      <c r="O974" s="99">
        <v>2024</v>
      </c>
    </row>
    <row r="975" spans="1:15" ht="12.75" hidden="1" customHeight="1">
      <c r="A975" s="266" t="str">
        <f>Table16[[#This Row],[PosiDT $ $ $ions2]]</f>
        <v>G @ OC @</v>
      </c>
      <c r="B975" s="89" t="s">
        <v>11371</v>
      </c>
      <c r="C975" s="123" t="s">
        <v>795</v>
      </c>
      <c r="D975" t="s">
        <v>11916</v>
      </c>
      <c r="E975"/>
      <c r="F975"/>
      <c r="G975"/>
      <c r="H975"/>
      <c r="I975" s="8">
        <v>0</v>
      </c>
      <c r="J975" s="8">
        <v>0</v>
      </c>
      <c r="K975" s="114">
        <v>0</v>
      </c>
      <c r="M975" s="319" t="e">
        <f>VLOOKUP(TRIM(B975),'Team Rosters'!$B$1:$N$3777,2,FALSE)</f>
        <v>#N/A</v>
      </c>
      <c r="N975" s="320">
        <f>VLOOKUP(TRIM(B975),BirthdateDraft!$A$1:$M$7865,2,FALSE)</f>
        <v>37014</v>
      </c>
      <c r="O975" s="99">
        <v>2024</v>
      </c>
    </row>
    <row r="976" spans="1:15" ht="12.75" hidden="1" customHeight="1">
      <c r="A976" s="266" t="str">
        <f>Table16[[#This Row],[PosiDT $ $ $ions2]]</f>
        <v>G @ OC @ T</v>
      </c>
      <c r="B976" s="89" t="s">
        <v>4621</v>
      </c>
      <c r="C976" s="123" t="s">
        <v>805</v>
      </c>
      <c r="D976" t="s">
        <v>11917</v>
      </c>
      <c r="E976"/>
      <c r="F976"/>
      <c r="G976"/>
      <c r="H976"/>
      <c r="I976" s="8">
        <v>0</v>
      </c>
      <c r="J976" s="8">
        <v>0</v>
      </c>
      <c r="K976" s="114">
        <v>0</v>
      </c>
      <c r="M976" s="319" t="str">
        <f>VLOOKUP(TRIM(B976),'Team Rosters'!$B$1:$N$3777,2,FALSE)</f>
        <v>VER</v>
      </c>
      <c r="N976" s="320">
        <f>VLOOKUP(TRIM(B976),BirthdateDraft!$A$1:$M$7865,2,FALSE)</f>
        <v>33363</v>
      </c>
      <c r="O976" s="99">
        <v>2024</v>
      </c>
    </row>
    <row r="977" spans="1:15" ht="12.75" hidden="1" customHeight="1">
      <c r="A977" s="266" t="str">
        <f>Table16[[#This Row],[PosiDT $ $ $ions2]]</f>
        <v>G @ OC @ TE</v>
      </c>
      <c r="B977" s="89" t="s">
        <v>5199</v>
      </c>
      <c r="C977" s="123" t="s">
        <v>791</v>
      </c>
      <c r="D977" t="s">
        <v>11918</v>
      </c>
      <c r="E977"/>
      <c r="F977"/>
      <c r="G977"/>
      <c r="H977"/>
      <c r="I977" s="8">
        <v>0</v>
      </c>
      <c r="J977" s="8"/>
      <c r="K977" s="114">
        <v>0</v>
      </c>
      <c r="L977" s="8" t="s">
        <v>9317</v>
      </c>
      <c r="M977" s="319" t="e">
        <f>VLOOKUP(TRIM(B977),'Team Rosters'!$B$1:$N$3777,2,FALSE)</f>
        <v>#N/A</v>
      </c>
      <c r="N977" s="320">
        <f>VLOOKUP(TRIM(B977),BirthdateDraft!$A$1:$M$7865,2,FALSE)</f>
        <v>33551</v>
      </c>
      <c r="O977" s="99">
        <v>2024</v>
      </c>
    </row>
    <row r="978" spans="1:15" ht="12.75" hidden="1" customHeight="1">
      <c r="A978" s="266" t="str">
        <f>Table16[[#This Row],[PosiDT $ $ $ions2]]</f>
        <v>G @ OC @ TE</v>
      </c>
      <c r="B978" s="89" t="s">
        <v>5199</v>
      </c>
      <c r="C978" s="123" t="s">
        <v>791</v>
      </c>
      <c r="D978" t="s">
        <v>11918</v>
      </c>
      <c r="E978"/>
      <c r="F978"/>
      <c r="G978"/>
      <c r="H978"/>
      <c r="I978" s="8">
        <v>0</v>
      </c>
      <c r="J978" s="8">
        <v>0</v>
      </c>
      <c r="K978" s="114">
        <v>0</v>
      </c>
      <c r="M978" s="319" t="e">
        <f>VLOOKUP(TRIM(B978),'Team Rosters'!$B$1:$N$3777,2,FALSE)</f>
        <v>#N/A</v>
      </c>
      <c r="N978" s="320">
        <f>VLOOKUP(TRIM(B978),BirthdateDraft!$A$1:$M$7865,2,FALSE)</f>
        <v>33551</v>
      </c>
      <c r="O978" s="99">
        <v>2024</v>
      </c>
    </row>
    <row r="979" spans="1:15" ht="12.75" hidden="1" customHeight="1">
      <c r="A979" s="266" t="str">
        <f>Table16[[#This Row],[PosiDT $ $ $ions2]]</f>
        <v>G @ T</v>
      </c>
      <c r="B979" s="89" t="s">
        <v>10007</v>
      </c>
      <c r="C979" s="123" t="s">
        <v>793</v>
      </c>
      <c r="D979" t="s">
        <v>11919</v>
      </c>
      <c r="E979"/>
      <c r="F979"/>
      <c r="G979"/>
      <c r="H979"/>
      <c r="I979" s="8">
        <v>0</v>
      </c>
      <c r="J979" s="8">
        <v>0</v>
      </c>
      <c r="K979" s="114">
        <v>0</v>
      </c>
      <c r="M979" s="319" t="e">
        <f>VLOOKUP(TRIM(B979),'Team Rosters'!$B$1:$N$3777,2,FALSE)</f>
        <v>#N/A</v>
      </c>
      <c r="N979" s="320">
        <f>VLOOKUP(TRIM(B979),BirthdateDraft!$A$1:$M$7865,2,FALSE)</f>
        <v>36175</v>
      </c>
      <c r="O979" s="99">
        <v>2024</v>
      </c>
    </row>
    <row r="980" spans="1:15" ht="12.75" hidden="1" customHeight="1">
      <c r="A980" s="266" t="str">
        <f>Table16[[#This Row],[PosiDT $ $ $ions2]]</f>
        <v>G @ T</v>
      </c>
      <c r="B980" s="89" t="s">
        <v>10271</v>
      </c>
      <c r="C980" s="123" t="s">
        <v>796</v>
      </c>
      <c r="D980" t="s">
        <v>11919</v>
      </c>
      <c r="E980"/>
      <c r="F980"/>
      <c r="G980"/>
      <c r="H980"/>
      <c r="I980" s="8">
        <v>0</v>
      </c>
      <c r="J980" s="8">
        <v>0</v>
      </c>
      <c r="K980" s="114">
        <v>0</v>
      </c>
      <c r="M980" s="319" t="e">
        <f>VLOOKUP(TRIM(B980),'Team Rosters'!$B$1:$N$3777,2,FALSE)</f>
        <v>#N/A</v>
      </c>
      <c r="N980" s="320">
        <f>VLOOKUP(TRIM(B980),BirthdateDraft!$A$1:$M$7865,2,FALSE)</f>
        <v>35821</v>
      </c>
      <c r="O980" s="99">
        <v>2024</v>
      </c>
    </row>
    <row r="981" spans="1:15" ht="12.75" hidden="1" customHeight="1">
      <c r="A981" s="266" t="str">
        <f>Table16[[#This Row],[PosiDT $ $ $ions2]]</f>
        <v>OT @ OC @ TE</v>
      </c>
      <c r="B981" s="89" t="s">
        <v>7259</v>
      </c>
      <c r="C981" s="123" t="s">
        <v>801</v>
      </c>
      <c r="D981" s="10" t="s">
        <v>11934</v>
      </c>
      <c r="E981"/>
      <c r="F981"/>
      <c r="G981"/>
      <c r="H981"/>
      <c r="I981" s="8">
        <v>0</v>
      </c>
      <c r="J981" s="8"/>
      <c r="K981" s="114">
        <v>2</v>
      </c>
      <c r="L981" s="8" t="s">
        <v>9317</v>
      </c>
      <c r="M981" s="319" t="str">
        <f>VLOOKUP(TRIM(B981),'Team Rosters'!$B$1:$N$3777,2,FALSE)</f>
        <v>BIR</v>
      </c>
      <c r="N981" s="320">
        <f>VLOOKUP(TRIM(B981),BirthdateDraft!$A$1:$M$7865,2,FALSE)</f>
        <v>35655</v>
      </c>
      <c r="O981" s="99">
        <v>2024</v>
      </c>
    </row>
    <row r="982" spans="1:15" ht="12.75" hidden="1" customHeight="1">
      <c r="A982" s="266" t="str">
        <f>Table16[[#This Row],[PosiDT $ $ $ions2]]</f>
        <v>OT @ OC @ TE</v>
      </c>
      <c r="B982" s="89" t="s">
        <v>7259</v>
      </c>
      <c r="C982" s="123" t="s">
        <v>801</v>
      </c>
      <c r="D982" s="10" t="s">
        <v>11934</v>
      </c>
      <c r="E982"/>
      <c r="F982"/>
      <c r="G982"/>
      <c r="H982"/>
      <c r="I982" s="8">
        <v>0</v>
      </c>
      <c r="J982" s="8">
        <v>4</v>
      </c>
      <c r="K982" s="114">
        <v>2</v>
      </c>
      <c r="M982" s="319" t="str">
        <f>VLOOKUP(TRIM(B982),'Team Rosters'!$B$1:$N$3777,2,FALSE)</f>
        <v>BIR</v>
      </c>
      <c r="N982" s="320">
        <f>VLOOKUP(TRIM(B982),BirthdateDraft!$A$1:$M$7865,2,FALSE)</f>
        <v>35655</v>
      </c>
      <c r="O982" s="99">
        <v>2024</v>
      </c>
    </row>
    <row r="983" spans="1:15" ht="12.75" hidden="1" customHeight="1">
      <c r="A983" s="266" t="str">
        <f>Table16[[#This Row],[PosiDT $ $ $ions2]]</f>
        <v>OT @ TE</v>
      </c>
      <c r="B983" s="89" t="s">
        <v>502</v>
      </c>
      <c r="C983" s="123" t="s">
        <v>790</v>
      </c>
      <c r="D983" t="s">
        <v>11935</v>
      </c>
      <c r="E983"/>
      <c r="F983"/>
      <c r="G983"/>
      <c r="H983"/>
      <c r="I983" s="8">
        <v>0</v>
      </c>
      <c r="J983" s="8"/>
      <c r="K983" s="114">
        <v>2</v>
      </c>
      <c r="L983" s="8" t="s">
        <v>9317</v>
      </c>
      <c r="M983" s="319" t="str">
        <f>VLOOKUP(TRIM(B983),'Team Rosters'!$B$1:$N$3777,2,FALSE)</f>
        <v>BLU</v>
      </c>
      <c r="N983" s="320">
        <f>VLOOKUP(TRIM(B983),BirthdateDraft!$A$1:$M$7865,2,FALSE)</f>
        <v>32667</v>
      </c>
      <c r="O983" s="99">
        <v>2024</v>
      </c>
    </row>
    <row r="984" spans="1:15" ht="12.75" hidden="1" customHeight="1">
      <c r="A984" s="266" t="str">
        <f>Table16[[#This Row],[PosiDT $ $ $ions2]]</f>
        <v>OT @ TE</v>
      </c>
      <c r="B984" s="89" t="s">
        <v>502</v>
      </c>
      <c r="C984" s="123" t="s">
        <v>790</v>
      </c>
      <c r="D984" t="s">
        <v>11935</v>
      </c>
      <c r="E984"/>
      <c r="F984"/>
      <c r="G984"/>
      <c r="H984"/>
      <c r="I984" s="8">
        <v>0</v>
      </c>
      <c r="J984" s="8">
        <v>4</v>
      </c>
      <c r="K984" s="114">
        <v>2</v>
      </c>
      <c r="M984" s="319" t="str">
        <f>VLOOKUP(TRIM(B984),'Team Rosters'!$B$1:$N$3777,2,FALSE)</f>
        <v>BLU</v>
      </c>
      <c r="N984" s="320">
        <f>VLOOKUP(TRIM(B984),BirthdateDraft!$A$1:$M$7865,2,FALSE)</f>
        <v>32667</v>
      </c>
      <c r="O984" s="99">
        <v>2024</v>
      </c>
    </row>
    <row r="985" spans="1:15" ht="12.75" hidden="1" customHeight="1">
      <c r="A985" s="266" t="str">
        <f>Table16[[#This Row],[PosiDT $ $ $ions2]]</f>
        <v>OT @ TE</v>
      </c>
      <c r="B985" s="89" t="s">
        <v>8177</v>
      </c>
      <c r="C985" s="123" t="s">
        <v>8191</v>
      </c>
      <c r="D985" t="s">
        <v>11935</v>
      </c>
      <c r="E985"/>
      <c r="F985"/>
      <c r="G985"/>
      <c r="H985"/>
      <c r="I985" s="8">
        <v>0</v>
      </c>
      <c r="J985" s="8"/>
      <c r="K985" s="114">
        <v>0</v>
      </c>
      <c r="L985" s="8" t="s">
        <v>9317</v>
      </c>
      <c r="M985" s="319" t="e">
        <f>VLOOKUP(TRIM(B985),'Team Rosters'!$B$1:$N$3777,2,FALSE)</f>
        <v>#N/A</v>
      </c>
      <c r="N985" s="320">
        <f>VLOOKUP(TRIM(B985),BirthdateDraft!$A$1:$M$7865,2,FALSE)</f>
        <v>35030</v>
      </c>
      <c r="O985" s="99">
        <v>2024</v>
      </c>
    </row>
    <row r="986" spans="1:15" ht="12.75" hidden="1" customHeight="1">
      <c r="A986" s="266" t="str">
        <f>Table16[[#This Row],[PosiDT $ $ $ions2]]</f>
        <v>OT @ TE</v>
      </c>
      <c r="B986" s="89" t="s">
        <v>8177</v>
      </c>
      <c r="C986" s="123" t="s">
        <v>8191</v>
      </c>
      <c r="D986" t="s">
        <v>11935</v>
      </c>
      <c r="E986"/>
      <c r="F986"/>
      <c r="G986"/>
      <c r="H986"/>
      <c r="I986" s="8">
        <v>0</v>
      </c>
      <c r="J986" s="8">
        <v>4</v>
      </c>
      <c r="K986" s="114">
        <v>0</v>
      </c>
      <c r="M986" s="319" t="e">
        <f>VLOOKUP(TRIM(B986),'Team Rosters'!$B$1:$N$3777,2,FALSE)</f>
        <v>#N/A</v>
      </c>
      <c r="N986" s="320">
        <f>VLOOKUP(TRIM(B986),BirthdateDraft!$A$1:$M$7865,2,FALSE)</f>
        <v>35030</v>
      </c>
      <c r="O986" s="99">
        <v>2024</v>
      </c>
    </row>
    <row r="987" spans="1:15" ht="12.75" hidden="1" customHeight="1">
      <c r="A987" s="266" t="str">
        <f>Table16[[#This Row],[PosiDT $ $ $ions2]]</f>
        <v>OT @ TE</v>
      </c>
      <c r="B987" s="89" t="s">
        <v>9333</v>
      </c>
      <c r="C987" s="123" t="s">
        <v>795</v>
      </c>
      <c r="D987" t="s">
        <v>11935</v>
      </c>
      <c r="E987"/>
      <c r="F987"/>
      <c r="G987"/>
      <c r="H987"/>
      <c r="I987" s="8">
        <v>0</v>
      </c>
      <c r="J987" s="8"/>
      <c r="K987" s="114">
        <v>0</v>
      </c>
      <c r="L987" s="8" t="s">
        <v>9317</v>
      </c>
      <c r="M987" s="319" t="e">
        <f>VLOOKUP(TRIM(B987),'Team Rosters'!$B$1:$N$3777,2,FALSE)</f>
        <v>#N/A</v>
      </c>
      <c r="N987" s="320">
        <f>VLOOKUP(TRIM(B987),BirthdateDraft!$A$1:$M$7865,2,FALSE)</f>
        <v>36281</v>
      </c>
      <c r="O987" s="99">
        <v>2024</v>
      </c>
    </row>
    <row r="988" spans="1:15" ht="12.75" hidden="1" customHeight="1">
      <c r="A988" s="266" t="str">
        <f>Table16[[#This Row],[PosiDT $ $ $ions2]]</f>
        <v>OT @ TE</v>
      </c>
      <c r="B988" s="89" t="s">
        <v>9333</v>
      </c>
      <c r="C988" s="123" t="s">
        <v>795</v>
      </c>
      <c r="D988" t="s">
        <v>11935</v>
      </c>
      <c r="E988"/>
      <c r="F988"/>
      <c r="G988"/>
      <c r="H988"/>
      <c r="I988" s="8">
        <v>0</v>
      </c>
      <c r="J988" s="8">
        <v>4</v>
      </c>
      <c r="K988" s="114">
        <v>0</v>
      </c>
      <c r="M988" s="319" t="e">
        <f>VLOOKUP(TRIM(B988),'Team Rosters'!$B$1:$N$3777,2,FALSE)</f>
        <v>#N/A</v>
      </c>
      <c r="N988" s="320">
        <f>VLOOKUP(TRIM(B988),BirthdateDraft!$A$1:$M$7865,2,FALSE)</f>
        <v>36281</v>
      </c>
      <c r="O988" s="99">
        <v>2024</v>
      </c>
    </row>
    <row r="989" spans="1:15" ht="12.75" hidden="1" customHeight="1">
      <c r="A989" s="266" t="str">
        <f>Table16[[#This Row],[PosiDT $ $ $ions2]]</f>
        <v>OT @ TE</v>
      </c>
      <c r="B989" s="89" t="s">
        <v>9966</v>
      </c>
      <c r="C989" s="123" t="s">
        <v>8191</v>
      </c>
      <c r="D989" t="s">
        <v>11935</v>
      </c>
      <c r="E989"/>
      <c r="F989"/>
      <c r="G989"/>
      <c r="H989"/>
      <c r="I989" s="8">
        <v>4</v>
      </c>
      <c r="J989" s="8"/>
      <c r="K989" s="114">
        <v>2</v>
      </c>
      <c r="L989" s="8" t="s">
        <v>9317</v>
      </c>
      <c r="M989" s="319" t="str">
        <f>VLOOKUP(TRIM(B989),'Team Rosters'!$B$1:$N$3777,2,FALSE)</f>
        <v>TOR</v>
      </c>
      <c r="N989" s="320">
        <f>VLOOKUP(TRIM(B989),BirthdateDraft!$A$1:$M$7865,2,FALSE)</f>
        <v>36421</v>
      </c>
      <c r="O989" s="99">
        <v>2024</v>
      </c>
    </row>
    <row r="990" spans="1:15" ht="12.75" hidden="1" customHeight="1">
      <c r="A990" s="266" t="str">
        <f>Table16[[#This Row],[PosiDT $ $ $ions2]]</f>
        <v>OT @ TE</v>
      </c>
      <c r="B990" s="89" t="s">
        <v>8164</v>
      </c>
      <c r="C990" s="123" t="s">
        <v>792</v>
      </c>
      <c r="D990" t="s">
        <v>11935</v>
      </c>
      <c r="E990"/>
      <c r="F990"/>
      <c r="G990"/>
      <c r="H990"/>
      <c r="I990" s="8">
        <v>4</v>
      </c>
      <c r="J990" s="8"/>
      <c r="K990" s="114">
        <v>3</v>
      </c>
      <c r="L990" s="8" t="s">
        <v>9317</v>
      </c>
      <c r="M990" s="319" t="str">
        <f>VLOOKUP(TRIM(B990),'Team Rosters'!$B$1:$N$3777,2,FALSE)</f>
        <v>WES</v>
      </c>
      <c r="N990" s="320">
        <f>VLOOKUP(TRIM(B990),BirthdateDraft!$A$1:$M$7865,2,FALSE)</f>
        <v>34470</v>
      </c>
      <c r="O990" s="99">
        <v>2024</v>
      </c>
    </row>
    <row r="991" spans="1:15" ht="12.75" hidden="1" customHeight="1">
      <c r="A991" s="266" t="str">
        <f>Table16[[#This Row],[PosiDT $ $ $ions2]]</f>
        <v>OT @ TE</v>
      </c>
      <c r="B991" s="89" t="s">
        <v>8164</v>
      </c>
      <c r="C991" s="123" t="s">
        <v>792</v>
      </c>
      <c r="D991" t="s">
        <v>11935</v>
      </c>
      <c r="E991"/>
      <c r="F991"/>
      <c r="G991"/>
      <c r="H991"/>
      <c r="I991" s="8">
        <v>4</v>
      </c>
      <c r="J991" s="8">
        <v>4</v>
      </c>
      <c r="K991" s="114">
        <v>3</v>
      </c>
      <c r="M991" s="319" t="str">
        <f>VLOOKUP(TRIM(B991),'Team Rosters'!$B$1:$N$3777,2,FALSE)</f>
        <v>WES</v>
      </c>
      <c r="N991" s="320">
        <f>VLOOKUP(TRIM(B991),BirthdateDraft!$A$1:$M$7865,2,FALSE)</f>
        <v>34470</v>
      </c>
      <c r="O991" s="99">
        <v>2024</v>
      </c>
    </row>
    <row r="992" spans="1:15" ht="12.75" hidden="1" customHeight="1">
      <c r="A992" s="266" t="str">
        <f>Table16[[#This Row],[PosiDT $ $ $ions2]]</f>
        <v>OT @ TE</v>
      </c>
      <c r="B992" s="89" t="s">
        <v>11218</v>
      </c>
      <c r="C992" s="123" t="s">
        <v>166</v>
      </c>
      <c r="D992" t="s">
        <v>11935</v>
      </c>
      <c r="E992"/>
      <c r="F992"/>
      <c r="G992"/>
      <c r="H992"/>
      <c r="I992" s="8">
        <v>0</v>
      </c>
      <c r="J992" s="8"/>
      <c r="K992" s="114">
        <v>0</v>
      </c>
      <c r="L992" s="8" t="s">
        <v>9317</v>
      </c>
      <c r="M992" s="319" t="e">
        <f>VLOOKUP(TRIM(B992),'Team Rosters'!$B$1:$N$3777,2,FALSE)</f>
        <v>#N/A</v>
      </c>
      <c r="N992" s="320">
        <f>VLOOKUP(TRIM(B992),BirthdateDraft!$A$1:$M$7865,2,FALSE)</f>
        <v>36169</v>
      </c>
      <c r="O992" s="99">
        <v>2024</v>
      </c>
    </row>
    <row r="993" spans="1:15" ht="12.75" hidden="1" customHeight="1">
      <c r="A993" s="266" t="str">
        <f>Table16[[#This Row],[PosiDT $ $ $ions2]]</f>
        <v>OT @ TE</v>
      </c>
      <c r="B993" s="89" t="s">
        <v>11218</v>
      </c>
      <c r="C993" s="123" t="s">
        <v>166</v>
      </c>
      <c r="D993" t="s">
        <v>11935</v>
      </c>
      <c r="E993"/>
      <c r="F993"/>
      <c r="G993"/>
      <c r="H993"/>
      <c r="I993" s="8">
        <v>0</v>
      </c>
      <c r="J993" s="8">
        <v>4</v>
      </c>
      <c r="K993" s="114">
        <v>0</v>
      </c>
      <c r="M993" s="319" t="e">
        <f>VLOOKUP(TRIM(B993),'Team Rosters'!$B$1:$N$3777,2,FALSE)</f>
        <v>#N/A</v>
      </c>
      <c r="N993" s="320">
        <f>VLOOKUP(TRIM(B993),BirthdateDraft!$A$1:$M$7865,2,FALSE)</f>
        <v>36169</v>
      </c>
      <c r="O993" s="99">
        <v>2024</v>
      </c>
    </row>
    <row r="994" spans="1:15" ht="12.75" hidden="1" customHeight="1">
      <c r="A994" s="266" t="str">
        <f>Table16[[#This Row],[PosiDT $ $ $ions2]]</f>
        <v>OT @ TE</v>
      </c>
      <c r="B994" s="89" t="s">
        <v>6479</v>
      </c>
      <c r="C994" s="123" t="s">
        <v>803</v>
      </c>
      <c r="D994" t="s">
        <v>11935</v>
      </c>
      <c r="E994"/>
      <c r="F994"/>
      <c r="G994"/>
      <c r="H994"/>
      <c r="I994" s="8">
        <v>4</v>
      </c>
      <c r="J994" s="8"/>
      <c r="K994" s="114">
        <v>2</v>
      </c>
      <c r="L994" s="8" t="s">
        <v>9317</v>
      </c>
      <c r="M994" s="319" t="str">
        <f>VLOOKUP(TRIM(B994),'Team Rosters'!$B$1:$N$3777,2,FALSE)</f>
        <v>VER</v>
      </c>
      <c r="N994" s="320">
        <f>VLOOKUP(TRIM(B994),BirthdateDraft!$A$1:$M$7865,2,FALSE)</f>
        <v>35650</v>
      </c>
      <c r="O994" s="99">
        <v>2024</v>
      </c>
    </row>
    <row r="995" spans="1:15" ht="12.75" hidden="1" customHeight="1">
      <c r="A995" s="266" t="str">
        <f>Table16[[#This Row],[PosiDT $ $ $ions2]]</f>
        <v>OT @ TE</v>
      </c>
      <c r="B995" s="89" t="s">
        <v>6479</v>
      </c>
      <c r="C995" s="123" t="s">
        <v>803</v>
      </c>
      <c r="D995" t="s">
        <v>11935</v>
      </c>
      <c r="E995"/>
      <c r="F995"/>
      <c r="G995"/>
      <c r="H995"/>
      <c r="I995" s="8">
        <v>4</v>
      </c>
      <c r="J995" s="8">
        <v>4</v>
      </c>
      <c r="K995" s="114">
        <v>2</v>
      </c>
      <c r="M995" s="319" t="str">
        <f>VLOOKUP(TRIM(B995),'Team Rosters'!$B$1:$N$3777,2,FALSE)</f>
        <v>VER</v>
      </c>
      <c r="N995" s="320">
        <f>VLOOKUP(TRIM(B995),BirthdateDraft!$A$1:$M$7865,2,FALSE)</f>
        <v>35650</v>
      </c>
      <c r="O995" s="99">
        <v>2024</v>
      </c>
    </row>
    <row r="996" spans="1:15" ht="12.75" hidden="1" customHeight="1">
      <c r="A996" s="266" t="str">
        <f>Table16[[#This Row],[PosiDT $ $ $ions2]]</f>
        <v>OT @ TE</v>
      </c>
      <c r="B996" s="89" t="s">
        <v>6478</v>
      </c>
      <c r="C996" s="123" t="s">
        <v>8191</v>
      </c>
      <c r="D996" t="s">
        <v>11935</v>
      </c>
      <c r="E996"/>
      <c r="F996"/>
      <c r="G996"/>
      <c r="H996"/>
      <c r="I996" s="8">
        <v>0</v>
      </c>
      <c r="J996" s="8"/>
      <c r="K996" s="114">
        <v>0</v>
      </c>
      <c r="L996" s="8" t="s">
        <v>9317</v>
      </c>
      <c r="M996" s="319" t="e">
        <f>VLOOKUP(TRIM(B996),'Team Rosters'!$B$1:$N$3777,2,FALSE)</f>
        <v>#N/A</v>
      </c>
      <c r="N996" s="320">
        <f>VLOOKUP(TRIM(B996),BirthdateDraft!$A$1:$M$7865,2,FALSE)</f>
        <v>34993</v>
      </c>
      <c r="O996" s="99">
        <v>2024</v>
      </c>
    </row>
    <row r="997" spans="1:15" ht="12.75" hidden="1" customHeight="1">
      <c r="A997" s="266" t="str">
        <f>Table16[[#This Row],[PosiDT $ $ $ions2]]</f>
        <v>OT @ TE</v>
      </c>
      <c r="B997" s="89" t="s">
        <v>6478</v>
      </c>
      <c r="C997" s="123" t="s">
        <v>8191</v>
      </c>
      <c r="D997" t="s">
        <v>11935</v>
      </c>
      <c r="E997"/>
      <c r="F997"/>
      <c r="G997"/>
      <c r="H997"/>
      <c r="I997" s="8">
        <v>0</v>
      </c>
      <c r="J997" s="8">
        <v>4</v>
      </c>
      <c r="K997" s="114">
        <v>0</v>
      </c>
      <c r="M997" s="319" t="e">
        <f>VLOOKUP(TRIM(B997),'Team Rosters'!$B$1:$N$3777,2,FALSE)</f>
        <v>#N/A</v>
      </c>
      <c r="N997" s="320">
        <f>VLOOKUP(TRIM(B997),BirthdateDraft!$A$1:$M$7865,2,FALSE)</f>
        <v>34993</v>
      </c>
      <c r="O997" s="99">
        <v>2024</v>
      </c>
    </row>
    <row r="998" spans="1:15" ht="12.75" hidden="1" customHeight="1">
      <c r="A998" s="266" t="str">
        <f>Table16[[#This Row],[PosiDT $ $ $ions2]]</f>
        <v>OT @ TE</v>
      </c>
      <c r="B998" s="89" t="s">
        <v>8110</v>
      </c>
      <c r="C998" s="123" t="s">
        <v>90</v>
      </c>
      <c r="D998" t="s">
        <v>11935</v>
      </c>
      <c r="E998"/>
      <c r="F998"/>
      <c r="G998"/>
      <c r="H998"/>
      <c r="I998" s="8">
        <v>0</v>
      </c>
      <c r="J998" s="8"/>
      <c r="K998" s="114">
        <v>0</v>
      </c>
      <c r="L998" s="8" t="s">
        <v>9317</v>
      </c>
      <c r="M998" s="319" t="str">
        <f>VLOOKUP(TRIM(B998),'Team Rosters'!$B$1:$N$3777,2,FALSE)</f>
        <v>BEA</v>
      </c>
      <c r="N998" s="320">
        <f>VLOOKUP(TRIM(B998),BirthdateDraft!$A$1:$M$7865,2,FALSE)</f>
        <v>35592</v>
      </c>
      <c r="O998" s="99">
        <v>2024</v>
      </c>
    </row>
    <row r="999" spans="1:15" ht="12.75" hidden="1" customHeight="1">
      <c r="A999" s="266" t="str">
        <f>Table16[[#This Row],[PosiDT $ $ $ions2]]</f>
        <v>OT @ TE</v>
      </c>
      <c r="B999" s="89" t="s">
        <v>8110</v>
      </c>
      <c r="C999" s="123" t="s">
        <v>90</v>
      </c>
      <c r="D999" t="s">
        <v>11935</v>
      </c>
      <c r="E999"/>
      <c r="F999"/>
      <c r="G999"/>
      <c r="H999"/>
      <c r="I999" s="8">
        <v>0</v>
      </c>
      <c r="J999" s="8">
        <v>4</v>
      </c>
      <c r="K999" s="114">
        <v>0</v>
      </c>
      <c r="M999" s="319" t="str">
        <f>VLOOKUP(TRIM(B999),'Team Rosters'!$B$1:$N$3777,2,FALSE)</f>
        <v>BEA</v>
      </c>
      <c r="N999" s="320">
        <f>VLOOKUP(TRIM(B999),BirthdateDraft!$A$1:$M$7865,2,FALSE)</f>
        <v>35592</v>
      </c>
      <c r="O999" s="99">
        <v>2024</v>
      </c>
    </row>
    <row r="1000" spans="1:15" ht="12.75" hidden="1" customHeight="1">
      <c r="A1000" s="266" t="str">
        <f>Table16[[#This Row],[PosiDT $ $ $ions2]]</f>
        <v>OT @ TE</v>
      </c>
      <c r="B1000" s="89" t="s">
        <v>9962</v>
      </c>
      <c r="C1000" s="123" t="s">
        <v>791</v>
      </c>
      <c r="D1000" t="s">
        <v>11935</v>
      </c>
      <c r="E1000"/>
      <c r="F1000"/>
      <c r="G1000"/>
      <c r="H1000"/>
      <c r="I1000" s="8">
        <v>0</v>
      </c>
      <c r="J1000" s="8"/>
      <c r="K1000" s="114">
        <v>3</v>
      </c>
      <c r="L1000" s="8" t="s">
        <v>9317</v>
      </c>
      <c r="M1000" s="319" t="str">
        <f>VLOOKUP(TRIM(B1000),'Team Rosters'!$B$1:$N$3777,2,FALSE)</f>
        <v>TOL</v>
      </c>
      <c r="N1000" s="320">
        <f>VLOOKUP(TRIM(B1000),BirthdateDraft!$A$1:$M$7865,2,FALSE)</f>
        <v>36295</v>
      </c>
      <c r="O1000" s="99">
        <v>2024</v>
      </c>
    </row>
    <row r="1001" spans="1:15" ht="12.75" hidden="1" customHeight="1">
      <c r="A1001" s="266" t="str">
        <f>Table16[[#This Row],[PosiDT $ $ $ions2]]</f>
        <v>OT @ TE</v>
      </c>
      <c r="B1001" s="89" t="s">
        <v>9962</v>
      </c>
      <c r="C1001" s="123" t="s">
        <v>791</v>
      </c>
      <c r="D1001" t="s">
        <v>11935</v>
      </c>
      <c r="E1001"/>
      <c r="F1001"/>
      <c r="G1001"/>
      <c r="H1001"/>
      <c r="I1001" s="8">
        <v>0</v>
      </c>
      <c r="J1001" s="8">
        <v>4</v>
      </c>
      <c r="K1001" s="114">
        <v>3</v>
      </c>
      <c r="M1001" s="319" t="str">
        <f>VLOOKUP(TRIM(B1001),'Team Rosters'!$B$1:$N$3777,2,FALSE)</f>
        <v>TOL</v>
      </c>
      <c r="N1001" s="320">
        <f>VLOOKUP(TRIM(B1001),BirthdateDraft!$A$1:$M$7865,2,FALSE)</f>
        <v>36295</v>
      </c>
      <c r="O1001" s="99">
        <v>2024</v>
      </c>
    </row>
    <row r="1002" spans="1:15" ht="12.75" hidden="1" customHeight="1">
      <c r="A1002" s="266" t="str">
        <f>Table16[[#This Row],[PosiDT $ $ $ions2]]</f>
        <v>OT @ TE</v>
      </c>
      <c r="B1002" s="89" t="s">
        <v>10267</v>
      </c>
      <c r="C1002" s="123" t="s">
        <v>5991</v>
      </c>
      <c r="D1002" t="s">
        <v>11935</v>
      </c>
      <c r="E1002"/>
      <c r="F1002"/>
      <c r="G1002"/>
      <c r="H1002"/>
      <c r="I1002" s="8">
        <v>0</v>
      </c>
      <c r="J1002" s="8"/>
      <c r="K1002" s="114">
        <v>0</v>
      </c>
      <c r="L1002" s="8" t="s">
        <v>9317</v>
      </c>
      <c r="M1002" s="319" t="e">
        <f>VLOOKUP(TRIM(B1002),'Team Rosters'!$B$1:$N$3777,2,FALSE)</f>
        <v>#N/A</v>
      </c>
      <c r="N1002" s="320">
        <f>VLOOKUP(TRIM(B1002),BirthdateDraft!$A$1:$M$7865,2,FALSE)</f>
        <v>36035</v>
      </c>
      <c r="O1002" s="99">
        <v>2024</v>
      </c>
    </row>
    <row r="1003" spans="1:15" ht="12.75" hidden="1" customHeight="1">
      <c r="A1003" s="266" t="str">
        <f>Table16[[#This Row],[PosiDT $ $ $ions2]]</f>
        <v>OT @ TE</v>
      </c>
      <c r="B1003" s="89" t="s">
        <v>10267</v>
      </c>
      <c r="C1003" s="123" t="s">
        <v>5991</v>
      </c>
      <c r="D1003" t="s">
        <v>11935</v>
      </c>
      <c r="E1003"/>
      <c r="F1003"/>
      <c r="G1003"/>
      <c r="H1003"/>
      <c r="I1003" s="8">
        <v>0</v>
      </c>
      <c r="J1003" s="8">
        <v>4</v>
      </c>
      <c r="K1003" s="114">
        <v>0</v>
      </c>
      <c r="M1003" s="319" t="e">
        <f>VLOOKUP(TRIM(B1003),'Team Rosters'!$B$1:$N$3777,2,FALSE)</f>
        <v>#N/A</v>
      </c>
      <c r="N1003" s="320">
        <f>VLOOKUP(TRIM(B1003),BirthdateDraft!$A$1:$M$7865,2,FALSE)</f>
        <v>36035</v>
      </c>
      <c r="O1003" s="99">
        <v>2024</v>
      </c>
    </row>
    <row r="1004" spans="1:15" ht="12.75" hidden="1" customHeight="1">
      <c r="A1004" s="266" t="str">
        <f>Table16[[#This Row],[PosiDT $ $ $ions2]]</f>
        <v>OT @ TE</v>
      </c>
      <c r="B1004" s="89" t="s">
        <v>7267</v>
      </c>
      <c r="C1004" s="123" t="s">
        <v>83</v>
      </c>
      <c r="D1004" t="s">
        <v>11935</v>
      </c>
      <c r="E1004"/>
      <c r="F1004"/>
      <c r="G1004"/>
      <c r="H1004"/>
      <c r="I1004" s="8">
        <v>4</v>
      </c>
      <c r="J1004" s="8"/>
      <c r="K1004" s="114">
        <v>0</v>
      </c>
      <c r="L1004" s="8" t="s">
        <v>9317</v>
      </c>
      <c r="M1004" s="319" t="str">
        <f>VLOOKUP(TRIM(B1004),'Team Rosters'!$B$1:$N$3777,2,FALSE)</f>
        <v>WES</v>
      </c>
      <c r="N1004" s="320">
        <f>VLOOKUP(TRIM(B1004),BirthdateDraft!$A$1:$M$7865,2,FALSE)</f>
        <v>34597</v>
      </c>
      <c r="O1004" s="99">
        <v>2024</v>
      </c>
    </row>
    <row r="1005" spans="1:15" ht="12.75" hidden="1" customHeight="1">
      <c r="A1005" s="266" t="str">
        <f>Table16[[#This Row],[PosiDT $ $ $ions2]]</f>
        <v>OT @ TE</v>
      </c>
      <c r="B1005" s="89" t="s">
        <v>7267</v>
      </c>
      <c r="C1005" s="123" t="s">
        <v>83</v>
      </c>
      <c r="D1005" t="s">
        <v>11935</v>
      </c>
      <c r="E1005"/>
      <c r="F1005"/>
      <c r="G1005"/>
      <c r="H1005"/>
      <c r="I1005" s="8">
        <v>4</v>
      </c>
      <c r="J1005" s="8">
        <v>4</v>
      </c>
      <c r="K1005" s="114">
        <v>0</v>
      </c>
      <c r="M1005" s="319" t="str">
        <f>VLOOKUP(TRIM(B1005),'Team Rosters'!$B$1:$N$3777,2,FALSE)</f>
        <v>WES</v>
      </c>
      <c r="N1005" s="320">
        <f>VLOOKUP(TRIM(B1005),BirthdateDraft!$A$1:$M$7865,2,FALSE)</f>
        <v>34597</v>
      </c>
      <c r="O1005" s="99">
        <v>2024</v>
      </c>
    </row>
    <row r="1006" spans="1:15" ht="12.75" hidden="1" customHeight="1">
      <c r="A1006" s="266" t="str">
        <f>Table16[[#This Row],[PosiDT $ $ $ions2]]</f>
        <v>OT @ TE</v>
      </c>
      <c r="B1006" s="89" t="s">
        <v>7301</v>
      </c>
      <c r="C1006" s="123" t="s">
        <v>806</v>
      </c>
      <c r="D1006" t="s">
        <v>11935</v>
      </c>
      <c r="E1006"/>
      <c r="F1006"/>
      <c r="G1006"/>
      <c r="H1006"/>
      <c r="I1006" s="8">
        <v>0</v>
      </c>
      <c r="J1006" s="8"/>
      <c r="K1006" s="114">
        <v>0</v>
      </c>
      <c r="L1006" s="8" t="s">
        <v>9317</v>
      </c>
      <c r="M1006" s="319" t="e">
        <f>VLOOKUP(TRIM(B1006),'Team Rosters'!$B$1:$N$3777,2,FALSE)</f>
        <v>#N/A</v>
      </c>
      <c r="N1006" s="320">
        <f>VLOOKUP(TRIM(B1006),BirthdateDraft!$A$1:$M$7865,2,FALSE)</f>
        <v>35392</v>
      </c>
      <c r="O1006" s="99">
        <v>2024</v>
      </c>
    </row>
    <row r="1007" spans="1:15" ht="12.75" hidden="1" customHeight="1">
      <c r="A1007" s="266" t="str">
        <f>Table16[[#This Row],[PosiDT $ $ $ions2]]</f>
        <v>OT @ TE</v>
      </c>
      <c r="B1007" s="89" t="s">
        <v>7301</v>
      </c>
      <c r="C1007" s="123" t="s">
        <v>806</v>
      </c>
      <c r="D1007" t="s">
        <v>11935</v>
      </c>
      <c r="E1007"/>
      <c r="F1007"/>
      <c r="G1007"/>
      <c r="H1007"/>
      <c r="I1007" s="8">
        <v>0</v>
      </c>
      <c r="J1007" s="8">
        <v>4</v>
      </c>
      <c r="K1007" s="114">
        <v>0</v>
      </c>
      <c r="M1007" s="319" t="e">
        <f>VLOOKUP(TRIM(B1007),'Team Rosters'!$B$1:$N$3777,2,FALSE)</f>
        <v>#N/A</v>
      </c>
      <c r="N1007" s="320">
        <f>VLOOKUP(TRIM(B1007),BirthdateDraft!$A$1:$M$7865,2,FALSE)</f>
        <v>35392</v>
      </c>
      <c r="O1007" s="99">
        <v>2024</v>
      </c>
    </row>
    <row r="1008" spans="1:15" ht="12.75" hidden="1" customHeight="1">
      <c r="A1008" s="266" t="str">
        <f>Table16[[#This Row],[PosiDT $ $ $ions2]]</f>
        <v>OT @ TE</v>
      </c>
      <c r="B1008" s="89" t="s">
        <v>11342</v>
      </c>
      <c r="C1008" s="123" t="s">
        <v>795</v>
      </c>
      <c r="D1008" t="s">
        <v>11935</v>
      </c>
      <c r="E1008"/>
      <c r="F1008"/>
      <c r="G1008"/>
      <c r="H1008"/>
      <c r="I1008" s="8">
        <v>0</v>
      </c>
      <c r="J1008" s="8"/>
      <c r="K1008" s="114">
        <v>0</v>
      </c>
      <c r="L1008" s="8" t="s">
        <v>9317</v>
      </c>
      <c r="M1008" s="319" t="e">
        <f>VLOOKUP(TRIM(B1008),'Team Rosters'!$B$1:$N$3777,2,FALSE)</f>
        <v>#N/A</v>
      </c>
      <c r="N1008" s="320">
        <f>VLOOKUP(TRIM(B1008),BirthdateDraft!$A$1:$M$7865,2,FALSE)</f>
        <v>35956</v>
      </c>
      <c r="O1008" s="99">
        <v>2024</v>
      </c>
    </row>
    <row r="1009" spans="1:15" ht="12.75" hidden="1" customHeight="1">
      <c r="A1009" s="266" t="str">
        <f>Table16[[#This Row],[PosiDT $ $ $ions2]]</f>
        <v>OT @ TE</v>
      </c>
      <c r="B1009" s="89" t="s">
        <v>11342</v>
      </c>
      <c r="C1009" s="123" t="s">
        <v>795</v>
      </c>
      <c r="D1009" t="s">
        <v>11935</v>
      </c>
      <c r="E1009"/>
      <c r="F1009"/>
      <c r="G1009"/>
      <c r="H1009"/>
      <c r="I1009" s="8">
        <v>0</v>
      </c>
      <c r="J1009" s="8">
        <v>4</v>
      </c>
      <c r="K1009" s="114">
        <v>0</v>
      </c>
      <c r="M1009" s="319" t="e">
        <f>VLOOKUP(TRIM(B1009),'Team Rosters'!$B$1:$N$3777,2,FALSE)</f>
        <v>#N/A</v>
      </c>
      <c r="N1009" s="320">
        <f>VLOOKUP(TRIM(B1009),BirthdateDraft!$A$1:$M$7865,2,FALSE)</f>
        <v>35956</v>
      </c>
      <c r="O1009" s="99">
        <v>2024</v>
      </c>
    </row>
    <row r="1010" spans="1:15" ht="12.75" hidden="1" customHeight="1">
      <c r="A1010" s="266" t="str">
        <f>Table16[[#This Row],[PosiDT $ $ $ions2]]</f>
        <v>OT @ TE</v>
      </c>
      <c r="B1010" s="89" t="s">
        <v>9059</v>
      </c>
      <c r="C1010" s="123" t="s">
        <v>791</v>
      </c>
      <c r="D1010" t="s">
        <v>11935</v>
      </c>
      <c r="E1010"/>
      <c r="F1010"/>
      <c r="G1010"/>
      <c r="H1010"/>
      <c r="I1010" s="8">
        <v>0</v>
      </c>
      <c r="J1010" s="8"/>
      <c r="K1010" s="114">
        <v>0</v>
      </c>
      <c r="L1010" s="8" t="s">
        <v>9317</v>
      </c>
      <c r="M1010" s="319" t="e">
        <f>VLOOKUP(TRIM(B1010),'Team Rosters'!$B$1:$N$3777,2,FALSE)</f>
        <v>#N/A</v>
      </c>
      <c r="N1010" s="320">
        <f>VLOOKUP(TRIM(B1010),BirthdateDraft!$A$1:$M$7865,2,FALSE)</f>
        <v>35643</v>
      </c>
      <c r="O1010" s="99">
        <v>2024</v>
      </c>
    </row>
    <row r="1011" spans="1:15" ht="12.75" hidden="1" customHeight="1">
      <c r="A1011" s="266" t="str">
        <f>Table16[[#This Row],[PosiDT $ $ $ions2]]</f>
        <v>OT @ TE</v>
      </c>
      <c r="B1011" s="89" t="s">
        <v>9059</v>
      </c>
      <c r="C1011" s="123" t="s">
        <v>791</v>
      </c>
      <c r="D1011" t="s">
        <v>11935</v>
      </c>
      <c r="E1011"/>
      <c r="F1011"/>
      <c r="G1011"/>
      <c r="H1011"/>
      <c r="I1011" s="8">
        <v>0</v>
      </c>
      <c r="J1011" s="8">
        <v>4</v>
      </c>
      <c r="K1011" s="114">
        <v>0</v>
      </c>
      <c r="M1011" s="319" t="e">
        <f>VLOOKUP(TRIM(B1011),'Team Rosters'!$B$1:$N$3777,2,FALSE)</f>
        <v>#N/A</v>
      </c>
      <c r="N1011" s="320">
        <f>VLOOKUP(TRIM(B1011),BirthdateDraft!$A$1:$M$7865,2,FALSE)</f>
        <v>35643</v>
      </c>
      <c r="O1011" s="99">
        <v>2024</v>
      </c>
    </row>
    <row r="1012" spans="1:15" ht="12.75" hidden="1" customHeight="1">
      <c r="A1012" s="266" t="str">
        <f>Table16[[#This Row],[PosiDT $ $ $ions2]]</f>
        <v>PK</v>
      </c>
      <c r="B1012" s="89" t="s">
        <v>10965</v>
      </c>
      <c r="C1012" s="123" t="s">
        <v>82</v>
      </c>
      <c r="D1012" t="s">
        <v>190</v>
      </c>
      <c r="K1012" s="233"/>
      <c r="M1012" s="319" t="str">
        <f>VLOOKUP(TRIM(B1012),'Team Rosters'!$B$1:$N$3777,2,FALSE)</f>
        <v>WES</v>
      </c>
      <c r="N1012" s="320">
        <f>VLOOKUP(TRIM(B1012),BirthdateDraft!$A$1:$M$7865,2,FALSE)</f>
        <v>34772</v>
      </c>
      <c r="O1012" s="99">
        <v>2024</v>
      </c>
    </row>
    <row r="1013" spans="1:15" ht="12.75" hidden="1" customHeight="1">
      <c r="A1013" s="266" t="str">
        <f>Table16[[#This Row],[PosiDT $ $ $ions2]]</f>
        <v>PK</v>
      </c>
      <c r="B1013" s="89" t="s">
        <v>8214</v>
      </c>
      <c r="C1013" s="123" t="s">
        <v>83</v>
      </c>
      <c r="D1013" t="s">
        <v>190</v>
      </c>
      <c r="K1013" s="233"/>
      <c r="M1013" s="319" t="str">
        <f>VLOOKUP(TRIM(B1013),'Team Rosters'!$B$1:$N$3777,2,FALSE)</f>
        <v>TOK</v>
      </c>
      <c r="N1013" s="320">
        <f>VLOOKUP(TRIM(B1013),BirthdateDraft!$A$1:$M$7865,2,FALSE)</f>
        <v>34908</v>
      </c>
      <c r="O1013" s="99">
        <v>2024</v>
      </c>
    </row>
    <row r="1014" spans="1:15" ht="12.75" hidden="1" customHeight="1">
      <c r="A1014" s="266" t="str">
        <f>Table16[[#This Row],[PosiDT $ $ $ions2]]</f>
        <v>PK</v>
      </c>
      <c r="B1014" s="89" t="s">
        <v>8212</v>
      </c>
      <c r="C1014" s="123" t="s">
        <v>814</v>
      </c>
      <c r="D1014" t="s">
        <v>190</v>
      </c>
      <c r="K1014" s="233"/>
      <c r="M1014" s="319" t="str">
        <f>VLOOKUP(TRIM(B1014),'Team Rosters'!$B$1:$N$3777,2,FALSE)</f>
        <v>AST</v>
      </c>
      <c r="N1014" s="320">
        <f>VLOOKUP(TRIM(B1014),BirthdateDraft!$A$1:$M$7865,2,FALSE)</f>
        <v>35475</v>
      </c>
      <c r="O1014" s="99">
        <v>2024</v>
      </c>
    </row>
    <row r="1015" spans="1:15" ht="12.75" hidden="1" customHeight="1">
      <c r="A1015" s="266" t="str">
        <f>Table16[[#This Row],[PosiDT $ $ $ions2]]</f>
        <v>PK</v>
      </c>
      <c r="B1015" s="89" t="s">
        <v>5238</v>
      </c>
      <c r="C1015" s="123" t="s">
        <v>803</v>
      </c>
      <c r="D1015" t="s">
        <v>190</v>
      </c>
      <c r="K1015" s="233"/>
      <c r="M1015" s="319" t="str">
        <f>VLOOKUP(TRIM(B1015),'Team Rosters'!$B$1:$N$3777,2,FALSE)</f>
        <v>DEL</v>
      </c>
      <c r="N1015" s="320">
        <f>VLOOKUP(TRIM(B1015),BirthdateDraft!$A$1:$M$7865,2,FALSE)</f>
        <v>33313</v>
      </c>
      <c r="O1015" s="99">
        <v>2024</v>
      </c>
    </row>
    <row r="1016" spans="1:15" ht="12.75" hidden="1" customHeight="1">
      <c r="A1016" s="266" t="str">
        <f>Table16[[#This Row],[PosiDT $ $ $ions2]]</f>
        <v>PK</v>
      </c>
      <c r="B1016" s="89" t="s">
        <v>3890</v>
      </c>
      <c r="C1016" s="123" t="s">
        <v>90</v>
      </c>
      <c r="D1016" t="s">
        <v>190</v>
      </c>
      <c r="K1016" s="233"/>
      <c r="M1016" s="319" t="e">
        <f>VLOOKUP(TRIM(B1016),'Team Rosters'!$B$1:$N$3777,2,FALSE)</f>
        <v>#N/A</v>
      </c>
      <c r="N1016" s="320">
        <f>VLOOKUP(TRIM(B1016),BirthdateDraft!$A$1:$M$7865,2,FALSE)</f>
        <v>32858</v>
      </c>
      <c r="O1016" s="99">
        <v>2024</v>
      </c>
    </row>
    <row r="1017" spans="1:15" ht="12.75" hidden="1" customHeight="1">
      <c r="A1017" s="266" t="str">
        <f>Table16[[#This Row],[PosiDT $ $ $ions2]]</f>
        <v>PK</v>
      </c>
      <c r="B1017" s="89" t="s">
        <v>6264</v>
      </c>
      <c r="C1017" s="123" t="s">
        <v>799</v>
      </c>
      <c r="D1017" t="s">
        <v>190</v>
      </c>
      <c r="K1017" s="233"/>
      <c r="M1017" s="319" t="str">
        <f>VLOOKUP(TRIM(B1017),'Team Rosters'!$B$1:$N$3777,2,FALSE)</f>
        <v>VIR</v>
      </c>
      <c r="N1017" s="320">
        <f>VLOOKUP(TRIM(B1017),BirthdateDraft!$A$1:$M$7865,2,FALSE)</f>
        <v>34894</v>
      </c>
      <c r="O1017" s="99">
        <v>2024</v>
      </c>
    </row>
    <row r="1018" spans="1:15" ht="12.75" hidden="1" customHeight="1">
      <c r="A1018" s="266" t="str">
        <f>Table16[[#This Row],[PosiDT $ $ $ions2]]</f>
        <v>PK</v>
      </c>
      <c r="B1018" s="89" t="s">
        <v>11017</v>
      </c>
      <c r="C1018" s="123" t="s">
        <v>817</v>
      </c>
      <c r="D1018" t="s">
        <v>190</v>
      </c>
      <c r="K1018" s="233"/>
      <c r="M1018" s="319" t="e">
        <f>VLOOKUP(TRIM(B1018),'Team Rosters'!$B$1:$N$3777,2,FALSE)</f>
        <v>#N/A</v>
      </c>
      <c r="N1018" s="320">
        <f>VLOOKUP(TRIM(B1018),BirthdateDraft!$A$1:$M$7865,2,FALSE)</f>
        <v>35962</v>
      </c>
      <c r="O1018" s="99">
        <v>2024</v>
      </c>
    </row>
    <row r="1019" spans="1:15" ht="12.75" hidden="1" customHeight="1">
      <c r="A1019" s="266" t="str">
        <f>Table16[[#This Row],[PosiDT $ $ $ions2]]</f>
        <v>PK</v>
      </c>
      <c r="B1019" s="89" t="s">
        <v>6777</v>
      </c>
      <c r="C1019" s="123" t="s">
        <v>8191</v>
      </c>
      <c r="D1019" t="s">
        <v>190</v>
      </c>
      <c r="K1019" s="233"/>
      <c r="M1019" s="319" t="e">
        <f>VLOOKUP(TRIM(B1019),'Team Rosters'!$B$1:$N$3777,2,FALSE)</f>
        <v>#N/A</v>
      </c>
      <c r="N1019" s="320">
        <f>VLOOKUP(TRIM(B1019),BirthdateDraft!$A$1:$M$7865,2,FALSE)</f>
        <v>34722</v>
      </c>
      <c r="O1019" s="99">
        <v>2024</v>
      </c>
    </row>
    <row r="1020" spans="1:15" ht="12.75" hidden="1" customHeight="1">
      <c r="A1020" s="266" t="str">
        <f>Table16[[#This Row],[PosiDT $ $ $ions2]]</f>
        <v>PK</v>
      </c>
      <c r="B1020" s="89" t="s">
        <v>9969</v>
      </c>
      <c r="C1020" s="123" t="s">
        <v>5991</v>
      </c>
      <c r="D1020" t="s">
        <v>190</v>
      </c>
      <c r="K1020" s="233"/>
      <c r="M1020" s="319" t="str">
        <f>VLOOKUP(TRIM(B1020),'Team Rosters'!$B$1:$N$3777,2,FALSE)</f>
        <v>BLD</v>
      </c>
      <c r="N1020" s="320">
        <f>VLOOKUP(TRIM(B1020),BirthdateDraft!$A$1:$M$7865,2,FALSE)</f>
        <v>36652</v>
      </c>
      <c r="O1020" s="99">
        <v>2024</v>
      </c>
    </row>
    <row r="1021" spans="1:15" ht="12.75" hidden="1" customHeight="1">
      <c r="A1021" s="266" t="str">
        <f>Table16[[#This Row],[PosiDT $ $ $ions2]]</f>
        <v>PK</v>
      </c>
      <c r="B1021" s="89" t="s">
        <v>6268</v>
      </c>
      <c r="C1021" s="123" t="s">
        <v>804</v>
      </c>
      <c r="D1021" t="s">
        <v>190</v>
      </c>
      <c r="K1021" s="233"/>
      <c r="M1021" s="319" t="str">
        <f>VLOOKUP(TRIM(B1021),'Team Rosters'!$B$1:$N$3777,2,FALSE)</f>
        <v>LON</v>
      </c>
      <c r="N1021" s="320">
        <f>VLOOKUP(TRIM(B1021),BirthdateDraft!$A$1:$M$7865,2,FALSE)</f>
        <v>34720</v>
      </c>
      <c r="O1021" s="99">
        <v>2024</v>
      </c>
    </row>
    <row r="1022" spans="1:15" ht="12.75" hidden="1" customHeight="1">
      <c r="A1022" s="266" t="str">
        <f>Table16[[#This Row],[PosiDT $ $ $ions2]]</f>
        <v>PK</v>
      </c>
      <c r="B1022" s="89" t="s">
        <v>6263</v>
      </c>
      <c r="C1022" s="123" t="s">
        <v>85</v>
      </c>
      <c r="D1022" t="s">
        <v>190</v>
      </c>
      <c r="K1022" s="233"/>
      <c r="M1022" s="319" t="str">
        <f>VLOOKUP(TRIM(B1022),'Team Rosters'!$B$1:$N$3777,2,FALSE)</f>
        <v>BLU</v>
      </c>
      <c r="N1022" s="320">
        <f>VLOOKUP(TRIM(B1022),BirthdateDraft!$A$1:$M$7865,2,FALSE)</f>
        <v>34363</v>
      </c>
      <c r="O1022" s="99">
        <v>2024</v>
      </c>
    </row>
    <row r="1023" spans="1:15" ht="12.75" hidden="1" customHeight="1">
      <c r="A1023" s="266" t="str">
        <f>Table16[[#This Row],[PosiDT $ $ $ions2]]</f>
        <v>PK</v>
      </c>
      <c r="B1023" s="89" t="s">
        <v>3659</v>
      </c>
      <c r="C1023" s="123" t="s">
        <v>166</v>
      </c>
      <c r="D1023" t="s">
        <v>190</v>
      </c>
      <c r="K1023" s="233"/>
      <c r="M1023" s="319" t="str">
        <f>VLOOKUP(TRIM(B1023),'Team Rosters'!$B$1:$N$3777,2,FALSE)</f>
        <v>DRA</v>
      </c>
      <c r="N1023" s="320">
        <f>VLOOKUP(TRIM(B1023),BirthdateDraft!$A$1:$M$7865,2,FALSE)</f>
        <v>30991</v>
      </c>
      <c r="O1023" s="99">
        <v>2024</v>
      </c>
    </row>
    <row r="1024" spans="1:15" ht="12.75" hidden="1" customHeight="1">
      <c r="A1024" s="266" t="str">
        <f>Table16[[#This Row],[PosiDT $ $ $ions2]]</f>
        <v>PK</v>
      </c>
      <c r="B1024" s="89" t="s">
        <v>7412</v>
      </c>
      <c r="C1024" s="123" t="s">
        <v>796</v>
      </c>
      <c r="D1024" t="s">
        <v>190</v>
      </c>
      <c r="K1024" s="233"/>
      <c r="M1024" s="319" t="str">
        <f>VLOOKUP(TRIM(B1024),'Team Rosters'!$B$1:$N$3777,2,FALSE)</f>
        <v>ANN</v>
      </c>
      <c r="N1024" s="320">
        <f>VLOOKUP(TRIM(B1024),BirthdateDraft!$A$1:$M$7865,2,FALSE)</f>
        <v>34408</v>
      </c>
      <c r="O1024" s="99">
        <v>2024</v>
      </c>
    </row>
    <row r="1025" spans="1:15" ht="12.75" hidden="1" customHeight="1">
      <c r="A1025" s="266" t="str">
        <f>Table16[[#This Row],[PosiDT $ $ $ions2]]</f>
        <v>PK</v>
      </c>
      <c r="B1025" s="89" t="s">
        <v>11089</v>
      </c>
      <c r="C1025" s="123" t="s">
        <v>791</v>
      </c>
      <c r="D1025" t="s">
        <v>190</v>
      </c>
      <c r="K1025" s="233"/>
      <c r="M1025" s="319" t="str">
        <f>VLOOKUP(TRIM(B1025),'Team Rosters'!$B$1:$N$3777,2,FALSE)</f>
        <v>BEA</v>
      </c>
      <c r="N1025" s="320">
        <f>VLOOKUP(TRIM(B1025),BirthdateDraft!$A$1:$M$7865,2,FALSE)</f>
        <v>36104</v>
      </c>
      <c r="O1025" s="99">
        <v>2024</v>
      </c>
    </row>
    <row r="1026" spans="1:15" ht="12.75" hidden="1" customHeight="1">
      <c r="A1026" s="266" t="str">
        <f>Table16[[#This Row],[PosiDT $ $ $ions2]]</f>
        <v>PK</v>
      </c>
      <c r="B1026" s="89" t="s">
        <v>11396</v>
      </c>
      <c r="C1026" s="123" t="s">
        <v>5390</v>
      </c>
      <c r="D1026" t="s">
        <v>190</v>
      </c>
      <c r="K1026" s="233"/>
      <c r="M1026" s="319" t="e">
        <f>VLOOKUP(TRIM(B1026),'Team Rosters'!$B$1:$N$3777,2,FALSE)</f>
        <v>#N/A</v>
      </c>
      <c r="N1026" s="320" t="e">
        <f>VLOOKUP(TRIM(B1026),BirthdateDraft!$A$1:$M$7865,2,FALSE)</f>
        <v>#N/A</v>
      </c>
      <c r="O1026" s="99">
        <v>2024</v>
      </c>
    </row>
    <row r="1027" spans="1:15" ht="12.75" hidden="1" customHeight="1">
      <c r="A1027" s="266" t="str">
        <f>Table16[[#This Row],[PosiDT $ $ $ions2]]</f>
        <v>PK</v>
      </c>
      <c r="B1027" s="89" t="s">
        <v>6780</v>
      </c>
      <c r="C1027" s="123" t="s">
        <v>2798</v>
      </c>
      <c r="D1027" t="s">
        <v>190</v>
      </c>
      <c r="K1027" s="233"/>
      <c r="M1027" s="319" t="str">
        <f>VLOOKUP(TRIM(B1027),'Team Rosters'!$B$1:$N$3777,2,FALSE)</f>
        <v>TOL</v>
      </c>
      <c r="N1027" s="320">
        <f>VLOOKUP(TRIM(B1027),BirthdateDraft!$A$1:$M$7865,2,FALSE)</f>
        <v>34550</v>
      </c>
      <c r="O1027" s="99">
        <v>2024</v>
      </c>
    </row>
    <row r="1028" spans="1:15" ht="12.75" hidden="1" customHeight="1">
      <c r="A1028" s="266" t="str">
        <f>Table16[[#This Row],[PosiDT $ $ $ions2]]</f>
        <v>PK</v>
      </c>
      <c r="B1028" s="89" t="s">
        <v>7407</v>
      </c>
      <c r="C1028" s="123" t="s">
        <v>792</v>
      </c>
      <c r="D1028" t="s">
        <v>190</v>
      </c>
      <c r="K1028" s="233"/>
      <c r="M1028" s="319" t="str">
        <f>VLOOKUP(TRIM(B1028),'Team Rosters'!$B$1:$N$3777,2,FALSE)</f>
        <v>CAVE</v>
      </c>
      <c r="N1028" s="320">
        <f>VLOOKUP(TRIM(B1028),BirthdateDraft!$A$1:$M$7865,2,FALSE)</f>
        <v>34549</v>
      </c>
      <c r="O1028" s="99">
        <v>2024</v>
      </c>
    </row>
    <row r="1029" spans="1:15" ht="12.75" hidden="1" customHeight="1">
      <c r="A1029" s="266" t="str">
        <f>Table16[[#This Row],[PosiDT $ $ $ions2]]</f>
        <v>PK</v>
      </c>
      <c r="B1029" s="89" t="s">
        <v>5729</v>
      </c>
      <c r="C1029" s="123" t="s">
        <v>808</v>
      </c>
      <c r="D1029" t="s">
        <v>190</v>
      </c>
      <c r="K1029" s="233"/>
      <c r="M1029" s="319" t="str">
        <f>VLOOKUP(TRIM(B1029),'Team Rosters'!$B$1:$N$3777,2,FALSE)</f>
        <v>NYC</v>
      </c>
      <c r="N1029" s="320">
        <f>VLOOKUP(TRIM(B1029),BirthdateDraft!$A$1:$M$7865,2,FALSE)</f>
        <v>34522</v>
      </c>
      <c r="O1029" s="99">
        <v>2024</v>
      </c>
    </row>
    <row r="1030" spans="1:15" ht="12.75" hidden="1" customHeight="1">
      <c r="A1030" s="266" t="str">
        <f>Table16[[#This Row],[PosiDT $ $ $ions2]]</f>
        <v>PK</v>
      </c>
      <c r="B1030" s="89" t="s">
        <v>9324</v>
      </c>
      <c r="C1030" s="123" t="s">
        <v>806</v>
      </c>
      <c r="D1030" t="s">
        <v>190</v>
      </c>
      <c r="K1030" s="233"/>
      <c r="M1030" s="319" t="str">
        <f>VLOOKUP(TRIM(B1030),'Team Rosters'!$B$1:$N$3777,2,FALSE)</f>
        <v>TOR</v>
      </c>
      <c r="N1030" s="320">
        <f>VLOOKUP(TRIM(B1030),BirthdateDraft!$A$1:$M$7865,2,FALSE)</f>
        <v>35156</v>
      </c>
      <c r="O1030" s="99">
        <v>2024</v>
      </c>
    </row>
    <row r="1031" spans="1:15" ht="12.75" hidden="1" customHeight="1">
      <c r="A1031" s="266" t="str">
        <f>Table16[[#This Row],[PosiDT $ $ $ions2]]</f>
        <v>PK</v>
      </c>
      <c r="B1031" s="89" t="s">
        <v>5237</v>
      </c>
      <c r="C1031" s="123" t="s">
        <v>805</v>
      </c>
      <c r="D1031" t="s">
        <v>190</v>
      </c>
      <c r="K1031" s="233"/>
      <c r="M1031" s="319" t="str">
        <f>VLOOKUP(TRIM(B1031),'Team Rosters'!$B$1:$N$3777,2,FALSE)</f>
        <v>JER</v>
      </c>
      <c r="N1031" s="320">
        <f>VLOOKUP(TRIM(B1031),BirthdateDraft!$A$1:$M$7865,2,FALSE)</f>
        <v>33444</v>
      </c>
      <c r="O1031" s="99">
        <v>2024</v>
      </c>
    </row>
    <row r="1032" spans="1:15" ht="12.75" hidden="1" customHeight="1">
      <c r="A1032" s="266" t="str">
        <f>Table16[[#This Row],[PosiDT $ $ $ions2]]</f>
        <v>PK</v>
      </c>
      <c r="B1032" s="89" t="s">
        <v>9174</v>
      </c>
      <c r="C1032" s="123" t="s">
        <v>81</v>
      </c>
      <c r="D1032" t="s">
        <v>190</v>
      </c>
      <c r="K1032" s="233"/>
      <c r="M1032" s="319" t="str">
        <f>VLOOKUP(TRIM(B1032),'Team Rosters'!$B$1:$N$3777,2,FALSE)</f>
        <v>LAS</v>
      </c>
      <c r="N1032" s="320">
        <f>VLOOKUP(TRIM(B1032),BirthdateDraft!$A$1:$M$7865,2,FALSE)</f>
        <v>36342</v>
      </c>
      <c r="O1032" s="99">
        <v>2024</v>
      </c>
    </row>
    <row r="1033" spans="1:15" ht="12.75" hidden="1" customHeight="1">
      <c r="A1033" s="266" t="str">
        <f>Table16[[#This Row],[PosiDT $ $ $ions2]]</f>
        <v>PK</v>
      </c>
      <c r="B1033" s="89" t="s">
        <v>11204</v>
      </c>
      <c r="C1033" s="123" t="s">
        <v>798</v>
      </c>
      <c r="D1033" t="s">
        <v>190</v>
      </c>
      <c r="K1033" s="233"/>
      <c r="M1033" s="319" t="str">
        <f>VLOOKUP(TRIM(B1033),'Team Rosters'!$B$1:$N$3777,2,FALSE)</f>
        <v>ROS</v>
      </c>
      <c r="N1033" s="320">
        <f>VLOOKUP(TRIM(B1033),BirthdateDraft!$A$1:$M$7865,2,FALSE)</f>
        <v>36487</v>
      </c>
      <c r="O1033" s="99">
        <v>2024</v>
      </c>
    </row>
    <row r="1034" spans="1:15" ht="12.75" hidden="1" customHeight="1">
      <c r="A1034" s="266" t="str">
        <f>Table16[[#This Row],[PosiDT $ $ $ions2]]</f>
        <v>PK</v>
      </c>
      <c r="B1034" s="89" t="s">
        <v>5240</v>
      </c>
      <c r="C1034" s="123" t="s">
        <v>813</v>
      </c>
      <c r="D1034" t="s">
        <v>190</v>
      </c>
      <c r="K1034" s="233"/>
      <c r="M1034" s="319" t="str">
        <f>VLOOKUP(TRIM(B1034),'Team Rosters'!$B$1:$N$3777,2,FALSE)</f>
        <v>ACM</v>
      </c>
      <c r="N1034" s="320">
        <f>VLOOKUP(TRIM(B1034),BirthdateDraft!$A$1:$M$7865,2,FALSE)</f>
        <v>33370</v>
      </c>
      <c r="O1034" s="99">
        <v>2024</v>
      </c>
    </row>
    <row r="1035" spans="1:15" ht="12.75" hidden="1" customHeight="1">
      <c r="A1035" s="266" t="str">
        <f>Table16[[#This Row],[PosiDT $ $ $ions2]]</f>
        <v>PK</v>
      </c>
      <c r="B1035" s="89" t="s">
        <v>9325</v>
      </c>
      <c r="C1035" s="123" t="s">
        <v>795</v>
      </c>
      <c r="D1035" t="s">
        <v>190</v>
      </c>
      <c r="K1035" s="233"/>
      <c r="M1035" s="319" t="str">
        <f>VLOOKUP(TRIM(B1035),'Team Rosters'!$B$1:$N$3777,2,FALSE)</f>
        <v>VER</v>
      </c>
      <c r="N1035" s="320">
        <f>VLOOKUP(TRIM(B1035),BirthdateDraft!$A$1:$M$7865,2,FALSE)</f>
        <v>36404</v>
      </c>
      <c r="O1035" s="99">
        <v>2024</v>
      </c>
    </row>
    <row r="1036" spans="1:15" ht="12.75" hidden="1" customHeight="1">
      <c r="A1036" s="266" t="str">
        <f>Table16[[#This Row],[PosiDT $ $ $ions2]]</f>
        <v>PK</v>
      </c>
      <c r="B1036" s="89" t="s">
        <v>7409</v>
      </c>
      <c r="C1036" s="123" t="s">
        <v>797</v>
      </c>
      <c r="D1036" t="s">
        <v>190</v>
      </c>
      <c r="K1036" s="233"/>
      <c r="M1036" s="319" t="e">
        <f>VLOOKUP(TRIM(B1036),'Team Rosters'!$B$1:$N$3777,2,FALSE)</f>
        <v>#N/A</v>
      </c>
      <c r="N1036" s="320">
        <f>VLOOKUP(TRIM(B1036),BirthdateDraft!$A$1:$M$7865,2,FALSE)</f>
        <v>34955</v>
      </c>
      <c r="O1036" s="99">
        <v>2024</v>
      </c>
    </row>
    <row r="1037" spans="1:15" ht="12.75" hidden="1" customHeight="1">
      <c r="A1037" s="266" t="str">
        <f>Table16[[#This Row],[PosiDT $ $ $ions2]]</f>
        <v>PK</v>
      </c>
      <c r="B1037" s="89" t="s">
        <v>2607</v>
      </c>
      <c r="C1037" s="123" t="s">
        <v>790</v>
      </c>
      <c r="D1037" t="s">
        <v>190</v>
      </c>
      <c r="K1037" s="233"/>
      <c r="M1037" s="319" t="str">
        <f>VLOOKUP(TRIM(B1037),'Team Rosters'!$B$1:$N$3777,2,FALSE)</f>
        <v>FER</v>
      </c>
      <c r="N1037" s="320">
        <f>VLOOKUP(TRIM(B1037),BirthdateDraft!$A$1:$M$7865,2,FALSE)</f>
        <v>30904</v>
      </c>
      <c r="O1037" s="99">
        <v>2024</v>
      </c>
    </row>
    <row r="1038" spans="1:15" ht="12.75" hidden="1" customHeight="1">
      <c r="A1038" s="266" t="str">
        <f>Table16[[#This Row],[PosiDT $ $ $ions2]]</f>
        <v>PK</v>
      </c>
      <c r="B1038" s="89" t="s">
        <v>11263</v>
      </c>
      <c r="C1038" s="123" t="s">
        <v>785</v>
      </c>
      <c r="D1038" t="s">
        <v>190</v>
      </c>
      <c r="K1038" s="233"/>
      <c r="M1038" s="319" t="e">
        <f>VLOOKUP(TRIM(B1038),'Team Rosters'!$B$1:$N$3777,2,FALSE)</f>
        <v>#N/A</v>
      </c>
      <c r="N1038" s="320">
        <f>VLOOKUP(TRIM(B1038),BirthdateDraft!$A$1:$M$7865,2,FALSE)</f>
        <v>36448</v>
      </c>
      <c r="O1038" s="99">
        <v>2024</v>
      </c>
    </row>
    <row r="1039" spans="1:15" ht="12.75" hidden="1" customHeight="1">
      <c r="A1039" s="266" t="str">
        <f>Table16[[#This Row],[PosiDT $ $ $ions2]]</f>
        <v>PK</v>
      </c>
      <c r="B1039" s="89" t="s">
        <v>6779</v>
      </c>
      <c r="C1039" s="123" t="s">
        <v>1634</v>
      </c>
      <c r="D1039" t="s">
        <v>190</v>
      </c>
      <c r="K1039" s="233"/>
      <c r="M1039" s="319" t="e">
        <f>VLOOKUP(TRIM(B1039),'Team Rosters'!$B$1:$N$3777,2,FALSE)</f>
        <v>#N/A</v>
      </c>
      <c r="N1039" s="320">
        <f>VLOOKUP(TRIM(B1039),BirthdateDraft!$A$1:$M$7865,2,FALSE)</f>
        <v>35019</v>
      </c>
      <c r="O1039" s="99">
        <v>2024</v>
      </c>
    </row>
    <row r="1040" spans="1:15" ht="12.75" hidden="1" customHeight="1">
      <c r="A1040" s="266" t="str">
        <f>Table16[[#This Row],[PosiDT $ $ $ions2]]</f>
        <v>PK</v>
      </c>
      <c r="B1040" s="89" t="s">
        <v>4637</v>
      </c>
      <c r="C1040" s="123" t="s">
        <v>793</v>
      </c>
      <c r="D1040" t="s">
        <v>190</v>
      </c>
      <c r="K1040" s="233"/>
      <c r="M1040" s="319" t="str">
        <f>VLOOKUP(TRIM(B1040),'Team Rosters'!$B$1:$N$3777,2,FALSE)</f>
        <v>CHA</v>
      </c>
      <c r="N1040" s="320">
        <f>VLOOKUP(TRIM(B1040),BirthdateDraft!$A$1:$M$7865,2,FALSE)</f>
        <v>33554</v>
      </c>
      <c r="O1040" s="99">
        <v>2024</v>
      </c>
    </row>
    <row r="1041" spans="1:15" ht="12.75" hidden="1" customHeight="1">
      <c r="A1041" s="266" t="str">
        <f>Table16[[#This Row],[PosiDT $ $ $ions2]]</f>
        <v>PK</v>
      </c>
      <c r="B1041" s="89" t="s">
        <v>7408</v>
      </c>
      <c r="C1041" s="123" t="s">
        <v>800</v>
      </c>
      <c r="D1041" t="s">
        <v>190</v>
      </c>
      <c r="K1041" s="233"/>
      <c r="M1041" s="319" t="e">
        <f>VLOOKUP(TRIM(B1041),'Team Rosters'!$B$1:$N$3777,2,FALSE)</f>
        <v>#N/A</v>
      </c>
      <c r="N1041" s="320">
        <f>VLOOKUP(TRIM(B1041),BirthdateDraft!$A$1:$M$7865,2,FALSE)</f>
        <v>35165</v>
      </c>
      <c r="O1041" s="99">
        <v>2024</v>
      </c>
    </row>
    <row r="1042" spans="1:15" ht="12.75" hidden="1" customHeight="1">
      <c r="A1042" s="266" t="str">
        <f>Table16[[#This Row],[PosiDT $ $ $ions2]]</f>
        <v>PK</v>
      </c>
      <c r="B1042" s="89" t="s">
        <v>191</v>
      </c>
      <c r="C1042" s="123" t="s">
        <v>801</v>
      </c>
      <c r="D1042" t="s">
        <v>190</v>
      </c>
      <c r="K1042" s="233"/>
      <c r="M1042" s="319" t="str">
        <f>VLOOKUP(TRIM(B1042),'Team Rosters'!$B$1:$N$3777,2,FALSE)</f>
        <v>DAY</v>
      </c>
      <c r="N1042" s="320">
        <f>VLOOKUP(TRIM(B1042),BirthdateDraft!$A$1:$M$7865,2,FALSE)</f>
        <v>32833</v>
      </c>
      <c r="O1042" s="99">
        <v>2024</v>
      </c>
    </row>
    <row r="1043" spans="1:15" ht="12.75" hidden="1" customHeight="1">
      <c r="A1043" s="266" t="str">
        <f>Table16[[#This Row],[PosiDT $ $ $ions2]]</f>
        <v>PK</v>
      </c>
      <c r="B1043" s="89" t="s">
        <v>194</v>
      </c>
      <c r="C1043" s="123" t="s">
        <v>3414</v>
      </c>
      <c r="D1043" t="s">
        <v>190</v>
      </c>
      <c r="K1043" s="233"/>
      <c r="M1043" s="319" t="str">
        <f>VLOOKUP(TRIM(B1043),'Team Rosters'!$B$1:$N$3777,2,FALSE)</f>
        <v>BIR</v>
      </c>
      <c r="N1043" s="320">
        <f>VLOOKUP(TRIM(B1043),BirthdateDraft!$A$1:$M$7865,2,FALSE)</f>
        <v>32138</v>
      </c>
      <c r="O1043" s="99">
        <v>2024</v>
      </c>
    </row>
    <row r="1044" spans="1:15" ht="12.75" hidden="1" customHeight="1">
      <c r="A1044" s="266" t="str">
        <f>Table16[[#This Row],[PosiDT $ $ $ions2]]</f>
        <v>PR</v>
      </c>
      <c r="B1044" s="89" t="s">
        <v>9284</v>
      </c>
      <c r="C1044" s="123" t="s">
        <v>795</v>
      </c>
      <c r="D1044" t="s">
        <v>2932</v>
      </c>
      <c r="K1044" s="233"/>
      <c r="M1044" s="319" t="e">
        <f>VLOOKUP(TRIM(B1044),'Team Rosters'!$B$1:$N$3777,2,FALSE)</f>
        <v>#N/A</v>
      </c>
      <c r="N1044" s="320">
        <f>VLOOKUP(TRIM(B1044),BirthdateDraft!$A$1:$M$7865,2,FALSE)</f>
        <v>36161</v>
      </c>
      <c r="O1044" s="99">
        <v>2024</v>
      </c>
    </row>
    <row r="1045" spans="1:15" ht="12.75" hidden="1" customHeight="1">
      <c r="A1045" s="266" t="str">
        <f>Table16[[#This Row],[PosiDT $ $ $ions2]]</f>
        <v>PR</v>
      </c>
      <c r="B1045" s="89" t="s">
        <v>11148</v>
      </c>
      <c r="C1045" s="123" t="s">
        <v>81</v>
      </c>
      <c r="D1045" t="s">
        <v>2932</v>
      </c>
      <c r="K1045" s="233"/>
      <c r="M1045" s="319" t="str">
        <f>VLOOKUP(TRIM(B1045),'Team Rosters'!$B$1:$N$3777,2,FALSE)</f>
        <v>DRA</v>
      </c>
      <c r="N1045" s="320">
        <f>VLOOKUP(TRIM(B1045),BirthdateDraft!$A$1:$M$7865,2,FALSE)</f>
        <v>36097</v>
      </c>
      <c r="O1045" s="99">
        <v>2024</v>
      </c>
    </row>
    <row r="1046" spans="1:15" ht="12.75" hidden="1" customHeight="1">
      <c r="A1046" s="266" t="str">
        <f>Table16[[#This Row],[PosiDT $ $ $ions2]]</f>
        <v>PR</v>
      </c>
      <c r="B1046" s="89" t="s">
        <v>11399</v>
      </c>
      <c r="C1046" s="123" t="s">
        <v>166</v>
      </c>
      <c r="D1046" t="s">
        <v>2932</v>
      </c>
      <c r="K1046" s="233"/>
      <c r="M1046" s="319" t="str">
        <f>VLOOKUP(TRIM(B1046),'Team Rosters'!$B$1:$N$3777,2,FALSE)</f>
        <v>CAVE</v>
      </c>
      <c r="N1046" s="320" t="e">
        <f>VLOOKUP(TRIM(B1046),BirthdateDraft!$A$1:$M$7865,2,FALSE)</f>
        <v>#N/A</v>
      </c>
      <c r="O1046" s="99">
        <v>2024</v>
      </c>
    </row>
    <row r="1047" spans="1:15" ht="12.75" hidden="1" customHeight="1">
      <c r="A1047" s="266" t="str">
        <f>Table16[[#This Row],[PosiDT $ $ $ions2]]</f>
        <v>PR</v>
      </c>
      <c r="B1047" s="89" t="s">
        <v>7427</v>
      </c>
      <c r="C1047" s="123" t="s">
        <v>90</v>
      </c>
      <c r="D1047" t="s">
        <v>2932</v>
      </c>
      <c r="K1047" s="233"/>
      <c r="M1047" s="319" t="str">
        <f>VLOOKUP(TRIM(B1047),'Team Rosters'!$B$1:$N$3777,2,FALSE)</f>
        <v>CHA</v>
      </c>
      <c r="N1047" s="320">
        <f>VLOOKUP(TRIM(B1047),BirthdateDraft!$A$1:$M$7865,2,FALSE)</f>
        <v>35395</v>
      </c>
      <c r="O1047" s="99">
        <v>2024</v>
      </c>
    </row>
    <row r="1048" spans="1:15" ht="12.75" hidden="1" customHeight="1">
      <c r="A1048" s="266" t="str">
        <f>Table16[[#This Row],[PosiDT $ $ $ions2]]</f>
        <v>PR</v>
      </c>
      <c r="B1048" s="89" t="s">
        <v>8221</v>
      </c>
      <c r="C1048" s="123" t="s">
        <v>795</v>
      </c>
      <c r="D1048" t="s">
        <v>2932</v>
      </c>
      <c r="K1048" s="233"/>
      <c r="M1048" s="319" t="str">
        <f>VLOOKUP(TRIM(B1048),'Team Rosters'!$B$1:$N$3777,2,FALSE)</f>
        <v>BLU</v>
      </c>
      <c r="N1048" s="320">
        <f>VLOOKUP(TRIM(B1048),BirthdateDraft!$A$1:$M$7865,2,FALSE)</f>
        <v>35329</v>
      </c>
      <c r="O1048" s="99">
        <v>2024</v>
      </c>
    </row>
    <row r="1049" spans="1:15" ht="12.75" hidden="1" customHeight="1">
      <c r="A1049" s="266" t="str">
        <f>Table16[[#This Row],[PosiDT $ $ $ions2]]</f>
        <v>PR</v>
      </c>
      <c r="B1049" s="89" t="s">
        <v>9055</v>
      </c>
      <c r="C1049" s="123" t="s">
        <v>797</v>
      </c>
      <c r="D1049" t="s">
        <v>2932</v>
      </c>
      <c r="K1049" s="233"/>
      <c r="M1049" s="319" t="str">
        <f>VLOOKUP(TRIM(B1049),'Team Rosters'!$B$1:$N$3777,2,FALSE)</f>
        <v>VIR</v>
      </c>
      <c r="N1049" s="320">
        <f>VLOOKUP(TRIM(B1049),BirthdateDraft!$A$1:$M$7865,2,FALSE)</f>
        <v>36373</v>
      </c>
      <c r="O1049" s="99">
        <v>2024</v>
      </c>
    </row>
    <row r="1050" spans="1:15" ht="12.75" hidden="1" customHeight="1">
      <c r="A1050" s="266" t="str">
        <f>Table16[[#This Row],[PosiDT $ $ $ions2]]</f>
        <v>PR</v>
      </c>
      <c r="B1050" s="89" t="s">
        <v>6243</v>
      </c>
      <c r="C1050" s="123" t="s">
        <v>793</v>
      </c>
      <c r="D1050" t="s">
        <v>2932</v>
      </c>
      <c r="K1050" s="233"/>
      <c r="M1050" s="319" t="str">
        <f>VLOOKUP(TRIM(B1050),'Team Rosters'!$B$1:$N$3777,2,FALSE)</f>
        <v>CHA</v>
      </c>
      <c r="N1050" s="320">
        <f>VLOOKUP(TRIM(B1050),BirthdateDraft!$A$1:$M$7865,2,FALSE)</f>
        <v>34454</v>
      </c>
      <c r="O1050" s="99">
        <v>2024</v>
      </c>
    </row>
    <row r="1051" spans="1:15" ht="12.75" hidden="1" customHeight="1">
      <c r="A1051" s="266" t="str">
        <f>Table16[[#This Row],[PosiDT $ $ $ions2]]</f>
        <v>PR</v>
      </c>
      <c r="B1051" s="89" t="s">
        <v>9157</v>
      </c>
      <c r="C1051" s="123" t="s">
        <v>801</v>
      </c>
      <c r="D1051" t="s">
        <v>2932</v>
      </c>
      <c r="K1051" s="233"/>
      <c r="M1051" s="319" t="str">
        <f>VLOOKUP(TRIM(B1051),'Team Rosters'!$B$1:$N$3777,2,FALSE)</f>
        <v>ACM</v>
      </c>
      <c r="N1051" s="320">
        <f>VLOOKUP(TRIM(B1051),BirthdateDraft!$A$1:$M$7865,2,FALSE)</f>
        <v>36293</v>
      </c>
      <c r="O1051" s="99">
        <v>2024</v>
      </c>
    </row>
    <row r="1052" spans="1:15" ht="12.75" hidden="1" customHeight="1">
      <c r="A1052" s="266" t="str">
        <f>Table16[[#This Row],[PosiDT $ $ $ions2]]</f>
        <v>PR</v>
      </c>
      <c r="B1052" s="89" t="s">
        <v>10031</v>
      </c>
      <c r="C1052" s="123" t="s">
        <v>799</v>
      </c>
      <c r="D1052" t="s">
        <v>2932</v>
      </c>
      <c r="K1052" s="233"/>
      <c r="M1052" s="319" t="str">
        <f>VLOOKUP(TRIM(B1052),'Team Rosters'!$B$1:$N$3777,2,FALSE)</f>
        <v>LAS</v>
      </c>
      <c r="N1052" s="320">
        <f>VLOOKUP(TRIM(B1052),BirthdateDraft!$A$1:$M$7865,2,FALSE)</f>
        <v>36233</v>
      </c>
      <c r="O1052" s="99">
        <v>2024</v>
      </c>
    </row>
    <row r="1053" spans="1:15" ht="12.75" hidden="1" customHeight="1">
      <c r="A1053" s="266" t="str">
        <f>Table16[[#This Row],[PosiDT $ $ $ions2]]</f>
        <v>Punt</v>
      </c>
      <c r="B1053" s="89" t="s">
        <v>197</v>
      </c>
      <c r="C1053" s="123" t="s">
        <v>82</v>
      </c>
      <c r="D1053" s="8" t="s">
        <v>196</v>
      </c>
      <c r="K1053" s="233"/>
      <c r="M1053" s="319" t="str">
        <f>VLOOKUP(TRIM(B1053),'Team Rosters'!$B$1:$N$3777,2,FALSE)</f>
        <v>BIR</v>
      </c>
      <c r="N1053" s="320">
        <f>VLOOKUP(TRIM(B1053),BirthdateDraft!$A$1:$M$7865,2,FALSE)</f>
        <v>32422</v>
      </c>
      <c r="O1053" s="99">
        <v>2024</v>
      </c>
    </row>
    <row r="1054" spans="1:15" ht="12.75" hidden="1" customHeight="1">
      <c r="A1054" s="266" t="str">
        <f>Table16[[#This Row],[PosiDT $ $ $ions2]]</f>
        <v>Punt</v>
      </c>
      <c r="B1054" s="89" t="s">
        <v>7416</v>
      </c>
      <c r="C1054" s="123" t="s">
        <v>1634</v>
      </c>
      <c r="D1054" s="8" t="s">
        <v>196</v>
      </c>
      <c r="K1054" s="233"/>
      <c r="M1054" s="319" t="e">
        <f>VLOOKUP(TRIM(B1054),'Team Rosters'!$B$1:$N$3777,2,FALSE)</f>
        <v>#N/A</v>
      </c>
      <c r="N1054" s="320">
        <f>VLOOKUP(TRIM(B1054),BirthdateDraft!$A$1:$M$7865,2,FALSE)</f>
        <v>35599</v>
      </c>
      <c r="O1054" s="99">
        <v>2024</v>
      </c>
    </row>
    <row r="1055" spans="1:15" ht="12.75" hidden="1" customHeight="1">
      <c r="A1055" s="266" t="str">
        <f>Table16[[#This Row],[PosiDT $ $ $ions2]]</f>
        <v>Punt</v>
      </c>
      <c r="B1055" s="89" t="s">
        <v>10974</v>
      </c>
      <c r="C1055" s="123" t="s">
        <v>785</v>
      </c>
      <c r="D1055" s="8" t="s">
        <v>196</v>
      </c>
      <c r="K1055" s="233"/>
      <c r="M1055" s="319" t="str">
        <f>VLOOKUP(TRIM(B1055),'Team Rosters'!$B$1:$N$3777,2,FALSE)</f>
        <v>ROS</v>
      </c>
      <c r="N1055" s="320">
        <f>VLOOKUP(TRIM(B1055),BirthdateDraft!$A$1:$M$7865,2,FALSE)</f>
        <v>36276</v>
      </c>
      <c r="O1055" s="99">
        <v>2024</v>
      </c>
    </row>
    <row r="1056" spans="1:15" ht="12.75" hidden="1" customHeight="1">
      <c r="A1056" s="266" t="str">
        <f>Table16[[#This Row],[PosiDT $ $ $ions2]]</f>
        <v>Punt</v>
      </c>
      <c r="B1056" s="89" t="s">
        <v>6772</v>
      </c>
      <c r="C1056" s="123" t="s">
        <v>795</v>
      </c>
      <c r="D1056" s="8" t="s">
        <v>196</v>
      </c>
      <c r="K1056" s="233"/>
      <c r="M1056" s="319" t="str">
        <f>VLOOKUP(TRIM(B1056),'Team Rosters'!$B$1:$N$3777,2,FALSE)</f>
        <v>DEL</v>
      </c>
      <c r="N1056" s="320">
        <f>VLOOKUP(TRIM(B1056),BirthdateDraft!$A$1:$M$7865,2,FALSE)</f>
        <v>35321</v>
      </c>
      <c r="O1056" s="99">
        <v>2024</v>
      </c>
    </row>
    <row r="1057" spans="1:15" ht="12.75" hidden="1" customHeight="1">
      <c r="A1057" s="266" t="str">
        <f>Table16[[#This Row],[PosiDT $ $ $ions2]]</f>
        <v>Punt</v>
      </c>
      <c r="B1057" s="89" t="s">
        <v>9971</v>
      </c>
      <c r="C1057" s="123" t="s">
        <v>806</v>
      </c>
      <c r="D1057" s="8" t="s">
        <v>196</v>
      </c>
      <c r="K1057" s="233"/>
      <c r="M1057" s="319" t="str">
        <f>VLOOKUP(TRIM(B1057),'Team Rosters'!$B$1:$N$3777,2,FALSE)</f>
        <v>JER</v>
      </c>
      <c r="N1057" s="320">
        <f>VLOOKUP(TRIM(B1057),BirthdateDraft!$A$1:$M$7865,2,FALSE)</f>
        <v>36270</v>
      </c>
      <c r="O1057" s="99">
        <v>2024</v>
      </c>
    </row>
    <row r="1058" spans="1:15" ht="12.75" hidden="1" customHeight="1">
      <c r="A1058" s="266" t="str">
        <f>Table16[[#This Row],[PosiDT $ $ $ions2]]</f>
        <v>Punt</v>
      </c>
      <c r="B1058" s="89" t="s">
        <v>7415</v>
      </c>
      <c r="C1058" s="123" t="s">
        <v>8191</v>
      </c>
      <c r="D1058" s="8" t="s">
        <v>196</v>
      </c>
      <c r="K1058" s="233"/>
      <c r="M1058" s="319" t="str">
        <f>VLOOKUP(TRIM(B1058),'Team Rosters'!$B$1:$N$3777,2,FALSE)</f>
        <v>LON</v>
      </c>
      <c r="N1058" s="320">
        <f>VLOOKUP(TRIM(B1058),BirthdateDraft!$A$1:$M$7865,2,FALSE)</f>
        <v>35030</v>
      </c>
      <c r="O1058" s="99">
        <v>2024</v>
      </c>
    </row>
    <row r="1059" spans="1:15" ht="12.75" hidden="1" customHeight="1">
      <c r="A1059" s="266" t="str">
        <f>Table16[[#This Row],[PosiDT $ $ $ions2]]</f>
        <v>Punt</v>
      </c>
      <c r="B1059" s="89" t="s">
        <v>6770</v>
      </c>
      <c r="C1059" s="123" t="s">
        <v>805</v>
      </c>
      <c r="D1059" s="8" t="s">
        <v>196</v>
      </c>
      <c r="K1059" s="233"/>
      <c r="M1059" s="319" t="str">
        <f>VLOOKUP(TRIM(B1059),'Team Rosters'!$B$1:$N$3777,2,FALSE)</f>
        <v>AST</v>
      </c>
      <c r="N1059" s="320">
        <f>VLOOKUP(TRIM(B1059),BirthdateDraft!$A$1:$M$7865,2,FALSE)</f>
        <v>34908</v>
      </c>
      <c r="O1059" s="99">
        <v>2024</v>
      </c>
    </row>
    <row r="1060" spans="1:15" ht="12.75" hidden="1" customHeight="1">
      <c r="A1060" s="266" t="str">
        <f>Table16[[#This Row],[PosiDT $ $ $ions2]]</f>
        <v>Punt</v>
      </c>
      <c r="B1060" s="89" t="s">
        <v>6766</v>
      </c>
      <c r="C1060" s="123" t="s">
        <v>813</v>
      </c>
      <c r="D1060" s="8" t="s">
        <v>196</v>
      </c>
      <c r="K1060" s="233"/>
      <c r="M1060" s="319" t="str">
        <f>VLOOKUP(TRIM(B1060),'Team Rosters'!$B$1:$N$3777,2,FALSE)</f>
        <v>ACM</v>
      </c>
      <c r="N1060" s="320">
        <f>VLOOKUP(TRIM(B1060),BirthdateDraft!$A$1:$M$7865,2,FALSE)</f>
        <v>35068</v>
      </c>
      <c r="O1060" s="99">
        <v>2024</v>
      </c>
    </row>
    <row r="1061" spans="1:15" ht="12.75" hidden="1" customHeight="1">
      <c r="A1061" s="266" t="str">
        <f>Table16[[#This Row],[PosiDT $ $ $ions2]]</f>
        <v>Punt</v>
      </c>
      <c r="B1061" s="89" t="s">
        <v>5744</v>
      </c>
      <c r="C1061" s="123" t="s">
        <v>808</v>
      </c>
      <c r="D1061" s="8" t="s">
        <v>196</v>
      </c>
      <c r="K1061" s="233"/>
      <c r="M1061" s="319" t="str">
        <f>VLOOKUP(TRIM(B1061),'Team Rosters'!$B$1:$N$3777,2,FALSE)</f>
        <v>TOL</v>
      </c>
      <c r="N1061" s="320">
        <f>VLOOKUP(TRIM(B1061),BirthdateDraft!$A$1:$M$7865,2,FALSE)</f>
        <v>34205</v>
      </c>
      <c r="O1061" s="99">
        <v>2024</v>
      </c>
    </row>
    <row r="1062" spans="1:15" ht="12.75" hidden="1" customHeight="1">
      <c r="A1062" s="266" t="str">
        <f>Table16[[#This Row],[PosiDT $ $ $ions2]]</f>
        <v>Punt</v>
      </c>
      <c r="B1062" s="89" t="s">
        <v>11059</v>
      </c>
      <c r="C1062" s="123" t="s">
        <v>5390</v>
      </c>
      <c r="D1062" s="8" t="s">
        <v>196</v>
      </c>
      <c r="K1062" s="233"/>
      <c r="M1062" s="319" t="e">
        <f>VLOOKUP(TRIM(B1062),'Team Rosters'!$B$1:$N$3777,2,FALSE)</f>
        <v>#N/A</v>
      </c>
      <c r="N1062" s="320">
        <f>VLOOKUP(TRIM(B1062),BirthdateDraft!$A$1:$M$7865,2,FALSE)</f>
        <v>37091</v>
      </c>
      <c r="O1062" s="99">
        <v>2024</v>
      </c>
    </row>
    <row r="1063" spans="1:15" ht="12.75" hidden="1" customHeight="1">
      <c r="A1063" s="266" t="str">
        <f>Table16[[#This Row],[PosiDT $ $ $ions2]]</f>
        <v>Punt</v>
      </c>
      <c r="B1063" s="89" t="s">
        <v>8215</v>
      </c>
      <c r="C1063" s="123" t="s">
        <v>83</v>
      </c>
      <c r="D1063" s="8" t="s">
        <v>196</v>
      </c>
      <c r="K1063" s="233"/>
      <c r="M1063" s="319" t="str">
        <f>VLOOKUP(TRIM(B1063),'Team Rosters'!$B$1:$N$3777,2,FALSE)</f>
        <v>TOK</v>
      </c>
      <c r="N1063" s="320">
        <f>VLOOKUP(TRIM(B1063),BirthdateDraft!$A$1:$M$7865,2,FALSE)</f>
        <v>35309</v>
      </c>
      <c r="O1063" s="99">
        <v>2024</v>
      </c>
    </row>
    <row r="1064" spans="1:15" ht="12.75" hidden="1" customHeight="1">
      <c r="A1064" s="266" t="str">
        <f>Table16[[#This Row],[PosiDT $ $ $ions2]]</f>
        <v>Punt</v>
      </c>
      <c r="B1064" s="89" t="s">
        <v>9974</v>
      </c>
      <c r="C1064" s="123" t="s">
        <v>793</v>
      </c>
      <c r="D1064" s="8" t="s">
        <v>196</v>
      </c>
      <c r="K1064" s="233"/>
      <c r="M1064" s="319" t="e">
        <f>VLOOKUP(TRIM(B1064),'Team Rosters'!$B$1:$N$3777,2,FALSE)</f>
        <v>#N/A</v>
      </c>
      <c r="N1064" s="320">
        <f>VLOOKUP(TRIM(B1064),BirthdateDraft!$A$1:$M$7865,2,FALSE)</f>
        <v>36161</v>
      </c>
      <c r="O1064" s="99">
        <v>2024</v>
      </c>
    </row>
    <row r="1065" spans="1:15" ht="12.75" hidden="1" customHeight="1">
      <c r="A1065" s="266" t="str">
        <f>Table16[[#This Row],[PosiDT $ $ $ions2]]</f>
        <v>Punt</v>
      </c>
      <c r="B1065" s="89" t="s">
        <v>7413</v>
      </c>
      <c r="C1065" s="123" t="s">
        <v>90</v>
      </c>
      <c r="D1065" s="8" t="s">
        <v>196</v>
      </c>
      <c r="K1065" s="233"/>
      <c r="M1065" s="319" t="str">
        <f>VLOOKUP(TRIM(B1065),'Team Rosters'!$B$1:$N$3777,2,FALSE)</f>
        <v>FER</v>
      </c>
      <c r="N1065" s="320">
        <f>VLOOKUP(TRIM(B1065),BirthdateDraft!$A$1:$M$7865,2,FALSE)</f>
        <v>35615</v>
      </c>
      <c r="O1065" s="99">
        <v>2024</v>
      </c>
    </row>
    <row r="1066" spans="1:15" ht="12.75" hidden="1" customHeight="1">
      <c r="A1066" s="266" t="str">
        <f>Table16[[#This Row],[PosiDT $ $ $ions2]]</f>
        <v>Punt</v>
      </c>
      <c r="B1066" s="89" t="s">
        <v>9327</v>
      </c>
      <c r="C1066" s="123" t="s">
        <v>790</v>
      </c>
      <c r="D1066" s="8" t="s">
        <v>196</v>
      </c>
      <c r="K1066" s="233"/>
      <c r="M1066" s="319" t="str">
        <f>VLOOKUP(TRIM(B1066),'Team Rosters'!$B$1:$N$3777,2,FALSE)</f>
        <v>BLU</v>
      </c>
      <c r="N1066" s="320">
        <f>VLOOKUP(TRIM(B1066),BirthdateDraft!$A$1:$M$7865,2,FALSE)</f>
        <v>35796</v>
      </c>
      <c r="O1066" s="99">
        <v>2024</v>
      </c>
    </row>
    <row r="1067" spans="1:15" ht="12.75" hidden="1" customHeight="1">
      <c r="A1067" s="266" t="str">
        <f>Table16[[#This Row],[PosiDT $ $ $ions2]]</f>
        <v>Punt</v>
      </c>
      <c r="B1067" s="89" t="s">
        <v>9278</v>
      </c>
      <c r="C1067" s="123" t="s">
        <v>803</v>
      </c>
      <c r="D1067" s="8" t="s">
        <v>196</v>
      </c>
      <c r="K1067" s="233"/>
      <c r="M1067" s="319" t="e">
        <f>VLOOKUP(TRIM(B1067),'Team Rosters'!$B$1:$N$3777,2,FALSE)</f>
        <v>#N/A</v>
      </c>
      <c r="N1067" s="320">
        <f>VLOOKUP(TRIM(B1067),BirthdateDraft!$A$1:$M$7865,2,FALSE)</f>
        <v>36039</v>
      </c>
      <c r="O1067" s="99">
        <v>2024</v>
      </c>
    </row>
    <row r="1068" spans="1:15" ht="12.75" hidden="1" customHeight="1">
      <c r="A1068" s="266" t="str">
        <f>Table16[[#This Row],[PosiDT $ $ $ions2]]</f>
        <v>Punt</v>
      </c>
      <c r="B1068" s="89" t="s">
        <v>11104</v>
      </c>
      <c r="C1068" s="123" t="s">
        <v>791</v>
      </c>
      <c r="D1068" s="8" t="s">
        <v>196</v>
      </c>
      <c r="K1068" s="233"/>
      <c r="M1068" s="319" t="e">
        <f>VLOOKUP(TRIM(B1068),'Team Rosters'!$B$1:$N$3777,2,FALSE)</f>
        <v>#N/A</v>
      </c>
      <c r="N1068" s="320">
        <f>VLOOKUP(TRIM(B1068),BirthdateDraft!$A$1:$M$7865,2,FALSE)</f>
        <v>34146</v>
      </c>
      <c r="O1068" s="99">
        <v>2024</v>
      </c>
    </row>
    <row r="1069" spans="1:15" ht="12.75" hidden="1" customHeight="1">
      <c r="A1069" s="266" t="str">
        <f>Table16[[#This Row],[PosiDT $ $ $ions2]]</f>
        <v>Punt</v>
      </c>
      <c r="B1069" s="89" t="s">
        <v>199</v>
      </c>
      <c r="C1069" s="123" t="s">
        <v>797</v>
      </c>
      <c r="D1069" s="8" t="s">
        <v>196</v>
      </c>
      <c r="K1069" s="233"/>
      <c r="M1069" s="319" t="str">
        <f>VLOOKUP(TRIM(B1069),'Team Rosters'!$B$1:$N$3777,2,FALSE)</f>
        <v>LAS</v>
      </c>
      <c r="N1069" s="320">
        <f>VLOOKUP(TRIM(B1069),BirthdateDraft!$A$1:$M$7865,2,FALSE)</f>
        <v>32912</v>
      </c>
      <c r="O1069" s="99">
        <v>2024</v>
      </c>
    </row>
    <row r="1070" spans="1:15" ht="12.75" hidden="1" customHeight="1">
      <c r="A1070" s="266" t="str">
        <f>Table16[[#This Row],[PosiDT $ $ $ions2]]</f>
        <v>Punt</v>
      </c>
      <c r="B1070" s="89" t="s">
        <v>6767</v>
      </c>
      <c r="C1070" s="123" t="s">
        <v>85</v>
      </c>
      <c r="D1070" s="8" t="s">
        <v>196</v>
      </c>
      <c r="K1070" s="233"/>
      <c r="M1070" s="319" t="str">
        <f>VLOOKUP(TRIM(B1070),'Team Rosters'!$B$1:$N$3777,2,FALSE)</f>
        <v>WES</v>
      </c>
      <c r="N1070" s="320">
        <f>VLOOKUP(TRIM(B1070),BirthdateDraft!$A$1:$M$7865,2,FALSE)</f>
        <v>33658</v>
      </c>
      <c r="O1070" s="99">
        <v>2024</v>
      </c>
    </row>
    <row r="1071" spans="1:15" ht="12.75" hidden="1" customHeight="1">
      <c r="A1071" s="266" t="str">
        <f>Table16[[#This Row],[PosiDT $ $ $ions2]]</f>
        <v>Punt</v>
      </c>
      <c r="B1071" s="89" t="s">
        <v>8219</v>
      </c>
      <c r="C1071" s="123" t="s">
        <v>804</v>
      </c>
      <c r="D1071" s="8" t="s">
        <v>196</v>
      </c>
      <c r="K1071" s="233"/>
      <c r="M1071" s="319" t="str">
        <f>VLOOKUP(TRIM(B1071),'Team Rosters'!$B$1:$N$3777,2,FALSE)</f>
        <v>VIR</v>
      </c>
      <c r="N1071" s="320">
        <f>VLOOKUP(TRIM(B1071),BirthdateDraft!$A$1:$M$7865,2,FALSE)</f>
        <v>35758</v>
      </c>
      <c r="O1071" s="99">
        <v>2024</v>
      </c>
    </row>
    <row r="1072" spans="1:15" ht="12.75" hidden="1" customHeight="1">
      <c r="A1072" s="266" t="str">
        <f>Table16[[#This Row],[PosiDT $ $ $ions2]]</f>
        <v>Punt</v>
      </c>
      <c r="B1072" s="89" t="s">
        <v>4035</v>
      </c>
      <c r="C1072" s="123" t="s">
        <v>814</v>
      </c>
      <c r="D1072" s="8" t="s">
        <v>196</v>
      </c>
      <c r="K1072" s="233"/>
      <c r="M1072" s="319" t="str">
        <f>VLOOKUP(TRIM(B1072),'Team Rosters'!$B$1:$N$3777,2,FALSE)</f>
        <v>DRA</v>
      </c>
      <c r="N1072" s="320">
        <f>VLOOKUP(TRIM(B1072),BirthdateDraft!$A$1:$M$7865,2,FALSE)</f>
        <v>32931</v>
      </c>
      <c r="O1072" s="99">
        <v>2024</v>
      </c>
    </row>
    <row r="1073" spans="1:15" ht="12.75" hidden="1" customHeight="1">
      <c r="A1073" s="266" t="str">
        <f>Table16[[#This Row],[PosiDT $ $ $ions2]]</f>
        <v>Punt</v>
      </c>
      <c r="B1073" s="89" t="s">
        <v>2589</v>
      </c>
      <c r="C1073" s="123" t="s">
        <v>3414</v>
      </c>
      <c r="D1073" s="8" t="s">
        <v>196</v>
      </c>
      <c r="K1073" s="233"/>
      <c r="M1073" s="319" t="str">
        <f>VLOOKUP(TRIM(B1073),'Team Rosters'!$B$1:$N$3777,2,FALSE)</f>
        <v>VER</v>
      </c>
      <c r="N1073" s="320">
        <f>VLOOKUP(TRIM(B1073),BirthdateDraft!$A$1:$M$7865,2,FALSE)</f>
        <v>31479</v>
      </c>
      <c r="O1073" s="99">
        <v>2024</v>
      </c>
    </row>
    <row r="1074" spans="1:15" ht="12.75" hidden="1" customHeight="1">
      <c r="A1074" s="266" t="str">
        <f>Table16[[#This Row],[PosiDT $ $ $ions2]]</f>
        <v>Punt</v>
      </c>
      <c r="B1074" s="89" t="s">
        <v>5257</v>
      </c>
      <c r="C1074" s="123" t="s">
        <v>792</v>
      </c>
      <c r="D1074" s="8" t="s">
        <v>196</v>
      </c>
      <c r="K1074" s="233"/>
      <c r="M1074" s="319" t="str">
        <f>VLOOKUP(TRIM(B1074),'Team Rosters'!$B$1:$N$3777,2,FALSE)</f>
        <v>BEA</v>
      </c>
      <c r="N1074" s="320">
        <f>VLOOKUP(TRIM(B1074),BirthdateDraft!$A$1:$M$7865,2,FALSE)</f>
        <v>34486</v>
      </c>
      <c r="O1074" s="99">
        <v>2024</v>
      </c>
    </row>
    <row r="1075" spans="1:15" ht="12.75" hidden="1" customHeight="1">
      <c r="A1075" s="266" t="str">
        <f>Table16[[#This Row],[PosiDT $ $ $ions2]]</f>
        <v>Punt</v>
      </c>
      <c r="B1075" s="89" t="s">
        <v>11251</v>
      </c>
      <c r="C1075" s="123" t="s">
        <v>81</v>
      </c>
      <c r="D1075" s="8" t="s">
        <v>196</v>
      </c>
      <c r="K1075" s="233"/>
      <c r="M1075" s="319" t="e">
        <f>VLOOKUP(TRIM(B1075),'Team Rosters'!$B$1:$N$3777,2,FALSE)</f>
        <v>#N/A</v>
      </c>
      <c r="N1075" s="320">
        <f>VLOOKUP(TRIM(B1075),BirthdateDraft!$A$1:$M$7865,2,FALSE)</f>
        <v>36074</v>
      </c>
      <c r="O1075" s="99">
        <v>2024</v>
      </c>
    </row>
    <row r="1076" spans="1:15" ht="12.75" hidden="1" customHeight="1">
      <c r="A1076" s="266" t="str">
        <f>Table16[[#This Row],[PosiDT $ $ $ions2]]</f>
        <v>Punt</v>
      </c>
      <c r="B1076" s="89" t="s">
        <v>6269</v>
      </c>
      <c r="C1076" s="123" t="s">
        <v>796</v>
      </c>
      <c r="D1076" s="8" t="s">
        <v>196</v>
      </c>
      <c r="K1076" s="233"/>
      <c r="M1076" s="319" t="str">
        <f>VLOOKUP(TRIM(B1076),'Team Rosters'!$B$1:$N$3777,2,FALSE)</f>
        <v>CAVE</v>
      </c>
      <c r="N1076" s="320">
        <f>VLOOKUP(TRIM(B1076),BirthdateDraft!$A$1:$M$7865,2,FALSE)</f>
        <v>34585</v>
      </c>
      <c r="O1076" s="99">
        <v>2024</v>
      </c>
    </row>
    <row r="1077" spans="1:15" ht="12.75" hidden="1" customHeight="1">
      <c r="A1077" s="266" t="str">
        <f>Table16[[#This Row],[PosiDT $ $ $ions2]]</f>
        <v>Punt</v>
      </c>
      <c r="B1077" s="89" t="s">
        <v>6769</v>
      </c>
      <c r="C1077" s="123" t="s">
        <v>5991</v>
      </c>
      <c r="D1077" s="8" t="s">
        <v>196</v>
      </c>
      <c r="K1077" s="233"/>
      <c r="M1077" s="319" t="str">
        <f>VLOOKUP(TRIM(B1077),'Team Rosters'!$B$1:$N$3777,2,FALSE)</f>
        <v>ANN</v>
      </c>
      <c r="N1077" s="320">
        <f>VLOOKUP(TRIM(B1077),BirthdateDraft!$A$1:$M$7865,2,FALSE)</f>
        <v>35368</v>
      </c>
      <c r="O1077" s="99">
        <v>2024</v>
      </c>
    </row>
    <row r="1078" spans="1:15" ht="12.75" hidden="1" customHeight="1">
      <c r="A1078" s="266" t="str">
        <f>Table16[[#This Row],[PosiDT $ $ $ions2]]</f>
        <v>Punt</v>
      </c>
      <c r="B1078" s="89" t="s">
        <v>9970</v>
      </c>
      <c r="C1078" s="123" t="s">
        <v>166</v>
      </c>
      <c r="D1078" s="8" t="s">
        <v>196</v>
      </c>
      <c r="K1078" s="233"/>
      <c r="M1078" s="319" t="str">
        <f>VLOOKUP(TRIM(B1078),'Team Rosters'!$B$1:$N$3777,2,FALSE)</f>
        <v>NYC</v>
      </c>
      <c r="N1078" s="320">
        <f>VLOOKUP(TRIM(B1078),BirthdateDraft!$A$1:$M$7865,2,FALSE)</f>
        <v>36291</v>
      </c>
      <c r="O1078" s="99">
        <v>2024</v>
      </c>
    </row>
    <row r="1079" spans="1:15" ht="12.75" hidden="1" customHeight="1">
      <c r="A1079" s="266" t="str">
        <f>Table16[[#This Row],[PosiDT $ $ $ions2]]</f>
        <v>Punt</v>
      </c>
      <c r="B1079" s="89" t="s">
        <v>9973</v>
      </c>
      <c r="C1079" s="123" t="s">
        <v>801</v>
      </c>
      <c r="D1079" s="8" t="s">
        <v>196</v>
      </c>
      <c r="K1079" s="233"/>
      <c r="M1079" s="319" t="e">
        <f>VLOOKUP(TRIM(B1079),'Team Rosters'!$B$1:$N$3777,2,FALSE)</f>
        <v>#N/A</v>
      </c>
      <c r="N1079" s="320">
        <f>VLOOKUP(TRIM(B1079),BirthdateDraft!$A$1:$M$7865,2,FALSE)</f>
        <v>36011</v>
      </c>
      <c r="O1079" s="99">
        <v>2024</v>
      </c>
    </row>
    <row r="1080" spans="1:15" ht="12.75" hidden="1" customHeight="1">
      <c r="A1080" s="266" t="str">
        <f>Table16[[#This Row],[PosiDT $ $ $ions2]]</f>
        <v>Punt</v>
      </c>
      <c r="B1080" s="89" t="s">
        <v>8217</v>
      </c>
      <c r="C1080" s="123" t="s">
        <v>799</v>
      </c>
      <c r="D1080" s="8" t="s">
        <v>196</v>
      </c>
      <c r="K1080" s="233"/>
      <c r="M1080" s="319" t="str">
        <f>VLOOKUP(TRIM(B1080),'Team Rosters'!$B$1:$N$3777,2,FALSE)</f>
        <v>DAY</v>
      </c>
      <c r="N1080" s="320">
        <f>VLOOKUP(TRIM(B1080),BirthdateDraft!$A$1:$M$7865,2,FALSE)</f>
        <v>35381</v>
      </c>
      <c r="O1080" s="99">
        <v>2024</v>
      </c>
    </row>
    <row r="1081" spans="1:15" ht="12.75" hidden="1" customHeight="1">
      <c r="A1081" s="266" t="str">
        <f>Table16[[#This Row],[PosiDT $ $ $ions2]]</f>
        <v>Punt</v>
      </c>
      <c r="B1081" s="89" t="s">
        <v>4647</v>
      </c>
      <c r="C1081" s="123" t="s">
        <v>800</v>
      </c>
      <c r="D1081" s="8" t="s">
        <v>196</v>
      </c>
      <c r="K1081" s="233"/>
      <c r="M1081" s="319" t="str">
        <f>VLOOKUP(TRIM(B1081),'Team Rosters'!$B$1:$N$3777,2,FALSE)</f>
        <v>CHA</v>
      </c>
      <c r="N1081" s="320">
        <f>VLOOKUP(TRIM(B1081),BirthdateDraft!$A$1:$M$7865,2,FALSE)</f>
        <v>32981</v>
      </c>
      <c r="O1081" s="99">
        <v>2024</v>
      </c>
    </row>
    <row r="1082" spans="1:15" ht="12.75" hidden="1" customHeight="1">
      <c r="A1082" s="266" t="str">
        <f>Table16[[#This Row],[PosiDT $ $ $ions2]]</f>
        <v>Punt</v>
      </c>
      <c r="B1082" s="89" t="s">
        <v>11350</v>
      </c>
      <c r="C1082" s="123" t="s">
        <v>817</v>
      </c>
      <c r="D1082" s="8" t="s">
        <v>196</v>
      </c>
      <c r="K1082" s="233"/>
      <c r="M1082" s="319" t="e">
        <f>VLOOKUP(TRIM(B1082),'Team Rosters'!$B$1:$N$3777,2,FALSE)</f>
        <v>#N/A</v>
      </c>
      <c r="N1082" s="320">
        <f>VLOOKUP(TRIM(B1082),BirthdateDraft!$A$1:$M$7865,2,FALSE)</f>
        <v>36201</v>
      </c>
      <c r="O1082" s="99">
        <v>2024</v>
      </c>
    </row>
    <row r="1083" spans="1:15" ht="12.75" hidden="1" customHeight="1">
      <c r="A1083" s="266" t="str">
        <f>Table16[[#This Row],[PosiDT $ $ $ions2]]</f>
        <v>Punt</v>
      </c>
      <c r="B1083" s="89" t="s">
        <v>7417</v>
      </c>
      <c r="C1083" s="123" t="s">
        <v>798</v>
      </c>
      <c r="D1083" s="8" t="s">
        <v>196</v>
      </c>
      <c r="K1083" s="233"/>
      <c r="M1083" s="319" t="str">
        <f>VLOOKUP(TRIM(B1083),'Team Rosters'!$B$1:$N$3777,2,FALSE)</f>
        <v>BLD</v>
      </c>
      <c r="N1083" s="320">
        <f>VLOOKUP(TRIM(B1083),BirthdateDraft!$A$1:$M$7865,2,FALSE)</f>
        <v>33666</v>
      </c>
      <c r="O1083" s="99">
        <v>2024</v>
      </c>
    </row>
    <row r="1084" spans="1:15" ht="12.75" hidden="1" customHeight="1">
      <c r="A1084" s="266" t="str">
        <f>Table16[[#This Row],[PosiDT $ $ $ions2]]</f>
        <v>Punt</v>
      </c>
      <c r="B1084" s="89" t="s">
        <v>9972</v>
      </c>
      <c r="C1084" s="123" t="s">
        <v>2798</v>
      </c>
      <c r="D1084" s="8" t="s">
        <v>196</v>
      </c>
      <c r="K1084" s="233"/>
      <c r="M1084" s="319" t="str">
        <f>VLOOKUP(TRIM(B1084),'Team Rosters'!$B$1:$N$3777,2,FALSE)</f>
        <v>TOR</v>
      </c>
      <c r="N1084" s="320">
        <f>VLOOKUP(TRIM(B1084),BirthdateDraft!$A$1:$M$7865,2,FALSE)</f>
        <v>36678</v>
      </c>
      <c r="O1084" s="99">
        <v>2024</v>
      </c>
    </row>
    <row r="1085" spans="1:15" ht="12.75" hidden="1" customHeight="1">
      <c r="A1085" s="266" t="str">
        <f>Table16[[#This Row],[PosiDT $ $ $ions2]]</f>
        <v>QB</v>
      </c>
      <c r="B1085" s="89" t="s">
        <v>6670</v>
      </c>
      <c r="C1085" s="123" t="s">
        <v>814</v>
      </c>
      <c r="D1085" s="99" t="s">
        <v>1861</v>
      </c>
      <c r="K1085" s="233"/>
      <c r="M1085" s="319" t="e">
        <f>VLOOKUP(TRIM(B1085),'Team Rosters'!$B$1:$N$3777,2,FALSE)</f>
        <v>#N/A</v>
      </c>
      <c r="N1085" s="320">
        <f>VLOOKUP(TRIM(B1085),BirthdateDraft!$A$1:$M$7865,2,FALSE)</f>
        <v>35132</v>
      </c>
      <c r="O1085" s="99">
        <v>2024</v>
      </c>
    </row>
    <row r="1086" spans="1:15" ht="12.75" hidden="1" customHeight="1">
      <c r="A1086" s="266" t="str">
        <f>Table16[[#This Row],[PosiDT $ $ $ions2]]</f>
        <v>QB</v>
      </c>
      <c r="B1086" s="89" t="s">
        <v>10970</v>
      </c>
      <c r="C1086" s="123" t="s">
        <v>793</v>
      </c>
      <c r="D1086" s="99" t="s">
        <v>1861</v>
      </c>
      <c r="K1086" s="233"/>
      <c r="M1086" s="319" t="str">
        <f>VLOOKUP(TRIM(B1086),'Team Rosters'!$B$1:$N$3777,2,FALSE)</f>
        <v>FER</v>
      </c>
      <c r="N1086" s="320">
        <f>VLOOKUP(TRIM(B1086),BirthdateDraft!$A$1:$M$7865,2,FALSE)</f>
        <v>36685</v>
      </c>
      <c r="O1086" s="99">
        <v>2024</v>
      </c>
    </row>
    <row r="1087" spans="1:15" ht="12.75" hidden="1" customHeight="1">
      <c r="A1087" s="266" t="str">
        <f>Table16[[#This Row],[PosiDT $ $ $ions2]]</f>
        <v>QB</v>
      </c>
      <c r="B1087" s="89" t="s">
        <v>6187</v>
      </c>
      <c r="C1087" s="123" t="s">
        <v>805</v>
      </c>
      <c r="D1087" s="99" t="s">
        <v>1861</v>
      </c>
      <c r="K1087" s="233"/>
      <c r="M1087" s="319" t="str">
        <f>VLOOKUP(TRIM(B1087),'Team Rosters'!$B$1:$N$3777,2,FALSE)</f>
        <v>ANN</v>
      </c>
      <c r="N1087" s="320">
        <f>VLOOKUP(TRIM(B1087),BirthdateDraft!$A$1:$M$7865,2,FALSE)</f>
        <v>34289</v>
      </c>
      <c r="O1087" s="99">
        <v>2024</v>
      </c>
    </row>
    <row r="1088" spans="1:15" ht="12.75" hidden="1" customHeight="1">
      <c r="A1088" s="266" t="str">
        <f>Table16[[#This Row],[PosiDT $ $ $ions2]]</f>
        <v>QB</v>
      </c>
      <c r="B1088" s="89" t="s">
        <v>7380</v>
      </c>
      <c r="C1088" s="123" t="s">
        <v>3414</v>
      </c>
      <c r="D1088" s="99" t="s">
        <v>1861</v>
      </c>
      <c r="K1088" s="233"/>
      <c r="M1088" s="319" t="e">
        <f>VLOOKUP(TRIM(B1088),'Team Rosters'!$B$1:$N$3777,2,FALSE)</f>
        <v>#N/A</v>
      </c>
      <c r="N1088" s="320">
        <f>VLOOKUP(TRIM(B1088),BirthdateDraft!$A$1:$M$7865,2,FALSE)</f>
        <v>34610</v>
      </c>
      <c r="O1088" s="99">
        <v>2024</v>
      </c>
    </row>
    <row r="1089" spans="1:15" ht="12.75" hidden="1" customHeight="1">
      <c r="A1089" s="266" t="str">
        <f>Table16[[#This Row],[PosiDT $ $ $ions2]]</f>
        <v>QB</v>
      </c>
      <c r="B1089" s="89" t="s">
        <v>4538</v>
      </c>
      <c r="C1089" s="123" t="s">
        <v>83</v>
      </c>
      <c r="D1089" s="99" t="s">
        <v>1861</v>
      </c>
      <c r="K1089" s="233"/>
      <c r="M1089" s="319" t="e">
        <f>VLOOKUP(TRIM(B1089),'Team Rosters'!$B$1:$N$3777,2,FALSE)</f>
        <v>#N/A</v>
      </c>
      <c r="N1089" s="320">
        <f>VLOOKUP(TRIM(B1089),BirthdateDraft!$A$1:$M$7865,2,FALSE)</f>
        <v>33918</v>
      </c>
      <c r="O1089" s="99">
        <v>2024</v>
      </c>
    </row>
    <row r="1090" spans="1:15" ht="12.75" hidden="1" customHeight="1">
      <c r="A1090" s="266" t="str">
        <f>Table16[[#This Row],[PosiDT $ $ $ions2]]</f>
        <v>QB</v>
      </c>
      <c r="B1090" s="89" t="s">
        <v>5664</v>
      </c>
      <c r="C1090" s="123" t="s">
        <v>800</v>
      </c>
      <c r="D1090" s="99" t="s">
        <v>1861</v>
      </c>
      <c r="K1090" s="233"/>
      <c r="M1090" s="319" t="str">
        <f>VLOOKUP(TRIM(B1090),'Team Rosters'!$B$1:$N$3777,2,FALSE)</f>
        <v>TOK</v>
      </c>
      <c r="N1090" s="320">
        <f>VLOOKUP(TRIM(B1090),BirthdateDraft!$A$1:$M$7865,2,FALSE)</f>
        <v>33949</v>
      </c>
      <c r="O1090" s="99">
        <v>2024</v>
      </c>
    </row>
    <row r="1091" spans="1:15" ht="12.75" hidden="1" customHeight="1">
      <c r="A1091" s="266" t="str">
        <f>Table16[[#This Row],[PosiDT $ $ $ions2]]</f>
        <v>QB</v>
      </c>
      <c r="B1091" s="89" t="s">
        <v>11010</v>
      </c>
      <c r="C1091" s="123" t="s">
        <v>81</v>
      </c>
      <c r="D1091" s="99" t="s">
        <v>1861</v>
      </c>
      <c r="K1091" s="233"/>
      <c r="M1091" s="319" t="str">
        <f>VLOOKUP(TRIM(B1091),'Team Rosters'!$B$1:$N$3777,2,FALSE)</f>
        <v>FER</v>
      </c>
      <c r="N1091" s="320">
        <f>VLOOKUP(TRIM(B1091),BirthdateDraft!$A$1:$M$7865,2,FALSE)</f>
        <v>35166</v>
      </c>
      <c r="O1091" s="99">
        <v>2024</v>
      </c>
    </row>
    <row r="1092" spans="1:15" ht="12.75" hidden="1" customHeight="1">
      <c r="A1092" s="266" t="str">
        <f>Table16[[#This Row],[PosiDT $ $ $ions2]]</f>
        <v>QB</v>
      </c>
      <c r="B1092" s="89" t="s">
        <v>8203</v>
      </c>
      <c r="C1092" s="123" t="s">
        <v>81</v>
      </c>
      <c r="D1092" s="99" t="s">
        <v>1861</v>
      </c>
      <c r="K1092" s="233"/>
      <c r="M1092" s="319" t="str">
        <f>VLOOKUP(TRIM(B1092),'Team Rosters'!$B$1:$N$3777,2,FALSE)</f>
        <v>JER</v>
      </c>
      <c r="N1092" s="320">
        <f>VLOOKUP(TRIM(B1092),BirthdateDraft!$A$1:$M$7865,2,FALSE)</f>
        <v>35409</v>
      </c>
      <c r="O1092" s="99">
        <v>2024</v>
      </c>
    </row>
    <row r="1093" spans="1:15" ht="12.75" hidden="1" customHeight="1">
      <c r="A1093" s="266" t="str">
        <f>Table16[[#This Row],[PosiDT $ $ $ions2]]</f>
        <v>QB</v>
      </c>
      <c r="B1093" s="89" t="s">
        <v>4552</v>
      </c>
      <c r="C1093" s="123" t="s">
        <v>791</v>
      </c>
      <c r="D1093" s="99" t="s">
        <v>1861</v>
      </c>
      <c r="K1093" s="233"/>
      <c r="M1093" s="319" t="str">
        <f>VLOOKUP(TRIM(B1093),'Team Rosters'!$B$1:$N$3777,2,FALSE)</f>
        <v>BLD</v>
      </c>
      <c r="N1093" s="320">
        <f>VLOOKUP(TRIM(B1093),BirthdateDraft!$A$1:$M$7865,2,FALSE)</f>
        <v>33325</v>
      </c>
      <c r="O1093" s="99">
        <v>2024</v>
      </c>
    </row>
    <row r="1094" spans="1:15" ht="12.75" hidden="1" customHeight="1">
      <c r="A1094" s="266" t="str">
        <f>Table16[[#This Row],[PosiDT $ $ $ions2]]</f>
        <v>QB</v>
      </c>
      <c r="B1094" s="89" t="s">
        <v>11024</v>
      </c>
      <c r="C1094" s="123" t="s">
        <v>817</v>
      </c>
      <c r="D1094" s="99" t="s">
        <v>1861</v>
      </c>
      <c r="K1094" s="233"/>
      <c r="M1094" s="319" t="e">
        <f>VLOOKUP(TRIM(B1094),'Team Rosters'!$B$1:$N$3777,2,FALSE)</f>
        <v>#N/A</v>
      </c>
      <c r="N1094" s="320">
        <f>VLOOKUP(TRIM(B1094),BirthdateDraft!$A$1:$M$7865,2,FALSE)</f>
        <v>35990</v>
      </c>
      <c r="O1094" s="99">
        <v>2024</v>
      </c>
    </row>
    <row r="1095" spans="1:15" ht="12.75" hidden="1" customHeight="1">
      <c r="A1095" s="266" t="str">
        <f>Table16[[#This Row],[PosiDT $ $ $ions2]]</f>
        <v>QB</v>
      </c>
      <c r="B1095" s="89" t="s">
        <v>219</v>
      </c>
      <c r="C1095" s="123" t="s">
        <v>2798</v>
      </c>
      <c r="D1095" s="99" t="s">
        <v>1861</v>
      </c>
      <c r="K1095" s="233"/>
      <c r="M1095" s="319" t="str">
        <f>VLOOKUP(TRIM(B1095),'Team Rosters'!$B$1:$N$3777,2,FALSE)</f>
        <v>LON</v>
      </c>
      <c r="N1095" s="320">
        <f>VLOOKUP(TRIM(B1095),BirthdateDraft!$A$1:$M$7865,2,FALSE)</f>
        <v>32374</v>
      </c>
      <c r="O1095" s="99">
        <v>2024</v>
      </c>
    </row>
    <row r="1096" spans="1:15" ht="12.75" hidden="1" customHeight="1">
      <c r="A1096" s="266" t="str">
        <f>Table16[[#This Row],[PosiDT $ $ $ions2]]</f>
        <v>QB</v>
      </c>
      <c r="B1096" s="89" t="s">
        <v>630</v>
      </c>
      <c r="C1096" s="123" t="s">
        <v>797</v>
      </c>
      <c r="D1096" s="99" t="s">
        <v>1861</v>
      </c>
      <c r="K1096" s="233"/>
      <c r="M1096" s="319" t="e">
        <f>VLOOKUP(TRIM(B1096),'Team Rosters'!$B$1:$N$3777,2,FALSE)</f>
        <v>#N/A</v>
      </c>
      <c r="N1096" s="320">
        <f>VLOOKUP(TRIM(B1096),BirthdateDraft!$A$1:$M$7865,2,FALSE)</f>
        <v>32079</v>
      </c>
      <c r="O1096" s="99">
        <v>2024</v>
      </c>
    </row>
    <row r="1097" spans="1:15" ht="12.75" hidden="1" customHeight="1">
      <c r="A1097" s="266" t="str">
        <f>Table16[[#This Row],[PosiDT $ $ $ions2]]</f>
        <v>QB</v>
      </c>
      <c r="B1097" s="89" t="s">
        <v>6664</v>
      </c>
      <c r="C1097" s="123" t="s">
        <v>798</v>
      </c>
      <c r="D1097" s="99" t="s">
        <v>1861</v>
      </c>
      <c r="K1097" s="233"/>
      <c r="M1097" s="319" t="str">
        <f>VLOOKUP(TRIM(B1097),'Team Rosters'!$B$1:$N$3777,2,FALSE)</f>
        <v>DAY</v>
      </c>
      <c r="N1097" s="320">
        <f>VLOOKUP(TRIM(B1097),BirthdateDraft!$A$1:$M$7865,2,FALSE)</f>
        <v>35586</v>
      </c>
      <c r="O1097" s="99">
        <v>2024</v>
      </c>
    </row>
    <row r="1098" spans="1:15" ht="12.75" hidden="1" customHeight="1">
      <c r="A1098" s="266" t="str">
        <f>Table16[[#This Row],[PosiDT $ $ $ions2]]</f>
        <v>QB</v>
      </c>
      <c r="B1098" s="89" t="s">
        <v>11044</v>
      </c>
      <c r="C1098" s="123" t="s">
        <v>90</v>
      </c>
      <c r="D1098" s="99" t="s">
        <v>1861</v>
      </c>
      <c r="K1098" s="233"/>
      <c r="M1098" s="319" t="str">
        <f>VLOOKUP(TRIM(B1098),'Team Rosters'!$B$1:$N$3777,2,FALSE)</f>
        <v>VER</v>
      </c>
      <c r="N1098" s="320">
        <f>VLOOKUP(TRIM(B1098),BirthdateDraft!$A$1:$M$7865,2,FALSE)</f>
        <v>36014</v>
      </c>
      <c r="O1098" s="99">
        <v>2024</v>
      </c>
    </row>
    <row r="1099" spans="1:15" ht="12.75" hidden="1" customHeight="1">
      <c r="A1099" s="266" t="str">
        <f>Table16[[#This Row],[PosiDT $ $ $ions2]]</f>
        <v>QB</v>
      </c>
      <c r="B1099" s="89" t="s">
        <v>6666</v>
      </c>
      <c r="C1099" s="123" t="s">
        <v>795</v>
      </c>
      <c r="D1099" s="99" t="s">
        <v>1861</v>
      </c>
      <c r="K1099" s="233"/>
      <c r="M1099" s="319" t="e">
        <f>VLOOKUP(TRIM(B1099),'Team Rosters'!$B$1:$N$3777,2,FALSE)</f>
        <v>#N/A</v>
      </c>
      <c r="N1099" s="320">
        <f>VLOOKUP(TRIM(B1099),BirthdateDraft!$A$1:$M$7865,2,FALSE)</f>
        <v>34082</v>
      </c>
      <c r="O1099" s="99">
        <v>2024</v>
      </c>
    </row>
    <row r="1100" spans="1:15" ht="12.75" hidden="1" customHeight="1">
      <c r="A1100" s="266" t="str">
        <f>Table16[[#This Row],[PosiDT $ $ $ions2]]</f>
        <v>QB</v>
      </c>
      <c r="B1100" s="89" t="s">
        <v>1519</v>
      </c>
      <c r="C1100" s="123" t="s">
        <v>795</v>
      </c>
      <c r="D1100" s="99" t="s">
        <v>1861</v>
      </c>
      <c r="K1100" s="233"/>
      <c r="M1100" s="319" t="str">
        <f>VLOOKUP(TRIM(B1100),'Team Rosters'!$B$1:$N$3777,2,FALSE)</f>
        <v>LON</v>
      </c>
      <c r="N1100" s="320">
        <f>VLOOKUP(TRIM(B1100),BirthdateDraft!$A$1:$M$7865,2,FALSE)</f>
        <v>31063</v>
      </c>
      <c r="O1100" s="99">
        <v>2024</v>
      </c>
    </row>
    <row r="1101" spans="1:15" ht="12.75" hidden="1" customHeight="1">
      <c r="A1101" s="266" t="str">
        <f>Table16[[#This Row],[PosiDT $ $ $ions2]]</f>
        <v>QB</v>
      </c>
      <c r="B1101" s="89" t="s">
        <v>534</v>
      </c>
      <c r="C1101" s="123" t="s">
        <v>799</v>
      </c>
      <c r="D1101" s="99" t="s">
        <v>1861</v>
      </c>
      <c r="K1101" s="233"/>
      <c r="M1101" s="319" t="e">
        <f>VLOOKUP(TRIM(B1101),'Team Rosters'!$B$1:$N$3777,2,FALSE)</f>
        <v>#N/A</v>
      </c>
      <c r="N1101" s="320">
        <f>VLOOKUP(TRIM(B1101),BirthdateDraft!$A$1:$M$7865,2,FALSE)</f>
        <v>32796</v>
      </c>
      <c r="O1101" s="99">
        <v>2024</v>
      </c>
    </row>
    <row r="1102" spans="1:15" ht="12.75" hidden="1" customHeight="1">
      <c r="A1102" s="266" t="str">
        <f>Table16[[#This Row],[PosiDT $ $ $ions2]]</f>
        <v>QB</v>
      </c>
      <c r="B1102" s="89" t="s">
        <v>4597</v>
      </c>
      <c r="C1102" s="123" t="s">
        <v>8191</v>
      </c>
      <c r="D1102" s="99" t="s">
        <v>1861</v>
      </c>
      <c r="K1102" s="233"/>
      <c r="M1102" s="319" t="str">
        <f>VLOOKUP(TRIM(B1102),'Team Rosters'!$B$1:$N$3777,2,FALSE)</f>
        <v>BIR</v>
      </c>
      <c r="N1102" s="320">
        <f>VLOOKUP(TRIM(B1102),BirthdateDraft!$A$1:$M$7865,2,FALSE)</f>
        <v>33544</v>
      </c>
      <c r="O1102" s="99">
        <v>2024</v>
      </c>
    </row>
    <row r="1103" spans="1:15" ht="12.75" hidden="1" customHeight="1">
      <c r="A1103" s="266" t="str">
        <f>Table16[[#This Row],[PosiDT $ $ $ions2]]</f>
        <v>QB</v>
      </c>
      <c r="B1103" s="89" t="s">
        <v>5676</v>
      </c>
      <c r="C1103" s="123" t="s">
        <v>83</v>
      </c>
      <c r="D1103" s="99" t="s">
        <v>1861</v>
      </c>
      <c r="K1103" s="233"/>
      <c r="M1103" s="319" t="str">
        <f>VLOOKUP(TRIM(B1103),'Team Rosters'!$B$1:$N$3777,2,FALSE)</f>
        <v>ROS</v>
      </c>
      <c r="N1103" s="320">
        <f>VLOOKUP(TRIM(B1103),BirthdateDraft!$A$1:$M$7865,2,FALSE)</f>
        <v>34621</v>
      </c>
      <c r="O1103" s="99">
        <v>2024</v>
      </c>
    </row>
    <row r="1104" spans="1:15" ht="12.75" hidden="1" customHeight="1">
      <c r="A1104" s="266" t="str">
        <f>Table16[[#This Row],[PosiDT $ $ $ions2]]</f>
        <v>QB</v>
      </c>
      <c r="B1104" s="89" t="s">
        <v>11094</v>
      </c>
      <c r="C1104" s="123" t="s">
        <v>2798</v>
      </c>
      <c r="D1104" s="99" t="s">
        <v>1861</v>
      </c>
      <c r="K1104" s="233"/>
      <c r="M1104" s="319" t="e">
        <f>VLOOKUP(TRIM(B1104),'Team Rosters'!$B$1:$N$3777,2,FALSE)</f>
        <v>#N/A</v>
      </c>
      <c r="N1104" s="320">
        <f>VLOOKUP(TRIM(B1104),BirthdateDraft!$A$1:$M$7865,2,FALSE)</f>
        <v>35878</v>
      </c>
      <c r="O1104" s="99">
        <v>2024</v>
      </c>
    </row>
    <row r="1105" spans="1:15" ht="12.75" hidden="1" customHeight="1">
      <c r="A1105" s="266" t="str">
        <f>Table16[[#This Row],[PosiDT $ $ $ions2]]</f>
        <v>QB</v>
      </c>
      <c r="B1105" s="89" t="s">
        <v>6669</v>
      </c>
      <c r="C1105" s="123" t="s">
        <v>792</v>
      </c>
      <c r="D1105" s="99" t="s">
        <v>1861</v>
      </c>
      <c r="K1105" s="233"/>
      <c r="M1105" s="319" t="e">
        <f>VLOOKUP(TRIM(B1105),'Team Rosters'!$B$1:$N$3777,2,FALSE)</f>
        <v>#N/A</v>
      </c>
      <c r="N1105" s="320">
        <f>VLOOKUP(TRIM(B1105),BirthdateDraft!$A$1:$M$7865,2,FALSE)</f>
        <v>34043</v>
      </c>
      <c r="O1105" s="99">
        <v>2024</v>
      </c>
    </row>
    <row r="1106" spans="1:15" ht="12.75" hidden="1" customHeight="1">
      <c r="A1106" s="266" t="str">
        <f>Table16[[#This Row],[PosiDT $ $ $ions2]]</f>
        <v>QB</v>
      </c>
      <c r="B1106" s="89" t="s">
        <v>8201</v>
      </c>
      <c r="C1106" s="123" t="s">
        <v>5991</v>
      </c>
      <c r="D1106" s="99" t="s">
        <v>1861</v>
      </c>
      <c r="K1106" s="233"/>
      <c r="M1106" s="319" t="str">
        <f>VLOOKUP(TRIM(B1106),'Team Rosters'!$B$1:$N$3777,2,FALSE)</f>
        <v>VIR</v>
      </c>
      <c r="N1106" s="320">
        <f>VLOOKUP(TRIM(B1106),BirthdateDraft!$A$1:$M$7865,2,FALSE)</f>
        <v>35864</v>
      </c>
      <c r="O1106" s="99">
        <v>2024</v>
      </c>
    </row>
    <row r="1107" spans="1:15" ht="12.75" hidden="1" customHeight="1">
      <c r="A1107" s="266" t="str">
        <f>Table16[[#This Row],[PosiDT $ $ $ions2]]</f>
        <v>QB</v>
      </c>
      <c r="B1107" s="89" t="s">
        <v>9892</v>
      </c>
      <c r="C1107" s="123" t="s">
        <v>800</v>
      </c>
      <c r="D1107" s="99" t="s">
        <v>1861</v>
      </c>
      <c r="K1107" s="233"/>
      <c r="M1107" s="319" t="str">
        <f>VLOOKUP(TRIM(B1107),'Team Rosters'!$B$1:$N$3777,2,FALSE)</f>
        <v>NYC</v>
      </c>
      <c r="N1107" s="320">
        <f>VLOOKUP(TRIM(B1107),BirthdateDraft!$A$1:$M$7865,2,FALSE)</f>
        <v>36785</v>
      </c>
      <c r="O1107" s="99">
        <v>2024</v>
      </c>
    </row>
    <row r="1108" spans="1:15" ht="12.75" hidden="1" customHeight="1">
      <c r="A1108" s="266" t="str">
        <f>Table16[[#This Row],[PosiDT $ $ $ions2]]</f>
        <v>QB</v>
      </c>
      <c r="B1108" s="89" t="s">
        <v>2601</v>
      </c>
      <c r="C1108" s="123" t="s">
        <v>8191</v>
      </c>
      <c r="D1108" s="99" t="s">
        <v>1861</v>
      </c>
      <c r="K1108" s="233"/>
      <c r="M1108" s="319" t="e">
        <f>VLOOKUP(TRIM(B1108),'Team Rosters'!$B$1:$N$3777,2,FALSE)</f>
        <v>#N/A</v>
      </c>
      <c r="N1108" s="320">
        <f>VLOOKUP(TRIM(B1108),BirthdateDraft!$A$1:$M$7865,2,FALSE)</f>
        <v>31333</v>
      </c>
      <c r="O1108" s="99">
        <v>2024</v>
      </c>
    </row>
    <row r="1109" spans="1:15" ht="12.75" hidden="1" customHeight="1">
      <c r="A1109" s="266" t="str">
        <f>Table16[[#This Row],[PosiDT $ $ $ions2]]</f>
        <v>QB</v>
      </c>
      <c r="B1109" s="89" t="s">
        <v>9304</v>
      </c>
      <c r="C1109" s="123" t="s">
        <v>801</v>
      </c>
      <c r="D1109" s="99" t="s">
        <v>1861</v>
      </c>
      <c r="K1109" s="233"/>
      <c r="M1109" s="319" t="str">
        <f>VLOOKUP(TRIM(B1109),'Team Rosters'!$B$1:$N$3777,2,FALSE)</f>
        <v>WES</v>
      </c>
      <c r="N1109" s="320">
        <f>VLOOKUP(TRIM(B1109),BirthdateDraft!$A$1:$M$7865,2,FALSE)</f>
        <v>35827</v>
      </c>
      <c r="O1109" s="99">
        <v>2024</v>
      </c>
    </row>
    <row r="1110" spans="1:15" ht="12.75" hidden="1" customHeight="1">
      <c r="A1110" s="266" t="str">
        <f>Table16[[#This Row],[PosiDT $ $ $ions2]]</f>
        <v>QB</v>
      </c>
      <c r="B1110" s="89" t="s">
        <v>9261</v>
      </c>
      <c r="C1110" s="123" t="s">
        <v>785</v>
      </c>
      <c r="D1110" s="99" t="s">
        <v>1861</v>
      </c>
      <c r="K1110" s="233"/>
      <c r="M1110" s="319" t="str">
        <f>VLOOKUP(TRIM(B1110),'Team Rosters'!$B$1:$N$3777,2,FALSE)</f>
        <v>ANN</v>
      </c>
      <c r="N1110" s="320">
        <f>VLOOKUP(TRIM(B1110),BirthdateDraft!$A$1:$M$7865,2,FALSE)</f>
        <v>36039</v>
      </c>
      <c r="O1110" s="99">
        <v>2024</v>
      </c>
    </row>
    <row r="1111" spans="1:15" ht="12.75" hidden="1" customHeight="1">
      <c r="A1111" s="266" t="str">
        <f>Table16[[#This Row],[PosiDT $ $ $ions2]]</f>
        <v>QB</v>
      </c>
      <c r="B1111" s="89" t="s">
        <v>4007</v>
      </c>
      <c r="C1111" s="123" t="s">
        <v>85</v>
      </c>
      <c r="D1111" s="99" t="s">
        <v>1861</v>
      </c>
      <c r="K1111" s="233"/>
      <c r="M1111" s="319" t="e">
        <f>VLOOKUP(TRIM(B1111),'Team Rosters'!$B$1:$N$3777,2,FALSE)</f>
        <v>#N/A</v>
      </c>
      <c r="N1111" s="320">
        <f>VLOOKUP(TRIM(B1111),BirthdateDraft!$A$1:$M$7865,2,FALSE)</f>
        <v>32190</v>
      </c>
      <c r="O1111" s="99">
        <v>2024</v>
      </c>
    </row>
    <row r="1112" spans="1:15" ht="12.75" hidden="1" customHeight="1">
      <c r="A1112" s="266" t="str">
        <f>Table16[[#This Row],[PosiDT $ $ $ions2]]</f>
        <v>QB</v>
      </c>
      <c r="B1112" s="89" t="s">
        <v>9219</v>
      </c>
      <c r="C1112" s="123" t="s">
        <v>805</v>
      </c>
      <c r="D1112" s="99" t="s">
        <v>1861</v>
      </c>
      <c r="K1112" s="233"/>
      <c r="M1112" s="319" t="str">
        <f>VLOOKUP(TRIM(B1112),'Team Rosters'!$B$1:$N$3777,2,FALSE)</f>
        <v>TOR</v>
      </c>
      <c r="N1112" s="320">
        <f>VLOOKUP(TRIM(B1112),BirthdateDraft!$A$1:$M$7865,2,FALSE)</f>
        <v>36434</v>
      </c>
      <c r="O1112" s="99">
        <v>2024</v>
      </c>
    </row>
    <row r="1113" spans="1:15" ht="12.75" hidden="1" customHeight="1">
      <c r="A1113" s="266" t="str">
        <f>Table16[[#This Row],[PosiDT $ $ $ions2]]</f>
        <v>QB</v>
      </c>
      <c r="B1113" s="89" t="s">
        <v>11167</v>
      </c>
      <c r="C1113" s="123" t="s">
        <v>166</v>
      </c>
      <c r="D1113" s="99" t="s">
        <v>1861</v>
      </c>
      <c r="K1113" s="233"/>
      <c r="M1113" s="319" t="str">
        <f>VLOOKUP(TRIM(B1113),'Team Rosters'!$B$1:$N$3777,2,FALSE)</f>
        <v>NYC</v>
      </c>
      <c r="N1113" s="320">
        <f>VLOOKUP(TRIM(B1113),BirthdateDraft!$A$1:$M$7865,2,FALSE)</f>
        <v>36338</v>
      </c>
      <c r="O1113" s="99">
        <v>2024</v>
      </c>
    </row>
    <row r="1114" spans="1:15" ht="12.75" hidden="1" customHeight="1">
      <c r="A1114" s="266" t="str">
        <f>Table16[[#This Row],[PosiDT $ $ $ions2]]</f>
        <v>QB</v>
      </c>
      <c r="B1114" s="89" t="s">
        <v>7371</v>
      </c>
      <c r="C1114" s="123" t="s">
        <v>813</v>
      </c>
      <c r="D1114" s="99" t="s">
        <v>1861</v>
      </c>
      <c r="K1114" s="233"/>
      <c r="M1114" s="319" t="str">
        <f>VLOOKUP(TRIM(B1114),'Team Rosters'!$B$1:$N$3777,2,FALSE)</f>
        <v>CAVE</v>
      </c>
      <c r="N1114" s="320">
        <f>VLOOKUP(TRIM(B1114),BirthdateDraft!$A$1:$M$7865,2,FALSE)</f>
        <v>35379</v>
      </c>
      <c r="O1114" s="99">
        <v>2024</v>
      </c>
    </row>
    <row r="1115" spans="1:15" ht="12.75" hidden="1" customHeight="1">
      <c r="A1115" s="266" t="str">
        <f>Table16[[#This Row],[PosiDT $ $ $ions2]]</f>
        <v>QB</v>
      </c>
      <c r="B1115" s="89" t="s">
        <v>9305</v>
      </c>
      <c r="C1115" s="123" t="s">
        <v>817</v>
      </c>
      <c r="D1115" s="99" t="s">
        <v>1861</v>
      </c>
      <c r="K1115" s="233"/>
      <c r="M1115" s="319" t="str">
        <f>VLOOKUP(TRIM(B1115),'Team Rosters'!$B$1:$N$3777,2,FALSE)</f>
        <v>DEL</v>
      </c>
      <c r="N1115" s="320">
        <f>VLOOKUP(TRIM(B1115),BirthdateDraft!$A$1:$M$7865,2,FALSE)</f>
        <v>36130</v>
      </c>
      <c r="O1115" s="99">
        <v>2024</v>
      </c>
    </row>
    <row r="1116" spans="1:15" ht="12.75" hidden="1" customHeight="1">
      <c r="A1116" s="266" t="str">
        <f>Table16[[#This Row],[PosiDT $ $ $ions2]]</f>
        <v>QB</v>
      </c>
      <c r="B1116" s="89" t="s">
        <v>6192</v>
      </c>
      <c r="C1116" s="123" t="s">
        <v>799</v>
      </c>
      <c r="D1116" s="99" t="s">
        <v>1861</v>
      </c>
      <c r="K1116" s="233"/>
      <c r="M1116" s="319" t="str">
        <f>VLOOKUP(TRIM(B1116),'Team Rosters'!$B$1:$N$3777,2,FALSE)</f>
        <v>VER</v>
      </c>
      <c r="N1116" s="320">
        <f>VLOOKUP(TRIM(B1116),BirthdateDraft!$A$1:$M$7865,2,FALSE)</f>
        <v>34959</v>
      </c>
      <c r="O1116" s="99">
        <v>2024</v>
      </c>
    </row>
    <row r="1117" spans="1:15" ht="12.75" hidden="1" customHeight="1">
      <c r="A1117" s="266" t="str">
        <f>Table16[[#This Row],[PosiDT $ $ $ions2]]</f>
        <v>QB</v>
      </c>
      <c r="B1117" s="89" t="s">
        <v>5186</v>
      </c>
      <c r="C1117" s="123" t="s">
        <v>804</v>
      </c>
      <c r="D1117" s="99" t="s">
        <v>1861</v>
      </c>
      <c r="K1117" s="233"/>
      <c r="M1117" s="319" t="str">
        <f>VLOOKUP(TRIM(B1117),'Team Rosters'!$B$1:$N$3777,2,FALSE)</f>
        <v>BLU</v>
      </c>
      <c r="N1117" s="320">
        <f>VLOOKUP(TRIM(B1117),BirthdateDraft!$A$1:$M$7865,2,FALSE)</f>
        <v>34272</v>
      </c>
      <c r="O1117" s="99">
        <v>2024</v>
      </c>
    </row>
    <row r="1118" spans="1:15" ht="12.75" hidden="1" customHeight="1">
      <c r="A1118" s="266" t="str">
        <f>Table16[[#This Row],[PosiDT $ $ $ions2]]</f>
        <v>QB</v>
      </c>
      <c r="B1118" s="89" t="s">
        <v>6662</v>
      </c>
      <c r="C1118" s="123" t="s">
        <v>806</v>
      </c>
      <c r="D1118" s="99" t="s">
        <v>1861</v>
      </c>
      <c r="K1118" s="233"/>
      <c r="M1118" s="319" t="str">
        <f>VLOOKUP(TRIM(B1118),'Team Rosters'!$B$1:$N$3777,2,FALSE)</f>
        <v>JER</v>
      </c>
      <c r="N1118" s="320">
        <f>VLOOKUP(TRIM(B1118),BirthdateDraft!$A$1:$M$7865,2,FALSE)</f>
        <v>34803</v>
      </c>
      <c r="O1118" s="99">
        <v>2024</v>
      </c>
    </row>
    <row r="1119" spans="1:15" ht="12.75" hidden="1" customHeight="1">
      <c r="A1119" s="266" t="str">
        <f>Table16[[#This Row],[PosiDT $ $ $ions2]]</f>
        <v>QB</v>
      </c>
      <c r="B1119" s="89" t="s">
        <v>9214</v>
      </c>
      <c r="C1119" s="123" t="s">
        <v>85</v>
      </c>
      <c r="D1119" s="99" t="s">
        <v>1861</v>
      </c>
      <c r="K1119" s="233"/>
      <c r="M1119" s="319" t="e">
        <f>VLOOKUP(TRIM(B1119),'Team Rosters'!$B$1:$N$3777,2,FALSE)</f>
        <v>#N/A</v>
      </c>
      <c r="N1119" s="320">
        <f>VLOOKUP(TRIM(B1119),BirthdateDraft!$A$1:$M$7865,2,FALSE)</f>
        <v>36069</v>
      </c>
      <c r="O1119" s="99">
        <v>2024</v>
      </c>
    </row>
    <row r="1120" spans="1:15" ht="12.75" hidden="1" customHeight="1">
      <c r="A1120" s="266" t="str">
        <f>Table16[[#This Row],[PosiDT $ $ $ions2]]</f>
        <v>QB</v>
      </c>
      <c r="B1120" s="89" t="s">
        <v>7370</v>
      </c>
      <c r="C1120" s="123" t="s">
        <v>796</v>
      </c>
      <c r="D1120" s="99" t="s">
        <v>1861</v>
      </c>
      <c r="K1120" s="233"/>
      <c r="M1120" s="319" t="str">
        <f>VLOOKUP(TRIM(B1120),'Team Rosters'!$B$1:$N$3777,2,FALSE)</f>
        <v>BEA</v>
      </c>
      <c r="N1120" s="320">
        <f>VLOOKUP(TRIM(B1120),BirthdateDraft!$A$1:$M$7865,2,FALSE)</f>
        <v>35201</v>
      </c>
      <c r="O1120" s="99">
        <v>2024</v>
      </c>
    </row>
    <row r="1121" spans="1:15" ht="12.75" hidden="1" customHeight="1">
      <c r="A1121" s="266" t="str">
        <f>Table16[[#This Row],[PosiDT $ $ $ions2]]</f>
        <v>QB</v>
      </c>
      <c r="B1121" s="89" t="s">
        <v>6663</v>
      </c>
      <c r="C1121" s="123" t="s">
        <v>2798</v>
      </c>
      <c r="D1121" s="99" t="s">
        <v>1861</v>
      </c>
      <c r="K1121" s="233"/>
      <c r="M1121" s="319" t="str">
        <f>VLOOKUP(TRIM(B1121),'Team Rosters'!$B$1:$N$3777,2,FALSE)</f>
        <v>DRA</v>
      </c>
      <c r="N1121" s="320">
        <f>VLOOKUP(TRIM(B1121),BirthdateDraft!$A$1:$M$7865,2,FALSE)</f>
        <v>34779</v>
      </c>
      <c r="O1121" s="99">
        <v>2024</v>
      </c>
    </row>
    <row r="1122" spans="1:15" ht="12.75" hidden="1" customHeight="1">
      <c r="A1122" s="266" t="str">
        <f>Table16[[#This Row],[PosiDT $ $ $ions2]]</f>
        <v>QB</v>
      </c>
      <c r="B1122" s="89" t="s">
        <v>11214</v>
      </c>
      <c r="C1122" s="123" t="s">
        <v>8191</v>
      </c>
      <c r="D1122" s="99" t="s">
        <v>1861</v>
      </c>
      <c r="K1122" s="233"/>
      <c r="M1122" s="319" t="str">
        <f>VLOOKUP(TRIM(B1122),'Team Rosters'!$B$1:$N$3777,2,FALSE)</f>
        <v>BLU</v>
      </c>
      <c r="N1122" s="320">
        <f>VLOOKUP(TRIM(B1122),BirthdateDraft!$A$1:$M$7865,2,FALSE)</f>
        <v>36039</v>
      </c>
      <c r="O1122" s="99">
        <v>2024</v>
      </c>
    </row>
    <row r="1123" spans="1:15" ht="12.75" hidden="1" customHeight="1">
      <c r="A1123" s="266" t="str">
        <f>Table16[[#This Row],[PosiDT $ $ $ions2]]</f>
        <v>QB</v>
      </c>
      <c r="B1123" s="89" t="s">
        <v>9887</v>
      </c>
      <c r="C1123" s="123" t="s">
        <v>803</v>
      </c>
      <c r="D1123" s="99" t="s">
        <v>1861</v>
      </c>
      <c r="K1123" s="233"/>
      <c r="M1123" s="319" t="str">
        <f>VLOOKUP(TRIM(B1123),'Team Rosters'!$B$1:$N$3777,2,FALSE)</f>
        <v>CHA</v>
      </c>
      <c r="N1123" s="320">
        <f>VLOOKUP(TRIM(B1123),BirthdateDraft!$A$1:$M$7865,2,FALSE)</f>
        <v>35968</v>
      </c>
      <c r="O1123" s="99">
        <v>2024</v>
      </c>
    </row>
    <row r="1124" spans="1:15" ht="12.75" hidden="1" customHeight="1">
      <c r="A1124" s="266" t="str">
        <f>Table16[[#This Row],[PosiDT $ $ $ions2]]</f>
        <v>QB</v>
      </c>
      <c r="B1124" s="89" t="s">
        <v>5663</v>
      </c>
      <c r="C1124" s="123" t="s">
        <v>82</v>
      </c>
      <c r="D1124" s="99" t="s">
        <v>1861</v>
      </c>
      <c r="K1124" s="233"/>
      <c r="M1124" s="319" t="str">
        <f>VLOOKUP(TRIM(B1124),'Team Rosters'!$B$1:$N$3777,2,FALSE)</f>
        <v>WES</v>
      </c>
      <c r="N1124" s="320">
        <f>VLOOKUP(TRIM(B1124),BirthdateDraft!$A$1:$M$7865,2,FALSE)</f>
        <v>34179</v>
      </c>
      <c r="O1124" s="99">
        <v>2024</v>
      </c>
    </row>
    <row r="1125" spans="1:15" ht="12.75" hidden="1" customHeight="1">
      <c r="A1125" s="266" t="str">
        <f>Table16[[#This Row],[PosiDT $ $ $ions2]]</f>
        <v>QB</v>
      </c>
      <c r="B1125" s="89" t="s">
        <v>9888</v>
      </c>
      <c r="C1125" s="123" t="s">
        <v>798</v>
      </c>
      <c r="D1125" s="99" t="s">
        <v>1861</v>
      </c>
      <c r="K1125" s="233"/>
      <c r="M1125" s="319" t="str">
        <f>VLOOKUP(TRIM(B1125),'Team Rosters'!$B$1:$N$3777,2,FALSE)</f>
        <v>BLU</v>
      </c>
      <c r="N1125" s="320">
        <f>VLOOKUP(TRIM(B1125),BirthdateDraft!$A$1:$M$7865,2,FALSE)</f>
        <v>36521</v>
      </c>
      <c r="O1125" s="99">
        <v>2024</v>
      </c>
    </row>
    <row r="1126" spans="1:15" ht="12.75" hidden="1" customHeight="1">
      <c r="A1126" s="266" t="str">
        <f>Table16[[#This Row],[PosiDT $ $ $ions2]]</f>
        <v>QB</v>
      </c>
      <c r="B1126" s="89" t="s">
        <v>9885</v>
      </c>
      <c r="C1126" s="123" t="s">
        <v>792</v>
      </c>
      <c r="D1126" s="99" t="s">
        <v>1861</v>
      </c>
      <c r="K1126" s="233"/>
      <c r="M1126" s="319" t="str">
        <f>VLOOKUP(TRIM(B1126),'Team Rosters'!$B$1:$N$3777,2,FALSE)</f>
        <v>CHA</v>
      </c>
      <c r="N1126" s="320">
        <f>VLOOKUP(TRIM(B1126),BirthdateDraft!$A$1:$M$7865,2,FALSE)</f>
        <v>36403</v>
      </c>
      <c r="O1126" s="99">
        <v>2024</v>
      </c>
    </row>
    <row r="1127" spans="1:15" ht="12.75" hidden="1" customHeight="1">
      <c r="A1127" s="266" t="str">
        <f>Table16[[#This Row],[PosiDT $ $ $ions2]]</f>
        <v>QB</v>
      </c>
      <c r="B1127" s="89" t="s">
        <v>7375</v>
      </c>
      <c r="C1127" s="123" t="s">
        <v>803</v>
      </c>
      <c r="D1127" s="99" t="s">
        <v>1861</v>
      </c>
      <c r="K1127" s="233"/>
      <c r="M1127" s="319" t="str">
        <f>VLOOKUP(TRIM(B1127),'Team Rosters'!$B$1:$N$3777,2,FALSE)</f>
        <v>ROS</v>
      </c>
      <c r="N1127" s="320">
        <f>VLOOKUP(TRIM(B1127),BirthdateDraft!$A$1:$M$7865,2,FALSE)</f>
        <v>34897</v>
      </c>
      <c r="O1127" s="99">
        <v>2024</v>
      </c>
    </row>
    <row r="1128" spans="1:15" ht="12.75" hidden="1" customHeight="1">
      <c r="A1128" s="266" t="str">
        <f>Table16[[#This Row],[PosiDT $ $ $ions2]]</f>
        <v>QB</v>
      </c>
      <c r="B1128" s="89" t="s">
        <v>6195</v>
      </c>
      <c r="C1128" s="123" t="s">
        <v>82</v>
      </c>
      <c r="D1128" s="99" t="s">
        <v>1861</v>
      </c>
      <c r="K1128" s="233"/>
      <c r="M1128" s="319" t="e">
        <f>VLOOKUP(TRIM(B1128),'Team Rosters'!$B$1:$N$3777,2,FALSE)</f>
        <v>#N/A</v>
      </c>
      <c r="N1128" s="320">
        <f>VLOOKUP(TRIM(B1128),BirthdateDraft!$A$1:$M$7865,2,FALSE)</f>
        <v>34294</v>
      </c>
      <c r="O1128" s="99">
        <v>2024</v>
      </c>
    </row>
    <row r="1129" spans="1:15" ht="12.75" hidden="1" customHeight="1">
      <c r="A1129" s="266" t="str">
        <f>Table16[[#This Row],[PosiDT $ $ $ions2]]</f>
        <v>QB</v>
      </c>
      <c r="B1129" s="89" t="s">
        <v>8206</v>
      </c>
      <c r="C1129" s="123" t="s">
        <v>5390</v>
      </c>
      <c r="D1129" s="99" t="s">
        <v>1861</v>
      </c>
      <c r="K1129" s="233"/>
      <c r="M1129" s="319" t="e">
        <f>VLOOKUP(TRIM(B1129),'Team Rosters'!$B$1:$N$3777,2,FALSE)</f>
        <v>#N/A</v>
      </c>
      <c r="N1129" s="320">
        <f>VLOOKUP(TRIM(B1129),BirthdateDraft!$A$1:$M$7865,2,FALSE)</f>
        <v>35255</v>
      </c>
      <c r="O1129" s="99">
        <v>2024</v>
      </c>
    </row>
    <row r="1130" spans="1:15" ht="12.75" hidden="1" customHeight="1">
      <c r="A1130" s="266" t="str">
        <f>Table16[[#This Row],[PosiDT $ $ $ions2]]</f>
        <v>QB</v>
      </c>
      <c r="B1130" s="89" t="s">
        <v>5621</v>
      </c>
      <c r="C1130" s="123" t="s">
        <v>3414</v>
      </c>
      <c r="D1130" s="99" t="s">
        <v>1861</v>
      </c>
      <c r="K1130" s="233"/>
      <c r="M1130" s="319" t="e">
        <f>VLOOKUP(TRIM(B1130),'Team Rosters'!$B$1:$N$3777,2,FALSE)</f>
        <v>#N/A</v>
      </c>
      <c r="N1130" s="320">
        <f>VLOOKUP(TRIM(B1130),BirthdateDraft!$A$1:$M$7865,2,FALSE)</f>
        <v>33598</v>
      </c>
      <c r="O1130" s="99">
        <v>2024</v>
      </c>
    </row>
    <row r="1131" spans="1:15" ht="12.75" hidden="1" customHeight="1">
      <c r="A1131" s="266" t="str">
        <f>Table16[[#This Row],[PosiDT $ $ $ions2]]</f>
        <v>QB</v>
      </c>
      <c r="B1131" s="89" t="s">
        <v>4111</v>
      </c>
      <c r="C1131" s="123" t="s">
        <v>813</v>
      </c>
      <c r="D1131" s="99" t="s">
        <v>1861</v>
      </c>
      <c r="K1131" s="233"/>
      <c r="M1131" s="319" t="str">
        <f>VLOOKUP(TRIM(B1131),'Team Rosters'!$B$1:$N$3777,2,FALSE)</f>
        <v>AST</v>
      </c>
      <c r="N1131" s="320">
        <f>VLOOKUP(TRIM(B1131),BirthdateDraft!$A$1:$M$7865,2,FALSE)</f>
        <v>33156</v>
      </c>
      <c r="O1131" s="99">
        <v>2024</v>
      </c>
    </row>
    <row r="1132" spans="1:15" ht="12.75" hidden="1" customHeight="1">
      <c r="A1132" s="266" t="str">
        <f>Table16[[#This Row],[PosiDT $ $ $ions2]]</f>
        <v>QB</v>
      </c>
      <c r="B1132" s="89" t="s">
        <v>1250</v>
      </c>
      <c r="C1132" s="123" t="s">
        <v>5390</v>
      </c>
      <c r="D1132" s="99" t="s">
        <v>1861</v>
      </c>
      <c r="K1132" s="233"/>
      <c r="M1132" s="319" t="str">
        <f>VLOOKUP(TRIM(B1132),'Team Rosters'!$B$1:$N$3777,2,FALSE)</f>
        <v>DRA</v>
      </c>
      <c r="N1132" s="320">
        <f>VLOOKUP(TRIM(B1132),BirthdateDraft!$A$1:$M$7865,2,FALSE)</f>
        <v>32180</v>
      </c>
      <c r="O1132" s="99">
        <v>2024</v>
      </c>
    </row>
    <row r="1133" spans="1:15" ht="12.75" hidden="1" customHeight="1">
      <c r="A1133" s="266" t="str">
        <f>Table16[[#This Row],[PosiDT $ $ $ions2]]</f>
        <v>QB</v>
      </c>
      <c r="B1133" s="89" t="s">
        <v>11378</v>
      </c>
      <c r="C1133" s="123" t="s">
        <v>5991</v>
      </c>
      <c r="D1133" s="99" t="s">
        <v>1861</v>
      </c>
      <c r="K1133" s="233"/>
      <c r="M1133" s="319" t="str">
        <f>VLOOKUP(TRIM(B1133),'Team Rosters'!$B$1:$N$3777,2,FALSE)</f>
        <v>VIR</v>
      </c>
      <c r="N1133" s="320">
        <f>VLOOKUP(TRIM(B1133),BirthdateDraft!$A$1:$M$7865,2,FALSE)</f>
        <v>34943</v>
      </c>
      <c r="O1133" s="99">
        <v>2024</v>
      </c>
    </row>
    <row r="1134" spans="1:15" ht="12.75" hidden="1" customHeight="1">
      <c r="A1134" s="266" t="str">
        <f>Table16[[#This Row],[PosiDT $ $ $ions2]]</f>
        <v>QB</v>
      </c>
      <c r="B1134" s="89" t="s">
        <v>7382</v>
      </c>
      <c r="C1134" s="123" t="s">
        <v>808</v>
      </c>
      <c r="D1134" s="99" t="s">
        <v>1861</v>
      </c>
      <c r="K1134" s="233"/>
      <c r="M1134" s="319" t="str">
        <f>VLOOKUP(TRIM(B1134),'Team Rosters'!$B$1:$N$3777,2,FALSE)</f>
        <v>BIR</v>
      </c>
      <c r="N1134" s="320">
        <f>VLOOKUP(TRIM(B1134),BirthdateDraft!$A$1:$M$7865,2,FALSE)</f>
        <v>35285</v>
      </c>
      <c r="O1134" s="99">
        <v>2024</v>
      </c>
    </row>
    <row r="1135" spans="1:15" ht="12.75" hidden="1" customHeight="1">
      <c r="A1135" s="266" t="str">
        <f>Table16[[#This Row],[PosiDT $ $ $ions2]]</f>
        <v>QB</v>
      </c>
      <c r="B1135" s="89" t="s">
        <v>11298</v>
      </c>
      <c r="C1135" s="123" t="s">
        <v>85</v>
      </c>
      <c r="D1135" s="99" t="s">
        <v>1861</v>
      </c>
      <c r="K1135" s="233"/>
      <c r="M1135" s="319" t="str">
        <f>VLOOKUP(TRIM(B1135),'Team Rosters'!$B$1:$N$3777,2,FALSE)</f>
        <v>LAS</v>
      </c>
      <c r="N1135" s="320">
        <f>VLOOKUP(TRIM(B1135),BirthdateDraft!$A$1:$M$7865,2,FALSE)</f>
        <v>37167</v>
      </c>
      <c r="O1135" s="99">
        <v>2024</v>
      </c>
    </row>
    <row r="1136" spans="1:15" ht="12.75" hidden="1" customHeight="1">
      <c r="A1136" s="266" t="str">
        <f>Table16[[#This Row],[PosiDT $ $ $ions2]]</f>
        <v>QB</v>
      </c>
      <c r="B1136" s="89" t="s">
        <v>8202</v>
      </c>
      <c r="C1136" s="123" t="s">
        <v>1634</v>
      </c>
      <c r="D1136" s="99" t="s">
        <v>1861</v>
      </c>
      <c r="K1136" s="233"/>
      <c r="M1136" s="319" t="str">
        <f>VLOOKUP(TRIM(B1136),'Team Rosters'!$B$1:$N$3777,2,FALSE)</f>
        <v>TOL</v>
      </c>
      <c r="N1136" s="320">
        <f>VLOOKUP(TRIM(B1136),BirthdateDraft!$A$1:$M$7865,2,FALSE)</f>
        <v>35856</v>
      </c>
      <c r="O1136" s="99">
        <v>2024</v>
      </c>
    </row>
    <row r="1137" spans="1:15" ht="12.75" hidden="1" customHeight="1">
      <c r="A1137" s="266" t="str">
        <f>Table16[[#This Row],[PosiDT $ $ $ions2]]</f>
        <v>QB</v>
      </c>
      <c r="B1137" s="89" t="s">
        <v>225</v>
      </c>
      <c r="C1137" s="123" t="s">
        <v>166</v>
      </c>
      <c r="D1137" s="99" t="s">
        <v>1861</v>
      </c>
      <c r="K1137" s="233"/>
      <c r="M1137" s="319" t="str">
        <f>VLOOKUP(TRIM(B1137),'Team Rosters'!$B$1:$N$3777,2,FALSE)</f>
        <v>BLD</v>
      </c>
      <c r="N1137" s="320">
        <f>VLOOKUP(TRIM(B1137),BirthdateDraft!$A$1:$M$7865,2,FALSE)</f>
        <v>32351</v>
      </c>
      <c r="O1137" s="99">
        <v>2024</v>
      </c>
    </row>
    <row r="1138" spans="1:15" ht="12.75" hidden="1" customHeight="1">
      <c r="A1138" s="266" t="str">
        <f>Table16[[#This Row],[PosiDT $ $ $ions2]]</f>
        <v>QB</v>
      </c>
      <c r="B1138" s="89" t="s">
        <v>695</v>
      </c>
      <c r="C1138" s="123" t="s">
        <v>90</v>
      </c>
      <c r="D1138" s="99" t="s">
        <v>1861</v>
      </c>
      <c r="K1138" s="233"/>
      <c r="M1138" s="319" t="str">
        <f>VLOOKUP(TRIM(B1138),'Team Rosters'!$B$1:$N$3777,2,FALSE)</f>
        <v>FER</v>
      </c>
      <c r="N1138" s="320">
        <f>VLOOKUP(TRIM(B1138),BirthdateDraft!$A$1:$M$7865,2,FALSE)</f>
        <v>32723</v>
      </c>
      <c r="O1138" s="99">
        <v>2024</v>
      </c>
    </row>
    <row r="1139" spans="1:15" ht="12.75" hidden="1" customHeight="1">
      <c r="A1139" s="266" t="str">
        <f>Table16[[#This Row],[PosiDT $ $ $ions2]]</f>
        <v>QB</v>
      </c>
      <c r="B1139" s="318" t="s">
        <v>11308</v>
      </c>
      <c r="C1139" s="123" t="s">
        <v>795</v>
      </c>
      <c r="D1139" s="99" t="s">
        <v>1861</v>
      </c>
      <c r="K1139" s="233"/>
      <c r="M1139" s="319" t="str">
        <f>VLOOKUP(TRIM(B1139),'Team Rosters'!$B$1:$N$3777,2,FALSE)</f>
        <v>TOR</v>
      </c>
      <c r="N1139" s="320">
        <f>VLOOKUP(TRIM(B1139),BirthdateDraft!$A$1:$M$7865,2,FALSE)</f>
        <v>36478</v>
      </c>
      <c r="O1139" s="99">
        <v>2024</v>
      </c>
    </row>
    <row r="1140" spans="1:15" ht="12.75" hidden="1" customHeight="1">
      <c r="A1140" s="266" t="str">
        <f>Table16[[#This Row],[PosiDT $ $ $ions2]]</f>
        <v>QB</v>
      </c>
      <c r="B1140" s="89" t="s">
        <v>9283</v>
      </c>
      <c r="C1140" s="123" t="s">
        <v>806</v>
      </c>
      <c r="D1140" s="99" t="s">
        <v>1861</v>
      </c>
      <c r="K1140" s="233"/>
      <c r="M1140" s="319" t="e">
        <f>VLOOKUP(TRIM(B1140),'Team Rosters'!$B$1:$N$3777,2,FALSE)</f>
        <v>#N/A</v>
      </c>
      <c r="N1140" s="320">
        <f>VLOOKUP(TRIM(B1140),BirthdateDraft!$A$1:$M$7865,2,FALSE)</f>
        <v>0</v>
      </c>
      <c r="O1140" s="99">
        <v>2024</v>
      </c>
    </row>
    <row r="1141" spans="1:15" ht="12.75" hidden="1" customHeight="1">
      <c r="A1141" s="266" t="str">
        <f>Table16[[#This Row],[PosiDT $ $ $ions2]]</f>
        <v>QB</v>
      </c>
      <c r="B1141" s="89" t="s">
        <v>6188</v>
      </c>
      <c r="C1141" s="123" t="s">
        <v>797</v>
      </c>
      <c r="D1141" s="99" t="s">
        <v>1861</v>
      </c>
      <c r="K1141" s="233"/>
      <c r="M1141" s="319" t="str">
        <f>VLOOKUP(TRIM(B1141),'Team Rosters'!$B$1:$N$3777,2,FALSE)</f>
        <v>DEL</v>
      </c>
      <c r="N1141" s="320">
        <f>VLOOKUP(TRIM(B1141),BirthdateDraft!$A$1:$M$7865,2,FALSE)</f>
        <v>34566</v>
      </c>
      <c r="O1141" s="99">
        <v>2024</v>
      </c>
    </row>
    <row r="1142" spans="1:15" ht="12.75" hidden="1" customHeight="1">
      <c r="A1142" s="266" t="str">
        <f>Table16[[#This Row],[PosiDT $ $ $ions2]]</f>
        <v>QB</v>
      </c>
      <c r="B1142" s="89" t="s">
        <v>11320</v>
      </c>
      <c r="C1142" s="123" t="s">
        <v>790</v>
      </c>
      <c r="D1142" s="99" t="s">
        <v>1861</v>
      </c>
      <c r="K1142" s="233"/>
      <c r="M1142" s="319" t="str">
        <f>VLOOKUP(TRIM(B1142),'Team Rosters'!$B$1:$N$3777,2,FALSE)</f>
        <v>CAVE</v>
      </c>
      <c r="N1142" s="320">
        <f>VLOOKUP(TRIM(B1142),BirthdateDraft!$A$1:$M$7865,2,FALSE)</f>
        <v>36242</v>
      </c>
      <c r="O1142" s="99">
        <v>2024</v>
      </c>
    </row>
    <row r="1143" spans="1:15" ht="12.75" hidden="1" customHeight="1">
      <c r="A1143" s="266" t="str">
        <f>Table16[[#This Row],[PosiDT $ $ $ions2]]</f>
        <v>QB</v>
      </c>
      <c r="B1143" s="89" t="s">
        <v>8205</v>
      </c>
      <c r="C1143" s="123" t="s">
        <v>795</v>
      </c>
      <c r="D1143" s="99" t="s">
        <v>1861</v>
      </c>
      <c r="K1143" s="233"/>
      <c r="M1143" s="319" t="str">
        <f>VLOOKUP(TRIM(B1143),'Team Rosters'!$B$1:$N$3777,2,FALSE)</f>
        <v>LAS</v>
      </c>
      <c r="N1143" s="320">
        <f>VLOOKUP(TRIM(B1143),BirthdateDraft!$A$1:$M$7865,2,FALSE)</f>
        <v>34756</v>
      </c>
      <c r="O1143" s="99">
        <v>2024</v>
      </c>
    </row>
    <row r="1144" spans="1:15" ht="12.75" hidden="1" customHeight="1">
      <c r="A1144" s="266" t="str">
        <f>Table16[[#This Row],[PosiDT $ $ $ions2]]</f>
        <v>QB</v>
      </c>
      <c r="B1144" s="89" t="s">
        <v>6186</v>
      </c>
      <c r="C1144" s="123" t="s">
        <v>795</v>
      </c>
      <c r="D1144" s="99" t="s">
        <v>1861</v>
      </c>
      <c r="K1144" s="233"/>
      <c r="M1144" s="319" t="str">
        <f>VLOOKUP(TRIM(B1144),'Team Rosters'!$B$1:$N$3777,2,FALSE)</f>
        <v>BLD</v>
      </c>
      <c r="N1144" s="320">
        <f>VLOOKUP(TRIM(B1144),BirthdateDraft!$A$1:$M$7865,2,FALSE)</f>
        <v>34956</v>
      </c>
      <c r="O1144" s="99">
        <v>2024</v>
      </c>
    </row>
    <row r="1145" spans="1:15" ht="12.75" hidden="1" customHeight="1">
      <c r="A1145" s="266" t="str">
        <f>Table16[[#This Row],[PosiDT $ $ $ions2]]</f>
        <v>QB</v>
      </c>
      <c r="B1145" s="89" t="s">
        <v>5662</v>
      </c>
      <c r="C1145" s="123" t="s">
        <v>5390</v>
      </c>
      <c r="D1145" s="99" t="s">
        <v>1861</v>
      </c>
      <c r="K1145" s="233"/>
      <c r="M1145" s="319" t="str">
        <f>VLOOKUP(TRIM(B1145),'Team Rosters'!$B$1:$N$3777,2,FALSE)</f>
        <v>AST</v>
      </c>
      <c r="N1145" s="320">
        <f>VLOOKUP(TRIM(B1145),BirthdateDraft!$A$1:$M$7865,2,FALSE)</f>
        <v>33968</v>
      </c>
      <c r="O1145" s="99">
        <v>2024</v>
      </c>
    </row>
    <row r="1146" spans="1:15" ht="12.75" hidden="1" customHeight="1">
      <c r="A1146" s="266" t="str">
        <f>Table16[[#This Row],[PosiDT $ $ $ions2]]</f>
        <v>QB</v>
      </c>
      <c r="B1146" s="89" t="s">
        <v>9307</v>
      </c>
      <c r="C1146" s="123" t="s">
        <v>1634</v>
      </c>
      <c r="D1146" s="99" t="s">
        <v>1861</v>
      </c>
      <c r="K1146" s="233"/>
      <c r="M1146" s="319" t="e">
        <f>VLOOKUP(TRIM(B1146),'Team Rosters'!$B$1:$N$3777,2,FALSE)</f>
        <v>#N/A</v>
      </c>
      <c r="N1146" s="320">
        <f>VLOOKUP(TRIM(B1146),BirthdateDraft!$A$1:$M$7865,2,FALSE)</f>
        <v>34759</v>
      </c>
      <c r="O1146" s="99">
        <v>2024</v>
      </c>
    </row>
    <row r="1147" spans="1:15" ht="12.75" hidden="1" customHeight="1">
      <c r="A1147" s="266" t="str">
        <f>Table16[[#This Row],[PosiDT $ $ $ions2]]</f>
        <v>QB</v>
      </c>
      <c r="B1147" s="89" t="s">
        <v>218</v>
      </c>
      <c r="C1147" s="123" t="s">
        <v>808</v>
      </c>
      <c r="D1147" s="99" t="s">
        <v>1861</v>
      </c>
      <c r="K1147" s="233"/>
      <c r="M1147" s="319" t="str">
        <f>VLOOKUP(TRIM(B1147),'Team Rosters'!$B$1:$N$3777,2,FALSE)</f>
        <v>TOK</v>
      </c>
      <c r="N1147" s="320">
        <f>VLOOKUP(TRIM(B1147),BirthdateDraft!$A$1:$M$7865,2,FALSE)</f>
        <v>32476</v>
      </c>
      <c r="O1147" s="99">
        <v>2024</v>
      </c>
    </row>
    <row r="1148" spans="1:15" ht="12.75" hidden="1" customHeight="1">
      <c r="A1148" s="266" t="str">
        <f>Table16[[#This Row],[PosiDT $ $ $ions2]]</f>
        <v>QB</v>
      </c>
      <c r="B1148" s="89" t="s">
        <v>9271</v>
      </c>
      <c r="C1148" s="123" t="s">
        <v>3414</v>
      </c>
      <c r="D1148" s="99" t="s">
        <v>1861</v>
      </c>
      <c r="K1148" s="233"/>
      <c r="M1148" s="319" t="str">
        <f>VLOOKUP(TRIM(B1148),'Team Rosters'!$B$1:$N$3777,2,FALSE)</f>
        <v>TOL</v>
      </c>
      <c r="N1148" s="320">
        <f>VLOOKUP(TRIM(B1148),BirthdateDraft!$A$1:$M$7865,2,FALSE)</f>
        <v>36373</v>
      </c>
      <c r="O1148" s="99">
        <v>2024</v>
      </c>
    </row>
    <row r="1149" spans="1:15" ht="12.75" hidden="1" customHeight="1">
      <c r="A1149" s="266" t="str">
        <f>Table16[[#This Row],[PosiDT $ $ $ions2]]</f>
        <v>QB</v>
      </c>
      <c r="B1149" s="89" t="s">
        <v>5147</v>
      </c>
      <c r="C1149" s="123" t="s">
        <v>791</v>
      </c>
      <c r="D1149" s="99" t="s">
        <v>1861</v>
      </c>
      <c r="K1149" s="233"/>
      <c r="M1149" s="319" t="str">
        <f>VLOOKUP(TRIM(B1149),'Team Rosters'!$B$1:$N$3777,2,FALSE)</f>
        <v>ANN</v>
      </c>
      <c r="N1149" s="320">
        <f>VLOOKUP(TRIM(B1149),BirthdateDraft!$A$1:$M$7865,2,FALSE)</f>
        <v>34340</v>
      </c>
      <c r="O1149" s="99">
        <v>2024</v>
      </c>
    </row>
    <row r="1150" spans="1:15" ht="12.75" hidden="1" customHeight="1">
      <c r="A1150" s="266" t="str">
        <f>Table16[[#This Row],[PosiDT $ $ $ions2]]</f>
        <v>QB</v>
      </c>
      <c r="B1150" s="89" t="s">
        <v>11372</v>
      </c>
      <c r="C1150" s="123" t="s">
        <v>797</v>
      </c>
      <c r="D1150" s="99" t="s">
        <v>1861</v>
      </c>
      <c r="K1150" s="233"/>
      <c r="M1150" s="319" t="str">
        <f>VLOOKUP(TRIM(B1150),'Team Rosters'!$B$1:$N$3777,2,FALSE)</f>
        <v>AST</v>
      </c>
      <c r="N1150" s="320">
        <f>VLOOKUP(TRIM(B1150),BirthdateDraft!$A$1:$M$7865,2,FALSE)</f>
        <v>37097</v>
      </c>
      <c r="O1150" s="99">
        <v>2024</v>
      </c>
    </row>
    <row r="1151" spans="1:15" ht="12.75" hidden="1" customHeight="1">
      <c r="A1151" s="266" t="str">
        <f>Table16[[#This Row],[PosiDT $ $ $ions2]]</f>
        <v>QB</v>
      </c>
      <c r="B1151" s="89" t="s">
        <v>9889</v>
      </c>
      <c r="C1151" s="123" t="s">
        <v>785</v>
      </c>
      <c r="D1151" s="99" t="s">
        <v>1861</v>
      </c>
      <c r="K1151" s="233"/>
      <c r="M1151" s="319" t="e">
        <f>VLOOKUP(TRIM(B1151),'Team Rosters'!$B$1:$N$3777,2,FALSE)</f>
        <v>#N/A</v>
      </c>
      <c r="N1151" s="320">
        <f>VLOOKUP(TRIM(B1151),BirthdateDraft!$A$1:$M$7865,2,FALSE)</f>
        <v>36276</v>
      </c>
      <c r="O1151" s="99">
        <v>2024</v>
      </c>
    </row>
    <row r="1152" spans="1:15" ht="12.75" hidden="1" customHeight="1">
      <c r="A1152" s="266" t="str">
        <f>Table16[[#This Row],[PosiDT $ $ $ions2]]</f>
        <v>QB(P)</v>
      </c>
      <c r="B1152" s="89" t="s">
        <v>4625</v>
      </c>
      <c r="C1152" s="123" t="s">
        <v>814</v>
      </c>
      <c r="D1152" s="99" t="s">
        <v>4479</v>
      </c>
      <c r="K1152" s="233"/>
      <c r="M1152" s="319" t="str">
        <f>VLOOKUP(TRIM(B1152),'Team Rosters'!$B$1:$N$3777,2,FALSE)</f>
        <v>CAVE</v>
      </c>
      <c r="N1152" s="320">
        <f>VLOOKUP(TRIM(B1152),BirthdateDraft!$A$1:$M$7865,2,FALSE)</f>
        <v>35206</v>
      </c>
      <c r="O1152" s="99">
        <v>2024</v>
      </c>
    </row>
    <row r="1153" spans="1:15" ht="12.75" hidden="1" customHeight="1">
      <c r="A1153" s="266" t="str">
        <f>Table16[[#This Row],[PosiDT $ $ $ions2]]</f>
        <v>QB(P)</v>
      </c>
      <c r="B1153" s="89" t="s">
        <v>6673</v>
      </c>
      <c r="C1153" s="123" t="s">
        <v>2798</v>
      </c>
      <c r="D1153" s="99" t="s">
        <v>4479</v>
      </c>
      <c r="K1153" s="233"/>
      <c r="M1153" s="319" t="str">
        <f>VLOOKUP(TRIM(B1153),'Team Rosters'!$B$1:$N$3777,2,FALSE)</f>
        <v>ACM</v>
      </c>
      <c r="N1153" s="320">
        <f>VLOOKUP(TRIM(B1153),BirthdateDraft!$A$1:$M$7865,2,FALSE)</f>
        <v>34725</v>
      </c>
      <c r="O1153" s="99">
        <v>2024</v>
      </c>
    </row>
    <row r="1154" spans="1:15" ht="12.75" hidden="1" customHeight="1">
      <c r="A1154" s="266" t="str">
        <f>Table16[[#This Row],[PosiDT $ $ $ions2]]</f>
        <v>QB(P)</v>
      </c>
      <c r="B1154" s="89" t="s">
        <v>9168</v>
      </c>
      <c r="C1154" s="123" t="s">
        <v>793</v>
      </c>
      <c r="D1154" s="99" t="s">
        <v>4479</v>
      </c>
      <c r="K1154" s="233"/>
      <c r="M1154" s="319" t="str">
        <f>VLOOKUP(TRIM(B1154),'Team Rosters'!$B$1:$N$3777,2,FALSE)</f>
        <v>BIR</v>
      </c>
      <c r="N1154" s="320">
        <f>VLOOKUP(TRIM(B1154),BirthdateDraft!$A$1:$M$7865,2,FALSE)</f>
        <v>36220</v>
      </c>
      <c r="O1154" s="99">
        <v>2024</v>
      </c>
    </row>
    <row r="1155" spans="1:15" ht="12.75" hidden="1" customHeight="1">
      <c r="A1155" s="266" t="str">
        <f>Table16[[#This Row],[PosiDT $ $ $ions2]]</f>
        <v>QB(P)</v>
      </c>
      <c r="B1155" s="89" t="s">
        <v>8204</v>
      </c>
      <c r="C1155" s="123" t="s">
        <v>804</v>
      </c>
      <c r="D1155" s="99" t="s">
        <v>4479</v>
      </c>
      <c r="K1155" s="233"/>
      <c r="M1155" s="319" t="str">
        <f>VLOOKUP(TRIM(B1155),'Team Rosters'!$B$1:$N$3777,2,FALSE)</f>
        <v>DAY</v>
      </c>
      <c r="N1155" s="320">
        <f>VLOOKUP(TRIM(B1155),BirthdateDraft!$A$1:$M$7865,2,FALSE)</f>
        <v>36014</v>
      </c>
      <c r="O1155" s="99">
        <v>2024</v>
      </c>
    </row>
    <row r="1156" spans="1:15" ht="12.75" hidden="1" customHeight="1">
      <c r="A1156" s="266" t="str">
        <f>Table16[[#This Row],[PosiDT $ $ $ions2]]</f>
        <v>QB(P)</v>
      </c>
      <c r="B1156" s="89" t="s">
        <v>6667</v>
      </c>
      <c r="C1156" s="123" t="s">
        <v>801</v>
      </c>
      <c r="D1156" s="99" t="s">
        <v>4479</v>
      </c>
      <c r="K1156" s="233"/>
      <c r="M1156" s="319" t="str">
        <f>VLOOKUP(TRIM(B1156),'Team Rosters'!$B$1:$N$3777,2,FALSE)</f>
        <v>TOL</v>
      </c>
      <c r="N1156" s="320">
        <f>VLOOKUP(TRIM(B1156),BirthdateDraft!$A$1:$M$7865,2,FALSE)</f>
        <v>35437</v>
      </c>
      <c r="O1156" s="99">
        <v>2024</v>
      </c>
    </row>
    <row r="1157" spans="1:15" ht="12.75" hidden="1" customHeight="1">
      <c r="A1157" s="266" t="str">
        <f>Table16[[#This Row],[PosiDT $ $ $ions2]]</f>
        <v>QB(P)</v>
      </c>
      <c r="B1157" s="89" t="s">
        <v>7372</v>
      </c>
      <c r="C1157" s="123" t="s">
        <v>90</v>
      </c>
      <c r="D1157" s="99" t="s">
        <v>4479</v>
      </c>
      <c r="K1157" s="233"/>
      <c r="M1157" s="319" t="str">
        <f>VLOOKUP(TRIM(B1157),'Team Rosters'!$B$1:$N$3777,2,FALSE)</f>
        <v>BEA</v>
      </c>
      <c r="N1157" s="320">
        <f>VLOOKUP(TRIM(B1157),BirthdateDraft!$A$1:$M$7865,2,FALSE)</f>
        <v>35577</v>
      </c>
      <c r="O1157" s="99">
        <v>2024</v>
      </c>
    </row>
    <row r="1158" spans="1:15" ht="12.75" hidden="1" customHeight="1">
      <c r="A1158" s="266" t="str">
        <f>Table16[[#This Row],[PosiDT $ $ $ions2]]</f>
        <v>QB(P)</v>
      </c>
      <c r="B1158" s="89" t="s">
        <v>7374</v>
      </c>
      <c r="C1158" s="123" t="s">
        <v>790</v>
      </c>
      <c r="D1158" s="99" t="s">
        <v>4479</v>
      </c>
      <c r="K1158" s="233"/>
      <c r="M1158" s="319" t="str">
        <f>VLOOKUP(TRIM(B1158),'Team Rosters'!$B$1:$N$3777,2,FALSE)</f>
        <v>ACM</v>
      </c>
      <c r="N1158" s="320">
        <f>VLOOKUP(TRIM(B1158),BirthdateDraft!$A$1:$M$7865,2,FALSE)</f>
        <v>35649</v>
      </c>
      <c r="O1158" s="99">
        <v>2024</v>
      </c>
    </row>
    <row r="1159" spans="1:15" ht="12.75" hidden="1" customHeight="1">
      <c r="A1159" s="266" t="str">
        <f>Table16[[#This Row],[PosiDT $ $ $ions2]]</f>
        <v>QB(P)</v>
      </c>
      <c r="B1159" s="89" t="s">
        <v>11247</v>
      </c>
      <c r="C1159" s="123" t="s">
        <v>796</v>
      </c>
      <c r="D1159" s="99" t="s">
        <v>4479</v>
      </c>
      <c r="K1159" s="233"/>
      <c r="M1159" s="319" t="str">
        <f>VLOOKUP(TRIM(B1159),'Team Rosters'!$B$1:$N$3777,2,FALSE)</f>
        <v>BEA</v>
      </c>
      <c r="N1159" s="320">
        <f>VLOOKUP(TRIM(B1159),BirthdateDraft!$A$1:$M$7865,2,FALSE)</f>
        <v>37398</v>
      </c>
      <c r="O1159" s="99">
        <v>2024</v>
      </c>
    </row>
    <row r="1160" spans="1:15" ht="12.75" hidden="1" customHeight="1">
      <c r="A1160" s="266" t="str">
        <f>Table16[[#This Row],[PosiDT $ $ $ions2]]</f>
        <v>RCB ^</v>
      </c>
      <c r="B1160" s="89" t="s">
        <v>6543</v>
      </c>
      <c r="C1160" s="123" t="s">
        <v>817</v>
      </c>
      <c r="D1160" t="s">
        <v>11942</v>
      </c>
      <c r="E1160" s="115" t="s">
        <v>4304</v>
      </c>
      <c r="F1160" s="115"/>
      <c r="G1160" s="8"/>
      <c r="H1160" s="8"/>
      <c r="K1160" s="233"/>
      <c r="M1160" s="319" t="str">
        <f>VLOOKUP(TRIM(B1160),'Team Rosters'!$B$1:$N$3777,2,FALSE)</f>
        <v>TOK</v>
      </c>
      <c r="N1160" s="320">
        <f>VLOOKUP(TRIM(B1160),BirthdateDraft!$A$1:$M$7865,2,FALSE)</f>
        <v>35470</v>
      </c>
      <c r="O1160" s="99">
        <v>2024</v>
      </c>
    </row>
    <row r="1161" spans="1:15" ht="12.75" hidden="1" customHeight="1">
      <c r="A1161" s="266" t="str">
        <f>Table16[[#This Row],[PosiDT $ $ $ions2]]</f>
        <v>RCB ^</v>
      </c>
      <c r="B1161" s="89" t="s">
        <v>6061</v>
      </c>
      <c r="C1161" s="123" t="s">
        <v>81</v>
      </c>
      <c r="D1161" t="s">
        <v>11942</v>
      </c>
      <c r="E1161" s="115" t="s">
        <v>4300</v>
      </c>
      <c r="F1161" s="115"/>
      <c r="G1161" s="8"/>
      <c r="H1161" s="8"/>
      <c r="K1161" s="233"/>
      <c r="M1161" s="319" t="str">
        <f>VLOOKUP(TRIM(B1161),'Team Rosters'!$B$1:$N$3777,2,FALSE)</f>
        <v>ROS</v>
      </c>
      <c r="N1161" s="320">
        <f>VLOOKUP(TRIM(B1161),BirthdateDraft!$A$1:$M$7865,2,FALSE)</f>
        <v>34843</v>
      </c>
      <c r="O1161" s="99">
        <v>2024</v>
      </c>
    </row>
    <row r="1162" spans="1:15" ht="12.75" hidden="1" customHeight="1">
      <c r="A1162" s="266" t="str">
        <f>Table16[[#This Row],[PosiDT $ $ $ions2]]</f>
        <v>RCB ^</v>
      </c>
      <c r="B1162" s="89" t="s">
        <v>10973</v>
      </c>
      <c r="C1162" s="123" t="s">
        <v>90</v>
      </c>
      <c r="D1162" t="s">
        <v>11942</v>
      </c>
      <c r="E1162" s="115" t="s">
        <v>4300</v>
      </c>
      <c r="F1162" s="115"/>
      <c r="G1162" s="8"/>
      <c r="H1162" s="8"/>
      <c r="K1162" s="233"/>
      <c r="M1162" s="319" t="str">
        <f>VLOOKUP(TRIM(B1162),'Team Rosters'!$B$1:$N$3777,2,FALSE)</f>
        <v>TOR</v>
      </c>
      <c r="N1162" s="320">
        <f>VLOOKUP(TRIM(B1162),BirthdateDraft!$A$1:$M$7865,2,FALSE)</f>
        <v>36953</v>
      </c>
      <c r="O1162" s="99">
        <v>2024</v>
      </c>
    </row>
    <row r="1163" spans="1:15" ht="12.75" hidden="1" customHeight="1">
      <c r="A1163" s="266" t="str">
        <f>Table16[[#This Row],[PosiDT $ $ $ions2]]</f>
        <v>LCB ^</v>
      </c>
      <c r="B1163" s="89" t="s">
        <v>6575</v>
      </c>
      <c r="C1163" s="123" t="s">
        <v>798</v>
      </c>
      <c r="D1163" t="s">
        <v>11943</v>
      </c>
      <c r="E1163" s="115" t="s">
        <v>4301</v>
      </c>
      <c r="F1163" s="115"/>
      <c r="G1163" s="8"/>
      <c r="H1163" s="8"/>
      <c r="K1163" s="233"/>
      <c r="M1163" s="319" t="str">
        <f>VLOOKUP(TRIM(B1163),'Team Rosters'!$B$1:$N$3777,2,FALSE)</f>
        <v>FER</v>
      </c>
      <c r="N1163" s="320">
        <f>VLOOKUP(TRIM(B1163),BirthdateDraft!$A$1:$M$7865,2,FALSE)</f>
        <v>35201</v>
      </c>
      <c r="O1163" s="99">
        <v>2024</v>
      </c>
    </row>
    <row r="1164" spans="1:15" ht="12.75" hidden="1" customHeight="1">
      <c r="A1164" s="266" t="str">
        <f>Table16[[#This Row],[PosiDT $ $ $ions2]]</f>
        <v>RCB ^</v>
      </c>
      <c r="B1164" s="89" t="s">
        <v>5449</v>
      </c>
      <c r="C1164" s="123" t="s">
        <v>804</v>
      </c>
      <c r="D1164" t="s">
        <v>11942</v>
      </c>
      <c r="E1164" s="115" t="s">
        <v>4306</v>
      </c>
      <c r="F1164" s="115"/>
      <c r="G1164" s="8"/>
      <c r="H1164" s="8"/>
      <c r="K1164" s="233"/>
      <c r="M1164" s="319" t="str">
        <f>VLOOKUP(TRIM(B1164),'Team Rosters'!$B$1:$N$3777,2,FALSE)</f>
        <v>DEL</v>
      </c>
      <c r="N1164" s="320">
        <f>VLOOKUP(TRIM(B1164),BirthdateDraft!$A$1:$M$7865,2,FALSE)</f>
        <v>34185</v>
      </c>
      <c r="O1164" s="99">
        <v>2024</v>
      </c>
    </row>
    <row r="1165" spans="1:15" ht="12.75" hidden="1" customHeight="1">
      <c r="A1165" s="266" t="str">
        <f>Table16[[#This Row],[PosiDT $ $ $ions2]]</f>
        <v>RCB ^</v>
      </c>
      <c r="B1165" s="89" t="s">
        <v>8898</v>
      </c>
      <c r="C1165" s="123" t="s">
        <v>805</v>
      </c>
      <c r="D1165" t="s">
        <v>11942</v>
      </c>
      <c r="E1165" s="115" t="s">
        <v>4306</v>
      </c>
      <c r="F1165" s="115"/>
      <c r="G1165" s="8"/>
      <c r="H1165" s="8"/>
      <c r="K1165" s="233"/>
      <c r="M1165" s="319" t="str">
        <f>VLOOKUP(TRIM(B1165),'Team Rosters'!$B$1:$N$3777,2,FALSE)</f>
        <v>FER</v>
      </c>
      <c r="N1165" s="320">
        <f>VLOOKUP(TRIM(B1165),BirthdateDraft!$A$1:$M$7865,2,FALSE)</f>
        <v>36586</v>
      </c>
      <c r="O1165" s="99">
        <v>2024</v>
      </c>
    </row>
    <row r="1166" spans="1:15" ht="12.75" hidden="1" customHeight="1">
      <c r="A1166" s="266" t="str">
        <f>Table16[[#This Row],[PosiDT $ $ $ions2]]</f>
        <v>RCB ^</v>
      </c>
      <c r="B1166" s="89" t="s">
        <v>6113</v>
      </c>
      <c r="C1166" s="123" t="s">
        <v>5991</v>
      </c>
      <c r="D1166" t="s">
        <v>11942</v>
      </c>
      <c r="E1166" s="115" t="s">
        <v>4306</v>
      </c>
      <c r="F1166" s="115"/>
      <c r="G1166" s="8"/>
      <c r="H1166" s="8"/>
      <c r="K1166" s="233"/>
      <c r="M1166" s="319" t="str">
        <f>VLOOKUP(TRIM(B1166),'Team Rosters'!$B$1:$N$3777,2,FALSE)</f>
        <v>BEA</v>
      </c>
      <c r="N1166" s="320">
        <f>VLOOKUP(TRIM(B1166),BirthdateDraft!$A$1:$M$7865,2,FALSE)</f>
        <v>34705</v>
      </c>
      <c r="O1166" s="99">
        <v>2024</v>
      </c>
    </row>
    <row r="1167" spans="1:15" ht="12.75" hidden="1" customHeight="1">
      <c r="A1167" s="266" t="str">
        <f>Table16[[#This Row],[PosiDT $ $ $ions2]]</f>
        <v>RCB ^</v>
      </c>
      <c r="B1167" s="89" t="s">
        <v>7234</v>
      </c>
      <c r="C1167" s="123" t="s">
        <v>806</v>
      </c>
      <c r="D1167" t="s">
        <v>11942</v>
      </c>
      <c r="E1167" s="115" t="s">
        <v>4300</v>
      </c>
      <c r="F1167" s="115"/>
      <c r="G1167" s="8"/>
      <c r="H1167" s="8"/>
      <c r="K1167" s="233"/>
      <c r="M1167" s="319" t="str">
        <f>VLOOKUP(TRIM(B1167),'Team Rosters'!$B$1:$N$3777,2,FALSE)</f>
        <v>FER</v>
      </c>
      <c r="N1167" s="320">
        <f>VLOOKUP(TRIM(B1167),BirthdateDraft!$A$1:$M$7865,2,FALSE)</f>
        <v>35353</v>
      </c>
      <c r="O1167" s="99">
        <v>2024</v>
      </c>
    </row>
    <row r="1168" spans="1:15" ht="12.75" hidden="1" customHeight="1">
      <c r="A1168" s="266" t="str">
        <f>Table16[[#This Row],[PosiDT $ $ $ions2]]</f>
        <v>RCB ^</v>
      </c>
      <c r="B1168" s="89" t="s">
        <v>6159</v>
      </c>
      <c r="C1168" s="123" t="s">
        <v>814</v>
      </c>
      <c r="D1168" t="s">
        <v>11942</v>
      </c>
      <c r="E1168" s="115" t="s">
        <v>4304</v>
      </c>
      <c r="F1168" s="115"/>
      <c r="G1168" s="8"/>
      <c r="H1168" s="8"/>
      <c r="K1168" s="233"/>
      <c r="M1168" s="319" t="str">
        <f>VLOOKUP(TRIM(B1168),'Team Rosters'!$B$1:$N$3777,2,FALSE)</f>
        <v>BLU</v>
      </c>
      <c r="N1168" s="320">
        <f>VLOOKUP(TRIM(B1168),BirthdateDraft!$A$1:$M$7865,2,FALSE)</f>
        <v>34575</v>
      </c>
      <c r="O1168" s="99">
        <v>2024</v>
      </c>
    </row>
    <row r="1169" spans="1:15" ht="12.75" hidden="1" customHeight="1">
      <c r="A1169" s="266" t="str">
        <f>Table16[[#This Row],[PosiDT $ $ $ions2]]</f>
        <v>RCB ^</v>
      </c>
      <c r="B1169" s="89" t="s">
        <v>10014</v>
      </c>
      <c r="C1169" s="123" t="s">
        <v>795</v>
      </c>
      <c r="D1169" t="s">
        <v>11942</v>
      </c>
      <c r="E1169" s="115" t="s">
        <v>4300</v>
      </c>
      <c r="F1169" s="115"/>
      <c r="G1169" s="8"/>
      <c r="H1169" s="8"/>
      <c r="K1169" s="233"/>
      <c r="M1169" s="319" t="str">
        <f>VLOOKUP(TRIM(B1169),'Team Rosters'!$B$1:$N$3777,2,FALSE)</f>
        <v>WES</v>
      </c>
      <c r="N1169" s="320">
        <f>VLOOKUP(TRIM(B1169),BirthdateDraft!$A$1:$M$7865,2,FALSE)</f>
        <v>36796</v>
      </c>
      <c r="O1169" s="99">
        <v>2024</v>
      </c>
    </row>
    <row r="1170" spans="1:15" ht="12.75" hidden="1" customHeight="1">
      <c r="A1170" s="266" t="str">
        <f>Table16[[#This Row],[PosiDT $ $ $ions2]]</f>
        <v>RCB ^</v>
      </c>
      <c r="B1170" s="89" t="s">
        <v>10100</v>
      </c>
      <c r="C1170" s="123" t="s">
        <v>2798</v>
      </c>
      <c r="D1170" t="s">
        <v>11942</v>
      </c>
      <c r="E1170" s="115" t="s">
        <v>4306</v>
      </c>
      <c r="F1170" s="115"/>
      <c r="G1170" s="8"/>
      <c r="H1170" s="8"/>
      <c r="K1170" s="233"/>
      <c r="M1170" s="319" t="str">
        <f>VLOOKUP(TRIM(B1170),'Team Rosters'!$B$1:$N$3777,2,FALSE)</f>
        <v>BLU</v>
      </c>
      <c r="N1170" s="320">
        <f>VLOOKUP(TRIM(B1170),BirthdateDraft!$A$1:$M$7865,2,FALSE)</f>
        <v>36333</v>
      </c>
      <c r="O1170" s="99">
        <v>2024</v>
      </c>
    </row>
    <row r="1171" spans="1:15" ht="12.75" hidden="1" customHeight="1">
      <c r="A1171" s="266" t="str">
        <f>Table16[[#This Row],[PosiDT $ $ $ions2]]</f>
        <v>RCB ^</v>
      </c>
      <c r="B1171" s="89" t="s">
        <v>8072</v>
      </c>
      <c r="C1171" s="123" t="s">
        <v>166</v>
      </c>
      <c r="D1171" t="s">
        <v>11942</v>
      </c>
      <c r="E1171" s="115" t="s">
        <v>4306</v>
      </c>
      <c r="F1171" s="115"/>
      <c r="G1171" s="8"/>
      <c r="H1171" s="8"/>
      <c r="K1171" s="233"/>
      <c r="M1171" s="319" t="str">
        <f>VLOOKUP(TRIM(B1171),'Team Rosters'!$B$1:$N$3777,2,FALSE)</f>
        <v>CHA</v>
      </c>
      <c r="N1171" s="320">
        <f>VLOOKUP(TRIM(B1171),BirthdateDraft!$A$1:$M$7865,2,FALSE)</f>
        <v>36041</v>
      </c>
      <c r="O1171" s="99">
        <v>2024</v>
      </c>
    </row>
    <row r="1172" spans="1:15" ht="12.75" hidden="1" customHeight="1">
      <c r="A1172" s="266" t="str">
        <f>Table16[[#This Row],[PosiDT $ $ $ions2]]</f>
        <v>RCB ^</v>
      </c>
      <c r="B1172" s="89" t="s">
        <v>6511</v>
      </c>
      <c r="C1172" s="123" t="s">
        <v>797</v>
      </c>
      <c r="D1172" t="s">
        <v>11942</v>
      </c>
      <c r="E1172" s="115" t="s">
        <v>4300</v>
      </c>
      <c r="F1172" s="115"/>
      <c r="G1172" s="8"/>
      <c r="H1172" s="8"/>
      <c r="K1172" s="233"/>
      <c r="M1172" s="319" t="str">
        <f>VLOOKUP(TRIM(B1172),'Team Rosters'!$B$1:$N$3777,2,FALSE)</f>
        <v>VER</v>
      </c>
      <c r="N1172" s="320">
        <f>VLOOKUP(TRIM(B1172),BirthdateDraft!$A$1:$M$7865,2,FALSE)</f>
        <v>35011</v>
      </c>
      <c r="O1172" s="99">
        <v>2024</v>
      </c>
    </row>
    <row r="1173" spans="1:15" ht="12.75" hidden="1" customHeight="1">
      <c r="A1173" s="266" t="str">
        <f>Table16[[#This Row],[PosiDT $ $ $ions2]]</f>
        <v>RCB ^</v>
      </c>
      <c r="B1173" s="89" t="s">
        <v>8929</v>
      </c>
      <c r="C1173" s="123" t="s">
        <v>83</v>
      </c>
      <c r="D1173" t="s">
        <v>11942</v>
      </c>
      <c r="E1173" s="115" t="s">
        <v>4306</v>
      </c>
      <c r="F1173" s="115"/>
      <c r="G1173" s="8"/>
      <c r="H1173" s="8"/>
      <c r="K1173" s="233"/>
      <c r="M1173" s="319" t="str">
        <f>VLOOKUP(TRIM(B1173),'Team Rosters'!$B$1:$N$3777,2,FALSE)</f>
        <v>BIR</v>
      </c>
      <c r="N1173" s="320">
        <f>VLOOKUP(TRIM(B1173),BirthdateDraft!$A$1:$M$7865,2,FALSE)</f>
        <v>35674</v>
      </c>
      <c r="O1173" s="99">
        <v>2024</v>
      </c>
    </row>
    <row r="1174" spans="1:15" ht="12.75" hidden="1" customHeight="1">
      <c r="A1174" s="266" t="str">
        <f>Table16[[#This Row],[PosiDT $ $ $ions2]]</f>
        <v>RCB ^</v>
      </c>
      <c r="B1174" s="89" t="s">
        <v>10224</v>
      </c>
      <c r="C1174" s="123" t="s">
        <v>796</v>
      </c>
      <c r="D1174" t="s">
        <v>11942</v>
      </c>
      <c r="E1174" s="115" t="s">
        <v>4300</v>
      </c>
      <c r="F1174" s="115"/>
      <c r="G1174" s="8"/>
      <c r="H1174" s="8"/>
      <c r="K1174" s="233"/>
      <c r="M1174" s="319" t="str">
        <f>VLOOKUP(TRIM(B1174),'Team Rosters'!$B$1:$N$3777,2,FALSE)</f>
        <v>BEA</v>
      </c>
      <c r="N1174" s="320">
        <f>VLOOKUP(TRIM(B1174),BirthdateDraft!$A$1:$M$7865,2,FALSE)</f>
        <v>35717</v>
      </c>
      <c r="O1174" s="99">
        <v>2024</v>
      </c>
    </row>
    <row r="1175" spans="1:15" ht="12.75" hidden="1" customHeight="1">
      <c r="A1175" s="266" t="str">
        <f>Table16[[#This Row],[PosiDT $ $ $ions2]]</f>
        <v>RCB ^</v>
      </c>
      <c r="B1175" s="89" t="s">
        <v>5545</v>
      </c>
      <c r="C1175" s="123" t="s">
        <v>785</v>
      </c>
      <c r="D1175" t="s">
        <v>11942</v>
      </c>
      <c r="E1175" s="115" t="s">
        <v>4304</v>
      </c>
      <c r="F1175" s="115"/>
      <c r="G1175" s="8"/>
      <c r="H1175" s="8"/>
      <c r="K1175" s="233"/>
      <c r="M1175" s="319" t="str">
        <f>VLOOKUP(TRIM(B1175),'Team Rosters'!$B$1:$N$3777,2,FALSE)</f>
        <v>TOL</v>
      </c>
      <c r="N1175" s="320">
        <f>VLOOKUP(TRIM(B1175),BirthdateDraft!$A$1:$M$7865,2,FALSE)</f>
        <v>34232</v>
      </c>
      <c r="O1175" s="99">
        <v>2024</v>
      </c>
    </row>
    <row r="1176" spans="1:15" ht="12.75" hidden="1" customHeight="1">
      <c r="A1176" s="266" t="str">
        <f>Table16[[#This Row],[PosiDT $ $ $ions2]]</f>
        <v>RCB ^</v>
      </c>
      <c r="B1176" s="89" t="s">
        <v>10090</v>
      </c>
      <c r="C1176" s="123" t="s">
        <v>5390</v>
      </c>
      <c r="D1176" t="s">
        <v>11942</v>
      </c>
      <c r="E1176" s="115" t="s">
        <v>4306</v>
      </c>
      <c r="F1176" s="115"/>
      <c r="G1176" s="8"/>
      <c r="H1176" s="8"/>
      <c r="K1176" s="233"/>
      <c r="M1176" s="319" t="e">
        <f>VLOOKUP(TRIM(B1176),'Team Rosters'!$B$1:$N$3777,2,FALSE)</f>
        <v>#N/A</v>
      </c>
      <c r="N1176" s="320">
        <f>VLOOKUP(TRIM(B1176),BirthdateDraft!$A$1:$M$7865,2,FALSE)</f>
        <v>36762</v>
      </c>
      <c r="O1176" s="99">
        <v>2024</v>
      </c>
    </row>
    <row r="1177" spans="1:15" ht="12.75" hidden="1" customHeight="1">
      <c r="A1177" s="266" t="str">
        <f>Table16[[#This Row],[PosiDT $ $ $ions2]]</f>
        <v>RCB ^</v>
      </c>
      <c r="B1177" s="89" t="s">
        <v>6139</v>
      </c>
      <c r="C1177" s="123" t="s">
        <v>791</v>
      </c>
      <c r="D1177" t="s">
        <v>11942</v>
      </c>
      <c r="E1177" s="115" t="s">
        <v>4304</v>
      </c>
      <c r="F1177" s="115"/>
      <c r="G1177" s="8"/>
      <c r="H1177" s="8"/>
      <c r="K1177" s="233"/>
      <c r="M1177" s="319" t="str">
        <f>VLOOKUP(TRIM(B1177),'Team Rosters'!$B$1:$N$3777,2,FALSE)</f>
        <v>BLD</v>
      </c>
      <c r="N1177" s="320">
        <f>VLOOKUP(TRIM(B1177),BirthdateDraft!$A$1:$M$7865,2,FALSE)</f>
        <v>35205</v>
      </c>
      <c r="O1177" s="99">
        <v>2024</v>
      </c>
    </row>
    <row r="1178" spans="1:15" ht="12.75" hidden="1" customHeight="1">
      <c r="A1178" s="266" t="str">
        <f>Table16[[#This Row],[PosiDT $ $ $ions2]]</f>
        <v>RCB ^</v>
      </c>
      <c r="B1178" s="89" t="s">
        <v>8976</v>
      </c>
      <c r="C1178" s="123" t="s">
        <v>798</v>
      </c>
      <c r="D1178" t="s">
        <v>11942</v>
      </c>
      <c r="E1178" s="115" t="s">
        <v>4304</v>
      </c>
      <c r="F1178" s="115"/>
      <c r="G1178" s="8"/>
      <c r="H1178" s="8"/>
      <c r="K1178" s="233"/>
      <c r="M1178" s="319" t="str">
        <f>VLOOKUP(TRIM(B1178),'Team Rosters'!$B$1:$N$3777,2,FALSE)</f>
        <v>VIR</v>
      </c>
      <c r="N1178" s="320">
        <f>VLOOKUP(TRIM(B1178),BirthdateDraft!$A$1:$M$7865,2,FALSE)</f>
        <v>36434</v>
      </c>
      <c r="O1178" s="99">
        <v>2024</v>
      </c>
    </row>
    <row r="1179" spans="1:15" ht="12.75" hidden="1" customHeight="1">
      <c r="A1179" s="266" t="str">
        <f>Table16[[#This Row],[PosiDT $ $ $ions2]]</f>
        <v>LCB ^</v>
      </c>
      <c r="B1179" s="89" t="s">
        <v>5493</v>
      </c>
      <c r="C1179" s="123" t="s">
        <v>800</v>
      </c>
      <c r="D1179" t="s">
        <v>11943</v>
      </c>
      <c r="E1179" s="115" t="s">
        <v>4301</v>
      </c>
      <c r="F1179" s="115"/>
      <c r="G1179" s="8"/>
      <c r="H1179" s="8"/>
      <c r="K1179" s="233"/>
      <c r="M1179" s="319" t="str">
        <f>VLOOKUP(TRIM(B1179),'Team Rosters'!$B$1:$N$3777,2,FALSE)</f>
        <v>DRA</v>
      </c>
      <c r="N1179" s="320">
        <f>VLOOKUP(TRIM(B1179),BirthdateDraft!$A$1:$M$7865,2,FALSE)</f>
        <v>34743</v>
      </c>
      <c r="O1179" s="99">
        <v>2024</v>
      </c>
    </row>
    <row r="1180" spans="1:15" ht="12.75" hidden="1" customHeight="1">
      <c r="A1180" s="266" t="str">
        <f>Table16[[#This Row],[PosiDT $ $ $ions2]]</f>
        <v>RCB ^</v>
      </c>
      <c r="B1180" s="89" t="s">
        <v>6658</v>
      </c>
      <c r="C1180" s="123" t="s">
        <v>808</v>
      </c>
      <c r="D1180" t="s">
        <v>11942</v>
      </c>
      <c r="E1180" s="115" t="s">
        <v>4300</v>
      </c>
      <c r="F1180" s="115"/>
      <c r="G1180" s="8"/>
      <c r="H1180" s="8"/>
      <c r="K1180" s="233"/>
      <c r="M1180" s="319" t="str">
        <f>VLOOKUP(TRIM(B1180),'Team Rosters'!$B$1:$N$3777,2,FALSE)</f>
        <v>BIR</v>
      </c>
      <c r="N1180" s="320">
        <f>VLOOKUP(TRIM(B1180),BirthdateDraft!$A$1:$M$7865,2,FALSE)</f>
        <v>34433</v>
      </c>
      <c r="O1180" s="99">
        <v>2024</v>
      </c>
    </row>
    <row r="1181" spans="1:15" ht="12.75" hidden="1" customHeight="1">
      <c r="A1181" s="266" t="str">
        <f>Table16[[#This Row],[PosiDT $ $ $ions2]]</f>
        <v>RCB ^</v>
      </c>
      <c r="B1181" s="89" t="s">
        <v>5028</v>
      </c>
      <c r="C1181" s="123" t="s">
        <v>8191</v>
      </c>
      <c r="D1181" t="s">
        <v>11942</v>
      </c>
      <c r="E1181" s="115" t="s">
        <v>4300</v>
      </c>
      <c r="F1181" s="115"/>
      <c r="G1181" s="8"/>
      <c r="H1181" s="8"/>
      <c r="K1181" s="233"/>
      <c r="M1181" s="319" t="str">
        <f>VLOOKUP(TRIM(B1181),'Team Rosters'!$B$1:$N$3777,2,FALSE)</f>
        <v>ACM</v>
      </c>
      <c r="N1181" s="320">
        <f>VLOOKUP(TRIM(B1181),BirthdateDraft!$A$1:$M$7865,2,FALSE)</f>
        <v>33978</v>
      </c>
      <c r="O1181" s="99">
        <v>2024</v>
      </c>
    </row>
    <row r="1182" spans="1:15" ht="12.75" hidden="1" customHeight="1">
      <c r="A1182" s="266" t="str">
        <f>Table16[[#This Row],[PosiDT $ $ $ions2]]</f>
        <v>RCB ^</v>
      </c>
      <c r="B1182" s="89" t="s">
        <v>664</v>
      </c>
      <c r="C1182" s="123" t="s">
        <v>803</v>
      </c>
      <c r="D1182" t="s">
        <v>11942</v>
      </c>
      <c r="E1182" s="115" t="s">
        <v>4300</v>
      </c>
      <c r="F1182" s="115"/>
      <c r="G1182" s="8"/>
      <c r="H1182" s="8"/>
      <c r="K1182" s="233"/>
      <c r="M1182" s="319" t="str">
        <f>VLOOKUP(TRIM(B1182),'Team Rosters'!$B$1:$N$3777,2,FALSE)</f>
        <v>BLU</v>
      </c>
      <c r="N1182" s="320">
        <f>VLOOKUP(TRIM(B1182),BirthdateDraft!$A$1:$M$7865,2,FALSE)</f>
        <v>33065</v>
      </c>
      <c r="O1182" s="99">
        <v>2024</v>
      </c>
    </row>
    <row r="1183" spans="1:15" ht="12.75" hidden="1" customHeight="1">
      <c r="A1183" s="266" t="str">
        <f>Table16[[#This Row],[PosiDT $ $ $ions2]]</f>
        <v>RCB ^</v>
      </c>
      <c r="B1183" s="89" t="s">
        <v>5472</v>
      </c>
      <c r="C1183" s="123" t="s">
        <v>1634</v>
      </c>
      <c r="D1183" t="s">
        <v>11942</v>
      </c>
      <c r="E1183" s="115" t="s">
        <v>4301</v>
      </c>
      <c r="F1183" s="115"/>
      <c r="G1183" s="8"/>
      <c r="H1183" s="8"/>
      <c r="K1183" s="233"/>
      <c r="M1183" s="319" t="str">
        <f>VLOOKUP(TRIM(B1183),'Team Rosters'!$B$1:$N$3777,2,FALSE)</f>
        <v>VIR</v>
      </c>
      <c r="N1183" s="320">
        <f>VLOOKUP(TRIM(B1183),BirthdateDraft!$A$1:$M$7865,2,FALSE)</f>
        <v>34631</v>
      </c>
      <c r="O1183" s="99">
        <v>2024</v>
      </c>
    </row>
    <row r="1184" spans="1:15" ht="12.75" hidden="1" customHeight="1">
      <c r="A1184" s="266" t="str">
        <f>Table16[[#This Row],[PosiDT $ $ $ions2]]</f>
        <v>RCB ^</v>
      </c>
      <c r="B1184" s="89" t="s">
        <v>6640</v>
      </c>
      <c r="C1184" s="123" t="s">
        <v>3414</v>
      </c>
      <c r="D1184" t="s">
        <v>11942</v>
      </c>
      <c r="E1184" s="115" t="s">
        <v>4304</v>
      </c>
      <c r="F1184" s="115"/>
      <c r="G1184" s="8"/>
      <c r="H1184" s="8"/>
      <c r="K1184" s="233"/>
      <c r="M1184" s="319" t="str">
        <f>VLOOKUP(TRIM(B1184),'Team Rosters'!$B$1:$N$3777,2,FALSE)</f>
        <v>WES</v>
      </c>
      <c r="N1184" s="320">
        <f>VLOOKUP(TRIM(B1184),BirthdateDraft!$A$1:$M$7865,2,FALSE)</f>
        <v>35380</v>
      </c>
      <c r="O1184" s="99">
        <v>2024</v>
      </c>
    </row>
    <row r="1185" spans="1:15" ht="12.75" hidden="1" customHeight="1">
      <c r="A1185" s="266" t="str">
        <f>Table16[[#This Row],[PosiDT $ $ $ions2]]</f>
        <v>RCB ^</v>
      </c>
      <c r="B1185" s="89" t="s">
        <v>8986</v>
      </c>
      <c r="C1185" s="123" t="s">
        <v>801</v>
      </c>
      <c r="D1185" t="s">
        <v>11942</v>
      </c>
      <c r="E1185" s="115" t="s">
        <v>4300</v>
      </c>
      <c r="F1185" s="115"/>
      <c r="G1185" s="8"/>
      <c r="H1185" s="8"/>
      <c r="K1185" s="233"/>
      <c r="M1185" s="319" t="str">
        <f>VLOOKUP(TRIM(B1185),'Team Rosters'!$B$1:$N$3777,2,FALSE)</f>
        <v>NYC</v>
      </c>
      <c r="N1185" s="320">
        <f>VLOOKUP(TRIM(B1185),BirthdateDraft!$A$1:$M$7865,2,FALSE)</f>
        <v>35793</v>
      </c>
      <c r="O1185" s="99">
        <v>2024</v>
      </c>
    </row>
    <row r="1186" spans="1:15" ht="12.75" hidden="1" customHeight="1">
      <c r="A1186" s="266" t="str">
        <f>Table16[[#This Row],[PosiDT $ $ $ions2]]</f>
        <v>RCB ^</v>
      </c>
      <c r="B1186" s="89" t="s">
        <v>11293</v>
      </c>
      <c r="C1186" s="123" t="s">
        <v>793</v>
      </c>
      <c r="D1186" t="s">
        <v>11942</v>
      </c>
      <c r="E1186" s="115" t="s">
        <v>4306</v>
      </c>
      <c r="F1186" s="115"/>
      <c r="G1186" s="8"/>
      <c r="H1186" s="8"/>
      <c r="K1186" s="233"/>
      <c r="M1186" s="319" t="str">
        <f>VLOOKUP(TRIM(B1186),'Team Rosters'!$B$1:$N$3777,2,FALSE)</f>
        <v>JER</v>
      </c>
      <c r="N1186" s="320">
        <f>VLOOKUP(TRIM(B1186),BirthdateDraft!$A$1:$M$7865,2,FALSE)</f>
        <v>36672</v>
      </c>
      <c r="O1186" s="99">
        <v>2024</v>
      </c>
    </row>
    <row r="1187" spans="1:15" ht="12.75" hidden="1" customHeight="1">
      <c r="A1187" s="266" t="str">
        <f>Table16[[#This Row],[PosiDT $ $ $ions2]]</f>
        <v>LCB ^</v>
      </c>
      <c r="B1187" s="89" t="s">
        <v>7172</v>
      </c>
      <c r="C1187" s="123" t="s">
        <v>805</v>
      </c>
      <c r="D1187" t="s">
        <v>11943</v>
      </c>
      <c r="E1187" s="115" t="s">
        <v>4301</v>
      </c>
      <c r="F1187" s="115"/>
      <c r="G1187" s="8"/>
      <c r="H1187" s="8"/>
      <c r="K1187" s="233"/>
      <c r="M1187" s="319" t="str">
        <f>VLOOKUP(TRIM(B1187),'Team Rosters'!$B$1:$N$3777,2,FALSE)</f>
        <v>BLU</v>
      </c>
      <c r="N1187" s="320">
        <f>VLOOKUP(TRIM(B1187),BirthdateDraft!$A$1:$M$7865,2,FALSE)</f>
        <v>34408</v>
      </c>
      <c r="O1187" s="99">
        <v>2024</v>
      </c>
    </row>
    <row r="1188" spans="1:15" ht="12.75" hidden="1" customHeight="1">
      <c r="A1188" s="266" t="str">
        <f>Table16[[#This Row],[PosiDT $ $ $ions2]]</f>
        <v>RCB ^</v>
      </c>
      <c r="B1188" s="89" t="s">
        <v>9294</v>
      </c>
      <c r="C1188" s="123" t="s">
        <v>800</v>
      </c>
      <c r="D1188" t="s">
        <v>11942</v>
      </c>
      <c r="E1188" s="115" t="s">
        <v>4306</v>
      </c>
      <c r="F1188" s="115"/>
      <c r="G1188" s="8"/>
      <c r="H1188" s="8"/>
      <c r="K1188" s="233"/>
      <c r="M1188" s="319" t="str">
        <f>VLOOKUP(TRIM(B1188),'Team Rosters'!$B$1:$N$3777,2,FALSE)</f>
        <v>BIR</v>
      </c>
      <c r="N1188" s="320">
        <f>VLOOKUP(TRIM(B1188),BirthdateDraft!$A$1:$M$7865,2,FALSE)</f>
        <v>35674</v>
      </c>
      <c r="O1188" s="99">
        <v>2024</v>
      </c>
    </row>
    <row r="1189" spans="1:15" ht="12.75" hidden="1" customHeight="1">
      <c r="A1189" s="266" t="str">
        <f>Table16[[#This Row],[PosiDT $ $ $ions2]]</f>
        <v>RCB ^</v>
      </c>
      <c r="B1189" s="89" t="s">
        <v>7913</v>
      </c>
      <c r="C1189" s="123" t="s">
        <v>792</v>
      </c>
      <c r="D1189" t="s">
        <v>11942</v>
      </c>
      <c r="E1189" s="115" t="s">
        <v>4304</v>
      </c>
      <c r="F1189" s="115"/>
      <c r="G1189" s="8"/>
      <c r="H1189" s="8"/>
      <c r="K1189" s="233"/>
      <c r="M1189" s="319" t="str">
        <f>VLOOKUP(TRIM(B1189),'Team Rosters'!$B$1:$N$3777,2,FALSE)</f>
        <v>NYC</v>
      </c>
      <c r="N1189" s="320">
        <f>VLOOKUP(TRIM(B1189),BirthdateDraft!$A$1:$M$7865,2,FALSE)</f>
        <v>36061</v>
      </c>
      <c r="O1189" s="99">
        <v>2024</v>
      </c>
    </row>
    <row r="1190" spans="1:15" ht="12.75" hidden="1" customHeight="1">
      <c r="A1190" s="266" t="str">
        <f>Table16[[#This Row],[PosiDT $ $ $ions2]]</f>
        <v>RCB ^</v>
      </c>
      <c r="B1190" s="89" t="s">
        <v>11301</v>
      </c>
      <c r="C1190" s="123" t="s">
        <v>790</v>
      </c>
      <c r="D1190" t="s">
        <v>11942</v>
      </c>
      <c r="E1190" s="115" t="s">
        <v>4306</v>
      </c>
      <c r="F1190" s="115"/>
      <c r="G1190" s="8"/>
      <c r="H1190" s="8"/>
      <c r="K1190" s="233"/>
      <c r="M1190" s="319" t="e">
        <f>VLOOKUP(TRIM(B1190),'Team Rosters'!$B$1:$N$3777,2,FALSE)</f>
        <v>#N/A</v>
      </c>
      <c r="N1190" s="320">
        <f>VLOOKUP(TRIM(B1190),BirthdateDraft!$A$1:$M$7865,2,FALSE)</f>
        <v>36551</v>
      </c>
      <c r="O1190" s="99">
        <v>2024</v>
      </c>
    </row>
    <row r="1191" spans="1:15" ht="12.75" hidden="1" customHeight="1">
      <c r="A1191" s="266" t="str">
        <f>Table16[[#This Row],[PosiDT $ $ $ions2]]</f>
        <v>RCB ^</v>
      </c>
      <c r="B1191" s="89" t="s">
        <v>10137</v>
      </c>
      <c r="C1191" s="123" t="s">
        <v>813</v>
      </c>
      <c r="D1191" t="s">
        <v>11942</v>
      </c>
      <c r="E1191" s="115" t="s">
        <v>4300</v>
      </c>
      <c r="F1191" s="115"/>
      <c r="G1191" s="8"/>
      <c r="H1191" s="8"/>
      <c r="K1191" s="233"/>
      <c r="M1191" s="319" t="str">
        <f>VLOOKUP(TRIM(B1191),'Team Rosters'!$B$1:$N$3777,2,FALSE)</f>
        <v>ACM</v>
      </c>
      <c r="N1191" s="320">
        <f>VLOOKUP(TRIM(B1191),BirthdateDraft!$A$1:$M$7865,2,FALSE)</f>
        <v>36282</v>
      </c>
      <c r="O1191" s="99">
        <v>2024</v>
      </c>
    </row>
    <row r="1192" spans="1:15" ht="12.75" hidden="1" customHeight="1">
      <c r="A1192" s="266" t="str">
        <f>Table16[[#This Row],[PosiDT $ $ $ions2]]</f>
        <v>RDT $</v>
      </c>
      <c r="B1192" s="89" t="s">
        <v>6655</v>
      </c>
      <c r="C1192" s="123" t="s">
        <v>800</v>
      </c>
      <c r="D1192" t="s">
        <v>11965</v>
      </c>
      <c r="E1192" s="115" t="s">
        <v>4304</v>
      </c>
      <c r="F1192" s="115"/>
      <c r="G1192" s="8">
        <v>6</v>
      </c>
      <c r="H1192" s="8"/>
      <c r="K1192" s="233"/>
      <c r="M1192" s="319" t="str">
        <f>VLOOKUP(TRIM(B1192),'Team Rosters'!$B$1:$N$3777,2,FALSE)</f>
        <v>LON</v>
      </c>
      <c r="N1192" s="320">
        <f>VLOOKUP(TRIM(B1192),BirthdateDraft!$A$1:$M$7865,2,FALSE)</f>
        <v>34715</v>
      </c>
      <c r="O1192" s="99">
        <v>2024</v>
      </c>
    </row>
    <row r="1193" spans="1:15" ht="12.75" hidden="1" customHeight="1">
      <c r="A1193" s="266" t="str">
        <f>Table16[[#This Row],[PosiDT $ $ $ions2]]</f>
        <v>RDT $</v>
      </c>
      <c r="B1193" s="89" t="s">
        <v>6053</v>
      </c>
      <c r="C1193" s="123" t="s">
        <v>793</v>
      </c>
      <c r="D1193" t="s">
        <v>11965</v>
      </c>
      <c r="E1193" s="115" t="s">
        <v>4300</v>
      </c>
      <c r="F1193" s="115"/>
      <c r="G1193" s="8">
        <v>0</v>
      </c>
      <c r="H1193" s="8"/>
      <c r="K1193" s="233"/>
      <c r="M1193" s="319" t="str">
        <f>VLOOKUP(TRIM(B1193),'Team Rosters'!$B$1:$N$3777,2,FALSE)</f>
        <v>TOK</v>
      </c>
      <c r="N1193" s="320">
        <f>VLOOKUP(TRIM(B1193),BirthdateDraft!$A$1:$M$7865,2,FALSE)</f>
        <v>34764</v>
      </c>
      <c r="O1193" s="99">
        <v>2024</v>
      </c>
    </row>
    <row r="1194" spans="1:15" ht="12.75" hidden="1" customHeight="1">
      <c r="A1194" s="266" t="str">
        <f>Table16[[#This Row],[PosiDT $ $ $ions2]]</f>
        <v>RDT $</v>
      </c>
      <c r="B1194" s="89" t="s">
        <v>5502</v>
      </c>
      <c r="C1194" s="123" t="s">
        <v>85</v>
      </c>
      <c r="D1194" t="s">
        <v>11965</v>
      </c>
      <c r="E1194" s="115" t="s">
        <v>4306</v>
      </c>
      <c r="F1194" s="115"/>
      <c r="G1194" s="8">
        <v>7</v>
      </c>
      <c r="H1194" s="8"/>
      <c r="K1194" s="233"/>
      <c r="M1194" s="319" t="str">
        <f>VLOOKUP(TRIM(B1194),'Team Rosters'!$B$1:$N$3777,2,FALSE)</f>
        <v>VER</v>
      </c>
      <c r="N1194" s="320">
        <f>VLOOKUP(TRIM(B1194),BirthdateDraft!$A$1:$M$7865,2,FALSE)</f>
        <v>34797</v>
      </c>
      <c r="O1194" s="99">
        <v>2024</v>
      </c>
    </row>
    <row r="1195" spans="1:15" ht="12.75" hidden="1" customHeight="1">
      <c r="A1195" s="266" t="str">
        <f>Table16[[#This Row],[PosiDT $ $ $ions2]]</f>
        <v>RDT $</v>
      </c>
      <c r="B1195" s="89" t="s">
        <v>8007</v>
      </c>
      <c r="C1195" s="123" t="s">
        <v>795</v>
      </c>
      <c r="D1195" t="s">
        <v>11965</v>
      </c>
      <c r="E1195" s="115" t="s">
        <v>4306</v>
      </c>
      <c r="F1195" s="115"/>
      <c r="G1195" s="8">
        <v>4</v>
      </c>
      <c r="H1195" s="8"/>
      <c r="K1195" s="233"/>
      <c r="M1195" s="319" t="e">
        <f>VLOOKUP(TRIM(B1195),'Team Rosters'!$B$1:$N$3777,2,FALSE)</f>
        <v>#N/A</v>
      </c>
      <c r="N1195" s="320">
        <f>VLOOKUP(TRIM(B1195),BirthdateDraft!$A$1:$M$7865,2,FALSE)</f>
        <v>35757</v>
      </c>
      <c r="O1195" s="99">
        <v>2024</v>
      </c>
    </row>
    <row r="1196" spans="1:15" ht="12.75" hidden="1" customHeight="1">
      <c r="A1196" s="266" t="str">
        <f>Table16[[#This Row],[PosiDT $ $ $ions2]]</f>
        <v>RDT $</v>
      </c>
      <c r="B1196" s="89" t="s">
        <v>5453</v>
      </c>
      <c r="C1196" s="123" t="s">
        <v>798</v>
      </c>
      <c r="D1196" t="s">
        <v>11965</v>
      </c>
      <c r="E1196" s="115" t="s">
        <v>4306</v>
      </c>
      <c r="F1196" s="115"/>
      <c r="G1196" s="8">
        <v>8</v>
      </c>
      <c r="H1196" s="8"/>
      <c r="K1196" s="233"/>
      <c r="M1196" s="319" t="str">
        <f>VLOOKUP(TRIM(B1196),'Team Rosters'!$B$1:$N$3777,2,FALSE)</f>
        <v>WES</v>
      </c>
      <c r="N1196" s="320">
        <f>VLOOKUP(TRIM(B1196),BirthdateDraft!$A$1:$M$7865,2,FALSE)</f>
        <v>34007</v>
      </c>
      <c r="O1196" s="99">
        <v>2024</v>
      </c>
    </row>
    <row r="1197" spans="1:15" ht="12.75" hidden="1" customHeight="1">
      <c r="A1197" s="266" t="str">
        <f>Table16[[#This Row],[PosiDT $ $ $ions2]]</f>
        <v>RDT $</v>
      </c>
      <c r="B1197" s="89" t="s">
        <v>4382</v>
      </c>
      <c r="C1197" s="123" t="s">
        <v>814</v>
      </c>
      <c r="D1197" t="s">
        <v>11965</v>
      </c>
      <c r="E1197" s="115" t="s">
        <v>4304</v>
      </c>
      <c r="F1197" s="115"/>
      <c r="G1197" s="8">
        <v>4</v>
      </c>
      <c r="H1197" s="8"/>
      <c r="K1197" s="233"/>
      <c r="M1197" s="319" t="str">
        <f>VLOOKUP(TRIM(B1197),'Team Rosters'!$B$1:$N$3777,2,FALSE)</f>
        <v>DEL</v>
      </c>
      <c r="N1197" s="320">
        <f>VLOOKUP(TRIM(B1197),BirthdateDraft!$A$1:$M$7865,2,FALSE)</f>
        <v>33589</v>
      </c>
      <c r="O1197" s="99">
        <v>2024</v>
      </c>
    </row>
    <row r="1198" spans="1:15" ht="12.75" hidden="1" customHeight="1">
      <c r="A1198" s="266" t="str">
        <f>Table16[[#This Row],[PosiDT $ $ $ions2]]</f>
        <v>RDT $</v>
      </c>
      <c r="B1198" s="89" t="s">
        <v>8928</v>
      </c>
      <c r="C1198" s="123" t="s">
        <v>83</v>
      </c>
      <c r="D1198" t="s">
        <v>11965</v>
      </c>
      <c r="E1198" s="115" t="s">
        <v>4304</v>
      </c>
      <c r="F1198" s="115"/>
      <c r="G1198" s="8">
        <v>6</v>
      </c>
      <c r="H1198" s="8"/>
      <c r="K1198" s="233"/>
      <c r="M1198" s="319" t="str">
        <f>VLOOKUP(TRIM(B1198),'Team Rosters'!$B$1:$N$3777,2,FALSE)</f>
        <v>TOL</v>
      </c>
      <c r="N1198" s="320">
        <f>VLOOKUP(TRIM(B1198),BirthdateDraft!$A$1:$M$7865,2,FALSE)</f>
        <v>36647</v>
      </c>
      <c r="O1198" s="99">
        <v>2024</v>
      </c>
    </row>
    <row r="1199" spans="1:15" ht="12.75" hidden="1" customHeight="1">
      <c r="A1199" s="266" t="str">
        <f>Table16[[#This Row],[PosiDT $ $ $ions2]]</f>
        <v>RDT $</v>
      </c>
      <c r="B1199" s="89" t="s">
        <v>6517</v>
      </c>
      <c r="C1199" s="123" t="s">
        <v>8191</v>
      </c>
      <c r="D1199" t="s">
        <v>11965</v>
      </c>
      <c r="E1199" s="115" t="s">
        <v>4300</v>
      </c>
      <c r="F1199" s="115"/>
      <c r="G1199" s="8">
        <v>3</v>
      </c>
      <c r="H1199" s="8"/>
      <c r="K1199" s="233"/>
      <c r="M1199" s="319" t="str">
        <f>VLOOKUP(TRIM(B1199),'Team Rosters'!$B$1:$N$3777,2,FALSE)</f>
        <v>TOR</v>
      </c>
      <c r="N1199" s="320">
        <f>VLOOKUP(TRIM(B1199),BirthdateDraft!$A$1:$M$7865,2,FALSE)</f>
        <v>35322</v>
      </c>
      <c r="O1199" s="99">
        <v>2024</v>
      </c>
    </row>
    <row r="1200" spans="1:15" ht="12.75" hidden="1" customHeight="1">
      <c r="A1200" s="266" t="str">
        <f>Table16[[#This Row],[PosiDT $ $ $ions2]]</f>
        <v>RDT $</v>
      </c>
      <c r="B1200" s="89" t="s">
        <v>6571</v>
      </c>
      <c r="C1200" s="123" t="s">
        <v>799</v>
      </c>
      <c r="D1200" t="s">
        <v>11965</v>
      </c>
      <c r="E1200" s="115" t="s">
        <v>4300</v>
      </c>
      <c r="F1200" s="115"/>
      <c r="G1200" s="8">
        <v>2</v>
      </c>
      <c r="H1200" s="8"/>
      <c r="K1200" s="233"/>
      <c r="M1200" s="319" t="str">
        <f>VLOOKUP(TRIM(B1200),'Team Rosters'!$B$1:$N$3777,2,FALSE)</f>
        <v>WES</v>
      </c>
      <c r="N1200" s="320">
        <f>VLOOKUP(TRIM(B1200),BirthdateDraft!$A$1:$M$7865,2,FALSE)</f>
        <v>35194</v>
      </c>
      <c r="O1200" s="99">
        <v>2024</v>
      </c>
    </row>
    <row r="1201" spans="1:15" ht="12.75" hidden="1" customHeight="1">
      <c r="A1201" s="266" t="str">
        <f>Table16[[#This Row],[PosiDT $ $ $ions2]]</f>
        <v>RDT $</v>
      </c>
      <c r="B1201" s="89" t="s">
        <v>8922</v>
      </c>
      <c r="C1201" s="123" t="s">
        <v>82</v>
      </c>
      <c r="D1201" t="s">
        <v>11965</v>
      </c>
      <c r="E1201" s="115" t="s">
        <v>4300</v>
      </c>
      <c r="F1201" s="115"/>
      <c r="G1201" s="8">
        <v>5</v>
      </c>
      <c r="H1201" s="8"/>
      <c r="K1201" s="233"/>
      <c r="M1201" s="319" t="str">
        <f>VLOOKUP(TRIM(B1201),'Team Rosters'!$B$1:$N$3777,2,FALSE)</f>
        <v>LAS</v>
      </c>
      <c r="N1201" s="320">
        <f>VLOOKUP(TRIM(B1201),BirthdateDraft!$A$1:$M$7865,2,FALSE)</f>
        <v>36008</v>
      </c>
      <c r="O1201" s="99">
        <v>2024</v>
      </c>
    </row>
    <row r="1202" spans="1:15" ht="12.75" hidden="1" customHeight="1">
      <c r="A1202" s="266" t="str">
        <f>Table16[[#This Row],[PosiDT $ $ $ions2]]</f>
        <v>RDT $</v>
      </c>
      <c r="B1202" s="89" t="s">
        <v>5500</v>
      </c>
      <c r="C1202" s="123" t="s">
        <v>81</v>
      </c>
      <c r="D1202" t="s">
        <v>11965</v>
      </c>
      <c r="E1202" s="115" t="s">
        <v>4304</v>
      </c>
      <c r="F1202" s="115"/>
      <c r="G1202" s="8">
        <v>2</v>
      </c>
      <c r="H1202" s="8"/>
      <c r="K1202" s="233"/>
      <c r="M1202" s="319" t="str">
        <f>VLOOKUP(TRIM(B1202),'Team Rosters'!$B$1:$N$3777,2,FALSE)</f>
        <v>DAY</v>
      </c>
      <c r="N1202" s="320">
        <f>VLOOKUP(TRIM(B1202),BirthdateDraft!$A$1:$M$7865,2,FALSE)</f>
        <v>34516</v>
      </c>
      <c r="O1202" s="99">
        <v>2024</v>
      </c>
    </row>
    <row r="1203" spans="1:15" ht="12.75" hidden="1" customHeight="1">
      <c r="A1203" s="266" t="str">
        <f>Table16[[#This Row],[PosiDT $ $ $ions2]]</f>
        <v>RDT $</v>
      </c>
      <c r="B1203" s="89" t="s">
        <v>7154</v>
      </c>
      <c r="C1203" s="123" t="s">
        <v>791</v>
      </c>
      <c r="D1203" t="s">
        <v>11965</v>
      </c>
      <c r="E1203" s="115" t="s">
        <v>4300</v>
      </c>
      <c r="F1203" s="115"/>
      <c r="G1203" s="8">
        <v>0</v>
      </c>
      <c r="H1203" s="8"/>
      <c r="K1203" s="233"/>
      <c r="M1203" s="319" t="str">
        <f>VLOOKUP(TRIM(B1203),'Team Rosters'!$B$1:$N$3777,2,FALSE)</f>
        <v>ACM</v>
      </c>
      <c r="N1203" s="320">
        <f>VLOOKUP(TRIM(B1203),BirthdateDraft!$A$1:$M$7865,2,FALSE)</f>
        <v>35286</v>
      </c>
      <c r="O1203" s="99">
        <v>2024</v>
      </c>
    </row>
    <row r="1204" spans="1:15" ht="12.75" hidden="1" customHeight="1">
      <c r="A1204" s="266" t="str">
        <f>Table16[[#This Row],[PosiDT $ $ $ions2]]</f>
        <v>RDT $</v>
      </c>
      <c r="B1204" s="89" t="s">
        <v>6101</v>
      </c>
      <c r="C1204" s="123" t="s">
        <v>796</v>
      </c>
      <c r="D1204" t="s">
        <v>11965</v>
      </c>
      <c r="E1204" s="115" t="s">
        <v>4304</v>
      </c>
      <c r="F1204" s="115"/>
      <c r="G1204" s="8">
        <v>2</v>
      </c>
      <c r="H1204" s="8"/>
      <c r="K1204" s="233"/>
      <c r="M1204" s="319" t="str">
        <f>VLOOKUP(TRIM(B1204),'Team Rosters'!$B$1:$N$3777,2,FALSE)</f>
        <v>TOK</v>
      </c>
      <c r="N1204" s="320">
        <f>VLOOKUP(TRIM(B1204),BirthdateDraft!$A$1:$M$7865,2,FALSE)</f>
        <v>34262</v>
      </c>
      <c r="O1204" s="99">
        <v>2024</v>
      </c>
    </row>
    <row r="1205" spans="1:15" ht="12.75" hidden="1" customHeight="1">
      <c r="A1205" s="266" t="str">
        <f>Table16[[#This Row],[PosiDT $ $ $ions2]]</f>
        <v>RDT $</v>
      </c>
      <c r="B1205" s="89" t="s">
        <v>7200</v>
      </c>
      <c r="C1205" s="123" t="s">
        <v>3414</v>
      </c>
      <c r="D1205" t="s">
        <v>11965</v>
      </c>
      <c r="E1205" s="115" t="s">
        <v>4301</v>
      </c>
      <c r="F1205" s="115"/>
      <c r="G1205" s="8">
        <v>7</v>
      </c>
      <c r="H1205" s="8"/>
      <c r="K1205" s="233"/>
      <c r="M1205" s="319" t="str">
        <f>VLOOKUP(TRIM(B1205),'Team Rosters'!$B$1:$N$3777,2,FALSE)</f>
        <v>ROS</v>
      </c>
      <c r="N1205" s="320">
        <f>VLOOKUP(TRIM(B1205),BirthdateDraft!$A$1:$M$7865,2,FALSE)</f>
        <v>35785</v>
      </c>
      <c r="O1205" s="99">
        <v>2024</v>
      </c>
    </row>
    <row r="1206" spans="1:15" ht="12.75" hidden="1" customHeight="1">
      <c r="A1206" s="266" t="str">
        <f>Table16[[#This Row],[PosiDT $ $ $ions2]]</f>
        <v>RDT End</v>
      </c>
      <c r="B1206" s="89" t="s">
        <v>8967</v>
      </c>
      <c r="C1206" s="123" t="s">
        <v>804</v>
      </c>
      <c r="D1206" s="10" t="s">
        <v>11904</v>
      </c>
      <c r="E1206" s="115" t="s">
        <v>4304</v>
      </c>
      <c r="F1206" s="115" t="s">
        <v>4300</v>
      </c>
      <c r="G1206" s="8">
        <v>1</v>
      </c>
      <c r="H1206" s="8"/>
      <c r="K1206" s="233"/>
      <c r="M1206" s="319" t="str">
        <f>VLOOKUP(TRIM(B1206),'Team Rosters'!$B$1:$N$3777,2,FALSE)</f>
        <v>ROS</v>
      </c>
      <c r="N1206" s="320">
        <f>VLOOKUP(TRIM(B1206),BirthdateDraft!$A$1:$M$7865,2,FALSE)</f>
        <v>36251</v>
      </c>
      <c r="O1206" s="99">
        <v>2024</v>
      </c>
    </row>
    <row r="1207" spans="1:15" ht="12.75" hidden="1" customHeight="1">
      <c r="A1207" s="266" t="str">
        <f>Table16[[#This Row],[PosiDT $ $ $ions2]]</f>
        <v>RE $</v>
      </c>
      <c r="B1207" s="89" t="s">
        <v>4470</v>
      </c>
      <c r="C1207" s="123" t="s">
        <v>166</v>
      </c>
      <c r="D1207" t="s">
        <v>11962</v>
      </c>
      <c r="E1207" s="115" t="s">
        <v>4300</v>
      </c>
      <c r="F1207" s="115"/>
      <c r="G1207" s="8">
        <v>11</v>
      </c>
      <c r="H1207" s="8"/>
      <c r="K1207" s="233"/>
      <c r="M1207" s="319" t="str">
        <f>VLOOKUP(TRIM(B1207),'Team Rosters'!$B$1:$N$3777,2,FALSE)</f>
        <v>ROS</v>
      </c>
      <c r="N1207" s="320">
        <f>VLOOKUP(TRIM(B1207),BirthdateDraft!$A$1:$M$7865,2,FALSE)</f>
        <v>33069</v>
      </c>
      <c r="O1207" s="99">
        <v>2024</v>
      </c>
    </row>
    <row r="1208" spans="1:15" ht="12.75" hidden="1" customHeight="1">
      <c r="A1208" s="266" t="str">
        <f>Table16[[#This Row],[PosiDT $ $ $ions2]]</f>
        <v>RE $</v>
      </c>
      <c r="B1208" s="89" t="s">
        <v>5486</v>
      </c>
      <c r="C1208" s="123" t="s">
        <v>2798</v>
      </c>
      <c r="D1208" t="s">
        <v>11962</v>
      </c>
      <c r="E1208" s="115" t="s">
        <v>4306</v>
      </c>
      <c r="F1208" s="115"/>
      <c r="G1208" s="8">
        <v>2</v>
      </c>
      <c r="H1208" s="8"/>
      <c r="K1208" s="233"/>
      <c r="M1208" s="319" t="str">
        <f>VLOOKUP(TRIM(B1208),'Team Rosters'!$B$1:$N$3777,2,FALSE)</f>
        <v>BLD</v>
      </c>
      <c r="N1208" s="320">
        <f>VLOOKUP(TRIM(B1208),BirthdateDraft!$A$1:$M$7865,2,FALSE)</f>
        <v>34264</v>
      </c>
      <c r="O1208" s="99">
        <v>2024</v>
      </c>
    </row>
    <row r="1209" spans="1:15" ht="12.75" hidden="1" customHeight="1">
      <c r="A1209" s="266" t="str">
        <f>Table16[[#This Row],[PosiDT $ $ $ions2]]</f>
        <v>RE $</v>
      </c>
      <c r="B1209" s="89" t="s">
        <v>1609</v>
      </c>
      <c r="C1209" s="123" t="s">
        <v>792</v>
      </c>
      <c r="D1209" t="s">
        <v>11962</v>
      </c>
      <c r="E1209" s="115" t="s">
        <v>4304</v>
      </c>
      <c r="F1209" s="115"/>
      <c r="G1209" s="8">
        <v>8</v>
      </c>
      <c r="H1209" s="8"/>
      <c r="K1209" s="233"/>
      <c r="M1209" s="319" t="str">
        <f>VLOOKUP(TRIM(B1209),'Team Rosters'!$B$1:$N$3777,2,FALSE)</f>
        <v>TOK</v>
      </c>
      <c r="N1209" s="320">
        <f>VLOOKUP(TRIM(B1209),BirthdateDraft!$A$1:$M$7865,2,FALSE)</f>
        <v>31656</v>
      </c>
      <c r="O1209" s="99">
        <v>2024</v>
      </c>
    </row>
    <row r="1210" spans="1:15" ht="12.75" hidden="1" customHeight="1">
      <c r="A1210" s="266" t="str">
        <f>Table16[[#This Row],[PosiDT $ $ $ions2]]</f>
        <v>RE $</v>
      </c>
      <c r="B1210" s="89" t="s">
        <v>7091</v>
      </c>
      <c r="C1210" s="123" t="s">
        <v>83</v>
      </c>
      <c r="D1210" t="s">
        <v>11962</v>
      </c>
      <c r="E1210" s="115" t="s">
        <v>4300</v>
      </c>
      <c r="F1210" s="115"/>
      <c r="G1210" s="8">
        <v>3</v>
      </c>
      <c r="H1210" s="8"/>
      <c r="K1210" s="233"/>
      <c r="M1210" s="319" t="str">
        <f>VLOOKUP(TRIM(B1210),'Team Rosters'!$B$1:$N$3777,2,FALSE)</f>
        <v>DRA</v>
      </c>
      <c r="N1210" s="320">
        <f>VLOOKUP(TRIM(B1210),BirthdateDraft!$A$1:$M$7865,2,FALSE)</f>
        <v>35025</v>
      </c>
      <c r="O1210" s="99">
        <v>2024</v>
      </c>
    </row>
    <row r="1211" spans="1:15" ht="12.75" hidden="1" customHeight="1">
      <c r="A1211" s="266" t="str">
        <f>Table16[[#This Row],[PosiDT $ $ $ions2]]</f>
        <v>RE $</v>
      </c>
      <c r="B1211" s="89" t="s">
        <v>8033</v>
      </c>
      <c r="C1211" s="123" t="s">
        <v>799</v>
      </c>
      <c r="D1211" t="s">
        <v>11962</v>
      </c>
      <c r="E1211" s="115" t="s">
        <v>4300</v>
      </c>
      <c r="F1211" s="115"/>
      <c r="G1211" s="8">
        <v>8</v>
      </c>
      <c r="H1211" s="8"/>
      <c r="K1211" s="233"/>
      <c r="M1211" s="319" t="str">
        <f>VLOOKUP(TRIM(B1211),'Team Rosters'!$B$1:$N$3777,2,FALSE)</f>
        <v>NYC</v>
      </c>
      <c r="N1211" s="320">
        <f>VLOOKUP(TRIM(B1211),BirthdateDraft!$A$1:$M$7865,2,FALSE)</f>
        <v>35768</v>
      </c>
      <c r="O1211" s="99">
        <v>2024</v>
      </c>
    </row>
    <row r="1212" spans="1:15" ht="12.75" hidden="1" customHeight="1">
      <c r="A1212" s="266" t="str">
        <f>Table16[[#This Row],[PosiDT $ $ $ions2]]</f>
        <v>RE $</v>
      </c>
      <c r="B1212" s="89" t="s">
        <v>4373</v>
      </c>
      <c r="C1212" s="123" t="s">
        <v>5390</v>
      </c>
      <c r="D1212" t="s">
        <v>11962</v>
      </c>
      <c r="E1212" s="115" t="s">
        <v>4301</v>
      </c>
      <c r="F1212" s="115"/>
      <c r="G1212" s="8">
        <v>8</v>
      </c>
      <c r="H1212" s="8"/>
      <c r="K1212" s="233"/>
      <c r="M1212" s="319" t="str">
        <f>VLOOKUP(TRIM(B1212),'Team Rosters'!$B$1:$N$3777,2,FALSE)</f>
        <v>BLD</v>
      </c>
      <c r="N1212" s="320">
        <f>VLOOKUP(TRIM(B1212),BirthdateDraft!$A$1:$M$7865,2,FALSE)</f>
        <v>33381</v>
      </c>
      <c r="O1212" s="99">
        <v>2024</v>
      </c>
    </row>
    <row r="1213" spans="1:15" ht="12.75" hidden="1" customHeight="1">
      <c r="A1213" s="266" t="str">
        <f>Table16[[#This Row],[PosiDT $ $ $ions2]]</f>
        <v>RE $</v>
      </c>
      <c r="B1213" s="89" t="s">
        <v>6117</v>
      </c>
      <c r="C1213" s="123" t="s">
        <v>796</v>
      </c>
      <c r="D1213" t="s">
        <v>11962</v>
      </c>
      <c r="E1213" s="115" t="s">
        <v>4301</v>
      </c>
      <c r="F1213" s="115"/>
      <c r="G1213" s="8">
        <v>12</v>
      </c>
      <c r="H1213" s="8">
        <v>1</v>
      </c>
      <c r="K1213" s="233"/>
      <c r="M1213" s="319" t="str">
        <f>VLOOKUP(TRIM(B1213),'Team Rosters'!$B$1:$N$3777,2,FALSE)</f>
        <v>LON</v>
      </c>
      <c r="N1213" s="320">
        <f>VLOOKUP(TRIM(B1213),BirthdateDraft!$A$1:$M$7865,2,FALSE)</f>
        <v>34828</v>
      </c>
      <c r="O1213" s="99">
        <v>2024</v>
      </c>
    </row>
    <row r="1214" spans="1:15" ht="12.75" hidden="1" customHeight="1">
      <c r="A1214" s="266" t="str">
        <f>Table16[[#This Row],[PosiDT $ $ $ions2]]</f>
        <v>RE $</v>
      </c>
      <c r="B1214" s="89" t="s">
        <v>7210</v>
      </c>
      <c r="C1214" s="123" t="s">
        <v>798</v>
      </c>
      <c r="D1214" t="s">
        <v>11962</v>
      </c>
      <c r="E1214" s="115" t="s">
        <v>4300</v>
      </c>
      <c r="F1214" s="115"/>
      <c r="G1214" s="8">
        <v>5</v>
      </c>
      <c r="H1214" s="8"/>
      <c r="K1214" s="233"/>
      <c r="M1214" s="319" t="str">
        <f>VLOOKUP(TRIM(B1214),'Team Rosters'!$B$1:$N$3777,2,FALSE)</f>
        <v>CHA</v>
      </c>
      <c r="N1214" s="320">
        <f>VLOOKUP(TRIM(B1214),BirthdateDraft!$A$1:$M$7865,2,FALSE)</f>
        <v>35567</v>
      </c>
      <c r="O1214" s="99">
        <v>2024</v>
      </c>
    </row>
    <row r="1215" spans="1:15" ht="12.75" hidden="1" customHeight="1">
      <c r="A1215" s="266" t="str">
        <f>Table16[[#This Row],[PosiDT $ $ $ions2]]</f>
        <v>RE $</v>
      </c>
      <c r="B1215" s="89" t="s">
        <v>6048</v>
      </c>
      <c r="C1215" s="123" t="s">
        <v>795</v>
      </c>
      <c r="D1215" t="s">
        <v>11962</v>
      </c>
      <c r="E1215" s="115" t="s">
        <v>4301</v>
      </c>
      <c r="F1215" s="115"/>
      <c r="G1215" s="8">
        <v>12</v>
      </c>
      <c r="H1215" s="8">
        <v>7</v>
      </c>
      <c r="K1215" s="233"/>
      <c r="M1215" s="319" t="str">
        <f>VLOOKUP(TRIM(B1215),'Team Rosters'!$B$1:$N$3777,2,FALSE)</f>
        <v>NYC</v>
      </c>
      <c r="N1215" s="320">
        <f>VLOOKUP(TRIM(B1215),BirthdateDraft!$A$1:$M$7865,2,FALSE)</f>
        <v>35062</v>
      </c>
      <c r="O1215" s="99">
        <v>2024</v>
      </c>
    </row>
    <row r="1216" spans="1:15" ht="12.75" hidden="1" customHeight="1">
      <c r="A1216" s="266" t="str">
        <f>Table16[[#This Row],[PosiDT $ $ $ions2]]</f>
        <v>RE $</v>
      </c>
      <c r="B1216" s="89" t="s">
        <v>7192</v>
      </c>
      <c r="C1216" s="123" t="s">
        <v>791</v>
      </c>
      <c r="D1216" t="s">
        <v>11962</v>
      </c>
      <c r="E1216" s="115" t="s">
        <v>4300</v>
      </c>
      <c r="F1216" s="115"/>
      <c r="G1216" s="8">
        <v>9</v>
      </c>
      <c r="H1216" s="8"/>
      <c r="K1216" s="233"/>
      <c r="M1216" s="319" t="str">
        <f>VLOOKUP(TRIM(B1216),'Team Rosters'!$B$1:$N$3777,2,FALSE)</f>
        <v>ANN</v>
      </c>
      <c r="N1216" s="320">
        <f>VLOOKUP(TRIM(B1216),BirthdateDraft!$A$1:$M$7865,2,FALSE)</f>
        <v>35417</v>
      </c>
      <c r="O1216" s="99">
        <v>2024</v>
      </c>
    </row>
    <row r="1217" spans="1:15" ht="12.75" hidden="1" customHeight="1">
      <c r="A1217" s="266" t="str">
        <f>Table16[[#This Row],[PosiDT $ $ $ions2]]</f>
        <v>RE $</v>
      </c>
      <c r="B1217" s="89" t="s">
        <v>8017</v>
      </c>
      <c r="C1217" s="123" t="s">
        <v>85</v>
      </c>
      <c r="D1217" t="s">
        <v>11962</v>
      </c>
      <c r="E1217" s="115" t="s">
        <v>4300</v>
      </c>
      <c r="F1217" s="115"/>
      <c r="G1217" s="8">
        <v>12</v>
      </c>
      <c r="H1217" s="8">
        <v>4</v>
      </c>
      <c r="K1217" s="233"/>
      <c r="M1217" s="319" t="str">
        <f>VLOOKUP(TRIM(B1217),'Team Rosters'!$B$1:$N$3777,2,FALSE)</f>
        <v>DEL</v>
      </c>
      <c r="N1217" s="320">
        <f>VLOOKUP(TRIM(B1217),BirthdateDraft!$A$1:$M$7865,2,FALSE)</f>
        <v>35575</v>
      </c>
      <c r="O1217" s="99">
        <v>2024</v>
      </c>
    </row>
    <row r="1218" spans="1:15" ht="12.75" hidden="1" customHeight="1">
      <c r="A1218" s="266" t="str">
        <f>Table16[[#This Row],[PosiDT $ $ $ions2]]</f>
        <v>RE $</v>
      </c>
      <c r="B1218" s="89" t="s">
        <v>10139</v>
      </c>
      <c r="C1218" s="123" t="s">
        <v>806</v>
      </c>
      <c r="D1218" t="s">
        <v>11962</v>
      </c>
      <c r="E1218" s="115" t="s">
        <v>4306</v>
      </c>
      <c r="F1218" s="115"/>
      <c r="G1218" s="8">
        <v>1</v>
      </c>
      <c r="H1218" s="8"/>
      <c r="K1218" s="233"/>
      <c r="M1218" s="319" t="str">
        <f>VLOOKUP(TRIM(B1218),'Team Rosters'!$B$1:$N$3777,2,FALSE)</f>
        <v>TOL</v>
      </c>
      <c r="N1218" s="320">
        <f>VLOOKUP(TRIM(B1218),BirthdateDraft!$A$1:$M$7865,2,FALSE)</f>
        <v>36638</v>
      </c>
      <c r="O1218" s="99">
        <v>2024</v>
      </c>
    </row>
    <row r="1219" spans="1:15" ht="12.75" hidden="1" customHeight="1">
      <c r="A1219" s="266" t="str">
        <f>Table16[[#This Row],[PosiDT $ $ $ions2]]</f>
        <v>RE $</v>
      </c>
      <c r="B1219" s="89" t="s">
        <v>944</v>
      </c>
      <c r="C1219" s="123" t="s">
        <v>803</v>
      </c>
      <c r="D1219" t="s">
        <v>11962</v>
      </c>
      <c r="E1219" s="115" t="s">
        <v>4304</v>
      </c>
      <c r="F1219" s="115"/>
      <c r="G1219" s="8">
        <v>2</v>
      </c>
      <c r="H1219" s="8"/>
      <c r="K1219" s="233"/>
      <c r="M1219" s="319" t="str">
        <f>VLOOKUP(TRIM(B1219),'Team Rosters'!$B$1:$N$3777,2,FALSE)</f>
        <v>FER</v>
      </c>
      <c r="N1219" s="320">
        <f>VLOOKUP(TRIM(B1219),BirthdateDraft!$A$1:$M$7865,2,FALSE)</f>
        <v>32634</v>
      </c>
      <c r="O1219" s="99">
        <v>2024</v>
      </c>
    </row>
    <row r="1220" spans="1:15" ht="12.75" hidden="1" customHeight="1">
      <c r="A1220" s="266" t="str">
        <f>Table16[[#This Row],[PosiDT $ $ $ions2]]</f>
        <v>RE $</v>
      </c>
      <c r="B1220" s="89" t="s">
        <v>6172</v>
      </c>
      <c r="C1220" s="123" t="s">
        <v>808</v>
      </c>
      <c r="D1220" t="s">
        <v>11962</v>
      </c>
      <c r="E1220" s="115" t="s">
        <v>4306</v>
      </c>
      <c r="F1220" s="115"/>
      <c r="G1220" s="8">
        <v>3</v>
      </c>
      <c r="H1220" s="8"/>
      <c r="K1220" s="233"/>
      <c r="M1220" s="319" t="str">
        <f>VLOOKUP(TRIM(B1220),'Team Rosters'!$B$1:$N$3777,2,FALSE)</f>
        <v>AST</v>
      </c>
      <c r="N1220" s="320">
        <f>VLOOKUP(TRIM(B1220),BirthdateDraft!$A$1:$M$7865,2,FALSE)</f>
        <v>34718</v>
      </c>
      <c r="O1220" s="99">
        <v>2024</v>
      </c>
    </row>
    <row r="1221" spans="1:15" ht="12.75" hidden="1" customHeight="1">
      <c r="A1221" s="266" t="str">
        <f>Table16[[#This Row],[PosiDT $ $ $ions2]]</f>
        <v>RE $</v>
      </c>
      <c r="B1221" s="89" t="s">
        <v>7130</v>
      </c>
      <c r="C1221" s="123" t="s">
        <v>813</v>
      </c>
      <c r="D1221" t="s">
        <v>11962</v>
      </c>
      <c r="E1221" s="115" t="s">
        <v>4306</v>
      </c>
      <c r="F1221" s="115"/>
      <c r="G1221" s="8">
        <v>5</v>
      </c>
      <c r="H1221" s="8"/>
      <c r="K1221" s="233"/>
      <c r="M1221" s="319" t="str">
        <f>VLOOKUP(TRIM(B1221),'Team Rosters'!$B$1:$N$3777,2,FALSE)</f>
        <v>JER</v>
      </c>
      <c r="N1221" s="320">
        <f>VLOOKUP(TRIM(B1221),BirthdateDraft!$A$1:$M$7865,2,FALSE)</f>
        <v>35435</v>
      </c>
      <c r="O1221" s="99">
        <v>2024</v>
      </c>
    </row>
    <row r="1222" spans="1:15" ht="12.75" hidden="1" customHeight="1">
      <c r="A1222" s="266" t="str">
        <f>Table16[[#This Row],[PosiDT $ $ $ions2]]</f>
        <v>RE $</v>
      </c>
      <c r="B1222" s="89" t="s">
        <v>8893</v>
      </c>
      <c r="C1222" s="123" t="s">
        <v>8191</v>
      </c>
      <c r="D1222" t="s">
        <v>11962</v>
      </c>
      <c r="E1222" s="115" t="s">
        <v>4300</v>
      </c>
      <c r="F1222" s="115"/>
      <c r="G1222" s="8">
        <v>10</v>
      </c>
      <c r="H1222" s="8"/>
      <c r="K1222" s="233"/>
      <c r="M1222" s="319" t="str">
        <f>VLOOKUP(TRIM(B1222),'Team Rosters'!$B$1:$N$3777,2,FALSE)</f>
        <v>ACM</v>
      </c>
      <c r="N1222" s="320">
        <f>VLOOKUP(TRIM(B1222),BirthdateDraft!$A$1:$M$7865,2,FALSE)</f>
        <v>35947</v>
      </c>
      <c r="O1222" s="99">
        <v>2024</v>
      </c>
    </row>
    <row r="1223" spans="1:15" ht="12.75" hidden="1" customHeight="1">
      <c r="A1223" s="266" t="str">
        <f>Table16[[#This Row],[PosiDT $ $ $ions2]]</f>
        <v>RE $</v>
      </c>
      <c r="B1223" s="89" t="s">
        <v>10303</v>
      </c>
      <c r="C1223" s="123" t="s">
        <v>790</v>
      </c>
      <c r="D1223" t="s">
        <v>11962</v>
      </c>
      <c r="E1223" s="115" t="s">
        <v>4300</v>
      </c>
      <c r="F1223" s="115"/>
      <c r="G1223" s="8">
        <v>3</v>
      </c>
      <c r="H1223" s="8"/>
      <c r="K1223" s="233"/>
      <c r="M1223" s="319" t="e">
        <f>VLOOKUP(TRIM(B1223),'Team Rosters'!$B$1:$N$3777,2,FALSE)</f>
        <v>#N/A</v>
      </c>
      <c r="N1223" s="320">
        <f>VLOOKUP(TRIM(B1223),BirthdateDraft!$A$1:$M$7865,2,FALSE)</f>
        <v>35699</v>
      </c>
      <c r="O1223" s="99">
        <v>2024</v>
      </c>
    </row>
    <row r="1224" spans="1:15" ht="12.75" hidden="1" customHeight="1">
      <c r="A1224" s="266" t="str">
        <f>Table16[[#This Row],[PosiDT $ $ $ions2]]</f>
        <v>RE $</v>
      </c>
      <c r="B1224" s="89" t="s">
        <v>7994</v>
      </c>
      <c r="C1224" s="123" t="s">
        <v>801</v>
      </c>
      <c r="D1224" t="s">
        <v>11962</v>
      </c>
      <c r="E1224" s="115" t="s">
        <v>4304</v>
      </c>
      <c r="F1224" s="115"/>
      <c r="G1224" s="8">
        <v>12</v>
      </c>
      <c r="H1224" s="8">
        <v>1</v>
      </c>
      <c r="K1224" s="233"/>
      <c r="M1224" s="319" t="str">
        <f>VLOOKUP(TRIM(B1224),'Team Rosters'!$B$1:$N$3777,2,FALSE)</f>
        <v>WES</v>
      </c>
      <c r="N1224" s="320">
        <f>VLOOKUP(TRIM(B1224),BirthdateDraft!$A$1:$M$7865,2,FALSE)</f>
        <v>35751</v>
      </c>
      <c r="O1224" s="99">
        <v>2024</v>
      </c>
    </row>
    <row r="1225" spans="1:15" ht="12.75" hidden="1" customHeight="1">
      <c r="A1225" s="266" t="str">
        <f>Table16[[#This Row],[PosiDT $ $ $ions2]]</f>
        <v>RE $</v>
      </c>
      <c r="B1225" s="89" t="s">
        <v>6384</v>
      </c>
      <c r="C1225" s="123" t="s">
        <v>805</v>
      </c>
      <c r="D1225" t="s">
        <v>11962</v>
      </c>
      <c r="E1225" s="115" t="s">
        <v>4300</v>
      </c>
      <c r="F1225" s="115"/>
      <c r="G1225" s="8">
        <v>3</v>
      </c>
      <c r="H1225" s="8"/>
      <c r="K1225" s="233"/>
      <c r="M1225" s="319" t="str">
        <f>VLOOKUP(TRIM(B1225),'Team Rosters'!$B$1:$N$3777,2,FALSE)</f>
        <v>AST</v>
      </c>
      <c r="N1225" s="320">
        <f>VLOOKUP(TRIM(B1225),BirthdateDraft!$A$1:$M$7865,2,FALSE)</f>
        <v>34173</v>
      </c>
      <c r="O1225" s="99">
        <v>2024</v>
      </c>
    </row>
    <row r="1226" spans="1:15" ht="12.75" hidden="1" customHeight="1">
      <c r="A1226" s="266" t="str">
        <f>Table16[[#This Row],[PosiDT $ $ $ions2]]</f>
        <v>RE $</v>
      </c>
      <c r="B1226" s="89" t="s">
        <v>8990</v>
      </c>
      <c r="C1226" s="123" t="s">
        <v>814</v>
      </c>
      <c r="D1226" t="s">
        <v>11962</v>
      </c>
      <c r="E1226" s="115" t="s">
        <v>4304</v>
      </c>
      <c r="F1226" s="115"/>
      <c r="G1226" s="8">
        <v>7</v>
      </c>
      <c r="H1226" s="8"/>
      <c r="K1226" s="233"/>
      <c r="M1226" s="319" t="str">
        <f>VLOOKUP(TRIM(B1226),'Team Rosters'!$B$1:$N$3777,2,FALSE)</f>
        <v>VER</v>
      </c>
      <c r="N1226" s="320">
        <f>VLOOKUP(TRIM(B1226),BirthdateDraft!$A$1:$M$7865,2,FALSE)</f>
        <v>36617</v>
      </c>
      <c r="O1226" s="99">
        <v>2024</v>
      </c>
    </row>
    <row r="1227" spans="1:15" ht="12.75" hidden="1" customHeight="1">
      <c r="A1227" s="266" t="str">
        <f>Table16[[#This Row],[PosiDT $ $ $ions2]]</f>
        <v>RE $</v>
      </c>
      <c r="B1227" s="89" t="s">
        <v>7179</v>
      </c>
      <c r="C1227" s="123" t="s">
        <v>1634</v>
      </c>
      <c r="D1227" t="s">
        <v>11962</v>
      </c>
      <c r="E1227" s="115" t="s">
        <v>4304</v>
      </c>
      <c r="F1227" s="115"/>
      <c r="G1227" s="8">
        <v>10</v>
      </c>
      <c r="H1227" s="8"/>
      <c r="K1227" s="233"/>
      <c r="M1227" s="319" t="str">
        <f>VLOOKUP(TRIM(B1227),'Team Rosters'!$B$1:$N$3777,2,FALSE)</f>
        <v>TOR</v>
      </c>
      <c r="N1227" s="320">
        <f>VLOOKUP(TRIM(B1227),BirthdateDraft!$A$1:$M$7865,2,FALSE)</f>
        <v>34949</v>
      </c>
      <c r="O1227" s="99">
        <v>2024</v>
      </c>
    </row>
    <row r="1228" spans="1:15" ht="12.75" hidden="1" customHeight="1">
      <c r="A1228" s="266" t="str">
        <f>Table16[[#This Row],[PosiDT $ $ $ions2]]</f>
        <v>RE $</v>
      </c>
      <c r="B1228" s="89" t="s">
        <v>6623</v>
      </c>
      <c r="C1228" s="123" t="s">
        <v>804</v>
      </c>
      <c r="D1228" t="s">
        <v>11962</v>
      </c>
      <c r="E1228" s="115" t="s">
        <v>4300</v>
      </c>
      <c r="F1228" s="115"/>
      <c r="G1228" s="8">
        <v>7</v>
      </c>
      <c r="H1228" s="8"/>
      <c r="K1228" s="233"/>
      <c r="M1228" s="319" t="str">
        <f>VLOOKUP(TRIM(B1228),'Team Rosters'!$B$1:$N$3777,2,FALSE)</f>
        <v>ACM</v>
      </c>
      <c r="N1228" s="320">
        <f>VLOOKUP(TRIM(B1228),BirthdateDraft!$A$1:$M$7865,2,FALSE)</f>
        <v>35518</v>
      </c>
      <c r="O1228" s="99">
        <v>2024</v>
      </c>
    </row>
    <row r="1229" spans="1:15" ht="12.75" hidden="1" customHeight="1">
      <c r="A1229" s="266" t="str">
        <f>Table16[[#This Row],[PosiDT $ $ $ions2]]</f>
        <v>RE $</v>
      </c>
      <c r="B1229" s="89" t="s">
        <v>7991</v>
      </c>
      <c r="C1229" s="123" t="s">
        <v>800</v>
      </c>
      <c r="D1229" t="s">
        <v>11962</v>
      </c>
      <c r="E1229" s="115" t="s">
        <v>4306</v>
      </c>
      <c r="F1229" s="115"/>
      <c r="G1229" s="8">
        <v>5</v>
      </c>
      <c r="H1229" s="8"/>
      <c r="K1229" s="233"/>
      <c r="M1229" s="319" t="str">
        <f>VLOOKUP(TRIM(B1229),'Team Rosters'!$B$1:$N$3777,2,FALSE)</f>
        <v>NYC</v>
      </c>
      <c r="N1229" s="320">
        <f>VLOOKUP(TRIM(B1229),BirthdateDraft!$A$1:$M$7865,2,FALSE)</f>
        <v>35299</v>
      </c>
      <c r="O1229" s="99">
        <v>2024</v>
      </c>
    </row>
    <row r="1230" spans="1:15" ht="12.75" hidden="1" customHeight="1">
      <c r="A1230" s="266" t="str">
        <f>Table16[[#This Row],[PosiDT $ $ $ions2]]</f>
        <v>RE $</v>
      </c>
      <c r="B1230" s="89" t="s">
        <v>6082</v>
      </c>
      <c r="C1230" s="123" t="s">
        <v>793</v>
      </c>
      <c r="D1230" t="s">
        <v>11962</v>
      </c>
      <c r="E1230" s="115" t="s">
        <v>4300</v>
      </c>
      <c r="F1230" s="115"/>
      <c r="G1230" s="8">
        <v>4</v>
      </c>
      <c r="H1230" s="8"/>
      <c r="K1230" s="233"/>
      <c r="M1230" s="319" t="str">
        <f>VLOOKUP(TRIM(B1230),'Team Rosters'!$B$1:$N$3777,2,FALSE)</f>
        <v>NYC</v>
      </c>
      <c r="N1230" s="320">
        <f>VLOOKUP(TRIM(B1230),BirthdateDraft!$A$1:$M$7865,2,FALSE)</f>
        <v>34607</v>
      </c>
      <c r="O1230" s="99">
        <v>2024</v>
      </c>
    </row>
    <row r="1231" spans="1:15" ht="12.75" hidden="1" customHeight="1">
      <c r="A1231" s="266" t="str">
        <f>Table16[[#This Row],[PosiDT $ $ $ions2]]</f>
        <v>RE $</v>
      </c>
      <c r="B1231" s="89" t="s">
        <v>4934</v>
      </c>
      <c r="C1231" s="123" t="s">
        <v>5991</v>
      </c>
      <c r="D1231" t="s">
        <v>11962</v>
      </c>
      <c r="E1231" s="115" t="s">
        <v>4300</v>
      </c>
      <c r="F1231" s="115"/>
      <c r="G1231" s="8">
        <v>1</v>
      </c>
      <c r="H1231" s="8"/>
      <c r="K1231" s="233"/>
      <c r="M1231" s="319" t="e">
        <f>VLOOKUP(TRIM(B1231),'Team Rosters'!$B$1:$N$3777,2,FALSE)</f>
        <v>#N/A</v>
      </c>
      <c r="N1231" s="320">
        <f>VLOOKUP(TRIM(B1231),BirthdateDraft!$A$1:$M$7865,2,FALSE)</f>
        <v>32925</v>
      </c>
      <c r="O1231" s="99">
        <v>2024</v>
      </c>
    </row>
    <row r="1232" spans="1:15" ht="12.75" hidden="1" customHeight="1">
      <c r="A1232" s="266" t="str">
        <f>Table16[[#This Row],[PosiDT $ $ $ions2]]</f>
        <v>RE $</v>
      </c>
      <c r="B1232" s="89" t="s">
        <v>8052</v>
      </c>
      <c r="C1232" s="123" t="s">
        <v>785</v>
      </c>
      <c r="D1232" t="s">
        <v>11962</v>
      </c>
      <c r="E1232" s="115" t="s">
        <v>4304</v>
      </c>
      <c r="F1232" s="115"/>
      <c r="G1232" s="8">
        <v>4</v>
      </c>
      <c r="H1232" s="8"/>
      <c r="K1232" s="233"/>
      <c r="M1232" s="319" t="str">
        <f>VLOOKUP(TRIM(B1232),'Team Rosters'!$B$1:$N$3777,2,FALSE)</f>
        <v>TOL</v>
      </c>
      <c r="N1232" s="320">
        <f>VLOOKUP(TRIM(B1232),BirthdateDraft!$A$1:$M$7865,2,FALSE)</f>
        <v>34541</v>
      </c>
      <c r="O1232" s="99">
        <v>2024</v>
      </c>
    </row>
    <row r="1233" spans="1:15" ht="12.75" hidden="1" customHeight="1">
      <c r="A1233" s="266" t="str">
        <f>Table16[[#This Row],[PosiDT $ $ $ions2]]</f>
        <v>RE $ DT $</v>
      </c>
      <c r="B1233" s="89" t="s">
        <v>6174</v>
      </c>
      <c r="C1233" s="123" t="s">
        <v>3414</v>
      </c>
      <c r="D1233" s="10" t="s">
        <v>11964</v>
      </c>
      <c r="E1233" s="115" t="s">
        <v>4300</v>
      </c>
      <c r="F1233" s="115" t="s">
        <v>4306</v>
      </c>
      <c r="G1233" s="8">
        <v>7</v>
      </c>
      <c r="H1233" s="8"/>
      <c r="K1233" s="233"/>
      <c r="M1233" s="319" t="str">
        <f>VLOOKUP(TRIM(B1233),'Team Rosters'!$B$1:$N$3777,2,FALSE)</f>
        <v>ROS</v>
      </c>
      <c r="N1233" s="320">
        <f>VLOOKUP(TRIM(B1233),BirthdateDraft!$A$1:$M$7865,2,FALSE)</f>
        <v>35053</v>
      </c>
      <c r="O1233" s="99">
        <v>2024</v>
      </c>
    </row>
    <row r="1234" spans="1:15" ht="12.75" hidden="1" customHeight="1">
      <c r="A1234" s="266" t="str">
        <f>Table16[[#This Row],[PosiDT $ $ $ions2]]</f>
        <v>RE $ DT $</v>
      </c>
      <c r="B1234" s="89" t="s">
        <v>5432</v>
      </c>
      <c r="C1234" s="123" t="s">
        <v>797</v>
      </c>
      <c r="D1234" s="10" t="s">
        <v>11964</v>
      </c>
      <c r="E1234" s="115" t="s">
        <v>4306</v>
      </c>
      <c r="F1234" s="115" t="s">
        <v>4306</v>
      </c>
      <c r="G1234" s="8">
        <v>2</v>
      </c>
      <c r="H1234" s="8"/>
      <c r="K1234" s="233"/>
      <c r="M1234" s="319" t="str">
        <f>VLOOKUP(TRIM(B1234),'Team Rosters'!$B$1:$N$3777,2,FALSE)</f>
        <v>AST</v>
      </c>
      <c r="N1234" s="320">
        <f>VLOOKUP(TRIM(B1234),BirthdateDraft!$A$1:$M$7865,2,FALSE)</f>
        <v>33967</v>
      </c>
      <c r="O1234" s="99">
        <v>2024</v>
      </c>
    </row>
    <row r="1235" spans="1:15" ht="12.75" hidden="1" customHeight="1">
      <c r="A1235" s="266" t="str">
        <f>Table16[[#This Row],[PosiDT $ $ $ions2]]</f>
        <v>RE $ DT $</v>
      </c>
      <c r="B1235" s="89" t="s">
        <v>10042</v>
      </c>
      <c r="C1235" s="123" t="s">
        <v>817</v>
      </c>
      <c r="D1235" s="10" t="s">
        <v>11964</v>
      </c>
      <c r="E1235" s="115" t="s">
        <v>4304</v>
      </c>
      <c r="F1235" s="115" t="s">
        <v>4304</v>
      </c>
      <c r="G1235" s="8">
        <v>6</v>
      </c>
      <c r="H1235" s="8"/>
      <c r="K1235" s="233"/>
      <c r="M1235" s="319" t="str">
        <f>VLOOKUP(TRIM(B1235),'Team Rosters'!$B$1:$N$3777,2,FALSE)</f>
        <v>TOR</v>
      </c>
      <c r="N1235" s="320">
        <f>VLOOKUP(TRIM(B1235),BirthdateDraft!$A$1:$M$7865,2,FALSE)</f>
        <v>35885</v>
      </c>
      <c r="O1235" s="99">
        <v>2024</v>
      </c>
    </row>
    <row r="1236" spans="1:15" ht="12.75" hidden="1" customHeight="1">
      <c r="A1236" s="266" t="str">
        <f>Table16[[#This Row],[PosiDT $ $ $ions2]]</f>
        <v>RE $ OLB</v>
      </c>
      <c r="B1236" s="89" t="s">
        <v>6138</v>
      </c>
      <c r="C1236" s="123" t="s">
        <v>81</v>
      </c>
      <c r="D1236" t="s">
        <v>11963</v>
      </c>
      <c r="E1236" s="115" t="s">
        <v>4306</v>
      </c>
      <c r="F1236" s="115" t="s">
        <v>4297</v>
      </c>
      <c r="G1236" s="8">
        <v>12</v>
      </c>
      <c r="H1236" s="8">
        <v>5</v>
      </c>
      <c r="K1236" s="233"/>
      <c r="M1236" s="319" t="str">
        <f>VLOOKUP(TRIM(B1236),'Team Rosters'!$B$1:$N$3777,2,FALSE)</f>
        <v>DRA</v>
      </c>
      <c r="N1236" s="320">
        <f>VLOOKUP(TRIM(B1236),BirthdateDraft!$A$1:$M$7865,2,FALSE)</f>
        <v>34673</v>
      </c>
      <c r="O1236" s="99">
        <v>2024</v>
      </c>
    </row>
    <row r="1237" spans="1:15" ht="12.75" hidden="1" customHeight="1">
      <c r="A1237" s="266" t="str">
        <f>Table16[[#This Row],[PosiDT $ $ $ions2]]</f>
        <v>RE $ OLB</v>
      </c>
      <c r="B1237" s="89" t="s">
        <v>8959</v>
      </c>
      <c r="C1237" s="123" t="s">
        <v>90</v>
      </c>
      <c r="D1237" t="s">
        <v>11963</v>
      </c>
      <c r="E1237" s="115" t="s">
        <v>4306</v>
      </c>
      <c r="F1237" s="115" t="s">
        <v>4299</v>
      </c>
      <c r="G1237" s="8">
        <v>3</v>
      </c>
      <c r="H1237" s="8"/>
      <c r="K1237" s="233"/>
      <c r="M1237" s="319" t="str">
        <f>VLOOKUP(TRIM(B1237),'Team Rosters'!$B$1:$N$3777,2,FALSE)</f>
        <v>LAS</v>
      </c>
      <c r="N1237" s="320">
        <f>VLOOKUP(TRIM(B1237),BirthdateDraft!$A$1:$M$7865,2,FALSE)</f>
        <v>36678</v>
      </c>
      <c r="O1237" s="99">
        <v>2024</v>
      </c>
    </row>
    <row r="1238" spans="1:15" ht="12.75" hidden="1" customHeight="1">
      <c r="A1238" s="266" t="str">
        <f>Table16[[#This Row],[PosiDT $ $ $ions2]]</f>
        <v>RE $ OLB</v>
      </c>
      <c r="B1238" s="89" t="s">
        <v>8923</v>
      </c>
      <c r="C1238" s="123" t="s">
        <v>82</v>
      </c>
      <c r="D1238" t="s">
        <v>11963</v>
      </c>
      <c r="E1238" s="115" t="s">
        <v>4304</v>
      </c>
      <c r="F1238" s="115" t="s">
        <v>4303</v>
      </c>
      <c r="G1238" s="8">
        <v>12</v>
      </c>
      <c r="H1238" s="8">
        <v>12</v>
      </c>
      <c r="K1238" s="233"/>
      <c r="M1238" s="319" t="str">
        <f>VLOOKUP(TRIM(B1238),'Team Rosters'!$B$1:$N$3777,2,FALSE)</f>
        <v>BIR</v>
      </c>
      <c r="N1238" s="320">
        <f>VLOOKUP(TRIM(B1238),BirthdateDraft!$A$1:$M$7865,2,FALSE)</f>
        <v>36281</v>
      </c>
      <c r="O1238" s="99">
        <v>2024</v>
      </c>
    </row>
    <row r="1239" spans="1:15" ht="12.75" hidden="1" customHeight="1">
      <c r="A1239" s="266" t="str">
        <f>Table16[[#This Row],[PosiDT $ $ $ions2]]</f>
        <v>G @ T</v>
      </c>
      <c r="B1239" s="89" t="s">
        <v>11287</v>
      </c>
      <c r="C1239" s="123" t="s">
        <v>83</v>
      </c>
      <c r="D1239" t="s">
        <v>11919</v>
      </c>
      <c r="E1239"/>
      <c r="F1239"/>
      <c r="G1239"/>
      <c r="H1239"/>
      <c r="I1239" s="8">
        <v>0</v>
      </c>
      <c r="J1239" s="8">
        <v>0</v>
      </c>
      <c r="K1239" s="114">
        <v>0</v>
      </c>
      <c r="M1239" s="319" t="e">
        <f>VLOOKUP(TRIM(B1239),'Team Rosters'!$B$1:$N$3777,2,FALSE)</f>
        <v>#N/A</v>
      </c>
      <c r="N1239" s="320">
        <f>VLOOKUP(TRIM(B1239),BirthdateDraft!$A$1:$M$7865,2,FALSE)</f>
        <v>36586</v>
      </c>
      <c r="O1239" s="99">
        <v>2024</v>
      </c>
    </row>
    <row r="1240" spans="1:15" ht="12.75" hidden="1" customHeight="1">
      <c r="A1240" s="266" t="str">
        <f>Table16[[#This Row],[PosiDT $ $ $ions2]]</f>
        <v>G @ T TE</v>
      </c>
      <c r="B1240" s="89" t="s">
        <v>9107</v>
      </c>
      <c r="C1240" s="123" t="s">
        <v>808</v>
      </c>
      <c r="D1240" t="s">
        <v>11920</v>
      </c>
      <c r="E1240"/>
      <c r="F1240"/>
      <c r="G1240"/>
      <c r="H1240"/>
      <c r="I1240" s="8">
        <v>0</v>
      </c>
      <c r="J1240" s="8"/>
      <c r="K1240" s="114">
        <v>0</v>
      </c>
      <c r="L1240" s="8" t="s">
        <v>9317</v>
      </c>
      <c r="M1240" s="319" t="e">
        <f>VLOOKUP(TRIM(B1240),'Team Rosters'!$B$1:$N$3777,2,FALSE)</f>
        <v>#N/A</v>
      </c>
      <c r="N1240" s="320">
        <f>VLOOKUP(TRIM(B1240),BirthdateDraft!$A$1:$M$7865,2,FALSE)</f>
        <v>34973</v>
      </c>
      <c r="O1240" s="99">
        <v>2024</v>
      </c>
    </row>
    <row r="1241" spans="1:15" ht="12.75" hidden="1" customHeight="1">
      <c r="A1241" s="266" t="str">
        <f>Table16[[#This Row],[PosiDT $ $ $ions2]]</f>
        <v>G @ T TE</v>
      </c>
      <c r="B1241" s="89" t="s">
        <v>9107</v>
      </c>
      <c r="C1241" s="123" t="s">
        <v>808</v>
      </c>
      <c r="D1241" t="s">
        <v>11920</v>
      </c>
      <c r="E1241"/>
      <c r="F1241"/>
      <c r="G1241"/>
      <c r="H1241"/>
      <c r="I1241" s="8">
        <v>0</v>
      </c>
      <c r="J1241" s="8">
        <v>0</v>
      </c>
      <c r="K1241" s="114">
        <v>0</v>
      </c>
      <c r="M1241" s="319" t="e">
        <f>VLOOKUP(TRIM(B1241),'Team Rosters'!$B$1:$N$3777,2,FALSE)</f>
        <v>#N/A</v>
      </c>
      <c r="N1241" s="320">
        <f>VLOOKUP(TRIM(B1241),BirthdateDraft!$A$1:$M$7865,2,FALSE)</f>
        <v>34973</v>
      </c>
      <c r="O1241" s="99">
        <v>2024</v>
      </c>
    </row>
    <row r="1242" spans="1:15" ht="12.75" hidden="1" customHeight="1">
      <c r="A1242" s="266" t="str">
        <f>Table16[[#This Row],[PosiDT $ $ $ions2]]</f>
        <v>G @ T TE</v>
      </c>
      <c r="B1242" s="89" t="s">
        <v>9104</v>
      </c>
      <c r="C1242" s="123" t="s">
        <v>795</v>
      </c>
      <c r="D1242" t="s">
        <v>11920</v>
      </c>
      <c r="E1242"/>
      <c r="F1242"/>
      <c r="G1242"/>
      <c r="H1242"/>
      <c r="I1242" s="8">
        <v>4</v>
      </c>
      <c r="J1242" s="8"/>
      <c r="K1242" s="114">
        <v>0</v>
      </c>
      <c r="L1242" s="8" t="s">
        <v>9317</v>
      </c>
      <c r="M1242" s="319" t="str">
        <f>VLOOKUP(TRIM(B1242),'Team Rosters'!$B$1:$N$3777,2,FALSE)</f>
        <v>NYC</v>
      </c>
      <c r="N1242" s="320">
        <f>VLOOKUP(TRIM(B1242),BirthdateDraft!$A$1:$M$7865,2,FALSE)</f>
        <v>34547</v>
      </c>
      <c r="O1242" s="99">
        <v>2024</v>
      </c>
    </row>
    <row r="1243" spans="1:15" ht="12.75" hidden="1" customHeight="1">
      <c r="A1243" s="266" t="str">
        <f>Table16[[#This Row],[PosiDT $ $ $ions2]]</f>
        <v>G @ T TE</v>
      </c>
      <c r="B1243" s="89" t="s">
        <v>9104</v>
      </c>
      <c r="C1243" s="123" t="s">
        <v>795</v>
      </c>
      <c r="D1243" t="s">
        <v>11920</v>
      </c>
      <c r="E1243"/>
      <c r="F1243"/>
      <c r="G1243"/>
      <c r="H1243"/>
      <c r="I1243" s="8">
        <v>4</v>
      </c>
      <c r="J1243" s="8">
        <v>0</v>
      </c>
      <c r="K1243" s="114">
        <v>0</v>
      </c>
      <c r="M1243" s="319" t="str">
        <f>VLOOKUP(TRIM(B1243),'Team Rosters'!$B$1:$N$3777,2,FALSE)</f>
        <v>NYC</v>
      </c>
      <c r="N1243" s="320">
        <f>VLOOKUP(TRIM(B1243),BirthdateDraft!$A$1:$M$7865,2,FALSE)</f>
        <v>34547</v>
      </c>
      <c r="O1243" s="99">
        <v>2024</v>
      </c>
    </row>
    <row r="1244" spans="1:15" ht="12.75" hidden="1" customHeight="1">
      <c r="A1244" s="266" t="str">
        <f>Table16[[#This Row],[PosiDT $ $ $ions2]]</f>
        <v>G @ T TE</v>
      </c>
      <c r="B1244" s="89" t="s">
        <v>7261</v>
      </c>
      <c r="C1244" s="123" t="s">
        <v>81</v>
      </c>
      <c r="D1244" t="s">
        <v>11920</v>
      </c>
      <c r="E1244"/>
      <c r="F1244"/>
      <c r="G1244"/>
      <c r="H1244"/>
      <c r="I1244" s="8">
        <v>4</v>
      </c>
      <c r="J1244" s="8"/>
      <c r="K1244" s="114">
        <v>0</v>
      </c>
      <c r="L1244" s="8" t="s">
        <v>9317</v>
      </c>
      <c r="M1244" s="319" t="str">
        <f>VLOOKUP(TRIM(B1244),'Team Rosters'!$B$1:$N$3777,2,FALSE)</f>
        <v>BLU</v>
      </c>
      <c r="N1244" s="320">
        <f>VLOOKUP(TRIM(B1244),BirthdateDraft!$A$1:$M$7865,2,FALSE)</f>
        <v>35427</v>
      </c>
      <c r="O1244" s="99">
        <v>2024</v>
      </c>
    </row>
    <row r="1245" spans="1:15" ht="12.75" hidden="1" customHeight="1">
      <c r="A1245" s="266" t="str">
        <f>Table16[[#This Row],[PosiDT $ $ $ions2]]</f>
        <v>G @ T TE</v>
      </c>
      <c r="B1245" s="89" t="s">
        <v>7261</v>
      </c>
      <c r="C1245" s="123" t="s">
        <v>81</v>
      </c>
      <c r="D1245" t="s">
        <v>11920</v>
      </c>
      <c r="E1245"/>
      <c r="F1245"/>
      <c r="G1245"/>
      <c r="H1245"/>
      <c r="I1245" s="8">
        <v>4</v>
      </c>
      <c r="J1245" s="8">
        <v>0</v>
      </c>
      <c r="K1245" s="114">
        <v>0</v>
      </c>
      <c r="M1245" s="319" t="str">
        <f>VLOOKUP(TRIM(B1245),'Team Rosters'!$B$1:$N$3777,2,FALSE)</f>
        <v>BLU</v>
      </c>
      <c r="N1245" s="320">
        <f>VLOOKUP(TRIM(B1245),BirthdateDraft!$A$1:$M$7865,2,FALSE)</f>
        <v>35427</v>
      </c>
      <c r="O1245" s="99">
        <v>2024</v>
      </c>
    </row>
    <row r="1246" spans="1:15" ht="12.75" hidden="1" customHeight="1">
      <c r="A1246" s="266" t="str">
        <f>Table16[[#This Row],[PosiDT $ $ $ions2]]</f>
        <v>G @ TE</v>
      </c>
      <c r="B1246" s="89" t="s">
        <v>9090</v>
      </c>
      <c r="C1246" s="123" t="s">
        <v>801</v>
      </c>
      <c r="D1246" t="s">
        <v>11921</v>
      </c>
      <c r="E1246"/>
      <c r="F1246"/>
      <c r="G1246"/>
      <c r="H1246"/>
      <c r="I1246" s="8">
        <v>4</v>
      </c>
      <c r="J1246" s="8"/>
      <c r="K1246" s="114">
        <v>0</v>
      </c>
      <c r="L1246" s="8" t="s">
        <v>9317</v>
      </c>
      <c r="M1246" s="319" t="str">
        <f>VLOOKUP(TRIM(B1246),'Team Rosters'!$B$1:$N$3777,2,FALSE)</f>
        <v>DAY</v>
      </c>
      <c r="N1246" s="320">
        <f>VLOOKUP(TRIM(B1246),BirthdateDraft!$A$1:$M$7865,2,FALSE)</f>
        <v>36032</v>
      </c>
      <c r="O1246" s="99">
        <v>2024</v>
      </c>
    </row>
    <row r="1247" spans="1:15" ht="12.75" hidden="1" customHeight="1">
      <c r="A1247" s="266" t="str">
        <f>Table16[[#This Row],[PosiDT $ $ $ions2]]</f>
        <v>G @ TE</v>
      </c>
      <c r="B1247" s="89" t="s">
        <v>9090</v>
      </c>
      <c r="C1247" s="123" t="s">
        <v>801</v>
      </c>
      <c r="D1247" t="s">
        <v>11921</v>
      </c>
      <c r="E1247"/>
      <c r="F1247"/>
      <c r="G1247"/>
      <c r="H1247"/>
      <c r="I1247" s="8">
        <v>4</v>
      </c>
      <c r="J1247" s="8">
        <v>4</v>
      </c>
      <c r="K1247" s="114">
        <v>0</v>
      </c>
      <c r="M1247" s="319" t="str">
        <f>VLOOKUP(TRIM(B1247),'Team Rosters'!$B$1:$N$3777,2,FALSE)</f>
        <v>DAY</v>
      </c>
      <c r="N1247" s="320">
        <f>VLOOKUP(TRIM(B1247),BirthdateDraft!$A$1:$M$7865,2,FALSE)</f>
        <v>36032</v>
      </c>
      <c r="O1247" s="99">
        <v>2024</v>
      </c>
    </row>
    <row r="1248" spans="1:15" ht="12.75" hidden="1" customHeight="1">
      <c r="A1248" s="266" t="str">
        <f>Table16[[#This Row],[PosiDT $ $ $ions2]]</f>
        <v>G @ TE</v>
      </c>
      <c r="B1248" s="89" t="s">
        <v>5187</v>
      </c>
      <c r="C1248" s="123" t="s">
        <v>90</v>
      </c>
      <c r="D1248" t="s">
        <v>11921</v>
      </c>
      <c r="E1248"/>
      <c r="F1248"/>
      <c r="G1248"/>
      <c r="H1248"/>
      <c r="I1248" s="8">
        <v>0</v>
      </c>
      <c r="J1248" s="8"/>
      <c r="K1248" s="114">
        <v>0</v>
      </c>
      <c r="L1248" s="8" t="s">
        <v>9317</v>
      </c>
      <c r="M1248" s="319" t="e">
        <f>VLOOKUP(TRIM(B1248),'Team Rosters'!$B$1:$N$3777,2,FALSE)</f>
        <v>#N/A</v>
      </c>
      <c r="N1248" s="320">
        <f>VLOOKUP(TRIM(B1248),BirthdateDraft!$A$1:$M$7865,2,FALSE)</f>
        <v>33727</v>
      </c>
      <c r="O1248" s="99">
        <v>2024</v>
      </c>
    </row>
    <row r="1249" spans="1:15" ht="12.75" hidden="1" customHeight="1">
      <c r="A1249" s="266" t="str">
        <f>Table16[[#This Row],[PosiDT $ $ $ions2]]</f>
        <v>G @ TE</v>
      </c>
      <c r="B1249" s="89" t="s">
        <v>5187</v>
      </c>
      <c r="C1249" s="123" t="s">
        <v>90</v>
      </c>
      <c r="D1249" t="s">
        <v>11921</v>
      </c>
      <c r="E1249"/>
      <c r="F1249"/>
      <c r="G1249"/>
      <c r="H1249"/>
      <c r="I1249" s="8">
        <v>0</v>
      </c>
      <c r="J1249" s="8">
        <v>4</v>
      </c>
      <c r="K1249" s="114">
        <v>0</v>
      </c>
      <c r="M1249" s="319" t="e">
        <f>VLOOKUP(TRIM(B1249),'Team Rosters'!$B$1:$N$3777,2,FALSE)</f>
        <v>#N/A</v>
      </c>
      <c r="N1249" s="320">
        <f>VLOOKUP(TRIM(B1249),BirthdateDraft!$A$1:$M$7865,2,FALSE)</f>
        <v>33727</v>
      </c>
      <c r="O1249" s="99">
        <v>2024</v>
      </c>
    </row>
    <row r="1250" spans="1:15" ht="12.75" hidden="1" customHeight="1">
      <c r="A1250" s="266" t="str">
        <f>Table16[[#This Row],[PosiDT $ $ $ions2]]</f>
        <v>LG @</v>
      </c>
      <c r="B1250" s="89" t="s">
        <v>10000</v>
      </c>
      <c r="C1250" s="123" t="s">
        <v>797</v>
      </c>
      <c r="D1250" t="s">
        <v>11925</v>
      </c>
      <c r="E1250"/>
      <c r="F1250"/>
      <c r="G1250"/>
      <c r="H1250"/>
      <c r="I1250" s="8">
        <v>5</v>
      </c>
      <c r="J1250" s="8"/>
      <c r="K1250" s="114">
        <v>0</v>
      </c>
      <c r="M1250" s="319" t="str">
        <f>VLOOKUP(TRIM(B1250),'Team Rosters'!$B$1:$N$3777,2,FALSE)</f>
        <v>BIR</v>
      </c>
      <c r="N1250" s="320">
        <f>VLOOKUP(TRIM(B1250),BirthdateDraft!$A$1:$M$7865,2,FALSE)</f>
        <v>36276</v>
      </c>
      <c r="O1250" s="99">
        <v>2024</v>
      </c>
    </row>
    <row r="1251" spans="1:15" ht="12.75" hidden="1" customHeight="1">
      <c r="A1251" s="266" t="str">
        <f>Table16[[#This Row],[PosiDT $ $ $ions2]]</f>
        <v>LG @ T @</v>
      </c>
      <c r="B1251" s="89" t="s">
        <v>4078</v>
      </c>
      <c r="C1251" s="123" t="s">
        <v>90</v>
      </c>
      <c r="D1251" s="10" t="s">
        <v>11957</v>
      </c>
      <c r="E1251"/>
      <c r="F1251"/>
      <c r="G1251"/>
      <c r="H1251"/>
      <c r="I1251" s="8">
        <v>0</v>
      </c>
      <c r="J1251" s="8">
        <v>0</v>
      </c>
      <c r="K1251" s="114">
        <v>0</v>
      </c>
      <c r="M1251" s="319" t="e">
        <f>VLOOKUP(TRIM(B1251),'Team Rosters'!$B$1:$N$3777,2,FALSE)</f>
        <v>#N/A</v>
      </c>
      <c r="N1251" s="320">
        <f>VLOOKUP(TRIM(B1251),BirthdateDraft!$A$1:$M$7865,2,FALSE)</f>
        <v>33086</v>
      </c>
      <c r="O1251" s="99">
        <v>2024</v>
      </c>
    </row>
    <row r="1252" spans="1:15" ht="12.75" hidden="1" customHeight="1">
      <c r="A1252" s="266" t="str">
        <f>Table16[[#This Row],[PosiDT $ $ $ions2]]</f>
        <v>OC @ G</v>
      </c>
      <c r="B1252" s="89" t="s">
        <v>9132</v>
      </c>
      <c r="C1252" s="123" t="s">
        <v>1634</v>
      </c>
      <c r="D1252" t="s">
        <v>11912</v>
      </c>
      <c r="E1252"/>
      <c r="F1252"/>
      <c r="G1252"/>
      <c r="H1252"/>
      <c r="I1252" s="8">
        <v>0</v>
      </c>
      <c r="J1252" s="8">
        <v>0</v>
      </c>
      <c r="K1252" s="114">
        <v>0</v>
      </c>
      <c r="M1252" s="319" t="str">
        <f>VLOOKUP(TRIM(B1252),'Team Rosters'!$B$1:$N$3777,2,FALSE)</f>
        <v>BLU</v>
      </c>
      <c r="N1252" s="320">
        <f>VLOOKUP(TRIM(B1252),BirthdateDraft!$A$1:$M$7865,2,FALSE)</f>
        <v>35796</v>
      </c>
      <c r="O1252" s="99">
        <v>2024</v>
      </c>
    </row>
    <row r="1253" spans="1:15" ht="12.75" hidden="1" customHeight="1">
      <c r="A1253" s="266" t="str">
        <f>Table16[[#This Row],[PosiDT $ $ $ions2]]</f>
        <v>OC @ G</v>
      </c>
      <c r="B1253" s="89" t="s">
        <v>11073</v>
      </c>
      <c r="C1253" s="123" t="s">
        <v>796</v>
      </c>
      <c r="D1253" t="s">
        <v>11912</v>
      </c>
      <c r="E1253"/>
      <c r="F1253"/>
      <c r="G1253"/>
      <c r="H1253"/>
      <c r="I1253" s="8">
        <v>0</v>
      </c>
      <c r="J1253" s="8">
        <v>0</v>
      </c>
      <c r="K1253" s="114">
        <v>0</v>
      </c>
      <c r="M1253" s="319" t="e">
        <f>VLOOKUP(TRIM(B1253),'Team Rosters'!$B$1:$N$3777,2,FALSE)</f>
        <v>#N/A</v>
      </c>
      <c r="N1253" s="320">
        <f>VLOOKUP(TRIM(B1253),BirthdateDraft!$A$1:$M$7865,2,FALSE)</f>
        <v>35399</v>
      </c>
      <c r="O1253" s="99">
        <v>2024</v>
      </c>
    </row>
    <row r="1254" spans="1:15" ht="12.75" hidden="1" customHeight="1">
      <c r="A1254" s="266" t="str">
        <f>Table16[[#This Row],[PosiDT $ $ $ions2]]</f>
        <v>OC @ G</v>
      </c>
      <c r="B1254" s="89" t="s">
        <v>8080</v>
      </c>
      <c r="C1254" s="123" t="s">
        <v>801</v>
      </c>
      <c r="D1254" t="s">
        <v>11912</v>
      </c>
      <c r="E1254"/>
      <c r="F1254"/>
      <c r="G1254"/>
      <c r="H1254"/>
      <c r="I1254" s="8">
        <v>0</v>
      </c>
      <c r="J1254" s="8">
        <v>4</v>
      </c>
      <c r="K1254" s="114">
        <v>0</v>
      </c>
      <c r="M1254" s="319" t="str">
        <f>VLOOKUP(TRIM(B1254),'Team Rosters'!$B$1:$N$3777,2,FALSE)</f>
        <v>ANN</v>
      </c>
      <c r="N1254" s="320">
        <f>VLOOKUP(TRIM(B1254),BirthdateDraft!$A$1:$M$7865,2,FALSE)</f>
        <v>35290</v>
      </c>
      <c r="O1254" s="99">
        <v>2024</v>
      </c>
    </row>
    <row r="1255" spans="1:15" ht="12.75" hidden="1" customHeight="1">
      <c r="A1255" s="266" t="str">
        <f>Table16[[#This Row],[PosiDT $ $ $ions2]]</f>
        <v>OC @ G</v>
      </c>
      <c r="B1255" s="89" t="s">
        <v>7271</v>
      </c>
      <c r="C1255" s="123" t="s">
        <v>2798</v>
      </c>
      <c r="D1255" t="s">
        <v>11912</v>
      </c>
      <c r="E1255"/>
      <c r="F1255"/>
      <c r="G1255"/>
      <c r="H1255"/>
      <c r="I1255" s="8">
        <v>0</v>
      </c>
      <c r="J1255" s="8">
        <v>0</v>
      </c>
      <c r="K1255" s="114">
        <v>0</v>
      </c>
      <c r="M1255" s="319" t="e">
        <f>VLOOKUP(TRIM(B1255),'Team Rosters'!$B$1:$N$3777,2,FALSE)</f>
        <v>#N/A</v>
      </c>
      <c r="N1255" s="320">
        <f>VLOOKUP(TRIM(B1255),BirthdateDraft!$A$1:$M$7865,2,FALSE)</f>
        <v>34960</v>
      </c>
      <c r="O1255" s="99">
        <v>2024</v>
      </c>
    </row>
    <row r="1256" spans="1:15" ht="12.75" hidden="1" customHeight="1">
      <c r="A1256" s="266" t="str">
        <f>Table16[[#This Row],[PosiDT $ $ $ions2]]</f>
        <v>OT @ G @</v>
      </c>
      <c r="B1256" s="89" t="s">
        <v>3367</v>
      </c>
      <c r="C1256" s="123" t="s">
        <v>3414</v>
      </c>
      <c r="D1256" t="s">
        <v>11936</v>
      </c>
      <c r="E1256"/>
      <c r="F1256"/>
      <c r="G1256"/>
      <c r="H1256"/>
      <c r="I1256" s="8">
        <v>0</v>
      </c>
      <c r="J1256" s="8">
        <v>0</v>
      </c>
      <c r="K1256" s="114">
        <v>0</v>
      </c>
      <c r="M1256" s="319" t="str">
        <f>VLOOKUP(TRIM(B1256),'Team Rosters'!$B$1:$N$3777,2,FALSE)</f>
        <v>VER</v>
      </c>
      <c r="N1256" s="320">
        <f>VLOOKUP(TRIM(B1256),BirthdateDraft!$A$1:$M$7865,2,FALSE)</f>
        <v>31289</v>
      </c>
      <c r="O1256" s="99">
        <v>2024</v>
      </c>
    </row>
    <row r="1257" spans="1:15" ht="12.75" hidden="1" customHeight="1">
      <c r="A1257" s="266" t="str">
        <f>Table16[[#This Row],[PosiDT $ $ $ions2]]</f>
        <v>OT @ G @</v>
      </c>
      <c r="B1257" s="89" t="s">
        <v>9077</v>
      </c>
      <c r="C1257" s="123" t="s">
        <v>813</v>
      </c>
      <c r="D1257" t="s">
        <v>11936</v>
      </c>
      <c r="E1257"/>
      <c r="F1257"/>
      <c r="G1257"/>
      <c r="H1257"/>
      <c r="I1257" s="8">
        <v>4</v>
      </c>
      <c r="J1257" s="8">
        <v>4</v>
      </c>
      <c r="K1257" s="114">
        <v>0</v>
      </c>
      <c r="M1257" s="319" t="str">
        <f>VLOOKUP(TRIM(B1257),'Team Rosters'!$B$1:$N$3777,2,FALSE)</f>
        <v>ANN</v>
      </c>
      <c r="N1257" s="320">
        <f>VLOOKUP(TRIM(B1257),BirthdateDraft!$A$1:$M$7865,2,FALSE)</f>
        <v>35827</v>
      </c>
      <c r="O1257" s="99">
        <v>2024</v>
      </c>
    </row>
    <row r="1258" spans="1:15" ht="12.75" hidden="1" customHeight="1">
      <c r="A1258" s="266" t="str">
        <f>Table16[[#This Row],[PosiDT $ $ $ions2]]</f>
        <v>OT @ G @</v>
      </c>
      <c r="B1258" s="89" t="s">
        <v>11048</v>
      </c>
      <c r="C1258" s="123" t="s">
        <v>797</v>
      </c>
      <c r="D1258" t="s">
        <v>11936</v>
      </c>
      <c r="E1258"/>
      <c r="F1258"/>
      <c r="G1258"/>
      <c r="H1258"/>
      <c r="I1258" s="8">
        <v>0</v>
      </c>
      <c r="J1258" s="8">
        <v>0</v>
      </c>
      <c r="K1258" s="114">
        <v>0</v>
      </c>
      <c r="M1258" s="319" t="e">
        <f>VLOOKUP(TRIM(B1258),'Team Rosters'!$B$1:$N$3777,2,FALSE)</f>
        <v>#N/A</v>
      </c>
      <c r="N1258" s="320">
        <f>VLOOKUP(TRIM(B1258),BirthdateDraft!$A$1:$M$7865,2,FALSE)</f>
        <v>36003</v>
      </c>
      <c r="O1258" s="99">
        <v>2024</v>
      </c>
    </row>
    <row r="1259" spans="1:15" ht="12.75" hidden="1" customHeight="1">
      <c r="A1259" s="266" t="str">
        <f>Table16[[#This Row],[PosiDT $ $ $ions2]]</f>
        <v>OT @ G @</v>
      </c>
      <c r="B1259" s="89" t="s">
        <v>8115</v>
      </c>
      <c r="C1259" s="123" t="s">
        <v>804</v>
      </c>
      <c r="D1259" t="s">
        <v>11936</v>
      </c>
      <c r="E1259"/>
      <c r="F1259"/>
      <c r="G1259"/>
      <c r="H1259"/>
      <c r="I1259" s="8">
        <v>0</v>
      </c>
      <c r="J1259" s="8">
        <v>0</v>
      </c>
      <c r="K1259" s="114">
        <v>0</v>
      </c>
      <c r="M1259" s="319" t="str">
        <f>VLOOKUP(TRIM(B1259),'Team Rosters'!$B$1:$N$3777,2,FALSE)</f>
        <v>CHA</v>
      </c>
      <c r="N1259" s="320">
        <f>VLOOKUP(TRIM(B1259),BirthdateDraft!$A$1:$M$7865,2,FALSE)</f>
        <v>35521</v>
      </c>
      <c r="O1259" s="99">
        <v>2024</v>
      </c>
    </row>
    <row r="1260" spans="1:15" ht="12.75" hidden="1" customHeight="1">
      <c r="A1260" s="266" t="str">
        <f>Table16[[#This Row],[PosiDT $ $ $ions2]]</f>
        <v>OT @ G @</v>
      </c>
      <c r="B1260" s="89" t="s">
        <v>7293</v>
      </c>
      <c r="C1260" s="123" t="s">
        <v>82</v>
      </c>
      <c r="D1260" t="s">
        <v>11936</v>
      </c>
      <c r="E1260"/>
      <c r="F1260"/>
      <c r="G1260"/>
      <c r="H1260"/>
      <c r="I1260" s="8">
        <v>0</v>
      </c>
      <c r="J1260" s="8">
        <v>0</v>
      </c>
      <c r="K1260" s="114">
        <v>0</v>
      </c>
      <c r="M1260" s="319" t="e">
        <f>VLOOKUP(TRIM(B1260),'Team Rosters'!$B$1:$N$3777,2,FALSE)</f>
        <v>#N/A</v>
      </c>
      <c r="N1260" s="320">
        <f>VLOOKUP(TRIM(B1260),BirthdateDraft!$A$1:$M$7865,2,FALSE)</f>
        <v>35575</v>
      </c>
      <c r="O1260" s="99">
        <v>2024</v>
      </c>
    </row>
    <row r="1261" spans="1:15" ht="12.75" hidden="1" customHeight="1">
      <c r="A1261" s="266" t="str">
        <f>Table16[[#This Row],[PosiDT $ $ $ions2]]</f>
        <v>OT @ G @</v>
      </c>
      <c r="B1261" s="89" t="s">
        <v>8074</v>
      </c>
      <c r="C1261" s="123" t="s">
        <v>85</v>
      </c>
      <c r="D1261" t="s">
        <v>11936</v>
      </c>
      <c r="E1261"/>
      <c r="F1261"/>
      <c r="G1261"/>
      <c r="H1261"/>
      <c r="I1261" s="8">
        <v>0</v>
      </c>
      <c r="J1261" s="8">
        <v>0</v>
      </c>
      <c r="K1261" s="114">
        <v>0</v>
      </c>
      <c r="M1261" s="319" t="str">
        <f>VLOOKUP(TRIM(B1261),'Team Rosters'!$B$1:$N$3777,2,FALSE)</f>
        <v>CHA</v>
      </c>
      <c r="N1261" s="320">
        <f>VLOOKUP(TRIM(B1261),BirthdateDraft!$A$1:$M$7865,2,FALSE)</f>
        <v>35603</v>
      </c>
      <c r="O1261" s="99">
        <v>2024</v>
      </c>
    </row>
    <row r="1262" spans="1:15" ht="12.75" hidden="1" customHeight="1">
      <c r="A1262" s="266" t="str">
        <f>Table16[[#This Row],[PosiDT $ $ $ions2]]</f>
        <v>OT @ G @</v>
      </c>
      <c r="B1262" s="89" t="s">
        <v>10121</v>
      </c>
      <c r="C1262" s="123" t="s">
        <v>3414</v>
      </c>
      <c r="D1262" t="s">
        <v>11936</v>
      </c>
      <c r="E1262"/>
      <c r="F1262"/>
      <c r="G1262"/>
      <c r="H1262"/>
      <c r="I1262" s="8">
        <v>0</v>
      </c>
      <c r="J1262" s="8">
        <v>0</v>
      </c>
      <c r="K1262" s="114">
        <v>0</v>
      </c>
      <c r="M1262" s="319" t="str">
        <f>VLOOKUP(TRIM(B1262),'Team Rosters'!$B$1:$N$3777,2,FALSE)</f>
        <v>BLU</v>
      </c>
      <c r="N1262" s="320">
        <f>VLOOKUP(TRIM(B1262),BirthdateDraft!$A$1:$M$7865,2,FALSE)</f>
        <v>36445</v>
      </c>
      <c r="O1262" s="99">
        <v>2024</v>
      </c>
    </row>
    <row r="1263" spans="1:15" ht="12.75" hidden="1" customHeight="1">
      <c r="A1263" s="266" t="str">
        <f>Table16[[#This Row],[PosiDT $ $ $ions2]]</f>
        <v>OT @ G @</v>
      </c>
      <c r="B1263" s="89" t="s">
        <v>2362</v>
      </c>
      <c r="C1263" s="123" t="s">
        <v>813</v>
      </c>
      <c r="D1263" t="s">
        <v>11936</v>
      </c>
      <c r="E1263"/>
      <c r="F1263"/>
      <c r="G1263"/>
      <c r="H1263"/>
      <c r="I1263" s="8">
        <v>4</v>
      </c>
      <c r="J1263" s="8">
        <v>4</v>
      </c>
      <c r="K1263" s="114">
        <v>0</v>
      </c>
      <c r="M1263" s="319" t="str">
        <f>VLOOKUP(TRIM(B1263),'Team Rosters'!$B$1:$N$3777,2,FALSE)</f>
        <v>CHA</v>
      </c>
      <c r="N1263" s="320">
        <f>VLOOKUP(TRIM(B1263),BirthdateDraft!$A$1:$M$7865,2,FALSE)</f>
        <v>29973</v>
      </c>
      <c r="O1263" s="99">
        <v>2024</v>
      </c>
    </row>
    <row r="1264" spans="1:15" ht="12.75" hidden="1" customHeight="1">
      <c r="A1264" s="266" t="str">
        <f>Table16[[#This Row],[PosiDT $ $ $ions2]]</f>
        <v>OT @ G @</v>
      </c>
      <c r="B1264" s="89" t="s">
        <v>7298</v>
      </c>
      <c r="C1264" s="123" t="s">
        <v>798</v>
      </c>
      <c r="D1264" t="s">
        <v>11936</v>
      </c>
      <c r="E1264"/>
      <c r="F1264"/>
      <c r="G1264"/>
      <c r="H1264"/>
      <c r="I1264" s="8">
        <v>0</v>
      </c>
      <c r="J1264" s="8">
        <v>0</v>
      </c>
      <c r="K1264" s="114">
        <v>0</v>
      </c>
      <c r="M1264" s="319" t="e">
        <f>VLOOKUP(TRIM(B1264),'Team Rosters'!$B$1:$N$3777,2,FALSE)</f>
        <v>#N/A</v>
      </c>
      <c r="N1264" s="320">
        <f>VLOOKUP(TRIM(B1264),BirthdateDraft!$A$1:$M$7865,2,FALSE)</f>
        <v>34684</v>
      </c>
      <c r="O1264" s="99">
        <v>2024</v>
      </c>
    </row>
    <row r="1265" spans="1:15" ht="12.75" hidden="1" customHeight="1">
      <c r="A1265" s="266" t="str">
        <f>Table16[[#This Row],[PosiDT $ $ $ions2]]</f>
        <v>OT @ G @</v>
      </c>
      <c r="B1265" s="89" t="s">
        <v>9146</v>
      </c>
      <c r="C1265" s="123" t="s">
        <v>166</v>
      </c>
      <c r="D1265" t="s">
        <v>11936</v>
      </c>
      <c r="E1265"/>
      <c r="F1265"/>
      <c r="G1265"/>
      <c r="H1265"/>
      <c r="I1265" s="8">
        <v>0</v>
      </c>
      <c r="J1265" s="8">
        <v>0</v>
      </c>
      <c r="K1265" s="114">
        <v>0</v>
      </c>
      <c r="M1265" s="319" t="str">
        <f>VLOOKUP(TRIM(B1265),'Team Rosters'!$B$1:$N$3777,2,FALSE)</f>
        <v>NYC</v>
      </c>
      <c r="N1265" s="320">
        <f>VLOOKUP(TRIM(B1265),BirthdateDraft!$A$1:$M$7865,2,FALSE)</f>
        <v>35855</v>
      </c>
      <c r="O1265" s="99">
        <v>2024</v>
      </c>
    </row>
    <row r="1266" spans="1:15" ht="12.75" hidden="1" customHeight="1">
      <c r="A1266" s="266" t="str">
        <f>Table16[[#This Row],[PosiDT $ $ $ions2]]</f>
        <v>OT @ G @</v>
      </c>
      <c r="B1266" s="89" t="s">
        <v>11246</v>
      </c>
      <c r="C1266" s="123" t="s">
        <v>82</v>
      </c>
      <c r="D1266" t="s">
        <v>11936</v>
      </c>
      <c r="E1266"/>
      <c r="F1266"/>
      <c r="G1266"/>
      <c r="H1266"/>
      <c r="I1266" s="8">
        <v>0</v>
      </c>
      <c r="J1266" s="8">
        <v>0</v>
      </c>
      <c r="K1266" s="114">
        <v>0</v>
      </c>
      <c r="M1266" s="319" t="e">
        <f>VLOOKUP(TRIM(B1266),'Team Rosters'!$B$1:$N$3777,2,FALSE)</f>
        <v>#N/A</v>
      </c>
      <c r="N1266" s="320">
        <f>VLOOKUP(TRIM(B1266),BirthdateDraft!$A$1:$M$7865,2,FALSE)</f>
        <v>36801</v>
      </c>
      <c r="O1266" s="99">
        <v>2024</v>
      </c>
    </row>
    <row r="1267" spans="1:15" ht="12.75" hidden="1" customHeight="1">
      <c r="A1267" s="266" t="str">
        <f>Table16[[#This Row],[PosiDT $ $ $ions2]]</f>
        <v>OT @ G @</v>
      </c>
      <c r="B1267" s="89" t="s">
        <v>6469</v>
      </c>
      <c r="C1267" s="123" t="s">
        <v>800</v>
      </c>
      <c r="D1267" t="s">
        <v>11936</v>
      </c>
      <c r="E1267"/>
      <c r="F1267"/>
      <c r="G1267"/>
      <c r="H1267"/>
      <c r="I1267" s="8">
        <v>4</v>
      </c>
      <c r="J1267" s="8">
        <v>0</v>
      </c>
      <c r="K1267" s="114">
        <v>0</v>
      </c>
      <c r="M1267" s="319" t="e">
        <f>VLOOKUP(TRIM(B1267),'Team Rosters'!$B$1:$N$3777,2,FALSE)</f>
        <v>#N/A</v>
      </c>
      <c r="N1267" s="320">
        <f>VLOOKUP(TRIM(B1267),BirthdateDraft!$A$1:$M$7865,2,FALSE)</f>
        <v>34359</v>
      </c>
      <c r="O1267" s="99">
        <v>2024</v>
      </c>
    </row>
    <row r="1268" spans="1:15" ht="12.75" hidden="1" customHeight="1">
      <c r="A1268" s="266" t="str">
        <f>Table16[[#This Row],[PosiDT $ $ $ions2]]</f>
        <v>OT @ G @</v>
      </c>
      <c r="B1268" s="89" t="s">
        <v>4589</v>
      </c>
      <c r="C1268" s="123" t="s">
        <v>3414</v>
      </c>
      <c r="D1268" t="s">
        <v>11936</v>
      </c>
      <c r="E1268"/>
      <c r="F1268"/>
      <c r="G1268"/>
      <c r="H1268"/>
      <c r="I1268" s="8">
        <v>0</v>
      </c>
      <c r="J1268" s="8">
        <v>0</v>
      </c>
      <c r="K1268" s="114">
        <v>0</v>
      </c>
      <c r="M1268" s="319" t="e">
        <f>VLOOKUP(TRIM(B1268),'Team Rosters'!$B$1:$N$3777,2,FALSE)</f>
        <v>#N/A</v>
      </c>
      <c r="N1268" s="320">
        <f>VLOOKUP(TRIM(B1268),BirthdateDraft!$A$1:$M$7865,2,FALSE)</f>
        <v>33528</v>
      </c>
      <c r="O1268" s="99">
        <v>2024</v>
      </c>
    </row>
    <row r="1269" spans="1:15" ht="12.75" hidden="1" customHeight="1">
      <c r="A1269" s="266" t="str">
        <f>Table16[[#This Row],[PosiDT $ $ $ions2]]</f>
        <v>OT @ G @ TE</v>
      </c>
      <c r="B1269" s="89" t="s">
        <v>9103</v>
      </c>
      <c r="C1269" s="123" t="s">
        <v>805</v>
      </c>
      <c r="D1269" t="s">
        <v>11937</v>
      </c>
      <c r="E1269"/>
      <c r="F1269"/>
      <c r="G1269"/>
      <c r="H1269"/>
      <c r="I1269" s="8">
        <v>0</v>
      </c>
      <c r="J1269" s="8"/>
      <c r="K1269" s="114">
        <v>0</v>
      </c>
      <c r="L1269" s="8" t="s">
        <v>9317</v>
      </c>
      <c r="M1269" s="319" t="e">
        <f>VLOOKUP(TRIM(B1269),'Team Rosters'!$B$1:$N$3777,2,FALSE)</f>
        <v>#N/A</v>
      </c>
      <c r="N1269" s="320">
        <f>VLOOKUP(TRIM(B1269),BirthdateDraft!$A$1:$M$7865,2,FALSE)</f>
        <v>35065</v>
      </c>
      <c r="O1269" s="99">
        <v>2024</v>
      </c>
    </row>
    <row r="1270" spans="1:15" ht="12.75" hidden="1" customHeight="1">
      <c r="A1270" s="266" t="str">
        <f>Table16[[#This Row],[PosiDT $ $ $ions2]]</f>
        <v>OT @ G @ TE</v>
      </c>
      <c r="B1270" s="89" t="s">
        <v>9103</v>
      </c>
      <c r="C1270" s="123" t="s">
        <v>805</v>
      </c>
      <c r="D1270" t="s">
        <v>11937</v>
      </c>
      <c r="E1270"/>
      <c r="F1270"/>
      <c r="G1270"/>
      <c r="H1270"/>
      <c r="I1270" s="8">
        <v>0</v>
      </c>
      <c r="J1270" s="8">
        <v>0</v>
      </c>
      <c r="K1270" s="114">
        <v>0</v>
      </c>
      <c r="M1270" s="319" t="e">
        <f>VLOOKUP(TRIM(B1270),'Team Rosters'!$B$1:$N$3777,2,FALSE)</f>
        <v>#N/A</v>
      </c>
      <c r="N1270" s="320">
        <f>VLOOKUP(TRIM(B1270),BirthdateDraft!$A$1:$M$7865,2,FALSE)</f>
        <v>35065</v>
      </c>
      <c r="O1270" s="99">
        <v>2024</v>
      </c>
    </row>
    <row r="1271" spans="1:15" ht="12.75" hidden="1" customHeight="1">
      <c r="A1271" s="266" t="str">
        <f>Table16[[#This Row],[PosiDT $ $ $ions2]]</f>
        <v>RILB</v>
      </c>
      <c r="B1271" s="89" t="s">
        <v>6585</v>
      </c>
      <c r="C1271" s="123" t="s">
        <v>1634</v>
      </c>
      <c r="D1271" t="s">
        <v>2299</v>
      </c>
      <c r="E1271" s="115" t="s">
        <v>4305</v>
      </c>
      <c r="F1271" s="115"/>
      <c r="G1271" s="8">
        <v>3</v>
      </c>
      <c r="H1271" s="8"/>
      <c r="K1271" s="233"/>
      <c r="M1271" s="319" t="str">
        <f>VLOOKUP(TRIM(B1271),'Team Rosters'!$B$1:$N$3777,2,FALSE)</f>
        <v>JER</v>
      </c>
      <c r="N1271" s="320">
        <f>VLOOKUP(TRIM(B1271),BirthdateDraft!$A$1:$M$7865,2,FALSE)</f>
        <v>35424</v>
      </c>
      <c r="O1271" s="99">
        <v>2024</v>
      </c>
    </row>
    <row r="1272" spans="1:15" ht="12.75" hidden="1" customHeight="1">
      <c r="A1272" s="266" t="str">
        <f>Table16[[#This Row],[PosiDT $ $ $ions2]]</f>
        <v>RILB</v>
      </c>
      <c r="B1272" s="89" t="s">
        <v>434</v>
      </c>
      <c r="C1272" s="123" t="s">
        <v>806</v>
      </c>
      <c r="D1272" t="s">
        <v>2299</v>
      </c>
      <c r="E1272" s="115" t="s">
        <v>4313</v>
      </c>
      <c r="F1272" s="115"/>
      <c r="G1272" s="8">
        <v>7</v>
      </c>
      <c r="H1272" s="8"/>
      <c r="K1272" s="233"/>
      <c r="M1272" s="319" t="str">
        <f>VLOOKUP(TRIM(B1272),'Team Rosters'!$B$1:$N$3777,2,FALSE)</f>
        <v>VER</v>
      </c>
      <c r="N1272" s="320">
        <f>VLOOKUP(TRIM(B1272),BirthdateDraft!$A$1:$M$7865,2,FALSE)</f>
        <v>32896</v>
      </c>
      <c r="O1272" s="99">
        <v>2024</v>
      </c>
    </row>
    <row r="1273" spans="1:15" ht="12.75" hidden="1" customHeight="1">
      <c r="A1273" s="266" t="str">
        <f>Table16[[#This Row],[PosiDT $ $ $ions2]]</f>
        <v>RILB</v>
      </c>
      <c r="B1273" s="89" t="s">
        <v>8958</v>
      </c>
      <c r="C1273" s="123" t="s">
        <v>792</v>
      </c>
      <c r="D1273" t="s">
        <v>2299</v>
      </c>
      <c r="E1273" s="115" t="s">
        <v>4303</v>
      </c>
      <c r="F1273" s="115"/>
      <c r="G1273" s="8">
        <v>8</v>
      </c>
      <c r="H1273" s="8"/>
      <c r="K1273" s="233"/>
      <c r="M1273" s="319" t="str">
        <f>VLOOKUP(TRIM(B1273),'Team Rosters'!$B$1:$N$3777,2,FALSE)</f>
        <v>BLD</v>
      </c>
      <c r="N1273" s="320">
        <f>VLOOKUP(TRIM(B1273),BirthdateDraft!$A$1:$M$7865,2,FALSE)</f>
        <v>34881</v>
      </c>
      <c r="O1273" s="99">
        <v>2024</v>
      </c>
    </row>
    <row r="1274" spans="1:15" ht="12.75" hidden="1" customHeight="1">
      <c r="A1274" s="266" t="str">
        <f>Table16[[#This Row],[PosiDT $ $ $ions2]]</f>
        <v>RILB</v>
      </c>
      <c r="B1274" s="89" t="s">
        <v>10202</v>
      </c>
      <c r="C1274" s="123" t="s">
        <v>166</v>
      </c>
      <c r="D1274" t="s">
        <v>2299</v>
      </c>
      <c r="E1274" s="115" t="s">
        <v>4310</v>
      </c>
      <c r="F1274" s="115"/>
      <c r="G1274" s="8">
        <v>3</v>
      </c>
      <c r="H1274" s="8"/>
      <c r="K1274" s="233"/>
      <c r="M1274" s="319" t="str">
        <f>VLOOKUP(TRIM(B1274),'Team Rosters'!$B$1:$N$3777,2,FALSE)</f>
        <v>TOK</v>
      </c>
      <c r="N1274" s="320">
        <f>VLOOKUP(TRIM(B1274),BirthdateDraft!$A$1:$M$7865,2,FALSE)</f>
        <v>36123</v>
      </c>
      <c r="O1274" s="99">
        <v>2024</v>
      </c>
    </row>
    <row r="1275" spans="1:15" ht="12.75" hidden="1" customHeight="1">
      <c r="A1275" s="266" t="str">
        <f>Table16[[#This Row],[PosiDT $ $ $ions2]]</f>
        <v>RILB</v>
      </c>
      <c r="B1275" s="89" t="s">
        <v>7247</v>
      </c>
      <c r="C1275" s="123" t="s">
        <v>803</v>
      </c>
      <c r="D1275" t="s">
        <v>2299</v>
      </c>
      <c r="E1275" s="115" t="s">
        <v>4303</v>
      </c>
      <c r="F1275" s="115"/>
      <c r="G1275" s="8">
        <v>0</v>
      </c>
      <c r="H1275" s="8"/>
      <c r="K1275" s="233"/>
      <c r="M1275" s="319" t="str">
        <f>VLOOKUP(TRIM(B1275),'Team Rosters'!$B$1:$N$3777,2,FALSE)</f>
        <v>CAVE</v>
      </c>
      <c r="N1275" s="320">
        <f>VLOOKUP(TRIM(B1275),BirthdateDraft!$A$1:$M$7865,2,FALSE)</f>
        <v>35276</v>
      </c>
      <c r="O1275" s="99">
        <v>2024</v>
      </c>
    </row>
    <row r="1276" spans="1:15" ht="12.75" hidden="1" customHeight="1">
      <c r="A1276" s="266" t="str">
        <f>Table16[[#This Row],[PosiDT $ $ $ions2]]</f>
        <v>RILB</v>
      </c>
      <c r="B1276" s="89" t="s">
        <v>6601</v>
      </c>
      <c r="C1276" s="123" t="s">
        <v>797</v>
      </c>
      <c r="D1276" t="s">
        <v>2299</v>
      </c>
      <c r="E1276" s="115" t="s">
        <v>4303</v>
      </c>
      <c r="F1276" s="115"/>
      <c r="G1276" s="8">
        <v>10</v>
      </c>
      <c r="H1276" s="8"/>
      <c r="K1276" s="233"/>
      <c r="M1276" s="319" t="str">
        <f>VLOOKUP(TRIM(B1276),'Team Rosters'!$B$1:$N$3777,2,FALSE)</f>
        <v>WES</v>
      </c>
      <c r="N1276" s="320">
        <f>VLOOKUP(TRIM(B1276),BirthdateDraft!$A$1:$M$7865,2,FALSE)</f>
        <v>35327</v>
      </c>
      <c r="O1276" s="99">
        <v>2024</v>
      </c>
    </row>
    <row r="1277" spans="1:15" ht="12.75" hidden="1" customHeight="1">
      <c r="A1277" s="266" t="str">
        <f>Table16[[#This Row],[PosiDT $ $ $ions2]]</f>
        <v>RILB</v>
      </c>
      <c r="B1277" s="89" t="s">
        <v>8040</v>
      </c>
      <c r="C1277" s="123" t="s">
        <v>5991</v>
      </c>
      <c r="D1277" t="s">
        <v>2299</v>
      </c>
      <c r="E1277" s="115" t="s">
        <v>4305</v>
      </c>
      <c r="F1277" s="115"/>
      <c r="G1277" s="8">
        <v>5</v>
      </c>
      <c r="H1277" s="8"/>
      <c r="K1277" s="233"/>
      <c r="M1277" s="319" t="str">
        <f>VLOOKUP(TRIM(B1277),'Team Rosters'!$B$1:$N$3777,2,FALSE)</f>
        <v>TOL</v>
      </c>
      <c r="N1277" s="320">
        <f>VLOOKUP(TRIM(B1277),BirthdateDraft!$A$1:$M$7865,2,FALSE)</f>
        <v>36115</v>
      </c>
      <c r="O1277" s="99">
        <v>2024</v>
      </c>
    </row>
    <row r="1278" spans="1:15" ht="12.75" hidden="1" customHeight="1">
      <c r="A1278" s="266" t="str">
        <f>Table16[[#This Row],[PosiDT $ $ $ions2]]</f>
        <v>RILB</v>
      </c>
      <c r="B1278" s="89" t="s">
        <v>7144</v>
      </c>
      <c r="C1278" s="123" t="s">
        <v>90</v>
      </c>
      <c r="D1278" t="s">
        <v>2299</v>
      </c>
      <c r="E1278" s="115" t="s">
        <v>4312</v>
      </c>
      <c r="F1278" s="115"/>
      <c r="G1278" s="8">
        <v>5</v>
      </c>
      <c r="H1278" s="8"/>
      <c r="K1278" s="233"/>
      <c r="M1278" s="319" t="str">
        <f>VLOOKUP(TRIM(B1278),'Team Rosters'!$B$1:$N$3777,2,FALSE)</f>
        <v>DRA</v>
      </c>
      <c r="N1278" s="320">
        <f>VLOOKUP(TRIM(B1278),BirthdateDraft!$A$1:$M$7865,2,FALSE)</f>
        <v>35275</v>
      </c>
      <c r="O1278" s="99">
        <v>2024</v>
      </c>
    </row>
    <row r="1279" spans="1:15" ht="12.75" hidden="1" customHeight="1">
      <c r="A1279" s="266" t="str">
        <f>Table16[[#This Row],[PosiDT $ $ $ions2]]</f>
        <v>RILB</v>
      </c>
      <c r="B1279" s="446" t="s">
        <v>8911</v>
      </c>
      <c r="C1279" s="123" t="s">
        <v>805</v>
      </c>
      <c r="D1279" t="s">
        <v>2299</v>
      </c>
      <c r="E1279" s="115" t="s">
        <v>4309</v>
      </c>
      <c r="F1279" s="115"/>
      <c r="G1279" s="8">
        <v>5</v>
      </c>
      <c r="H1279" s="8"/>
      <c r="K1279" s="233"/>
      <c r="M1279" s="319" t="str">
        <f>VLOOKUP(TRIM(B1279),'Team Rosters'!$B$1:$N$3777,2,FALSE)</f>
        <v>JER</v>
      </c>
      <c r="N1279" s="320">
        <f>VLOOKUP(TRIM(B1279),BirthdateDraft!$A$1:$M$7865,2,FALSE)</f>
        <v>34913</v>
      </c>
      <c r="O1279" s="99">
        <v>2024</v>
      </c>
    </row>
    <row r="1280" spans="1:15" ht="12.75" hidden="1" customHeight="1">
      <c r="A1280" s="266" t="str">
        <f>Table16[[#This Row],[PosiDT $ $ $ions2]]</f>
        <v>RILB</v>
      </c>
      <c r="B1280" s="89" t="s">
        <v>11225</v>
      </c>
      <c r="C1280" s="123" t="s">
        <v>2798</v>
      </c>
      <c r="D1280" t="s">
        <v>2299</v>
      </c>
      <c r="E1280" s="115" t="s">
        <v>4307</v>
      </c>
      <c r="F1280" s="115"/>
      <c r="G1280" s="8">
        <v>4</v>
      </c>
      <c r="H1280" s="8"/>
      <c r="K1280" s="233"/>
      <c r="M1280" s="319" t="str">
        <f>VLOOKUP(TRIM(B1280),'Team Rosters'!$B$1:$N$3777,2,FALSE)</f>
        <v>TOL</v>
      </c>
      <c r="N1280" s="320">
        <f>VLOOKUP(TRIM(B1280),BirthdateDraft!$A$1:$M$7865,2,FALSE)</f>
        <v>36876</v>
      </c>
      <c r="O1280" s="99">
        <v>2024</v>
      </c>
    </row>
    <row r="1281" spans="1:15" ht="12.75" hidden="1" customHeight="1">
      <c r="A1281" s="266" t="str">
        <f>Table16[[#This Row],[PosiDT $ $ $ions2]]</f>
        <v>RILB</v>
      </c>
      <c r="B1281" s="89" t="s">
        <v>7993</v>
      </c>
      <c r="C1281" s="123" t="s">
        <v>801</v>
      </c>
      <c r="D1281" t="s">
        <v>2299</v>
      </c>
      <c r="E1281" s="115" t="s">
        <v>4312</v>
      </c>
      <c r="F1281" s="115"/>
      <c r="G1281" s="8">
        <v>5</v>
      </c>
      <c r="H1281" s="8"/>
      <c r="K1281" s="233"/>
      <c r="M1281" s="319" t="str">
        <f>VLOOKUP(TRIM(B1281),'Team Rosters'!$B$1:$N$3777,2,FALSE)</f>
        <v>ROS</v>
      </c>
      <c r="N1281" s="320">
        <f>VLOOKUP(TRIM(B1281),BirthdateDraft!$A$1:$M$7865,2,FALSE)</f>
        <v>36385</v>
      </c>
      <c r="O1281" s="99">
        <v>2024</v>
      </c>
    </row>
    <row r="1282" spans="1:15" ht="12.75" hidden="1" customHeight="1">
      <c r="A1282" s="266" t="str">
        <f>Table16[[#This Row],[PosiDT $ $ $ions2]]</f>
        <v>RILB</v>
      </c>
      <c r="B1282" s="89" t="s">
        <v>11259</v>
      </c>
      <c r="C1282" s="123" t="s">
        <v>5390</v>
      </c>
      <c r="D1282" t="s">
        <v>2299</v>
      </c>
      <c r="E1282" s="115" t="s">
        <v>4305</v>
      </c>
      <c r="F1282" s="115"/>
      <c r="G1282" s="8">
        <v>0</v>
      </c>
      <c r="H1282" s="8"/>
      <c r="K1282" s="233"/>
      <c r="M1282" s="319" t="str">
        <f>VLOOKUP(TRIM(B1282),'Team Rosters'!$B$1:$N$3777,2,FALSE)</f>
        <v>WES</v>
      </c>
      <c r="N1282" s="320">
        <f>VLOOKUP(TRIM(B1282),BirthdateDraft!$A$1:$M$7865,2,FALSE)</f>
        <v>35456</v>
      </c>
      <c r="O1282" s="99">
        <v>2024</v>
      </c>
    </row>
    <row r="1283" spans="1:15" ht="12.75" hidden="1" customHeight="1">
      <c r="A1283" s="266" t="str">
        <f>Table16[[#This Row],[PosiDT $ $ $ions2]]</f>
        <v>RILB</v>
      </c>
      <c r="B1283" s="89" t="s">
        <v>7968</v>
      </c>
      <c r="C1283" s="123" t="s">
        <v>808</v>
      </c>
      <c r="D1283" t="s">
        <v>2299</v>
      </c>
      <c r="E1283" s="115" t="s">
        <v>4923</v>
      </c>
      <c r="F1283" s="115"/>
      <c r="G1283" s="8">
        <v>6</v>
      </c>
      <c r="H1283" s="8"/>
      <c r="K1283" s="233"/>
      <c r="M1283" s="319" t="str">
        <f>VLOOKUP(TRIM(B1283),'Team Rosters'!$B$1:$N$3777,2,FALSE)</f>
        <v>LAS</v>
      </c>
      <c r="N1283" s="320">
        <f>VLOOKUP(TRIM(B1283),BirthdateDraft!$A$1:$M$7865,2,FALSE)</f>
        <v>34310</v>
      </c>
      <c r="O1283" s="99">
        <v>2024</v>
      </c>
    </row>
    <row r="1284" spans="1:15" ht="12.75" hidden="1" customHeight="1">
      <c r="A1284" s="266" t="str">
        <f>Table16[[#This Row],[PosiDT $ $ $ions2]]</f>
        <v>RILB</v>
      </c>
      <c r="B1284" s="89" t="s">
        <v>316</v>
      </c>
      <c r="C1284" s="123" t="s">
        <v>813</v>
      </c>
      <c r="D1284" t="s">
        <v>2299</v>
      </c>
      <c r="E1284" s="115" t="s">
        <v>4308</v>
      </c>
      <c r="F1284" s="115"/>
      <c r="G1284" s="8">
        <v>6</v>
      </c>
      <c r="H1284" s="8"/>
      <c r="K1284" s="233"/>
      <c r="M1284" s="319" t="str">
        <f>VLOOKUP(TRIM(B1284),'Team Rosters'!$B$1:$N$3777,2,FALSE)</f>
        <v>CAVE</v>
      </c>
      <c r="N1284" s="320">
        <f>VLOOKUP(TRIM(B1284),BirthdateDraft!$A$1:$M$7865,2,FALSE)</f>
        <v>33051</v>
      </c>
      <c r="O1284" s="99">
        <v>2024</v>
      </c>
    </row>
    <row r="1285" spans="1:15" ht="12.75" hidden="1" customHeight="1">
      <c r="A1285" s="266" t="str">
        <f>Table16[[#This Row],[PosiDT $ $ $ions2]]</f>
        <v>RILB</v>
      </c>
      <c r="B1285" s="89" t="s">
        <v>10041</v>
      </c>
      <c r="C1285" s="123" t="s">
        <v>817</v>
      </c>
      <c r="D1285" t="s">
        <v>2299</v>
      </c>
      <c r="E1285" s="115" t="s">
        <v>4297</v>
      </c>
      <c r="F1285" s="115"/>
      <c r="G1285" s="8">
        <v>7</v>
      </c>
      <c r="H1285" s="8"/>
      <c r="K1285" s="233"/>
      <c r="M1285" s="319" t="str">
        <f>VLOOKUP(TRIM(B1285),'Team Rosters'!$B$1:$N$3777,2,FALSE)</f>
        <v>ACM</v>
      </c>
      <c r="N1285" s="320">
        <f>VLOOKUP(TRIM(B1285),BirthdateDraft!$A$1:$M$7865,2,FALSE)</f>
        <v>36654</v>
      </c>
      <c r="O1285" s="99">
        <v>2024</v>
      </c>
    </row>
    <row r="1286" spans="1:15" ht="12.75" hidden="1" customHeight="1">
      <c r="A1286" s="266" t="str">
        <f>Table16[[#This Row],[PosiDT $ $ $ions2]]</f>
        <v>RILB</v>
      </c>
      <c r="B1286" s="89" t="s">
        <v>7928</v>
      </c>
      <c r="C1286" s="123" t="s">
        <v>790</v>
      </c>
      <c r="D1286" t="s">
        <v>2299</v>
      </c>
      <c r="E1286" s="115" t="s">
        <v>4299</v>
      </c>
      <c r="F1286" s="115"/>
      <c r="G1286" s="8">
        <v>4</v>
      </c>
      <c r="H1286" s="8"/>
      <c r="K1286" s="233"/>
      <c r="M1286" s="319" t="e">
        <f>VLOOKUP(TRIM(B1286),'Team Rosters'!$B$1:$N$3777,2,FALSE)</f>
        <v>#N/A</v>
      </c>
      <c r="N1286" s="320">
        <f>VLOOKUP(TRIM(B1286),BirthdateDraft!$A$1:$M$7865,2,FALSE)</f>
        <v>35247</v>
      </c>
      <c r="O1286" s="99">
        <v>2024</v>
      </c>
    </row>
    <row r="1287" spans="1:15" ht="12.75" hidden="1" customHeight="1">
      <c r="A1287" s="266" t="str">
        <f>Table16[[#This Row],[PosiDT $ $ $ions2]]</f>
        <v>RILB OLB</v>
      </c>
      <c r="B1287" s="89" t="s">
        <v>7123</v>
      </c>
      <c r="C1287" s="123" t="s">
        <v>785</v>
      </c>
      <c r="D1287" t="s">
        <v>11390</v>
      </c>
      <c r="E1287" s="115" t="s">
        <v>4311</v>
      </c>
      <c r="F1287" s="115" t="s">
        <v>4311</v>
      </c>
      <c r="G1287" s="8">
        <v>3</v>
      </c>
      <c r="H1287" s="8"/>
      <c r="K1287" s="233"/>
      <c r="M1287" s="319" t="str">
        <f>VLOOKUP(TRIM(B1287),'Team Rosters'!$B$1:$N$3777,2,FALSE)</f>
        <v>NYC</v>
      </c>
      <c r="N1287" s="320">
        <f>VLOOKUP(TRIM(B1287),BirthdateDraft!$A$1:$M$7865,2,FALSE)</f>
        <v>35336</v>
      </c>
      <c r="O1287" s="99">
        <v>2024</v>
      </c>
    </row>
    <row r="1288" spans="1:15" ht="12.75" hidden="1" customHeight="1">
      <c r="A1288" s="266" t="str">
        <f>Table16[[#This Row],[PosiDT $ $ $ions2]]</f>
        <v>RLB</v>
      </c>
      <c r="B1288" s="89" t="s">
        <v>10166</v>
      </c>
      <c r="C1288" s="123" t="s">
        <v>82</v>
      </c>
      <c r="D1288" t="s">
        <v>2283</v>
      </c>
      <c r="E1288" s="115" t="s">
        <v>4296</v>
      </c>
      <c r="F1288" s="115"/>
      <c r="G1288" s="8">
        <v>0</v>
      </c>
      <c r="H1288" s="8"/>
      <c r="K1288" s="233"/>
      <c r="M1288" s="319" t="str">
        <f>VLOOKUP(TRIM(B1288),'Team Rosters'!$B$1:$N$3777,2,FALSE)</f>
        <v>LON</v>
      </c>
      <c r="N1288" s="320">
        <f>VLOOKUP(TRIM(B1288),BirthdateDraft!$A$1:$M$7865,2,FALSE)</f>
        <v>36166</v>
      </c>
      <c r="O1288" s="99">
        <v>2024</v>
      </c>
    </row>
    <row r="1289" spans="1:15" ht="12.75" hidden="1" customHeight="1">
      <c r="A1289" s="266" t="str">
        <f>Table16[[#This Row],[PosiDT $ $ $ions2]]</f>
        <v>RLB</v>
      </c>
      <c r="B1289" s="89" t="s">
        <v>11016</v>
      </c>
      <c r="C1289" s="123" t="s">
        <v>83</v>
      </c>
      <c r="D1289" t="s">
        <v>2283</v>
      </c>
      <c r="E1289" s="115" t="s">
        <v>4298</v>
      </c>
      <c r="F1289" s="115"/>
      <c r="G1289" s="8">
        <v>4</v>
      </c>
      <c r="H1289" s="8"/>
      <c r="K1289" s="233"/>
      <c r="M1289" s="319" t="str">
        <f>VLOOKUP(TRIM(B1289),'Team Rosters'!$B$1:$N$3777,2,FALSE)</f>
        <v>CAVE</v>
      </c>
      <c r="N1289" s="320">
        <f>VLOOKUP(TRIM(B1289),BirthdateDraft!$A$1:$M$7865,2,FALSE)</f>
        <v>36760</v>
      </c>
      <c r="O1289" s="99">
        <v>2024</v>
      </c>
    </row>
    <row r="1290" spans="1:15" ht="12.75" hidden="1" customHeight="1">
      <c r="A1290" s="266" t="str">
        <f>Table16[[#This Row],[PosiDT $ $ $ions2]]</f>
        <v>RLB</v>
      </c>
      <c r="B1290" s="89" t="s">
        <v>6092</v>
      </c>
      <c r="C1290" s="123" t="s">
        <v>804</v>
      </c>
      <c r="D1290" t="s">
        <v>2283</v>
      </c>
      <c r="E1290" s="115" t="s">
        <v>4303</v>
      </c>
      <c r="F1290" s="115"/>
      <c r="G1290" s="8">
        <v>0</v>
      </c>
      <c r="H1290" s="8"/>
      <c r="K1290" s="233"/>
      <c r="M1290" s="319" t="str">
        <f>VLOOKUP(TRIM(B1290),'Team Rosters'!$B$1:$N$3777,2,FALSE)</f>
        <v>JER</v>
      </c>
      <c r="N1290" s="320">
        <f>VLOOKUP(TRIM(B1290),BirthdateDraft!$A$1:$M$7865,2,FALSE)</f>
        <v>34680</v>
      </c>
      <c r="O1290" s="99">
        <v>2024</v>
      </c>
    </row>
    <row r="1291" spans="1:15" ht="12.75" hidden="1" customHeight="1">
      <c r="A1291" s="266" t="str">
        <f>Table16[[#This Row],[PosiDT $ $ $ions2]]</f>
        <v>RLB</v>
      </c>
      <c r="B1291" s="89" t="s">
        <v>8894</v>
      </c>
      <c r="C1291" s="123" t="s">
        <v>8191</v>
      </c>
      <c r="D1291" t="s">
        <v>2283</v>
      </c>
      <c r="E1291" s="115" t="s">
        <v>4303</v>
      </c>
      <c r="F1291" s="115"/>
      <c r="G1291" s="8">
        <v>3</v>
      </c>
      <c r="H1291" s="8"/>
      <c r="K1291" s="233"/>
      <c r="M1291" s="319" t="str">
        <f>VLOOKUP(TRIM(B1291),'Team Rosters'!$B$1:$N$3777,2,FALSE)</f>
        <v>TOL</v>
      </c>
      <c r="N1291" s="320">
        <f>VLOOKUP(TRIM(B1291),BirthdateDraft!$A$1:$M$7865,2,FALSE)</f>
        <v>36008</v>
      </c>
      <c r="O1291" s="99">
        <v>2024</v>
      </c>
    </row>
    <row r="1292" spans="1:15" ht="12.75" hidden="1" customHeight="1">
      <c r="A1292" s="266" t="str">
        <f>Table16[[#This Row],[PosiDT $ $ $ions2]]</f>
        <v>RLB</v>
      </c>
      <c r="B1292" s="89" t="s">
        <v>7998</v>
      </c>
      <c r="C1292" s="123" t="s">
        <v>814</v>
      </c>
      <c r="D1292" t="s">
        <v>2283</v>
      </c>
      <c r="E1292" s="115" t="s">
        <v>4312</v>
      </c>
      <c r="F1292" s="115"/>
      <c r="G1292" s="8">
        <v>5</v>
      </c>
      <c r="H1292" s="8"/>
      <c r="K1292" s="233"/>
      <c r="M1292" s="319" t="str">
        <f>VLOOKUP(TRIM(B1292),'Team Rosters'!$B$1:$N$3777,2,FALSE)</f>
        <v>BIR</v>
      </c>
      <c r="N1292" s="320">
        <f>VLOOKUP(TRIM(B1292),BirthdateDraft!$A$1:$M$7865,2,FALSE)</f>
        <v>35971</v>
      </c>
      <c r="O1292" s="99">
        <v>2024</v>
      </c>
    </row>
    <row r="1293" spans="1:15" ht="12.75" hidden="1" customHeight="1">
      <c r="A1293" s="266" t="str">
        <f>Table16[[#This Row],[PosiDT $ $ $ions2]]</f>
        <v>RLB</v>
      </c>
      <c r="B1293" s="89" t="s">
        <v>7214</v>
      </c>
      <c r="C1293" s="123" t="s">
        <v>793</v>
      </c>
      <c r="D1293" t="s">
        <v>2283</v>
      </c>
      <c r="E1293" s="115" t="s">
        <v>4313</v>
      </c>
      <c r="F1293" s="115"/>
      <c r="G1293" s="8">
        <v>5</v>
      </c>
      <c r="H1293" s="8"/>
      <c r="K1293" s="233"/>
      <c r="M1293" s="319" t="str">
        <f>VLOOKUP(TRIM(B1293),'Team Rosters'!$B$1:$N$3777,2,FALSE)</f>
        <v>LON</v>
      </c>
      <c r="N1293" s="320">
        <f>VLOOKUP(TRIM(B1293),BirthdateDraft!$A$1:$M$7865,2,FALSE)</f>
        <v>35289</v>
      </c>
      <c r="O1293" s="99">
        <v>2024</v>
      </c>
    </row>
    <row r="1294" spans="1:15" ht="12.75" hidden="1" customHeight="1">
      <c r="A1294" s="266" t="str">
        <f>Table16[[#This Row],[PosiDT $ $ $ions2]]</f>
        <v>RLB</v>
      </c>
      <c r="B1294" s="89" t="s">
        <v>8031</v>
      </c>
      <c r="C1294" s="123" t="s">
        <v>799</v>
      </c>
      <c r="D1294" t="s">
        <v>2283</v>
      </c>
      <c r="E1294" s="115" t="s">
        <v>4303</v>
      </c>
      <c r="F1294" s="115"/>
      <c r="G1294" s="8">
        <v>3</v>
      </c>
      <c r="H1294" s="8"/>
      <c r="K1294" s="233"/>
      <c r="M1294" s="319" t="str">
        <f>VLOOKUP(TRIM(B1294),'Team Rosters'!$B$1:$N$3777,2,FALSE)</f>
        <v>ROS</v>
      </c>
      <c r="N1294" s="320">
        <f>VLOOKUP(TRIM(B1294),BirthdateDraft!$A$1:$M$7865,2,FALSE)</f>
        <v>35841</v>
      </c>
      <c r="O1294" s="99">
        <v>2024</v>
      </c>
    </row>
    <row r="1295" spans="1:15" ht="12.75" hidden="1" customHeight="1">
      <c r="A1295" s="266" t="str">
        <f>Table16[[#This Row],[PosiDT $ $ $ions2]]</f>
        <v>RLB</v>
      </c>
      <c r="B1295" s="89" t="s">
        <v>7230</v>
      </c>
      <c r="C1295" s="123" t="s">
        <v>798</v>
      </c>
      <c r="D1295" t="s">
        <v>2283</v>
      </c>
      <c r="E1295" s="115" t="s">
        <v>4312</v>
      </c>
      <c r="F1295" s="115"/>
      <c r="G1295" s="8">
        <v>3</v>
      </c>
      <c r="H1295" s="8"/>
      <c r="K1295" s="233"/>
      <c r="M1295" s="319" t="str">
        <f>VLOOKUP(TRIM(B1295),'Team Rosters'!$B$1:$N$3777,2,FALSE)</f>
        <v>DAY</v>
      </c>
      <c r="N1295" s="320">
        <f>VLOOKUP(TRIM(B1295),BirthdateDraft!$A$1:$M$7865,2,FALSE)</f>
        <v>35575</v>
      </c>
      <c r="O1295" s="99">
        <v>2024</v>
      </c>
    </row>
    <row r="1296" spans="1:15" ht="12.75" hidden="1" customHeight="1">
      <c r="A1296" s="266" t="str">
        <f>Table16[[#This Row],[PosiDT $ $ $ions2]]</f>
        <v>RLB</v>
      </c>
      <c r="B1296" s="89" t="s">
        <v>10050</v>
      </c>
      <c r="C1296" s="123" t="s">
        <v>85</v>
      </c>
      <c r="D1296" t="s">
        <v>2283</v>
      </c>
      <c r="E1296" s="115" t="s">
        <v>4305</v>
      </c>
      <c r="F1296" s="115"/>
      <c r="G1296" s="8">
        <v>4</v>
      </c>
      <c r="H1296" s="8"/>
      <c r="K1296" s="233"/>
      <c r="M1296" s="319" t="str">
        <f>VLOOKUP(TRIM(B1296),'Team Rosters'!$B$1:$N$3777,2,FALSE)</f>
        <v>TOR</v>
      </c>
      <c r="N1296" s="320">
        <f>VLOOKUP(TRIM(B1296),BirthdateDraft!$A$1:$M$7865,2,FALSE)</f>
        <v>36907</v>
      </c>
      <c r="O1296" s="99">
        <v>2024</v>
      </c>
    </row>
    <row r="1297" spans="1:15" ht="12.75" hidden="1" customHeight="1">
      <c r="A1297" s="266" t="str">
        <f>Table16[[#This Row],[PosiDT $ $ $ions2]]</f>
        <v>RLB</v>
      </c>
      <c r="B1297" s="89" t="s">
        <v>7992</v>
      </c>
      <c r="C1297" s="123" t="s">
        <v>800</v>
      </c>
      <c r="D1297" t="s">
        <v>2283</v>
      </c>
      <c r="E1297" s="115" t="s">
        <v>4310</v>
      </c>
      <c r="F1297" s="115"/>
      <c r="G1297" s="8">
        <v>3</v>
      </c>
      <c r="H1297" s="8"/>
      <c r="K1297" s="233"/>
      <c r="M1297" s="319" t="str">
        <f>VLOOKUP(TRIM(B1297),'Team Rosters'!$B$1:$N$3777,2,FALSE)</f>
        <v>VIR</v>
      </c>
      <c r="N1297" s="320">
        <f>VLOOKUP(TRIM(B1297),BirthdateDraft!$A$1:$M$7865,2,FALSE)</f>
        <v>35770</v>
      </c>
      <c r="O1297" s="99">
        <v>2024</v>
      </c>
    </row>
    <row r="1298" spans="1:15" ht="12.75" hidden="1" customHeight="1">
      <c r="A1298" s="266" t="str">
        <f>Table16[[#This Row],[PosiDT $ $ $ions2]]</f>
        <v>RLB</v>
      </c>
      <c r="B1298" s="89" t="s">
        <v>11392</v>
      </c>
      <c r="C1298" s="123" t="s">
        <v>3414</v>
      </c>
      <c r="D1298" t="s">
        <v>2283</v>
      </c>
      <c r="E1298" s="115" t="s">
        <v>4297</v>
      </c>
      <c r="F1298" s="115"/>
      <c r="G1298" s="8">
        <v>12</v>
      </c>
      <c r="H1298" s="8">
        <v>1</v>
      </c>
      <c r="K1298" s="233"/>
      <c r="M1298" s="319" t="str">
        <f>VLOOKUP(TRIM(B1298),'Team Rosters'!$B$1:$N$3777,2,FALSE)</f>
        <v>BEA</v>
      </c>
      <c r="N1298" s="320">
        <f>VLOOKUP(TRIM(B1298),BirthdateDraft!$A$1:$M$7865,2,FALSE)</f>
        <v>36168</v>
      </c>
      <c r="O1298" s="99">
        <v>2024</v>
      </c>
    </row>
    <row r="1299" spans="1:15" ht="12.75" hidden="1" customHeight="1">
      <c r="A1299" s="266" t="str">
        <f>Table16[[#This Row],[PosiDT $ $ $ions2]]</f>
        <v>RLB</v>
      </c>
      <c r="B1299" s="89" t="s">
        <v>10307</v>
      </c>
      <c r="C1299" s="123" t="s">
        <v>795</v>
      </c>
      <c r="D1299" t="s">
        <v>2283</v>
      </c>
      <c r="E1299" s="115" t="s">
        <v>4303</v>
      </c>
      <c r="F1299" s="115"/>
      <c r="G1299" s="8">
        <v>6</v>
      </c>
      <c r="H1299" s="8"/>
      <c r="K1299" s="233"/>
      <c r="M1299" s="319" t="str">
        <f>VLOOKUP(TRIM(B1299),'Team Rosters'!$B$1:$N$3777,2,FALSE)</f>
        <v>FER</v>
      </c>
      <c r="N1299" s="320">
        <f>VLOOKUP(TRIM(B1299),BirthdateDraft!$A$1:$M$7865,2,FALSE)</f>
        <v>36465</v>
      </c>
      <c r="O1299" s="99">
        <v>2024</v>
      </c>
    </row>
    <row r="1300" spans="1:15" ht="12.75" hidden="1" customHeight="1">
      <c r="A1300" s="266" t="str">
        <f>Table16[[#This Row],[PosiDT $ $ $ions2]]</f>
        <v>RLB</v>
      </c>
      <c r="B1300" s="89" t="s">
        <v>7113</v>
      </c>
      <c r="C1300" s="123" t="s">
        <v>81</v>
      </c>
      <c r="D1300" t="s">
        <v>2283</v>
      </c>
      <c r="E1300" s="115" t="s">
        <v>4310</v>
      </c>
      <c r="F1300" s="115"/>
      <c r="G1300" s="8">
        <v>4</v>
      </c>
      <c r="H1300" s="8"/>
      <c r="K1300" s="233"/>
      <c r="M1300" s="319" t="str">
        <f>VLOOKUP(TRIM(B1300),'Team Rosters'!$B$1:$N$3777,2,FALSE)</f>
        <v>TOR</v>
      </c>
      <c r="N1300" s="320">
        <f>VLOOKUP(TRIM(B1300),BirthdateDraft!$A$1:$M$7865,2,FALSE)</f>
        <v>35206</v>
      </c>
      <c r="O1300" s="99">
        <v>2024</v>
      </c>
    </row>
    <row r="1301" spans="1:15" ht="12.75" hidden="1" customHeight="1">
      <c r="A1301" s="266" t="str">
        <f>Table16[[#This Row],[PosiDT $ $ $ions2]]</f>
        <v>RLB</v>
      </c>
      <c r="B1301" s="89" t="s">
        <v>7145</v>
      </c>
      <c r="C1301" s="123" t="s">
        <v>796</v>
      </c>
      <c r="D1301" t="s">
        <v>2283</v>
      </c>
      <c r="E1301" s="115" t="s">
        <v>4303</v>
      </c>
      <c r="F1301" s="115"/>
      <c r="G1301" s="8">
        <v>3</v>
      </c>
      <c r="H1301" s="8"/>
      <c r="K1301" s="233"/>
      <c r="M1301" s="319" t="str">
        <f>VLOOKUP(TRIM(B1301),'Team Rosters'!$B$1:$N$3777,2,FALSE)</f>
        <v>WES</v>
      </c>
      <c r="N1301" s="320">
        <f>VLOOKUP(TRIM(B1301),BirthdateDraft!$A$1:$M$7865,2,FALSE)</f>
        <v>34851</v>
      </c>
      <c r="O1301" s="99">
        <v>2024</v>
      </c>
    </row>
    <row r="1302" spans="1:15" ht="12.75" hidden="1" customHeight="1">
      <c r="A1302" s="266" t="str">
        <f>Table16[[#This Row],[PosiDT $ $ $ions2]]</f>
        <v>RLB</v>
      </c>
      <c r="B1302" s="89" t="s">
        <v>8954</v>
      </c>
      <c r="C1302" s="123" t="s">
        <v>791</v>
      </c>
      <c r="D1302" t="s">
        <v>2283</v>
      </c>
      <c r="E1302" s="115" t="s">
        <v>4297</v>
      </c>
      <c r="F1302" s="115"/>
      <c r="G1302" s="8">
        <v>3</v>
      </c>
      <c r="H1302" s="8"/>
      <c r="K1302" s="233"/>
      <c r="M1302" s="319" t="str">
        <f>VLOOKUP(TRIM(B1302),'Team Rosters'!$B$1:$N$3777,2,FALSE)</f>
        <v>ACM</v>
      </c>
      <c r="N1302" s="320">
        <f>VLOOKUP(TRIM(B1302),BirthdateDraft!$A$1:$M$7865,2,FALSE)</f>
        <v>36312</v>
      </c>
      <c r="O1302" s="99">
        <v>2024</v>
      </c>
    </row>
    <row r="1303" spans="1:15" ht="12.75" hidden="1" customHeight="1">
      <c r="A1303" s="266" t="str">
        <f>Table16[[#This Row],[PosiDT $ $ $ions2]]</f>
        <v>ROLB</v>
      </c>
      <c r="B1303" s="89" t="s">
        <v>9149</v>
      </c>
      <c r="C1303" s="123" t="s">
        <v>805</v>
      </c>
      <c r="D1303" t="s">
        <v>2289</v>
      </c>
      <c r="E1303" s="115" t="s">
        <v>4923</v>
      </c>
      <c r="F1303" s="115"/>
      <c r="G1303" s="8">
        <v>12</v>
      </c>
      <c r="H1303" s="8">
        <v>9</v>
      </c>
      <c r="K1303" s="233"/>
      <c r="M1303" s="319" t="str">
        <f>VLOOKUP(TRIM(B1303),'Team Rosters'!$B$1:$N$3777,2,FALSE)</f>
        <v>TOR</v>
      </c>
      <c r="N1303" s="320">
        <f>VLOOKUP(TRIM(B1303),BirthdateDraft!$A$1:$M$7865,2,FALSE)</f>
        <v>35624</v>
      </c>
      <c r="O1303" s="99">
        <v>2024</v>
      </c>
    </row>
    <row r="1304" spans="1:15" ht="12.75" hidden="1" customHeight="1">
      <c r="A1304" s="266" t="str">
        <f>Table16[[#This Row],[PosiDT $ $ $ions2]]</f>
        <v>ROLB</v>
      </c>
      <c r="B1304" s="89" t="s">
        <v>9002</v>
      </c>
      <c r="C1304" s="123" t="s">
        <v>808</v>
      </c>
      <c r="D1304" t="s">
        <v>2289</v>
      </c>
      <c r="E1304" s="115" t="s">
        <v>4298</v>
      </c>
      <c r="F1304" s="115"/>
      <c r="G1304" s="8">
        <v>9</v>
      </c>
      <c r="H1304" s="8"/>
      <c r="K1304" s="233"/>
      <c r="M1304" s="319" t="str">
        <f>VLOOKUP(TRIM(B1304),'Team Rosters'!$B$1:$N$3777,2,FALSE)</f>
        <v>TOK</v>
      </c>
      <c r="N1304" s="320">
        <f>VLOOKUP(TRIM(B1304),BirthdateDraft!$A$1:$M$7865,2,FALSE)</f>
        <v>36192</v>
      </c>
      <c r="O1304" s="99">
        <v>2024</v>
      </c>
    </row>
    <row r="1305" spans="1:15" ht="12.75" hidden="1" customHeight="1">
      <c r="A1305" s="266" t="str">
        <f>Table16[[#This Row],[PosiDT $ $ $ions2]]</f>
        <v>ROLB</v>
      </c>
      <c r="B1305" s="89" t="s">
        <v>6538</v>
      </c>
      <c r="C1305" s="123" t="s">
        <v>1634</v>
      </c>
      <c r="D1305" t="s">
        <v>2289</v>
      </c>
      <c r="E1305" s="115" t="s">
        <v>4303</v>
      </c>
      <c r="F1305" s="115"/>
      <c r="G1305" s="8">
        <v>12</v>
      </c>
      <c r="H1305" s="8">
        <v>3</v>
      </c>
      <c r="K1305" s="233"/>
      <c r="M1305" s="319" t="str">
        <f>VLOOKUP(TRIM(B1305),'Team Rosters'!$B$1:$N$3777,2,FALSE)</f>
        <v>BLU</v>
      </c>
      <c r="N1305" s="320">
        <f>VLOOKUP(TRIM(B1305),BirthdateDraft!$A$1:$M$7865,2,FALSE)</f>
        <v>35240</v>
      </c>
      <c r="O1305" s="99">
        <v>2024</v>
      </c>
    </row>
    <row r="1306" spans="1:15" ht="12.75" hidden="1" customHeight="1">
      <c r="A1306" s="266" t="str">
        <f>Table16[[#This Row],[PosiDT $ $ $ions2]]</f>
        <v>ROLB</v>
      </c>
      <c r="B1306" s="89" t="s">
        <v>11047</v>
      </c>
      <c r="C1306" s="123" t="s">
        <v>806</v>
      </c>
      <c r="D1306" t="s">
        <v>2289</v>
      </c>
      <c r="E1306" s="115" t="s">
        <v>4297</v>
      </c>
      <c r="F1306" s="115"/>
      <c r="G1306" s="8">
        <v>10</v>
      </c>
      <c r="H1306" s="8"/>
      <c r="K1306" s="233"/>
      <c r="M1306" s="319" t="str">
        <f>VLOOKUP(TRIM(B1306),'Team Rosters'!$B$1:$N$3777,2,FALSE)</f>
        <v>VER</v>
      </c>
      <c r="N1306" s="320">
        <f>VLOOKUP(TRIM(B1306),BirthdateDraft!$A$1:$M$7865,2,FALSE)</f>
        <v>36310</v>
      </c>
      <c r="O1306" s="99">
        <v>2024</v>
      </c>
    </row>
    <row r="1307" spans="1:15" ht="12.75" hidden="1" customHeight="1">
      <c r="A1307" s="266" t="str">
        <f>Table16[[#This Row],[PosiDT $ $ $ions2]]</f>
        <v>ROLB</v>
      </c>
      <c r="B1307" s="89" t="s">
        <v>9981</v>
      </c>
      <c r="C1307" s="123" t="s">
        <v>792</v>
      </c>
      <c r="D1307" t="s">
        <v>2289</v>
      </c>
      <c r="E1307" s="115" t="s">
        <v>4299</v>
      </c>
      <c r="F1307" s="115"/>
      <c r="G1307" s="8">
        <v>10</v>
      </c>
      <c r="H1307" s="8"/>
      <c r="K1307" s="233"/>
      <c r="M1307" s="319" t="str">
        <f>VLOOKUP(TRIM(B1307),'Team Rosters'!$B$1:$N$3777,2,FALSE)</f>
        <v>NYC</v>
      </c>
      <c r="N1307" s="320">
        <f>VLOOKUP(TRIM(B1307),BirthdateDraft!$A$1:$M$7865,2,FALSE)</f>
        <v>36183</v>
      </c>
      <c r="O1307" s="99">
        <v>2024</v>
      </c>
    </row>
    <row r="1308" spans="1:15" ht="12.75" hidden="1" customHeight="1">
      <c r="A1308" s="266" t="str">
        <f>Table16[[#This Row],[PosiDT $ $ $ions2]]</f>
        <v>ROLB</v>
      </c>
      <c r="B1308" s="89" t="s">
        <v>6490</v>
      </c>
      <c r="C1308" s="123" t="s">
        <v>790</v>
      </c>
      <c r="D1308" t="s">
        <v>2289</v>
      </c>
      <c r="E1308" s="115" t="s">
        <v>4299</v>
      </c>
      <c r="F1308" s="115"/>
      <c r="G1308" s="8">
        <v>10</v>
      </c>
      <c r="H1308" s="8"/>
      <c r="K1308" s="233"/>
      <c r="M1308" s="319" t="str">
        <f>VLOOKUP(TRIM(B1308),'Team Rosters'!$B$1:$N$3777,2,FALSE)</f>
        <v>BIR</v>
      </c>
      <c r="N1308" s="320">
        <f>VLOOKUP(TRIM(B1308),BirthdateDraft!$A$1:$M$7865,2,FALSE)</f>
        <v>34555</v>
      </c>
      <c r="O1308" s="99">
        <v>2024</v>
      </c>
    </row>
    <row r="1309" spans="1:15" ht="12.75" hidden="1" customHeight="1">
      <c r="A1309" s="266" t="str">
        <f>Table16[[#This Row],[PosiDT $ $ $ions2]]</f>
        <v>ROLB</v>
      </c>
      <c r="B1309" s="89" t="s">
        <v>7921</v>
      </c>
      <c r="C1309" s="123" t="s">
        <v>797</v>
      </c>
      <c r="D1309" t="s">
        <v>2289</v>
      </c>
      <c r="E1309" s="115" t="s">
        <v>4297</v>
      </c>
      <c r="F1309" s="115"/>
      <c r="G1309" s="8">
        <v>9</v>
      </c>
      <c r="H1309" s="8"/>
      <c r="K1309" s="233"/>
      <c r="M1309" s="319" t="str">
        <f>VLOOKUP(TRIM(B1309),'Team Rosters'!$B$1:$N$3777,2,FALSE)</f>
        <v>JER</v>
      </c>
      <c r="N1309" s="320">
        <f>VLOOKUP(TRIM(B1309),BirthdateDraft!$A$1:$M$7865,2,FALSE)</f>
        <v>35852</v>
      </c>
      <c r="O1309" s="99">
        <v>2024</v>
      </c>
    </row>
    <row r="1310" spans="1:15" ht="12.75" hidden="1" customHeight="1">
      <c r="A1310" s="266" t="str">
        <f>Table16[[#This Row],[PosiDT $ $ $ions2]]</f>
        <v>ROLB</v>
      </c>
      <c r="B1310" s="89" t="s">
        <v>8066</v>
      </c>
      <c r="C1310" s="123" t="s">
        <v>803</v>
      </c>
      <c r="D1310" t="s">
        <v>2289</v>
      </c>
      <c r="E1310" s="115" t="s">
        <v>4303</v>
      </c>
      <c r="F1310" s="115"/>
      <c r="G1310" s="8">
        <v>9</v>
      </c>
      <c r="H1310" s="8"/>
      <c r="K1310" s="233"/>
      <c r="M1310" s="319" t="str">
        <f>VLOOKUP(TRIM(B1310),'Team Rosters'!$B$1:$N$3777,2,FALSE)</f>
        <v>FER</v>
      </c>
      <c r="N1310" s="320">
        <f>VLOOKUP(TRIM(B1310),BirthdateDraft!$A$1:$M$7865,2,FALSE)</f>
        <v>35649</v>
      </c>
      <c r="O1310" s="99">
        <v>2024</v>
      </c>
    </row>
    <row r="1311" spans="1:15" ht="12.75" hidden="1" customHeight="1">
      <c r="A1311" s="266" t="str">
        <f>Table16[[#This Row],[PosiDT $ $ $ions2]]</f>
        <v>ROLB</v>
      </c>
      <c r="B1311" s="89" t="s">
        <v>8055</v>
      </c>
      <c r="C1311" s="123" t="s">
        <v>785</v>
      </c>
      <c r="D1311" t="s">
        <v>2289</v>
      </c>
      <c r="E1311" s="115" t="s">
        <v>4923</v>
      </c>
      <c r="F1311" s="115"/>
      <c r="G1311" s="8">
        <v>4</v>
      </c>
      <c r="H1311" s="8"/>
      <c r="K1311" s="233"/>
      <c r="M1311" s="319" t="str">
        <f>VLOOKUP(TRIM(B1311),'Team Rosters'!$B$1:$N$3777,2,FALSE)</f>
        <v>FER</v>
      </c>
      <c r="N1311" s="320">
        <f>VLOOKUP(TRIM(B1311),BirthdateDraft!$A$1:$M$7865,2,FALSE)</f>
        <v>35551</v>
      </c>
      <c r="O1311" s="99">
        <v>2024</v>
      </c>
    </row>
    <row r="1312" spans="1:15" ht="12.75" hidden="1" customHeight="1">
      <c r="A1312" s="266" t="str">
        <f>Table16[[#This Row],[PosiDT $ $ $ions2]]</f>
        <v>ROLB</v>
      </c>
      <c r="B1312" s="89" t="s">
        <v>6614</v>
      </c>
      <c r="C1312" s="123" t="s">
        <v>166</v>
      </c>
      <c r="D1312" t="s">
        <v>2289</v>
      </c>
      <c r="E1312" s="115" t="s">
        <v>4299</v>
      </c>
      <c r="F1312" s="115"/>
      <c r="G1312" s="8">
        <v>8</v>
      </c>
      <c r="H1312" s="8"/>
      <c r="K1312" s="233"/>
      <c r="M1312" s="319" t="str">
        <f>VLOOKUP(TRIM(B1312),'Team Rosters'!$B$1:$N$3777,2,FALSE)</f>
        <v>TOK</v>
      </c>
      <c r="N1312" s="320">
        <f>VLOOKUP(TRIM(B1312),BirthdateDraft!$A$1:$M$7865,2,FALSE)</f>
        <v>35188</v>
      </c>
      <c r="O1312" s="99">
        <v>2024</v>
      </c>
    </row>
    <row r="1313" spans="1:15" ht="12.75" hidden="1" customHeight="1">
      <c r="A1313" s="266" t="str">
        <f>Table16[[#This Row],[PosiDT $ $ $ions2]]</f>
        <v>ROLB</v>
      </c>
      <c r="B1313" s="89" t="s">
        <v>8987</v>
      </c>
      <c r="C1313" s="123" t="s">
        <v>801</v>
      </c>
      <c r="D1313" t="s">
        <v>2289</v>
      </c>
      <c r="E1313" s="115" t="s">
        <v>4298</v>
      </c>
      <c r="F1313" s="115"/>
      <c r="G1313" s="8">
        <v>6</v>
      </c>
      <c r="H1313" s="8"/>
      <c r="K1313" s="233"/>
      <c r="M1313" s="319" t="str">
        <f>VLOOKUP(TRIM(B1313),'Team Rosters'!$B$1:$N$3777,2,FALSE)</f>
        <v>WES</v>
      </c>
      <c r="N1313" s="320">
        <f>VLOOKUP(TRIM(B1313),BirthdateDraft!$A$1:$M$7865,2,FALSE)</f>
        <v>36144</v>
      </c>
      <c r="O1313" s="99">
        <v>2024</v>
      </c>
    </row>
    <row r="1314" spans="1:15" ht="12.75" hidden="1" customHeight="1">
      <c r="A1314" s="266" t="str">
        <f>Table16[[#This Row],[PosiDT $ $ $ions2]]</f>
        <v>ROLB</v>
      </c>
      <c r="B1314" s="89" t="s">
        <v>4985</v>
      </c>
      <c r="C1314" s="123" t="s">
        <v>817</v>
      </c>
      <c r="D1314" t="s">
        <v>2289</v>
      </c>
      <c r="E1314" s="115" t="s">
        <v>4303</v>
      </c>
      <c r="F1314" s="115"/>
      <c r="G1314" s="8">
        <v>12</v>
      </c>
      <c r="H1314" s="8">
        <v>1</v>
      </c>
      <c r="K1314" s="233"/>
      <c r="M1314" s="319" t="str">
        <f>VLOOKUP(TRIM(B1314),'Team Rosters'!$B$1:$N$3777,2,FALSE)</f>
        <v>LON</v>
      </c>
      <c r="N1314" s="320">
        <f>VLOOKUP(TRIM(B1314),BirthdateDraft!$A$1:$M$7865,2,FALSE)</f>
        <v>33925</v>
      </c>
      <c r="O1314" s="99">
        <v>2024</v>
      </c>
    </row>
    <row r="1315" spans="1:15" ht="12.75" hidden="1" customHeight="1">
      <c r="A1315" s="266" t="str">
        <f>Table16[[#This Row],[PosiDT $ $ $ions2]]</f>
        <v>ROLB</v>
      </c>
      <c r="B1315" s="89" t="s">
        <v>10112</v>
      </c>
      <c r="C1315" s="123" t="s">
        <v>90</v>
      </c>
      <c r="D1315" t="s">
        <v>2289</v>
      </c>
      <c r="E1315" s="115" t="s">
        <v>4297</v>
      </c>
      <c r="F1315" s="115"/>
      <c r="G1315" s="8">
        <v>12</v>
      </c>
      <c r="H1315" s="8">
        <v>5</v>
      </c>
      <c r="K1315" s="233"/>
      <c r="M1315" s="319" t="str">
        <f>VLOOKUP(TRIM(B1315),'Team Rosters'!$B$1:$N$3777,2,FALSE)</f>
        <v>TOL</v>
      </c>
      <c r="N1315" s="320">
        <f>VLOOKUP(TRIM(B1315),BirthdateDraft!$A$1:$M$7865,2,FALSE)</f>
        <v>36875</v>
      </c>
      <c r="O1315" s="99">
        <v>2024</v>
      </c>
    </row>
    <row r="1316" spans="1:15" ht="12.75" hidden="1" customHeight="1">
      <c r="A1316" s="266" t="str">
        <f>Table16[[#This Row],[PosiDT $ $ $ions2]]</f>
        <v>ROLB</v>
      </c>
      <c r="B1316" s="89" t="s">
        <v>11319</v>
      </c>
      <c r="C1316" s="123" t="s">
        <v>5991</v>
      </c>
      <c r="D1316" t="s">
        <v>2289</v>
      </c>
      <c r="E1316" s="115" t="s">
        <v>4923</v>
      </c>
      <c r="F1316" s="115"/>
      <c r="G1316" s="8">
        <v>6</v>
      </c>
      <c r="H1316" s="8"/>
      <c r="K1316" s="233"/>
      <c r="M1316" s="319" t="str">
        <f>VLOOKUP(TRIM(B1316),'Team Rosters'!$B$1:$N$3777,2,FALSE)</f>
        <v>TOR</v>
      </c>
      <c r="N1316" s="320">
        <f>VLOOKUP(TRIM(B1316),BirthdateDraft!$A$1:$M$7865,2,FALSE)</f>
        <v>37502</v>
      </c>
      <c r="O1316" s="99">
        <v>2024</v>
      </c>
    </row>
    <row r="1317" spans="1:15" ht="12.75" hidden="1" customHeight="1">
      <c r="A1317" s="266" t="str">
        <f>Table16[[#This Row],[PosiDT $ $ $ions2]]</f>
        <v>ROLB</v>
      </c>
      <c r="B1317" s="89" t="s">
        <v>7951</v>
      </c>
      <c r="C1317" s="123" t="s">
        <v>2798</v>
      </c>
      <c r="D1317" t="s">
        <v>2289</v>
      </c>
      <c r="E1317" s="115" t="s">
        <v>4297</v>
      </c>
      <c r="F1317" s="115"/>
      <c r="G1317" s="8">
        <v>10</v>
      </c>
      <c r="H1317" s="8"/>
      <c r="K1317" s="233"/>
      <c r="M1317" s="319" t="str">
        <f>VLOOKUP(TRIM(B1317),'Team Rosters'!$B$1:$N$3777,2,FALSE)</f>
        <v>TOL</v>
      </c>
      <c r="N1317" s="320">
        <f>VLOOKUP(TRIM(B1317),BirthdateDraft!$A$1:$M$7865,2,FALSE)</f>
        <v>35734</v>
      </c>
      <c r="O1317" s="99">
        <v>2024</v>
      </c>
    </row>
    <row r="1318" spans="1:15" ht="12.75" hidden="1" customHeight="1">
      <c r="A1318" s="266" t="str">
        <f>Table16[[#This Row],[PosiDT $ $ $ions2]]</f>
        <v>ROLB</v>
      </c>
      <c r="B1318" s="436" t="s">
        <v>11373</v>
      </c>
      <c r="C1318" s="123" t="s">
        <v>5390</v>
      </c>
      <c r="D1318" t="s">
        <v>2289</v>
      </c>
      <c r="E1318" s="115" t="s">
        <v>4297</v>
      </c>
      <c r="F1318" s="115"/>
      <c r="G1318" s="8">
        <v>10</v>
      </c>
      <c r="H1318" s="8"/>
      <c r="K1318" s="233"/>
      <c r="M1318" s="319" t="str">
        <f>VLOOKUP(TRIM(B1318),'Team Rosters'!$B$1:$N$3777,2,FALSE)</f>
        <v>VER</v>
      </c>
      <c r="N1318" s="320">
        <f>VLOOKUP(TRIM(B1318),BirthdateDraft!$A$1:$M$7865,2,FALSE)</f>
        <v>35867</v>
      </c>
      <c r="O1318" s="99">
        <v>2024</v>
      </c>
    </row>
    <row r="1319" spans="1:15" ht="12.75" hidden="1" customHeight="1">
      <c r="A1319" s="266" t="str">
        <f>Table16[[#This Row],[PosiDT $ $ $ions2]]</f>
        <v>ROLB DB</v>
      </c>
      <c r="B1319" s="89" t="s">
        <v>6142</v>
      </c>
      <c r="C1319" s="123" t="s">
        <v>813</v>
      </c>
      <c r="D1319" t="s">
        <v>11394</v>
      </c>
      <c r="E1319" s="115" t="s">
        <v>4297</v>
      </c>
      <c r="F1319" s="115" t="s">
        <v>4297</v>
      </c>
      <c r="G1319" s="8">
        <v>0</v>
      </c>
      <c r="H1319" s="8"/>
      <c r="K1319" s="233"/>
      <c r="M1319" s="319" t="str">
        <f>VLOOKUP(TRIM(B1319),'Team Rosters'!$B$1:$N$3777,2,FALSE)</f>
        <v>VIR</v>
      </c>
      <c r="N1319" s="320">
        <f>VLOOKUP(TRIM(B1319),BirthdateDraft!$A$1:$M$7865,2,FALSE)</f>
        <v>34989</v>
      </c>
      <c r="O1319" s="99">
        <v>2024</v>
      </c>
    </row>
    <row r="1320" spans="1:15" ht="12.75" hidden="1" customHeight="1">
      <c r="A1320" s="266" t="str">
        <f>Table16[[#This Row],[PosiDT $ $ $ions2]]</f>
        <v>ROT @</v>
      </c>
      <c r="B1320" s="89" t="s">
        <v>9093</v>
      </c>
      <c r="C1320" s="123" t="s">
        <v>814</v>
      </c>
      <c r="D1320" t="s">
        <v>11930</v>
      </c>
      <c r="E1320"/>
      <c r="F1320"/>
      <c r="G1320"/>
      <c r="H1320"/>
      <c r="I1320" s="8">
        <v>5</v>
      </c>
      <c r="J1320" s="8"/>
      <c r="K1320" s="114">
        <v>5</v>
      </c>
      <c r="M1320" s="319" t="str">
        <f>VLOOKUP(TRIM(B1320),'Team Rosters'!$B$1:$N$3777,2,FALSE)</f>
        <v>ANN</v>
      </c>
      <c r="N1320" s="320">
        <f>VLOOKUP(TRIM(B1320),BirthdateDraft!$A$1:$M$7865,2,FALSE)</f>
        <v>35854</v>
      </c>
      <c r="O1320" s="99">
        <v>2024</v>
      </c>
    </row>
    <row r="1321" spans="1:15" ht="12.75" hidden="1" customHeight="1">
      <c r="A1321" s="266" t="str">
        <f>Table16[[#This Row],[PosiDT $ $ $ions2]]</f>
        <v>ROT @</v>
      </c>
      <c r="B1321" s="89" t="s">
        <v>5968</v>
      </c>
      <c r="C1321" s="123" t="s">
        <v>8191</v>
      </c>
      <c r="D1321" t="s">
        <v>11930</v>
      </c>
      <c r="E1321"/>
      <c r="F1321"/>
      <c r="G1321"/>
      <c r="H1321"/>
      <c r="I1321" s="8">
        <v>5</v>
      </c>
      <c r="J1321" s="8"/>
      <c r="K1321" s="114">
        <v>5</v>
      </c>
      <c r="M1321" s="319" t="str">
        <f>VLOOKUP(TRIM(B1321),'Team Rosters'!$B$1:$N$3777,2,FALSE)</f>
        <v>ROS</v>
      </c>
      <c r="N1321" s="320">
        <f>VLOOKUP(TRIM(B1321),BirthdateDraft!$A$1:$M$7865,2,FALSE)</f>
        <v>34681</v>
      </c>
      <c r="O1321" s="99">
        <v>2024</v>
      </c>
    </row>
    <row r="1322" spans="1:15" ht="12.75" hidden="1" customHeight="1">
      <c r="A1322" s="266" t="str">
        <f>Table16[[#This Row],[PosiDT $ $ $ions2]]</f>
        <v>ROT @</v>
      </c>
      <c r="B1322" s="89" t="s">
        <v>5716</v>
      </c>
      <c r="C1322" s="123" t="s">
        <v>85</v>
      </c>
      <c r="D1322" t="s">
        <v>11930</v>
      </c>
      <c r="E1322"/>
      <c r="F1322"/>
      <c r="G1322"/>
      <c r="H1322"/>
      <c r="I1322" s="8">
        <v>0</v>
      </c>
      <c r="J1322" s="8"/>
      <c r="K1322" s="114">
        <v>5</v>
      </c>
      <c r="M1322" s="319" t="str">
        <f>VLOOKUP(TRIM(B1322),'Team Rosters'!$B$1:$N$3777,2,FALSE)</f>
        <v>ROS</v>
      </c>
      <c r="N1322" s="320">
        <f>VLOOKUP(TRIM(B1322),BirthdateDraft!$A$1:$M$7865,2,FALSE)</f>
        <v>33804</v>
      </c>
      <c r="O1322" s="99">
        <v>2024</v>
      </c>
    </row>
    <row r="1323" spans="1:15" ht="12.75" hidden="1" customHeight="1">
      <c r="A1323" s="266" t="str">
        <f>Table16[[#This Row],[PosiDT $ $ $ions2]]</f>
        <v>ROT @</v>
      </c>
      <c r="B1323" s="89" t="s">
        <v>9076</v>
      </c>
      <c r="C1323" s="123" t="s">
        <v>813</v>
      </c>
      <c r="D1323" t="s">
        <v>11930</v>
      </c>
      <c r="E1323"/>
      <c r="F1323"/>
      <c r="G1323"/>
      <c r="H1323"/>
      <c r="I1323" s="8">
        <v>5</v>
      </c>
      <c r="J1323" s="8"/>
      <c r="K1323" s="114">
        <v>4</v>
      </c>
      <c r="M1323" s="319" t="str">
        <f>VLOOKUP(TRIM(B1323),'Team Rosters'!$B$1:$N$3777,2,FALSE)</f>
        <v>BLU</v>
      </c>
      <c r="N1323" s="320">
        <f>VLOOKUP(TRIM(B1323),BirthdateDraft!$A$1:$M$7865,2,FALSE)</f>
        <v>35765</v>
      </c>
      <c r="O1323" s="99">
        <v>2024</v>
      </c>
    </row>
    <row r="1324" spans="1:15" ht="12.75" hidden="1" customHeight="1">
      <c r="A1324" s="266" t="str">
        <f>Table16[[#This Row],[PosiDT $ $ $ions2]]</f>
        <v>ROT @</v>
      </c>
      <c r="B1324" s="89" t="s">
        <v>9964</v>
      </c>
      <c r="C1324" s="123" t="s">
        <v>806</v>
      </c>
      <c r="D1324" t="s">
        <v>11930</v>
      </c>
      <c r="E1324"/>
      <c r="F1324"/>
      <c r="G1324"/>
      <c r="H1324"/>
      <c r="I1324" s="8">
        <v>5</v>
      </c>
      <c r="J1324" s="8"/>
      <c r="K1324" s="114">
        <v>7</v>
      </c>
      <c r="M1324" s="319" t="str">
        <f>VLOOKUP(TRIM(B1324),'Team Rosters'!$B$1:$N$3777,2,FALSE)</f>
        <v>ROS</v>
      </c>
      <c r="N1324" s="320">
        <f>VLOOKUP(TRIM(B1324),BirthdateDraft!$A$1:$M$7865,2,FALSE)</f>
        <v>36120</v>
      </c>
      <c r="O1324" s="99">
        <v>2024</v>
      </c>
    </row>
    <row r="1325" spans="1:15" ht="12.75" hidden="1" customHeight="1">
      <c r="A1325" s="266" t="str">
        <f>Table16[[#This Row],[PosiDT $ $ $ions2]]</f>
        <v>ROT @</v>
      </c>
      <c r="B1325" s="89" t="s">
        <v>11099</v>
      </c>
      <c r="C1325" s="123" t="s">
        <v>805</v>
      </c>
      <c r="D1325" t="s">
        <v>11930</v>
      </c>
      <c r="E1325"/>
      <c r="F1325"/>
      <c r="G1325"/>
      <c r="H1325"/>
      <c r="I1325" s="8">
        <v>4</v>
      </c>
      <c r="J1325" s="8"/>
      <c r="K1325" s="114">
        <v>5</v>
      </c>
      <c r="M1325" s="319" t="str">
        <f>VLOOKUP(TRIM(B1325),'Team Rosters'!$B$1:$N$3777,2,FALSE)</f>
        <v>DRA</v>
      </c>
      <c r="N1325" s="320">
        <f>VLOOKUP(TRIM(B1325),BirthdateDraft!$A$1:$M$7865,2,FALSE)</f>
        <v>37289</v>
      </c>
      <c r="O1325" s="99">
        <v>2024</v>
      </c>
    </row>
    <row r="1326" spans="1:15" ht="12.75" hidden="1" customHeight="1">
      <c r="A1326" s="266" t="str">
        <f>Table16[[#This Row],[PosiDT $ $ $ions2]]</f>
        <v>ROT @</v>
      </c>
      <c r="B1326" s="89" t="s">
        <v>5164</v>
      </c>
      <c r="C1326" s="123" t="s">
        <v>5390</v>
      </c>
      <c r="D1326" t="s">
        <v>11930</v>
      </c>
      <c r="E1326"/>
      <c r="F1326"/>
      <c r="G1326"/>
      <c r="H1326"/>
      <c r="I1326" s="8">
        <v>6</v>
      </c>
      <c r="J1326" s="8"/>
      <c r="K1326" s="114">
        <v>7</v>
      </c>
      <c r="M1326" s="319" t="str">
        <f>VLOOKUP(TRIM(B1326),'Team Rosters'!$B$1:$N$3777,2,FALSE)</f>
        <v>ACM</v>
      </c>
      <c r="N1326" s="320">
        <f>VLOOKUP(TRIM(B1326),BirthdateDraft!$A$1:$M$7865,2,FALSE)</f>
        <v>33737</v>
      </c>
      <c r="O1326" s="99">
        <v>2024</v>
      </c>
    </row>
    <row r="1327" spans="1:15" ht="12.75" hidden="1" customHeight="1">
      <c r="A1327" s="266" t="str">
        <f>Table16[[#This Row],[PosiDT $ $ $ions2]]</f>
        <v>ROT @</v>
      </c>
      <c r="B1327" s="89" t="s">
        <v>4529</v>
      </c>
      <c r="C1327" s="123" t="s">
        <v>166</v>
      </c>
      <c r="D1327" t="s">
        <v>11930</v>
      </c>
      <c r="E1327"/>
      <c r="F1327"/>
      <c r="G1327"/>
      <c r="H1327"/>
      <c r="I1327" s="8">
        <v>4</v>
      </c>
      <c r="J1327" s="8"/>
      <c r="K1327" s="114">
        <v>3</v>
      </c>
      <c r="M1327" s="319" t="str">
        <f>VLOOKUP(TRIM(B1327),'Team Rosters'!$B$1:$N$3777,2,FALSE)</f>
        <v>ANN</v>
      </c>
      <c r="N1327" s="320">
        <f>VLOOKUP(TRIM(B1327),BirthdateDraft!$A$1:$M$7865,2,FALSE)</f>
        <v>33351</v>
      </c>
      <c r="O1327" s="99">
        <v>2024</v>
      </c>
    </row>
    <row r="1328" spans="1:15" ht="12.75" hidden="1" customHeight="1">
      <c r="A1328" s="266" t="str">
        <f>Table16[[#This Row],[PosiDT $ $ $ions2]]</f>
        <v>ROT @</v>
      </c>
      <c r="B1328" s="89" t="s">
        <v>8170</v>
      </c>
      <c r="C1328" s="123" t="s">
        <v>1634</v>
      </c>
      <c r="D1328" t="s">
        <v>11930</v>
      </c>
      <c r="E1328"/>
      <c r="F1328"/>
      <c r="G1328"/>
      <c r="H1328"/>
      <c r="I1328" s="8">
        <v>5</v>
      </c>
      <c r="J1328" s="8"/>
      <c r="K1328" s="114">
        <v>4</v>
      </c>
      <c r="M1328" s="319" t="str">
        <f>VLOOKUP(TRIM(B1328),'Team Rosters'!$B$1:$N$3777,2,FALSE)</f>
        <v>DEL</v>
      </c>
      <c r="N1328" s="320">
        <f>VLOOKUP(TRIM(B1328),BirthdateDraft!$A$1:$M$7865,2,FALSE)</f>
        <v>36383</v>
      </c>
      <c r="O1328" s="99">
        <v>2024</v>
      </c>
    </row>
    <row r="1329" spans="1:15" ht="12.75" hidden="1" customHeight="1">
      <c r="A1329" s="266" t="str">
        <f>Table16[[#This Row],[PosiDT $ $ $ions2]]</f>
        <v>ROT @</v>
      </c>
      <c r="B1329" s="89" t="s">
        <v>11138</v>
      </c>
      <c r="C1329" s="123" t="s">
        <v>790</v>
      </c>
      <c r="D1329" t="s">
        <v>11930</v>
      </c>
      <c r="E1329"/>
      <c r="F1329"/>
      <c r="G1329"/>
      <c r="H1329"/>
      <c r="I1329" s="8">
        <v>0</v>
      </c>
      <c r="J1329" s="8"/>
      <c r="K1329" s="114">
        <v>4</v>
      </c>
      <c r="M1329" s="319" t="str">
        <f>VLOOKUP(TRIM(B1329),'Team Rosters'!$B$1:$N$3777,2,FALSE)</f>
        <v>DEL</v>
      </c>
      <c r="N1329" s="320">
        <f>VLOOKUP(TRIM(B1329),BirthdateDraft!$A$1:$M$7865,2,FALSE)</f>
        <v>37075</v>
      </c>
      <c r="O1329" s="99">
        <v>2024</v>
      </c>
    </row>
    <row r="1330" spans="1:15" ht="12.75" hidden="1" customHeight="1">
      <c r="A1330" s="266" t="str">
        <f>Table16[[#This Row],[PosiDT $ $ $ions2]]</f>
        <v>ROT @</v>
      </c>
      <c r="B1330" s="89" t="s">
        <v>3995</v>
      </c>
      <c r="C1330" s="123" t="s">
        <v>804</v>
      </c>
      <c r="D1330" t="s">
        <v>11930</v>
      </c>
      <c r="E1330"/>
      <c r="F1330"/>
      <c r="G1330"/>
      <c r="H1330"/>
      <c r="I1330" s="8">
        <v>6</v>
      </c>
      <c r="J1330" s="8"/>
      <c r="K1330" s="114">
        <v>7</v>
      </c>
      <c r="M1330" s="319" t="str">
        <f>VLOOKUP(TRIM(B1330),'Team Rosters'!$B$1:$N$3777,2,FALSE)</f>
        <v>FER</v>
      </c>
      <c r="N1330" s="320">
        <f>VLOOKUP(TRIM(B1330),BirthdateDraft!$A$1:$M$7865,2,FALSE)</f>
        <v>33001</v>
      </c>
      <c r="O1330" s="99">
        <v>2024</v>
      </c>
    </row>
    <row r="1331" spans="1:15" ht="12.75" hidden="1" customHeight="1">
      <c r="A1331" s="266" t="str">
        <f>Table16[[#This Row],[PosiDT $ $ $ions2]]</f>
        <v>ROT @</v>
      </c>
      <c r="B1331" s="89" t="s">
        <v>11145</v>
      </c>
      <c r="C1331" s="123" t="s">
        <v>803</v>
      </c>
      <c r="D1331" t="s">
        <v>11930</v>
      </c>
      <c r="E1331"/>
      <c r="F1331"/>
      <c r="G1331"/>
      <c r="H1331"/>
      <c r="I1331" s="8">
        <v>4</v>
      </c>
      <c r="J1331" s="8"/>
      <c r="K1331" s="114">
        <v>4</v>
      </c>
      <c r="M1331" s="319" t="str">
        <f>VLOOKUP(TRIM(B1331),'Team Rosters'!$B$1:$N$3777,2,FALSE)</f>
        <v>JER</v>
      </c>
      <c r="N1331" s="320">
        <f>VLOOKUP(TRIM(B1331),BirthdateDraft!$A$1:$M$7865,2,FALSE)</f>
        <v>37027</v>
      </c>
      <c r="O1331" s="99">
        <v>2024</v>
      </c>
    </row>
    <row r="1332" spans="1:15" ht="12.75" hidden="1" customHeight="1">
      <c r="A1332" s="266" t="str">
        <f>Table16[[#This Row],[PosiDT $ $ $ions2]]</f>
        <v>ROT @</v>
      </c>
      <c r="B1332" s="89" t="s">
        <v>6482</v>
      </c>
      <c r="C1332" s="123" t="s">
        <v>808</v>
      </c>
      <c r="D1332" t="s">
        <v>11930</v>
      </c>
      <c r="E1332"/>
      <c r="F1332"/>
      <c r="G1332"/>
      <c r="H1332"/>
      <c r="I1332" s="8">
        <v>5</v>
      </c>
      <c r="J1332" s="8"/>
      <c r="K1332" s="114">
        <v>2</v>
      </c>
      <c r="M1332" s="319" t="str">
        <f>VLOOKUP(TRIM(B1332),'Team Rosters'!$B$1:$N$3777,2,FALSE)</f>
        <v>DAY</v>
      </c>
      <c r="N1332" s="320">
        <f>VLOOKUP(TRIM(B1332),BirthdateDraft!$A$1:$M$7865,2,FALSE)</f>
        <v>34346</v>
      </c>
      <c r="O1332" s="99">
        <v>2024</v>
      </c>
    </row>
    <row r="1333" spans="1:15" ht="12.75" hidden="1" customHeight="1">
      <c r="A1333" s="266" t="str">
        <f>Table16[[#This Row],[PosiDT $ $ $ions2]]</f>
        <v>ROT @</v>
      </c>
      <c r="B1333" s="89" t="s">
        <v>8118</v>
      </c>
      <c r="C1333" s="123" t="s">
        <v>798</v>
      </c>
      <c r="D1333" t="s">
        <v>11930</v>
      </c>
      <c r="E1333"/>
      <c r="F1333"/>
      <c r="G1333"/>
      <c r="H1333"/>
      <c r="I1333" s="8">
        <v>4</v>
      </c>
      <c r="J1333" s="8"/>
      <c r="K1333" s="114">
        <v>7</v>
      </c>
      <c r="M1333" s="319" t="str">
        <f>VLOOKUP(TRIM(B1333),'Team Rosters'!$B$1:$N$3777,2,FALSE)</f>
        <v>AST</v>
      </c>
      <c r="N1333" s="320">
        <f>VLOOKUP(TRIM(B1333),BirthdateDraft!$A$1:$M$7865,2,FALSE)</f>
        <v>35286</v>
      </c>
      <c r="O1333" s="99">
        <v>2024</v>
      </c>
    </row>
    <row r="1334" spans="1:15" ht="12.75" hidden="1" customHeight="1">
      <c r="A1334" s="266" t="str">
        <f>Table16[[#This Row],[PosiDT $ $ $ions2]]</f>
        <v>ROT @</v>
      </c>
      <c r="B1334" s="89" t="s">
        <v>4547</v>
      </c>
      <c r="C1334" s="123" t="s">
        <v>801</v>
      </c>
      <c r="D1334" t="s">
        <v>11930</v>
      </c>
      <c r="E1334"/>
      <c r="F1334"/>
      <c r="G1334"/>
      <c r="H1334"/>
      <c r="I1334" s="8">
        <v>6</v>
      </c>
      <c r="J1334" s="8"/>
      <c r="K1334" s="114">
        <v>5</v>
      </c>
      <c r="M1334" s="319" t="str">
        <f>VLOOKUP(TRIM(B1334),'Team Rosters'!$B$1:$N$3777,2,FALSE)</f>
        <v>LON</v>
      </c>
      <c r="N1334" s="320">
        <f>VLOOKUP(TRIM(B1334),BirthdateDraft!$A$1:$M$7865,2,FALSE)</f>
        <v>33300</v>
      </c>
      <c r="O1334" s="99">
        <v>2024</v>
      </c>
    </row>
    <row r="1335" spans="1:15" ht="12.75" hidden="1" customHeight="1">
      <c r="A1335" s="266" t="str">
        <f>Table16[[#This Row],[PosiDT $ $ $ions2]]</f>
        <v>ROT @</v>
      </c>
      <c r="B1335" s="89" t="s">
        <v>5973</v>
      </c>
      <c r="C1335" s="123" t="s">
        <v>797</v>
      </c>
      <c r="D1335" t="s">
        <v>11930</v>
      </c>
      <c r="E1335"/>
      <c r="F1335"/>
      <c r="G1335"/>
      <c r="H1335"/>
      <c r="I1335" s="8">
        <v>4</v>
      </c>
      <c r="J1335" s="8"/>
      <c r="K1335" s="114">
        <v>7</v>
      </c>
      <c r="M1335" s="319" t="str">
        <f>VLOOKUP(TRIM(B1335),'Team Rosters'!$B$1:$N$3777,2,FALSE)</f>
        <v>DRA</v>
      </c>
      <c r="N1335" s="320">
        <f>VLOOKUP(TRIM(B1335),BirthdateDraft!$A$1:$M$7865,2,FALSE)</f>
        <v>34564</v>
      </c>
      <c r="O1335" s="99">
        <v>2024</v>
      </c>
    </row>
    <row r="1336" spans="1:15" ht="12.75" hidden="1" customHeight="1">
      <c r="A1336" s="266" t="str">
        <f>Table16[[#This Row],[PosiDT $ $ $ions2]]</f>
        <v>ROT @</v>
      </c>
      <c r="B1336" s="89" t="s">
        <v>6472</v>
      </c>
      <c r="C1336" s="123" t="s">
        <v>2798</v>
      </c>
      <c r="D1336" t="s">
        <v>11930</v>
      </c>
      <c r="E1336"/>
      <c r="F1336"/>
      <c r="G1336"/>
      <c r="H1336"/>
      <c r="I1336" s="8">
        <v>5</v>
      </c>
      <c r="J1336" s="8"/>
      <c r="K1336" s="114">
        <v>7</v>
      </c>
      <c r="M1336" s="319" t="str">
        <f>VLOOKUP(TRIM(B1336),'Team Rosters'!$B$1:$N$3777,2,FALSE)</f>
        <v>DAY</v>
      </c>
      <c r="N1336" s="320">
        <f>VLOOKUP(TRIM(B1336),BirthdateDraft!$A$1:$M$7865,2,FALSE)</f>
        <v>34957</v>
      </c>
      <c r="O1336" s="99">
        <v>2024</v>
      </c>
    </row>
    <row r="1337" spans="1:15" ht="12.75" hidden="1" customHeight="1">
      <c r="A1337" s="266" t="str">
        <f>Table16[[#This Row],[PosiDT $ $ $ions2]]</f>
        <v>ROT @</v>
      </c>
      <c r="B1337" s="89" t="s">
        <v>8132</v>
      </c>
      <c r="C1337" s="123" t="s">
        <v>90</v>
      </c>
      <c r="D1337" t="s">
        <v>11930</v>
      </c>
      <c r="E1337"/>
      <c r="F1337"/>
      <c r="G1337"/>
      <c r="H1337"/>
      <c r="I1337" s="8">
        <v>0</v>
      </c>
      <c r="J1337" s="8"/>
      <c r="K1337" s="114">
        <v>0</v>
      </c>
      <c r="M1337" s="319" t="e">
        <f>VLOOKUP(TRIM(B1337),'Team Rosters'!$B$1:$N$3777,2,FALSE)</f>
        <v>#N/A</v>
      </c>
      <c r="N1337" s="320">
        <f>VLOOKUP(TRIM(B1337),BirthdateDraft!$A$1:$M$7865,2,FALSE)</f>
        <v>35459</v>
      </c>
      <c r="O1337" s="99">
        <v>2024</v>
      </c>
    </row>
    <row r="1338" spans="1:15" ht="12.75" hidden="1" customHeight="1">
      <c r="A1338" s="266" t="str">
        <f>Table16[[#This Row],[PosiDT $ $ $ions2]]</f>
        <v>ROT @</v>
      </c>
      <c r="B1338" s="89" t="s">
        <v>10301</v>
      </c>
      <c r="C1338" s="123" t="s">
        <v>5991</v>
      </c>
      <c r="D1338" t="s">
        <v>11930</v>
      </c>
      <c r="E1338"/>
      <c r="F1338"/>
      <c r="G1338"/>
      <c r="H1338"/>
      <c r="I1338" s="8">
        <v>0</v>
      </c>
      <c r="J1338" s="8"/>
      <c r="K1338" s="114">
        <v>5</v>
      </c>
      <c r="M1338" s="319" t="str">
        <f>VLOOKUP(TRIM(B1338),'Team Rosters'!$B$1:$N$3777,2,FALSE)</f>
        <v>VER</v>
      </c>
      <c r="N1338" s="320">
        <f>VLOOKUP(TRIM(B1338),BirthdateDraft!$A$1:$M$7865,2,FALSE)</f>
        <v>35313</v>
      </c>
      <c r="O1338" s="99">
        <v>2024</v>
      </c>
    </row>
    <row r="1339" spans="1:15" ht="12.75" hidden="1" customHeight="1">
      <c r="A1339" s="266" t="str">
        <f>Table16[[#This Row],[PosiDT $ $ $ions2]]</f>
        <v>ROT @</v>
      </c>
      <c r="B1339" s="89" t="s">
        <v>6001</v>
      </c>
      <c r="C1339" s="123" t="s">
        <v>791</v>
      </c>
      <c r="D1339" t="s">
        <v>11930</v>
      </c>
      <c r="E1339"/>
      <c r="F1339"/>
      <c r="G1339"/>
      <c r="H1339"/>
      <c r="I1339" s="8">
        <v>5</v>
      </c>
      <c r="J1339" s="8"/>
      <c r="K1339" s="114">
        <v>7</v>
      </c>
      <c r="M1339" s="319" t="str">
        <f>VLOOKUP(TRIM(B1339),'Team Rosters'!$B$1:$N$3777,2,FALSE)</f>
        <v>WES</v>
      </c>
      <c r="N1339" s="320">
        <f>VLOOKUP(TRIM(B1339),BirthdateDraft!$A$1:$M$7865,2,FALSE)</f>
        <v>34446</v>
      </c>
      <c r="O1339" s="99">
        <v>2024</v>
      </c>
    </row>
    <row r="1340" spans="1:15" ht="12.75" hidden="1" customHeight="1">
      <c r="A1340" s="266" t="str">
        <f>Table16[[#This Row],[PosiDT $ $ $ions2]]</f>
        <v>ROT @</v>
      </c>
      <c r="B1340" s="89" t="s">
        <v>9034</v>
      </c>
      <c r="C1340" s="123" t="s">
        <v>83</v>
      </c>
      <c r="D1340" t="s">
        <v>11930</v>
      </c>
      <c r="E1340"/>
      <c r="F1340"/>
      <c r="G1340"/>
      <c r="H1340"/>
      <c r="I1340" s="8">
        <v>6</v>
      </c>
      <c r="J1340" s="8"/>
      <c r="K1340" s="114">
        <v>7</v>
      </c>
      <c r="M1340" s="319" t="str">
        <f>VLOOKUP(TRIM(B1340),'Team Rosters'!$B$1:$N$3777,2,FALSE)</f>
        <v>FER</v>
      </c>
      <c r="N1340" s="320">
        <f>VLOOKUP(TRIM(B1340),BirthdateDraft!$A$1:$M$7865,2,FALSE)</f>
        <v>36800</v>
      </c>
      <c r="O1340" s="99">
        <v>2024</v>
      </c>
    </row>
    <row r="1341" spans="1:15" ht="12.75" hidden="1" customHeight="1">
      <c r="A1341" s="266" t="str">
        <f>Table16[[#This Row],[PosiDT $ $ $ions2]]</f>
        <v>ROT @</v>
      </c>
      <c r="B1341" s="89" t="s">
        <v>6465</v>
      </c>
      <c r="C1341" s="123" t="s">
        <v>796</v>
      </c>
      <c r="D1341" t="s">
        <v>11930</v>
      </c>
      <c r="E1341"/>
      <c r="F1341"/>
      <c r="G1341"/>
      <c r="H1341"/>
      <c r="I1341" s="8">
        <v>6</v>
      </c>
      <c r="J1341" s="8"/>
      <c r="K1341" s="114">
        <v>4</v>
      </c>
      <c r="M1341" s="319" t="str">
        <f>VLOOKUP(TRIM(B1341),'Team Rosters'!$B$1:$N$3777,2,FALSE)</f>
        <v>NYC</v>
      </c>
      <c r="N1341" s="320">
        <f>VLOOKUP(TRIM(B1341),BirthdateDraft!$A$1:$M$7865,2,FALSE)</f>
        <v>35149</v>
      </c>
      <c r="O1341" s="99">
        <v>2024</v>
      </c>
    </row>
    <row r="1342" spans="1:15" ht="12.75" hidden="1" customHeight="1">
      <c r="A1342" s="266" t="str">
        <f>Table16[[#This Row],[PosiDT $ $ $ions2]]</f>
        <v>ROT @</v>
      </c>
      <c r="B1342" s="89" t="s">
        <v>8084</v>
      </c>
      <c r="C1342" s="123" t="s">
        <v>82</v>
      </c>
      <c r="D1342" t="s">
        <v>11930</v>
      </c>
      <c r="E1342"/>
      <c r="F1342"/>
      <c r="G1342"/>
      <c r="H1342"/>
      <c r="I1342" s="8">
        <v>4</v>
      </c>
      <c r="J1342" s="8"/>
      <c r="K1342" s="114">
        <v>3</v>
      </c>
      <c r="M1342" s="319" t="str">
        <f>VLOOKUP(TRIM(B1342),'Team Rosters'!$B$1:$N$3777,2,FALSE)</f>
        <v>TOL</v>
      </c>
      <c r="N1342" s="320">
        <f>VLOOKUP(TRIM(B1342),BirthdateDraft!$A$1:$M$7865,2,FALSE)</f>
        <v>35585</v>
      </c>
      <c r="O1342" s="99">
        <v>2024</v>
      </c>
    </row>
    <row r="1343" spans="1:15" ht="12.75" hidden="1" customHeight="1">
      <c r="A1343" s="266" t="str">
        <f>Table16[[#This Row],[PosiDT $ $ $ions2]]</f>
        <v>ROT @</v>
      </c>
      <c r="B1343" s="89" t="s">
        <v>7277</v>
      </c>
      <c r="C1343" s="123" t="s">
        <v>799</v>
      </c>
      <c r="D1343" t="s">
        <v>11930</v>
      </c>
      <c r="E1343"/>
      <c r="F1343"/>
      <c r="G1343"/>
      <c r="H1343"/>
      <c r="I1343" s="8">
        <v>0</v>
      </c>
      <c r="J1343" s="8"/>
      <c r="K1343" s="114">
        <v>5</v>
      </c>
      <c r="M1343" s="319" t="str">
        <f>VLOOKUP(TRIM(B1343),'Team Rosters'!$B$1:$N$3777,2,FALSE)</f>
        <v>BIR</v>
      </c>
      <c r="N1343" s="320">
        <f>VLOOKUP(TRIM(B1343),BirthdateDraft!$A$1:$M$7865,2,FALSE)</f>
        <v>35759</v>
      </c>
      <c r="O1343" s="99">
        <v>2024</v>
      </c>
    </row>
    <row r="1344" spans="1:15" ht="12.75" hidden="1" customHeight="1">
      <c r="A1344" s="266" t="str">
        <f>Table16[[#This Row],[PosiDT $ $ $ions2]]</f>
        <v>ROT @</v>
      </c>
      <c r="B1344" s="89" t="s">
        <v>11339</v>
      </c>
      <c r="C1344" s="123" t="s">
        <v>3414</v>
      </c>
      <c r="D1344" t="s">
        <v>11930</v>
      </c>
      <c r="E1344"/>
      <c r="F1344"/>
      <c r="G1344"/>
      <c r="H1344"/>
      <c r="I1344" s="8">
        <v>0</v>
      </c>
      <c r="J1344" s="8"/>
      <c r="K1344" s="114">
        <v>3</v>
      </c>
      <c r="M1344" s="319" t="e">
        <f>VLOOKUP(TRIM(B1344),'Team Rosters'!$B$1:$N$3777,2,FALSE)</f>
        <v>#N/A</v>
      </c>
      <c r="N1344" s="320">
        <f>VLOOKUP(TRIM(B1344),BirthdateDraft!$A$1:$M$7865,2,FALSE)</f>
        <v>36179</v>
      </c>
      <c r="O1344" s="99">
        <v>2024</v>
      </c>
    </row>
    <row r="1345" spans="1:15" ht="12.75" hidden="1" customHeight="1">
      <c r="A1345" s="266" t="str">
        <f>Table16[[#This Row],[PosiDT $ $ $ions2]]</f>
        <v>ROT @</v>
      </c>
      <c r="B1345" s="89" t="s">
        <v>9148</v>
      </c>
      <c r="C1345" s="123" t="s">
        <v>81</v>
      </c>
      <c r="D1345" t="s">
        <v>11930</v>
      </c>
      <c r="E1345"/>
      <c r="F1345"/>
      <c r="G1345"/>
      <c r="H1345"/>
      <c r="I1345" s="8">
        <v>4</v>
      </c>
      <c r="J1345" s="8"/>
      <c r="K1345" s="114">
        <v>3</v>
      </c>
      <c r="M1345" s="319" t="str">
        <f>VLOOKUP(TRIM(B1345),'Team Rosters'!$B$1:$N$3777,2,FALSE)</f>
        <v>JER</v>
      </c>
      <c r="N1345" s="320">
        <f>VLOOKUP(TRIM(B1345),BirthdateDraft!$A$1:$M$7865,2,FALSE)</f>
        <v>35751</v>
      </c>
      <c r="O1345" s="99">
        <v>2024</v>
      </c>
    </row>
    <row r="1346" spans="1:15" ht="12.75" hidden="1" customHeight="1">
      <c r="A1346" s="266" t="str">
        <f>Table16[[#This Row],[PosiDT $ $ $ions2]]</f>
        <v>ROT @</v>
      </c>
      <c r="B1346" s="89" t="s">
        <v>11369</v>
      </c>
      <c r="C1346" s="123" t="s">
        <v>793</v>
      </c>
      <c r="D1346" t="s">
        <v>11930</v>
      </c>
      <c r="E1346"/>
      <c r="F1346"/>
      <c r="G1346"/>
      <c r="H1346"/>
      <c r="I1346" s="8">
        <v>4</v>
      </c>
      <c r="J1346" s="8"/>
      <c r="K1346" s="114">
        <v>3</v>
      </c>
      <c r="M1346" s="319" t="str">
        <f>VLOOKUP(TRIM(B1346),'Team Rosters'!$B$1:$N$3777,2,FALSE)</f>
        <v>LAS</v>
      </c>
      <c r="N1346" s="320">
        <f>VLOOKUP(TRIM(B1346),BirthdateDraft!$A$1:$M$7865,2,FALSE)</f>
        <v>37113</v>
      </c>
      <c r="O1346" s="99">
        <v>2024</v>
      </c>
    </row>
    <row r="1347" spans="1:15" ht="12.75" hidden="1" customHeight="1">
      <c r="A1347" s="266" t="str">
        <f>Table16[[#This Row],[PosiDT $ $ $ions2]]</f>
        <v>ROT @</v>
      </c>
      <c r="B1347" s="89" t="s">
        <v>6466</v>
      </c>
      <c r="C1347" s="123" t="s">
        <v>800</v>
      </c>
      <c r="D1347" t="s">
        <v>11930</v>
      </c>
      <c r="E1347"/>
      <c r="F1347"/>
      <c r="G1347"/>
      <c r="H1347"/>
      <c r="I1347" s="8">
        <v>4</v>
      </c>
      <c r="J1347" s="8"/>
      <c r="K1347" s="114">
        <v>2</v>
      </c>
      <c r="M1347" s="319" t="str">
        <f>VLOOKUP(TRIM(B1347),'Team Rosters'!$B$1:$N$3777,2,FALSE)</f>
        <v>TOL</v>
      </c>
      <c r="N1347" s="320">
        <f>VLOOKUP(TRIM(B1347),BirthdateDraft!$A$1:$M$7865,2,FALSE)</f>
        <v>34596</v>
      </c>
      <c r="O1347" s="99">
        <v>2024</v>
      </c>
    </row>
    <row r="1348" spans="1:15" ht="12.75" hidden="1" customHeight="1">
      <c r="A1348" s="266" t="str">
        <f>Table16[[#This Row],[PosiDT $ $ $ions2]]</f>
        <v>ROT @ C</v>
      </c>
      <c r="B1348" s="89" t="s">
        <v>10044</v>
      </c>
      <c r="C1348" s="123" t="s">
        <v>817</v>
      </c>
      <c r="D1348" t="s">
        <v>11931</v>
      </c>
      <c r="E1348"/>
      <c r="F1348"/>
      <c r="G1348"/>
      <c r="H1348"/>
      <c r="I1348" s="8">
        <v>5</v>
      </c>
      <c r="J1348" s="8">
        <v>0</v>
      </c>
      <c r="K1348" s="114">
        <v>7</v>
      </c>
      <c r="M1348" s="319" t="str">
        <f>VLOOKUP(TRIM(B1348),'Team Rosters'!$B$1:$N$3777,2,FALSE)</f>
        <v>BEA</v>
      </c>
      <c r="N1348" s="320">
        <f>VLOOKUP(TRIM(B1348),BirthdateDraft!$A$1:$M$7865,2,FALSE)</f>
        <v>36245</v>
      </c>
      <c r="O1348" s="99">
        <v>2024</v>
      </c>
    </row>
    <row r="1349" spans="1:15" ht="12.75" hidden="1" customHeight="1">
      <c r="A1349" s="266" t="str">
        <f>Table16[[#This Row],[PosiDT $ $ $ions2]]</f>
        <v>RG @</v>
      </c>
      <c r="B1349" s="89" t="s">
        <v>11136</v>
      </c>
      <c r="C1349" s="123" t="s">
        <v>797</v>
      </c>
      <c r="D1349" t="s">
        <v>11922</v>
      </c>
      <c r="E1349"/>
      <c r="F1349"/>
      <c r="G1349"/>
      <c r="H1349"/>
      <c r="I1349" s="8">
        <v>0</v>
      </c>
      <c r="J1349" s="8"/>
      <c r="K1349" s="114">
        <v>0</v>
      </c>
      <c r="M1349" s="319" t="e">
        <f>VLOOKUP(TRIM(B1349),'Team Rosters'!$B$1:$N$3777,2,FALSE)</f>
        <v>#N/A</v>
      </c>
      <c r="N1349" s="320">
        <f>VLOOKUP(TRIM(B1349),BirthdateDraft!$A$1:$M$7865,2,FALSE)</f>
        <v>36287</v>
      </c>
      <c r="O1349" s="99">
        <v>2024</v>
      </c>
    </row>
    <row r="1350" spans="1:15" ht="12.75" hidden="1" customHeight="1">
      <c r="A1350" s="266" t="str">
        <f>Table16[[#This Row],[PosiDT $ $ $ions2]]</f>
        <v>RG @ OC @</v>
      </c>
      <c r="B1350" s="89" t="s">
        <v>8131</v>
      </c>
      <c r="C1350" s="123" t="s">
        <v>90</v>
      </c>
      <c r="D1350" t="s">
        <v>11923</v>
      </c>
      <c r="E1350"/>
      <c r="F1350"/>
      <c r="G1350"/>
      <c r="H1350"/>
      <c r="I1350" s="8">
        <v>0</v>
      </c>
      <c r="J1350" s="8">
        <v>0</v>
      </c>
      <c r="K1350" s="114">
        <v>0</v>
      </c>
      <c r="M1350" s="319" t="str">
        <f>VLOOKUP(TRIM(B1350),'Team Rosters'!$B$1:$N$3777,2,FALSE)</f>
        <v>DEL</v>
      </c>
      <c r="N1350" s="320">
        <f>VLOOKUP(TRIM(B1350),BirthdateDraft!$A$1:$M$7865,2,FALSE)</f>
        <v>35846</v>
      </c>
      <c r="O1350" s="99">
        <v>2024</v>
      </c>
    </row>
    <row r="1351" spans="1:15" ht="12.75" hidden="1" customHeight="1">
      <c r="A1351" s="266" t="str">
        <f>Table16[[#This Row],[PosiDT $ $ $ions2]]</f>
        <v>RG @ OC @</v>
      </c>
      <c r="B1351" s="89" t="s">
        <v>9963</v>
      </c>
      <c r="C1351" s="123" t="s">
        <v>804</v>
      </c>
      <c r="D1351" t="s">
        <v>11923</v>
      </c>
      <c r="E1351"/>
      <c r="F1351"/>
      <c r="G1351"/>
      <c r="H1351"/>
      <c r="I1351" s="8">
        <v>4</v>
      </c>
      <c r="J1351" s="8">
        <v>0</v>
      </c>
      <c r="K1351" s="114">
        <v>0</v>
      </c>
      <c r="M1351" s="319" t="str">
        <f>VLOOKUP(TRIM(B1351),'Team Rosters'!$B$1:$N$3777,2,FALSE)</f>
        <v>JER</v>
      </c>
      <c r="N1351" s="320">
        <f>VLOOKUP(TRIM(B1351),BirthdateDraft!$A$1:$M$7865,2,FALSE)</f>
        <v>36393</v>
      </c>
      <c r="O1351" s="99">
        <v>2024</v>
      </c>
    </row>
    <row r="1352" spans="1:15" ht="12.75" hidden="1" customHeight="1">
      <c r="A1352" s="266" t="str">
        <f>Table16[[#This Row],[PosiDT $ $ $ions2]]</f>
        <v>S ^</v>
      </c>
      <c r="B1352" s="89" t="s">
        <v>11007</v>
      </c>
      <c r="C1352" s="123" t="s">
        <v>798</v>
      </c>
      <c r="D1352" t="s">
        <v>11940</v>
      </c>
      <c r="E1352" s="115" t="s">
        <v>4310</v>
      </c>
      <c r="F1352" s="115"/>
      <c r="G1352" s="8"/>
      <c r="H1352" s="8"/>
      <c r="K1352" s="233"/>
      <c r="M1352" s="319" t="str">
        <f>VLOOKUP(TRIM(B1352),'Team Rosters'!$B$1:$N$3777,2,FALSE)</f>
        <v>JER</v>
      </c>
      <c r="N1352" s="320">
        <f>VLOOKUP(TRIM(B1352),BirthdateDraft!$A$1:$M$7865,2,FALSE)</f>
        <v>36550</v>
      </c>
      <c r="O1352" s="99">
        <v>2024</v>
      </c>
    </row>
    <row r="1353" spans="1:15" ht="12.75" hidden="1" customHeight="1">
      <c r="A1353" s="266" t="str">
        <f>Table16[[#This Row],[PosiDT $ $ $ions2]]</f>
        <v>S ^</v>
      </c>
      <c r="B1353" s="89" t="s">
        <v>7919</v>
      </c>
      <c r="C1353" s="123" t="s">
        <v>797</v>
      </c>
      <c r="D1353" t="s">
        <v>11940</v>
      </c>
      <c r="E1353" s="115" t="s">
        <v>4310</v>
      </c>
      <c r="F1353" s="115"/>
      <c r="G1353" s="8"/>
      <c r="H1353" s="8"/>
      <c r="K1353" s="233"/>
      <c r="M1353" s="319" t="str">
        <f>VLOOKUP(TRIM(B1353),'Team Rosters'!$B$1:$N$3777,2,FALSE)</f>
        <v>TOR</v>
      </c>
      <c r="N1353" s="320">
        <f>VLOOKUP(TRIM(B1353),BirthdateDraft!$A$1:$M$7865,2,FALSE)</f>
        <v>35852</v>
      </c>
      <c r="O1353" s="99">
        <v>2024</v>
      </c>
    </row>
    <row r="1354" spans="1:15" ht="12.75" hidden="1" customHeight="1">
      <c r="A1354" s="266" t="str">
        <f>Table16[[#This Row],[PosiDT $ $ $ions2]]</f>
        <v>S ^</v>
      </c>
      <c r="B1354" s="89" t="s">
        <v>11027</v>
      </c>
      <c r="C1354" s="123" t="s">
        <v>799</v>
      </c>
      <c r="D1354" t="s">
        <v>11940</v>
      </c>
      <c r="E1354" s="115" t="s">
        <v>4310</v>
      </c>
      <c r="F1354" s="115"/>
      <c r="G1354" s="8"/>
      <c r="H1354" s="8"/>
      <c r="K1354" s="233"/>
      <c r="M1354" s="319" t="str">
        <f>VLOOKUP(TRIM(B1354),'Team Rosters'!$B$1:$N$3777,2,FALSE)</f>
        <v>TOR</v>
      </c>
      <c r="N1354" s="320">
        <f>VLOOKUP(TRIM(B1354),BirthdateDraft!$A$1:$M$7865,2,FALSE)</f>
        <v>36718</v>
      </c>
      <c r="O1354" s="99">
        <v>2024</v>
      </c>
    </row>
    <row r="1355" spans="1:15" ht="12.75" hidden="1" customHeight="1">
      <c r="A1355" s="266" t="str">
        <f>Table16[[#This Row],[PosiDT $ $ $ions2]]</f>
        <v>S ^</v>
      </c>
      <c r="B1355" s="89" t="s">
        <v>7235</v>
      </c>
      <c r="C1355" s="123" t="s">
        <v>799</v>
      </c>
      <c r="D1355" t="s">
        <v>11940</v>
      </c>
      <c r="E1355" s="115" t="s">
        <v>4305</v>
      </c>
      <c r="F1355" s="115"/>
      <c r="G1355" s="8"/>
      <c r="H1355" s="8"/>
      <c r="K1355" s="233"/>
      <c r="M1355" s="319" t="str">
        <f>VLOOKUP(TRIM(B1355),'Team Rosters'!$B$1:$N$3777,2,FALSE)</f>
        <v>NYC</v>
      </c>
      <c r="N1355" s="320">
        <f>VLOOKUP(TRIM(B1355),BirthdateDraft!$A$1:$M$7865,2,FALSE)</f>
        <v>35203</v>
      </c>
      <c r="O1355" s="99">
        <v>2024</v>
      </c>
    </row>
    <row r="1356" spans="1:15" ht="12.75" hidden="1" customHeight="1">
      <c r="A1356" s="266" t="str">
        <f>Table16[[#This Row],[PosiDT $ $ $ions2]]</f>
        <v>S ^</v>
      </c>
      <c r="B1356" s="89" t="s">
        <v>6489</v>
      </c>
      <c r="C1356" s="123" t="s">
        <v>817</v>
      </c>
      <c r="D1356" t="s">
        <v>11940</v>
      </c>
      <c r="E1356" s="115" t="s">
        <v>4305</v>
      </c>
      <c r="F1356" s="115"/>
      <c r="G1356" s="8"/>
      <c r="H1356" s="8"/>
      <c r="K1356" s="233"/>
      <c r="M1356" s="319" t="e">
        <f>VLOOKUP(TRIM(B1356),'Team Rosters'!$B$1:$N$3777,2,FALSE)</f>
        <v>#N/A</v>
      </c>
      <c r="N1356" s="320">
        <f>VLOOKUP(TRIM(B1356),BirthdateDraft!$A$1:$M$7865,2,FALSE)</f>
        <v>34639</v>
      </c>
      <c r="O1356" s="99">
        <v>2024</v>
      </c>
    </row>
    <row r="1357" spans="1:15" ht="12.75" hidden="1" customHeight="1">
      <c r="A1357" s="266" t="str">
        <f>Table16[[#This Row],[PosiDT $ $ $ions2]]</f>
        <v>S ^</v>
      </c>
      <c r="B1357" s="89" t="s">
        <v>11105</v>
      </c>
      <c r="C1357" s="123" t="s">
        <v>792</v>
      </c>
      <c r="D1357" t="s">
        <v>11940</v>
      </c>
      <c r="E1357" s="115" t="s">
        <v>4297</v>
      </c>
      <c r="F1357" s="115"/>
      <c r="G1357" s="8"/>
      <c r="H1357" s="8"/>
      <c r="K1357" s="233"/>
      <c r="M1357" s="319" t="e">
        <f>VLOOKUP(TRIM(B1357),'Team Rosters'!$B$1:$N$3777,2,FALSE)</f>
        <v>#N/A</v>
      </c>
      <c r="N1357" s="320">
        <f>VLOOKUP(TRIM(B1357),BirthdateDraft!$A$1:$M$7865,2,FALSE)</f>
        <v>36682</v>
      </c>
      <c r="O1357" s="99">
        <v>2024</v>
      </c>
    </row>
    <row r="1358" spans="1:15" ht="12.75" hidden="1" customHeight="1">
      <c r="A1358" s="266" t="str">
        <f>Table16[[#This Row],[PosiDT $ $ $ions2]]</f>
        <v>S ^</v>
      </c>
      <c r="B1358" s="89" t="s">
        <v>11110</v>
      </c>
      <c r="C1358" s="123" t="s">
        <v>795</v>
      </c>
      <c r="D1358" t="s">
        <v>11940</v>
      </c>
      <c r="E1358" s="115" t="s">
        <v>4305</v>
      </c>
      <c r="F1358" s="115"/>
      <c r="G1358" s="8"/>
      <c r="H1358" s="8"/>
      <c r="K1358" s="233"/>
      <c r="M1358" s="319" t="str">
        <f>VLOOKUP(TRIM(B1358),'Team Rosters'!$B$1:$N$3777,2,FALSE)</f>
        <v>BIR</v>
      </c>
      <c r="N1358" s="320">
        <f>VLOOKUP(TRIM(B1358),BirthdateDraft!$A$1:$M$7865,2,FALSE)</f>
        <v>37175</v>
      </c>
      <c r="O1358" s="99">
        <v>2024</v>
      </c>
    </row>
    <row r="1359" spans="1:15" ht="12.75" hidden="1" customHeight="1">
      <c r="A1359" s="266" t="str">
        <f>Table16[[#This Row],[PosiDT $ $ $ions2]]</f>
        <v>S ^</v>
      </c>
      <c r="B1359" s="89" t="s">
        <v>6514</v>
      </c>
      <c r="C1359" s="123" t="s">
        <v>85</v>
      </c>
      <c r="D1359" t="s">
        <v>11940</v>
      </c>
      <c r="E1359" s="115" t="s">
        <v>4299</v>
      </c>
      <c r="F1359" s="115"/>
      <c r="G1359" s="8"/>
      <c r="H1359" s="8"/>
      <c r="K1359" s="233"/>
      <c r="M1359" s="319" t="e">
        <f>VLOOKUP(TRIM(B1359),'Team Rosters'!$B$1:$N$3777,2,FALSE)</f>
        <v>#N/A</v>
      </c>
      <c r="N1359" s="320">
        <f>VLOOKUP(TRIM(B1359),BirthdateDraft!$A$1:$M$7865,2,FALSE)</f>
        <v>34072</v>
      </c>
      <c r="O1359" s="99">
        <v>2024</v>
      </c>
    </row>
    <row r="1360" spans="1:15" ht="12.75" hidden="1" customHeight="1">
      <c r="A1360" s="266" t="str">
        <f>Table16[[#This Row],[PosiDT $ $ $ions2]]</f>
        <v>S ^</v>
      </c>
      <c r="B1360" s="89" t="s">
        <v>8048</v>
      </c>
      <c r="C1360" s="123" t="s">
        <v>1634</v>
      </c>
      <c r="D1360" t="s">
        <v>11940</v>
      </c>
      <c r="E1360" s="115" t="s">
        <v>4305</v>
      </c>
      <c r="F1360" s="115"/>
      <c r="G1360" s="8"/>
      <c r="H1360" s="8"/>
      <c r="K1360" s="233"/>
      <c r="M1360" s="319" t="str">
        <f>VLOOKUP(TRIM(B1360),'Team Rosters'!$B$1:$N$3777,2,FALSE)</f>
        <v>DEL</v>
      </c>
      <c r="N1360" s="320">
        <f>VLOOKUP(TRIM(B1360),BirthdateDraft!$A$1:$M$7865,2,FALSE)</f>
        <v>35887</v>
      </c>
      <c r="O1360" s="99">
        <v>2024</v>
      </c>
    </row>
    <row r="1361" spans="1:15" ht="12.75" hidden="1" customHeight="1">
      <c r="A1361" s="266" t="str">
        <f>Table16[[#This Row],[PosiDT $ $ $ions2]]</f>
        <v>S ^</v>
      </c>
      <c r="B1361" s="89" t="s">
        <v>8989</v>
      </c>
      <c r="C1361" s="123" t="s">
        <v>801</v>
      </c>
      <c r="D1361" t="s">
        <v>11940</v>
      </c>
      <c r="E1361" s="115" t="s">
        <v>4320</v>
      </c>
      <c r="F1361" s="115"/>
      <c r="G1361" s="8"/>
      <c r="H1361" s="8"/>
      <c r="K1361" s="233"/>
      <c r="M1361" s="319" t="str">
        <f>VLOOKUP(TRIM(B1361),'Team Rosters'!$B$1:$N$3777,2,FALSE)</f>
        <v>VER</v>
      </c>
      <c r="N1361" s="320">
        <f>VLOOKUP(TRIM(B1361),BirthdateDraft!$A$1:$M$7865,2,FALSE)</f>
        <v>36251</v>
      </c>
      <c r="O1361" s="99">
        <v>2024</v>
      </c>
    </row>
    <row r="1362" spans="1:15" ht="12.75" hidden="1" customHeight="1">
      <c r="A1362" s="266" t="str">
        <f>Table16[[#This Row],[PosiDT $ $ $ions2]]</f>
        <v>S ^</v>
      </c>
      <c r="B1362" s="89" t="s">
        <v>6537</v>
      </c>
      <c r="C1362" s="123" t="s">
        <v>83</v>
      </c>
      <c r="D1362" t="s">
        <v>11940</v>
      </c>
      <c r="E1362" s="115" t="s">
        <v>4297</v>
      </c>
      <c r="F1362" s="115"/>
      <c r="G1362" s="8"/>
      <c r="H1362" s="8"/>
      <c r="K1362" s="233"/>
      <c r="M1362" s="319" t="str">
        <f>VLOOKUP(TRIM(B1362),'Team Rosters'!$B$1:$N$3777,2,FALSE)</f>
        <v>CHA</v>
      </c>
      <c r="N1362" s="320">
        <f>VLOOKUP(TRIM(B1362),BirthdateDraft!$A$1:$M$7865,2,FALSE)</f>
        <v>34731</v>
      </c>
      <c r="O1362" s="99">
        <v>2024</v>
      </c>
    </row>
    <row r="1363" spans="1:15" ht="12.75" hidden="1" customHeight="1">
      <c r="A1363" s="266" t="str">
        <f>Table16[[#This Row],[PosiDT $ $ $ions2]]</f>
        <v>S ^</v>
      </c>
      <c r="B1363" s="89" t="s">
        <v>7151</v>
      </c>
      <c r="C1363" s="123" t="s">
        <v>805</v>
      </c>
      <c r="D1363" t="s">
        <v>11940</v>
      </c>
      <c r="E1363" s="115" t="s">
        <v>4305</v>
      </c>
      <c r="F1363" s="115"/>
      <c r="G1363" s="8"/>
      <c r="H1363" s="8"/>
      <c r="K1363" s="233"/>
      <c r="M1363" s="319" t="str">
        <f>VLOOKUP(TRIM(B1363),'Team Rosters'!$B$1:$N$3777,2,FALSE)</f>
        <v>ANN</v>
      </c>
      <c r="N1363" s="320">
        <f>VLOOKUP(TRIM(B1363),BirthdateDraft!$A$1:$M$7865,2,FALSE)</f>
        <v>35404</v>
      </c>
      <c r="O1363" s="99">
        <v>2024</v>
      </c>
    </row>
    <row r="1364" spans="1:15" ht="12.75" hidden="1" customHeight="1">
      <c r="A1364" s="266" t="str">
        <f>Table16[[#This Row],[PosiDT $ $ $ions2]]</f>
        <v>S ^ OLB</v>
      </c>
      <c r="B1364" s="89" t="s">
        <v>5010</v>
      </c>
      <c r="C1364" s="123" t="s">
        <v>85</v>
      </c>
      <c r="D1364" t="s">
        <v>11941</v>
      </c>
      <c r="E1364" s="115" t="s">
        <v>4297</v>
      </c>
      <c r="F1364" s="115" t="s">
        <v>4297</v>
      </c>
      <c r="G1364" s="8"/>
      <c r="H1364" s="8"/>
      <c r="K1364" s="233"/>
      <c r="M1364" s="319" t="e">
        <f>VLOOKUP(TRIM(B1364),'Team Rosters'!$B$1:$N$3777,2,FALSE)</f>
        <v>#N/A</v>
      </c>
      <c r="N1364" s="320">
        <f>VLOOKUP(TRIM(B1364),BirthdateDraft!$A$1:$M$7865,2,FALSE)</f>
        <v>34088</v>
      </c>
      <c r="O1364" s="99">
        <v>2024</v>
      </c>
    </row>
    <row r="1365" spans="1:15" ht="12.75" hidden="1" customHeight="1">
      <c r="A1365" s="266" t="str">
        <f>Table16[[#This Row],[PosiDT $ $ $ions2]]</f>
        <v>S ^ OLB</v>
      </c>
      <c r="B1365" s="89" t="s">
        <v>10165</v>
      </c>
      <c r="C1365" s="123" t="s">
        <v>795</v>
      </c>
      <c r="D1365" t="s">
        <v>11941</v>
      </c>
      <c r="E1365" s="115" t="s">
        <v>4310</v>
      </c>
      <c r="F1365" s="115" t="s">
        <v>4310</v>
      </c>
      <c r="G1365" s="8"/>
      <c r="H1365" s="8"/>
      <c r="K1365" s="233"/>
      <c r="M1365" s="319" t="str">
        <f>VLOOKUP(TRIM(B1365),'Team Rosters'!$B$1:$N$3777,2,FALSE)</f>
        <v>ANN</v>
      </c>
      <c r="N1365" s="320">
        <f>VLOOKUP(TRIM(B1365),BirthdateDraft!$A$1:$M$7865,2,FALSE)</f>
        <v>35355</v>
      </c>
      <c r="O1365" s="99">
        <v>2024</v>
      </c>
    </row>
    <row r="1366" spans="1:15" ht="12.75" hidden="1" customHeight="1">
      <c r="A1366" s="266" t="str">
        <f>Table16[[#This Row],[PosiDT $ $ $ions2]]</f>
        <v>S ^ OLB</v>
      </c>
      <c r="B1366" s="89" t="s">
        <v>387</v>
      </c>
      <c r="C1366" s="123" t="s">
        <v>795</v>
      </c>
      <c r="D1366" t="s">
        <v>11941</v>
      </c>
      <c r="E1366" s="115" t="s">
        <v>4299</v>
      </c>
      <c r="F1366" s="115" t="s">
        <v>4299</v>
      </c>
      <c r="G1366" s="8"/>
      <c r="H1366" s="8"/>
      <c r="K1366" s="233"/>
      <c r="M1366" s="319" t="str">
        <f>VLOOKUP(TRIM(B1366),'Team Rosters'!$B$1:$N$3777,2,FALSE)</f>
        <v>VER</v>
      </c>
      <c r="N1366" s="320">
        <f>VLOOKUP(TRIM(B1366),BirthdateDraft!$A$1:$M$7865,2,FALSE)</f>
        <v>33047</v>
      </c>
      <c r="O1366" s="99">
        <v>2024</v>
      </c>
    </row>
    <row r="1367" spans="1:15" ht="12.75" hidden="1" customHeight="1">
      <c r="A1367" s="266" t="str">
        <f>Table16[[#This Row],[PosiDT $ $ $ions2]]</f>
        <v>SS ^</v>
      </c>
      <c r="B1367" s="89" t="s">
        <v>10152</v>
      </c>
      <c r="C1367" s="123" t="s">
        <v>3414</v>
      </c>
      <c r="D1367" t="s">
        <v>11938</v>
      </c>
      <c r="E1367" s="115" t="s">
        <v>4310</v>
      </c>
      <c r="F1367" s="115"/>
      <c r="G1367" s="8"/>
      <c r="H1367" s="8"/>
      <c r="K1367" s="233"/>
      <c r="M1367" s="319" t="str">
        <f>VLOOKUP(TRIM(B1367),'Team Rosters'!$B$1:$N$3777,2,FALSE)</f>
        <v>BLU</v>
      </c>
      <c r="N1367" s="320">
        <f>VLOOKUP(TRIM(B1367),BirthdateDraft!$A$1:$M$7865,2,FALSE)</f>
        <v>36184</v>
      </c>
      <c r="O1367" s="99">
        <v>2024</v>
      </c>
    </row>
    <row r="1368" spans="1:15" ht="12.75" hidden="1" customHeight="1">
      <c r="A1368" s="266" t="str">
        <f>Table16[[#This Row],[PosiDT $ $ $ions2]]</f>
        <v>SS ^</v>
      </c>
      <c r="B1368" s="89" t="s">
        <v>10977</v>
      </c>
      <c r="C1368" s="123" t="s">
        <v>81</v>
      </c>
      <c r="D1368" t="s">
        <v>11938</v>
      </c>
      <c r="E1368" s="115" t="s">
        <v>4313</v>
      </c>
      <c r="F1368" s="115"/>
      <c r="G1368" s="8"/>
      <c r="H1368" s="8"/>
      <c r="K1368" s="233"/>
      <c r="M1368" s="319" t="str">
        <f>VLOOKUP(TRIM(B1368),'Team Rosters'!$B$1:$N$3777,2,FALSE)</f>
        <v>VIR</v>
      </c>
      <c r="N1368" s="320">
        <f>VLOOKUP(TRIM(B1368),BirthdateDraft!$A$1:$M$7865,2,FALSE)</f>
        <v>36874</v>
      </c>
      <c r="O1368" s="99">
        <v>2024</v>
      </c>
    </row>
    <row r="1369" spans="1:15" ht="12.75" hidden="1" customHeight="1">
      <c r="A1369" s="266" t="str">
        <f>Table16[[#This Row],[PosiDT $ $ $ions2]]</f>
        <v>SS ^</v>
      </c>
      <c r="B1369" s="89" t="s">
        <v>5510</v>
      </c>
      <c r="C1369" s="123" t="s">
        <v>797</v>
      </c>
      <c r="D1369" t="s">
        <v>11938</v>
      </c>
      <c r="E1369" s="115" t="s">
        <v>4310</v>
      </c>
      <c r="F1369" s="115"/>
      <c r="G1369" s="8"/>
      <c r="H1369" s="8"/>
      <c r="K1369" s="233"/>
      <c r="M1369" s="319" t="str">
        <f>VLOOKUP(TRIM(B1369),'Team Rosters'!$B$1:$N$3777,2,FALSE)</f>
        <v>DAY</v>
      </c>
      <c r="N1369" s="320">
        <f>VLOOKUP(TRIM(B1369),BirthdateDraft!$A$1:$M$7865,2,FALSE)</f>
        <v>34680</v>
      </c>
      <c r="O1369" s="99">
        <v>2024</v>
      </c>
    </row>
    <row r="1370" spans="1:15" ht="12.75" hidden="1" customHeight="1">
      <c r="A1370" s="266" t="str">
        <f>Table16[[#This Row],[PosiDT $ $ $ions2]]</f>
        <v>SS ^</v>
      </c>
      <c r="B1370" s="89" t="s">
        <v>10003</v>
      </c>
      <c r="C1370" s="123" t="s">
        <v>793</v>
      </c>
      <c r="D1370" t="s">
        <v>11938</v>
      </c>
      <c r="E1370" s="115" t="s">
        <v>4310</v>
      </c>
      <c r="F1370" s="115"/>
      <c r="G1370" s="8"/>
      <c r="H1370" s="8"/>
      <c r="K1370" s="233"/>
      <c r="M1370" s="319" t="str">
        <f>VLOOKUP(TRIM(B1370),'Team Rosters'!$B$1:$N$3777,2,FALSE)</f>
        <v>ACM</v>
      </c>
      <c r="N1370" s="320">
        <f>VLOOKUP(TRIM(B1370),BirthdateDraft!$A$1:$M$7865,2,FALSE)</f>
        <v>36270</v>
      </c>
      <c r="O1370" s="99">
        <v>2024</v>
      </c>
    </row>
    <row r="1371" spans="1:15" ht="12.75" hidden="1" customHeight="1">
      <c r="A1371" s="266" t="str">
        <f>Table16[[#This Row],[PosiDT $ $ $ions2]]</f>
        <v>SS ^</v>
      </c>
      <c r="B1371" s="89" t="s">
        <v>5439</v>
      </c>
      <c r="C1371" s="123" t="s">
        <v>804</v>
      </c>
      <c r="D1371" t="s">
        <v>11938</v>
      </c>
      <c r="E1371" s="115" t="s">
        <v>4308</v>
      </c>
      <c r="F1371" s="115"/>
      <c r="G1371" s="8"/>
      <c r="H1371" s="8"/>
      <c r="K1371" s="233"/>
      <c r="M1371" s="319" t="str">
        <f>VLOOKUP(TRIM(B1371),'Team Rosters'!$B$1:$N$3777,2,FALSE)</f>
        <v>CAVE</v>
      </c>
      <c r="N1371" s="320">
        <f>VLOOKUP(TRIM(B1371),BirthdateDraft!$A$1:$M$7865,2,FALSE)</f>
        <v>34198</v>
      </c>
      <c r="O1371" s="99">
        <v>2024</v>
      </c>
    </row>
    <row r="1372" spans="1:15" ht="12.75" hidden="1" customHeight="1">
      <c r="A1372" s="266" t="str">
        <f>Table16[[#This Row],[PosiDT $ $ $ions2]]</f>
        <v>SS ^</v>
      </c>
      <c r="B1372" s="89" t="s">
        <v>10054</v>
      </c>
      <c r="C1372" s="123" t="s">
        <v>796</v>
      </c>
      <c r="D1372" t="s">
        <v>11938</v>
      </c>
      <c r="E1372" s="115" t="s">
        <v>4298</v>
      </c>
      <c r="F1372" s="115"/>
      <c r="G1372" s="8"/>
      <c r="H1372" s="8"/>
      <c r="K1372" s="233"/>
      <c r="M1372" s="319" t="str">
        <f>VLOOKUP(TRIM(B1372),'Team Rosters'!$B$1:$N$3777,2,FALSE)</f>
        <v>CHA</v>
      </c>
      <c r="N1372" s="320">
        <f>VLOOKUP(TRIM(B1372),BirthdateDraft!$A$1:$M$7865,2,FALSE)</f>
        <v>37144</v>
      </c>
      <c r="O1372" s="99">
        <v>2024</v>
      </c>
    </row>
    <row r="1373" spans="1:15" ht="12.75" hidden="1" customHeight="1">
      <c r="A1373" s="266" t="str">
        <f>Table16[[#This Row],[PosiDT $ $ $ions2]]</f>
        <v>SS ^</v>
      </c>
      <c r="B1373" s="89" t="s">
        <v>7989</v>
      </c>
      <c r="C1373" s="123" t="s">
        <v>800</v>
      </c>
      <c r="D1373" t="s">
        <v>11938</v>
      </c>
      <c r="E1373" s="115" t="s">
        <v>4310</v>
      </c>
      <c r="F1373" s="115"/>
      <c r="G1373" s="8"/>
      <c r="H1373" s="8"/>
      <c r="K1373" s="233"/>
      <c r="M1373" s="319" t="str">
        <f>VLOOKUP(TRIM(B1373),'Team Rosters'!$B$1:$N$3777,2,FALSE)</f>
        <v>BIR</v>
      </c>
      <c r="N1373" s="320">
        <f>VLOOKUP(TRIM(B1373),BirthdateDraft!$A$1:$M$7865,2,FALSE)</f>
        <v>36222</v>
      </c>
      <c r="O1373" s="99">
        <v>2024</v>
      </c>
    </row>
    <row r="1374" spans="1:15" ht="12.75" hidden="1" customHeight="1">
      <c r="A1374" s="266" t="str">
        <f>Table16[[#This Row],[PosiDT $ $ $ions2]]</f>
        <v>SS ^</v>
      </c>
      <c r="B1374" s="89" t="s">
        <v>9001</v>
      </c>
      <c r="C1374" s="123" t="s">
        <v>795</v>
      </c>
      <c r="D1374" t="s">
        <v>11938</v>
      </c>
      <c r="E1374" s="115" t="s">
        <v>4320</v>
      </c>
      <c r="F1374" s="115"/>
      <c r="G1374" s="8"/>
      <c r="H1374" s="8"/>
      <c r="K1374" s="233"/>
      <c r="M1374" s="319" t="str">
        <f>VLOOKUP(TRIM(B1374),'Team Rosters'!$B$1:$N$3777,2,FALSE)</f>
        <v>ROS</v>
      </c>
      <c r="N1374" s="320">
        <f>VLOOKUP(TRIM(B1374),BirthdateDraft!$A$1:$M$7865,2,FALSE)</f>
        <v>36039</v>
      </c>
      <c r="O1374" s="99">
        <v>2024</v>
      </c>
    </row>
    <row r="1375" spans="1:15" ht="12.75" hidden="1" customHeight="1">
      <c r="A1375" s="266" t="str">
        <f>Table16[[#This Row],[PosiDT $ $ $ions2]]</f>
        <v>SS ^</v>
      </c>
      <c r="B1375" s="89" t="s">
        <v>8053</v>
      </c>
      <c r="C1375" s="123" t="s">
        <v>785</v>
      </c>
      <c r="D1375" t="s">
        <v>11938</v>
      </c>
      <c r="E1375" s="115" t="s">
        <v>4303</v>
      </c>
      <c r="F1375" s="115"/>
      <c r="G1375" s="8"/>
      <c r="H1375" s="8"/>
      <c r="K1375" s="233"/>
      <c r="M1375" s="319" t="str">
        <f>VLOOKUP(TRIM(B1375),'Team Rosters'!$B$1:$N$3777,2,FALSE)</f>
        <v>DRA</v>
      </c>
      <c r="N1375" s="320">
        <f>VLOOKUP(TRIM(B1375),BirthdateDraft!$A$1:$M$7865,2,FALSE)</f>
        <v>35146</v>
      </c>
      <c r="O1375" s="99">
        <v>2024</v>
      </c>
    </row>
    <row r="1376" spans="1:15" ht="12.75" hidden="1" customHeight="1">
      <c r="A1376" s="266" t="str">
        <f>Table16[[#This Row],[PosiDT $ $ $ions2]]</f>
        <v>SS ^</v>
      </c>
      <c r="B1376" s="89" t="s">
        <v>7944</v>
      </c>
      <c r="C1376" s="123" t="s">
        <v>5390</v>
      </c>
      <c r="D1376" t="s">
        <v>11938</v>
      </c>
      <c r="E1376" s="115" t="s">
        <v>4303</v>
      </c>
      <c r="F1376" s="115"/>
      <c r="G1376" s="8"/>
      <c r="H1376" s="8"/>
      <c r="K1376" s="233"/>
      <c r="M1376" s="319" t="str">
        <f>VLOOKUP(TRIM(B1376),'Team Rosters'!$B$1:$N$3777,2,FALSE)</f>
        <v>TOR</v>
      </c>
      <c r="N1376" s="320">
        <f>VLOOKUP(TRIM(B1376),BirthdateDraft!$A$1:$M$7865,2,FALSE)</f>
        <v>35858</v>
      </c>
      <c r="O1376" s="99">
        <v>2024</v>
      </c>
    </row>
    <row r="1377" spans="1:15" ht="12.75" hidden="1" customHeight="1">
      <c r="A1377" s="266" t="str">
        <f>Table16[[#This Row],[PosiDT $ $ $ions2]]</f>
        <v>SS ^</v>
      </c>
      <c r="B1377" s="89" t="s">
        <v>8915</v>
      </c>
      <c r="C1377" s="123" t="s">
        <v>792</v>
      </c>
      <c r="D1377" t="s">
        <v>11938</v>
      </c>
      <c r="E1377" s="115" t="s">
        <v>4297</v>
      </c>
      <c r="F1377" s="115"/>
      <c r="G1377" s="8"/>
      <c r="H1377" s="8"/>
      <c r="K1377" s="233"/>
      <c r="M1377" s="319" t="str">
        <f>VLOOKUP(TRIM(B1377),'Team Rosters'!$B$1:$N$3777,2,FALSE)</f>
        <v>TOL</v>
      </c>
      <c r="N1377" s="320">
        <f>VLOOKUP(TRIM(B1377),BirthdateDraft!$A$1:$M$7865,2,FALSE)</f>
        <v>35743</v>
      </c>
      <c r="O1377" s="99">
        <v>2024</v>
      </c>
    </row>
    <row r="1378" spans="1:15" ht="12.75" hidden="1" customHeight="1">
      <c r="A1378" s="266" t="str">
        <f>Table16[[#This Row],[PosiDT $ $ $ions2]]</f>
        <v>SS ^</v>
      </c>
      <c r="B1378" s="89" t="s">
        <v>8886</v>
      </c>
      <c r="C1378" s="123" t="s">
        <v>1634</v>
      </c>
      <c r="D1378" t="s">
        <v>11938</v>
      </c>
      <c r="E1378" s="115" t="s">
        <v>4311</v>
      </c>
      <c r="F1378" s="115"/>
      <c r="G1378" s="8"/>
      <c r="H1378" s="8"/>
      <c r="K1378" s="233"/>
      <c r="M1378" s="319" t="str">
        <f>VLOOKUP(TRIM(B1378),'Team Rosters'!$B$1:$N$3777,2,FALSE)</f>
        <v>WES</v>
      </c>
      <c r="N1378" s="320">
        <f>VLOOKUP(TRIM(B1378),BirthdateDraft!$A$1:$M$7865,2,FALSE)</f>
        <v>36586</v>
      </c>
      <c r="O1378" s="99">
        <v>2024</v>
      </c>
    </row>
    <row r="1379" spans="1:15" ht="12.75" hidden="1" customHeight="1">
      <c r="A1379" s="266" t="str">
        <f>Table16[[#This Row],[PosiDT $ $ $ions2]]</f>
        <v>SS ^</v>
      </c>
      <c r="B1379" s="89" t="s">
        <v>7240</v>
      </c>
      <c r="C1379" s="123" t="s">
        <v>166</v>
      </c>
      <c r="D1379" t="s">
        <v>11938</v>
      </c>
      <c r="E1379" s="115" t="s">
        <v>4310</v>
      </c>
      <c r="F1379" s="115"/>
      <c r="G1379" s="8"/>
      <c r="H1379" s="8"/>
      <c r="K1379" s="233"/>
      <c r="M1379" s="319" t="str">
        <f>VLOOKUP(TRIM(B1379),'Team Rosters'!$B$1:$N$3777,2,FALSE)</f>
        <v>DRA</v>
      </c>
      <c r="N1379" s="320">
        <f>VLOOKUP(TRIM(B1379),BirthdateDraft!$A$1:$M$7865,2,FALSE)</f>
        <v>35960</v>
      </c>
      <c r="O1379" s="99">
        <v>2024</v>
      </c>
    </row>
    <row r="1380" spans="1:15" ht="12.75" hidden="1" customHeight="1">
      <c r="A1380" s="266" t="str">
        <f>Table16[[#This Row],[PosiDT $ $ $ions2]]</f>
        <v>SS ^</v>
      </c>
      <c r="B1380" s="89" t="s">
        <v>11118</v>
      </c>
      <c r="C1380" s="123" t="s">
        <v>791</v>
      </c>
      <c r="D1380" t="s">
        <v>11938</v>
      </c>
      <c r="E1380" s="115" t="s">
        <v>4305</v>
      </c>
      <c r="F1380" s="115"/>
      <c r="G1380" s="8"/>
      <c r="H1380" s="8"/>
      <c r="K1380" s="233"/>
      <c r="M1380" s="319" t="str">
        <f>VLOOKUP(TRIM(B1380),'Team Rosters'!$B$1:$N$3777,2,FALSE)</f>
        <v>TOR</v>
      </c>
      <c r="N1380" s="320">
        <f>VLOOKUP(TRIM(B1380),BirthdateDraft!$A$1:$M$7865,2,FALSE)</f>
        <v>36660</v>
      </c>
      <c r="O1380" s="99">
        <v>2024</v>
      </c>
    </row>
    <row r="1381" spans="1:15" ht="12.75" hidden="1" customHeight="1">
      <c r="A1381" s="266" t="str">
        <f>Table16[[#This Row],[PosiDT $ $ $ions2]]</f>
        <v>SS ^</v>
      </c>
      <c r="B1381" s="89" t="s">
        <v>8974</v>
      </c>
      <c r="C1381" s="123" t="s">
        <v>798</v>
      </c>
      <c r="D1381" t="s">
        <v>11938</v>
      </c>
      <c r="E1381" s="115" t="s">
        <v>4307</v>
      </c>
      <c r="F1381" s="115"/>
      <c r="G1381" s="8"/>
      <c r="H1381" s="8"/>
      <c r="K1381" s="233"/>
      <c r="M1381" s="319" t="str">
        <f>VLOOKUP(TRIM(B1381),'Team Rosters'!$B$1:$N$3777,2,FALSE)</f>
        <v>BLD</v>
      </c>
      <c r="N1381" s="320">
        <f>VLOOKUP(TRIM(B1381),BirthdateDraft!$A$1:$M$7865,2,FALSE)</f>
        <v>36192</v>
      </c>
      <c r="O1381" s="99">
        <v>2024</v>
      </c>
    </row>
    <row r="1382" spans="1:15" ht="12.75" hidden="1" customHeight="1">
      <c r="A1382" s="266" t="str">
        <f>Table16[[#This Row],[PosiDT $ $ $ions2]]</f>
        <v>SS ^</v>
      </c>
      <c r="B1382" s="89" t="s">
        <v>6578</v>
      </c>
      <c r="C1382" s="123" t="s">
        <v>5991</v>
      </c>
      <c r="D1382" t="s">
        <v>11938</v>
      </c>
      <c r="E1382" s="115" t="s">
        <v>4303</v>
      </c>
      <c r="F1382" s="115"/>
      <c r="G1382" s="8"/>
      <c r="H1382" s="8"/>
      <c r="K1382" s="233"/>
      <c r="M1382" s="319" t="str">
        <f>VLOOKUP(TRIM(B1382),'Team Rosters'!$B$1:$N$3777,2,FALSE)</f>
        <v>CAVE</v>
      </c>
      <c r="N1382" s="320">
        <f>VLOOKUP(TRIM(B1382),BirthdateDraft!$A$1:$M$7865,2,FALSE)</f>
        <v>35280</v>
      </c>
      <c r="O1382" s="99">
        <v>2024</v>
      </c>
    </row>
    <row r="1383" spans="1:15" ht="12.75" hidden="1" customHeight="1">
      <c r="A1383" s="266" t="str">
        <f>Table16[[#This Row],[PosiDT $ $ $ions2]]</f>
        <v>SS ^</v>
      </c>
      <c r="B1383" s="89" t="s">
        <v>6114</v>
      </c>
      <c r="C1383" s="123" t="s">
        <v>805</v>
      </c>
      <c r="D1383" t="s">
        <v>11938</v>
      </c>
      <c r="E1383" s="115" t="s">
        <v>4305</v>
      </c>
      <c r="F1383" s="115"/>
      <c r="G1383" s="8"/>
      <c r="H1383" s="8"/>
      <c r="K1383" s="233"/>
      <c r="M1383" s="319" t="str">
        <f>VLOOKUP(TRIM(B1383),'Team Rosters'!$B$1:$N$3777,2,FALSE)</f>
        <v>AST</v>
      </c>
      <c r="N1383" s="320">
        <f>VLOOKUP(TRIM(B1383),BirthdateDraft!$A$1:$M$7865,2,FALSE)</f>
        <v>34359</v>
      </c>
      <c r="O1383" s="99">
        <v>2024</v>
      </c>
    </row>
    <row r="1384" spans="1:15" ht="12.75" hidden="1" customHeight="1">
      <c r="A1384" s="266" t="str">
        <f>Table16[[#This Row],[PosiDT $ $ $ions2]]</f>
        <v>SS ^</v>
      </c>
      <c r="B1384" s="89" t="s">
        <v>6019</v>
      </c>
      <c r="C1384" s="123" t="s">
        <v>803</v>
      </c>
      <c r="D1384" t="s">
        <v>11938</v>
      </c>
      <c r="E1384" s="115" t="s">
        <v>4305</v>
      </c>
      <c r="F1384" s="115"/>
      <c r="G1384" s="8"/>
      <c r="H1384" s="8"/>
      <c r="K1384" s="233"/>
      <c r="M1384" s="319" t="str">
        <f>VLOOKUP(TRIM(B1384),'Team Rosters'!$B$1:$N$3777,2,FALSE)</f>
        <v>DAY</v>
      </c>
      <c r="N1384" s="320">
        <f>VLOOKUP(TRIM(B1384),BirthdateDraft!$A$1:$M$7865,2,FALSE)</f>
        <v>34125</v>
      </c>
      <c r="O1384" s="99">
        <v>2024</v>
      </c>
    </row>
    <row r="1385" spans="1:15" ht="12.75" hidden="1" customHeight="1">
      <c r="A1385" s="266" t="str">
        <f>Table16[[#This Row],[PosiDT $ $ $ions2]]</f>
        <v>SS ^</v>
      </c>
      <c r="B1385" s="89" t="s">
        <v>10309</v>
      </c>
      <c r="C1385" s="123" t="s">
        <v>808</v>
      </c>
      <c r="D1385" t="s">
        <v>11938</v>
      </c>
      <c r="E1385" s="115" t="s">
        <v>4297</v>
      </c>
      <c r="F1385" s="115"/>
      <c r="G1385" s="8"/>
      <c r="H1385" s="8"/>
      <c r="K1385" s="233"/>
      <c r="M1385" s="319" t="str">
        <f>VLOOKUP(TRIM(B1385),'Team Rosters'!$B$1:$N$3777,2,FALSE)</f>
        <v>LON</v>
      </c>
      <c r="N1385" s="320">
        <f>VLOOKUP(TRIM(B1385),BirthdateDraft!$A$1:$M$7865,2,FALSE)</f>
        <v>35487</v>
      </c>
      <c r="O1385" s="99">
        <v>2024</v>
      </c>
    </row>
    <row r="1386" spans="1:15" ht="12.75" hidden="1" customHeight="1">
      <c r="A1386" s="266" t="str">
        <f>Table16[[#This Row],[PosiDT $ $ $ions2]]</f>
        <v>SS ^</v>
      </c>
      <c r="B1386" s="89" t="s">
        <v>7205</v>
      </c>
      <c r="C1386" s="123" t="s">
        <v>813</v>
      </c>
      <c r="D1386" t="s">
        <v>11938</v>
      </c>
      <c r="E1386" s="115" t="s">
        <v>4320</v>
      </c>
      <c r="F1386" s="115"/>
      <c r="G1386" s="8"/>
      <c r="H1386" s="8"/>
      <c r="K1386" s="233"/>
      <c r="M1386" s="319" t="str">
        <f>VLOOKUP(TRIM(B1386),'Team Rosters'!$B$1:$N$3777,2,FALSE)</f>
        <v>CAVE</v>
      </c>
      <c r="N1386" s="320">
        <f>VLOOKUP(TRIM(B1386),BirthdateDraft!$A$1:$M$7865,2,FALSE)</f>
        <v>35873</v>
      </c>
      <c r="O1386" s="99">
        <v>2024</v>
      </c>
    </row>
    <row r="1387" spans="1:15" ht="12.75" hidden="1" customHeight="1">
      <c r="A1387" s="266" t="str">
        <f>Table16[[#This Row],[PosiDT $ $ $ions2]]</f>
        <v>SS ^</v>
      </c>
      <c r="B1387" s="89" t="s">
        <v>8934</v>
      </c>
      <c r="C1387" s="123" t="s">
        <v>83</v>
      </c>
      <c r="D1387" t="s">
        <v>11938</v>
      </c>
      <c r="E1387" s="115" t="s">
        <v>4313</v>
      </c>
      <c r="F1387" s="115"/>
      <c r="G1387" s="8"/>
      <c r="H1387" s="8"/>
      <c r="K1387" s="233"/>
      <c r="M1387" s="319" t="str">
        <f>VLOOKUP(TRIM(B1387),'Team Rosters'!$B$1:$N$3777,2,FALSE)</f>
        <v>BLU</v>
      </c>
      <c r="N1387" s="320">
        <f>VLOOKUP(TRIM(B1387),BirthdateDraft!$A$1:$M$7865,2,FALSE)</f>
        <v>36281</v>
      </c>
      <c r="O1387" s="99">
        <v>2024</v>
      </c>
    </row>
    <row r="1388" spans="1:15" ht="12.75" hidden="1" customHeight="1">
      <c r="A1388" s="266" t="str">
        <f>Table16[[#This Row],[PosiDT $ $ $ions2]]</f>
        <v>SS ^</v>
      </c>
      <c r="B1388" s="267" t="s">
        <v>8892</v>
      </c>
      <c r="C1388" s="123" t="s">
        <v>8191</v>
      </c>
      <c r="D1388" t="s">
        <v>11938</v>
      </c>
      <c r="E1388" s="115" t="s">
        <v>4307</v>
      </c>
      <c r="F1388" s="115"/>
      <c r="G1388" s="8"/>
      <c r="H1388" s="8"/>
      <c r="K1388" s="233"/>
      <c r="M1388" s="319" t="str">
        <f>VLOOKUP(TRIM(B1388),'Team Rosters'!$B$1:$N$3777,2,FALSE)</f>
        <v>WES</v>
      </c>
      <c r="N1388" s="320">
        <f>VLOOKUP(TRIM(B1388),BirthdateDraft!$A$1:$M$7865,2,FALSE)</f>
        <v>36312</v>
      </c>
      <c r="O1388" s="99">
        <v>2024</v>
      </c>
    </row>
    <row r="1389" spans="1:15" ht="12.75" hidden="1" customHeight="1">
      <c r="A1389" s="266" t="str">
        <f>Table16[[#This Row],[PosiDT $ $ $ions2]]</f>
        <v>SS ^</v>
      </c>
      <c r="B1389" s="89" t="s">
        <v>7982</v>
      </c>
      <c r="C1389" s="123" t="s">
        <v>806</v>
      </c>
      <c r="D1389" t="s">
        <v>11938</v>
      </c>
      <c r="E1389" s="115" t="s">
        <v>4297</v>
      </c>
      <c r="F1389" s="115"/>
      <c r="G1389" s="8"/>
      <c r="H1389" s="8"/>
      <c r="K1389" s="233"/>
      <c r="M1389" s="319" t="e">
        <f>VLOOKUP(TRIM(B1389),'Team Rosters'!$B$1:$N$3777,2,FALSE)</f>
        <v>#N/A</v>
      </c>
      <c r="N1389" s="320">
        <f>VLOOKUP(TRIM(B1389),BirthdateDraft!$A$1:$M$7865,2,FALSE)</f>
        <v>35057</v>
      </c>
      <c r="O1389" s="99">
        <v>2024</v>
      </c>
    </row>
    <row r="1390" spans="1:15" ht="12.75" hidden="1" customHeight="1">
      <c r="A1390" s="266" t="str">
        <f>Table16[[#This Row],[PosiDT $ $ $ions2]]</f>
        <v>SS ^</v>
      </c>
      <c r="B1390" s="89" t="s">
        <v>9012</v>
      </c>
      <c r="C1390" s="123" t="s">
        <v>817</v>
      </c>
      <c r="D1390" t="s">
        <v>11938</v>
      </c>
      <c r="E1390" s="115" t="s">
        <v>4305</v>
      </c>
      <c r="F1390" s="115"/>
      <c r="G1390" s="8"/>
      <c r="H1390" s="8"/>
      <c r="K1390" s="233"/>
      <c r="M1390" s="319" t="str">
        <f>VLOOKUP(TRIM(B1390),'Team Rosters'!$B$1:$N$3777,2,FALSE)</f>
        <v>CAVE</v>
      </c>
      <c r="N1390" s="320">
        <f>VLOOKUP(TRIM(B1390),BirthdateDraft!$A$1:$M$7865,2,FALSE)</f>
        <v>34881</v>
      </c>
      <c r="O1390" s="99">
        <v>2024</v>
      </c>
    </row>
    <row r="1391" spans="1:15" ht="12.75" hidden="1" customHeight="1">
      <c r="A1391" s="266" t="str">
        <f>Table16[[#This Row],[PosiDT $ $ $ions2]]</f>
        <v>SS ^</v>
      </c>
      <c r="B1391" s="89" t="s">
        <v>8880</v>
      </c>
      <c r="C1391" s="123" t="s">
        <v>90</v>
      </c>
      <c r="D1391" t="s">
        <v>11938</v>
      </c>
      <c r="E1391" s="115" t="s">
        <v>4310</v>
      </c>
      <c r="F1391" s="115"/>
      <c r="G1391" s="8"/>
      <c r="H1391" s="8"/>
      <c r="K1391" s="233"/>
      <c r="M1391" s="319" t="str">
        <f>VLOOKUP(TRIM(B1391),'Team Rosters'!$B$1:$N$3777,2,FALSE)</f>
        <v>DEL</v>
      </c>
      <c r="N1391" s="320">
        <f>VLOOKUP(TRIM(B1391),BirthdateDraft!$A$1:$M$7865,2,FALSE)</f>
        <v>36312</v>
      </c>
      <c r="O1391" s="99">
        <v>2024</v>
      </c>
    </row>
    <row r="1392" spans="1:15" ht="12.75" hidden="1" customHeight="1">
      <c r="A1392" s="266" t="str">
        <f>Table16[[#This Row],[PosiDT $ $ $ions2]]</f>
        <v>SS ^</v>
      </c>
      <c r="B1392" s="89" t="s">
        <v>3819</v>
      </c>
      <c r="C1392" s="123" t="s">
        <v>814</v>
      </c>
      <c r="D1392" t="s">
        <v>11938</v>
      </c>
      <c r="E1392" s="115" t="s">
        <v>4313</v>
      </c>
      <c r="F1392" s="115"/>
      <c r="G1392" s="8"/>
      <c r="H1392" s="8"/>
      <c r="K1392" s="233"/>
      <c r="M1392" s="319" t="str">
        <f>VLOOKUP(TRIM(B1392),'Team Rosters'!$B$1:$N$3777,2,FALSE)</f>
        <v>DEL</v>
      </c>
      <c r="N1392" s="320">
        <f>VLOOKUP(TRIM(B1392),BirthdateDraft!$A$1:$M$7865,2,FALSE)</f>
        <v>33353</v>
      </c>
      <c r="O1392" s="99">
        <v>2024</v>
      </c>
    </row>
    <row r="1393" spans="1:15" ht="12.75" hidden="1" customHeight="1">
      <c r="A1393" s="266" t="str">
        <f>Table16[[#This Row],[PosiDT $ $ $ions2]]</f>
        <v>SS ^</v>
      </c>
      <c r="B1393" s="89" t="s">
        <v>6552</v>
      </c>
      <c r="C1393" s="123" t="s">
        <v>799</v>
      </c>
      <c r="D1393" t="s">
        <v>11938</v>
      </c>
      <c r="E1393" s="115" t="s">
        <v>4310</v>
      </c>
      <c r="F1393" s="115"/>
      <c r="G1393" s="8"/>
      <c r="H1393" s="8"/>
      <c r="K1393" s="233"/>
      <c r="M1393" s="319" t="str">
        <f>VLOOKUP(TRIM(B1393),'Team Rosters'!$B$1:$N$3777,2,FALSE)</f>
        <v>TOL</v>
      </c>
      <c r="N1393" s="320">
        <f>VLOOKUP(TRIM(B1393),BirthdateDraft!$A$1:$M$7865,2,FALSE)</f>
        <v>35476</v>
      </c>
      <c r="O1393" s="99">
        <v>2024</v>
      </c>
    </row>
    <row r="1394" spans="1:15" ht="12.75" hidden="1" customHeight="1">
      <c r="A1394" s="266" t="str">
        <f>Table16[[#This Row],[PosiDT $ $ $ions2]]</f>
        <v>SS ^</v>
      </c>
      <c r="B1394" s="89" t="s">
        <v>4976</v>
      </c>
      <c r="C1394" s="123" t="s">
        <v>803</v>
      </c>
      <c r="D1394" t="s">
        <v>11938</v>
      </c>
      <c r="E1394" s="115" t="s">
        <v>4297</v>
      </c>
      <c r="F1394" s="115"/>
      <c r="G1394" s="8"/>
      <c r="H1394" s="8"/>
      <c r="K1394" s="233"/>
      <c r="M1394" s="319" t="e">
        <f>VLOOKUP(TRIM(B1394),'Team Rosters'!$B$1:$N$3777,2,FALSE)</f>
        <v>#N/A</v>
      </c>
      <c r="N1394" s="320">
        <f>VLOOKUP(TRIM(B1394),BirthdateDraft!$A$1:$M$7865,2,FALSE)</f>
        <v>33880</v>
      </c>
      <c r="O1394" s="99">
        <v>2024</v>
      </c>
    </row>
    <row r="1395" spans="1:15" ht="12.75" hidden="1" customHeight="1">
      <c r="A1395" s="266" t="str">
        <f>Table16[[#This Row],[PosiDT $ $ $ions2]]</f>
        <v>SS ^</v>
      </c>
      <c r="B1395" s="89" t="s">
        <v>286</v>
      </c>
      <c r="C1395" s="123" t="s">
        <v>2798</v>
      </c>
      <c r="D1395" t="s">
        <v>11938</v>
      </c>
      <c r="E1395" s="115" t="s">
        <v>4310</v>
      </c>
      <c r="F1395" s="115"/>
      <c r="G1395" s="8"/>
      <c r="H1395" s="8"/>
      <c r="K1395" s="233"/>
      <c r="M1395" s="319" t="str">
        <f>VLOOKUP(TRIM(B1395),'Team Rosters'!$B$1:$N$3777,2,FALSE)</f>
        <v>ACM</v>
      </c>
      <c r="N1395" s="320">
        <f>VLOOKUP(TRIM(B1395),BirthdateDraft!$A$1:$M$7865,2,FALSE)</f>
        <v>32541</v>
      </c>
      <c r="O1395" s="99">
        <v>2024</v>
      </c>
    </row>
    <row r="1396" spans="1:15" ht="12.75" hidden="1" customHeight="1">
      <c r="A1396" s="266" t="str">
        <f>Table16[[#This Row],[PosiDT $ $ $ions2]]</f>
        <v>SS ^</v>
      </c>
      <c r="B1396" s="89" t="s">
        <v>7090</v>
      </c>
      <c r="C1396" s="123" t="s">
        <v>790</v>
      </c>
      <c r="D1396" t="s">
        <v>11938</v>
      </c>
      <c r="E1396" s="115" t="s">
        <v>4320</v>
      </c>
      <c r="F1396" s="115"/>
      <c r="G1396" s="8"/>
      <c r="H1396" s="8"/>
      <c r="K1396" s="233"/>
      <c r="M1396" s="319" t="str">
        <f>VLOOKUP(TRIM(B1396),'Team Rosters'!$B$1:$N$3777,2,FALSE)</f>
        <v>JER</v>
      </c>
      <c r="N1396" s="320">
        <f>VLOOKUP(TRIM(B1396),BirthdateDraft!$A$1:$M$7865,2,FALSE)</f>
        <v>35994</v>
      </c>
      <c r="O1396" s="99">
        <v>2024</v>
      </c>
    </row>
    <row r="1397" spans="1:15" ht="12.75" hidden="1" customHeight="1">
      <c r="A1397" s="266" t="str">
        <f>Table16[[#This Row],[PosiDT $ $ $ions2]]</f>
        <v>SS ^</v>
      </c>
      <c r="B1397" s="89" t="s">
        <v>4415</v>
      </c>
      <c r="C1397" s="123" t="s">
        <v>85</v>
      </c>
      <c r="D1397" t="s">
        <v>11938</v>
      </c>
      <c r="E1397" s="115" t="s">
        <v>4310</v>
      </c>
      <c r="F1397" s="115"/>
      <c r="G1397" s="8"/>
      <c r="H1397" s="8"/>
      <c r="K1397" s="233"/>
      <c r="M1397" s="319" t="str">
        <f>VLOOKUP(TRIM(B1397),'Team Rosters'!$B$1:$N$3777,2,FALSE)</f>
        <v>AST</v>
      </c>
      <c r="N1397" s="320">
        <f>VLOOKUP(TRIM(B1397),BirthdateDraft!$A$1:$M$7865,2,FALSE)</f>
        <v>33437</v>
      </c>
      <c r="O1397" s="99">
        <v>2024</v>
      </c>
    </row>
    <row r="1398" spans="1:15" ht="12.75" hidden="1" customHeight="1">
      <c r="A1398" s="266" t="str">
        <f>Table16[[#This Row],[PosiDT $ $ $ions2]]</f>
        <v>SS ^</v>
      </c>
      <c r="B1398" s="89" t="s">
        <v>7932</v>
      </c>
      <c r="C1398" s="123" t="s">
        <v>82</v>
      </c>
      <c r="D1398" t="s">
        <v>11938</v>
      </c>
      <c r="E1398" s="115" t="s">
        <v>4305</v>
      </c>
      <c r="F1398" s="115"/>
      <c r="G1398" s="8"/>
      <c r="H1398" s="8"/>
      <c r="K1398" s="233"/>
      <c r="M1398" s="319" t="str">
        <f>VLOOKUP(TRIM(B1398),'Team Rosters'!$B$1:$N$3777,2,FALSE)</f>
        <v>ROS</v>
      </c>
      <c r="N1398" s="320">
        <f>VLOOKUP(TRIM(B1398),BirthdateDraft!$A$1:$M$7865,2,FALSE)</f>
        <v>34751</v>
      </c>
      <c r="O1398" s="99">
        <v>2024</v>
      </c>
    </row>
    <row r="1399" spans="1:15" ht="12.75" hidden="1" customHeight="1">
      <c r="A1399" s="266" t="str">
        <f>Table16[[#This Row],[PosiDT $ $ $ions2]]</f>
        <v>CB ^</v>
      </c>
      <c r="B1399" s="89" t="s">
        <v>6162</v>
      </c>
      <c r="C1399" s="123" t="s">
        <v>81</v>
      </c>
      <c r="D1399" t="s">
        <v>11945</v>
      </c>
      <c r="E1399" s="115" t="s">
        <v>4301</v>
      </c>
      <c r="F1399" s="115"/>
      <c r="G1399" s="8"/>
      <c r="H1399" s="8"/>
      <c r="K1399" s="233"/>
      <c r="M1399" s="319" t="str">
        <f>VLOOKUP(TRIM(B1399),'Team Rosters'!$B$1:$N$3777,2,FALSE)</f>
        <v>TOK</v>
      </c>
      <c r="N1399" s="320">
        <f>VLOOKUP(TRIM(B1399),BirthdateDraft!$A$1:$M$7865,2,FALSE)</f>
        <v>34402</v>
      </c>
      <c r="O1399" s="99">
        <v>2024</v>
      </c>
    </row>
    <row r="1400" spans="1:15" ht="12.75" hidden="1" customHeight="1">
      <c r="A1400" s="266" t="str">
        <f>Table16[[#This Row],[PosiDT $ $ $ions2]]</f>
        <v>TE</v>
      </c>
      <c r="B1400" s="89" t="s">
        <v>6731</v>
      </c>
      <c r="C1400" s="123" t="s">
        <v>801</v>
      </c>
      <c r="D1400" t="s">
        <v>1376</v>
      </c>
      <c r="E1400"/>
      <c r="F1400"/>
      <c r="G1400"/>
      <c r="H1400"/>
      <c r="I1400" s="8">
        <v>4</v>
      </c>
      <c r="J1400" s="8"/>
      <c r="K1400" s="114">
        <v>0</v>
      </c>
      <c r="L1400" s="8" t="s">
        <v>2320</v>
      </c>
      <c r="M1400" s="319" t="str">
        <f>VLOOKUP(TRIM(B1400),'Team Rosters'!$B$1:$N$3777,2,FALSE)</f>
        <v>ROS</v>
      </c>
      <c r="N1400" s="320">
        <f>VLOOKUP(TRIM(B1400),BirthdateDraft!$A$1:$M$7865,2,FALSE)</f>
        <v>35314</v>
      </c>
      <c r="O1400" s="99">
        <v>2024</v>
      </c>
    </row>
    <row r="1401" spans="1:15" ht="12.75" hidden="1" customHeight="1">
      <c r="A1401" s="266" t="str">
        <f>Table16[[#This Row],[PosiDT $ $ $ions2]]</f>
        <v>TE</v>
      </c>
      <c r="B1401" s="89" t="s">
        <v>6741</v>
      </c>
      <c r="C1401" s="123" t="s">
        <v>3414</v>
      </c>
      <c r="D1401" t="s">
        <v>1376</v>
      </c>
      <c r="E1401"/>
      <c r="F1401"/>
      <c r="G1401"/>
      <c r="H1401"/>
      <c r="I1401" s="8">
        <v>4</v>
      </c>
      <c r="J1401" s="8"/>
      <c r="K1401" s="114">
        <v>0</v>
      </c>
      <c r="L1401" s="8" t="s">
        <v>9316</v>
      </c>
      <c r="M1401" s="319" t="str">
        <f>VLOOKUP(TRIM(B1401),'Team Rosters'!$B$1:$N$3777,2,FALSE)</f>
        <v>JER</v>
      </c>
      <c r="N1401" s="320">
        <f>VLOOKUP(TRIM(B1401),BirthdateDraft!$A$1:$M$7865,2,FALSE)</f>
        <v>34910</v>
      </c>
      <c r="O1401" s="99">
        <v>2024</v>
      </c>
    </row>
    <row r="1402" spans="1:15" ht="12.75" hidden="1" customHeight="1">
      <c r="A1402" s="266" t="str">
        <f>Table16[[#This Row],[PosiDT $ $ $ions2]]</f>
        <v>TE</v>
      </c>
      <c r="B1402" s="89" t="s">
        <v>6251</v>
      </c>
      <c r="C1402" s="123" t="s">
        <v>805</v>
      </c>
      <c r="D1402" t="s">
        <v>1376</v>
      </c>
      <c r="E1402"/>
      <c r="F1402"/>
      <c r="G1402"/>
      <c r="H1402"/>
      <c r="I1402" s="8">
        <v>4</v>
      </c>
      <c r="J1402" s="8"/>
      <c r="K1402" s="114">
        <v>0</v>
      </c>
      <c r="L1402" s="8" t="s">
        <v>9314</v>
      </c>
      <c r="M1402" s="319" t="str">
        <f>VLOOKUP(TRIM(B1402),'Team Rosters'!$B$1:$N$3777,2,FALSE)</f>
        <v>DEL</v>
      </c>
      <c r="N1402" s="320">
        <f>VLOOKUP(TRIM(B1402),BirthdateDraft!$A$1:$M$7865,2,FALSE)</f>
        <v>34579</v>
      </c>
      <c r="O1402" s="99">
        <v>2024</v>
      </c>
    </row>
    <row r="1403" spans="1:15" ht="12.75" hidden="1" customHeight="1">
      <c r="A1403" s="266" t="str">
        <f>Table16[[#This Row],[PosiDT $ $ $ions2]]</f>
        <v>TE</v>
      </c>
      <c r="B1403" s="89" t="s">
        <v>6255</v>
      </c>
      <c r="C1403" s="123" t="s">
        <v>5991</v>
      </c>
      <c r="D1403" t="s">
        <v>1376</v>
      </c>
      <c r="E1403"/>
      <c r="F1403"/>
      <c r="G1403"/>
      <c r="H1403"/>
      <c r="I1403" s="8">
        <v>4</v>
      </c>
      <c r="J1403" s="8"/>
      <c r="K1403" s="114">
        <v>0</v>
      </c>
      <c r="L1403" s="8" t="s">
        <v>2320</v>
      </c>
      <c r="M1403" s="319" t="str">
        <f>VLOOKUP(TRIM(B1403),'Team Rosters'!$B$1:$N$3777,2,FALSE)</f>
        <v>BLD</v>
      </c>
      <c r="N1403" s="320">
        <f>VLOOKUP(TRIM(B1403),BirthdateDraft!$A$1:$M$7865,2,FALSE)</f>
        <v>34510</v>
      </c>
      <c r="O1403" s="99">
        <v>2024</v>
      </c>
    </row>
    <row r="1404" spans="1:15" ht="12.75" hidden="1" customHeight="1">
      <c r="A1404" s="266" t="str">
        <f>Table16[[#This Row],[PosiDT $ $ $ions2]]</f>
        <v>TE</v>
      </c>
      <c r="B1404" s="89" t="s">
        <v>7402</v>
      </c>
      <c r="C1404" s="123" t="s">
        <v>813</v>
      </c>
      <c r="D1404" t="s">
        <v>1376</v>
      </c>
      <c r="E1404"/>
      <c r="F1404"/>
      <c r="G1404"/>
      <c r="H1404"/>
      <c r="I1404" s="8">
        <v>4</v>
      </c>
      <c r="J1404" s="8"/>
      <c r="K1404" s="114">
        <v>0</v>
      </c>
      <c r="L1404" s="8" t="s">
        <v>2320</v>
      </c>
      <c r="M1404" s="319" t="str">
        <f>VLOOKUP(TRIM(B1404),'Team Rosters'!$B$1:$N$3777,2,FALSE)</f>
        <v>WES</v>
      </c>
      <c r="N1404" s="320">
        <f>VLOOKUP(TRIM(B1404),BirthdateDraft!$A$1:$M$7865,2,FALSE)</f>
        <v>35754</v>
      </c>
      <c r="O1404" s="99">
        <v>2024</v>
      </c>
    </row>
    <row r="1405" spans="1:15" ht="12.75" hidden="1" customHeight="1">
      <c r="A1405" s="266" t="str">
        <f>Table16[[#This Row],[PosiDT $ $ $ions2]]</f>
        <v>TE</v>
      </c>
      <c r="B1405" s="89" t="s">
        <v>9954</v>
      </c>
      <c r="C1405" s="123" t="s">
        <v>82</v>
      </c>
      <c r="D1405" t="s">
        <v>1376</v>
      </c>
      <c r="E1405"/>
      <c r="F1405"/>
      <c r="G1405"/>
      <c r="H1405"/>
      <c r="I1405" s="8">
        <v>5</v>
      </c>
      <c r="J1405" s="8"/>
      <c r="K1405" s="114">
        <v>0</v>
      </c>
      <c r="L1405" s="8" t="s">
        <v>2320</v>
      </c>
      <c r="M1405" s="319" t="str">
        <f>VLOOKUP(TRIM(B1405),'Team Rosters'!$B$1:$N$3777,2,FALSE)</f>
        <v>VER</v>
      </c>
      <c r="N1405" s="320">
        <f>VLOOKUP(TRIM(B1405),BirthdateDraft!$A$1:$M$7865,2,FALSE)</f>
        <v>36178</v>
      </c>
      <c r="O1405" s="99">
        <v>2024</v>
      </c>
    </row>
    <row r="1406" spans="1:15" ht="12.75" hidden="1" customHeight="1">
      <c r="A1406" s="266" t="str">
        <f>Table16[[#This Row],[PosiDT $ $ $ions2]]</f>
        <v>TE</v>
      </c>
      <c r="B1406" s="89" t="s">
        <v>9142</v>
      </c>
      <c r="C1406" s="123" t="s">
        <v>803</v>
      </c>
      <c r="D1406" t="s">
        <v>1376</v>
      </c>
      <c r="E1406"/>
      <c r="F1406"/>
      <c r="G1406"/>
      <c r="H1406"/>
      <c r="I1406" s="8">
        <v>4</v>
      </c>
      <c r="J1406" s="8"/>
      <c r="K1406" s="114">
        <v>0</v>
      </c>
      <c r="L1406" s="8" t="s">
        <v>2320</v>
      </c>
      <c r="M1406" s="319" t="str">
        <f>VLOOKUP(TRIM(B1406),'Team Rosters'!$B$1:$N$3777,2,FALSE)</f>
        <v>DRA</v>
      </c>
      <c r="N1406" s="320">
        <f>VLOOKUP(TRIM(B1406),BirthdateDraft!$A$1:$M$7865,2,FALSE)</f>
        <v>36069</v>
      </c>
      <c r="O1406" s="99">
        <v>2024</v>
      </c>
    </row>
    <row r="1407" spans="1:15" ht="12.75" hidden="1" customHeight="1">
      <c r="A1407" s="266" t="str">
        <f>Table16[[#This Row],[PosiDT $ $ $ions2]]</f>
        <v>TE</v>
      </c>
      <c r="B1407" s="89" t="s">
        <v>6729</v>
      </c>
      <c r="C1407" s="123" t="s">
        <v>804</v>
      </c>
      <c r="D1407" t="s">
        <v>1376</v>
      </c>
      <c r="E1407"/>
      <c r="F1407"/>
      <c r="G1407"/>
      <c r="H1407"/>
      <c r="I1407" s="8">
        <v>6</v>
      </c>
      <c r="J1407" s="8"/>
      <c r="K1407" s="114">
        <v>0</v>
      </c>
      <c r="L1407" s="8" t="s">
        <v>2320</v>
      </c>
      <c r="M1407" s="319" t="str">
        <f>VLOOKUP(TRIM(B1407),'Team Rosters'!$B$1:$N$3777,2,FALSE)</f>
        <v>TOR</v>
      </c>
      <c r="N1407" s="320">
        <f>VLOOKUP(TRIM(B1407),BirthdateDraft!$A$1:$M$7865,2,FALSE)</f>
        <v>34702</v>
      </c>
      <c r="O1407" s="99">
        <v>2024</v>
      </c>
    </row>
    <row r="1408" spans="1:15" ht="12.75" hidden="1" customHeight="1">
      <c r="A1408" s="266" t="str">
        <f>Table16[[#This Row],[PosiDT $ $ $ions2]]</f>
        <v>TE</v>
      </c>
      <c r="B1408" s="89" t="s">
        <v>9115</v>
      </c>
      <c r="C1408" s="123" t="s">
        <v>796</v>
      </c>
      <c r="D1408" t="s">
        <v>1376</v>
      </c>
      <c r="E1408"/>
      <c r="F1408"/>
      <c r="G1408"/>
      <c r="H1408"/>
      <c r="I1408" s="8">
        <v>4</v>
      </c>
      <c r="J1408" s="8"/>
      <c r="K1408" s="114">
        <v>0</v>
      </c>
      <c r="L1408" s="8" t="s">
        <v>9316</v>
      </c>
      <c r="M1408" s="319" t="str">
        <f>VLOOKUP(TRIM(B1408),'Team Rosters'!$B$1:$N$3777,2,FALSE)</f>
        <v>ACM</v>
      </c>
      <c r="N1408" s="320">
        <f>VLOOKUP(TRIM(B1408),BirthdateDraft!$A$1:$M$7865,2,FALSE)</f>
        <v>35855</v>
      </c>
      <c r="O1408" s="99">
        <v>2024</v>
      </c>
    </row>
    <row r="1409" spans="1:15" ht="12.75" hidden="1" customHeight="1">
      <c r="A1409" s="266" t="str">
        <f>Table16[[#This Row],[PosiDT $ $ $ions2]]</f>
        <v>TE</v>
      </c>
      <c r="B1409" s="89" t="s">
        <v>5678</v>
      </c>
      <c r="C1409" s="123" t="s">
        <v>785</v>
      </c>
      <c r="D1409" t="s">
        <v>1376</v>
      </c>
      <c r="E1409"/>
      <c r="F1409"/>
      <c r="G1409"/>
      <c r="H1409"/>
      <c r="I1409" s="8">
        <v>4</v>
      </c>
      <c r="J1409" s="8"/>
      <c r="K1409" s="114">
        <v>0</v>
      </c>
      <c r="L1409" s="8" t="s">
        <v>9317</v>
      </c>
      <c r="M1409" s="319" t="str">
        <f>VLOOKUP(TRIM(B1409),'Team Rosters'!$B$1:$N$3777,2,FALSE)</f>
        <v>JER</v>
      </c>
      <c r="N1409" s="320">
        <f>VLOOKUP(TRIM(B1409),BirthdateDraft!$A$1:$M$7865,2,FALSE)</f>
        <v>34675</v>
      </c>
      <c r="O1409" s="99">
        <v>2024</v>
      </c>
    </row>
    <row r="1410" spans="1:15" ht="12.75" hidden="1" customHeight="1">
      <c r="A1410" s="266" t="str">
        <f>Table16[[#This Row],[PosiDT $ $ $ions2]]</f>
        <v>TE</v>
      </c>
      <c r="B1410" s="89" t="s">
        <v>5682</v>
      </c>
      <c r="C1410" s="123" t="s">
        <v>5390</v>
      </c>
      <c r="D1410" t="s">
        <v>1376</v>
      </c>
      <c r="E1410"/>
      <c r="F1410"/>
      <c r="G1410"/>
      <c r="H1410"/>
      <c r="I1410" s="8">
        <v>4</v>
      </c>
      <c r="J1410" s="8"/>
      <c r="K1410" s="114">
        <v>0</v>
      </c>
      <c r="L1410" s="8" t="s">
        <v>2320</v>
      </c>
      <c r="M1410" s="319" t="str">
        <f>VLOOKUP(TRIM(B1410),'Team Rosters'!$B$1:$N$3777,2,FALSE)</f>
        <v>BEA</v>
      </c>
      <c r="N1410" s="320">
        <f>VLOOKUP(TRIM(B1410),BirthdateDraft!$A$1:$M$7865,2,FALSE)</f>
        <v>33970</v>
      </c>
      <c r="O1410" s="99">
        <v>2024</v>
      </c>
    </row>
    <row r="1411" spans="1:15" ht="12.75" hidden="1" customHeight="1">
      <c r="A1411" s="266" t="str">
        <f>Table16[[#This Row],[PosiDT $ $ $ions2]]</f>
        <v>TE</v>
      </c>
      <c r="B1411" s="89" t="s">
        <v>7403</v>
      </c>
      <c r="C1411" s="123" t="s">
        <v>2798</v>
      </c>
      <c r="D1411" t="s">
        <v>1376</v>
      </c>
      <c r="E1411"/>
      <c r="F1411"/>
      <c r="G1411"/>
      <c r="H1411"/>
      <c r="I1411" s="8">
        <v>4</v>
      </c>
      <c r="J1411" s="8"/>
      <c r="K1411" s="114">
        <v>0</v>
      </c>
      <c r="L1411" s="8" t="s">
        <v>2320</v>
      </c>
      <c r="M1411" s="319" t="str">
        <f>VLOOKUP(TRIM(B1411),'Team Rosters'!$B$1:$N$3777,2,FALSE)</f>
        <v>CAVE</v>
      </c>
      <c r="N1411" s="320">
        <f>VLOOKUP(TRIM(B1411),BirthdateDraft!$A$1:$M$7865,2,FALSE)</f>
        <v>35614</v>
      </c>
      <c r="O1411" s="99">
        <v>2024</v>
      </c>
    </row>
    <row r="1412" spans="1:15" ht="12.75" hidden="1" customHeight="1">
      <c r="A1412" s="266" t="str">
        <f>Table16[[#This Row],[PosiDT $ $ $ions2]]</f>
        <v>TE</v>
      </c>
      <c r="B1412" s="89" t="s">
        <v>9058</v>
      </c>
      <c r="C1412" s="123" t="s">
        <v>791</v>
      </c>
      <c r="D1412" t="s">
        <v>1376</v>
      </c>
      <c r="E1412"/>
      <c r="F1412"/>
      <c r="G1412"/>
      <c r="H1412"/>
      <c r="I1412" s="8">
        <v>4</v>
      </c>
      <c r="J1412" s="8"/>
      <c r="K1412" s="114">
        <v>0</v>
      </c>
      <c r="L1412" s="8" t="s">
        <v>9316</v>
      </c>
      <c r="M1412" s="319" t="str">
        <f>VLOOKUP(TRIM(B1412),'Team Rosters'!$B$1:$N$3777,2,FALSE)</f>
        <v>NYC</v>
      </c>
      <c r="N1412" s="320">
        <f>VLOOKUP(TRIM(B1412),BirthdateDraft!$A$1:$M$7865,2,FALSE)</f>
        <v>35309</v>
      </c>
      <c r="O1412" s="99">
        <v>2024</v>
      </c>
    </row>
    <row r="1413" spans="1:15" ht="12.75" hidden="1" customHeight="1">
      <c r="A1413" s="266" t="str">
        <f>Table16[[#This Row],[PosiDT $ $ $ions2]]</f>
        <v>TE</v>
      </c>
      <c r="B1413" s="89" t="s">
        <v>4519</v>
      </c>
      <c r="C1413" s="123" t="s">
        <v>799</v>
      </c>
      <c r="D1413" t="s">
        <v>1376</v>
      </c>
      <c r="E1413"/>
      <c r="F1413"/>
      <c r="G1413"/>
      <c r="H1413"/>
      <c r="I1413" s="8">
        <v>5</v>
      </c>
      <c r="J1413" s="8"/>
      <c r="K1413" s="114">
        <v>0</v>
      </c>
      <c r="L1413" s="8" t="s">
        <v>9314</v>
      </c>
      <c r="M1413" s="319" t="str">
        <f>VLOOKUP(TRIM(B1413),'Team Rosters'!$B$1:$N$3777,2,FALSE)</f>
        <v>WES</v>
      </c>
      <c r="N1413" s="320">
        <f>VLOOKUP(TRIM(B1413),BirthdateDraft!$A$1:$M$7865,2,FALSE)</f>
        <v>32786</v>
      </c>
      <c r="O1413" s="99">
        <v>2024</v>
      </c>
    </row>
    <row r="1414" spans="1:15" ht="12.75" hidden="1" customHeight="1">
      <c r="A1414" s="266" t="str">
        <f>Table16[[#This Row],[PosiDT $ $ $ions2]]</f>
        <v>TE</v>
      </c>
      <c r="B1414" s="89" t="s">
        <v>11153</v>
      </c>
      <c r="C1414" s="123" t="s">
        <v>814</v>
      </c>
      <c r="D1414" t="s">
        <v>1376</v>
      </c>
      <c r="E1414"/>
      <c r="F1414"/>
      <c r="G1414"/>
      <c r="H1414"/>
      <c r="I1414" s="8">
        <v>0</v>
      </c>
      <c r="J1414" s="8"/>
      <c r="K1414" s="114">
        <v>0</v>
      </c>
      <c r="L1414" s="8" t="s">
        <v>9316</v>
      </c>
      <c r="M1414" s="319" t="str">
        <f>VLOOKUP(TRIM(B1414),'Team Rosters'!$B$1:$N$3777,2,FALSE)</f>
        <v>DEL</v>
      </c>
      <c r="N1414" s="320">
        <f>VLOOKUP(TRIM(B1414),BirthdateDraft!$A$1:$M$7865,2,FALSE)</f>
        <v>36451</v>
      </c>
      <c r="O1414" s="99">
        <v>2024</v>
      </c>
    </row>
    <row r="1415" spans="1:15" ht="12.75" hidden="1" customHeight="1">
      <c r="A1415" s="266" t="str">
        <f>Table16[[#This Row],[PosiDT $ $ $ions2]]</f>
        <v>TE</v>
      </c>
      <c r="B1415" s="89" t="s">
        <v>6374</v>
      </c>
      <c r="C1415" s="123" t="s">
        <v>798</v>
      </c>
      <c r="D1415" t="s">
        <v>1376</v>
      </c>
      <c r="E1415"/>
      <c r="F1415"/>
      <c r="G1415"/>
      <c r="H1415"/>
      <c r="I1415" s="8">
        <v>6</v>
      </c>
      <c r="J1415" s="8"/>
      <c r="K1415" s="114">
        <v>0</v>
      </c>
      <c r="L1415" s="8" t="s">
        <v>9315</v>
      </c>
      <c r="M1415" s="319" t="str">
        <f>VLOOKUP(TRIM(B1415),'Team Rosters'!$B$1:$N$3777,2,FALSE)</f>
        <v>VIR</v>
      </c>
      <c r="N1415" s="320">
        <f>VLOOKUP(TRIM(B1415),BirthdateDraft!$A$1:$M$7865,2,FALSE)</f>
        <v>34251</v>
      </c>
      <c r="O1415" s="99">
        <v>2024</v>
      </c>
    </row>
    <row r="1416" spans="1:15" ht="12.75" hidden="1" customHeight="1">
      <c r="A1416" s="266" t="str">
        <f>Table16[[#This Row],[PosiDT $ $ $ions2]]</f>
        <v>TE</v>
      </c>
      <c r="B1416" s="89" t="s">
        <v>8081</v>
      </c>
      <c r="C1416" s="123" t="s">
        <v>793</v>
      </c>
      <c r="D1416" t="s">
        <v>1376</v>
      </c>
      <c r="E1416"/>
      <c r="F1416"/>
      <c r="G1416"/>
      <c r="H1416"/>
      <c r="I1416" s="8">
        <v>4</v>
      </c>
      <c r="J1416" s="8"/>
      <c r="K1416" s="114">
        <v>0</v>
      </c>
      <c r="L1416" s="8" t="s">
        <v>9316</v>
      </c>
      <c r="M1416" s="319" t="str">
        <f>VLOOKUP(TRIM(B1416),'Team Rosters'!$B$1:$N$3777,2,FALSE)</f>
        <v>VIR</v>
      </c>
      <c r="N1416" s="320">
        <f>VLOOKUP(TRIM(B1416),BirthdateDraft!$A$1:$M$7865,2,FALSE)</f>
        <v>36229</v>
      </c>
      <c r="O1416" s="99">
        <v>2024</v>
      </c>
    </row>
    <row r="1417" spans="1:15" ht="12.75" hidden="1" customHeight="1">
      <c r="A1417" s="266" t="str">
        <f>Table16[[#This Row],[PosiDT $ $ $ions2]]</f>
        <v>TE</v>
      </c>
      <c r="B1417" s="89" t="s">
        <v>10233</v>
      </c>
      <c r="C1417" s="123" t="s">
        <v>808</v>
      </c>
      <c r="D1417" t="s">
        <v>1376</v>
      </c>
      <c r="E1417"/>
      <c r="F1417"/>
      <c r="G1417"/>
      <c r="H1417"/>
      <c r="I1417" s="8">
        <v>4</v>
      </c>
      <c r="J1417" s="8"/>
      <c r="K1417" s="114">
        <v>0</v>
      </c>
      <c r="L1417" s="8" t="s">
        <v>9316</v>
      </c>
      <c r="M1417" s="319" t="e">
        <f>VLOOKUP(TRIM(B1417),'Team Rosters'!$B$1:$N$3777,2,FALSE)</f>
        <v>#N/A</v>
      </c>
      <c r="N1417" s="320">
        <f>VLOOKUP(TRIM(B1417),BirthdateDraft!$A$1:$M$7865,2,FALSE)</f>
        <v>35987</v>
      </c>
      <c r="O1417" s="99">
        <v>2024</v>
      </c>
    </row>
    <row r="1418" spans="1:15" ht="12.75" hidden="1" customHeight="1">
      <c r="A1418" s="266" t="str">
        <f>Table16[[#This Row],[PosiDT $ $ $ions2]]</f>
        <v>TE</v>
      </c>
      <c r="B1418" s="89" t="s">
        <v>11162</v>
      </c>
      <c r="C1418" s="123" t="s">
        <v>83</v>
      </c>
      <c r="D1418" t="s">
        <v>1376</v>
      </c>
      <c r="E1418"/>
      <c r="F1418"/>
      <c r="G1418"/>
      <c r="H1418"/>
      <c r="I1418" s="8">
        <v>4</v>
      </c>
      <c r="J1418" s="8"/>
      <c r="K1418" s="114">
        <v>0</v>
      </c>
      <c r="L1418" s="8" t="s">
        <v>2320</v>
      </c>
      <c r="M1418" s="319" t="str">
        <f>VLOOKUP(TRIM(B1418),'Team Rosters'!$B$1:$N$3777,2,FALSE)</f>
        <v>ANN</v>
      </c>
      <c r="N1418" s="320">
        <f>VLOOKUP(TRIM(B1418),BirthdateDraft!$A$1:$M$7865,2,FALSE)</f>
        <v>36903</v>
      </c>
      <c r="O1418" s="99">
        <v>2024</v>
      </c>
    </row>
    <row r="1419" spans="1:15" ht="12.75" hidden="1" customHeight="1">
      <c r="A1419" s="266" t="str">
        <f>Table16[[#This Row],[PosiDT $ $ $ions2]]</f>
        <v>TE</v>
      </c>
      <c r="B1419" s="89" t="s">
        <v>11184</v>
      </c>
      <c r="C1419" s="123" t="s">
        <v>8191</v>
      </c>
      <c r="D1419" t="s">
        <v>1376</v>
      </c>
      <c r="E1419"/>
      <c r="F1419"/>
      <c r="G1419"/>
      <c r="H1419"/>
      <c r="I1419" s="8">
        <v>4</v>
      </c>
      <c r="J1419" s="8"/>
      <c r="K1419" s="114">
        <v>0</v>
      </c>
      <c r="L1419" s="8" t="s">
        <v>2320</v>
      </c>
      <c r="M1419" s="319" t="str">
        <f>VLOOKUP(TRIM(B1419),'Team Rosters'!$B$1:$N$3777,2,FALSE)</f>
        <v>LAS</v>
      </c>
      <c r="N1419" s="320">
        <f>VLOOKUP(TRIM(B1419),BirthdateDraft!$A$1:$M$7865,2,FALSE)</f>
        <v>37078</v>
      </c>
      <c r="O1419" s="99">
        <v>2024</v>
      </c>
    </row>
    <row r="1420" spans="1:15" ht="12.75" hidden="1" customHeight="1">
      <c r="A1420" s="266" t="str">
        <f>Table16[[#This Row],[PosiDT $ $ $ions2]]</f>
        <v>TE</v>
      </c>
      <c r="B1420" s="89" t="s">
        <v>9949</v>
      </c>
      <c r="C1420" s="123" t="s">
        <v>790</v>
      </c>
      <c r="D1420" t="s">
        <v>1376</v>
      </c>
      <c r="E1420"/>
      <c r="F1420"/>
      <c r="G1420"/>
      <c r="H1420"/>
      <c r="I1420" s="8">
        <v>5</v>
      </c>
      <c r="J1420" s="8"/>
      <c r="K1420" s="114">
        <v>0</v>
      </c>
      <c r="L1420" s="8" t="s">
        <v>9314</v>
      </c>
      <c r="M1420" s="319" t="str">
        <f>VLOOKUP(TRIM(B1420),'Team Rosters'!$B$1:$N$3777,2,FALSE)</f>
        <v>DRA</v>
      </c>
      <c r="N1420" s="320">
        <f>VLOOKUP(TRIM(B1420),BirthdateDraft!$A$1:$M$7865,2,FALSE)</f>
        <v>36486</v>
      </c>
      <c r="O1420" s="99">
        <v>2024</v>
      </c>
    </row>
    <row r="1421" spans="1:15" ht="12.75" hidden="1" customHeight="1">
      <c r="A1421" s="266" t="str">
        <f>Table16[[#This Row],[PosiDT $ $ $ions2]]</f>
        <v>TE</v>
      </c>
      <c r="B1421" s="89" t="s">
        <v>11210</v>
      </c>
      <c r="C1421" s="123" t="s">
        <v>817</v>
      </c>
      <c r="D1421" t="s">
        <v>1376</v>
      </c>
      <c r="E1421"/>
      <c r="F1421"/>
      <c r="G1421"/>
      <c r="H1421"/>
      <c r="I1421" s="8">
        <v>4</v>
      </c>
      <c r="J1421" s="8"/>
      <c r="K1421" s="114">
        <v>0</v>
      </c>
      <c r="L1421" s="8" t="s">
        <v>2320</v>
      </c>
      <c r="M1421" s="319" t="str">
        <f>VLOOKUP(TRIM(B1421),'Team Rosters'!$B$1:$N$3777,2,FALSE)</f>
        <v>CHA</v>
      </c>
      <c r="N1421" s="320">
        <f>VLOOKUP(TRIM(B1421),BirthdateDraft!$A$1:$M$7865,2,FALSE)</f>
        <v>36771</v>
      </c>
      <c r="O1421" s="99">
        <v>2024</v>
      </c>
    </row>
    <row r="1422" spans="1:15" ht="12.75" hidden="1" customHeight="1">
      <c r="A1422" s="266" t="str">
        <f>Table16[[#This Row],[PosiDT $ $ $ions2]]</f>
        <v>TE</v>
      </c>
      <c r="B1422" t="s">
        <v>6252</v>
      </c>
      <c r="C1422" s="123" t="s">
        <v>795</v>
      </c>
      <c r="D1422" t="s">
        <v>1376</v>
      </c>
      <c r="E1422"/>
      <c r="F1422"/>
      <c r="G1422"/>
      <c r="H1422"/>
      <c r="I1422" s="8">
        <v>4</v>
      </c>
      <c r="J1422" s="8"/>
      <c r="K1422" s="114">
        <v>0</v>
      </c>
      <c r="L1422" s="8" t="s">
        <v>9315</v>
      </c>
      <c r="M1422" s="319" t="str">
        <f>VLOOKUP(TRIM(B1422),'Team Rosters'!$B$1:$N$3777,2,FALSE)</f>
        <v>TOL</v>
      </c>
      <c r="N1422" s="320">
        <f>VLOOKUP(TRIM(B1422),BirthdateDraft!$A$1:$M$7865,2,FALSE)</f>
        <v>35256</v>
      </c>
      <c r="O1422" s="99">
        <v>2024</v>
      </c>
    </row>
    <row r="1423" spans="1:15" ht="12.75" hidden="1" customHeight="1">
      <c r="A1423" s="266" t="str">
        <f>Table16[[#This Row],[PosiDT $ $ $ions2]]</f>
        <v>TE</v>
      </c>
      <c r="B1423" s="89" t="s">
        <v>9941</v>
      </c>
      <c r="C1423" s="123" t="s">
        <v>166</v>
      </c>
      <c r="D1423" t="s">
        <v>1376</v>
      </c>
      <c r="E1423"/>
      <c r="F1423"/>
      <c r="G1423"/>
      <c r="H1423"/>
      <c r="I1423" s="8">
        <v>4</v>
      </c>
      <c r="J1423" s="8"/>
      <c r="K1423" s="114">
        <v>0</v>
      </c>
      <c r="L1423" s="8" t="s">
        <v>2320</v>
      </c>
      <c r="M1423" s="319" t="str">
        <f>VLOOKUP(TRIM(B1423),'Team Rosters'!$B$1:$N$3777,2,FALSE)</f>
        <v>FER</v>
      </c>
      <c r="N1423" s="320">
        <f>VLOOKUP(TRIM(B1423),BirthdateDraft!$A$1:$M$7865,2,FALSE)</f>
        <v>36411</v>
      </c>
      <c r="O1423" s="99">
        <v>2024</v>
      </c>
    </row>
    <row r="1424" spans="1:15" ht="12.75" hidden="1" customHeight="1">
      <c r="A1424" s="266" t="str">
        <f>Table16[[#This Row],[PosiDT $ $ $ions2]]</f>
        <v>TE</v>
      </c>
      <c r="B1424" s="89" t="s">
        <v>9943</v>
      </c>
      <c r="C1424" s="123" t="s">
        <v>806</v>
      </c>
      <c r="D1424" t="s">
        <v>1376</v>
      </c>
      <c r="E1424"/>
      <c r="F1424"/>
      <c r="G1424"/>
      <c r="H1424"/>
      <c r="I1424" s="8">
        <v>4</v>
      </c>
      <c r="J1424" s="8"/>
      <c r="K1424" s="114">
        <v>0</v>
      </c>
      <c r="L1424" s="8" t="s">
        <v>2320</v>
      </c>
      <c r="M1424" s="319" t="str">
        <f>VLOOKUP(TRIM(B1424),'Team Rosters'!$B$1:$N$3777,2,FALSE)</f>
        <v>TOL</v>
      </c>
      <c r="N1424" s="320">
        <f>VLOOKUP(TRIM(B1424),BirthdateDraft!$A$1:$M$7865,2,FALSE)</f>
        <v>36265</v>
      </c>
      <c r="O1424" s="99">
        <v>2024</v>
      </c>
    </row>
    <row r="1425" spans="1:15" ht="12.75" hidden="1" customHeight="1">
      <c r="A1425" s="266" t="str">
        <f>Table16[[#This Row],[PosiDT $ $ $ions2]]</f>
        <v>TE</v>
      </c>
      <c r="B1425" s="89" t="s">
        <v>9017</v>
      </c>
      <c r="C1425" s="123" t="s">
        <v>792</v>
      </c>
      <c r="D1425" t="s">
        <v>1376</v>
      </c>
      <c r="E1425"/>
      <c r="F1425"/>
      <c r="G1425"/>
      <c r="H1425"/>
      <c r="I1425" s="8">
        <v>0</v>
      </c>
      <c r="J1425" s="8"/>
      <c r="K1425" s="114">
        <v>0</v>
      </c>
      <c r="L1425" s="8" t="s">
        <v>9317</v>
      </c>
      <c r="M1425" s="319" t="str">
        <f>VLOOKUP(TRIM(B1425),'Team Rosters'!$B$1:$N$3777,2,FALSE)</f>
        <v>TOL</v>
      </c>
      <c r="N1425" s="320">
        <f>VLOOKUP(TRIM(B1425),BirthdateDraft!$A$1:$M$7865,2,FALSE)</f>
        <v>36805</v>
      </c>
      <c r="O1425" s="99">
        <v>2024</v>
      </c>
    </row>
    <row r="1426" spans="1:15" ht="12.75" hidden="1" customHeight="1">
      <c r="A1426" s="266" t="str">
        <f>Table16[[#This Row],[PosiDT $ $ $ions2]]</f>
        <v>TE</v>
      </c>
      <c r="B1426" s="89" t="s">
        <v>7398</v>
      </c>
      <c r="C1426" s="123" t="s">
        <v>81</v>
      </c>
      <c r="D1426" t="s">
        <v>1376</v>
      </c>
      <c r="E1426"/>
      <c r="F1426"/>
      <c r="G1426"/>
      <c r="H1426"/>
      <c r="I1426" s="8">
        <v>5</v>
      </c>
      <c r="J1426" s="8"/>
      <c r="K1426" s="114">
        <v>0</v>
      </c>
      <c r="L1426" s="8" t="s">
        <v>9314</v>
      </c>
      <c r="M1426" s="319" t="str">
        <f>VLOOKUP(TRIM(B1426),'Team Rosters'!$B$1:$N$3777,2,FALSE)</f>
        <v>BIR</v>
      </c>
      <c r="N1426" s="320">
        <f>VLOOKUP(TRIM(B1426),BirthdateDraft!$A$1:$M$7865,2,FALSE)</f>
        <v>35171</v>
      </c>
      <c r="O1426" s="99">
        <v>2024</v>
      </c>
    </row>
    <row r="1427" spans="1:15" ht="12.75" hidden="1" customHeight="1">
      <c r="A1427" s="266" t="str">
        <f>Table16[[#This Row],[PosiDT $ $ $ions2]]</f>
        <v>TE</v>
      </c>
      <c r="B1427" s="89" t="s">
        <v>6744</v>
      </c>
      <c r="C1427" s="123" t="s">
        <v>85</v>
      </c>
      <c r="D1427" t="s">
        <v>1376</v>
      </c>
      <c r="E1427"/>
      <c r="F1427"/>
      <c r="G1427"/>
      <c r="H1427"/>
      <c r="I1427" s="8">
        <v>5</v>
      </c>
      <c r="J1427" s="8"/>
      <c r="K1427" s="114">
        <v>0</v>
      </c>
      <c r="L1427" s="8" t="s">
        <v>9316</v>
      </c>
      <c r="M1427" s="319" t="str">
        <f>VLOOKUP(TRIM(B1427),'Team Rosters'!$B$1:$N$3777,2,FALSE)</f>
        <v>LON</v>
      </c>
      <c r="N1427" s="320">
        <f>VLOOKUP(TRIM(B1427),BirthdateDraft!$A$1:$M$7865,2,FALSE)</f>
        <v>35257</v>
      </c>
      <c r="O1427" s="99">
        <v>2024</v>
      </c>
    </row>
    <row r="1428" spans="1:15" ht="12.75" hidden="1" customHeight="1">
      <c r="A1428" s="266" t="str">
        <f>Table16[[#This Row],[PosiDT $ $ $ions2]]</f>
        <v>TE</v>
      </c>
      <c r="B1428" s="89" t="s">
        <v>6740</v>
      </c>
      <c r="C1428" s="123" t="s">
        <v>1634</v>
      </c>
      <c r="D1428" t="s">
        <v>1376</v>
      </c>
      <c r="E1428"/>
      <c r="F1428"/>
      <c r="G1428"/>
      <c r="H1428"/>
      <c r="I1428" s="8">
        <v>4</v>
      </c>
      <c r="J1428" s="8"/>
      <c r="K1428" s="114">
        <v>0</v>
      </c>
      <c r="L1428" s="8" t="s">
        <v>9316</v>
      </c>
      <c r="M1428" s="319" t="str">
        <f>VLOOKUP(TRIM(B1428),'Team Rosters'!$B$1:$N$3777,2,FALSE)</f>
        <v>DAY</v>
      </c>
      <c r="N1428" s="320">
        <f>VLOOKUP(TRIM(B1428),BirthdateDraft!$A$1:$M$7865,2,FALSE)</f>
        <v>34920</v>
      </c>
      <c r="O1428" s="99">
        <v>2024</v>
      </c>
    </row>
    <row r="1429" spans="1:15" ht="12.75" hidden="1" customHeight="1">
      <c r="A1429" s="266" t="str">
        <f>Table16[[#This Row],[PosiDT $ $ $ions2]]</f>
        <v>TE</v>
      </c>
      <c r="B1429" s="89" t="s">
        <v>6746</v>
      </c>
      <c r="C1429" s="123" t="s">
        <v>800</v>
      </c>
      <c r="D1429" t="s">
        <v>1376</v>
      </c>
      <c r="E1429"/>
      <c r="F1429"/>
      <c r="G1429"/>
      <c r="H1429"/>
      <c r="I1429" s="8">
        <v>4</v>
      </c>
      <c r="J1429" s="8"/>
      <c r="K1429" s="114">
        <v>0</v>
      </c>
      <c r="L1429" s="8" t="s">
        <v>9316</v>
      </c>
      <c r="M1429" s="319" t="str">
        <f>VLOOKUP(TRIM(B1429),'Team Rosters'!$B$1:$N$3777,2,FALSE)</f>
        <v>ACM</v>
      </c>
      <c r="N1429" s="320">
        <f>VLOOKUP(TRIM(B1429),BirthdateDraft!$A$1:$M$7865,2,FALSE)</f>
        <v>33420</v>
      </c>
      <c r="O1429" s="99">
        <v>2024</v>
      </c>
    </row>
    <row r="1430" spans="1:15" ht="12.75" hidden="1" customHeight="1">
      <c r="A1430" s="266" t="str">
        <f>Table16[[#This Row],[PosiDT $ $ $ions2]]</f>
        <v>TE</v>
      </c>
      <c r="B1430" s="89" t="s">
        <v>8105</v>
      </c>
      <c r="C1430" s="123" t="s">
        <v>808</v>
      </c>
      <c r="D1430" t="s">
        <v>1376</v>
      </c>
      <c r="E1430"/>
      <c r="F1430"/>
      <c r="G1430"/>
      <c r="H1430"/>
      <c r="I1430" s="8">
        <v>5</v>
      </c>
      <c r="J1430" s="8"/>
      <c r="K1430" s="114">
        <v>0</v>
      </c>
      <c r="L1430" s="8" t="s">
        <v>2320</v>
      </c>
      <c r="M1430" s="319" t="str">
        <f>VLOOKUP(TRIM(B1430),'Team Rosters'!$B$1:$N$3777,2,FALSE)</f>
        <v>JER</v>
      </c>
      <c r="N1430" s="320">
        <f>VLOOKUP(TRIM(B1430),BirthdateDraft!$A$1:$M$7865,2,FALSE)</f>
        <v>35466</v>
      </c>
      <c r="O1430" s="99">
        <v>2024</v>
      </c>
    </row>
    <row r="1431" spans="1:15" ht="12.75" hidden="1" customHeight="1">
      <c r="A1431" s="266" t="str">
        <f>Table16[[#This Row],[PosiDT $ $ $ions2]]</f>
        <v>TE</v>
      </c>
      <c r="B1431" s="89" t="s">
        <v>9023</v>
      </c>
      <c r="C1431" s="123" t="s">
        <v>797</v>
      </c>
      <c r="D1431" t="s">
        <v>1376</v>
      </c>
      <c r="E1431"/>
      <c r="F1431"/>
      <c r="G1431"/>
      <c r="H1431"/>
      <c r="I1431" s="8">
        <v>4</v>
      </c>
      <c r="J1431" s="8"/>
      <c r="K1431" s="114">
        <v>0</v>
      </c>
      <c r="L1431" s="8" t="s">
        <v>9316</v>
      </c>
      <c r="M1431" s="319" t="str">
        <f>VLOOKUP(TRIM(B1431),'Team Rosters'!$B$1:$N$3777,2,FALSE)</f>
        <v>CAVE</v>
      </c>
      <c r="N1431" s="320">
        <f>VLOOKUP(TRIM(B1431),BirthdateDraft!$A$1:$M$7865,2,FALSE)</f>
        <v>36678</v>
      </c>
      <c r="O1431" s="99">
        <v>2024</v>
      </c>
    </row>
    <row r="1432" spans="1:15" ht="12.75" hidden="1" customHeight="1">
      <c r="A1432" s="266" t="str">
        <f>Table16[[#This Row],[PosiDT $ $ $ions2]]</f>
        <v>TE</v>
      </c>
      <c r="B1432" s="89" t="s">
        <v>5604</v>
      </c>
      <c r="C1432" s="123" t="s">
        <v>90</v>
      </c>
      <c r="D1432" t="s">
        <v>1376</v>
      </c>
      <c r="E1432"/>
      <c r="F1432"/>
      <c r="G1432"/>
      <c r="H1432"/>
      <c r="I1432" s="8">
        <v>4</v>
      </c>
      <c r="J1432" s="8"/>
      <c r="K1432" s="114">
        <v>0</v>
      </c>
      <c r="L1432" s="8" t="s">
        <v>9316</v>
      </c>
      <c r="M1432" s="319" t="str">
        <f>VLOOKUP(TRIM(B1432),'Team Rosters'!$B$1:$N$3777,2,FALSE)</f>
        <v>TOK</v>
      </c>
      <c r="N1432" s="320">
        <f>VLOOKUP(TRIM(B1432),BirthdateDraft!$A$1:$M$7865,2,FALSE)</f>
        <v>33860</v>
      </c>
      <c r="O1432" s="99">
        <v>2024</v>
      </c>
    </row>
    <row r="1433" spans="1:15" ht="12.75" hidden="1" customHeight="1">
      <c r="A1433" s="266" t="str">
        <f>Table16[[#This Row],[PosiDT $ $ $ions2]]</f>
        <v>TE BB</v>
      </c>
      <c r="B1433" s="89" t="s">
        <v>6736</v>
      </c>
      <c r="C1433" s="123" t="s">
        <v>795</v>
      </c>
      <c r="D1433" t="s">
        <v>810</v>
      </c>
      <c r="E1433"/>
      <c r="F1433"/>
      <c r="G1433"/>
      <c r="H1433"/>
      <c r="I1433" s="8">
        <v>0</v>
      </c>
      <c r="J1433" s="8"/>
      <c r="K1433" s="114">
        <v>0</v>
      </c>
      <c r="L1433" s="8" t="s">
        <v>9317</v>
      </c>
      <c r="M1433" s="319" t="str">
        <f>VLOOKUP(TRIM(B1433),'Team Rosters'!$B$1:$N$3777,2,FALSE)</f>
        <v>AST</v>
      </c>
      <c r="N1433" s="320">
        <f>VLOOKUP(TRIM(B1433),BirthdateDraft!$A$1:$M$7865,2,FALSE)</f>
        <v>33713</v>
      </c>
      <c r="O1433" s="99">
        <v>2024</v>
      </c>
    </row>
    <row r="1434" spans="1:15" ht="12.75" hidden="1" customHeight="1">
      <c r="A1434" s="266" t="str">
        <f>Table16[[#This Row],[PosiDT $ $ $ions2]]</f>
        <v>TE BB</v>
      </c>
      <c r="B1434" s="89" t="s">
        <v>7394</v>
      </c>
      <c r="C1434" s="123" t="s">
        <v>796</v>
      </c>
      <c r="D1434" t="s">
        <v>810</v>
      </c>
      <c r="E1434"/>
      <c r="F1434"/>
      <c r="G1434"/>
      <c r="H1434"/>
      <c r="I1434" s="8">
        <v>5</v>
      </c>
      <c r="J1434" s="8"/>
      <c r="K1434" s="114">
        <v>0</v>
      </c>
      <c r="L1434" s="8" t="s">
        <v>9316</v>
      </c>
      <c r="M1434" s="319" t="str">
        <f>VLOOKUP(TRIM(B1434),'Team Rosters'!$B$1:$N$3777,2,FALSE)</f>
        <v>LAS</v>
      </c>
      <c r="N1434" s="320">
        <f>VLOOKUP(TRIM(B1434),BirthdateDraft!$A$1:$M$7865,2,FALSE)</f>
        <v>34231</v>
      </c>
      <c r="O1434" s="99">
        <v>2024</v>
      </c>
    </row>
    <row r="1435" spans="1:15" ht="12.75" hidden="1" customHeight="1">
      <c r="A1435" s="266" t="str">
        <f>Table16[[#This Row],[PosiDT $ $ $ions2]]</f>
        <v>TE BB</v>
      </c>
      <c r="B1435" t="s">
        <v>10956</v>
      </c>
      <c r="C1435" s="123" t="s">
        <v>5390</v>
      </c>
      <c r="D1435" t="s">
        <v>810</v>
      </c>
      <c r="E1435"/>
      <c r="F1435"/>
      <c r="G1435"/>
      <c r="H1435"/>
      <c r="I1435" s="8">
        <v>4</v>
      </c>
      <c r="J1435" s="8"/>
      <c r="K1435" s="114">
        <v>0</v>
      </c>
      <c r="L1435" s="8" t="s">
        <v>9314</v>
      </c>
      <c r="M1435" s="319" t="str">
        <f>VLOOKUP(TRIM(B1435),'Team Rosters'!$B$1:$N$3777,2,FALSE)</f>
        <v>TOR</v>
      </c>
      <c r="N1435" s="320">
        <f>VLOOKUP(TRIM(B1435),BirthdateDraft!$A$1:$M$7865,2,FALSE)</f>
        <v>36925</v>
      </c>
      <c r="O1435" s="99">
        <v>2024</v>
      </c>
    </row>
    <row r="1436" spans="1:15" ht="12.75" hidden="1" customHeight="1">
      <c r="A1436" s="266" t="str">
        <f>Table16[[#This Row],[PosiDT $ $ $ions2]]</f>
        <v>TE BB</v>
      </c>
      <c r="B1436" s="89" t="s">
        <v>9083</v>
      </c>
      <c r="C1436" s="123" t="s">
        <v>800</v>
      </c>
      <c r="D1436" t="s">
        <v>810</v>
      </c>
      <c r="E1436"/>
      <c r="F1436"/>
      <c r="G1436"/>
      <c r="H1436"/>
      <c r="I1436" s="8">
        <v>5</v>
      </c>
      <c r="J1436" s="8"/>
      <c r="K1436" s="114">
        <v>0</v>
      </c>
      <c r="L1436" s="8" t="s">
        <v>9317</v>
      </c>
      <c r="M1436" s="319" t="str">
        <f>VLOOKUP(TRIM(B1436),'Team Rosters'!$B$1:$N$3777,2,FALSE)</f>
        <v>FER</v>
      </c>
      <c r="N1436" s="320">
        <f>VLOOKUP(TRIM(B1436),BirthdateDraft!$A$1:$M$7865,2,FALSE)</f>
        <v>35735</v>
      </c>
      <c r="O1436" s="99">
        <v>2024</v>
      </c>
    </row>
    <row r="1437" spans="1:15" ht="12.75" hidden="1" customHeight="1">
      <c r="A1437" s="266" t="str">
        <f>Table16[[#This Row],[PosiDT $ $ $ions2]]</f>
        <v>TE BB</v>
      </c>
      <c r="B1437" s="89" t="s">
        <v>5192</v>
      </c>
      <c r="C1437" s="123" t="s">
        <v>799</v>
      </c>
      <c r="D1437" t="s">
        <v>810</v>
      </c>
      <c r="E1437"/>
      <c r="F1437"/>
      <c r="G1437"/>
      <c r="H1437"/>
      <c r="I1437" s="8">
        <v>4</v>
      </c>
      <c r="J1437" s="8"/>
      <c r="K1437" s="114">
        <v>0</v>
      </c>
      <c r="L1437" s="8" t="s">
        <v>9317</v>
      </c>
      <c r="M1437" s="319" t="e">
        <f>VLOOKUP(TRIM(B1437),'Team Rosters'!$B$1:$N$3777,2,FALSE)</f>
        <v>#N/A</v>
      </c>
      <c r="N1437" s="320">
        <f>VLOOKUP(TRIM(B1437),BirthdateDraft!$A$1:$M$7865,2,FALSE)</f>
        <v>33457</v>
      </c>
      <c r="O1437" s="99">
        <v>2024</v>
      </c>
    </row>
    <row r="1438" spans="1:15" ht="12.75" hidden="1" customHeight="1">
      <c r="A1438" s="266" t="str">
        <f>Table16[[#This Row],[PosiDT $ $ $ions2]]</f>
        <v>TE BB</v>
      </c>
      <c r="B1438" s="89" t="s">
        <v>8151</v>
      </c>
      <c r="C1438" s="123" t="s">
        <v>785</v>
      </c>
      <c r="D1438" t="s">
        <v>810</v>
      </c>
      <c r="E1438"/>
      <c r="F1438"/>
      <c r="G1438"/>
      <c r="H1438"/>
      <c r="I1438" s="8">
        <v>4</v>
      </c>
      <c r="J1438" s="8"/>
      <c r="K1438" s="114">
        <v>0</v>
      </c>
      <c r="L1438" s="8" t="s">
        <v>9314</v>
      </c>
      <c r="M1438" s="319" t="str">
        <f>VLOOKUP(TRIM(B1438),'Team Rosters'!$B$1:$N$3777,2,FALSE)</f>
        <v>TOK</v>
      </c>
      <c r="N1438" s="320">
        <f>VLOOKUP(TRIM(B1438),BirthdateDraft!$A$1:$M$7865,2,FALSE)</f>
        <v>34458</v>
      </c>
      <c r="O1438" s="99">
        <v>2024</v>
      </c>
    </row>
    <row r="1439" spans="1:15" ht="12.75" hidden="1" customHeight="1">
      <c r="A1439" s="266" t="str">
        <f>Table16[[#This Row],[PosiDT $ $ $ions2]]</f>
        <v>TE BB</v>
      </c>
      <c r="B1439" t="s">
        <v>9950</v>
      </c>
      <c r="C1439" s="123" t="s">
        <v>90</v>
      </c>
      <c r="D1439" t="s">
        <v>810</v>
      </c>
      <c r="E1439"/>
      <c r="F1439"/>
      <c r="G1439"/>
      <c r="H1439"/>
      <c r="I1439" s="8">
        <v>5</v>
      </c>
      <c r="J1439" s="8"/>
      <c r="K1439" s="114">
        <v>0</v>
      </c>
      <c r="L1439" s="8" t="s">
        <v>2320</v>
      </c>
      <c r="M1439" s="319" t="str">
        <f>VLOOKUP(TRIM(B1439),'Team Rosters'!$B$1:$N$3777,2,FALSE)</f>
        <v>VIR</v>
      </c>
      <c r="N1439" s="320">
        <f>VLOOKUP(TRIM(B1439),BirthdateDraft!$A$1:$M$7865,2,FALSE)</f>
        <v>36337</v>
      </c>
      <c r="O1439" s="99">
        <v>2024</v>
      </c>
    </row>
    <row r="1440" spans="1:15" ht="12.75" hidden="1" customHeight="1">
      <c r="A1440" s="266" t="str">
        <f>Table16[[#This Row],[PosiDT $ $ $ions2]]</f>
        <v>TE BB</v>
      </c>
      <c r="B1440" s="89" t="s">
        <v>9958</v>
      </c>
      <c r="C1440" s="123" t="s">
        <v>804</v>
      </c>
      <c r="D1440" t="s">
        <v>810</v>
      </c>
      <c r="E1440"/>
      <c r="F1440"/>
      <c r="G1440"/>
      <c r="H1440"/>
      <c r="I1440" s="8">
        <v>4</v>
      </c>
      <c r="J1440" s="8"/>
      <c r="K1440" s="114">
        <v>0</v>
      </c>
      <c r="L1440" s="8" t="s">
        <v>2320</v>
      </c>
      <c r="M1440" s="319" t="str">
        <f>VLOOKUP(TRIM(B1440),'Team Rosters'!$B$1:$N$3777,2,FALSE)</f>
        <v>JER</v>
      </c>
      <c r="N1440" s="320">
        <f>VLOOKUP(TRIM(B1440),BirthdateDraft!$A$1:$M$7865,2,FALSE)</f>
        <v>36133</v>
      </c>
      <c r="O1440" s="99">
        <v>2024</v>
      </c>
    </row>
    <row r="1441" spans="1:15" ht="12.75" hidden="1" customHeight="1">
      <c r="A1441" s="266" t="str">
        <f>Table16[[#This Row],[PosiDT $ $ $ions2]]</f>
        <v>TE BB</v>
      </c>
      <c r="B1441" s="89" t="s">
        <v>9042</v>
      </c>
      <c r="C1441" s="123" t="s">
        <v>817</v>
      </c>
      <c r="D1441" t="s">
        <v>810</v>
      </c>
      <c r="E1441"/>
      <c r="F1441"/>
      <c r="G1441"/>
      <c r="H1441"/>
      <c r="I1441" s="8">
        <v>4</v>
      </c>
      <c r="J1441" s="8"/>
      <c r="K1441" s="114">
        <v>0</v>
      </c>
      <c r="L1441" s="8" t="s">
        <v>9316</v>
      </c>
      <c r="M1441" s="319" t="e">
        <f>VLOOKUP(TRIM(B1441),'Team Rosters'!$B$1:$N$3777,2,FALSE)</f>
        <v>#N/A</v>
      </c>
      <c r="N1441" s="320">
        <f>VLOOKUP(TRIM(B1441),BirthdateDraft!$A$1:$M$7865,2,FALSE)</f>
        <v>35462</v>
      </c>
      <c r="O1441" s="99">
        <v>2024</v>
      </c>
    </row>
    <row r="1442" spans="1:15" ht="12.75" hidden="1" customHeight="1">
      <c r="A1442" s="266" t="str">
        <f>Table16[[#This Row],[PosiDT $ $ $ions2]]</f>
        <v>TE BB</v>
      </c>
      <c r="B1442" s="89" t="s">
        <v>11056</v>
      </c>
      <c r="C1442" s="123" t="s">
        <v>806</v>
      </c>
      <c r="D1442" t="s">
        <v>810</v>
      </c>
      <c r="E1442"/>
      <c r="F1442"/>
      <c r="G1442"/>
      <c r="H1442"/>
      <c r="I1442" s="8">
        <v>5</v>
      </c>
      <c r="J1442" s="8"/>
      <c r="K1442" s="114">
        <v>0</v>
      </c>
      <c r="L1442" s="8" t="s">
        <v>9317</v>
      </c>
      <c r="M1442" s="319" t="str">
        <f>VLOOKUP(TRIM(B1442),'Team Rosters'!$B$1:$N$3777,2,FALSE)</f>
        <v>VER</v>
      </c>
      <c r="N1442" s="320">
        <f>VLOOKUP(TRIM(B1442),BirthdateDraft!$A$1:$M$7865,2,FALSE)</f>
        <v>36692</v>
      </c>
      <c r="O1442" s="99">
        <v>2024</v>
      </c>
    </row>
    <row r="1443" spans="1:15" ht="12.75" hidden="1" customHeight="1">
      <c r="A1443" s="266" t="str">
        <f>Table16[[#This Row],[PosiDT $ $ $ions2]]</f>
        <v>TE BB</v>
      </c>
      <c r="B1443" s="89" t="s">
        <v>2838</v>
      </c>
      <c r="C1443" s="123" t="s">
        <v>791</v>
      </c>
      <c r="D1443" t="s">
        <v>810</v>
      </c>
      <c r="E1443"/>
      <c r="F1443"/>
      <c r="G1443"/>
      <c r="H1443"/>
      <c r="I1443" s="8">
        <v>0</v>
      </c>
      <c r="J1443" s="8"/>
      <c r="K1443" s="114">
        <v>0</v>
      </c>
      <c r="L1443" s="8" t="s">
        <v>9317</v>
      </c>
      <c r="M1443" s="319" t="e">
        <f>VLOOKUP(TRIM(B1443),'Team Rosters'!$B$1:$N$3777,2,FALSE)</f>
        <v>#N/A</v>
      </c>
      <c r="N1443" s="320">
        <f>VLOOKUP(TRIM(B1443),BirthdateDraft!$A$1:$M$7865,2,FALSE)</f>
        <v>31740</v>
      </c>
      <c r="O1443" s="99">
        <v>2024</v>
      </c>
    </row>
    <row r="1444" spans="1:15" ht="12.75" hidden="1" customHeight="1">
      <c r="A1444" s="266" t="str">
        <f>Table16[[#This Row],[PosiDT $ $ $ions2]]</f>
        <v>TE BB</v>
      </c>
      <c r="B1444" s="89" t="s">
        <v>9946</v>
      </c>
      <c r="C1444" s="123" t="s">
        <v>82</v>
      </c>
      <c r="D1444" t="s">
        <v>810</v>
      </c>
      <c r="E1444"/>
      <c r="F1444"/>
      <c r="G1444"/>
      <c r="H1444"/>
      <c r="I1444" s="8">
        <v>4</v>
      </c>
      <c r="J1444" s="8"/>
      <c r="K1444" s="114">
        <v>0</v>
      </c>
      <c r="L1444" s="8" t="s">
        <v>2320</v>
      </c>
      <c r="M1444" s="319" t="str">
        <f>VLOOKUP(TRIM(B1444),'Team Rosters'!$B$1:$N$3777,2,FALSE)</f>
        <v>ANN</v>
      </c>
      <c r="N1444" s="320">
        <f>VLOOKUP(TRIM(B1444),BirthdateDraft!$A$1:$M$7865,2,FALSE)</f>
        <v>36273</v>
      </c>
      <c r="O1444" s="99">
        <v>2024</v>
      </c>
    </row>
    <row r="1445" spans="1:15" ht="12.75" hidden="1" customHeight="1">
      <c r="A1445" s="266" t="str">
        <f>Table16[[#This Row],[PosiDT $ $ $ions2]]</f>
        <v>TE BB</v>
      </c>
      <c r="B1445" s="89" t="s">
        <v>9944</v>
      </c>
      <c r="C1445" s="123" t="s">
        <v>803</v>
      </c>
      <c r="D1445" t="s">
        <v>810</v>
      </c>
      <c r="E1445"/>
      <c r="F1445"/>
      <c r="G1445"/>
      <c r="H1445"/>
      <c r="I1445" s="8">
        <v>4</v>
      </c>
      <c r="J1445" s="8"/>
      <c r="K1445" s="114">
        <v>0</v>
      </c>
      <c r="L1445" s="8" t="s">
        <v>9316</v>
      </c>
      <c r="M1445" s="319" t="str">
        <f>VLOOKUP(TRIM(B1445),'Team Rosters'!$B$1:$N$3777,2,FALSE)</f>
        <v>BLD</v>
      </c>
      <c r="N1445" s="320" t="e">
        <f>VLOOKUP(TRIM(B1445),BirthdateDraft!$A$1:$M$7865,2,FALSE)</f>
        <v>#N/A</v>
      </c>
      <c r="O1445" s="99">
        <v>2024</v>
      </c>
    </row>
    <row r="1446" spans="1:15" ht="12.75" hidden="1" customHeight="1">
      <c r="A1446" s="266" t="str">
        <f>Table16[[#This Row],[PosiDT $ $ $ions2]]</f>
        <v>TE BB</v>
      </c>
      <c r="B1446" s="89" t="s">
        <v>11111</v>
      </c>
      <c r="C1446" s="123" t="s">
        <v>790</v>
      </c>
      <c r="D1446" t="s">
        <v>810</v>
      </c>
      <c r="E1446"/>
      <c r="F1446"/>
      <c r="G1446"/>
      <c r="H1446"/>
      <c r="I1446" s="8">
        <v>4</v>
      </c>
      <c r="J1446" s="8"/>
      <c r="K1446" s="114">
        <v>0</v>
      </c>
      <c r="L1446" s="8" t="s">
        <v>9316</v>
      </c>
      <c r="M1446" s="319" t="str">
        <f>VLOOKUP(TRIM(B1446),'Team Rosters'!$B$1:$N$3777,2,FALSE)</f>
        <v>DRA</v>
      </c>
      <c r="N1446" s="320">
        <f>VLOOKUP(TRIM(B1446),BirthdateDraft!$A$1:$M$7865,2,FALSE)</f>
        <v>36826</v>
      </c>
      <c r="O1446" s="99">
        <v>2024</v>
      </c>
    </row>
    <row r="1447" spans="1:15" ht="12.75" hidden="1" customHeight="1">
      <c r="A1447" s="266" t="str">
        <f>Table16[[#This Row],[PosiDT $ $ $ions2]]</f>
        <v>TE BB</v>
      </c>
      <c r="B1447" s="89" t="s">
        <v>11112</v>
      </c>
      <c r="C1447" s="123" t="s">
        <v>1634</v>
      </c>
      <c r="D1447" t="s">
        <v>810</v>
      </c>
      <c r="E1447"/>
      <c r="F1447"/>
      <c r="G1447"/>
      <c r="H1447"/>
      <c r="I1447" s="8">
        <v>4</v>
      </c>
      <c r="J1447" s="8"/>
      <c r="K1447" s="114">
        <v>0</v>
      </c>
      <c r="L1447" s="8" t="s">
        <v>9316</v>
      </c>
      <c r="M1447" s="319" t="e">
        <f>VLOOKUP(TRIM(B1447),'Team Rosters'!$B$1:$N$3777,2,FALSE)</f>
        <v>#N/A</v>
      </c>
      <c r="N1447" s="320">
        <f>VLOOKUP(TRIM(B1447),BirthdateDraft!$A$1:$M$7865,2,FALSE)</f>
        <v>36716</v>
      </c>
      <c r="O1447" s="99">
        <v>2024</v>
      </c>
    </row>
    <row r="1448" spans="1:15" ht="12.75" hidden="1" customHeight="1">
      <c r="A1448" s="266" t="str">
        <f>Table16[[#This Row],[PosiDT $ $ $ions2]]</f>
        <v>TE BB</v>
      </c>
      <c r="B1448" s="89" t="s">
        <v>5686</v>
      </c>
      <c r="C1448" s="123" t="s">
        <v>8191</v>
      </c>
      <c r="D1448" t="s">
        <v>810</v>
      </c>
      <c r="E1448"/>
      <c r="F1448"/>
      <c r="G1448"/>
      <c r="H1448"/>
      <c r="I1448" s="8">
        <v>4</v>
      </c>
      <c r="J1448" s="8"/>
      <c r="K1448" s="114">
        <v>0</v>
      </c>
      <c r="L1448" s="8" t="s">
        <v>2320</v>
      </c>
      <c r="M1448" s="319" t="str">
        <f>VLOOKUP(TRIM(B1448),'Team Rosters'!$B$1:$N$3777,2,FALSE)</f>
        <v>ACM</v>
      </c>
      <c r="N1448" s="320">
        <f>VLOOKUP(TRIM(B1448),BirthdateDraft!$A$1:$M$7865,2,FALSE)</f>
        <v>34642</v>
      </c>
      <c r="O1448" s="99">
        <v>2024</v>
      </c>
    </row>
    <row r="1449" spans="1:15" ht="12.75" hidden="1" customHeight="1">
      <c r="A1449" s="266" t="str">
        <f>Table16[[#This Row],[PosiDT $ $ $ions2]]</f>
        <v>TE BB</v>
      </c>
      <c r="B1449" s="89" t="s">
        <v>9049</v>
      </c>
      <c r="C1449" s="123" t="s">
        <v>5390</v>
      </c>
      <c r="D1449" t="s">
        <v>810</v>
      </c>
      <c r="E1449"/>
      <c r="F1449"/>
      <c r="G1449"/>
      <c r="H1449"/>
      <c r="I1449" s="8">
        <v>4</v>
      </c>
      <c r="J1449" s="8"/>
      <c r="K1449" s="114">
        <v>0</v>
      </c>
      <c r="L1449" s="8" t="s">
        <v>9316</v>
      </c>
      <c r="M1449" s="319" t="str">
        <f>VLOOKUP(TRIM(B1449),'Team Rosters'!$B$1:$N$3777,2,FALSE)</f>
        <v>WES</v>
      </c>
      <c r="N1449" s="320">
        <f>VLOOKUP(TRIM(B1449),BirthdateDraft!$A$1:$M$7865,2,FALSE)</f>
        <v>35490</v>
      </c>
      <c r="O1449" s="99">
        <v>2024</v>
      </c>
    </row>
    <row r="1450" spans="1:15" ht="12.75" hidden="1" customHeight="1">
      <c r="A1450" s="266" t="str">
        <f>Table16[[#This Row],[PosiDT $ $ $ions2]]</f>
        <v>TE BB</v>
      </c>
      <c r="B1450" s="89" t="s">
        <v>7391</v>
      </c>
      <c r="C1450" s="123" t="s">
        <v>797</v>
      </c>
      <c r="D1450" t="s">
        <v>810</v>
      </c>
      <c r="E1450"/>
      <c r="F1450"/>
      <c r="G1450"/>
      <c r="H1450"/>
      <c r="I1450" s="8">
        <v>5</v>
      </c>
      <c r="J1450" s="8"/>
      <c r="K1450" s="114">
        <v>0</v>
      </c>
      <c r="L1450" s="8" t="s">
        <v>9317</v>
      </c>
      <c r="M1450" s="319" t="str">
        <f>VLOOKUP(TRIM(B1450),'Team Rosters'!$B$1:$N$3777,2,FALSE)</f>
        <v>NYC</v>
      </c>
      <c r="N1450" s="320">
        <f>VLOOKUP(TRIM(B1450),BirthdateDraft!$A$1:$M$7865,2,FALSE)</f>
        <v>34205</v>
      </c>
      <c r="O1450" s="99">
        <v>2024</v>
      </c>
    </row>
    <row r="1451" spans="1:15" ht="12.75" hidden="1" customHeight="1">
      <c r="A1451" s="266" t="str">
        <f>Table16[[#This Row],[PosiDT $ $ $ions2]]</f>
        <v>TE BB</v>
      </c>
      <c r="B1451" s="89" t="s">
        <v>9112</v>
      </c>
      <c r="C1451" s="123" t="s">
        <v>85</v>
      </c>
      <c r="D1451" t="s">
        <v>810</v>
      </c>
      <c r="E1451"/>
      <c r="F1451"/>
      <c r="G1451"/>
      <c r="H1451"/>
      <c r="I1451" s="8">
        <v>4</v>
      </c>
      <c r="J1451" s="8"/>
      <c r="K1451" s="114">
        <v>0</v>
      </c>
      <c r="L1451" s="8" t="s">
        <v>9314</v>
      </c>
      <c r="M1451" s="319" t="str">
        <f>VLOOKUP(TRIM(B1451),'Team Rosters'!$B$1:$N$3777,2,FALSE)</f>
        <v>JER</v>
      </c>
      <c r="N1451" s="320">
        <f>VLOOKUP(TRIM(B1451),BirthdateDraft!$A$1:$M$7865,2,FALSE)</f>
        <v>36708</v>
      </c>
      <c r="O1451" s="99">
        <v>2024</v>
      </c>
    </row>
    <row r="1452" spans="1:15" ht="12.75" hidden="1" customHeight="1">
      <c r="A1452" s="266" t="str">
        <f>Table16[[#This Row],[PosiDT $ $ $ions2]]</f>
        <v>TE BB</v>
      </c>
      <c r="B1452" s="89" t="s">
        <v>9953</v>
      </c>
      <c r="C1452" s="123" t="s">
        <v>806</v>
      </c>
      <c r="D1452" t="s">
        <v>810</v>
      </c>
      <c r="E1452"/>
      <c r="F1452"/>
      <c r="G1452"/>
      <c r="H1452"/>
      <c r="I1452" s="8">
        <v>5</v>
      </c>
      <c r="J1452" s="8"/>
      <c r="K1452" s="114">
        <v>0</v>
      </c>
      <c r="L1452" s="8" t="s">
        <v>9317</v>
      </c>
      <c r="M1452" s="319" t="str">
        <f>VLOOKUP(TRIM(B1452),'Team Rosters'!$B$1:$N$3777,2,FALSE)</f>
        <v>DEL</v>
      </c>
      <c r="N1452" s="320">
        <f>VLOOKUP(TRIM(B1452),BirthdateDraft!$A$1:$M$7865,2,FALSE)</f>
        <v>35815</v>
      </c>
      <c r="O1452" s="99">
        <v>2024</v>
      </c>
    </row>
    <row r="1453" spans="1:15" ht="12.75" hidden="1" customHeight="1">
      <c r="A1453" s="266" t="str">
        <f>Table16[[#This Row],[PosiDT $ $ $ions2]]</f>
        <v>TE BB</v>
      </c>
      <c r="B1453" s="89" t="s">
        <v>9989</v>
      </c>
      <c r="C1453" s="123" t="s">
        <v>801</v>
      </c>
      <c r="D1453" t="s">
        <v>810</v>
      </c>
      <c r="E1453"/>
      <c r="F1453"/>
      <c r="G1453"/>
      <c r="H1453"/>
      <c r="I1453" s="8">
        <v>4</v>
      </c>
      <c r="J1453" s="8"/>
      <c r="K1453" s="114">
        <v>0</v>
      </c>
      <c r="L1453" s="8" t="s">
        <v>9317</v>
      </c>
      <c r="M1453" s="319" t="e">
        <f>VLOOKUP(TRIM(B1453),'Team Rosters'!$B$1:$N$3777,2,FALSE)</f>
        <v>#N/A</v>
      </c>
      <c r="N1453" s="320">
        <f>VLOOKUP(TRIM(B1453),BirthdateDraft!$A$1:$M$7865,2,FALSE)</f>
        <v>36201</v>
      </c>
      <c r="O1453" s="99">
        <v>2024</v>
      </c>
    </row>
    <row r="1454" spans="1:15" ht="12.75" hidden="1" customHeight="1">
      <c r="A1454" s="266" t="str">
        <f>Table16[[#This Row],[PosiDT $ $ $ions2]]</f>
        <v>TE BB</v>
      </c>
      <c r="B1454" s="89" t="s">
        <v>11157</v>
      </c>
      <c r="C1454" s="123" t="s">
        <v>817</v>
      </c>
      <c r="D1454" t="s">
        <v>810</v>
      </c>
      <c r="E1454"/>
      <c r="F1454"/>
      <c r="G1454"/>
      <c r="H1454"/>
      <c r="I1454" s="8">
        <v>4</v>
      </c>
      <c r="J1454" s="8"/>
      <c r="K1454" s="114">
        <v>0</v>
      </c>
      <c r="L1454" s="8" t="s">
        <v>9314</v>
      </c>
      <c r="M1454" s="319" t="str">
        <f>VLOOKUP(TRIM(B1454),'Team Rosters'!$B$1:$N$3777,2,FALSE)</f>
        <v>BEA</v>
      </c>
      <c r="N1454" s="320">
        <f>VLOOKUP(TRIM(B1454),BirthdateDraft!$A$1:$M$7865,2,FALSE)</f>
        <v>36833</v>
      </c>
      <c r="O1454" s="99">
        <v>2024</v>
      </c>
    </row>
    <row r="1455" spans="1:15" ht="12.75" hidden="1" customHeight="1">
      <c r="A1455" s="266" t="str">
        <f>Table16[[#This Row],[PosiDT $ $ $ions2]]</f>
        <v>TE BB</v>
      </c>
      <c r="B1455" s="89" t="s">
        <v>2009</v>
      </c>
      <c r="C1455" s="123" t="s">
        <v>793</v>
      </c>
      <c r="D1455" t="s">
        <v>810</v>
      </c>
      <c r="E1455"/>
      <c r="F1455"/>
      <c r="G1455"/>
      <c r="H1455"/>
      <c r="I1455" s="8">
        <v>6</v>
      </c>
      <c r="J1455" s="8"/>
      <c r="K1455" s="114">
        <v>0</v>
      </c>
      <c r="L1455" s="8" t="s">
        <v>2320</v>
      </c>
      <c r="M1455" s="319" t="str">
        <f>VLOOKUP(TRIM(B1455),'Team Rosters'!$B$1:$N$3777,2,FALSE)</f>
        <v>VER</v>
      </c>
      <c r="N1455" s="320">
        <f>VLOOKUP(TRIM(B1455),BirthdateDraft!$A$1:$M$7865,2,FALSE)</f>
        <v>30821</v>
      </c>
      <c r="O1455" s="99">
        <v>2024</v>
      </c>
    </row>
    <row r="1456" spans="1:15" ht="12.75" hidden="1" customHeight="1">
      <c r="A1456" s="266" t="str">
        <f>Table16[[#This Row],[PosiDT $ $ $ions2]]</f>
        <v>TE BB</v>
      </c>
      <c r="B1456" s="89" t="s">
        <v>9942</v>
      </c>
      <c r="C1456" s="123" t="s">
        <v>801</v>
      </c>
      <c r="D1456" t="s">
        <v>810</v>
      </c>
      <c r="E1456"/>
      <c r="F1456"/>
      <c r="G1456"/>
      <c r="H1456"/>
      <c r="I1456" s="8">
        <v>4</v>
      </c>
      <c r="J1456" s="8"/>
      <c r="K1456" s="114">
        <v>0</v>
      </c>
      <c r="L1456" s="8" t="s">
        <v>9314</v>
      </c>
      <c r="M1456" s="319" t="str">
        <f>VLOOKUP(TRIM(B1456),'Team Rosters'!$B$1:$N$3777,2,FALSE)</f>
        <v>LON</v>
      </c>
      <c r="N1456" s="320">
        <f>VLOOKUP(TRIM(B1456),BirthdateDraft!$A$1:$M$7865,2,FALSE)</f>
        <v>36634</v>
      </c>
      <c r="O1456" s="99">
        <v>2024</v>
      </c>
    </row>
    <row r="1457" spans="1:15" ht="12.75" hidden="1" customHeight="1">
      <c r="A1457" s="266" t="str">
        <f>Table16[[#This Row],[PosiDT $ $ $ions2]]</f>
        <v>TE BB</v>
      </c>
      <c r="B1457" s="89" t="s">
        <v>11173</v>
      </c>
      <c r="C1457" s="123" t="s">
        <v>796</v>
      </c>
      <c r="D1457" t="s">
        <v>810</v>
      </c>
      <c r="E1457"/>
      <c r="F1457"/>
      <c r="G1457"/>
      <c r="H1457"/>
      <c r="I1457" s="8">
        <v>4</v>
      </c>
      <c r="J1457" s="8"/>
      <c r="K1457" s="114">
        <v>0</v>
      </c>
      <c r="L1457" s="8" t="s">
        <v>9316</v>
      </c>
      <c r="M1457" s="319" t="str">
        <f>VLOOKUP(TRIM(B1457),'Team Rosters'!$B$1:$N$3777,2,FALSE)</f>
        <v>DEL</v>
      </c>
      <c r="N1457" s="320">
        <f>VLOOKUP(TRIM(B1457),BirthdateDraft!$A$1:$M$7865,2,FALSE)</f>
        <v>36333</v>
      </c>
      <c r="O1457" s="99">
        <v>2024</v>
      </c>
    </row>
    <row r="1458" spans="1:15" ht="12.75" hidden="1" customHeight="1">
      <c r="A1458" s="266" t="str">
        <f>Table16[[#This Row],[PosiDT $ $ $ions2]]</f>
        <v>TE BB</v>
      </c>
      <c r="B1458" s="89" t="s">
        <v>9952</v>
      </c>
      <c r="C1458" s="123" t="s">
        <v>83</v>
      </c>
      <c r="D1458" t="s">
        <v>810</v>
      </c>
      <c r="E1458"/>
      <c r="F1458"/>
      <c r="G1458"/>
      <c r="H1458"/>
      <c r="I1458" s="8">
        <v>4</v>
      </c>
      <c r="J1458" s="8"/>
      <c r="K1458" s="114">
        <v>0</v>
      </c>
      <c r="L1458" s="8" t="s">
        <v>9316</v>
      </c>
      <c r="M1458" s="319" t="str">
        <f>VLOOKUP(TRIM(B1458),'Team Rosters'!$B$1:$N$3777,2,FALSE)</f>
        <v>BLU</v>
      </c>
      <c r="N1458" s="320">
        <f>VLOOKUP(TRIM(B1458),BirthdateDraft!$A$1:$M$7865,2,FALSE)</f>
        <v>36383</v>
      </c>
      <c r="O1458" s="99">
        <v>2024</v>
      </c>
    </row>
    <row r="1459" spans="1:15" ht="12.75" hidden="1" customHeight="1">
      <c r="A1459" s="266" t="str">
        <f>Table16[[#This Row],[PosiDT $ $ $ions2]]</f>
        <v>TE BB</v>
      </c>
      <c r="B1459" s="89" t="s">
        <v>9955</v>
      </c>
      <c r="C1459" s="123" t="s">
        <v>814</v>
      </c>
      <c r="D1459" t="s">
        <v>810</v>
      </c>
      <c r="E1459"/>
      <c r="F1459"/>
      <c r="G1459"/>
      <c r="H1459"/>
      <c r="I1459" s="8">
        <v>4</v>
      </c>
      <c r="J1459" s="8"/>
      <c r="K1459" s="114">
        <v>0</v>
      </c>
      <c r="L1459" s="8" t="s">
        <v>9317</v>
      </c>
      <c r="M1459" s="319" t="e">
        <f>VLOOKUP(TRIM(B1459),'Team Rosters'!$B$1:$N$3777,2,FALSE)</f>
        <v>#N/A</v>
      </c>
      <c r="N1459" s="320">
        <f>VLOOKUP(TRIM(B1459),BirthdateDraft!$A$1:$M$7865,2,FALSE)</f>
        <v>36181</v>
      </c>
      <c r="O1459" s="99">
        <v>2024</v>
      </c>
    </row>
    <row r="1460" spans="1:15" ht="12.75" hidden="1" customHeight="1">
      <c r="A1460" s="266" t="str">
        <f>Table16[[#This Row],[PosiDT $ $ $ions2]]</f>
        <v>TE BB</v>
      </c>
      <c r="B1460" s="89" t="s">
        <v>6750</v>
      </c>
      <c r="C1460" s="123" t="s">
        <v>2798</v>
      </c>
      <c r="D1460" t="s">
        <v>810</v>
      </c>
      <c r="E1460"/>
      <c r="F1460"/>
      <c r="G1460"/>
      <c r="H1460"/>
      <c r="I1460" s="8">
        <v>4</v>
      </c>
      <c r="J1460" s="8"/>
      <c r="K1460" s="114">
        <v>0</v>
      </c>
      <c r="L1460" s="8" t="s">
        <v>9316</v>
      </c>
      <c r="M1460" s="319" t="e">
        <f>VLOOKUP(TRIM(B1460),'Team Rosters'!$B$1:$N$3777,2,FALSE)</f>
        <v>#N/A</v>
      </c>
      <c r="N1460" s="320">
        <f>VLOOKUP(TRIM(B1460),BirthdateDraft!$A$1:$M$7865,2,FALSE)</f>
        <v>34661</v>
      </c>
      <c r="O1460" s="99">
        <v>2024</v>
      </c>
    </row>
    <row r="1461" spans="1:15" ht="12.75" hidden="1" customHeight="1">
      <c r="A1461" s="266" t="str">
        <f>Table16[[#This Row],[PosiDT $ $ $ions2]]</f>
        <v>TE BB</v>
      </c>
      <c r="B1461" s="89" t="s">
        <v>9075</v>
      </c>
      <c r="C1461" s="123" t="s">
        <v>813</v>
      </c>
      <c r="D1461" t="s">
        <v>810</v>
      </c>
      <c r="E1461"/>
      <c r="F1461"/>
      <c r="G1461"/>
      <c r="H1461"/>
      <c r="I1461" s="8">
        <v>5</v>
      </c>
      <c r="J1461" s="8"/>
      <c r="K1461" s="114">
        <v>0</v>
      </c>
      <c r="L1461" s="8" t="s">
        <v>9316</v>
      </c>
      <c r="M1461" s="319" t="str">
        <f>VLOOKUP(TRIM(B1461),'Team Rosters'!$B$1:$N$3777,2,FALSE)</f>
        <v>CHA</v>
      </c>
      <c r="N1461" s="320">
        <f>VLOOKUP(TRIM(B1461),BirthdateDraft!$A$1:$M$7865,2,FALSE)</f>
        <v>36161</v>
      </c>
      <c r="O1461" s="99">
        <v>2024</v>
      </c>
    </row>
    <row r="1462" spans="1:15" ht="12.75" hidden="1" customHeight="1">
      <c r="A1462" s="266" t="str">
        <f>Table16[[#This Row],[PosiDT $ $ $ions2]]</f>
        <v>TE BB</v>
      </c>
      <c r="B1462" s="89" t="s">
        <v>6739</v>
      </c>
      <c r="C1462" s="123" t="s">
        <v>792</v>
      </c>
      <c r="D1462" t="s">
        <v>810</v>
      </c>
      <c r="E1462"/>
      <c r="F1462"/>
      <c r="G1462"/>
      <c r="H1462"/>
      <c r="I1462" s="8">
        <v>4</v>
      </c>
      <c r="J1462" s="8"/>
      <c r="K1462" s="114">
        <v>0</v>
      </c>
      <c r="L1462" s="8" t="s">
        <v>9316</v>
      </c>
      <c r="M1462" s="319" t="str">
        <f>VLOOKUP(TRIM(B1462),'Team Rosters'!$B$1:$N$3777,2,FALSE)</f>
        <v>AST</v>
      </c>
      <c r="N1462" s="320">
        <f>VLOOKUP(TRIM(B1462),BirthdateDraft!$A$1:$M$7865,2,FALSE)</f>
        <v>33687</v>
      </c>
      <c r="O1462" s="99">
        <v>2024</v>
      </c>
    </row>
    <row r="1463" spans="1:15" ht="12.75" hidden="1" customHeight="1">
      <c r="A1463" s="266" t="str">
        <f>Table16[[#This Row],[PosiDT $ $ $ions2]]</f>
        <v>TE BB</v>
      </c>
      <c r="B1463" s="89" t="s">
        <v>10120</v>
      </c>
      <c r="C1463" s="123" t="s">
        <v>3414</v>
      </c>
      <c r="D1463" t="s">
        <v>810</v>
      </c>
      <c r="E1463"/>
      <c r="F1463"/>
      <c r="G1463"/>
      <c r="H1463"/>
      <c r="I1463" s="8">
        <v>4</v>
      </c>
      <c r="J1463" s="8"/>
      <c r="K1463" s="114">
        <v>0</v>
      </c>
      <c r="L1463" s="8" t="s">
        <v>9317</v>
      </c>
      <c r="M1463" s="319" t="str">
        <f>VLOOKUP(TRIM(B1463),'Team Rosters'!$B$1:$N$3777,2,FALSE)</f>
        <v>TOL</v>
      </c>
      <c r="N1463" s="320">
        <f>VLOOKUP(TRIM(B1463),BirthdateDraft!$A$1:$M$7865,2,FALSE)</f>
        <v>36749</v>
      </c>
      <c r="O1463" s="99">
        <v>2024</v>
      </c>
    </row>
    <row r="1464" spans="1:15" ht="12.75" hidden="1" customHeight="1">
      <c r="A1464" s="266" t="str">
        <f>Table16[[#This Row],[PosiDT $ $ $ions2]]</f>
        <v>TE BB</v>
      </c>
      <c r="B1464" s="89" t="s">
        <v>11268</v>
      </c>
      <c r="C1464" s="123" t="s">
        <v>82</v>
      </c>
      <c r="D1464" t="s">
        <v>810</v>
      </c>
      <c r="E1464"/>
      <c r="F1464"/>
      <c r="G1464"/>
      <c r="H1464"/>
      <c r="I1464" s="8">
        <v>4</v>
      </c>
      <c r="J1464" s="8"/>
      <c r="K1464" s="114">
        <v>0</v>
      </c>
      <c r="L1464" s="8" t="s">
        <v>9317</v>
      </c>
      <c r="M1464" s="319" t="str">
        <f>VLOOKUP(TRIM(B1464),'Team Rosters'!$B$1:$N$3777,2,FALSE)</f>
        <v>BIR</v>
      </c>
      <c r="N1464" s="320">
        <f>VLOOKUP(TRIM(B1464),BirthdateDraft!$A$1:$M$7865,2,FALSE)</f>
        <v>36066</v>
      </c>
      <c r="O1464" s="99">
        <v>2024</v>
      </c>
    </row>
    <row r="1465" spans="1:15" ht="12.75" hidden="1" customHeight="1">
      <c r="A1465" s="266" t="str">
        <f>Table16[[#This Row],[PosiDT $ $ $ions2]]</f>
        <v>TE BB</v>
      </c>
      <c r="B1465" s="89" t="s">
        <v>10272</v>
      </c>
      <c r="C1465" s="123" t="s">
        <v>5991</v>
      </c>
      <c r="D1465" t="s">
        <v>810</v>
      </c>
      <c r="E1465"/>
      <c r="F1465"/>
      <c r="G1465"/>
      <c r="H1465"/>
      <c r="I1465" s="8">
        <v>4</v>
      </c>
      <c r="J1465" s="8"/>
      <c r="K1465" s="114">
        <v>0</v>
      </c>
      <c r="L1465" s="8" t="s">
        <v>9316</v>
      </c>
      <c r="M1465" s="319" t="e">
        <f>VLOOKUP(TRIM(B1465),'Team Rosters'!$B$1:$N$3777,2,FALSE)</f>
        <v>#N/A</v>
      </c>
      <c r="N1465" s="320">
        <f>VLOOKUP(TRIM(B1465),BirthdateDraft!$A$1:$M$7865,2,FALSE)</f>
        <v>36072</v>
      </c>
      <c r="O1465" s="99">
        <v>2024</v>
      </c>
    </row>
    <row r="1466" spans="1:15" ht="12.75" hidden="1" customHeight="1">
      <c r="A1466" s="266" t="str">
        <f>Table16[[#This Row],[PosiDT $ $ $ions2]]</f>
        <v>TE BB</v>
      </c>
      <c r="B1466" s="89" t="s">
        <v>7389</v>
      </c>
      <c r="C1466" s="123" t="s">
        <v>81</v>
      </c>
      <c r="D1466" t="s">
        <v>810</v>
      </c>
      <c r="E1466"/>
      <c r="F1466"/>
      <c r="G1466"/>
      <c r="H1466"/>
      <c r="I1466" s="8">
        <v>4</v>
      </c>
      <c r="J1466" s="8"/>
      <c r="K1466" s="114">
        <v>0</v>
      </c>
      <c r="L1466" s="8" t="s">
        <v>9317</v>
      </c>
      <c r="M1466" s="319" t="str">
        <f>VLOOKUP(TRIM(B1466),'Team Rosters'!$B$1:$N$3777,2,FALSE)</f>
        <v>CAVE</v>
      </c>
      <c r="N1466" s="320">
        <f>VLOOKUP(TRIM(B1466),BirthdateDraft!$A$1:$M$7865,2,FALSE)</f>
        <v>36016</v>
      </c>
      <c r="O1466" s="99">
        <v>2024</v>
      </c>
    </row>
    <row r="1467" spans="1:15" ht="12.75" hidden="1" customHeight="1">
      <c r="A1467" s="266" t="str">
        <f>Table16[[#This Row],[PosiDT $ $ $ions2]]</f>
        <v>TE BB</v>
      </c>
      <c r="B1467" s="89" t="s">
        <v>6387</v>
      </c>
      <c r="C1467" s="123" t="s">
        <v>792</v>
      </c>
      <c r="D1467" t="s">
        <v>810</v>
      </c>
      <c r="E1467"/>
      <c r="F1467"/>
      <c r="G1467"/>
      <c r="H1467"/>
      <c r="I1467" s="8">
        <v>4</v>
      </c>
      <c r="J1467" s="8"/>
      <c r="K1467" s="114">
        <v>0</v>
      </c>
      <c r="L1467" s="8" t="s">
        <v>9315</v>
      </c>
      <c r="M1467" s="319" t="str">
        <f>VLOOKUP(TRIM(B1467),'Team Rosters'!$B$1:$N$3777,2,FALSE)</f>
        <v>FER</v>
      </c>
      <c r="N1467" s="320">
        <f>VLOOKUP(TRIM(B1467),BirthdateDraft!$A$1:$M$7865,2,FALSE)</f>
        <v>34933</v>
      </c>
      <c r="O1467" s="99">
        <v>2024</v>
      </c>
    </row>
    <row r="1468" spans="1:15" ht="12.75" hidden="1" customHeight="1">
      <c r="A1468" s="266" t="str">
        <f>Table16[[#This Row],[PosiDT $ $ $ions2]]</f>
        <v>TE BB</v>
      </c>
      <c r="B1468" s="89" t="s">
        <v>11296</v>
      </c>
      <c r="C1468" s="123" t="s">
        <v>805</v>
      </c>
      <c r="D1468" t="s">
        <v>810</v>
      </c>
      <c r="E1468"/>
      <c r="F1468"/>
      <c r="G1468"/>
      <c r="H1468"/>
      <c r="I1468" s="8">
        <v>4</v>
      </c>
      <c r="J1468" s="8"/>
      <c r="K1468" s="114">
        <v>0</v>
      </c>
      <c r="L1468" s="8" t="s">
        <v>9316</v>
      </c>
      <c r="M1468" s="319" t="e">
        <f>VLOOKUP(TRIM(B1468),'Team Rosters'!$B$1:$N$3777,2,FALSE)</f>
        <v>#N/A</v>
      </c>
      <c r="N1468" s="320">
        <f>VLOOKUP(TRIM(B1468),BirthdateDraft!$A$1:$M$7865,2,FALSE)</f>
        <v>36887</v>
      </c>
      <c r="O1468" s="99">
        <v>2024</v>
      </c>
    </row>
    <row r="1469" spans="1:15" ht="12.75" hidden="1" customHeight="1">
      <c r="A1469" s="266" t="str">
        <f>Table16[[#This Row],[PosiDT $ $ $ions2]]</f>
        <v>TE BB</v>
      </c>
      <c r="B1469" s="89" t="s">
        <v>11299</v>
      </c>
      <c r="C1469" s="123" t="s">
        <v>797</v>
      </c>
      <c r="D1469" t="s">
        <v>810</v>
      </c>
      <c r="E1469"/>
      <c r="F1469"/>
      <c r="G1469"/>
      <c r="H1469"/>
      <c r="I1469" s="8">
        <v>4</v>
      </c>
      <c r="J1469" s="8"/>
      <c r="K1469" s="114">
        <v>0</v>
      </c>
      <c r="L1469" s="8" t="s">
        <v>9317</v>
      </c>
      <c r="M1469" s="319" t="e">
        <f>VLOOKUP(TRIM(B1469),'Team Rosters'!$B$1:$N$3777,2,FALSE)</f>
        <v>#N/A</v>
      </c>
      <c r="N1469" s="320">
        <f>VLOOKUP(TRIM(B1469),BirthdateDraft!$A$1:$M$7865,2,FALSE)</f>
        <v>35272</v>
      </c>
      <c r="O1469" s="99">
        <v>2024</v>
      </c>
    </row>
    <row r="1470" spans="1:15" ht="12.75" hidden="1" customHeight="1">
      <c r="A1470" s="266" t="str">
        <f>Table16[[#This Row],[PosiDT $ $ $ions2]]</f>
        <v>TE BB</v>
      </c>
      <c r="B1470" s="89" t="s">
        <v>5620</v>
      </c>
      <c r="C1470" s="123" t="s">
        <v>790</v>
      </c>
      <c r="D1470" t="s">
        <v>810</v>
      </c>
      <c r="E1470"/>
      <c r="F1470"/>
      <c r="G1470"/>
      <c r="H1470"/>
      <c r="I1470" s="8">
        <v>4</v>
      </c>
      <c r="J1470" s="8"/>
      <c r="K1470" s="114">
        <v>0</v>
      </c>
      <c r="L1470" s="8" t="s">
        <v>9317</v>
      </c>
      <c r="M1470" s="319" t="str">
        <f>VLOOKUP(TRIM(B1470),'Team Rosters'!$B$1:$N$3777,2,FALSE)</f>
        <v>ANN</v>
      </c>
      <c r="N1470" s="320">
        <f>VLOOKUP(TRIM(B1470),BirthdateDraft!$A$1:$M$7865,2,FALSE)</f>
        <v>34228</v>
      </c>
      <c r="O1470" s="99">
        <v>2024</v>
      </c>
    </row>
    <row r="1471" spans="1:15" ht="12.75" hidden="1" customHeight="1">
      <c r="A1471" s="266" t="str">
        <f>Table16[[#This Row],[PosiDT $ $ $ions2]]</f>
        <v>TE BB</v>
      </c>
      <c r="B1471" s="89" t="s">
        <v>10147</v>
      </c>
      <c r="C1471" s="123" t="s">
        <v>800</v>
      </c>
      <c r="D1471" t="s">
        <v>810</v>
      </c>
      <c r="E1471"/>
      <c r="F1471"/>
      <c r="G1471"/>
      <c r="H1471"/>
      <c r="I1471" s="8">
        <v>4</v>
      </c>
      <c r="J1471" s="8"/>
      <c r="K1471" s="114">
        <v>0</v>
      </c>
      <c r="L1471" s="8" t="s">
        <v>9316</v>
      </c>
      <c r="M1471" s="319" t="e">
        <f>VLOOKUP(TRIM(B1471),'Team Rosters'!$B$1:$N$3777,2,FALSE)</f>
        <v>#N/A</v>
      </c>
      <c r="N1471" s="320">
        <f>VLOOKUP(TRIM(B1471),BirthdateDraft!$A$1:$M$7865,2,FALSE)</f>
        <v>36601</v>
      </c>
      <c r="O1471" s="99">
        <v>2024</v>
      </c>
    </row>
    <row r="1472" spans="1:15" ht="12.75" hidden="1" customHeight="1">
      <c r="A1472" s="266" t="str">
        <f>Table16[[#This Row],[PosiDT $ $ $ions2]]</f>
        <v>TE BB</v>
      </c>
      <c r="B1472" s="89" t="s">
        <v>11340</v>
      </c>
      <c r="C1472" s="123" t="s">
        <v>803</v>
      </c>
      <c r="D1472" t="s">
        <v>810</v>
      </c>
      <c r="E1472"/>
      <c r="F1472"/>
      <c r="G1472"/>
      <c r="H1472"/>
      <c r="I1472" s="8">
        <v>4</v>
      </c>
      <c r="J1472" s="8"/>
      <c r="K1472" s="114">
        <v>0</v>
      </c>
      <c r="L1472" s="8" t="s">
        <v>2320</v>
      </c>
      <c r="M1472" s="319" t="str">
        <f>VLOOKUP(TRIM(B1472),'Team Rosters'!$B$1:$N$3777,2,FALSE)</f>
        <v>TOR</v>
      </c>
      <c r="N1472" s="320">
        <f>VLOOKUP(TRIM(B1472),BirthdateDraft!$A$1:$M$7865,2,FALSE)</f>
        <v>37120</v>
      </c>
      <c r="O1472" s="99">
        <v>2024</v>
      </c>
    </row>
    <row r="1473" spans="1:15" ht="12.75" hidden="1" customHeight="1">
      <c r="A1473" s="266" t="str">
        <f>Table16[[#This Row],[PosiDT $ $ $ions2]]</f>
        <v>TE BB</v>
      </c>
      <c r="B1473" s="89" t="s">
        <v>11354</v>
      </c>
      <c r="C1473" s="123" t="s">
        <v>166</v>
      </c>
      <c r="D1473" t="s">
        <v>810</v>
      </c>
      <c r="E1473"/>
      <c r="F1473"/>
      <c r="G1473"/>
      <c r="H1473"/>
      <c r="I1473" s="8">
        <v>4</v>
      </c>
      <c r="J1473" s="8"/>
      <c r="K1473" s="114">
        <v>0</v>
      </c>
      <c r="L1473" s="8" t="s">
        <v>9317</v>
      </c>
      <c r="M1473" s="319" t="e">
        <f>VLOOKUP(TRIM(B1473),'Team Rosters'!$B$1:$N$3777,2,FALSE)</f>
        <v>#N/A</v>
      </c>
      <c r="N1473" s="320">
        <f>VLOOKUP(TRIM(B1473),BirthdateDraft!$A$1:$M$7865,2,FALSE)</f>
        <v>36411</v>
      </c>
      <c r="O1473" s="99">
        <v>2024</v>
      </c>
    </row>
    <row r="1474" spans="1:15" ht="12.75" hidden="1" customHeight="1">
      <c r="A1474" s="266" t="str">
        <f>Table16[[#This Row],[PosiDT $ $ $ions2]]</f>
        <v>TE BB</v>
      </c>
      <c r="B1474" s="89" t="s">
        <v>9097</v>
      </c>
      <c r="C1474" s="123" t="s">
        <v>81</v>
      </c>
      <c r="D1474" t="s">
        <v>810</v>
      </c>
      <c r="E1474"/>
      <c r="F1474"/>
      <c r="G1474"/>
      <c r="H1474"/>
      <c r="I1474" s="8">
        <v>4</v>
      </c>
      <c r="J1474" s="8"/>
      <c r="K1474" s="114">
        <v>0</v>
      </c>
      <c r="L1474" s="8" t="s">
        <v>9316</v>
      </c>
      <c r="M1474" s="319" t="e">
        <f>VLOOKUP(TRIM(B1474),'Team Rosters'!$B$1:$N$3777,2,FALSE)</f>
        <v>#N/A</v>
      </c>
      <c r="N1474" s="320">
        <f>VLOOKUP(TRIM(B1474),BirthdateDraft!$A$1:$M$7865,2,FALSE)</f>
        <v>35370</v>
      </c>
      <c r="O1474" s="99">
        <v>2024</v>
      </c>
    </row>
    <row r="1475" spans="1:15" ht="12.75" hidden="1" customHeight="1">
      <c r="A1475" s="266" t="str">
        <f>Table16[[#This Row],[PosiDT $ $ $ions2]]</f>
        <v>TE BB</v>
      </c>
      <c r="B1475" s="89" t="s">
        <v>9070</v>
      </c>
      <c r="C1475" s="123" t="s">
        <v>798</v>
      </c>
      <c r="D1475" t="s">
        <v>810</v>
      </c>
      <c r="E1475"/>
      <c r="F1475"/>
      <c r="G1475"/>
      <c r="H1475"/>
      <c r="I1475" s="8">
        <v>6</v>
      </c>
      <c r="J1475" s="8"/>
      <c r="K1475" s="114">
        <v>0</v>
      </c>
      <c r="L1475" s="8" t="s">
        <v>9316</v>
      </c>
      <c r="M1475" s="319" t="str">
        <f>VLOOKUP(TRIM(B1475),'Team Rosters'!$B$1:$N$3777,2,FALSE)</f>
        <v>BIR</v>
      </c>
      <c r="N1475" s="320">
        <f>VLOOKUP(TRIM(B1475),BirthdateDraft!$A$1:$M$7865,2,FALSE)</f>
        <v>35704</v>
      </c>
      <c r="O1475" s="99">
        <v>2024</v>
      </c>
    </row>
    <row r="1476" spans="1:15" ht="12.75" hidden="1" customHeight="1">
      <c r="A1476" s="266" t="str">
        <f>Table16[[#This Row],[PosiDT $ $ $ions2]]</f>
        <v>TE BB</v>
      </c>
      <c r="B1476" s="89" t="s">
        <v>9035</v>
      </c>
      <c r="C1476" s="123" t="s">
        <v>83</v>
      </c>
      <c r="D1476" t="s">
        <v>810</v>
      </c>
      <c r="E1476"/>
      <c r="F1476"/>
      <c r="G1476"/>
      <c r="H1476"/>
      <c r="I1476" s="8">
        <v>4</v>
      </c>
      <c r="J1476" s="8"/>
      <c r="K1476" s="114">
        <v>0</v>
      </c>
      <c r="L1476" s="8" t="s">
        <v>9317</v>
      </c>
      <c r="M1476" s="319" t="str">
        <f>VLOOKUP(TRIM(B1476),'Team Rosters'!$B$1:$N$3777,2,FALSE)</f>
        <v>NYC</v>
      </c>
      <c r="N1476" s="320">
        <f>VLOOKUP(TRIM(B1476),BirthdateDraft!$A$1:$M$7865,2,FALSE)</f>
        <v>36161</v>
      </c>
      <c r="O1476" s="99">
        <v>2024</v>
      </c>
    </row>
    <row r="1477" spans="1:15" ht="12.75" hidden="1" customHeight="1">
      <c r="A1477" s="266" t="str">
        <f>Table16[[#This Row],[PosiDT $ $ $ions2]]</f>
        <v>TE BB OT</v>
      </c>
      <c r="B1477" s="89" t="s">
        <v>5612</v>
      </c>
      <c r="C1477" s="123" t="s">
        <v>808</v>
      </c>
      <c r="D1477" s="10" t="s">
        <v>11901</v>
      </c>
      <c r="E1477"/>
      <c r="F1477"/>
      <c r="G1477"/>
      <c r="H1477"/>
      <c r="I1477" s="8">
        <v>5</v>
      </c>
      <c r="J1477" s="8"/>
      <c r="K1477" s="114">
        <v>0</v>
      </c>
      <c r="L1477" s="8" t="s">
        <v>9316</v>
      </c>
      <c r="M1477" s="319" t="str">
        <f>VLOOKUP(TRIM(B1477),'Team Rosters'!$B$1:$N$3777,2,FALSE)</f>
        <v>BLD</v>
      </c>
      <c r="N1477" s="320">
        <f>VLOOKUP(TRIM(B1477),BirthdateDraft!$A$1:$M$7865,2,FALSE)</f>
        <v>33704</v>
      </c>
      <c r="O1477" s="99">
        <v>2024</v>
      </c>
    </row>
    <row r="1478" spans="1:15" ht="12.75" hidden="1" customHeight="1">
      <c r="A1478" s="266" t="str">
        <f>Table16[[#This Row],[PosiDT $ $ $ions2]]</f>
        <v>TE BB OT</v>
      </c>
      <c r="B1478" s="89" t="s">
        <v>5612</v>
      </c>
      <c r="C1478" s="123" t="s">
        <v>808</v>
      </c>
      <c r="D1478" s="10" t="s">
        <v>11901</v>
      </c>
      <c r="E1478"/>
      <c r="F1478"/>
      <c r="G1478"/>
      <c r="H1478"/>
      <c r="I1478" s="8">
        <v>5</v>
      </c>
      <c r="J1478" s="8">
        <v>0</v>
      </c>
      <c r="K1478" s="114"/>
      <c r="M1478" s="319" t="str">
        <f>VLOOKUP(TRIM(B1478),'Team Rosters'!$B$1:$N$3777,2,FALSE)</f>
        <v>BLD</v>
      </c>
      <c r="N1478" s="320">
        <f>VLOOKUP(TRIM(B1478),BirthdateDraft!$A$1:$M$7865,2,FALSE)</f>
        <v>33704</v>
      </c>
      <c r="O1478" s="99">
        <v>2024</v>
      </c>
    </row>
    <row r="1479" spans="1:15" ht="12.75" hidden="1" customHeight="1">
      <c r="A1479" s="266" t="str">
        <f>Table16[[#This Row],[PosiDT $ $ $ions2]]</f>
        <v>TE HB</v>
      </c>
      <c r="B1479" s="89" t="s">
        <v>6668</v>
      </c>
      <c r="C1479" s="123" t="s">
        <v>791</v>
      </c>
      <c r="D1479" t="s">
        <v>11379</v>
      </c>
      <c r="E1479"/>
      <c r="F1479"/>
      <c r="G1479"/>
      <c r="H1479"/>
      <c r="I1479" s="8">
        <v>4</v>
      </c>
      <c r="J1479" s="8"/>
      <c r="K1479" s="114">
        <v>0</v>
      </c>
      <c r="L1479" s="8" t="s">
        <v>9316</v>
      </c>
      <c r="M1479" s="319" t="str">
        <f>VLOOKUP(TRIM(B1479),'Team Rosters'!$B$1:$N$3777,2,FALSE)</f>
        <v>TOK</v>
      </c>
      <c r="N1479" s="320">
        <f>VLOOKUP(TRIM(B1479),BirthdateDraft!$A$1:$M$7865,2,FALSE)</f>
        <v>33108</v>
      </c>
      <c r="O1479" s="99">
        <v>2024</v>
      </c>
    </row>
    <row r="1480" spans="1:15" ht="12.75" hidden="1" customHeight="1">
      <c r="A1480" s="266" t="str">
        <f>Table16[[#This Row],[PosiDT $ $ $ions2]]</f>
        <v>TE HB</v>
      </c>
      <c r="B1480" s="89" t="s">
        <v>6668</v>
      </c>
      <c r="C1480" s="123" t="s">
        <v>791</v>
      </c>
      <c r="D1480" t="s">
        <v>11379</v>
      </c>
      <c r="E1480"/>
      <c r="F1480"/>
      <c r="G1480"/>
      <c r="H1480"/>
      <c r="I1480" s="8">
        <v>4</v>
      </c>
      <c r="J1480" s="8"/>
      <c r="K1480" s="114">
        <v>0</v>
      </c>
      <c r="L1480" s="8" t="s">
        <v>9316</v>
      </c>
      <c r="M1480" s="319" t="str">
        <f>VLOOKUP(TRIM(B1480),'Team Rosters'!$B$1:$N$3777,2,FALSE)</f>
        <v>TOK</v>
      </c>
      <c r="N1480" s="320">
        <f>VLOOKUP(TRIM(B1480),BirthdateDraft!$A$1:$M$7865,2,FALSE)</f>
        <v>33108</v>
      </c>
      <c r="O1480" s="99">
        <v>2024</v>
      </c>
    </row>
    <row r="1481" spans="1:15" ht="12.75" hidden="1" customHeight="1">
      <c r="A1481" s="266" t="str">
        <f>Table16[[#This Row],[PosiDT $ $ $ions2]]</f>
        <v>TE WR</v>
      </c>
      <c r="B1481" s="89" t="s">
        <v>9951</v>
      </c>
      <c r="C1481" s="123" t="s">
        <v>81</v>
      </c>
      <c r="D1481" s="10" t="s">
        <v>11910</v>
      </c>
      <c r="E1481"/>
      <c r="F1481"/>
      <c r="G1481"/>
      <c r="H1481"/>
      <c r="I1481" s="8">
        <v>4</v>
      </c>
      <c r="J1481" s="8"/>
      <c r="K1481" s="114">
        <v>0</v>
      </c>
      <c r="L1481" s="8" t="s">
        <v>9316</v>
      </c>
      <c r="M1481" s="319" t="str">
        <f>VLOOKUP(TRIM(B1481),'Team Rosters'!$B$1:$N$3777,2,FALSE)</f>
        <v>DAY</v>
      </c>
      <c r="N1481" s="320">
        <f>VLOOKUP(TRIM(B1481),BirthdateDraft!$A$1:$M$7865,2,FALSE)</f>
        <v>34572</v>
      </c>
      <c r="O1481" s="99">
        <v>2024</v>
      </c>
    </row>
    <row r="1482" spans="1:15" ht="12.75" hidden="1" customHeight="1">
      <c r="A1482" s="266" t="str">
        <f>Table16[[#This Row],[PosiDT $ $ $ions2]]</f>
        <v>TE WR</v>
      </c>
      <c r="B1482" s="89" t="s">
        <v>9951</v>
      </c>
      <c r="C1482" s="123" t="s">
        <v>81</v>
      </c>
      <c r="D1482" s="10" t="s">
        <v>11910</v>
      </c>
      <c r="E1482"/>
      <c r="F1482"/>
      <c r="G1482"/>
      <c r="H1482"/>
      <c r="I1482"/>
      <c r="J1482"/>
      <c r="K1482" s="123"/>
      <c r="L1482" t="s">
        <v>9316</v>
      </c>
      <c r="M1482" s="319" t="str">
        <f>VLOOKUP(TRIM(B1482),'Team Rosters'!$B$1:$N$3777,2,FALSE)</f>
        <v>DAY</v>
      </c>
      <c r="N1482" s="320">
        <f>VLOOKUP(TRIM(B1482),BirthdateDraft!$A$1:$M$7865,2,FALSE)</f>
        <v>34572</v>
      </c>
      <c r="O1482" s="99">
        <v>2024</v>
      </c>
    </row>
    <row r="1483" spans="1:15" ht="12.75" hidden="1" customHeight="1">
      <c r="A1483" s="266" t="str">
        <f>Table16[[#This Row],[PosiDT $ $ $ions2]]</f>
        <v>WR</v>
      </c>
      <c r="B1483" s="89" t="s">
        <v>4549</v>
      </c>
      <c r="C1483" s="123" t="s">
        <v>8191</v>
      </c>
      <c r="D1483" t="s">
        <v>4225</v>
      </c>
      <c r="E1483"/>
      <c r="F1483"/>
      <c r="G1483"/>
      <c r="H1483"/>
      <c r="I1483"/>
      <c r="J1483"/>
      <c r="K1483" s="123"/>
      <c r="L1483" t="s">
        <v>2320</v>
      </c>
      <c r="M1483" s="319" t="str">
        <f>VLOOKUP(TRIM(B1483),'Team Rosters'!$B$1:$N$3777,2,FALSE)</f>
        <v>JER</v>
      </c>
      <c r="N1483" s="320">
        <f>VLOOKUP(TRIM(B1483),BirthdateDraft!$A$1:$M$7865,2,FALSE)</f>
        <v>33962</v>
      </c>
      <c r="O1483" s="99">
        <v>2024</v>
      </c>
    </row>
    <row r="1484" spans="1:15" ht="12.75" hidden="1" customHeight="1">
      <c r="A1484" s="266" t="str">
        <f>Table16[[#This Row],[PosiDT $ $ $ions2]]</f>
        <v>WR</v>
      </c>
      <c r="B1484" s="89" t="s">
        <v>10950</v>
      </c>
      <c r="C1484" s="123" t="s">
        <v>2798</v>
      </c>
      <c r="D1484" t="s">
        <v>4225</v>
      </c>
      <c r="E1484"/>
      <c r="F1484"/>
      <c r="G1484"/>
      <c r="H1484"/>
      <c r="I1484"/>
      <c r="J1484"/>
      <c r="K1484" s="123"/>
      <c r="L1484" t="s">
        <v>9316</v>
      </c>
      <c r="M1484" s="319" t="str">
        <f>VLOOKUP(TRIM(B1484),'Team Rosters'!$B$1:$N$3777,2,FALSE)</f>
        <v>ACM</v>
      </c>
      <c r="N1484" s="320">
        <f>VLOOKUP(TRIM(B1484),BirthdateDraft!$A$1:$M$7865,2,FALSE)</f>
        <v>37283</v>
      </c>
      <c r="O1484" s="99">
        <v>2024</v>
      </c>
    </row>
    <row r="1485" spans="1:15" ht="12.75" hidden="1" customHeight="1">
      <c r="A1485" s="266" t="str">
        <f>Table16[[#This Row],[PosiDT $ $ $ions2]]</f>
        <v>WR</v>
      </c>
      <c r="B1485" s="89" t="s">
        <v>5202</v>
      </c>
      <c r="C1485" s="123" t="s">
        <v>801</v>
      </c>
      <c r="D1485" t="s">
        <v>4225</v>
      </c>
      <c r="E1485"/>
      <c r="F1485"/>
      <c r="G1485"/>
      <c r="H1485"/>
      <c r="I1485"/>
      <c r="J1485"/>
      <c r="K1485" s="123"/>
      <c r="L1485" t="s">
        <v>9316</v>
      </c>
      <c r="M1485" s="319" t="str">
        <f>VLOOKUP(TRIM(B1485),'Team Rosters'!$B$1:$N$3777,2,FALSE)</f>
        <v>CHA</v>
      </c>
      <c r="N1485" s="320">
        <f>VLOOKUP(TRIM(B1485),BirthdateDraft!$A$1:$M$7865,2,FALSE)</f>
        <v>34113</v>
      </c>
      <c r="O1485" s="99">
        <v>2024</v>
      </c>
    </row>
    <row r="1486" spans="1:15" ht="12.75" hidden="1" customHeight="1">
      <c r="A1486" s="266" t="str">
        <f>Table16[[#This Row],[PosiDT $ $ $ions2]]</f>
        <v>WR</v>
      </c>
      <c r="B1486" s="89" t="s">
        <v>8195</v>
      </c>
      <c r="C1486" s="123" t="s">
        <v>798</v>
      </c>
      <c r="D1486" t="s">
        <v>4225</v>
      </c>
      <c r="E1486"/>
      <c r="F1486"/>
      <c r="G1486"/>
      <c r="H1486"/>
      <c r="I1486"/>
      <c r="J1486"/>
      <c r="K1486" s="123"/>
      <c r="L1486" t="s">
        <v>2320</v>
      </c>
      <c r="M1486" s="319" t="str">
        <f>VLOOKUP(TRIM(B1486),'Team Rosters'!$B$1:$N$3777,2,FALSE)</f>
        <v>BLD</v>
      </c>
      <c r="N1486" s="320">
        <f>VLOOKUP(TRIM(B1486),BirthdateDraft!$A$1:$M$7865,2,FALSE)</f>
        <v>35871</v>
      </c>
      <c r="O1486" s="99">
        <v>2024</v>
      </c>
    </row>
    <row r="1487" spans="1:15" ht="12.75" hidden="1" customHeight="1">
      <c r="A1487" s="266" t="str">
        <f>Table16[[#This Row],[PosiDT $ $ $ions2]]</f>
        <v>WR</v>
      </c>
      <c r="B1487" s="89" t="s">
        <v>3836</v>
      </c>
      <c r="C1487" s="123" t="s">
        <v>5991</v>
      </c>
      <c r="D1487" t="s">
        <v>4225</v>
      </c>
      <c r="E1487"/>
      <c r="F1487"/>
      <c r="G1487"/>
      <c r="H1487"/>
      <c r="I1487"/>
      <c r="J1487"/>
      <c r="K1487" s="123"/>
      <c r="L1487" t="s">
        <v>2320</v>
      </c>
      <c r="M1487" s="319" t="str">
        <f>VLOOKUP(TRIM(B1487),'Team Rosters'!$B$1:$N$3777,2,FALSE)</f>
        <v>TOR</v>
      </c>
      <c r="N1487" s="320">
        <f>VLOOKUP(TRIM(B1487),BirthdateDraft!$A$1:$M$7865,2,FALSE)</f>
        <v>33721</v>
      </c>
      <c r="O1487" s="99">
        <v>2024</v>
      </c>
    </row>
    <row r="1488" spans="1:15" ht="12.75" hidden="1" customHeight="1">
      <c r="A1488" s="266" t="str">
        <f>Table16[[#This Row],[PosiDT $ $ $ions2]]</f>
        <v>WR</v>
      </c>
      <c r="B1488" s="89" t="s">
        <v>9236</v>
      </c>
      <c r="C1488" s="123" t="s">
        <v>5390</v>
      </c>
      <c r="D1488" t="s">
        <v>4225</v>
      </c>
      <c r="E1488"/>
      <c r="F1488"/>
      <c r="G1488"/>
      <c r="H1488"/>
      <c r="I1488"/>
      <c r="J1488"/>
      <c r="K1488" s="123"/>
      <c r="L1488" t="s">
        <v>9317</v>
      </c>
      <c r="M1488" s="319" t="str">
        <f>VLOOKUP(TRIM(B1488),'Team Rosters'!$B$1:$N$3777,2,FALSE)</f>
        <v>NYC</v>
      </c>
      <c r="N1488" s="320">
        <f>VLOOKUP(TRIM(B1488),BirthdateDraft!$A$1:$M$7865,2,FALSE)</f>
        <v>36434</v>
      </c>
      <c r="O1488" s="99">
        <v>2024</v>
      </c>
    </row>
    <row r="1489" spans="1:15" ht="12.75" hidden="1" customHeight="1">
      <c r="A1489" s="266" t="str">
        <f>Table16[[#This Row],[PosiDT $ $ $ions2]]</f>
        <v>WR</v>
      </c>
      <c r="B1489" s="89" t="s">
        <v>9091</v>
      </c>
      <c r="C1489" s="123" t="s">
        <v>801</v>
      </c>
      <c r="D1489" t="s">
        <v>4225</v>
      </c>
      <c r="E1489"/>
      <c r="F1489"/>
      <c r="G1489"/>
      <c r="H1489"/>
      <c r="I1489"/>
      <c r="J1489"/>
      <c r="K1489" s="123"/>
      <c r="L1489" t="s">
        <v>9317</v>
      </c>
      <c r="M1489" s="319" t="str">
        <f>VLOOKUP(TRIM(B1489),'Team Rosters'!$B$1:$N$3777,2,FALSE)</f>
        <v>CHA</v>
      </c>
      <c r="N1489" s="320">
        <f>VLOOKUP(TRIM(B1489),BirthdateDraft!$A$1:$M$7865,2,FALSE)</f>
        <v>36493</v>
      </c>
      <c r="O1489" s="99">
        <v>2024</v>
      </c>
    </row>
    <row r="1490" spans="1:15" ht="12.75" hidden="1" customHeight="1">
      <c r="A1490" s="266" t="str">
        <f>Table16[[#This Row],[PosiDT $ $ $ions2]]</f>
        <v>WR</v>
      </c>
      <c r="B1490" s="89" t="s">
        <v>4550</v>
      </c>
      <c r="C1490" s="123" t="s">
        <v>801</v>
      </c>
      <c r="D1490" t="s">
        <v>4225</v>
      </c>
      <c r="E1490"/>
      <c r="F1490"/>
      <c r="G1490"/>
      <c r="H1490"/>
      <c r="I1490"/>
      <c r="J1490"/>
      <c r="K1490" s="123"/>
      <c r="L1490" t="s">
        <v>9316</v>
      </c>
      <c r="M1490" s="319" t="str">
        <f>VLOOKUP(TRIM(B1490),'Team Rosters'!$B$1:$N$3777,2,FALSE)</f>
        <v>DEL</v>
      </c>
      <c r="N1490" s="320">
        <f>VLOOKUP(TRIM(B1490),BirthdateDraft!$A$1:$M$7865,2,FALSE)</f>
        <v>33852</v>
      </c>
      <c r="O1490" s="99">
        <v>2024</v>
      </c>
    </row>
    <row r="1491" spans="1:15" ht="12.75" hidden="1" customHeight="1">
      <c r="A1491" s="266" t="str">
        <f>Table16[[#This Row],[PosiDT $ $ $ions2]]</f>
        <v>WR</v>
      </c>
      <c r="B1491" s="89" t="s">
        <v>9919</v>
      </c>
      <c r="C1491" s="123" t="s">
        <v>795</v>
      </c>
      <c r="D1491" t="s">
        <v>4225</v>
      </c>
      <c r="E1491"/>
      <c r="F1491"/>
      <c r="G1491"/>
      <c r="H1491"/>
      <c r="I1491"/>
      <c r="J1491"/>
      <c r="K1491" s="123"/>
      <c r="L1491" t="s">
        <v>9316</v>
      </c>
      <c r="M1491" s="319" t="str">
        <f>VLOOKUP(TRIM(B1491),'Team Rosters'!$B$1:$N$3777,2,FALSE)</f>
        <v>CAVE</v>
      </c>
      <c r="N1491" s="320">
        <f>VLOOKUP(TRIM(B1491),BirthdateDraft!$A$1:$M$7865,2,FALSE)</f>
        <v>36874</v>
      </c>
      <c r="O1491" s="99">
        <v>2024</v>
      </c>
    </row>
    <row r="1492" spans="1:15" ht="12.75" hidden="1" customHeight="1">
      <c r="A1492" s="266" t="str">
        <f>Table16[[#This Row],[PosiDT $ $ $ions2]]</f>
        <v>WR</v>
      </c>
      <c r="B1492" s="89" t="s">
        <v>10980</v>
      </c>
      <c r="C1492" s="123" t="s">
        <v>798</v>
      </c>
      <c r="D1492" t="s">
        <v>4225</v>
      </c>
      <c r="E1492"/>
      <c r="F1492"/>
      <c r="G1492"/>
      <c r="H1492"/>
      <c r="I1492"/>
      <c r="J1492"/>
      <c r="K1492" s="123"/>
      <c r="L1492" t="s">
        <v>9317</v>
      </c>
      <c r="M1492" s="319" t="str">
        <f>VLOOKUP(TRIM(B1492),'Team Rosters'!$B$1:$N$3777,2,FALSE)</f>
        <v>BLD</v>
      </c>
      <c r="N1492" s="320">
        <f>VLOOKUP(TRIM(B1492),BirthdateDraft!$A$1:$M$7865,2,FALSE)</f>
        <v>36553</v>
      </c>
      <c r="O1492" s="99">
        <v>2024</v>
      </c>
    </row>
    <row r="1493" spans="1:15" ht="12.75" hidden="1" customHeight="1">
      <c r="A1493" s="266" t="str">
        <f>Table16[[#This Row],[PosiDT $ $ $ions2]]</f>
        <v>WR</v>
      </c>
      <c r="B1493" s="89" t="s">
        <v>10990</v>
      </c>
      <c r="C1493" s="123" t="s">
        <v>813</v>
      </c>
      <c r="D1493" t="s">
        <v>4225</v>
      </c>
      <c r="E1493"/>
      <c r="F1493"/>
      <c r="G1493"/>
      <c r="H1493"/>
      <c r="I1493"/>
      <c r="J1493"/>
      <c r="K1493" s="123"/>
      <c r="L1493" t="s">
        <v>9316</v>
      </c>
      <c r="M1493" s="319" t="str">
        <f>VLOOKUP(TRIM(B1493),'Team Rosters'!$B$1:$N$3777,2,FALSE)</f>
        <v>TOK</v>
      </c>
      <c r="N1493" s="320">
        <f>VLOOKUP(TRIM(B1493),BirthdateDraft!$A$1:$M$7865,2,FALSE)</f>
        <v>36011</v>
      </c>
      <c r="O1493" s="99">
        <v>2024</v>
      </c>
    </row>
    <row r="1494" spans="1:15" ht="12.75" hidden="1" customHeight="1">
      <c r="A1494" s="266" t="str">
        <f>Table16[[#This Row],[PosiDT $ $ $ions2]]</f>
        <v>WR</v>
      </c>
      <c r="B1494" s="89" t="s">
        <v>6238</v>
      </c>
      <c r="C1494" s="123" t="s">
        <v>785</v>
      </c>
      <c r="D1494" t="s">
        <v>4225</v>
      </c>
      <c r="E1494"/>
      <c r="F1494"/>
      <c r="G1494"/>
      <c r="H1494"/>
      <c r="I1494"/>
      <c r="J1494"/>
      <c r="K1494" s="123"/>
      <c r="L1494" t="s">
        <v>2320</v>
      </c>
      <c r="M1494" s="319" t="str">
        <f>VLOOKUP(TRIM(B1494),'Team Rosters'!$B$1:$N$3777,2,FALSE)</f>
        <v>BIR</v>
      </c>
      <c r="N1494" s="320">
        <f>VLOOKUP(TRIM(B1494),BirthdateDraft!$A$1:$M$7865,2,FALSE)</f>
        <v>34915</v>
      </c>
      <c r="O1494" s="99">
        <v>2024</v>
      </c>
    </row>
    <row r="1495" spans="1:15" ht="12.75" hidden="1" customHeight="1">
      <c r="A1495" s="266" t="str">
        <f>Table16[[#This Row],[PosiDT $ $ $ions2]]</f>
        <v>WR</v>
      </c>
      <c r="B1495" s="89" t="s">
        <v>5695</v>
      </c>
      <c r="C1495" s="123" t="s">
        <v>81</v>
      </c>
      <c r="D1495" t="s">
        <v>4225</v>
      </c>
      <c r="E1495"/>
      <c r="F1495"/>
      <c r="G1495"/>
      <c r="H1495"/>
      <c r="I1495"/>
      <c r="J1495"/>
      <c r="K1495" s="123"/>
      <c r="L1495" t="s">
        <v>9316</v>
      </c>
      <c r="M1495" s="319" t="str">
        <f>VLOOKUP(TRIM(B1495),'Team Rosters'!$B$1:$N$3777,2,FALSE)</f>
        <v>ROS</v>
      </c>
      <c r="N1495" s="320">
        <f>VLOOKUP(TRIM(B1495),BirthdateDraft!$A$1:$M$7865,2,FALSE)</f>
        <v>34653</v>
      </c>
      <c r="O1495" s="99">
        <v>2024</v>
      </c>
    </row>
    <row r="1496" spans="1:15" ht="12.75" hidden="1" customHeight="1">
      <c r="A1496" s="266" t="str">
        <f>Table16[[#This Row],[PosiDT $ $ $ions2]]</f>
        <v>WR</v>
      </c>
      <c r="B1496" s="89" t="s">
        <v>7305</v>
      </c>
      <c r="C1496" s="123" t="s">
        <v>804</v>
      </c>
      <c r="D1496" t="s">
        <v>4225</v>
      </c>
      <c r="E1496"/>
      <c r="F1496"/>
      <c r="G1496"/>
      <c r="H1496"/>
      <c r="I1496"/>
      <c r="J1496"/>
      <c r="K1496" s="123"/>
      <c r="L1496" t="s">
        <v>9314</v>
      </c>
      <c r="M1496" s="319" t="str">
        <f>VLOOKUP(TRIM(B1496),'Team Rosters'!$B$1:$N$3777,2,FALSE)</f>
        <v>ANN</v>
      </c>
      <c r="N1496" s="320">
        <f>VLOOKUP(TRIM(B1496),BirthdateDraft!$A$1:$M$7865,2,FALSE)</f>
        <v>35611</v>
      </c>
      <c r="O1496" s="99">
        <v>2024</v>
      </c>
    </row>
    <row r="1497" spans="1:15" ht="12.75" hidden="1" customHeight="1">
      <c r="A1497" s="266" t="str">
        <f>Table16[[#This Row],[PosiDT $ $ $ions2]]</f>
        <v>WR</v>
      </c>
      <c r="B1497" s="89" t="s">
        <v>7312</v>
      </c>
      <c r="C1497" s="123" t="s">
        <v>790</v>
      </c>
      <c r="D1497" t="s">
        <v>4225</v>
      </c>
      <c r="E1497"/>
      <c r="F1497"/>
      <c r="G1497"/>
      <c r="H1497"/>
      <c r="I1497"/>
      <c r="J1497"/>
      <c r="K1497" s="123"/>
      <c r="L1497" t="s">
        <v>9317</v>
      </c>
      <c r="M1497" s="319" t="str">
        <f>VLOOKUP(TRIM(B1497),'Team Rosters'!$B$1:$N$3777,2,FALSE)</f>
        <v>NYC</v>
      </c>
      <c r="N1497" s="320">
        <f>VLOOKUP(TRIM(B1497),BirthdateDraft!$A$1:$M$7865,2,FALSE)</f>
        <v>35585</v>
      </c>
      <c r="O1497" s="99">
        <v>2024</v>
      </c>
    </row>
    <row r="1498" spans="1:15" ht="12.75" hidden="1" customHeight="1">
      <c r="A1498" s="266" t="str">
        <f>Table16[[#This Row],[PosiDT $ $ $ions2]]</f>
        <v>WR</v>
      </c>
      <c r="B1498" s="89" t="s">
        <v>8088</v>
      </c>
      <c r="C1498" s="123" t="s">
        <v>85</v>
      </c>
      <c r="D1498" t="s">
        <v>4225</v>
      </c>
      <c r="E1498"/>
      <c r="F1498"/>
      <c r="G1498"/>
      <c r="H1498"/>
      <c r="I1498"/>
      <c r="J1498"/>
      <c r="K1498" s="123"/>
      <c r="L1498" t="s">
        <v>9314</v>
      </c>
      <c r="M1498" s="319" t="str">
        <f>VLOOKUP(TRIM(B1498),'Team Rosters'!$B$1:$N$3777,2,FALSE)</f>
        <v>CAVE</v>
      </c>
      <c r="N1498" s="320">
        <f>VLOOKUP(TRIM(B1498),BirthdateDraft!$A$1:$M$7865,2,FALSE)</f>
        <v>35070</v>
      </c>
      <c r="O1498" s="99">
        <v>2024</v>
      </c>
    </row>
    <row r="1499" spans="1:15" ht="12.75" hidden="1" customHeight="1">
      <c r="A1499" s="266" t="str">
        <f>Table16[[#This Row],[PosiDT $ $ $ions2]]</f>
        <v>WR</v>
      </c>
      <c r="B1499" s="89" t="s">
        <v>11011</v>
      </c>
      <c r="C1499" s="123" t="s">
        <v>3414</v>
      </c>
      <c r="D1499" t="s">
        <v>4225</v>
      </c>
      <c r="E1499"/>
      <c r="F1499"/>
      <c r="G1499"/>
      <c r="H1499"/>
      <c r="I1499"/>
      <c r="J1499"/>
      <c r="K1499" s="123"/>
      <c r="L1499" t="s">
        <v>9317</v>
      </c>
      <c r="M1499" s="319" t="e">
        <f>VLOOKUP(TRIM(B1499),'Team Rosters'!$B$1:$N$3777,2,FALSE)</f>
        <v>#N/A</v>
      </c>
      <c r="N1499" s="320">
        <f>VLOOKUP(TRIM(B1499),BirthdateDraft!$A$1:$M$7865,2,FALSE)</f>
        <v>36190</v>
      </c>
      <c r="O1499" s="99">
        <v>2024</v>
      </c>
    </row>
    <row r="1500" spans="1:15" ht="12.75" hidden="1" customHeight="1">
      <c r="A1500" s="266" t="str">
        <f>Table16[[#This Row],[PosiDT $ $ $ions2]]</f>
        <v>WR</v>
      </c>
      <c r="B1500" s="89" t="s">
        <v>9931</v>
      </c>
      <c r="C1500" s="123" t="s">
        <v>166</v>
      </c>
      <c r="D1500" t="s">
        <v>4225</v>
      </c>
      <c r="E1500"/>
      <c r="F1500"/>
      <c r="G1500"/>
      <c r="H1500"/>
      <c r="I1500"/>
      <c r="J1500"/>
      <c r="K1500" s="123"/>
      <c r="L1500" t="s">
        <v>9317</v>
      </c>
      <c r="M1500" s="319" t="str">
        <f>VLOOKUP(TRIM(B1500),'Team Rosters'!$B$1:$N$3777,2,FALSE)</f>
        <v>DAY</v>
      </c>
      <c r="N1500" s="320">
        <f>VLOOKUP(TRIM(B1500),BirthdateDraft!$A$1:$M$7865,2,FALSE)</f>
        <v>36608</v>
      </c>
      <c r="O1500" s="99">
        <v>2024</v>
      </c>
    </row>
    <row r="1501" spans="1:15" ht="12.75" hidden="1" customHeight="1">
      <c r="A1501" s="266" t="str">
        <f>Table16[[#This Row],[PosiDT $ $ $ions2]]</f>
        <v>WR</v>
      </c>
      <c r="B1501" s="89" t="s">
        <v>9933</v>
      </c>
      <c r="C1501" s="123" t="s">
        <v>797</v>
      </c>
      <c r="D1501" t="s">
        <v>4225</v>
      </c>
      <c r="E1501"/>
      <c r="F1501"/>
      <c r="G1501"/>
      <c r="H1501"/>
      <c r="I1501"/>
      <c r="J1501"/>
      <c r="K1501" s="123"/>
      <c r="L1501" t="s">
        <v>9317</v>
      </c>
      <c r="M1501" s="319" t="str">
        <f>VLOOKUP(TRIM(B1501),'Team Rosters'!$B$1:$N$3777,2,FALSE)</f>
        <v>DEL</v>
      </c>
      <c r="N1501" s="320">
        <f>VLOOKUP(TRIM(B1501),BirthdateDraft!$A$1:$M$7865,2,FALSE)</f>
        <v>35331</v>
      </c>
      <c r="O1501" s="99">
        <v>2024</v>
      </c>
    </row>
    <row r="1502" spans="1:15" ht="12.75" hidden="1" customHeight="1">
      <c r="A1502" s="266" t="str">
        <f>Table16[[#This Row],[PosiDT $ $ $ions2]]</f>
        <v>WR</v>
      </c>
      <c r="B1502" s="89" t="s">
        <v>9171</v>
      </c>
      <c r="C1502" s="123" t="s">
        <v>81</v>
      </c>
      <c r="D1502" t="s">
        <v>4225</v>
      </c>
      <c r="E1502"/>
      <c r="F1502"/>
      <c r="G1502"/>
      <c r="H1502"/>
      <c r="I1502"/>
      <c r="J1502"/>
      <c r="K1502" s="123"/>
      <c r="L1502" t="s">
        <v>9314</v>
      </c>
      <c r="M1502" s="319" t="str">
        <f>VLOOKUP(TRIM(B1502),'Team Rosters'!$B$1:$N$3777,2,FALSE)</f>
        <v>ROS</v>
      </c>
      <c r="N1502" s="320">
        <f>VLOOKUP(TRIM(B1502),BirthdateDraft!$A$1:$M$7865,2,FALSE)</f>
        <v>36586</v>
      </c>
      <c r="O1502" s="99">
        <v>2024</v>
      </c>
    </row>
    <row r="1503" spans="1:15" ht="12.75" hidden="1" customHeight="1">
      <c r="A1503" s="266" t="str">
        <f>Table16[[#This Row],[PosiDT $ $ $ions2]]</f>
        <v>WR</v>
      </c>
      <c r="B1503" s="89" t="s">
        <v>9114</v>
      </c>
      <c r="C1503" s="123" t="s">
        <v>85</v>
      </c>
      <c r="D1503" t="s">
        <v>4225</v>
      </c>
      <c r="E1503"/>
      <c r="F1503"/>
      <c r="G1503"/>
      <c r="H1503"/>
      <c r="I1503"/>
      <c r="J1503"/>
      <c r="K1503" s="123"/>
      <c r="L1503" t="s">
        <v>9314</v>
      </c>
      <c r="M1503" s="319" t="str">
        <f>VLOOKUP(TRIM(B1503),'Team Rosters'!$B$1:$N$3777,2,FALSE)</f>
        <v>FER</v>
      </c>
      <c r="N1503" s="320">
        <f>VLOOKUP(TRIM(B1503),BirthdateDraft!$A$1:$M$7865,2,FALSE)</f>
        <v>36220</v>
      </c>
      <c r="O1503" s="99">
        <v>2024</v>
      </c>
    </row>
    <row r="1504" spans="1:15" ht="12.75" hidden="1" customHeight="1">
      <c r="A1504" s="266" t="str">
        <f>Table16[[#This Row],[PosiDT $ $ $ions2]]</f>
        <v>WR</v>
      </c>
      <c r="B1504" s="89" t="s">
        <v>4551</v>
      </c>
      <c r="C1504" s="123" t="s">
        <v>82</v>
      </c>
      <c r="D1504" t="s">
        <v>4225</v>
      </c>
      <c r="E1504"/>
      <c r="F1504"/>
      <c r="G1504"/>
      <c r="H1504"/>
      <c r="I1504"/>
      <c r="J1504"/>
      <c r="K1504" s="123"/>
      <c r="L1504" t="s">
        <v>9317</v>
      </c>
      <c r="M1504" s="319" t="str">
        <f>VLOOKUP(TRIM(B1504),'Team Rosters'!$B$1:$N$3777,2,FALSE)</f>
        <v>WES</v>
      </c>
      <c r="N1504" s="320">
        <f>VLOOKUP(TRIM(B1504),BirthdateDraft!$A$1:$M$7865,2,FALSE)</f>
        <v>34237</v>
      </c>
      <c r="O1504" s="99">
        <v>2024</v>
      </c>
    </row>
    <row r="1505" spans="1:15" ht="12.75" hidden="1" customHeight="1">
      <c r="A1505" s="266" t="str">
        <f>Table16[[#This Row],[PosiDT $ $ $ions2]]</f>
        <v>WR</v>
      </c>
      <c r="B1505" s="89" t="s">
        <v>5193</v>
      </c>
      <c r="C1505" s="123" t="s">
        <v>795</v>
      </c>
      <c r="D1505" t="s">
        <v>4225</v>
      </c>
      <c r="E1505"/>
      <c r="F1505"/>
      <c r="G1505"/>
      <c r="H1505"/>
      <c r="I1505"/>
      <c r="J1505"/>
      <c r="K1505" s="123"/>
      <c r="L1505" t="s">
        <v>9316</v>
      </c>
      <c r="M1505" s="319" t="str">
        <f>VLOOKUP(TRIM(B1505),'Team Rosters'!$B$1:$N$3777,2,FALSE)</f>
        <v>ROS</v>
      </c>
      <c r="N1505" s="320">
        <f>VLOOKUP(TRIM(B1505),BirthdateDraft!$A$1:$M$7865,2,FALSE)</f>
        <v>34502</v>
      </c>
      <c r="O1505" s="99">
        <v>2024</v>
      </c>
    </row>
    <row r="1506" spans="1:15" ht="12.75" hidden="1" customHeight="1">
      <c r="A1506" s="266" t="str">
        <f>Table16[[#This Row],[PosiDT $ $ $ions2]]</f>
        <v>WR</v>
      </c>
      <c r="B1506" s="89" t="s">
        <v>8136</v>
      </c>
      <c r="C1506" s="123" t="s">
        <v>814</v>
      </c>
      <c r="D1506" t="s">
        <v>4225</v>
      </c>
      <c r="E1506"/>
      <c r="F1506"/>
      <c r="G1506"/>
      <c r="H1506"/>
      <c r="I1506"/>
      <c r="J1506"/>
      <c r="K1506" s="123"/>
      <c r="L1506" t="s">
        <v>9316</v>
      </c>
      <c r="M1506" s="319" t="str">
        <f>VLOOKUP(TRIM(B1506),'Team Rosters'!$B$1:$N$3777,2,FALSE)</f>
        <v>LAS</v>
      </c>
      <c r="N1506" s="320">
        <f>VLOOKUP(TRIM(B1506),BirthdateDraft!$A$1:$M$7865,2,FALSE)</f>
        <v>36251</v>
      </c>
      <c r="O1506" s="99">
        <v>2024</v>
      </c>
    </row>
    <row r="1507" spans="1:15" ht="12.75" hidden="1" customHeight="1">
      <c r="A1507" s="266" t="str">
        <f>Table16[[#This Row],[PosiDT $ $ $ions2]]</f>
        <v>WR</v>
      </c>
      <c r="B1507" s="89" t="s">
        <v>5203</v>
      </c>
      <c r="C1507" s="123" t="s">
        <v>814</v>
      </c>
      <c r="D1507" t="s">
        <v>4225</v>
      </c>
      <c r="E1507"/>
      <c r="F1507"/>
      <c r="G1507"/>
      <c r="H1507"/>
      <c r="I1507"/>
      <c r="J1507"/>
      <c r="K1507" s="123"/>
      <c r="L1507" t="s">
        <v>2320</v>
      </c>
      <c r="M1507" s="319" t="str">
        <f>VLOOKUP(TRIM(B1507),'Team Rosters'!$B$1:$N$3777,2,FALSE)</f>
        <v>DEL</v>
      </c>
      <c r="N1507" s="320">
        <f>VLOOKUP(TRIM(B1507),BirthdateDraft!$A$1:$M$7865,2,FALSE)</f>
        <v>34302</v>
      </c>
      <c r="O1507" s="99">
        <v>2024</v>
      </c>
    </row>
    <row r="1508" spans="1:15" ht="12.75" hidden="1" customHeight="1">
      <c r="A1508" s="266" t="str">
        <f>Table16[[#This Row],[PosiDT $ $ $ions2]]</f>
        <v>WR</v>
      </c>
      <c r="B1508" s="89" t="s">
        <v>9932</v>
      </c>
      <c r="C1508" s="123" t="s">
        <v>800</v>
      </c>
      <c r="D1508" t="s">
        <v>4225</v>
      </c>
      <c r="E1508"/>
      <c r="F1508"/>
      <c r="G1508"/>
      <c r="H1508"/>
      <c r="I1508"/>
      <c r="J1508"/>
      <c r="K1508" s="123"/>
      <c r="L1508" t="s">
        <v>9317</v>
      </c>
      <c r="M1508" s="319" t="str">
        <f>VLOOKUP(TRIM(B1508),'Team Rosters'!$B$1:$N$3777,2,FALSE)</f>
        <v>AST</v>
      </c>
      <c r="N1508" s="320">
        <f>VLOOKUP(TRIM(B1508),BirthdateDraft!$A$1:$M$7865,2,FALSE)</f>
        <v>36607</v>
      </c>
      <c r="O1508" s="99">
        <v>2024</v>
      </c>
    </row>
    <row r="1509" spans="1:15" ht="12.75" hidden="1" customHeight="1">
      <c r="A1509" s="266" t="str">
        <f>Table16[[#This Row],[PosiDT $ $ $ions2]]</f>
        <v>WR</v>
      </c>
      <c r="B1509" s="89" t="s">
        <v>9927</v>
      </c>
      <c r="C1509" s="123" t="s">
        <v>817</v>
      </c>
      <c r="D1509" t="s">
        <v>4225</v>
      </c>
      <c r="E1509"/>
      <c r="F1509"/>
      <c r="G1509"/>
      <c r="H1509"/>
      <c r="I1509"/>
      <c r="J1509"/>
      <c r="K1509" s="123"/>
      <c r="L1509" t="s">
        <v>9317</v>
      </c>
      <c r="M1509" s="319" t="str">
        <f>VLOOKUP(TRIM(B1509),'Team Rosters'!$B$1:$N$3777,2,FALSE)</f>
        <v>DRA</v>
      </c>
      <c r="N1509" s="320">
        <f>VLOOKUP(TRIM(B1509),BirthdateDraft!$A$1:$M$7865,2,FALSE)</f>
        <v>36629</v>
      </c>
      <c r="O1509" s="99">
        <v>2024</v>
      </c>
    </row>
    <row r="1510" spans="1:15" ht="12.75" hidden="1" customHeight="1">
      <c r="A1510" s="266" t="str">
        <f>Table16[[#This Row],[PosiDT $ $ $ions2]]</f>
        <v>WR</v>
      </c>
      <c r="B1510" s="89" t="s">
        <v>5739</v>
      </c>
      <c r="C1510" s="123" t="s">
        <v>5991</v>
      </c>
      <c r="D1510" t="s">
        <v>4225</v>
      </c>
      <c r="E1510"/>
      <c r="F1510"/>
      <c r="G1510"/>
      <c r="H1510"/>
      <c r="I1510"/>
      <c r="J1510"/>
      <c r="K1510" s="123"/>
      <c r="L1510" t="s">
        <v>9317</v>
      </c>
      <c r="M1510" s="319" t="e">
        <f>VLOOKUP(TRIM(B1510),'Team Rosters'!$B$1:$N$3777,2,FALSE)</f>
        <v>#N/A</v>
      </c>
      <c r="N1510" s="320">
        <f>VLOOKUP(TRIM(B1510),BirthdateDraft!$A$1:$M$7865,2,FALSE)</f>
        <v>33914</v>
      </c>
      <c r="O1510" s="99">
        <v>2024</v>
      </c>
    </row>
    <row r="1511" spans="1:15" ht="12.75" hidden="1" customHeight="1">
      <c r="A1511" s="266" t="str">
        <f>Table16[[#This Row],[PosiDT $ $ $ions2]]</f>
        <v>WR</v>
      </c>
      <c r="B1511" s="89" t="s">
        <v>4540</v>
      </c>
      <c r="C1511" s="123" t="s">
        <v>806</v>
      </c>
      <c r="D1511" t="s">
        <v>4225</v>
      </c>
      <c r="E1511"/>
      <c r="F1511"/>
      <c r="G1511"/>
      <c r="H1511"/>
      <c r="I1511"/>
      <c r="J1511"/>
      <c r="K1511" s="123"/>
      <c r="L1511" t="s">
        <v>9316</v>
      </c>
      <c r="M1511" s="319" t="str">
        <f>VLOOKUP(TRIM(B1511),'Team Rosters'!$B$1:$N$3777,2,FALSE)</f>
        <v>CAVE</v>
      </c>
      <c r="N1511" s="320">
        <f>VLOOKUP(TRIM(B1511),BirthdateDraft!$A$1:$M$7865,2,FALSE)</f>
        <v>34202</v>
      </c>
      <c r="O1511" s="99">
        <v>2024</v>
      </c>
    </row>
    <row r="1512" spans="1:15" ht="12.75" hidden="1" customHeight="1">
      <c r="A1512" s="266" t="str">
        <f>Table16[[#This Row],[PosiDT $ $ $ions2]]</f>
        <v>WR</v>
      </c>
      <c r="B1512" s="89" t="s">
        <v>11066</v>
      </c>
      <c r="C1512" s="123" t="s">
        <v>801</v>
      </c>
      <c r="D1512" t="s">
        <v>4225</v>
      </c>
      <c r="E1512"/>
      <c r="F1512"/>
      <c r="G1512"/>
      <c r="H1512"/>
      <c r="I1512"/>
      <c r="J1512"/>
      <c r="K1512" s="123"/>
      <c r="L1512" t="s">
        <v>2320</v>
      </c>
      <c r="M1512" s="319" t="str">
        <f>VLOOKUP(TRIM(B1512),'Team Rosters'!$B$1:$N$3777,2,FALSE)</f>
        <v>BEA</v>
      </c>
      <c r="N1512" s="320">
        <f>VLOOKUP(TRIM(B1512),BirthdateDraft!$A$1:$M$7865,2,FALSE)</f>
        <v>36780</v>
      </c>
      <c r="O1512" s="99">
        <v>2024</v>
      </c>
    </row>
    <row r="1513" spans="1:15" ht="12.75" hidden="1" customHeight="1">
      <c r="A1513" s="266" t="str">
        <f>Table16[[#This Row],[PosiDT $ $ $ions2]]</f>
        <v>WR</v>
      </c>
      <c r="B1513" s="89" t="s">
        <v>6709</v>
      </c>
      <c r="C1513" s="123" t="s">
        <v>82</v>
      </c>
      <c r="D1513" t="s">
        <v>4225</v>
      </c>
      <c r="E1513"/>
      <c r="F1513"/>
      <c r="G1513"/>
      <c r="H1513"/>
      <c r="I1513"/>
      <c r="J1513"/>
      <c r="K1513" s="123"/>
      <c r="L1513" t="s">
        <v>9317</v>
      </c>
      <c r="M1513" s="319" t="str">
        <f>VLOOKUP(TRIM(B1513),'Team Rosters'!$B$1:$N$3777,2,FALSE)</f>
        <v>DRA</v>
      </c>
      <c r="N1513" s="320">
        <f>VLOOKUP(TRIM(B1513),BirthdateDraft!$A$1:$M$7865,2,FALSE)</f>
        <v>35128</v>
      </c>
      <c r="O1513" s="99">
        <v>2024</v>
      </c>
    </row>
    <row r="1514" spans="1:15" ht="12.75" hidden="1" customHeight="1">
      <c r="A1514" s="266" t="str">
        <f>Table16[[#This Row],[PosiDT $ $ $ions2]]</f>
        <v>WR</v>
      </c>
      <c r="B1514" s="89" t="s">
        <v>6232</v>
      </c>
      <c r="C1514" s="123" t="s">
        <v>806</v>
      </c>
      <c r="D1514" t="s">
        <v>4225</v>
      </c>
      <c r="E1514"/>
      <c r="F1514"/>
      <c r="G1514"/>
      <c r="H1514"/>
      <c r="I1514"/>
      <c r="J1514"/>
      <c r="K1514" s="123"/>
      <c r="L1514" t="s">
        <v>2320</v>
      </c>
      <c r="M1514" s="319" t="str">
        <f>VLOOKUP(TRIM(B1514),'Team Rosters'!$B$1:$N$3777,2,FALSE)</f>
        <v>VER</v>
      </c>
      <c r="N1514" s="320">
        <f>VLOOKUP(TRIM(B1514),BirthdateDraft!$A$1:$M$7865,2,FALSE)</f>
        <v>35122</v>
      </c>
      <c r="O1514" s="99">
        <v>2024</v>
      </c>
    </row>
    <row r="1515" spans="1:15" ht="12.75" hidden="1" customHeight="1">
      <c r="A1515" s="266" t="str">
        <f>Table16[[#This Row],[PosiDT $ $ $ions2]]</f>
        <v>WR</v>
      </c>
      <c r="B1515" s="89" t="s">
        <v>7307</v>
      </c>
      <c r="C1515" s="123" t="s">
        <v>799</v>
      </c>
      <c r="D1515" t="s">
        <v>4225</v>
      </c>
      <c r="E1515"/>
      <c r="F1515"/>
      <c r="G1515"/>
      <c r="H1515"/>
      <c r="I1515"/>
      <c r="J1515"/>
      <c r="K1515" s="123"/>
      <c r="L1515" t="s">
        <v>9314</v>
      </c>
      <c r="M1515" s="319" t="str">
        <f>VLOOKUP(TRIM(B1515),'Team Rosters'!$B$1:$N$3777,2,FALSE)</f>
        <v>BLU</v>
      </c>
      <c r="N1515" s="320">
        <f>VLOOKUP(TRIM(B1515),BirthdateDraft!$A$1:$M$7865,2,FALSE)</f>
        <v>35866</v>
      </c>
      <c r="O1515" s="99">
        <v>2024</v>
      </c>
    </row>
    <row r="1516" spans="1:15" ht="12.75" hidden="1" customHeight="1">
      <c r="A1516" s="266" t="str">
        <f>Table16[[#This Row],[PosiDT $ $ $ions2]]</f>
        <v>WR</v>
      </c>
      <c r="B1516" s="89" t="s">
        <v>8194</v>
      </c>
      <c r="C1516" s="123" t="s">
        <v>81</v>
      </c>
      <c r="D1516" t="s">
        <v>4225</v>
      </c>
      <c r="E1516"/>
      <c r="F1516"/>
      <c r="G1516"/>
      <c r="H1516"/>
      <c r="I1516"/>
      <c r="J1516"/>
      <c r="K1516" s="123"/>
      <c r="L1516" t="s">
        <v>2320</v>
      </c>
      <c r="M1516" s="319" t="str">
        <f>VLOOKUP(TRIM(B1516),'Team Rosters'!$B$1:$N$3777,2,FALSE)</f>
        <v>ANN</v>
      </c>
      <c r="N1516" s="320">
        <f>VLOOKUP(TRIM(B1516),BirthdateDraft!$A$1:$M$7865,2,FALSE)</f>
        <v>36178</v>
      </c>
      <c r="O1516" s="99">
        <v>2024</v>
      </c>
    </row>
    <row r="1517" spans="1:15" ht="12.75" hidden="1" customHeight="1">
      <c r="A1517" s="266" t="str">
        <f>Table16[[#This Row],[PosiDT $ $ $ions2]]</f>
        <v>WR</v>
      </c>
      <c r="B1517" s="89" t="s">
        <v>5702</v>
      </c>
      <c r="C1517" s="123" t="s">
        <v>1634</v>
      </c>
      <c r="D1517" t="s">
        <v>4225</v>
      </c>
      <c r="E1517"/>
      <c r="F1517"/>
      <c r="G1517"/>
      <c r="H1517"/>
      <c r="I1517"/>
      <c r="J1517"/>
      <c r="K1517" s="123"/>
      <c r="L1517" t="s">
        <v>9314</v>
      </c>
      <c r="M1517" s="319" t="str">
        <f>VLOOKUP(TRIM(B1517),'Team Rosters'!$B$1:$N$3777,2,FALSE)</f>
        <v>WES</v>
      </c>
      <c r="N1517" s="320">
        <f>VLOOKUP(TRIM(B1517),BirthdateDraft!$A$1:$M$7865,2,FALSE)</f>
        <v>34394</v>
      </c>
      <c r="O1517" s="99">
        <v>2024</v>
      </c>
    </row>
    <row r="1518" spans="1:15" ht="12.75" hidden="1" customHeight="1">
      <c r="A1518" s="266" t="str">
        <f>Table16[[#This Row],[PosiDT $ $ $ions2]]</f>
        <v>WR</v>
      </c>
      <c r="B1518" s="89" t="s">
        <v>9038</v>
      </c>
      <c r="C1518" s="123" t="s">
        <v>792</v>
      </c>
      <c r="D1518" t="s">
        <v>4225</v>
      </c>
      <c r="E1518"/>
      <c r="F1518"/>
      <c r="G1518"/>
      <c r="H1518"/>
      <c r="I1518"/>
      <c r="J1518"/>
      <c r="K1518" s="123"/>
      <c r="L1518" t="s">
        <v>9316</v>
      </c>
      <c r="M1518" s="319" t="e">
        <f>VLOOKUP(TRIM(B1518),'Team Rosters'!$B$1:$N$3777,2,FALSE)</f>
        <v>#N/A</v>
      </c>
      <c r="N1518" s="320">
        <f>VLOOKUP(TRIM(B1518),BirthdateDraft!$A$1:$M$7865,2,FALSE)</f>
        <v>34700</v>
      </c>
      <c r="O1518" s="99">
        <v>2024</v>
      </c>
    </row>
    <row r="1519" spans="1:15" ht="12.75" hidden="1" customHeight="1">
      <c r="A1519" s="266" t="str">
        <f>Table16[[#This Row],[PosiDT $ $ $ions2]]</f>
        <v>WR</v>
      </c>
      <c r="B1519" s="89" t="s">
        <v>9928</v>
      </c>
      <c r="C1519" s="123" t="s">
        <v>90</v>
      </c>
      <c r="D1519" t="s">
        <v>4225</v>
      </c>
      <c r="E1519"/>
      <c r="F1519"/>
      <c r="G1519"/>
      <c r="H1519"/>
      <c r="I1519"/>
      <c r="J1519"/>
      <c r="K1519" s="123"/>
      <c r="L1519" t="s">
        <v>9316</v>
      </c>
      <c r="M1519" s="319" t="str">
        <f>VLOOKUP(TRIM(B1519),'Team Rosters'!$B$1:$N$3777,2,FALSE)</f>
        <v>AST</v>
      </c>
      <c r="N1519" s="320" t="e">
        <f>VLOOKUP(TRIM(B1519),BirthdateDraft!$A$1:$M$7865,2,FALSE)</f>
        <v>#N/A</v>
      </c>
      <c r="O1519" s="99">
        <v>2024</v>
      </c>
    </row>
    <row r="1520" spans="1:15" ht="12.75" hidden="1" customHeight="1">
      <c r="A1520" s="266" t="str">
        <f>Table16[[#This Row],[PosiDT $ $ $ions2]]</f>
        <v>WR</v>
      </c>
      <c r="B1520" s="89" t="s">
        <v>6240</v>
      </c>
      <c r="C1520" s="123" t="s">
        <v>792</v>
      </c>
      <c r="D1520" t="s">
        <v>4225</v>
      </c>
      <c r="E1520"/>
      <c r="F1520"/>
      <c r="G1520"/>
      <c r="H1520"/>
      <c r="I1520"/>
      <c r="J1520"/>
      <c r="K1520" s="123"/>
      <c r="L1520" t="s">
        <v>9317</v>
      </c>
      <c r="M1520" s="319" t="str">
        <f>VLOOKUP(TRIM(B1520),'Team Rosters'!$B$1:$N$3777,2,FALSE)</f>
        <v>ACM</v>
      </c>
      <c r="N1520" s="320">
        <f>VLOOKUP(TRIM(B1520),BirthdateDraft!$A$1:$M$7865,2,FALSE)</f>
        <v>34228</v>
      </c>
      <c r="O1520" s="99">
        <v>2024</v>
      </c>
    </row>
    <row r="1521" spans="1:15" ht="12.75" hidden="1" customHeight="1">
      <c r="A1521" s="266" t="str">
        <f>Table16[[#This Row],[PosiDT $ $ $ions2]]</f>
        <v>WR</v>
      </c>
      <c r="B1521" s="89" t="s">
        <v>3977</v>
      </c>
      <c r="C1521" s="123" t="s">
        <v>166</v>
      </c>
      <c r="D1521" t="s">
        <v>4225</v>
      </c>
      <c r="E1521"/>
      <c r="F1521"/>
      <c r="G1521"/>
      <c r="H1521"/>
      <c r="I1521"/>
      <c r="J1521"/>
      <c r="K1521" s="123"/>
      <c r="L1521" t="s">
        <v>9317</v>
      </c>
      <c r="M1521" s="319" t="str">
        <f>VLOOKUP(TRIM(B1521),'Team Rosters'!$B$1:$N$3777,2,FALSE)</f>
        <v>ACM</v>
      </c>
      <c r="N1521" s="320">
        <f>VLOOKUP(TRIM(B1521),BirthdateDraft!$A$1:$M$7865,2,FALSE)</f>
        <v>33761</v>
      </c>
      <c r="O1521" s="99">
        <v>2024</v>
      </c>
    </row>
    <row r="1522" spans="1:15" ht="12.75" hidden="1" customHeight="1">
      <c r="A1522" s="266" t="str">
        <f>Table16[[#This Row],[PosiDT $ $ $ions2]]</f>
        <v>WR</v>
      </c>
      <c r="B1522" s="89" t="s">
        <v>9060</v>
      </c>
      <c r="C1522" s="123" t="s">
        <v>808</v>
      </c>
      <c r="D1522" t="s">
        <v>4225</v>
      </c>
      <c r="E1522"/>
      <c r="F1522"/>
      <c r="G1522"/>
      <c r="H1522"/>
      <c r="I1522"/>
      <c r="J1522"/>
      <c r="K1522" s="123"/>
      <c r="L1522" t="s">
        <v>9314</v>
      </c>
      <c r="M1522" s="319" t="str">
        <f>VLOOKUP(TRIM(B1522),'Team Rosters'!$B$1:$N$3777,2,FALSE)</f>
        <v>AST</v>
      </c>
      <c r="N1522" s="320">
        <f>VLOOKUP(TRIM(B1522),BirthdateDraft!$A$1:$M$7865,2,FALSE)</f>
        <v>35886</v>
      </c>
      <c r="O1522" s="99">
        <v>2024</v>
      </c>
    </row>
    <row r="1523" spans="1:15" ht="12.75" hidden="1" customHeight="1">
      <c r="A1523" s="266" t="str">
        <f>Table16[[#This Row],[PosiDT $ $ $ions2]]</f>
        <v>WR</v>
      </c>
      <c r="B1523" s="89" t="s">
        <v>11122</v>
      </c>
      <c r="C1523" s="123" t="s">
        <v>90</v>
      </c>
      <c r="D1523" t="s">
        <v>4225</v>
      </c>
      <c r="E1523"/>
      <c r="F1523"/>
      <c r="G1523"/>
      <c r="H1523"/>
      <c r="I1523"/>
      <c r="J1523"/>
      <c r="K1523" s="123"/>
      <c r="L1523" t="s">
        <v>9317</v>
      </c>
      <c r="M1523" s="319" t="str">
        <f>VLOOKUP(TRIM(B1523),'Team Rosters'!$B$1:$N$3777,2,FALSE)</f>
        <v>TOK</v>
      </c>
      <c r="N1523" s="320">
        <f>VLOOKUP(TRIM(B1523),BirthdateDraft!$A$1:$M$7865,2,FALSE)</f>
        <v>37159</v>
      </c>
      <c r="O1523" s="99">
        <v>2024</v>
      </c>
    </row>
    <row r="1524" spans="1:15" ht="12.75" hidden="1" customHeight="1">
      <c r="A1524" s="266" t="str">
        <f>Table16[[#This Row],[PosiDT $ $ $ions2]]</f>
        <v>WR</v>
      </c>
      <c r="B1524" s="89" t="s">
        <v>11126</v>
      </c>
      <c r="C1524" s="123" t="s">
        <v>81</v>
      </c>
      <c r="D1524" t="s">
        <v>4225</v>
      </c>
      <c r="E1524"/>
      <c r="F1524"/>
      <c r="G1524"/>
      <c r="H1524"/>
      <c r="I1524"/>
      <c r="J1524"/>
      <c r="K1524" s="123"/>
      <c r="L1524" t="s">
        <v>9317</v>
      </c>
      <c r="M1524" s="319" t="str">
        <f>VLOOKUP(TRIM(B1524),'Team Rosters'!$B$1:$N$3777,2,FALSE)</f>
        <v>DRA</v>
      </c>
      <c r="N1524" s="320">
        <f>VLOOKUP(TRIM(B1524),BirthdateDraft!$A$1:$M$7865,2,FALSE)</f>
        <v>36448</v>
      </c>
      <c r="O1524" s="99">
        <v>2024</v>
      </c>
    </row>
    <row r="1525" spans="1:15" ht="12.75" hidden="1" customHeight="1">
      <c r="A1525" s="266" t="str">
        <f>Table16[[#This Row],[PosiDT $ $ $ions2]]</f>
        <v>WR</v>
      </c>
      <c r="B1525" s="89" t="s">
        <v>8103</v>
      </c>
      <c r="C1525" s="123" t="s">
        <v>2798</v>
      </c>
      <c r="D1525" t="s">
        <v>4225</v>
      </c>
      <c r="E1525"/>
      <c r="F1525"/>
      <c r="G1525"/>
      <c r="H1525"/>
      <c r="I1525"/>
      <c r="J1525"/>
      <c r="K1525" s="123"/>
      <c r="L1525" t="s">
        <v>9316</v>
      </c>
      <c r="M1525" s="319" t="str">
        <f>VLOOKUP(TRIM(B1525),'Team Rosters'!$B$1:$N$3777,2,FALSE)</f>
        <v>WES</v>
      </c>
      <c r="N1525" s="320">
        <f>VLOOKUP(TRIM(B1525),BirthdateDraft!$A$1:$M$7865,2,FALSE)</f>
        <v>36327</v>
      </c>
      <c r="O1525" s="99">
        <v>2024</v>
      </c>
    </row>
    <row r="1526" spans="1:15" ht="12.75" hidden="1" customHeight="1">
      <c r="A1526" s="266" t="str">
        <f>Table16[[#This Row],[PosiDT $ $ $ions2]]</f>
        <v>WR</v>
      </c>
      <c r="B1526" s="89" t="s">
        <v>8100</v>
      </c>
      <c r="C1526" s="123" t="s">
        <v>792</v>
      </c>
      <c r="D1526" t="s">
        <v>4225</v>
      </c>
      <c r="E1526"/>
      <c r="F1526"/>
      <c r="G1526"/>
      <c r="H1526"/>
      <c r="I1526"/>
      <c r="J1526"/>
      <c r="K1526" s="123"/>
      <c r="L1526" t="s">
        <v>9317</v>
      </c>
      <c r="M1526" s="319" t="str">
        <f>VLOOKUP(TRIM(B1526),'Team Rosters'!$B$1:$N$3777,2,FALSE)</f>
        <v>CHA</v>
      </c>
      <c r="N1526" s="320">
        <f>VLOOKUP(TRIM(B1526),BirthdateDraft!$A$1:$M$7865,2,FALSE)</f>
        <v>35272</v>
      </c>
      <c r="O1526" s="99">
        <v>2024</v>
      </c>
    </row>
    <row r="1527" spans="1:15" ht="12.75" hidden="1" customHeight="1">
      <c r="A1527" s="266" t="str">
        <f>Table16[[#This Row],[PosiDT $ $ $ions2]]</f>
        <v>WR</v>
      </c>
      <c r="B1527" s="89" t="s">
        <v>9073</v>
      </c>
      <c r="C1527" s="123" t="s">
        <v>798</v>
      </c>
      <c r="D1527" t="s">
        <v>4225</v>
      </c>
      <c r="E1527"/>
      <c r="F1527"/>
      <c r="G1527"/>
      <c r="H1527"/>
      <c r="I1527"/>
      <c r="J1527"/>
      <c r="K1527" s="123"/>
      <c r="L1527" t="s">
        <v>9316</v>
      </c>
      <c r="M1527" s="319" t="str">
        <f>VLOOKUP(TRIM(B1527),'Team Rosters'!$B$1:$N$3777,2,FALSE)</f>
        <v>TOR</v>
      </c>
      <c r="N1527" s="320">
        <f>VLOOKUP(TRIM(B1527),BirthdateDraft!$A$1:$M$7865,2,FALSE)</f>
        <v>35612</v>
      </c>
      <c r="O1527" s="99">
        <v>2024</v>
      </c>
    </row>
    <row r="1528" spans="1:15" ht="12.75" hidden="1" customHeight="1">
      <c r="A1528" s="266" t="str">
        <f>Table16[[#This Row],[PosiDT $ $ $ions2]]</f>
        <v>WR</v>
      </c>
      <c r="B1528" s="89" t="s">
        <v>8146</v>
      </c>
      <c r="C1528" s="123" t="s">
        <v>808</v>
      </c>
      <c r="D1528" t="s">
        <v>4225</v>
      </c>
      <c r="E1528"/>
      <c r="F1528"/>
      <c r="G1528"/>
      <c r="H1528"/>
      <c r="I1528"/>
      <c r="J1528"/>
      <c r="K1528" s="123"/>
      <c r="L1528" t="s">
        <v>2320</v>
      </c>
      <c r="M1528" s="319" t="str">
        <f>VLOOKUP(TRIM(B1528),'Team Rosters'!$B$1:$N$3777,2,FALSE)</f>
        <v>VER</v>
      </c>
      <c r="N1528" s="320">
        <f>VLOOKUP(TRIM(B1528),BirthdateDraft!$A$1:$M$7865,2,FALSE)</f>
        <v>36274</v>
      </c>
      <c r="O1528" s="99">
        <v>2024</v>
      </c>
    </row>
    <row r="1529" spans="1:15" ht="12.75" hidden="1" customHeight="1">
      <c r="A1529" s="266" t="str">
        <f>Table16[[#This Row],[PosiDT $ $ $ions2]]</f>
        <v>WR</v>
      </c>
      <c r="B1529" s="89" t="s">
        <v>2977</v>
      </c>
      <c r="C1529" s="123" t="s">
        <v>808</v>
      </c>
      <c r="D1529" t="s">
        <v>4225</v>
      </c>
      <c r="E1529"/>
      <c r="F1529"/>
      <c r="G1529"/>
      <c r="H1529"/>
      <c r="I1529"/>
      <c r="J1529"/>
      <c r="K1529" s="123"/>
      <c r="L1529" t="s">
        <v>9316</v>
      </c>
      <c r="M1529" s="319" t="str">
        <f>VLOOKUP(TRIM(B1529),'Team Rosters'!$B$1:$N$3777,2,FALSE)</f>
        <v>TOK</v>
      </c>
      <c r="N1529" s="320">
        <f>VLOOKUP(TRIM(B1529),BirthdateDraft!$A$1:$M$7865,2,FALSE)</f>
        <v>30441</v>
      </c>
      <c r="O1529" s="99">
        <v>2024</v>
      </c>
    </row>
    <row r="1530" spans="1:15" ht="12.75" hidden="1" customHeight="1">
      <c r="A1530" s="266" t="str">
        <f>Table16[[#This Row],[PosiDT $ $ $ions2]]</f>
        <v>WR</v>
      </c>
      <c r="B1530" s="89" t="s">
        <v>7316</v>
      </c>
      <c r="C1530" s="123" t="s">
        <v>803</v>
      </c>
      <c r="D1530" t="s">
        <v>4225</v>
      </c>
      <c r="E1530"/>
      <c r="F1530"/>
      <c r="G1530"/>
      <c r="H1530"/>
      <c r="I1530"/>
      <c r="J1530"/>
      <c r="K1530" s="123"/>
      <c r="L1530" t="s">
        <v>2320</v>
      </c>
      <c r="M1530" s="319" t="str">
        <f>VLOOKUP(TRIM(B1530),'Team Rosters'!$B$1:$N$3777,2,FALSE)</f>
        <v>TOL</v>
      </c>
      <c r="N1530" s="320">
        <f>VLOOKUP(TRIM(B1530),BirthdateDraft!$A$1:$M$7865,2,FALSE)</f>
        <v>35251</v>
      </c>
      <c r="O1530" s="99">
        <v>2024</v>
      </c>
    </row>
    <row r="1531" spans="1:15" ht="12.75" hidden="1" customHeight="1">
      <c r="A1531" s="266" t="str">
        <f>Table16[[#This Row],[PosiDT $ $ $ions2]]</f>
        <v>WR</v>
      </c>
      <c r="B1531" s="89" t="s">
        <v>11143</v>
      </c>
      <c r="C1531" s="123" t="s">
        <v>5991</v>
      </c>
      <c r="D1531" t="s">
        <v>4225</v>
      </c>
      <c r="E1531"/>
      <c r="F1531"/>
      <c r="G1531"/>
      <c r="H1531"/>
      <c r="I1531"/>
      <c r="J1531"/>
      <c r="K1531" s="123"/>
      <c r="L1531" t="s">
        <v>9316</v>
      </c>
      <c r="M1531" s="319" t="str">
        <f>VLOOKUP(TRIM(B1531),'Team Rosters'!$B$1:$N$3777,2,FALSE)</f>
        <v>CHA</v>
      </c>
      <c r="N1531" s="320">
        <f>VLOOKUP(TRIM(B1531),BirthdateDraft!$A$1:$M$7865,2,FALSE)</f>
        <v>37140</v>
      </c>
      <c r="O1531" s="99">
        <v>2024</v>
      </c>
    </row>
    <row r="1532" spans="1:15" ht="12.75" hidden="1" customHeight="1">
      <c r="A1532" s="266" t="str">
        <f>Table16[[#This Row],[PosiDT $ $ $ions2]]</f>
        <v>WR</v>
      </c>
      <c r="B1532" s="89" t="s">
        <v>965</v>
      </c>
      <c r="C1532" s="123" t="s">
        <v>804</v>
      </c>
      <c r="D1532" t="s">
        <v>4225</v>
      </c>
      <c r="E1532"/>
      <c r="F1532"/>
      <c r="G1532"/>
      <c r="H1532"/>
      <c r="I1532"/>
      <c r="J1532"/>
      <c r="K1532" s="123"/>
      <c r="L1532" t="s">
        <v>9317</v>
      </c>
      <c r="M1532" s="319" t="str">
        <f>VLOOKUP(TRIM(B1532),'Team Rosters'!$B$1:$N$3777,2,FALSE)</f>
        <v>LON</v>
      </c>
      <c r="N1532" s="320">
        <f>VLOOKUP(TRIM(B1532),BirthdateDraft!$A$1:$M$7865,2,FALSE)</f>
        <v>32547</v>
      </c>
      <c r="O1532" s="99">
        <v>2024</v>
      </c>
    </row>
    <row r="1533" spans="1:15" ht="12.75" hidden="1" customHeight="1">
      <c r="A1533" s="266" t="str">
        <f>Table16[[#This Row],[PosiDT $ $ $ions2]]</f>
        <v>WR</v>
      </c>
      <c r="B1533" s="89" t="s">
        <v>6234</v>
      </c>
      <c r="C1533" s="123" t="s">
        <v>805</v>
      </c>
      <c r="D1533" t="s">
        <v>4225</v>
      </c>
      <c r="E1533"/>
      <c r="F1533"/>
      <c r="G1533"/>
      <c r="H1533"/>
      <c r="I1533"/>
      <c r="J1533"/>
      <c r="K1533" s="123"/>
      <c r="L1533" t="s">
        <v>9317</v>
      </c>
      <c r="M1533" s="319" t="str">
        <f>VLOOKUP(TRIM(B1533),'Team Rosters'!$B$1:$N$3777,2,FALSE)</f>
        <v>DEL</v>
      </c>
      <c r="N1533" s="320">
        <f>VLOOKUP(TRIM(B1533),BirthdateDraft!$A$1:$M$7865,2,FALSE)</f>
        <v>34788</v>
      </c>
      <c r="O1533" s="99">
        <v>2024</v>
      </c>
    </row>
    <row r="1534" spans="1:15" ht="12.75" hidden="1" customHeight="1">
      <c r="A1534" s="266" t="str">
        <f>Table16[[#This Row],[PosiDT $ $ $ions2]]</f>
        <v>WR</v>
      </c>
      <c r="B1534" s="89" t="s">
        <v>6705</v>
      </c>
      <c r="C1534" s="123" t="s">
        <v>805</v>
      </c>
      <c r="D1534" t="s">
        <v>4225</v>
      </c>
      <c r="E1534"/>
      <c r="F1534"/>
      <c r="G1534"/>
      <c r="H1534"/>
      <c r="I1534"/>
      <c r="J1534"/>
      <c r="K1534" s="123"/>
      <c r="L1534" t="s">
        <v>9316</v>
      </c>
      <c r="M1534" s="319" t="str">
        <f>VLOOKUP(TRIM(B1534),'Team Rosters'!$B$1:$N$3777,2,FALSE)</f>
        <v>ACM</v>
      </c>
      <c r="N1534" s="320">
        <f>VLOOKUP(TRIM(B1534),BirthdateDraft!$A$1:$M$7865,2,FALSE)</f>
        <v>35387</v>
      </c>
      <c r="O1534" s="99">
        <v>2024</v>
      </c>
    </row>
    <row r="1535" spans="1:15" ht="12.75" hidden="1" customHeight="1">
      <c r="A1535" s="266" t="str">
        <f>Table16[[#This Row],[PosiDT $ $ $ions2]]</f>
        <v>WR</v>
      </c>
      <c r="B1535" s="89" t="s">
        <v>6227</v>
      </c>
      <c r="C1535" s="123" t="s">
        <v>5390</v>
      </c>
      <c r="D1535" t="s">
        <v>4225</v>
      </c>
      <c r="E1535"/>
      <c r="F1535"/>
      <c r="G1535"/>
      <c r="H1535"/>
      <c r="I1535"/>
      <c r="J1535"/>
      <c r="K1535" s="123"/>
      <c r="L1535" t="s">
        <v>2320</v>
      </c>
      <c r="M1535" s="319" t="str">
        <f>VLOOKUP(TRIM(B1535),'Team Rosters'!$B$1:$N$3777,2,FALSE)</f>
        <v>TOR</v>
      </c>
      <c r="N1535" s="320">
        <f>VLOOKUP(TRIM(B1535),BirthdateDraft!$A$1:$M$7865,2,FALSE)</f>
        <v>34135</v>
      </c>
      <c r="O1535" s="99">
        <v>2024</v>
      </c>
    </row>
    <row r="1536" spans="1:15" ht="12.75" hidden="1" customHeight="1">
      <c r="A1536" s="266" t="str">
        <f>Table16[[#This Row],[PosiDT $ $ $ions2]]</f>
        <v>WR</v>
      </c>
      <c r="B1536" s="89" t="s">
        <v>8085</v>
      </c>
      <c r="C1536" s="123" t="s">
        <v>82</v>
      </c>
      <c r="D1536" t="s">
        <v>4225</v>
      </c>
      <c r="E1536"/>
      <c r="F1536"/>
      <c r="G1536"/>
      <c r="H1536"/>
      <c r="I1536"/>
      <c r="J1536"/>
      <c r="K1536" s="123"/>
      <c r="L1536" t="s">
        <v>9314</v>
      </c>
      <c r="M1536" s="319" t="str">
        <f>VLOOKUP(TRIM(B1536),'Team Rosters'!$B$1:$N$3777,2,FALSE)</f>
        <v>NYC</v>
      </c>
      <c r="N1536" s="320">
        <f>VLOOKUP(TRIM(B1536),BirthdateDraft!$A$1:$M$7865,2,FALSE)</f>
        <v>36258</v>
      </c>
      <c r="O1536" s="99">
        <v>2024</v>
      </c>
    </row>
    <row r="1537" spans="1:15" ht="12.75" hidden="1" customHeight="1">
      <c r="A1537" s="266" t="str">
        <f>Table16[[#This Row],[PosiDT $ $ $ions2]]</f>
        <v>WR</v>
      </c>
      <c r="B1537" s="89" t="s">
        <v>7319</v>
      </c>
      <c r="C1537" s="123" t="s">
        <v>3414</v>
      </c>
      <c r="D1537" t="s">
        <v>4225</v>
      </c>
      <c r="E1537"/>
      <c r="F1537"/>
      <c r="G1537"/>
      <c r="H1537"/>
      <c r="I1537"/>
      <c r="J1537"/>
      <c r="K1537" s="123"/>
      <c r="L1537" t="s">
        <v>9317</v>
      </c>
      <c r="M1537" s="319" t="str">
        <f>VLOOKUP(TRIM(B1537),'Team Rosters'!$B$1:$N$3777,2,FALSE)</f>
        <v>AST</v>
      </c>
      <c r="N1537" s="320">
        <f>VLOOKUP(TRIM(B1537),BirthdateDraft!$A$1:$M$7865,2,FALSE)</f>
        <v>35044</v>
      </c>
      <c r="O1537" s="99">
        <v>2024</v>
      </c>
    </row>
    <row r="1538" spans="1:15" ht="12.75" hidden="1" customHeight="1">
      <c r="A1538" s="266" t="str">
        <f>Table16[[#This Row],[PosiDT $ $ $ions2]]</f>
        <v>WR</v>
      </c>
      <c r="B1538" s="89" t="s">
        <v>5178</v>
      </c>
      <c r="C1538" s="123" t="s">
        <v>813</v>
      </c>
      <c r="D1538" t="s">
        <v>4225</v>
      </c>
      <c r="E1538"/>
      <c r="F1538"/>
      <c r="G1538"/>
      <c r="H1538"/>
      <c r="I1538"/>
      <c r="J1538"/>
      <c r="K1538" s="123"/>
      <c r="L1538" t="s">
        <v>9317</v>
      </c>
      <c r="M1538" s="319" t="str">
        <f>VLOOKUP(TRIM(B1538),'Team Rosters'!$B$1:$N$3777,2,FALSE)</f>
        <v>LON</v>
      </c>
      <c r="N1538" s="320">
        <f>VLOOKUP(TRIM(B1538),BirthdateDraft!$A$1:$M$7865,2,FALSE)</f>
        <v>33905</v>
      </c>
      <c r="O1538" s="99">
        <v>2024</v>
      </c>
    </row>
    <row r="1539" spans="1:15" ht="12.75" hidden="1" customHeight="1">
      <c r="A1539" s="266" t="str">
        <f>Table16[[#This Row],[PosiDT $ $ $ions2]]</f>
        <v>WR</v>
      </c>
      <c r="B1539" s="89" t="s">
        <v>9936</v>
      </c>
      <c r="C1539" s="123" t="s">
        <v>792</v>
      </c>
      <c r="D1539" t="s">
        <v>4225</v>
      </c>
      <c r="E1539"/>
      <c r="F1539"/>
      <c r="G1539"/>
      <c r="H1539"/>
      <c r="I1539"/>
      <c r="J1539"/>
      <c r="K1539" s="123"/>
      <c r="L1539" t="s">
        <v>9317</v>
      </c>
      <c r="M1539" s="319" t="str">
        <f>VLOOKUP(TRIM(B1539),'Team Rosters'!$B$1:$N$3777,2,FALSE)</f>
        <v>VIR</v>
      </c>
      <c r="N1539" s="320">
        <f>VLOOKUP(TRIM(B1539),BirthdateDraft!$A$1:$M$7865,2,FALSE)</f>
        <v>37096</v>
      </c>
      <c r="O1539" s="99">
        <v>2024</v>
      </c>
    </row>
    <row r="1540" spans="1:15" ht="12.75" hidden="1" customHeight="1">
      <c r="A1540" s="266" t="str">
        <f>Table16[[#This Row],[PosiDT $ $ $ions2]]</f>
        <v>WR</v>
      </c>
      <c r="B1540" s="89" t="s">
        <v>9337</v>
      </c>
      <c r="C1540" s="123" t="s">
        <v>797</v>
      </c>
      <c r="D1540" t="s">
        <v>4225</v>
      </c>
      <c r="E1540"/>
      <c r="F1540"/>
      <c r="G1540"/>
      <c r="H1540"/>
      <c r="I1540"/>
      <c r="J1540"/>
      <c r="K1540" s="123"/>
      <c r="L1540" t="s">
        <v>9317</v>
      </c>
      <c r="M1540" s="319" t="str">
        <f>VLOOKUP(TRIM(B1540),'Team Rosters'!$B$1:$N$3777,2,FALSE)</f>
        <v>DAY</v>
      </c>
      <c r="N1540" s="320">
        <f>VLOOKUP(TRIM(B1540),BirthdateDraft!$A$1:$M$7865,2,FALSE)</f>
        <v>36678</v>
      </c>
      <c r="O1540" s="99">
        <v>2024</v>
      </c>
    </row>
    <row r="1541" spans="1:15" ht="12.75" hidden="1" customHeight="1">
      <c r="A1541" s="266" t="str">
        <f>Table16[[#This Row],[PosiDT $ $ $ions2]]</f>
        <v>WR</v>
      </c>
      <c r="B1541" s="89" t="s">
        <v>7317</v>
      </c>
      <c r="C1541" s="123" t="s">
        <v>800</v>
      </c>
      <c r="D1541" t="s">
        <v>4225</v>
      </c>
      <c r="E1541"/>
      <c r="F1541"/>
      <c r="G1541"/>
      <c r="H1541"/>
      <c r="I1541"/>
      <c r="J1541"/>
      <c r="K1541" s="123"/>
      <c r="L1541" t="s">
        <v>9316</v>
      </c>
      <c r="M1541" s="319" t="str">
        <f>VLOOKUP(TRIM(B1541),'Team Rosters'!$B$1:$N$3777,2,FALSE)</f>
        <v>VIR</v>
      </c>
      <c r="N1541" s="320">
        <f>VLOOKUP(TRIM(B1541),BirthdateDraft!$A$1:$M$7865,2,FALSE)</f>
        <v>34957</v>
      </c>
      <c r="O1541" s="99">
        <v>2024</v>
      </c>
    </row>
    <row r="1542" spans="1:15" ht="12.75" hidden="1" customHeight="1">
      <c r="A1542" s="266" t="str">
        <f>Table16[[#This Row],[PosiDT $ $ $ions2]]</f>
        <v>WR</v>
      </c>
      <c r="B1542" s="89" t="s">
        <v>11194</v>
      </c>
      <c r="C1542" s="123" t="s">
        <v>817</v>
      </c>
      <c r="D1542" t="s">
        <v>4225</v>
      </c>
      <c r="E1542"/>
      <c r="F1542"/>
      <c r="G1542"/>
      <c r="H1542"/>
      <c r="I1542"/>
      <c r="J1542"/>
      <c r="K1542" s="123"/>
      <c r="L1542" t="s">
        <v>9317</v>
      </c>
      <c r="M1542" s="319" t="str">
        <f>VLOOKUP(TRIM(B1542),'Team Rosters'!$B$1:$N$3777,2,FALSE)</f>
        <v>ROS</v>
      </c>
      <c r="N1542" s="320">
        <f>VLOOKUP(TRIM(B1542),BirthdateDraft!$A$1:$M$7865,2,FALSE)</f>
        <v>36298</v>
      </c>
      <c r="O1542" s="99">
        <v>2024</v>
      </c>
    </row>
    <row r="1543" spans="1:15" ht="12.75" hidden="1" customHeight="1">
      <c r="A1543" s="266" t="str">
        <f>Table16[[#This Row],[PosiDT $ $ $ions2]]</f>
        <v>WR</v>
      </c>
      <c r="B1543" s="89" t="s">
        <v>7310</v>
      </c>
      <c r="C1543" s="123" t="s">
        <v>813</v>
      </c>
      <c r="D1543" t="s">
        <v>4225</v>
      </c>
      <c r="E1543"/>
      <c r="F1543"/>
      <c r="G1543"/>
      <c r="H1543"/>
      <c r="I1543"/>
      <c r="J1543"/>
      <c r="K1543" s="123"/>
      <c r="L1543" t="s">
        <v>2320</v>
      </c>
      <c r="M1543" s="319" t="str">
        <f>VLOOKUP(TRIM(B1543),'Team Rosters'!$B$1:$N$3777,2,FALSE)</f>
        <v>TOK</v>
      </c>
      <c r="N1543" s="320">
        <f>VLOOKUP(TRIM(B1543),BirthdateDraft!$A$1:$M$7865,2,FALSE)</f>
        <v>35778</v>
      </c>
      <c r="O1543" s="99">
        <v>2024</v>
      </c>
    </row>
    <row r="1544" spans="1:15" ht="12.75" hidden="1" customHeight="1">
      <c r="A1544" s="266" t="str">
        <f>Table16[[#This Row],[PosiDT $ $ $ions2]]</f>
        <v>WR</v>
      </c>
      <c r="B1544" s="89" t="s">
        <v>11196</v>
      </c>
      <c r="C1544" s="123" t="s">
        <v>85</v>
      </c>
      <c r="D1544" t="s">
        <v>4225</v>
      </c>
      <c r="E1544"/>
      <c r="F1544"/>
      <c r="G1544"/>
      <c r="H1544"/>
      <c r="I1544"/>
      <c r="J1544"/>
      <c r="K1544" s="123"/>
      <c r="L1544" t="s">
        <v>9316</v>
      </c>
      <c r="M1544" s="319" t="str">
        <f>VLOOKUP(TRIM(B1544),'Team Rosters'!$B$1:$N$3777,2,FALSE)</f>
        <v>CAVE</v>
      </c>
      <c r="N1544" s="320">
        <f>VLOOKUP(TRIM(B1544),BirthdateDraft!$A$1:$M$7865,2,FALSE)</f>
        <v>36725</v>
      </c>
      <c r="O1544" s="99">
        <v>2024</v>
      </c>
    </row>
    <row r="1545" spans="1:15" ht="12.75" hidden="1" customHeight="1">
      <c r="A1545" s="266" t="str">
        <f>Table16[[#This Row],[PosiDT $ $ $ions2]]</f>
        <v>WR</v>
      </c>
      <c r="B1545" s="89" t="s">
        <v>7320</v>
      </c>
      <c r="C1545" s="123" t="s">
        <v>8191</v>
      </c>
      <c r="D1545" t="s">
        <v>4225</v>
      </c>
      <c r="E1545"/>
      <c r="F1545"/>
      <c r="G1545"/>
      <c r="H1545"/>
      <c r="I1545"/>
      <c r="J1545"/>
      <c r="K1545" s="123"/>
      <c r="L1545" t="s">
        <v>9316</v>
      </c>
      <c r="M1545" s="319" t="str">
        <f>VLOOKUP(TRIM(B1545),'Team Rosters'!$B$1:$N$3777,2,FALSE)</f>
        <v>NYC</v>
      </c>
      <c r="N1545" s="320">
        <f>VLOOKUP(TRIM(B1545),BirthdateDraft!$A$1:$M$7865,2,FALSE)</f>
        <v>35378</v>
      </c>
      <c r="O1545" s="99">
        <v>2024</v>
      </c>
    </row>
    <row r="1546" spans="1:15" ht="12.75" hidden="1" customHeight="1">
      <c r="A1546" s="266" t="str">
        <f>Table16[[#This Row],[PosiDT $ $ $ions2]]</f>
        <v>WR</v>
      </c>
      <c r="B1546" s="89" t="s">
        <v>7331</v>
      </c>
      <c r="C1546" s="123" t="s">
        <v>792</v>
      </c>
      <c r="D1546" t="s">
        <v>4225</v>
      </c>
      <c r="E1546"/>
      <c r="F1546"/>
      <c r="G1546"/>
      <c r="H1546"/>
      <c r="I1546"/>
      <c r="J1546"/>
      <c r="K1546" s="123"/>
      <c r="L1546" t="s">
        <v>9314</v>
      </c>
      <c r="M1546" s="319" t="str">
        <f>VLOOKUP(TRIM(B1546),'Team Rosters'!$B$1:$N$3777,2,FALSE)</f>
        <v>FER</v>
      </c>
      <c r="N1546" s="320">
        <f>VLOOKUP(TRIM(B1546),BirthdateDraft!$A$1:$M$7865,2,FALSE)</f>
        <v>35642</v>
      </c>
      <c r="O1546" s="99">
        <v>2024</v>
      </c>
    </row>
    <row r="1547" spans="1:15" ht="12.75" hidden="1" customHeight="1">
      <c r="A1547" s="266" t="str">
        <f>Table16[[#This Row],[PosiDT $ $ $ions2]]</f>
        <v>WR</v>
      </c>
      <c r="B1547" s="89" t="s">
        <v>11201</v>
      </c>
      <c r="C1547" s="123" t="s">
        <v>797</v>
      </c>
      <c r="D1547" t="s">
        <v>4225</v>
      </c>
      <c r="E1547"/>
      <c r="F1547"/>
      <c r="G1547"/>
      <c r="H1547"/>
      <c r="I1547"/>
      <c r="J1547"/>
      <c r="K1547" s="123"/>
      <c r="L1547" t="s">
        <v>9316</v>
      </c>
      <c r="M1547" s="319" t="str">
        <f>VLOOKUP(TRIM(B1547),'Team Rosters'!$B$1:$N$3777,2,FALSE)</f>
        <v>CHA</v>
      </c>
      <c r="N1547" s="320">
        <f>VLOOKUP(TRIM(B1547),BirthdateDraft!$A$1:$M$7865,2,FALSE)</f>
        <v>37001</v>
      </c>
      <c r="O1547" s="99">
        <v>2024</v>
      </c>
    </row>
    <row r="1548" spans="1:15" ht="12.75" hidden="1" customHeight="1">
      <c r="A1548" s="266" t="str">
        <f>Table16[[#This Row],[PosiDT $ $ $ions2]]</f>
        <v>WR</v>
      </c>
      <c r="B1548" s="89" t="s">
        <v>8197</v>
      </c>
      <c r="C1548" s="123" t="s">
        <v>793</v>
      </c>
      <c r="D1548" t="s">
        <v>4225</v>
      </c>
      <c r="E1548"/>
      <c r="F1548"/>
      <c r="G1548"/>
      <c r="H1548"/>
      <c r="I1548"/>
      <c r="J1548"/>
      <c r="K1548" s="123"/>
      <c r="L1548" t="s">
        <v>2320</v>
      </c>
      <c r="M1548" s="319" t="str">
        <f>VLOOKUP(TRIM(B1548),'Team Rosters'!$B$1:$N$3777,2,FALSE)</f>
        <v>AST</v>
      </c>
      <c r="N1548" s="320">
        <f>VLOOKUP(TRIM(B1548),BirthdateDraft!$A$1:$M$7865,2,FALSE)</f>
        <v>35732</v>
      </c>
      <c r="O1548" s="99">
        <v>2024</v>
      </c>
    </row>
    <row r="1549" spans="1:15" ht="12.75" hidden="1" customHeight="1">
      <c r="A1549" s="266" t="str">
        <f>Table16[[#This Row],[PosiDT $ $ $ions2]]</f>
        <v>WR</v>
      </c>
      <c r="B1549" s="89" t="s">
        <v>6237</v>
      </c>
      <c r="C1549" s="123" t="s">
        <v>166</v>
      </c>
      <c r="D1549" t="s">
        <v>4225</v>
      </c>
      <c r="E1549"/>
      <c r="F1549"/>
      <c r="G1549"/>
      <c r="H1549"/>
      <c r="I1549"/>
      <c r="J1549"/>
      <c r="K1549" s="123"/>
      <c r="L1549" t="s">
        <v>9317</v>
      </c>
      <c r="M1549" s="319" t="str">
        <f>VLOOKUP(TRIM(B1549),'Team Rosters'!$B$1:$N$3777,2,FALSE)</f>
        <v>DAY</v>
      </c>
      <c r="N1549" s="320">
        <f>VLOOKUP(TRIM(B1549),BirthdateDraft!$A$1:$M$7865,2,FALSE)</f>
        <v>34136</v>
      </c>
      <c r="O1549" s="99">
        <v>2024</v>
      </c>
    </row>
    <row r="1550" spans="1:15" ht="12.75" hidden="1" customHeight="1">
      <c r="A1550" s="266" t="str">
        <f>Table16[[#This Row],[PosiDT $ $ $ions2]]</f>
        <v>WR</v>
      </c>
      <c r="B1550" s="89" t="s">
        <v>3677</v>
      </c>
      <c r="C1550" s="123" t="s">
        <v>793</v>
      </c>
      <c r="D1550" t="s">
        <v>4225</v>
      </c>
      <c r="E1550"/>
      <c r="F1550"/>
      <c r="G1550"/>
      <c r="H1550"/>
      <c r="I1550"/>
      <c r="J1550"/>
      <c r="K1550" s="123"/>
      <c r="L1550" t="s">
        <v>2320</v>
      </c>
      <c r="M1550" s="319" t="str">
        <f>VLOOKUP(TRIM(B1550),'Team Rosters'!$B$1:$N$3777,2,FALSE)</f>
        <v>BLU</v>
      </c>
      <c r="N1550" s="320">
        <f>VLOOKUP(TRIM(B1550),BirthdateDraft!$A$1:$M$7865,2,FALSE)</f>
        <v>35534</v>
      </c>
      <c r="O1550" s="99">
        <v>2024</v>
      </c>
    </row>
    <row r="1551" spans="1:15" ht="12.75" hidden="1" customHeight="1">
      <c r="A1551" s="266" t="str">
        <f>Table16[[#This Row],[PosiDT $ $ $ions2]]</f>
        <v>WR</v>
      </c>
      <c r="B1551" s="89" t="s">
        <v>6718</v>
      </c>
      <c r="C1551" s="123" t="s">
        <v>806</v>
      </c>
      <c r="D1551" t="s">
        <v>4225</v>
      </c>
      <c r="E1551"/>
      <c r="F1551"/>
      <c r="G1551"/>
      <c r="H1551"/>
      <c r="I1551"/>
      <c r="J1551"/>
      <c r="K1551" s="123"/>
      <c r="L1551" t="s">
        <v>2320</v>
      </c>
      <c r="M1551" s="319" t="e">
        <f>VLOOKUP(TRIM(B1551),'Team Rosters'!$B$1:$N$3777,2,FALSE)</f>
        <v>#N/A</v>
      </c>
      <c r="N1551" s="320">
        <f>VLOOKUP(TRIM(B1551),BirthdateDraft!$A$1:$M$7865,2,FALSE)</f>
        <v>34715</v>
      </c>
      <c r="O1551" s="99">
        <v>2024</v>
      </c>
    </row>
    <row r="1552" spans="1:15" ht="12.75" hidden="1" customHeight="1">
      <c r="A1552" s="266" t="str">
        <f>Table16[[#This Row],[PosiDT $ $ $ions2]]</f>
        <v>WR</v>
      </c>
      <c r="B1552" s="89" t="s">
        <v>9137</v>
      </c>
      <c r="C1552" s="123" t="s">
        <v>795</v>
      </c>
      <c r="D1552" t="s">
        <v>4225</v>
      </c>
      <c r="E1552"/>
      <c r="F1552"/>
      <c r="G1552"/>
      <c r="H1552"/>
      <c r="I1552"/>
      <c r="J1552"/>
      <c r="K1552" s="123"/>
      <c r="L1552" t="s">
        <v>9317</v>
      </c>
      <c r="M1552" s="319" t="str">
        <f>VLOOKUP(TRIM(B1552),'Team Rosters'!$B$1:$N$3777,2,FALSE)</f>
        <v>FER</v>
      </c>
      <c r="N1552" s="320">
        <f>VLOOKUP(TRIM(B1552),BirthdateDraft!$A$1:$M$7865,2,FALSE)</f>
        <v>36586</v>
      </c>
      <c r="O1552" s="99">
        <v>2024</v>
      </c>
    </row>
    <row r="1553" spans="1:15" ht="12.75" hidden="1" customHeight="1">
      <c r="A1553" s="266" t="str">
        <f>Table16[[#This Row],[PosiDT $ $ $ions2]]</f>
        <v>WR</v>
      </c>
      <c r="B1553" s="89" t="s">
        <v>9920</v>
      </c>
      <c r="C1553" s="123" t="s">
        <v>799</v>
      </c>
      <c r="D1553" t="s">
        <v>4225</v>
      </c>
      <c r="E1553"/>
      <c r="F1553"/>
      <c r="G1553"/>
      <c r="H1553"/>
      <c r="I1553"/>
      <c r="J1553"/>
      <c r="K1553" s="123"/>
      <c r="L1553" t="s">
        <v>2320</v>
      </c>
      <c r="M1553" s="319" t="str">
        <f>VLOOKUP(TRIM(B1553),'Team Rosters'!$B$1:$N$3777,2,FALSE)</f>
        <v>AST</v>
      </c>
      <c r="N1553" s="320">
        <f>VLOOKUP(TRIM(B1553),BirthdateDraft!$A$1:$M$7865,2,FALSE)</f>
        <v>36779</v>
      </c>
      <c r="O1553" s="99">
        <v>2024</v>
      </c>
    </row>
    <row r="1554" spans="1:15" ht="12.75" hidden="1" customHeight="1">
      <c r="A1554" s="266" t="str">
        <f>Table16[[#This Row],[PosiDT $ $ $ions2]]</f>
        <v>WR</v>
      </c>
      <c r="B1554" s="89" t="s">
        <v>11212</v>
      </c>
      <c r="C1554" s="123" t="s">
        <v>5390</v>
      </c>
      <c r="D1554" t="s">
        <v>4225</v>
      </c>
      <c r="E1554"/>
      <c r="F1554"/>
      <c r="G1554"/>
      <c r="H1554"/>
      <c r="I1554"/>
      <c r="J1554"/>
      <c r="K1554" s="123"/>
      <c r="L1554" t="s">
        <v>9314</v>
      </c>
      <c r="M1554" s="319" t="str">
        <f>VLOOKUP(TRIM(B1554),'Team Rosters'!$B$1:$N$3777,2,FALSE)</f>
        <v>BLU</v>
      </c>
      <c r="N1554" s="320">
        <f>VLOOKUP(TRIM(B1554),BirthdateDraft!$A$1:$M$7865,2,FALSE)</f>
        <v>37040</v>
      </c>
      <c r="O1554" s="99">
        <v>2024</v>
      </c>
    </row>
    <row r="1555" spans="1:15" ht="12.75" hidden="1" customHeight="1">
      <c r="A1555" s="266" t="str">
        <f>Table16[[#This Row],[PosiDT $ $ $ions2]]</f>
        <v>WR</v>
      </c>
      <c r="B1555" s="89" t="s">
        <v>9939</v>
      </c>
      <c r="C1555" s="123" t="s">
        <v>791</v>
      </c>
      <c r="D1555" t="s">
        <v>4225</v>
      </c>
      <c r="E1555"/>
      <c r="F1555"/>
      <c r="G1555"/>
      <c r="H1555"/>
      <c r="I1555"/>
      <c r="J1555"/>
      <c r="K1555" s="123"/>
      <c r="L1555" t="s">
        <v>9316</v>
      </c>
      <c r="M1555" s="319" t="str">
        <f>VLOOKUP(TRIM(B1555),'Team Rosters'!$B$1:$N$3777,2,FALSE)</f>
        <v>BEA</v>
      </c>
      <c r="N1555" s="320">
        <f>VLOOKUP(TRIM(B1555),BirthdateDraft!$A$1:$M$7865,2,FALSE)</f>
        <v>36704</v>
      </c>
      <c r="O1555" s="99">
        <v>2024</v>
      </c>
    </row>
    <row r="1556" spans="1:15" ht="12.75" hidden="1" customHeight="1">
      <c r="A1556" s="266" t="str">
        <f>Table16[[#This Row],[PosiDT $ $ $ions2]]</f>
        <v>WR</v>
      </c>
      <c r="B1556" s="89" t="s">
        <v>8228</v>
      </c>
      <c r="C1556" s="123" t="s">
        <v>2798</v>
      </c>
      <c r="D1556" t="s">
        <v>4225</v>
      </c>
      <c r="E1556"/>
      <c r="F1556"/>
      <c r="G1556"/>
      <c r="H1556"/>
      <c r="I1556"/>
      <c r="J1556"/>
      <c r="K1556" s="123"/>
      <c r="L1556" t="s">
        <v>9316</v>
      </c>
      <c r="M1556" s="319" t="str">
        <f>VLOOKUP(TRIM(B1556),'Team Rosters'!$B$1:$N$3777,2,FALSE)</f>
        <v>BLU</v>
      </c>
      <c r="N1556" s="320">
        <f>VLOOKUP(TRIM(B1556),BirthdateDraft!$A$1:$M$7865,2,FALSE)</f>
        <v>35591</v>
      </c>
      <c r="O1556" s="99">
        <v>2024</v>
      </c>
    </row>
    <row r="1557" spans="1:15" ht="12.75" hidden="1" customHeight="1">
      <c r="A1557" s="266" t="str">
        <f>Table16[[#This Row],[PosiDT $ $ $ions2]]</f>
        <v>WR</v>
      </c>
      <c r="B1557" s="89" t="s">
        <v>9131</v>
      </c>
      <c r="C1557" s="123" t="s">
        <v>5991</v>
      </c>
      <c r="D1557" t="s">
        <v>4225</v>
      </c>
      <c r="E1557"/>
      <c r="F1557"/>
      <c r="G1557"/>
      <c r="H1557"/>
      <c r="I1557"/>
      <c r="J1557"/>
      <c r="K1557" s="123"/>
      <c r="L1557" t="s">
        <v>2320</v>
      </c>
      <c r="M1557" s="319" t="str">
        <f>VLOOKUP(TRIM(B1557),'Team Rosters'!$B$1:$N$3777,2,FALSE)</f>
        <v>DRA</v>
      </c>
      <c r="N1557" s="320">
        <f>VLOOKUP(TRIM(B1557),BirthdateDraft!$A$1:$M$7865,2,FALSE)</f>
        <v>36039</v>
      </c>
      <c r="O1557" s="99">
        <v>2024</v>
      </c>
    </row>
    <row r="1558" spans="1:15" ht="12.75" hidden="1" customHeight="1">
      <c r="A1558" s="266" t="str">
        <f>Table16[[#This Row],[PosiDT $ $ $ions2]]</f>
        <v>WR</v>
      </c>
      <c r="B1558" s="89" t="s">
        <v>11227</v>
      </c>
      <c r="C1558" s="123" t="s">
        <v>806</v>
      </c>
      <c r="D1558" t="s">
        <v>4225</v>
      </c>
      <c r="E1558"/>
      <c r="F1558"/>
      <c r="G1558"/>
      <c r="H1558"/>
      <c r="I1558"/>
      <c r="J1558"/>
      <c r="K1558" s="123"/>
      <c r="L1558" t="s">
        <v>9317</v>
      </c>
      <c r="M1558" s="319" t="str">
        <f>VLOOKUP(TRIM(B1558),'Team Rosters'!$B$1:$N$3777,2,FALSE)</f>
        <v>LAS</v>
      </c>
      <c r="N1558" s="320">
        <f>VLOOKUP(TRIM(B1558),BirthdateDraft!$A$1:$M$7865,2,FALSE)</f>
        <v>36983</v>
      </c>
      <c r="O1558" s="99">
        <v>2024</v>
      </c>
    </row>
    <row r="1559" spans="1:15" ht="12.75" hidden="1" customHeight="1">
      <c r="A1559" s="266" t="str">
        <f>Table16[[#This Row],[PosiDT $ $ $ions2]]</f>
        <v>WR</v>
      </c>
      <c r="B1559" s="89" t="s">
        <v>5173</v>
      </c>
      <c r="C1559" s="123" t="s">
        <v>785</v>
      </c>
      <c r="D1559" t="s">
        <v>4225</v>
      </c>
      <c r="E1559"/>
      <c r="F1559"/>
      <c r="G1559"/>
      <c r="H1559"/>
      <c r="I1559"/>
      <c r="J1559"/>
      <c r="K1559" s="123"/>
      <c r="L1559" t="s">
        <v>9316</v>
      </c>
      <c r="M1559" s="319" t="str">
        <f>VLOOKUP(TRIM(B1559),'Team Rosters'!$B$1:$N$3777,2,FALSE)</f>
        <v>VIR</v>
      </c>
      <c r="N1559" s="320">
        <f>VLOOKUP(TRIM(B1559),BirthdateDraft!$A$1:$M$7865,2,FALSE)</f>
        <v>33989</v>
      </c>
      <c r="O1559" s="99">
        <v>2024</v>
      </c>
    </row>
    <row r="1560" spans="1:15" ht="12.75" hidden="1" customHeight="1">
      <c r="A1560" s="266" t="str">
        <f>Table16[[#This Row],[PosiDT $ $ $ions2]]</f>
        <v>WR</v>
      </c>
      <c r="B1560" s="89" t="s">
        <v>11230</v>
      </c>
      <c r="C1560" s="123" t="s">
        <v>791</v>
      </c>
      <c r="D1560" t="s">
        <v>4225</v>
      </c>
      <c r="E1560"/>
      <c r="F1560"/>
      <c r="G1560"/>
      <c r="H1560"/>
      <c r="I1560"/>
      <c r="J1560"/>
      <c r="K1560" s="123"/>
      <c r="L1560" t="s">
        <v>9317</v>
      </c>
      <c r="M1560" s="319" t="str">
        <f>VLOOKUP(TRIM(B1560),'Team Rosters'!$B$1:$N$3777,2,FALSE)</f>
        <v>WES</v>
      </c>
      <c r="N1560" s="320">
        <f>VLOOKUP(TRIM(B1560),BirthdateDraft!$A$1:$M$7865,2,FALSE)</f>
        <v>36459</v>
      </c>
      <c r="O1560" s="99">
        <v>2024</v>
      </c>
    </row>
    <row r="1561" spans="1:15" ht="12.75" hidden="1" customHeight="1">
      <c r="A1561" s="266" t="str">
        <f>Table16[[#This Row],[PosiDT $ $ $ions2]]</f>
        <v>WR</v>
      </c>
      <c r="B1561" s="89" t="s">
        <v>10143</v>
      </c>
      <c r="C1561" s="123" t="s">
        <v>166</v>
      </c>
      <c r="D1561" t="s">
        <v>4225</v>
      </c>
      <c r="E1561"/>
      <c r="F1561"/>
      <c r="G1561"/>
      <c r="H1561"/>
      <c r="I1561"/>
      <c r="J1561"/>
      <c r="K1561" s="123"/>
      <c r="L1561" t="s">
        <v>9316</v>
      </c>
      <c r="M1561" s="319" t="str">
        <f>VLOOKUP(TRIM(B1561),'Team Rosters'!$B$1:$N$3777,2,FALSE)</f>
        <v>LAS</v>
      </c>
      <c r="N1561" s="320">
        <f>VLOOKUP(TRIM(B1561),BirthdateDraft!$A$1:$M$7865,2,FALSE)</f>
        <v>36328</v>
      </c>
      <c r="O1561" s="99">
        <v>2024</v>
      </c>
    </row>
    <row r="1562" spans="1:15" ht="12.75" hidden="1" customHeight="1">
      <c r="A1562" s="266" t="str">
        <f>Table16[[#This Row],[PosiDT $ $ $ions2]]</f>
        <v>WR</v>
      </c>
      <c r="B1562" s="89" t="s">
        <v>9937</v>
      </c>
      <c r="C1562" s="123" t="s">
        <v>803</v>
      </c>
      <c r="D1562" t="s">
        <v>4225</v>
      </c>
      <c r="E1562"/>
      <c r="F1562"/>
      <c r="G1562"/>
      <c r="H1562"/>
      <c r="I1562"/>
      <c r="J1562"/>
      <c r="K1562" s="123"/>
      <c r="L1562" t="s">
        <v>2320</v>
      </c>
      <c r="M1562" s="319" t="str">
        <f>VLOOKUP(TRIM(B1562),'Team Rosters'!$B$1:$N$3777,2,FALSE)</f>
        <v>LAS</v>
      </c>
      <c r="N1562" s="320">
        <f>VLOOKUP(TRIM(B1562),BirthdateDraft!$A$1:$M$7865,2,FALSE)</f>
        <v>36951</v>
      </c>
      <c r="O1562" s="99">
        <v>2024</v>
      </c>
    </row>
    <row r="1563" spans="1:15" ht="12.75" hidden="1" customHeight="1">
      <c r="A1563" s="266" t="str">
        <f>Table16[[#This Row],[PosiDT $ $ $ions2]]</f>
        <v>WR</v>
      </c>
      <c r="B1563" s="89" t="s">
        <v>9930</v>
      </c>
      <c r="C1563" s="123" t="s">
        <v>796</v>
      </c>
      <c r="D1563" t="s">
        <v>4225</v>
      </c>
      <c r="E1563"/>
      <c r="F1563"/>
      <c r="G1563"/>
      <c r="H1563"/>
      <c r="I1563"/>
      <c r="J1563"/>
      <c r="K1563" s="123"/>
      <c r="L1563" t="s">
        <v>9317</v>
      </c>
      <c r="M1563" s="319" t="str">
        <f>VLOOKUP(TRIM(B1563),'Team Rosters'!$B$1:$N$3777,2,FALSE)</f>
        <v>WES</v>
      </c>
      <c r="N1563" s="320">
        <f>VLOOKUP(TRIM(B1563),BirthdateDraft!$A$1:$M$7865,2,FALSE)</f>
        <v>36648</v>
      </c>
      <c r="O1563" s="99">
        <v>2024</v>
      </c>
    </row>
    <row r="1564" spans="1:15" ht="12.75" hidden="1" customHeight="1">
      <c r="A1564" s="266" t="str">
        <f>Table16[[#This Row],[PosiDT $ $ $ions2]]</f>
        <v>WR</v>
      </c>
      <c r="B1564" s="89" t="s">
        <v>11404</v>
      </c>
      <c r="C1564" s="123" t="s">
        <v>796</v>
      </c>
      <c r="D1564" t="s">
        <v>4225</v>
      </c>
      <c r="E1564"/>
      <c r="F1564"/>
      <c r="G1564"/>
      <c r="H1564"/>
      <c r="I1564"/>
      <c r="J1564"/>
      <c r="K1564" s="123"/>
      <c r="L1564" t="s">
        <v>9314</v>
      </c>
      <c r="M1564" s="319" t="str">
        <f>VLOOKUP(TRIM(B1564),'Team Rosters'!$B$1:$N$3777,2,FALSE)</f>
        <v>DAY</v>
      </c>
      <c r="N1564" s="320">
        <f>VLOOKUP(TRIM(B1564),BirthdateDraft!$A$1:$M$7865,2,FALSE)</f>
        <v>35708</v>
      </c>
      <c r="O1564" s="99">
        <v>2024</v>
      </c>
    </row>
    <row r="1565" spans="1:15" ht="12.75" hidden="1" customHeight="1">
      <c r="A1565" s="266" t="str">
        <f>Table16[[#This Row],[PosiDT $ $ $ions2]]</f>
        <v>WR</v>
      </c>
      <c r="B1565" s="89" t="s">
        <v>7311</v>
      </c>
      <c r="C1565" s="123" t="s">
        <v>8191</v>
      </c>
      <c r="D1565" t="s">
        <v>4225</v>
      </c>
      <c r="E1565"/>
      <c r="F1565"/>
      <c r="G1565"/>
      <c r="H1565"/>
      <c r="I1565"/>
      <c r="J1565"/>
      <c r="K1565" s="123"/>
      <c r="L1565" t="s">
        <v>2320</v>
      </c>
      <c r="M1565" s="319" t="str">
        <f>VLOOKUP(TRIM(B1565),'Team Rosters'!$B$1:$N$3777,2,FALSE)</f>
        <v>BIR</v>
      </c>
      <c r="N1565" s="320">
        <f>VLOOKUP(TRIM(B1565),BirthdateDraft!$A$1:$M$7865,2,FALSE)</f>
        <v>35054</v>
      </c>
      <c r="O1565" s="99">
        <v>2024</v>
      </c>
    </row>
    <row r="1566" spans="1:15" ht="12.75" hidden="1" customHeight="1">
      <c r="A1566" s="266" t="str">
        <f>Table16[[#This Row],[PosiDT $ $ $ions2]]</f>
        <v>WR</v>
      </c>
      <c r="B1566" s="89" t="s">
        <v>6244</v>
      </c>
      <c r="C1566" s="123" t="s">
        <v>83</v>
      </c>
      <c r="D1566" t="s">
        <v>4225</v>
      </c>
      <c r="E1566"/>
      <c r="F1566"/>
      <c r="G1566"/>
      <c r="H1566"/>
      <c r="I1566"/>
      <c r="J1566"/>
      <c r="K1566" s="123"/>
      <c r="L1566" t="s">
        <v>9316</v>
      </c>
      <c r="M1566" s="319" t="str">
        <f>VLOOKUP(TRIM(B1566),'Team Rosters'!$B$1:$N$3777,2,FALSE)</f>
        <v>TOL</v>
      </c>
      <c r="N1566" s="320">
        <f>VLOOKUP(TRIM(B1566),BirthdateDraft!$A$1:$M$7865,2,FALSE)</f>
        <v>34746</v>
      </c>
      <c r="O1566" s="99">
        <v>2024</v>
      </c>
    </row>
    <row r="1567" spans="1:15" ht="12.75" hidden="1" customHeight="1">
      <c r="A1567" s="266" t="str">
        <f>Table16[[#This Row],[PosiDT $ $ $ions2]]</f>
        <v>WR</v>
      </c>
      <c r="B1567" s="89" t="s">
        <v>11245</v>
      </c>
      <c r="C1567" s="123" t="s">
        <v>799</v>
      </c>
      <c r="D1567" t="s">
        <v>4225</v>
      </c>
      <c r="E1567"/>
      <c r="F1567"/>
      <c r="G1567"/>
      <c r="H1567"/>
      <c r="I1567"/>
      <c r="J1567"/>
      <c r="K1567" s="123"/>
      <c r="L1567" t="s">
        <v>9315</v>
      </c>
      <c r="M1567" s="319" t="str">
        <f>VLOOKUP(TRIM(B1567),'Team Rosters'!$B$1:$N$3777,2,FALSE)</f>
        <v>BEA</v>
      </c>
      <c r="N1567" s="320">
        <f>VLOOKUP(TRIM(B1567),BirthdateDraft!$A$1:$M$7865,2,FALSE)</f>
        <v>36638</v>
      </c>
      <c r="O1567" s="99">
        <v>2024</v>
      </c>
    </row>
    <row r="1568" spans="1:15" ht="12.75" hidden="1" customHeight="1">
      <c r="A1568" s="266" t="str">
        <f>Table16[[#This Row],[PosiDT $ $ $ions2]]</f>
        <v>WR</v>
      </c>
      <c r="B1568" s="89" t="s">
        <v>6708</v>
      </c>
      <c r="C1568" s="123" t="s">
        <v>805</v>
      </c>
      <c r="D1568" t="s">
        <v>4225</v>
      </c>
      <c r="E1568"/>
      <c r="F1568"/>
      <c r="G1568"/>
      <c r="H1568"/>
      <c r="I1568"/>
      <c r="J1568"/>
      <c r="K1568" s="123"/>
      <c r="L1568" t="s">
        <v>9317</v>
      </c>
      <c r="M1568" s="319" t="str">
        <f>VLOOKUP(TRIM(B1568),'Team Rosters'!$B$1:$N$3777,2,FALSE)</f>
        <v>DRA</v>
      </c>
      <c r="N1568" s="320">
        <f>VLOOKUP(TRIM(B1568),BirthdateDraft!$A$1:$M$7865,2,FALSE)</f>
        <v>34688</v>
      </c>
      <c r="O1568" s="99">
        <v>2024</v>
      </c>
    </row>
    <row r="1569" spans="1:15" ht="12.75" hidden="1" customHeight="1">
      <c r="A1569" s="266" t="str">
        <f>Table16[[#This Row],[PosiDT $ $ $ions2]]</f>
        <v>WR</v>
      </c>
      <c r="B1569" s="89" t="s">
        <v>4556</v>
      </c>
      <c r="C1569" s="123" t="s">
        <v>803</v>
      </c>
      <c r="D1569" t="s">
        <v>4225</v>
      </c>
      <c r="E1569"/>
      <c r="F1569"/>
      <c r="G1569"/>
      <c r="H1569"/>
      <c r="I1569"/>
      <c r="J1569"/>
      <c r="K1569" s="123"/>
      <c r="L1569" t="s">
        <v>9317</v>
      </c>
      <c r="M1569" s="319" t="str">
        <f>VLOOKUP(TRIM(B1569),'Team Rosters'!$B$1:$N$3777,2,FALSE)</f>
        <v>CHA</v>
      </c>
      <c r="N1569" s="320">
        <f>VLOOKUP(TRIM(B1569),BirthdateDraft!$A$1:$M$7865,2,FALSE)</f>
        <v>34205</v>
      </c>
      <c r="O1569" s="99">
        <v>2024</v>
      </c>
    </row>
    <row r="1570" spans="1:15" ht="12.75" hidden="1" customHeight="1">
      <c r="A1570" s="266" t="str">
        <f>Table16[[#This Row],[PosiDT $ $ $ions2]]</f>
        <v>WR</v>
      </c>
      <c r="B1570" s="89" t="s">
        <v>6247</v>
      </c>
      <c r="C1570" s="123" t="s">
        <v>5390</v>
      </c>
      <c r="D1570" t="s">
        <v>4225</v>
      </c>
      <c r="E1570"/>
      <c r="F1570"/>
      <c r="G1570"/>
      <c r="H1570"/>
      <c r="I1570"/>
      <c r="J1570"/>
      <c r="K1570" s="123"/>
      <c r="L1570" t="s">
        <v>9316</v>
      </c>
      <c r="M1570" s="319" t="str">
        <f>VLOOKUP(TRIM(B1570),'Team Rosters'!$B$1:$N$3777,2,FALSE)</f>
        <v>BLD</v>
      </c>
      <c r="N1570" s="320">
        <f>VLOOKUP(TRIM(B1570),BirthdateDraft!$A$1:$M$7865,2,FALSE)</f>
        <v>34598</v>
      </c>
      <c r="O1570" s="99">
        <v>2024</v>
      </c>
    </row>
    <row r="1571" spans="1:15" ht="12.75" hidden="1" customHeight="1">
      <c r="A1571" s="266" t="str">
        <f>Table16[[#This Row],[PosiDT $ $ $ions2]]</f>
        <v>WR</v>
      </c>
      <c r="B1571" s="89" t="s">
        <v>9926</v>
      </c>
      <c r="C1571" s="123" t="s">
        <v>90</v>
      </c>
      <c r="D1571" t="s">
        <v>4225</v>
      </c>
      <c r="E1571"/>
      <c r="F1571"/>
      <c r="G1571"/>
      <c r="H1571"/>
      <c r="I1571"/>
      <c r="J1571"/>
      <c r="K1571" s="123"/>
      <c r="L1571" t="s">
        <v>2320</v>
      </c>
      <c r="M1571" s="319" t="str">
        <f>VLOOKUP(TRIM(B1571),'Team Rosters'!$B$1:$N$3777,2,FALSE)</f>
        <v>TOL</v>
      </c>
      <c r="N1571" s="320">
        <f>VLOOKUP(TRIM(B1571),BirthdateDraft!$A$1:$M$7865,2,FALSE)</f>
        <v>36896</v>
      </c>
      <c r="O1571" s="99">
        <v>2024</v>
      </c>
    </row>
    <row r="1572" spans="1:15" ht="12.75" hidden="1" customHeight="1">
      <c r="A1572" s="266" t="str">
        <f>Table16[[#This Row],[PosiDT $ $ $ions2]]</f>
        <v>WR</v>
      </c>
      <c r="B1572" s="89" t="s">
        <v>6246</v>
      </c>
      <c r="C1572" s="123" t="s">
        <v>800</v>
      </c>
      <c r="D1572" t="s">
        <v>4225</v>
      </c>
      <c r="E1572"/>
      <c r="F1572"/>
      <c r="G1572"/>
      <c r="H1572"/>
      <c r="I1572"/>
      <c r="J1572"/>
      <c r="K1572" s="123"/>
      <c r="L1572" t="s">
        <v>9316</v>
      </c>
      <c r="M1572" s="319" t="str">
        <f>VLOOKUP(TRIM(B1572),'Team Rosters'!$B$1:$N$3777,2,FALSE)</f>
        <v>BEA</v>
      </c>
      <c r="N1572" s="320">
        <f>VLOOKUP(TRIM(B1572),BirthdateDraft!$A$1:$M$7865,2,FALSE)</f>
        <v>35288</v>
      </c>
      <c r="O1572" s="99">
        <v>2024</v>
      </c>
    </row>
    <row r="1573" spans="1:15" ht="12.75" hidden="1" customHeight="1">
      <c r="A1573" s="266" t="str">
        <f>Table16[[#This Row],[PosiDT $ $ $ions2]]</f>
        <v>WR</v>
      </c>
      <c r="B1573" s="89" t="s">
        <v>11271</v>
      </c>
      <c r="C1573" s="123" t="s">
        <v>793</v>
      </c>
      <c r="D1573" t="s">
        <v>4225</v>
      </c>
      <c r="E1573"/>
      <c r="F1573"/>
      <c r="G1573"/>
      <c r="H1573"/>
      <c r="I1573"/>
      <c r="J1573"/>
      <c r="K1573" s="123"/>
      <c r="L1573" t="s">
        <v>9317</v>
      </c>
      <c r="M1573" s="319" t="str">
        <f>VLOOKUP(TRIM(B1573),'Team Rosters'!$B$1:$N$3777,2,FALSE)</f>
        <v>LAS</v>
      </c>
      <c r="N1573" s="320">
        <f>VLOOKUP(TRIM(B1573),BirthdateDraft!$A$1:$M$7865,2,FALSE)</f>
        <v>37176</v>
      </c>
      <c r="O1573" s="99">
        <v>2024</v>
      </c>
    </row>
    <row r="1574" spans="1:15" ht="12.75" hidden="1" customHeight="1">
      <c r="A1574" s="266" t="str">
        <f>Table16[[#This Row],[PosiDT $ $ $ions2]]</f>
        <v>WR</v>
      </c>
      <c r="B1574" s="89" t="s">
        <v>6728</v>
      </c>
      <c r="C1574" s="123" t="s">
        <v>814</v>
      </c>
      <c r="D1574" t="s">
        <v>4225</v>
      </c>
      <c r="E1574"/>
      <c r="F1574"/>
      <c r="G1574"/>
      <c r="H1574"/>
      <c r="I1574"/>
      <c r="J1574"/>
      <c r="K1574" s="123"/>
      <c r="L1574" t="s">
        <v>9316</v>
      </c>
      <c r="M1574" s="319" t="e">
        <f>VLOOKUP(TRIM(B1574),'Team Rosters'!$B$1:$N$3777,2,FALSE)</f>
        <v>#N/A</v>
      </c>
      <c r="N1574" s="320">
        <f>VLOOKUP(TRIM(B1574),BirthdateDraft!$A$1:$M$7865,2,FALSE)</f>
        <v>35121</v>
      </c>
      <c r="O1574" s="99">
        <v>2024</v>
      </c>
    </row>
    <row r="1575" spans="1:15" ht="12.75" hidden="1" customHeight="1">
      <c r="A1575" s="266" t="str">
        <f>Table16[[#This Row],[PosiDT $ $ $ions2]]</f>
        <v>WR</v>
      </c>
      <c r="B1575" s="89" t="s">
        <v>7318</v>
      </c>
      <c r="C1575" s="123" t="s">
        <v>90</v>
      </c>
      <c r="D1575" t="s">
        <v>4225</v>
      </c>
      <c r="E1575"/>
      <c r="F1575"/>
      <c r="G1575"/>
      <c r="H1575"/>
      <c r="I1575"/>
      <c r="J1575"/>
      <c r="K1575" s="123"/>
      <c r="L1575" t="s">
        <v>2320</v>
      </c>
      <c r="M1575" s="319" t="str">
        <f>VLOOKUP(TRIM(B1575),'Team Rosters'!$B$1:$N$3777,2,FALSE)</f>
        <v>ANN</v>
      </c>
      <c r="N1575" s="320">
        <f>VLOOKUP(TRIM(B1575),BirthdateDraft!$A$1:$M$7865,2,FALSE)</f>
        <v>35442</v>
      </c>
      <c r="O1575" s="99">
        <v>2024</v>
      </c>
    </row>
    <row r="1576" spans="1:15" ht="12.75" hidden="1" customHeight="1">
      <c r="A1576" s="266" t="str">
        <f>Table16[[#This Row],[PosiDT $ $ $ions2]]</f>
        <v>WR</v>
      </c>
      <c r="B1576" s="89" t="s">
        <v>9064</v>
      </c>
      <c r="C1576" s="123" t="s">
        <v>804</v>
      </c>
      <c r="D1576" t="s">
        <v>4225</v>
      </c>
      <c r="E1576"/>
      <c r="F1576"/>
      <c r="G1576"/>
      <c r="H1576"/>
      <c r="I1576"/>
      <c r="J1576"/>
      <c r="K1576" s="123"/>
      <c r="L1576" t="s">
        <v>9316</v>
      </c>
      <c r="M1576" s="319" t="str">
        <f>VLOOKUP(TRIM(B1576),'Team Rosters'!$B$1:$N$3777,2,FALSE)</f>
        <v>CHA</v>
      </c>
      <c r="N1576" s="320">
        <f>VLOOKUP(TRIM(B1576),BirthdateDraft!$A$1:$M$7865,2,FALSE)</f>
        <v>36100</v>
      </c>
      <c r="O1576" s="99">
        <v>2024</v>
      </c>
    </row>
    <row r="1577" spans="1:15" ht="12.75" hidden="1" customHeight="1">
      <c r="A1577" s="266" t="str">
        <f>Table16[[#This Row],[PosiDT $ $ $ions2]]</f>
        <v>WR</v>
      </c>
      <c r="B1577" s="89" t="s">
        <v>11286</v>
      </c>
      <c r="C1577" s="123" t="s">
        <v>813</v>
      </c>
      <c r="D1577" t="s">
        <v>4225</v>
      </c>
      <c r="E1577"/>
      <c r="F1577"/>
      <c r="G1577"/>
      <c r="H1577"/>
      <c r="I1577"/>
      <c r="J1577"/>
      <c r="K1577" s="123"/>
      <c r="L1577" t="s">
        <v>2320</v>
      </c>
      <c r="M1577" s="319" t="str">
        <f>VLOOKUP(TRIM(B1577),'Team Rosters'!$B$1:$N$3777,2,FALSE)</f>
        <v>AST</v>
      </c>
      <c r="N1577" s="320">
        <f>VLOOKUP(TRIM(B1577),BirthdateDraft!$A$1:$M$7865,2,FALSE)</f>
        <v>37301</v>
      </c>
      <c r="O1577" s="99">
        <v>2024</v>
      </c>
    </row>
    <row r="1578" spans="1:15" ht="12.75" hidden="1" customHeight="1">
      <c r="A1578" s="266" t="str">
        <f>Table16[[#This Row],[PosiDT $ $ $ions2]]</f>
        <v>WR</v>
      </c>
      <c r="B1578" s="89" t="s">
        <v>6228</v>
      </c>
      <c r="C1578" s="123" t="s">
        <v>785</v>
      </c>
      <c r="D1578" t="s">
        <v>4225</v>
      </c>
      <c r="E1578"/>
      <c r="F1578"/>
      <c r="G1578"/>
      <c r="H1578"/>
      <c r="I1578"/>
      <c r="J1578"/>
      <c r="K1578" s="123"/>
      <c r="L1578" t="s">
        <v>9317</v>
      </c>
      <c r="M1578" s="319" t="str">
        <f>VLOOKUP(TRIM(B1578),'Team Rosters'!$B$1:$N$3777,2,FALSE)</f>
        <v>TOK</v>
      </c>
      <c r="N1578" s="320">
        <f>VLOOKUP(TRIM(B1578),BirthdateDraft!$A$1:$M$7865,2,FALSE)</f>
        <v>35391</v>
      </c>
      <c r="O1578" s="99">
        <v>2024</v>
      </c>
    </row>
    <row r="1579" spans="1:15" ht="12.75" hidden="1" customHeight="1">
      <c r="A1579" s="266" t="str">
        <f>Table16[[#This Row],[PosiDT $ $ $ions2]]</f>
        <v>WR</v>
      </c>
      <c r="B1579" s="89" t="s">
        <v>9311</v>
      </c>
      <c r="C1579" s="123" t="s">
        <v>83</v>
      </c>
      <c r="D1579" t="s">
        <v>4225</v>
      </c>
      <c r="E1579"/>
      <c r="F1579"/>
      <c r="G1579"/>
      <c r="H1579"/>
      <c r="I1579"/>
      <c r="J1579"/>
      <c r="K1579" s="123"/>
      <c r="L1579" t="s">
        <v>9314</v>
      </c>
      <c r="M1579" s="319" t="str">
        <f>VLOOKUP(TRIM(B1579),'Team Rosters'!$B$1:$N$3777,2,FALSE)</f>
        <v>LON</v>
      </c>
      <c r="N1579" s="320">
        <f>VLOOKUP(TRIM(B1579),BirthdateDraft!$A$1:$M$7865,2,FALSE)</f>
        <v>36434</v>
      </c>
      <c r="O1579" s="99">
        <v>2024</v>
      </c>
    </row>
    <row r="1580" spans="1:15" ht="12.75" hidden="1" customHeight="1">
      <c r="A1580" s="266" t="str">
        <f>Table16[[#This Row],[PosiDT $ $ $ions2]]</f>
        <v>WR</v>
      </c>
      <c r="B1580" s="89" t="s">
        <v>6706</v>
      </c>
      <c r="C1580" s="123" t="s">
        <v>793</v>
      </c>
      <c r="D1580" t="s">
        <v>4225</v>
      </c>
      <c r="E1580"/>
      <c r="F1580"/>
      <c r="G1580"/>
      <c r="H1580"/>
      <c r="I1580"/>
      <c r="J1580"/>
      <c r="K1580" s="123"/>
      <c r="L1580" t="s">
        <v>9317</v>
      </c>
      <c r="M1580" s="319" t="str">
        <f>VLOOKUP(TRIM(B1580),'Team Rosters'!$B$1:$N$3777,2,FALSE)</f>
        <v>DAY</v>
      </c>
      <c r="N1580" s="320">
        <f>VLOOKUP(TRIM(B1580),BirthdateDraft!$A$1:$M$7865,2,FALSE)</f>
        <v>35338</v>
      </c>
      <c r="O1580" s="99">
        <v>2024</v>
      </c>
    </row>
    <row r="1581" spans="1:15" ht="12.75" hidden="1" customHeight="1">
      <c r="A1581" s="266" t="str">
        <f>Table16[[#This Row],[PosiDT $ $ $ions2]]</f>
        <v>WR</v>
      </c>
      <c r="B1581" s="89" t="s">
        <v>6716</v>
      </c>
      <c r="C1581" s="123" t="s">
        <v>808</v>
      </c>
      <c r="D1581" t="s">
        <v>4225</v>
      </c>
      <c r="E1581"/>
      <c r="F1581"/>
      <c r="G1581"/>
      <c r="H1581"/>
      <c r="I1581"/>
      <c r="J1581"/>
      <c r="K1581" s="123"/>
      <c r="L1581" t="s">
        <v>9317</v>
      </c>
      <c r="M1581" s="319" t="str">
        <f>VLOOKUP(TRIM(B1581),'Team Rosters'!$B$1:$N$3777,2,FALSE)</f>
        <v>CAVE</v>
      </c>
      <c r="N1581" s="320">
        <f>VLOOKUP(TRIM(B1581),BirthdateDraft!$A$1:$M$7865,2,FALSE)</f>
        <v>34982</v>
      </c>
      <c r="O1581" s="99">
        <v>2024</v>
      </c>
    </row>
    <row r="1582" spans="1:15" ht="12.75" hidden="1" customHeight="1">
      <c r="A1582" s="266" t="str">
        <f>Table16[[#This Row],[PosiDT $ $ $ions2]]</f>
        <v>WR</v>
      </c>
      <c r="B1582" s="89" t="s">
        <v>5110</v>
      </c>
      <c r="C1582" s="123" t="s">
        <v>797</v>
      </c>
      <c r="D1582" t="s">
        <v>4225</v>
      </c>
      <c r="E1582"/>
      <c r="F1582"/>
      <c r="G1582"/>
      <c r="H1582"/>
      <c r="I1582"/>
      <c r="J1582"/>
      <c r="K1582" s="123"/>
      <c r="L1582" t="s">
        <v>2320</v>
      </c>
      <c r="M1582" s="319" t="str">
        <f>VLOOKUP(TRIM(B1582),'Team Rosters'!$B$1:$N$3777,2,FALSE)</f>
        <v>VER</v>
      </c>
      <c r="N1582" s="320">
        <f>VLOOKUP(TRIM(B1582),BirthdateDraft!$A$1:$M$7865,2,FALSE)</f>
        <v>33107</v>
      </c>
      <c r="O1582" s="99">
        <v>2024</v>
      </c>
    </row>
    <row r="1583" spans="1:15" ht="12.75" hidden="1" customHeight="1">
      <c r="A1583" s="266" t="str">
        <f>Table16[[#This Row],[PosiDT $ $ $ions2]]</f>
        <v>WR</v>
      </c>
      <c r="B1583" s="89" t="s">
        <v>9358</v>
      </c>
      <c r="C1583" s="123" t="s">
        <v>791</v>
      </c>
      <c r="D1583" t="s">
        <v>4225</v>
      </c>
      <c r="E1583"/>
      <c r="F1583"/>
      <c r="G1583"/>
      <c r="H1583"/>
      <c r="I1583"/>
      <c r="J1583"/>
      <c r="K1583" s="123"/>
      <c r="L1583" t="s">
        <v>9317</v>
      </c>
      <c r="M1583" s="319" t="str">
        <f>VLOOKUP(TRIM(B1583),'Team Rosters'!$B$1:$N$3777,2,FALSE)</f>
        <v>ACM</v>
      </c>
      <c r="N1583" s="320">
        <f>VLOOKUP(TRIM(B1583),BirthdateDraft!$A$1:$M$7865,2,FALSE)</f>
        <v>34031</v>
      </c>
      <c r="O1583" s="99">
        <v>2024</v>
      </c>
    </row>
    <row r="1584" spans="1:15" ht="12.75" hidden="1" customHeight="1">
      <c r="A1584" s="266" t="str">
        <f>Table16[[#This Row],[PosiDT $ $ $ions2]]</f>
        <v>WR</v>
      </c>
      <c r="B1584" s="89" t="s">
        <v>9922</v>
      </c>
      <c r="C1584" s="123" t="s">
        <v>785</v>
      </c>
      <c r="D1584" t="s">
        <v>4225</v>
      </c>
      <c r="E1584"/>
      <c r="F1584"/>
      <c r="G1584"/>
      <c r="H1584"/>
      <c r="I1584"/>
      <c r="J1584"/>
      <c r="K1584" s="123"/>
      <c r="L1584" t="s">
        <v>9317</v>
      </c>
      <c r="M1584" s="319" t="str">
        <f>VLOOKUP(TRIM(B1584),'Team Rosters'!$B$1:$N$3777,2,FALSE)</f>
        <v>TOR</v>
      </c>
      <c r="N1584" s="320">
        <f>VLOOKUP(TRIM(B1584),BirthdateDraft!$A$1:$M$7865,2,FALSE)</f>
        <v>36745</v>
      </c>
      <c r="O1584" s="99">
        <v>2024</v>
      </c>
    </row>
    <row r="1585" spans="1:15" ht="12.75" hidden="1" customHeight="1">
      <c r="A1585" s="266" t="str">
        <f>Table16[[#This Row],[PosiDT $ $ $ions2]]</f>
        <v>WR</v>
      </c>
      <c r="B1585" s="89" t="s">
        <v>11309</v>
      </c>
      <c r="C1585" s="123" t="s">
        <v>795</v>
      </c>
      <c r="D1585" t="s">
        <v>4225</v>
      </c>
      <c r="E1585"/>
      <c r="F1585"/>
      <c r="G1585"/>
      <c r="H1585"/>
      <c r="I1585"/>
      <c r="J1585"/>
      <c r="K1585" s="123"/>
      <c r="L1585" t="s">
        <v>9316</v>
      </c>
      <c r="M1585" s="319" t="str">
        <f>VLOOKUP(TRIM(B1585),'Team Rosters'!$B$1:$N$3777,2,FALSE)</f>
        <v>LON</v>
      </c>
      <c r="N1585" s="320">
        <f>VLOOKUP(TRIM(B1585),BirthdateDraft!$A$1:$M$7865,2,FALSE)</f>
        <v>36635</v>
      </c>
      <c r="O1585" s="99">
        <v>2024</v>
      </c>
    </row>
    <row r="1586" spans="1:15" ht="12.75" hidden="1" customHeight="1">
      <c r="A1586" s="266" t="str">
        <f>Table16[[#This Row],[PosiDT $ $ $ions2]]</f>
        <v>WR</v>
      </c>
      <c r="B1586" s="89" t="s">
        <v>10021</v>
      </c>
      <c r="C1586" s="123" t="s">
        <v>82</v>
      </c>
      <c r="D1586" t="s">
        <v>4225</v>
      </c>
      <c r="E1586"/>
      <c r="F1586"/>
      <c r="G1586"/>
      <c r="H1586"/>
      <c r="I1586"/>
      <c r="J1586"/>
      <c r="K1586" s="123"/>
      <c r="L1586" t="s">
        <v>9317</v>
      </c>
      <c r="M1586" s="319" t="str">
        <f>VLOOKUP(TRIM(B1586),'Team Rosters'!$B$1:$N$3777,2,FALSE)</f>
        <v>JER</v>
      </c>
      <c r="N1586" s="320">
        <f>VLOOKUP(TRIM(B1586),BirthdateDraft!$A$1:$M$7865,2,FALSE)</f>
        <v>36218</v>
      </c>
      <c r="O1586" s="99">
        <v>2024</v>
      </c>
    </row>
    <row r="1587" spans="1:15" ht="12.75" hidden="1" customHeight="1">
      <c r="A1587" s="266" t="str">
        <f>Table16[[#This Row],[PosiDT $ $ $ions2]]</f>
        <v>WR</v>
      </c>
      <c r="B1587" s="89" t="s">
        <v>9062</v>
      </c>
      <c r="C1587" s="123" t="s">
        <v>799</v>
      </c>
      <c r="D1587" t="s">
        <v>4225</v>
      </c>
      <c r="E1587"/>
      <c r="F1587"/>
      <c r="G1587"/>
      <c r="H1587"/>
      <c r="I1587"/>
      <c r="J1587"/>
      <c r="K1587" s="123"/>
      <c r="L1587" t="s">
        <v>2320</v>
      </c>
      <c r="M1587" s="319" t="str">
        <f>VLOOKUP(TRIM(B1587),'Team Rosters'!$B$1:$N$3777,2,FALSE)</f>
        <v>VER</v>
      </c>
      <c r="N1587" s="320">
        <f>VLOOKUP(TRIM(B1587),BirthdateDraft!$A$1:$M$7865,2,FALSE)</f>
        <v>36161</v>
      </c>
      <c r="O1587" s="99">
        <v>2024</v>
      </c>
    </row>
    <row r="1588" spans="1:15" ht="12.75" hidden="1" customHeight="1">
      <c r="A1588" s="266" t="str">
        <f>Table16[[#This Row],[PosiDT $ $ $ions2]]</f>
        <v>WR</v>
      </c>
      <c r="B1588" s="89" t="s">
        <v>11318</v>
      </c>
      <c r="C1588" s="123" t="s">
        <v>8191</v>
      </c>
      <c r="D1588" t="s">
        <v>4225</v>
      </c>
      <c r="E1588"/>
      <c r="F1588"/>
      <c r="G1588"/>
      <c r="H1588"/>
      <c r="I1588"/>
      <c r="J1588"/>
      <c r="K1588" s="123"/>
      <c r="L1588" t="s">
        <v>9317</v>
      </c>
      <c r="M1588" s="319" t="str">
        <f>VLOOKUP(TRIM(B1588),'Team Rosters'!$B$1:$N$3777,2,FALSE)</f>
        <v>BLD</v>
      </c>
      <c r="N1588" s="320">
        <f>VLOOKUP(TRIM(B1588),BirthdateDraft!$A$1:$M$7865,2,FALSE)</f>
        <v>36958</v>
      </c>
      <c r="O1588" s="99">
        <v>2024</v>
      </c>
    </row>
    <row r="1589" spans="1:15" ht="12.75" hidden="1" customHeight="1">
      <c r="A1589" s="266" t="str">
        <f>Table16[[#This Row],[PosiDT $ $ $ions2]]</f>
        <v>WR</v>
      </c>
      <c r="B1589" s="89" t="s">
        <v>6710</v>
      </c>
      <c r="C1589" s="123" t="s">
        <v>799</v>
      </c>
      <c r="D1589" t="s">
        <v>4225</v>
      </c>
      <c r="E1589"/>
      <c r="F1589"/>
      <c r="G1589"/>
      <c r="H1589"/>
      <c r="I1589"/>
      <c r="J1589"/>
      <c r="K1589" s="123"/>
      <c r="L1589" t="s">
        <v>9316</v>
      </c>
      <c r="M1589" s="319" t="str">
        <f>VLOOKUP(TRIM(B1589),'Team Rosters'!$B$1:$N$3777,2,FALSE)</f>
        <v>ANN</v>
      </c>
      <c r="N1589" s="320">
        <f>VLOOKUP(TRIM(B1589),BirthdateDraft!$A$1:$M$7865,2,FALSE)</f>
        <v>34617</v>
      </c>
      <c r="O1589" s="99">
        <v>2024</v>
      </c>
    </row>
    <row r="1590" spans="1:15" ht="12.75" hidden="1" customHeight="1">
      <c r="A1590" s="266" t="str">
        <f>Table16[[#This Row],[PosiDT $ $ $ions2]]</f>
        <v>WR</v>
      </c>
      <c r="B1590" s="89" t="s">
        <v>9244</v>
      </c>
      <c r="C1590" s="123" t="s">
        <v>1634</v>
      </c>
      <c r="D1590" t="s">
        <v>4225</v>
      </c>
      <c r="E1590"/>
      <c r="F1590"/>
      <c r="G1590"/>
      <c r="H1590"/>
      <c r="I1590"/>
      <c r="J1590"/>
      <c r="K1590" s="123"/>
      <c r="L1590" t="s">
        <v>2320</v>
      </c>
      <c r="M1590" s="319" t="str">
        <f>VLOOKUP(TRIM(B1590),'Team Rosters'!$B$1:$N$3777,2,FALSE)</f>
        <v>TOL</v>
      </c>
      <c r="N1590" s="320">
        <f>VLOOKUP(TRIM(B1590),BirthdateDraft!$A$1:$M$7865,2,FALSE)</f>
        <v>36100</v>
      </c>
      <c r="O1590" s="99">
        <v>2024</v>
      </c>
    </row>
    <row r="1591" spans="1:15" ht="12.75" hidden="1" customHeight="1">
      <c r="A1591" s="266" t="str">
        <f>Table16[[#This Row],[PosiDT $ $ $ions2]]</f>
        <v>WR</v>
      </c>
      <c r="B1591" s="89" t="s">
        <v>9312</v>
      </c>
      <c r="C1591" s="123" t="s">
        <v>804</v>
      </c>
      <c r="D1591" t="s">
        <v>4225</v>
      </c>
      <c r="E1591"/>
      <c r="F1591"/>
      <c r="G1591"/>
      <c r="H1591"/>
      <c r="I1591"/>
      <c r="J1591"/>
      <c r="K1591" s="123"/>
      <c r="L1591" t="s">
        <v>9317</v>
      </c>
      <c r="M1591" s="319" t="str">
        <f>VLOOKUP(TRIM(B1591),'Team Rosters'!$B$1:$N$3777,2,FALSE)</f>
        <v>DAY</v>
      </c>
      <c r="N1591" s="320">
        <f>VLOOKUP(TRIM(B1591),BirthdateDraft!$A$1:$M$7865,2,FALSE)</f>
        <v>35947</v>
      </c>
      <c r="O1591" s="99">
        <v>2024</v>
      </c>
    </row>
    <row r="1592" spans="1:15" ht="12.75" hidden="1" customHeight="1">
      <c r="A1592" s="266" t="str">
        <f>Table16[[#This Row],[PosiDT $ $ $ions2]]</f>
        <v>WR</v>
      </c>
      <c r="B1592" s="89" t="s">
        <v>9935</v>
      </c>
      <c r="C1592" s="123" t="s">
        <v>817</v>
      </c>
      <c r="D1592" t="s">
        <v>4225</v>
      </c>
      <c r="E1592"/>
      <c r="F1592"/>
      <c r="G1592"/>
      <c r="H1592"/>
      <c r="I1592"/>
      <c r="J1592"/>
      <c r="K1592" s="123"/>
      <c r="L1592" t="s">
        <v>9316</v>
      </c>
      <c r="M1592" s="319" t="str">
        <f>VLOOKUP(TRIM(B1592),'Team Rosters'!$B$1:$N$3777,2,FALSE)</f>
        <v>DEL</v>
      </c>
      <c r="N1592" s="320">
        <f>VLOOKUP(TRIM(B1592),BirthdateDraft!$A$1:$M$7865,2,FALSE)</f>
        <v>36292</v>
      </c>
      <c r="O1592" s="99">
        <v>2024</v>
      </c>
    </row>
    <row r="1593" spans="1:15" ht="12.75" hidden="1" customHeight="1">
      <c r="A1593" s="266" t="str">
        <f>Table16[[#This Row],[PosiDT $ $ $ions2]]</f>
        <v>WR</v>
      </c>
      <c r="B1593" s="89" t="s">
        <v>7340</v>
      </c>
      <c r="C1593" s="123" t="s">
        <v>799</v>
      </c>
      <c r="D1593" t="s">
        <v>4225</v>
      </c>
      <c r="E1593"/>
      <c r="F1593"/>
      <c r="G1593"/>
      <c r="H1593"/>
      <c r="I1593"/>
      <c r="J1593"/>
      <c r="K1593" s="123"/>
      <c r="L1593" t="s">
        <v>9317</v>
      </c>
      <c r="M1593" s="319" t="str">
        <f>VLOOKUP(TRIM(B1593),'Team Rosters'!$B$1:$N$3777,2,FALSE)</f>
        <v>VER</v>
      </c>
      <c r="N1593" s="320">
        <f>VLOOKUP(TRIM(B1593),BirthdateDraft!$A$1:$M$7865,2,FALSE)</f>
        <v>35159</v>
      </c>
      <c r="O1593" s="99">
        <v>2024</v>
      </c>
    </row>
    <row r="1594" spans="1:15" ht="12.75" hidden="1" customHeight="1">
      <c r="A1594" s="266" t="str">
        <f>Table16[[#This Row],[PosiDT $ $ $ions2]]</f>
        <v>WR</v>
      </c>
      <c r="B1594" s="89" t="s">
        <v>9145</v>
      </c>
      <c r="C1594" s="123" t="s">
        <v>166</v>
      </c>
      <c r="D1594" t="s">
        <v>4225</v>
      </c>
      <c r="E1594"/>
      <c r="F1594"/>
      <c r="G1594"/>
      <c r="H1594"/>
      <c r="I1594"/>
      <c r="J1594"/>
      <c r="K1594" s="123"/>
      <c r="L1594" t="s">
        <v>9316</v>
      </c>
      <c r="M1594" s="319" t="str">
        <f>VLOOKUP(TRIM(B1594),'Team Rosters'!$B$1:$N$3777,2,FALSE)</f>
        <v>ANN</v>
      </c>
      <c r="N1594" s="320">
        <f>VLOOKUP(TRIM(B1594),BirthdateDraft!$A$1:$M$7865,2,FALSE)</f>
        <v>35490</v>
      </c>
      <c r="O1594" s="99">
        <v>2024</v>
      </c>
    </row>
    <row r="1595" spans="1:15" ht="12.75" hidden="1" customHeight="1">
      <c r="A1595" s="266" t="str">
        <f>Table16[[#This Row],[PosiDT $ $ $ions2]]</f>
        <v>WR</v>
      </c>
      <c r="B1595" s="89" t="s">
        <v>11355</v>
      </c>
      <c r="C1595" s="123" t="s">
        <v>817</v>
      </c>
      <c r="D1595" t="s">
        <v>4225</v>
      </c>
      <c r="E1595"/>
      <c r="F1595"/>
      <c r="G1595"/>
      <c r="H1595"/>
      <c r="I1595"/>
      <c r="J1595"/>
      <c r="K1595" s="123"/>
      <c r="L1595" t="s">
        <v>2320</v>
      </c>
      <c r="M1595" s="319" t="str">
        <f>VLOOKUP(TRIM(B1595),'Team Rosters'!$B$1:$N$3777,2,FALSE)</f>
        <v>TOR</v>
      </c>
      <c r="N1595" s="320">
        <f>VLOOKUP(TRIM(B1595),BirthdateDraft!$A$1:$M$7865,2,FALSE)</f>
        <v>37058</v>
      </c>
      <c r="O1595" s="99">
        <v>2024</v>
      </c>
    </row>
    <row r="1596" spans="1:15" ht="12.75" hidden="1" customHeight="1">
      <c r="A1596" s="266" t="str">
        <f>Table16[[#This Row],[PosiDT $ $ $ions2]]</f>
        <v>WR</v>
      </c>
      <c r="B1596" s="89" t="s">
        <v>10035</v>
      </c>
      <c r="C1596" s="123" t="s">
        <v>83</v>
      </c>
      <c r="D1596" t="s">
        <v>4225</v>
      </c>
      <c r="E1596"/>
      <c r="F1596"/>
      <c r="G1596"/>
      <c r="H1596"/>
      <c r="I1596"/>
      <c r="J1596"/>
      <c r="K1596" s="123"/>
      <c r="L1596" t="s">
        <v>9316</v>
      </c>
      <c r="M1596" s="319" t="str">
        <f>VLOOKUP(TRIM(B1596),'Team Rosters'!$B$1:$N$3777,2,FALSE)</f>
        <v>JER</v>
      </c>
      <c r="N1596" s="320">
        <f>VLOOKUP(TRIM(B1596),BirthdateDraft!$A$1:$M$7865,2,FALSE)</f>
        <v>36976</v>
      </c>
      <c r="O1596" s="99">
        <v>2024</v>
      </c>
    </row>
    <row r="1597" spans="1:15" ht="12.75" hidden="1" customHeight="1">
      <c r="A1597" s="266" t="str">
        <f>Table16[[#This Row],[PosiDT $ $ $ions2]]</f>
        <v>WR</v>
      </c>
      <c r="B1597" t="s">
        <v>6432</v>
      </c>
      <c r="C1597" s="123" t="s">
        <v>5991</v>
      </c>
      <c r="D1597" t="s">
        <v>4225</v>
      </c>
      <c r="E1597"/>
      <c r="F1597"/>
      <c r="G1597"/>
      <c r="H1597"/>
      <c r="I1597"/>
      <c r="J1597"/>
      <c r="K1597" s="123"/>
      <c r="L1597" t="s">
        <v>9316</v>
      </c>
      <c r="M1597" s="319" t="str">
        <f>VLOOKUP(TRIM(B1597),'Team Rosters'!$B$1:$N$3777,2,FALSE)</f>
        <v>JER</v>
      </c>
      <c r="N1597" s="320">
        <f>VLOOKUP(TRIM(B1597),BirthdateDraft!$A$1:$M$7865,2,FALSE)</f>
        <v>34611</v>
      </c>
      <c r="O1597" s="99">
        <v>2024</v>
      </c>
    </row>
    <row r="1598" spans="1:15" ht="12.75" hidden="1" customHeight="1">
      <c r="A1598" s="266" t="str">
        <f>Table16[[#This Row],[PosiDT $ $ $ions2]]</f>
        <v>WR</v>
      </c>
      <c r="B1598" s="89" t="s">
        <v>8089</v>
      </c>
      <c r="C1598" s="123" t="s">
        <v>1634</v>
      </c>
      <c r="D1598" t="s">
        <v>4225</v>
      </c>
      <c r="E1598"/>
      <c r="F1598"/>
      <c r="G1598"/>
      <c r="H1598"/>
      <c r="I1598"/>
      <c r="J1598"/>
      <c r="K1598" s="123"/>
      <c r="L1598" t="s">
        <v>9317</v>
      </c>
      <c r="M1598" s="319" t="e">
        <f>VLOOKUP(TRIM(B1598),'Team Rosters'!$B$1:$N$3777,2,FALSE)</f>
        <v>#N/A</v>
      </c>
      <c r="N1598" s="320">
        <f>VLOOKUP(TRIM(B1598),BirthdateDraft!$A$1:$M$7865,2,FALSE)</f>
        <v>35023</v>
      </c>
      <c r="O1598" s="99">
        <v>2024</v>
      </c>
    </row>
    <row r="1599" spans="1:15" ht="12.75" hidden="1" customHeight="1">
      <c r="A1599" s="266" t="str">
        <f>Table16[[#This Row],[PosiDT $ $ $ions2]]</f>
        <v>WR</v>
      </c>
      <c r="B1599" s="89" t="s">
        <v>9938</v>
      </c>
      <c r="C1599" s="123" t="s">
        <v>3414</v>
      </c>
      <c r="D1599" t="s">
        <v>4225</v>
      </c>
      <c r="E1599"/>
      <c r="F1599"/>
      <c r="G1599"/>
      <c r="H1599"/>
      <c r="I1599"/>
      <c r="J1599"/>
      <c r="K1599" s="123"/>
      <c r="L1599" t="s">
        <v>9316</v>
      </c>
      <c r="M1599" s="319" t="str">
        <f>VLOOKUP(TRIM(B1599),'Team Rosters'!$B$1:$N$3777,2,FALSE)</f>
        <v>FER</v>
      </c>
      <c r="N1599" s="320">
        <f>VLOOKUP(TRIM(B1599),BirthdateDraft!$A$1:$M$7865,2,FALSE)</f>
        <v>36729</v>
      </c>
      <c r="O1599" s="99">
        <v>2024</v>
      </c>
    </row>
    <row r="1600" spans="1:15" ht="12.75" hidden="1" customHeight="1">
      <c r="A1600" s="266" t="str">
        <f>Table16[[#This Row],[PosiDT $ $ $ions2]]</f>
        <v>WR</v>
      </c>
      <c r="B1600" s="89" t="s">
        <v>11363</v>
      </c>
      <c r="C1600" s="123" t="s">
        <v>790</v>
      </c>
      <c r="D1600" t="s">
        <v>4225</v>
      </c>
      <c r="E1600"/>
      <c r="F1600"/>
      <c r="G1600"/>
      <c r="H1600"/>
      <c r="I1600"/>
      <c r="J1600"/>
      <c r="K1600" s="123"/>
      <c r="L1600" t="s">
        <v>9316</v>
      </c>
      <c r="M1600" s="319" t="str">
        <f>VLOOKUP(TRIM(B1600),'Team Rosters'!$B$1:$N$3777,2,FALSE)</f>
        <v>JER</v>
      </c>
      <c r="N1600" s="320">
        <f>VLOOKUP(TRIM(B1600),BirthdateDraft!$A$1:$M$7865,2,FALSE)</f>
        <v>36579</v>
      </c>
      <c r="O1600" s="99">
        <v>2024</v>
      </c>
    </row>
    <row r="1601" spans="1:15" ht="12.75" hidden="1" customHeight="1">
      <c r="A1601" s="266" t="str">
        <f>Table16[[#This Row],[PosiDT $ $ $ions2]]</f>
        <v>WR</v>
      </c>
      <c r="B1601" s="89" t="s">
        <v>4174</v>
      </c>
      <c r="C1601" s="123" t="s">
        <v>85</v>
      </c>
      <c r="D1601" t="s">
        <v>4225</v>
      </c>
      <c r="E1601"/>
      <c r="F1601"/>
      <c r="G1601"/>
      <c r="H1601"/>
      <c r="I1601"/>
      <c r="J1601"/>
      <c r="K1601" s="123"/>
      <c r="L1601" t="s">
        <v>9317</v>
      </c>
      <c r="M1601" s="319" t="str">
        <f>VLOOKUP(TRIM(B1601),'Team Rosters'!$B$1:$N$3777,2,FALSE)</f>
        <v>AST</v>
      </c>
      <c r="N1601" s="320">
        <f>VLOOKUP(TRIM(B1601),BirthdateDraft!$A$1:$M$7865,2,FALSE)</f>
        <v>33704</v>
      </c>
      <c r="O1601" s="99">
        <v>2024</v>
      </c>
    </row>
    <row r="1602" spans="1:15" ht="12.75" hidden="1" customHeight="1">
      <c r="A1602" s="266" t="str">
        <f>Table16[[#This Row],[PosiDT $ $ $ions2]]</f>
        <v>WR</v>
      </c>
      <c r="B1602" s="89" t="s">
        <v>8078</v>
      </c>
      <c r="C1602" s="123" t="s">
        <v>804</v>
      </c>
      <c r="D1602" t="s">
        <v>4225</v>
      </c>
      <c r="E1602"/>
      <c r="F1602"/>
      <c r="G1602"/>
      <c r="H1602"/>
      <c r="I1602"/>
      <c r="J1602"/>
      <c r="K1602" s="123"/>
      <c r="L1602" t="s">
        <v>9316</v>
      </c>
      <c r="M1602" s="319" t="str">
        <f>VLOOKUP(TRIM(B1602),'Team Rosters'!$B$1:$N$3777,2,FALSE)</f>
        <v>VIR</v>
      </c>
      <c r="N1602" s="320">
        <f>VLOOKUP(TRIM(B1602),BirthdateDraft!$A$1:$M$7865,2,FALSE)</f>
        <v>35634</v>
      </c>
      <c r="O1602" s="99">
        <v>2024</v>
      </c>
    </row>
    <row r="1603" spans="1:15" ht="12.75" hidden="1" customHeight="1">
      <c r="A1603" s="266" t="str">
        <f>Table16[[#This Row],[PosiDT $ $ $ions2]]</f>
        <v>WR HB</v>
      </c>
      <c r="B1603" s="89" t="s">
        <v>9015</v>
      </c>
      <c r="C1603" s="123" t="s">
        <v>790</v>
      </c>
      <c r="D1603" t="s">
        <v>11905</v>
      </c>
      <c r="E1603"/>
      <c r="F1603"/>
      <c r="G1603"/>
      <c r="H1603"/>
      <c r="I1603" s="8">
        <v>0</v>
      </c>
      <c r="J1603" s="8"/>
      <c r="K1603" s="114">
        <v>0</v>
      </c>
      <c r="L1603" s="8" t="s">
        <v>2320</v>
      </c>
      <c r="M1603" s="319" t="str">
        <f>VLOOKUP(TRIM(B1603),'Team Rosters'!$B$1:$N$3777,2,FALSE)</f>
        <v>ROS</v>
      </c>
      <c r="N1603" s="320">
        <f>VLOOKUP(TRIM(B1603),BirthdateDraft!$A$1:$M$7865,2,FALSE)</f>
        <v>36686</v>
      </c>
      <c r="O1603" s="99">
        <v>2024</v>
      </c>
    </row>
    <row r="1604" spans="1:15" ht="12.75" hidden="1" customHeight="1">
      <c r="A1604" s="266" t="str">
        <f>Table16[[#This Row],[PosiDT $ $ $ions2]]</f>
        <v>WR HB</v>
      </c>
      <c r="B1604" s="89" t="s">
        <v>9015</v>
      </c>
      <c r="C1604" s="123" t="s">
        <v>790</v>
      </c>
      <c r="D1604" t="s">
        <v>11905</v>
      </c>
      <c r="E1604"/>
      <c r="F1604"/>
      <c r="G1604"/>
      <c r="H1604"/>
      <c r="I1604"/>
      <c r="J1604"/>
      <c r="K1604" s="123"/>
      <c r="L1604" t="s">
        <v>2320</v>
      </c>
      <c r="M1604" s="319" t="str">
        <f>VLOOKUP(TRIM(B1604),'Team Rosters'!$B$1:$N$3777,2,FALSE)</f>
        <v>ROS</v>
      </c>
      <c r="N1604" s="320">
        <f>VLOOKUP(TRIM(B1604),BirthdateDraft!$A$1:$M$7865,2,FALSE)</f>
        <v>36686</v>
      </c>
      <c r="O1604" s="99">
        <v>2024</v>
      </c>
    </row>
    <row r="1605" spans="1:15" ht="12.75" hidden="1" customHeight="1">
      <c r="A1605" s="266" t="str">
        <f>Table16[[#This Row],[PosiDT $ $ $ions2]]</f>
        <v>WR HB KOR</v>
      </c>
      <c r="B1605" s="89" t="s">
        <v>7306</v>
      </c>
      <c r="C1605" s="123" t="s">
        <v>798</v>
      </c>
      <c r="D1605" t="s">
        <v>11909</v>
      </c>
      <c r="E1605"/>
      <c r="F1605"/>
      <c r="G1605"/>
      <c r="H1605"/>
      <c r="I1605" s="8">
        <v>0</v>
      </c>
      <c r="J1605" s="8"/>
      <c r="K1605" s="114">
        <v>0</v>
      </c>
      <c r="L1605" s="8" t="s">
        <v>9315</v>
      </c>
      <c r="M1605" s="319" t="str">
        <f>VLOOKUP(TRIM(B1605),'Team Rosters'!$B$1:$N$3777,2,FALSE)</f>
        <v>BLD</v>
      </c>
      <c r="N1605" s="320">
        <f>VLOOKUP(TRIM(B1605),BirthdateDraft!$A$1:$M$7865,2,FALSE)</f>
        <v>35079</v>
      </c>
      <c r="O1605" s="99">
        <v>2024</v>
      </c>
    </row>
    <row r="1606" spans="1:15" ht="12.75" hidden="1" customHeight="1">
      <c r="A1606" s="266" t="str">
        <f>Table16[[#This Row],[PosiDT $ $ $ions2]]</f>
        <v>WR HB KOR</v>
      </c>
      <c r="B1606" s="89" t="s">
        <v>7306</v>
      </c>
      <c r="C1606" s="123" t="s">
        <v>798</v>
      </c>
      <c r="D1606" t="s">
        <v>11909</v>
      </c>
      <c r="E1606"/>
      <c r="F1606"/>
      <c r="G1606"/>
      <c r="H1606"/>
      <c r="I1606"/>
      <c r="J1606"/>
      <c r="K1606" s="123"/>
      <c r="L1606" t="s">
        <v>9315</v>
      </c>
      <c r="M1606" s="319" t="str">
        <f>VLOOKUP(TRIM(B1606),'Team Rosters'!$B$1:$N$3777,2,FALSE)</f>
        <v>BLD</v>
      </c>
      <c r="N1606" s="320">
        <f>VLOOKUP(TRIM(B1606),BirthdateDraft!$A$1:$M$7865,2,FALSE)</f>
        <v>35079</v>
      </c>
      <c r="O1606" s="99">
        <v>2024</v>
      </c>
    </row>
    <row r="1607" spans="1:15" ht="12.75" hidden="1" customHeight="1">
      <c r="A1607" s="266" t="str">
        <f>Table16[[#This Row],[PosiDT $ $ $ions2]]</f>
        <v>WR KOR</v>
      </c>
      <c r="B1607" s="89" t="s">
        <v>11052</v>
      </c>
      <c r="C1607" s="123" t="s">
        <v>796</v>
      </c>
      <c r="D1607" t="s">
        <v>11906</v>
      </c>
      <c r="E1607"/>
      <c r="F1607"/>
      <c r="G1607"/>
      <c r="H1607"/>
      <c r="I1607"/>
      <c r="J1607"/>
      <c r="K1607" s="123"/>
      <c r="L1607" t="s">
        <v>2320</v>
      </c>
      <c r="M1607" s="319" t="str">
        <f>VLOOKUP(TRIM(B1607),'Team Rosters'!$B$1:$N$3777,2,FALSE)</f>
        <v>BIR</v>
      </c>
      <c r="N1607" s="320">
        <f>VLOOKUP(TRIM(B1607),BirthdateDraft!$A$1:$M$7865,2,FALSE)</f>
        <v>37115</v>
      </c>
      <c r="O1607" s="99">
        <v>2024</v>
      </c>
    </row>
    <row r="1608" spans="1:15" ht="12.75" hidden="1" customHeight="1">
      <c r="A1608" s="266" t="str">
        <f>Table16[[#This Row],[PosiDT $ $ $ions2]]</f>
        <v>WR KOR</v>
      </c>
      <c r="B1608" s="89" t="s">
        <v>7322</v>
      </c>
      <c r="C1608" s="123" t="s">
        <v>800</v>
      </c>
      <c r="D1608" t="s">
        <v>11906</v>
      </c>
      <c r="E1608"/>
      <c r="F1608"/>
      <c r="G1608"/>
      <c r="H1608"/>
      <c r="I1608"/>
      <c r="J1608"/>
      <c r="K1608" s="123"/>
      <c r="L1608" t="s">
        <v>9317</v>
      </c>
      <c r="M1608" s="319" t="str">
        <f>VLOOKUP(TRIM(B1608),'Team Rosters'!$B$1:$N$3777,2,FALSE)</f>
        <v>BLU</v>
      </c>
      <c r="N1608" s="320">
        <f>VLOOKUP(TRIM(B1608),BirthdateDraft!$A$1:$M$7865,2,FALSE)</f>
        <v>34290</v>
      </c>
      <c r="O1608" s="99">
        <v>2024</v>
      </c>
    </row>
    <row r="1609" spans="1:15" ht="12.75" hidden="1" customHeight="1">
      <c r="A1609" s="266" t="str">
        <f>Table16[[#This Row],[PosiDT $ $ $ions2]]</f>
        <v>WR KOR</v>
      </c>
      <c r="B1609" s="89" t="s">
        <v>9921</v>
      </c>
      <c r="C1609" s="123" t="s">
        <v>814</v>
      </c>
      <c r="D1609" t="s">
        <v>11906</v>
      </c>
      <c r="E1609"/>
      <c r="F1609"/>
      <c r="G1609"/>
      <c r="H1609"/>
      <c r="I1609"/>
      <c r="J1609"/>
      <c r="K1609" s="123"/>
      <c r="L1609" t="s">
        <v>9314</v>
      </c>
      <c r="M1609" s="319" t="str">
        <f>VLOOKUP(TRIM(B1609),'Team Rosters'!$B$1:$N$3777,2,FALSE)</f>
        <v>JER</v>
      </c>
      <c r="N1609" s="320">
        <f>VLOOKUP(TRIM(B1609),BirthdateDraft!$A$1:$M$7865,2,FALSE)</f>
        <v>36559</v>
      </c>
      <c r="O1609" s="99">
        <v>2024</v>
      </c>
    </row>
    <row r="1610" spans="1:15" ht="12.75" hidden="1" customHeight="1">
      <c r="A1610" s="266" t="str">
        <f>Table16[[#This Row],[PosiDT $ $ $ions2]]</f>
        <v>WR KOR PR</v>
      </c>
      <c r="B1610" s="89" t="s">
        <v>6070</v>
      </c>
      <c r="C1610" s="123" t="s">
        <v>805</v>
      </c>
      <c r="D1610" t="s">
        <v>11907</v>
      </c>
      <c r="E1610"/>
      <c r="F1610"/>
      <c r="G1610"/>
      <c r="H1610"/>
      <c r="I1610"/>
      <c r="J1610"/>
      <c r="K1610" s="123"/>
      <c r="L1610" t="s">
        <v>9316</v>
      </c>
      <c r="M1610" s="319" t="str">
        <f>VLOOKUP(TRIM(B1610),'Team Rosters'!$B$1:$N$3777,2,FALSE)</f>
        <v>VIR</v>
      </c>
      <c r="N1610" s="320">
        <f>VLOOKUP(TRIM(B1610),BirthdateDraft!$A$1:$M$7865,2,FALSE)</f>
        <v>34792</v>
      </c>
      <c r="O1610" s="99">
        <v>2024</v>
      </c>
    </row>
    <row r="1611" spans="1:15" ht="12.75" hidden="1" customHeight="1">
      <c r="A1611" s="266" t="str">
        <f>Table16[[#This Row],[PosiDT $ $ $ions2]]</f>
        <v>WR KOR PR</v>
      </c>
      <c r="B1611" s="89" t="s">
        <v>7314</v>
      </c>
      <c r="C1611" s="123" t="s">
        <v>1634</v>
      </c>
      <c r="D1611" t="s">
        <v>11907</v>
      </c>
      <c r="E1611"/>
      <c r="F1611"/>
      <c r="G1611"/>
      <c r="H1611"/>
      <c r="I1611"/>
      <c r="J1611"/>
      <c r="K1611" s="123"/>
      <c r="L1611" t="s">
        <v>9317</v>
      </c>
      <c r="M1611" s="319" t="str">
        <f>VLOOKUP(TRIM(B1611),'Team Rosters'!$B$1:$N$3777,2,FALSE)</f>
        <v>LON</v>
      </c>
      <c r="N1611" s="320">
        <f>VLOOKUP(TRIM(B1611),BirthdateDraft!$A$1:$M$7865,2,FALSE)</f>
        <v>34978</v>
      </c>
      <c r="O1611" s="99">
        <v>2024</v>
      </c>
    </row>
    <row r="1612" spans="1:15" ht="12.75" hidden="1" customHeight="1">
      <c r="A1612" s="266" t="str">
        <f>Table16[[#This Row],[PosiDT $ $ $ions2]]</f>
        <v>WR KOR PR</v>
      </c>
      <c r="B1612" s="89" t="s">
        <v>9929</v>
      </c>
      <c r="C1612" s="123" t="s">
        <v>790</v>
      </c>
      <c r="D1612" t="s">
        <v>11907</v>
      </c>
      <c r="E1612"/>
      <c r="F1612"/>
      <c r="G1612"/>
      <c r="H1612"/>
      <c r="I1612"/>
      <c r="J1612"/>
      <c r="K1612" s="123"/>
      <c r="L1612" t="s">
        <v>2320</v>
      </c>
      <c r="M1612" s="319" t="str">
        <f>VLOOKUP(TRIM(B1612),'Team Rosters'!$B$1:$N$3777,2,FALSE)</f>
        <v>LON</v>
      </c>
      <c r="N1612" s="320">
        <f>VLOOKUP(TRIM(B1612),BirthdateDraft!$A$1:$M$7865,2,FALSE)</f>
        <v>35916</v>
      </c>
      <c r="O1612" s="99">
        <v>2024</v>
      </c>
    </row>
    <row r="1613" spans="1:15" ht="12.75" hidden="1" customHeight="1">
      <c r="A1613" s="266" t="str">
        <f>Table16[[#This Row],[PosiDT $ $ $ions2]]</f>
        <v>WR KOR PR</v>
      </c>
      <c r="B1613" s="89" t="s">
        <v>11078</v>
      </c>
      <c r="C1613" s="123" t="s">
        <v>3414</v>
      </c>
      <c r="D1613" t="s">
        <v>11907</v>
      </c>
      <c r="E1613"/>
      <c r="F1613"/>
      <c r="G1613"/>
      <c r="H1613"/>
      <c r="I1613"/>
      <c r="J1613"/>
      <c r="K1613" s="123"/>
      <c r="L1613" t="s">
        <v>2320</v>
      </c>
      <c r="M1613" s="319" t="str">
        <f>VLOOKUP(TRIM(B1613),'Team Rosters'!$B$1:$N$3777,2,FALSE)</f>
        <v>TOR</v>
      </c>
      <c r="N1613" s="320">
        <f>VLOOKUP(TRIM(B1613),BirthdateDraft!$A$1:$M$7865,2,FALSE)</f>
        <v>36958</v>
      </c>
      <c r="O1613" s="99">
        <v>2024</v>
      </c>
    </row>
    <row r="1614" spans="1:15" ht="12.75" hidden="1" customHeight="1">
      <c r="A1614" s="266" t="str">
        <f>Table16[[#This Row],[PosiDT $ $ $ions2]]</f>
        <v>WR KOR PR</v>
      </c>
      <c r="B1614" s="89" t="s">
        <v>7419</v>
      </c>
      <c r="C1614" s="123" t="s">
        <v>798</v>
      </c>
      <c r="D1614" t="s">
        <v>11907</v>
      </c>
      <c r="E1614"/>
      <c r="F1614"/>
      <c r="G1614"/>
      <c r="H1614"/>
      <c r="I1614"/>
      <c r="J1614"/>
      <c r="K1614" s="123"/>
      <c r="L1614" t="s">
        <v>9314</v>
      </c>
      <c r="M1614" s="319" t="str">
        <f>VLOOKUP(TRIM(B1614),'Team Rosters'!$B$1:$N$3777,2,FALSE)</f>
        <v>NYC</v>
      </c>
      <c r="N1614" s="320">
        <f>VLOOKUP(TRIM(B1614),BirthdateDraft!$A$1:$M$7865,2,FALSE)</f>
        <v>35353</v>
      </c>
      <c r="O1614" s="99">
        <v>2024</v>
      </c>
    </row>
    <row r="1615" spans="1:15" ht="12.75" hidden="1" customHeight="1">
      <c r="A1615" s="266" t="str">
        <f>Table16[[#This Row],[PosiDT $ $ $ions2]]</f>
        <v>WR KOR PR</v>
      </c>
      <c r="B1615" s="89" t="s">
        <v>6282</v>
      </c>
      <c r="C1615" s="123" t="s">
        <v>796</v>
      </c>
      <c r="D1615" t="s">
        <v>11907</v>
      </c>
      <c r="E1615"/>
      <c r="F1615"/>
      <c r="G1615"/>
      <c r="H1615"/>
      <c r="I1615"/>
      <c r="J1615"/>
      <c r="K1615" s="123"/>
      <c r="L1615" t="s">
        <v>9316</v>
      </c>
      <c r="M1615" s="319" t="str">
        <f>VLOOKUP(TRIM(B1615),'Team Rosters'!$B$1:$N$3777,2,FALSE)</f>
        <v>BIR</v>
      </c>
      <c r="N1615" s="320">
        <f>VLOOKUP(TRIM(B1615),BirthdateDraft!$A$1:$M$7865,2,FALSE)</f>
        <v>34798</v>
      </c>
      <c r="O1615" s="99">
        <v>2024</v>
      </c>
    </row>
    <row r="1616" spans="1:15" ht="12.75" hidden="1" customHeight="1">
      <c r="A1616" s="266" t="str">
        <f>Table16[[#This Row],[PosiDT $ $ $ions2]]</f>
        <v>WR KOR PR</v>
      </c>
      <c r="B1616" s="89" t="s">
        <v>11200</v>
      </c>
      <c r="C1616" s="123" t="s">
        <v>808</v>
      </c>
      <c r="D1616" t="s">
        <v>11907</v>
      </c>
      <c r="E1616"/>
      <c r="F1616"/>
      <c r="G1616"/>
      <c r="H1616"/>
      <c r="I1616"/>
      <c r="J1616"/>
      <c r="K1616" s="123"/>
      <c r="L1616" t="s">
        <v>9314</v>
      </c>
      <c r="M1616" s="319" t="str">
        <f>VLOOKUP(TRIM(B1616),'Team Rosters'!$B$1:$N$3777,2,FALSE)</f>
        <v>LON</v>
      </c>
      <c r="N1616" s="320">
        <f>VLOOKUP(TRIM(B1616),BirthdateDraft!$A$1:$M$7865,2,FALSE)</f>
        <v>37334</v>
      </c>
      <c r="O1616" s="99">
        <v>2024</v>
      </c>
    </row>
    <row r="1617" spans="1:15" ht="12.75" hidden="1" customHeight="1">
      <c r="A1617" s="266" t="str">
        <f>Table16[[#This Row],[PosiDT $ $ $ions2]]</f>
        <v>WR KOR PR</v>
      </c>
      <c r="B1617" s="89" t="s">
        <v>9934</v>
      </c>
      <c r="C1617" s="123" t="s">
        <v>791</v>
      </c>
      <c r="D1617" t="s">
        <v>11907</v>
      </c>
      <c r="E1617"/>
      <c r="F1617"/>
      <c r="G1617"/>
      <c r="H1617"/>
      <c r="I1617"/>
      <c r="J1617"/>
      <c r="K1617" s="123"/>
      <c r="L1617" t="s">
        <v>9316</v>
      </c>
      <c r="M1617" s="319" t="str">
        <f>VLOOKUP(TRIM(B1617),'Team Rosters'!$B$1:$N$3777,2,FALSE)</f>
        <v>FER</v>
      </c>
      <c r="N1617" s="320">
        <f>VLOOKUP(TRIM(B1617),BirthdateDraft!$A$1:$M$7865,2,FALSE)</f>
        <v>36038</v>
      </c>
      <c r="O1617" s="99">
        <v>2024</v>
      </c>
    </row>
    <row r="1618" spans="1:15" ht="12.75" hidden="1" customHeight="1">
      <c r="A1618" s="266" t="str">
        <f>Table16[[#This Row],[PosiDT $ $ $ions2]]</f>
        <v>WR KOR PR</v>
      </c>
      <c r="B1618" s="89" t="s">
        <v>10278</v>
      </c>
      <c r="C1618" s="123" t="s">
        <v>806</v>
      </c>
      <c r="D1618" t="s">
        <v>11907</v>
      </c>
      <c r="E1618"/>
      <c r="F1618"/>
      <c r="G1618"/>
      <c r="H1618"/>
      <c r="I1618"/>
      <c r="J1618"/>
      <c r="K1618" s="123"/>
      <c r="L1618" t="s">
        <v>9316</v>
      </c>
      <c r="M1618" s="319" t="str">
        <f>VLOOKUP(TRIM(B1618),'Team Rosters'!$B$1:$N$3777,2,FALSE)</f>
        <v>VER</v>
      </c>
      <c r="N1618" s="320">
        <f>VLOOKUP(TRIM(B1618),BirthdateDraft!$A$1:$M$7865,2,FALSE)</f>
        <v>36517</v>
      </c>
      <c r="O1618" s="99">
        <v>2024</v>
      </c>
    </row>
    <row r="1619" spans="1:15" ht="12.75" hidden="1" customHeight="1">
      <c r="A1619" s="266" t="str">
        <f>Table16[[#This Row],[PosiDT $ $ $ions2]]</f>
        <v>WR KOR PR</v>
      </c>
      <c r="B1619" s="89" t="s">
        <v>10284</v>
      </c>
      <c r="C1619" s="123" t="s">
        <v>82</v>
      </c>
      <c r="D1619" t="s">
        <v>11907</v>
      </c>
      <c r="E1619"/>
      <c r="F1619"/>
      <c r="G1619"/>
      <c r="H1619"/>
      <c r="I1619"/>
      <c r="J1619"/>
      <c r="K1619" s="123"/>
      <c r="L1619" t="s">
        <v>9317</v>
      </c>
      <c r="M1619" s="319" t="str">
        <f>VLOOKUP(TRIM(B1619),'Team Rosters'!$B$1:$N$3777,2,FALSE)</f>
        <v>TOL</v>
      </c>
      <c r="N1619" s="320">
        <f>VLOOKUP(TRIM(B1619),BirthdateDraft!$A$1:$M$7865,2,FALSE)</f>
        <v>35279</v>
      </c>
      <c r="O1619" s="99">
        <v>2024</v>
      </c>
    </row>
    <row r="1620" spans="1:15" ht="12.75" hidden="1" customHeight="1">
      <c r="A1620" s="266" t="str">
        <f>Table16[[#This Row],[PosiDT $ $ $ions2]]</f>
        <v>WR PR</v>
      </c>
      <c r="B1620" s="89" t="s">
        <v>10967</v>
      </c>
      <c r="C1620" s="123" t="s">
        <v>803</v>
      </c>
      <c r="D1620" t="s">
        <v>11908</v>
      </c>
      <c r="E1620"/>
      <c r="F1620"/>
      <c r="G1620"/>
      <c r="H1620"/>
      <c r="I1620"/>
      <c r="J1620"/>
      <c r="K1620" s="123"/>
      <c r="L1620" t="s">
        <v>9317</v>
      </c>
      <c r="M1620" s="319" t="str">
        <f>VLOOKUP(TRIM(B1620),'Team Rosters'!$B$1:$N$3777,2,FALSE)</f>
        <v>BEA</v>
      </c>
      <c r="N1620" s="320">
        <f>VLOOKUP(TRIM(B1620),BirthdateDraft!$A$1:$M$7865,2,FALSE)</f>
        <v>36243</v>
      </c>
      <c r="O1620" s="99">
        <v>2024</v>
      </c>
    </row>
    <row r="1621" spans="1:15" ht="12.75" hidden="1" customHeight="1">
      <c r="A1621" s="266" t="str">
        <f>Table16[[#This Row],[PosiDT $ $ $ions2]]</f>
        <v>WR PR</v>
      </c>
      <c r="B1621" s="89" t="s">
        <v>5174</v>
      </c>
      <c r="C1621" s="123" t="s">
        <v>800</v>
      </c>
      <c r="D1621" t="s">
        <v>11908</v>
      </c>
      <c r="E1621"/>
      <c r="F1621"/>
      <c r="G1621"/>
      <c r="H1621"/>
      <c r="I1621"/>
      <c r="J1621"/>
      <c r="K1621" s="123"/>
      <c r="L1621" t="s">
        <v>9316</v>
      </c>
      <c r="M1621" s="319" t="str">
        <f>VLOOKUP(TRIM(B1621),'Team Rosters'!$B$1:$N$3777,2,FALSE)</f>
        <v>AST</v>
      </c>
      <c r="N1621" s="320">
        <f>VLOOKUP(TRIM(B1621),BirthdateDraft!$A$1:$M$7865,2,FALSE)</f>
        <v>34137</v>
      </c>
      <c r="O1621" s="99">
        <v>2024</v>
      </c>
    </row>
    <row r="1622" spans="1:15" ht="12.75" hidden="1" customHeight="1">
      <c r="A1622" s="266" t="str">
        <f>Table16[[#This Row],[PosiDT $ $ $ions2]]</f>
        <v>WR PR</v>
      </c>
      <c r="B1622" s="89" t="s">
        <v>11041</v>
      </c>
      <c r="C1622" s="123" t="s">
        <v>85</v>
      </c>
      <c r="D1622" t="s">
        <v>11908</v>
      </c>
      <c r="E1622"/>
      <c r="F1622"/>
      <c r="G1622"/>
      <c r="H1622"/>
      <c r="I1622"/>
      <c r="J1622"/>
      <c r="K1622" s="123"/>
      <c r="L1622" t="s">
        <v>9317</v>
      </c>
      <c r="M1622" s="319" t="str">
        <f>VLOOKUP(TRIM(B1622),'Team Rosters'!$B$1:$N$3777,2,FALSE)</f>
        <v>ACM</v>
      </c>
      <c r="N1622" s="320">
        <f>VLOOKUP(TRIM(B1622),BirthdateDraft!$A$1:$M$7865,2,FALSE)</f>
        <v>36462</v>
      </c>
      <c r="O1622" s="99">
        <v>2024</v>
      </c>
    </row>
    <row r="1623" spans="1:15" ht="12.75" hidden="1" customHeight="1">
      <c r="A1623" s="266" t="str">
        <f>Table16[[#This Row],[PosiDT $ $ $ions2]]</f>
        <v>WR PR</v>
      </c>
      <c r="B1623" s="89" t="s">
        <v>11049</v>
      </c>
      <c r="C1623" s="123" t="s">
        <v>785</v>
      </c>
      <c r="D1623" t="s">
        <v>11908</v>
      </c>
      <c r="E1623"/>
      <c r="F1623"/>
      <c r="G1623"/>
      <c r="H1623"/>
      <c r="I1623"/>
      <c r="J1623"/>
      <c r="K1623" s="123"/>
      <c r="L1623" t="s">
        <v>9314</v>
      </c>
      <c r="M1623" s="319" t="str">
        <f>VLOOKUP(TRIM(B1623),'Team Rosters'!$B$1:$N$3777,2,FALSE)</f>
        <v>BIR</v>
      </c>
      <c r="N1623" s="320">
        <f>VLOOKUP(TRIM(B1623),BirthdateDraft!$A$1:$M$7865,2,FALSE)</f>
        <v>36868</v>
      </c>
      <c r="O1623" s="99">
        <v>2024</v>
      </c>
    </row>
    <row r="1624" spans="1:15" ht="12.75" hidden="1" customHeight="1">
      <c r="A1624" s="266" t="str">
        <f>Table16[[#This Row],[PosiDT $ $ $ions2]]</f>
        <v>WR PR</v>
      </c>
      <c r="B1624" s="89" t="s">
        <v>10297</v>
      </c>
      <c r="C1624" s="123" t="s">
        <v>814</v>
      </c>
      <c r="D1624" t="s">
        <v>11908</v>
      </c>
      <c r="E1624"/>
      <c r="F1624"/>
      <c r="G1624"/>
      <c r="H1624"/>
      <c r="I1624"/>
      <c r="J1624"/>
      <c r="K1624" s="123"/>
      <c r="L1624" t="s">
        <v>9316</v>
      </c>
      <c r="M1624" s="319" t="str">
        <f>VLOOKUP(TRIM(B1624),'Team Rosters'!$B$1:$N$3777,2,FALSE)</f>
        <v>WES</v>
      </c>
      <c r="N1624" s="320">
        <f>VLOOKUP(TRIM(B1624),BirthdateDraft!$A$1:$M$7865,2,FALSE)</f>
        <v>35768</v>
      </c>
      <c r="O1624" s="99">
        <v>2024</v>
      </c>
    </row>
    <row r="1625" spans="1:15" ht="12.75" hidden="1" customHeight="1">
      <c r="A1625" s="266" t="str">
        <f>Table16[[#This Row],[PosiDT $ $ $ions2]]</f>
        <v>WR PR</v>
      </c>
      <c r="B1625" s="89" t="s">
        <v>9924</v>
      </c>
      <c r="C1625" s="123" t="s">
        <v>81</v>
      </c>
      <c r="D1625" t="s">
        <v>11908</v>
      </c>
      <c r="E1625"/>
      <c r="F1625"/>
      <c r="G1625"/>
      <c r="H1625"/>
      <c r="I1625"/>
      <c r="J1625"/>
      <c r="K1625" s="123"/>
      <c r="L1625" t="s">
        <v>9316</v>
      </c>
      <c r="M1625" s="319" t="str">
        <f>VLOOKUP(TRIM(B1625),'Team Rosters'!$B$1:$N$3777,2,FALSE)</f>
        <v>DAY</v>
      </c>
      <c r="N1625" s="320" t="e">
        <f>VLOOKUP(TRIM(B1625),BirthdateDraft!$A$1:$M$7865,2,FALSE)</f>
        <v>#N/A</v>
      </c>
      <c r="O1625" s="99">
        <v>2024</v>
      </c>
    </row>
    <row r="1626" spans="1:15" ht="12.75" hidden="1" customHeight="1">
      <c r="A1626" s="266" t="str">
        <f>Table16[[#This Row],[PosiDT $ $ $ions2]]</f>
        <v>WR PR</v>
      </c>
      <c r="B1626" s="89" t="s">
        <v>8222</v>
      </c>
      <c r="C1626" s="123" t="s">
        <v>2798</v>
      </c>
      <c r="D1626" t="s">
        <v>11908</v>
      </c>
      <c r="E1626"/>
      <c r="F1626"/>
      <c r="G1626"/>
      <c r="H1626"/>
      <c r="I1626"/>
      <c r="J1626"/>
      <c r="K1626" s="123"/>
      <c r="L1626" t="s">
        <v>9316</v>
      </c>
      <c r="M1626" s="319" t="str">
        <f>VLOOKUP(TRIM(B1626),'Team Rosters'!$B$1:$N$3777,2,FALSE)</f>
        <v>JER</v>
      </c>
      <c r="N1626" s="320">
        <f>VLOOKUP(TRIM(B1626),BirthdateDraft!$A$1:$M$7865,2,FALSE)</f>
        <v>34954</v>
      </c>
      <c r="O1626" s="99">
        <v>2024</v>
      </c>
    </row>
    <row r="1627" spans="1:15" ht="12.75" hidden="1" customHeight="1">
      <c r="A1627" s="266" t="str">
        <f>Table16[[#This Row],[PosiDT $ $ $ions2]]</f>
        <v>WR PR</v>
      </c>
      <c r="B1627" s="89" t="s">
        <v>5740</v>
      </c>
      <c r="C1627" s="123" t="s">
        <v>83</v>
      </c>
      <c r="D1627" t="s">
        <v>11908</v>
      </c>
      <c r="E1627"/>
      <c r="F1627"/>
      <c r="G1627"/>
      <c r="H1627"/>
      <c r="I1627"/>
      <c r="J1627"/>
      <c r="K1627" s="123"/>
      <c r="L1627" t="s">
        <v>2320</v>
      </c>
      <c r="M1627" s="319" t="str">
        <f>VLOOKUP(TRIM(B1627),'Team Rosters'!$B$1:$N$3777,2,FALSE)</f>
        <v>DEL</v>
      </c>
      <c r="N1627" s="320">
        <f>VLOOKUP(TRIM(B1627),BirthdateDraft!$A$1:$M$7865,2,FALSE)</f>
        <v>34554</v>
      </c>
      <c r="O1627" s="99">
        <v>2024</v>
      </c>
    </row>
    <row r="1628" spans="1:15" ht="12.75" hidden="1" customHeight="1">
      <c r="A1628" s="266" t="str">
        <f>Table16[[#This Row],[PosiDT $ $ $ions2]]</f>
        <v>WR PR</v>
      </c>
      <c r="B1628" s="89" t="s">
        <v>11241</v>
      </c>
      <c r="C1628" s="123" t="s">
        <v>817</v>
      </c>
      <c r="D1628" t="s">
        <v>11908</v>
      </c>
      <c r="E1628"/>
      <c r="F1628"/>
      <c r="G1628"/>
      <c r="H1628"/>
      <c r="I1628"/>
      <c r="J1628"/>
      <c r="K1628" s="123"/>
      <c r="L1628" t="s">
        <v>2320</v>
      </c>
      <c r="M1628" s="319" t="str">
        <f>VLOOKUP(TRIM(B1628),'Team Rosters'!$B$1:$N$3777,2,FALSE)</f>
        <v>BIR</v>
      </c>
      <c r="N1628" s="320">
        <f>VLOOKUP(TRIM(B1628),BirthdateDraft!$A$1:$M$7865,2,FALSE)</f>
        <v>36644</v>
      </c>
      <c r="O1628" s="99">
        <v>2024</v>
      </c>
    </row>
    <row r="1629" spans="1:15" ht="12.75" hidden="1" customHeight="1">
      <c r="A1629" s="266" t="str">
        <f>Table16[[#This Row],[PosiDT $ $ $ions2]]</f>
        <v>WR PR</v>
      </c>
      <c r="B1629" s="89" t="s">
        <v>11341</v>
      </c>
      <c r="C1629" s="123" t="s">
        <v>805</v>
      </c>
      <c r="D1629" t="s">
        <v>11908</v>
      </c>
      <c r="E1629"/>
      <c r="F1629"/>
      <c r="G1629"/>
      <c r="H1629"/>
      <c r="I1629"/>
      <c r="J1629"/>
      <c r="K1629" s="123"/>
      <c r="L1629" t="s">
        <v>9317</v>
      </c>
      <c r="M1629" s="319" t="str">
        <f>VLOOKUP(TRIM(B1629),'Team Rosters'!$B$1:$N$3777,2,FALSE)</f>
        <v>TOR</v>
      </c>
      <c r="N1629" s="320">
        <f>VLOOKUP(TRIM(B1629),BirthdateDraft!$A$1:$M$7865,2,FALSE)</f>
        <v>37336</v>
      </c>
      <c r="O1629" s="99">
        <v>2024</v>
      </c>
    </row>
  </sheetData>
  <phoneticPr fontId="114" type="noConversion"/>
  <conditionalFormatting sqref="B831">
    <cfRule type="duplicateValues" dxfId="330" priority="1"/>
  </conditionalFormatting>
  <conditionalFormatting sqref="I336:J559">
    <cfRule type="cellIs" dxfId="329" priority="9" stopIfTrue="1" operator="equal">
      <formula>6</formula>
    </cfRule>
    <cfRule type="cellIs" dxfId="328" priority="10" stopIfTrue="1" operator="equal">
      <formula>5</formula>
    </cfRule>
    <cfRule type="cellIs" dxfId="327" priority="11" stopIfTrue="1" operator="equal">
      <formula>4</formula>
    </cfRule>
  </conditionalFormatting>
  <conditionalFormatting sqref="K336:K559">
    <cfRule type="cellIs" dxfId="326" priority="12" stopIfTrue="1" operator="equal">
      <formula>7</formula>
    </cfRule>
    <cfRule type="cellIs" dxfId="325" priority="13" stopIfTrue="1" operator="equal">
      <formula>5</formula>
    </cfRule>
    <cfRule type="cellIs" dxfId="324" priority="14" stopIfTrue="1" operator="equal">
      <formula>4</formula>
    </cfRule>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U1280"/>
  <sheetViews>
    <sheetView workbookViewId="0"/>
  </sheetViews>
  <sheetFormatPr defaultColWidth="8.85546875" defaultRowHeight="17.100000000000001" customHeight="1"/>
  <cols>
    <col min="1" max="1" width="14.42578125" style="8" customWidth="1"/>
    <col min="2" max="2" width="19.5703125" customWidth="1"/>
    <col min="3" max="3" width="15.5703125" style="8" customWidth="1"/>
    <col min="4" max="4" width="17.85546875" customWidth="1"/>
    <col min="5" max="5" width="17.5703125" style="8" customWidth="1"/>
    <col min="6" max="6" width="19.42578125" customWidth="1"/>
    <col min="7" max="7" width="14.5703125" style="8" customWidth="1"/>
    <col min="8" max="8" width="23.140625" customWidth="1"/>
    <col min="9" max="9" width="14.85546875" style="8" customWidth="1"/>
    <col min="10" max="10" width="20.5703125" customWidth="1"/>
    <col min="11" max="11" width="14.85546875" bestFit="1" customWidth="1"/>
    <col min="12" max="12" width="17.7109375" customWidth="1"/>
    <col min="13" max="13" width="19.5703125" customWidth="1"/>
    <col min="14" max="14" width="37.140625" customWidth="1"/>
  </cols>
  <sheetData>
    <row r="1" spans="1:21" ht="20.25">
      <c r="B1" s="8"/>
      <c r="E1"/>
      <c r="G1"/>
      <c r="I1"/>
      <c r="J1" s="8"/>
      <c r="M1" s="8"/>
      <c r="N1" s="9" t="s">
        <v>9377</v>
      </c>
      <c r="O1" s="9"/>
      <c r="P1" s="8"/>
      <c r="R1" s="8"/>
      <c r="T1" s="8"/>
      <c r="U1" s="8"/>
    </row>
    <row r="2" spans="1:21" ht="15">
      <c r="A2" s="106" t="s">
        <v>5955</v>
      </c>
      <c r="B2" s="106"/>
      <c r="C2" s="106"/>
      <c r="D2" s="106" t="s">
        <v>5956</v>
      </c>
      <c r="E2" s="106"/>
      <c r="F2" s="106"/>
      <c r="G2" s="106" t="s">
        <v>5953</v>
      </c>
      <c r="I2"/>
      <c r="J2" s="106" t="s">
        <v>5954</v>
      </c>
      <c r="M2" s="106" t="s">
        <v>5957</v>
      </c>
      <c r="N2" s="106"/>
      <c r="O2" s="106"/>
      <c r="Q2" s="34" t="s">
        <v>8250</v>
      </c>
      <c r="R2" s="10" t="s">
        <v>8251</v>
      </c>
    </row>
    <row r="3" spans="1:21" ht="22.5" customHeight="1">
      <c r="A3" s="107" t="s">
        <v>2486</v>
      </c>
      <c r="B3" s="154" t="s">
        <v>9399</v>
      </c>
      <c r="C3" s="154" t="s">
        <v>10382</v>
      </c>
      <c r="D3" s="277" t="s">
        <v>2486</v>
      </c>
      <c r="E3" s="265" t="s">
        <v>10387</v>
      </c>
      <c r="F3" s="154" t="s">
        <v>10436</v>
      </c>
      <c r="G3" s="277" t="s">
        <v>2486</v>
      </c>
      <c r="H3" s="148" t="s">
        <v>9502</v>
      </c>
      <c r="I3" s="143" t="s">
        <v>10483</v>
      </c>
      <c r="J3" s="277" t="s">
        <v>2486</v>
      </c>
      <c r="K3" s="154" t="s">
        <v>5763</v>
      </c>
      <c r="L3" s="154" t="s">
        <v>10605</v>
      </c>
      <c r="M3" s="107" t="s">
        <v>2486</v>
      </c>
      <c r="N3" s="154" t="s">
        <v>9399</v>
      </c>
      <c r="O3" s="154" t="s">
        <v>10684</v>
      </c>
      <c r="P3" s="107" t="s">
        <v>2486</v>
      </c>
      <c r="Q3" t="s">
        <v>9399</v>
      </c>
      <c r="R3" t="s">
        <v>5763</v>
      </c>
    </row>
    <row r="4" spans="1:21" ht="12.75">
      <c r="A4" s="107" t="s">
        <v>2487</v>
      </c>
      <c r="B4" s="154" t="s">
        <v>6296</v>
      </c>
      <c r="C4" s="154" t="s">
        <v>10383</v>
      </c>
      <c r="D4" s="277" t="s">
        <v>2487</v>
      </c>
      <c r="E4" s="265" t="s">
        <v>10379</v>
      </c>
      <c r="F4" s="154" t="s">
        <v>10437</v>
      </c>
      <c r="G4" s="277" t="s">
        <v>2487</v>
      </c>
      <c r="H4" s="265" t="s">
        <v>10404</v>
      </c>
      <c r="I4" s="280" t="s">
        <v>10080</v>
      </c>
      <c r="J4" s="277" t="s">
        <v>2487</v>
      </c>
      <c r="K4" s="154" t="s">
        <v>10643</v>
      </c>
      <c r="L4" s="154" t="s">
        <v>10606</v>
      </c>
      <c r="M4" s="107" t="s">
        <v>2487</v>
      </c>
      <c r="N4" s="265" t="s">
        <v>9431</v>
      </c>
      <c r="O4" s="154" t="s">
        <v>10675</v>
      </c>
      <c r="P4" s="107" t="s">
        <v>2487</v>
      </c>
      <c r="Q4" t="s">
        <v>6296</v>
      </c>
      <c r="R4" t="s">
        <v>6296</v>
      </c>
    </row>
    <row r="5" spans="1:21" ht="22.5">
      <c r="A5" s="107" t="s">
        <v>2488</v>
      </c>
      <c r="B5" s="154" t="s">
        <v>5763</v>
      </c>
      <c r="C5" s="154" t="s">
        <v>10384</v>
      </c>
      <c r="D5" s="277" t="s">
        <v>2488</v>
      </c>
      <c r="E5" s="148" t="s">
        <v>9879</v>
      </c>
      <c r="F5" s="143" t="s">
        <v>10438</v>
      </c>
      <c r="G5" s="277" t="s">
        <v>2488</v>
      </c>
      <c r="H5" s="265" t="s">
        <v>10649</v>
      </c>
      <c r="I5" s="154" t="s">
        <v>10583</v>
      </c>
      <c r="J5" s="277" t="s">
        <v>2488</v>
      </c>
      <c r="K5" s="154" t="s">
        <v>9399</v>
      </c>
      <c r="L5" s="154" t="s">
        <v>9846</v>
      </c>
      <c r="M5" s="107" t="s">
        <v>2488</v>
      </c>
      <c r="N5" s="154" t="s">
        <v>5763</v>
      </c>
      <c r="O5" s="154" t="s">
        <v>10676</v>
      </c>
      <c r="P5" s="107" t="s">
        <v>2488</v>
      </c>
      <c r="Q5" t="s">
        <v>5763</v>
      </c>
      <c r="R5" t="s">
        <v>9399</v>
      </c>
    </row>
    <row r="6" spans="1:21" ht="12.75">
      <c r="A6" s="107" t="s">
        <v>2625</v>
      </c>
      <c r="B6" s="154" t="s">
        <v>4673</v>
      </c>
      <c r="C6" s="154" t="s">
        <v>10385</v>
      </c>
      <c r="D6" s="277" t="s">
        <v>2625</v>
      </c>
      <c r="E6" s="265" t="s">
        <v>10389</v>
      </c>
      <c r="F6" s="154" t="s">
        <v>10439</v>
      </c>
      <c r="G6" s="277" t="s">
        <v>2625</v>
      </c>
      <c r="H6" s="154" t="s">
        <v>4673</v>
      </c>
      <c r="I6" s="154" t="s">
        <v>10584</v>
      </c>
      <c r="J6" s="277" t="s">
        <v>2625</v>
      </c>
      <c r="K6" s="154" t="s">
        <v>10327</v>
      </c>
      <c r="L6" s="154" t="s">
        <v>10607</v>
      </c>
      <c r="M6" s="107" t="s">
        <v>2625</v>
      </c>
      <c r="N6" s="154" t="s">
        <v>4673</v>
      </c>
      <c r="O6" s="154" t="s">
        <v>10677</v>
      </c>
      <c r="P6" s="107" t="s">
        <v>2625</v>
      </c>
      <c r="Q6" t="s">
        <v>4673</v>
      </c>
      <c r="R6" t="s">
        <v>10327</v>
      </c>
    </row>
    <row r="7" spans="1:21" ht="12.75">
      <c r="A7" s="107" t="s">
        <v>2626</v>
      </c>
      <c r="B7" s="265" t="s">
        <v>10391</v>
      </c>
      <c r="C7" s="154" t="s">
        <v>10392</v>
      </c>
      <c r="D7" s="277" t="s">
        <v>2626</v>
      </c>
      <c r="E7" s="265" t="s">
        <v>10419</v>
      </c>
      <c r="F7" s="154" t="s">
        <v>10440</v>
      </c>
      <c r="G7" s="277" t="s">
        <v>2626</v>
      </c>
      <c r="H7" s="154" t="s">
        <v>10327</v>
      </c>
      <c r="I7" s="154" t="s">
        <v>10585</v>
      </c>
      <c r="J7" s="277" t="s">
        <v>2626</v>
      </c>
      <c r="K7" s="154" t="s">
        <v>4673</v>
      </c>
      <c r="L7" s="154" t="s">
        <v>10608</v>
      </c>
      <c r="M7" s="107" t="s">
        <v>2626</v>
      </c>
      <c r="N7" s="154" t="s">
        <v>10327</v>
      </c>
      <c r="O7" s="154" t="s">
        <v>7803</v>
      </c>
      <c r="P7" s="107" t="s">
        <v>2626</v>
      </c>
      <c r="Q7" t="s">
        <v>10327</v>
      </c>
      <c r="R7" t="s">
        <v>4673</v>
      </c>
    </row>
    <row r="8" spans="1:21" ht="12.75">
      <c r="A8" s="107" t="s">
        <v>2627</v>
      </c>
      <c r="B8" s="154" t="s">
        <v>618</v>
      </c>
      <c r="C8" s="154" t="s">
        <v>10395</v>
      </c>
      <c r="D8" s="277" t="s">
        <v>2627</v>
      </c>
      <c r="E8" s="154" t="s">
        <v>950</v>
      </c>
      <c r="F8" s="154" t="s">
        <v>10441</v>
      </c>
      <c r="G8" s="277" t="s">
        <v>2627</v>
      </c>
      <c r="H8" s="148" t="s">
        <v>9623</v>
      </c>
      <c r="I8" s="143" t="s">
        <v>10586</v>
      </c>
      <c r="J8" s="277" t="s">
        <v>2627</v>
      </c>
      <c r="K8" s="265" t="s">
        <v>9873</v>
      </c>
      <c r="L8" s="154" t="s">
        <v>10609</v>
      </c>
      <c r="M8" s="107" t="s">
        <v>2627</v>
      </c>
      <c r="N8" s="154" t="s">
        <v>618</v>
      </c>
      <c r="O8" s="154" t="s">
        <v>10678</v>
      </c>
      <c r="P8" s="107" t="s">
        <v>2627</v>
      </c>
      <c r="Q8" t="s">
        <v>618</v>
      </c>
      <c r="R8" t="s">
        <v>950</v>
      </c>
    </row>
    <row r="9" spans="1:21" ht="12.75">
      <c r="A9" s="107" t="s">
        <v>2492</v>
      </c>
      <c r="B9" s="154" t="s">
        <v>9437</v>
      </c>
      <c r="C9" s="154" t="s">
        <v>10396</v>
      </c>
      <c r="D9" s="277" t="s">
        <v>2492</v>
      </c>
      <c r="E9" s="265" t="s">
        <v>10380</v>
      </c>
      <c r="F9" s="154" t="s">
        <v>10442</v>
      </c>
      <c r="G9" s="277" t="s">
        <v>2492</v>
      </c>
      <c r="H9" s="264" t="s">
        <v>9880</v>
      </c>
      <c r="I9" s="281" t="s">
        <v>10587</v>
      </c>
      <c r="J9" s="277" t="s">
        <v>2492</v>
      </c>
      <c r="K9" s="265" t="s">
        <v>10646</v>
      </c>
      <c r="L9" s="154" t="s">
        <v>10610</v>
      </c>
      <c r="M9" s="107" t="s">
        <v>2492</v>
      </c>
      <c r="N9" s="154" t="s">
        <v>10464</v>
      </c>
      <c r="O9" s="154" t="s">
        <v>10680</v>
      </c>
      <c r="P9" s="107" t="s">
        <v>2492</v>
      </c>
      <c r="Q9" t="s">
        <v>9437</v>
      </c>
      <c r="R9" t="s">
        <v>9437</v>
      </c>
    </row>
    <row r="10" spans="1:21" ht="12.75">
      <c r="A10" s="107" t="s">
        <v>2493</v>
      </c>
      <c r="B10" s="265" t="s">
        <v>10400</v>
      </c>
      <c r="C10" s="154" t="s">
        <v>10402</v>
      </c>
      <c r="D10" s="277" t="s">
        <v>2493</v>
      </c>
      <c r="E10" s="154" t="s">
        <v>618</v>
      </c>
      <c r="F10" s="154" t="s">
        <v>10443</v>
      </c>
      <c r="G10" s="277" t="s">
        <v>2493</v>
      </c>
      <c r="H10" s="265" t="s">
        <v>10433</v>
      </c>
      <c r="I10" s="154" t="s">
        <v>10588</v>
      </c>
      <c r="J10" s="277" t="s">
        <v>2493</v>
      </c>
      <c r="K10" s="154" t="s">
        <v>618</v>
      </c>
      <c r="L10" s="154" t="s">
        <v>10611</v>
      </c>
      <c r="M10" s="107" t="s">
        <v>2493</v>
      </c>
      <c r="N10" s="154" t="s">
        <v>10413</v>
      </c>
      <c r="O10" s="154" t="s">
        <v>10679</v>
      </c>
      <c r="P10" s="107" t="s">
        <v>2493</v>
      </c>
      <c r="Q10" t="s">
        <v>950</v>
      </c>
      <c r="R10" t="s">
        <v>618</v>
      </c>
    </row>
    <row r="11" spans="1:21" ht="12.75" customHeight="1">
      <c r="A11" s="107" t="s">
        <v>2494</v>
      </c>
      <c r="B11" s="265" t="s">
        <v>10401</v>
      </c>
      <c r="C11" s="154" t="s">
        <v>10403</v>
      </c>
      <c r="D11" s="277" t="s">
        <v>2494</v>
      </c>
      <c r="E11" s="148" t="s">
        <v>10361</v>
      </c>
      <c r="F11" s="143" t="s">
        <v>10444</v>
      </c>
      <c r="G11" s="277" t="s">
        <v>2494</v>
      </c>
      <c r="H11" s="265" t="s">
        <v>9484</v>
      </c>
      <c r="I11" s="154" t="s">
        <v>10589</v>
      </c>
      <c r="J11" s="277" t="s">
        <v>2494</v>
      </c>
      <c r="K11" s="148" t="s">
        <v>10627</v>
      </c>
      <c r="L11" s="143" t="s">
        <v>10612</v>
      </c>
      <c r="M11" s="107" t="s">
        <v>2494</v>
      </c>
      <c r="N11" s="154" t="s">
        <v>6345</v>
      </c>
      <c r="O11" s="154" t="s">
        <v>10695</v>
      </c>
      <c r="P11" s="107" t="s">
        <v>2494</v>
      </c>
      <c r="Q11" t="s">
        <v>6345</v>
      </c>
      <c r="R11" t="s">
        <v>6858</v>
      </c>
    </row>
    <row r="12" spans="1:21" ht="22.5">
      <c r="A12" s="107" t="s">
        <v>2495</v>
      </c>
      <c r="B12" s="148" t="s">
        <v>9505</v>
      </c>
      <c r="C12" s="143" t="s">
        <v>10406</v>
      </c>
      <c r="D12" s="277" t="s">
        <v>2495</v>
      </c>
      <c r="E12" s="265" t="s">
        <v>10374</v>
      </c>
      <c r="F12" s="154" t="s">
        <v>10445</v>
      </c>
      <c r="G12" s="277" t="s">
        <v>2495</v>
      </c>
      <c r="H12" s="148" t="s">
        <v>10336</v>
      </c>
      <c r="I12" s="143" t="s">
        <v>10590</v>
      </c>
      <c r="J12" s="277" t="s">
        <v>2495</v>
      </c>
      <c r="K12" s="265" t="s">
        <v>9380</v>
      </c>
      <c r="L12" s="154" t="s">
        <v>10613</v>
      </c>
      <c r="M12" s="107" t="s">
        <v>2495</v>
      </c>
      <c r="N12" s="154" t="s">
        <v>6858</v>
      </c>
      <c r="O12" s="154" t="s">
        <v>8797</v>
      </c>
      <c r="P12" s="107" t="s">
        <v>2495</v>
      </c>
      <c r="Q12" t="s">
        <v>6858</v>
      </c>
      <c r="R12" t="s">
        <v>10328</v>
      </c>
    </row>
    <row r="13" spans="1:21" ht="22.5">
      <c r="A13" s="107" t="s">
        <v>2496</v>
      </c>
      <c r="B13" s="265" t="s">
        <v>10350</v>
      </c>
      <c r="C13" s="154" t="s">
        <v>10410</v>
      </c>
      <c r="D13" s="277" t="s">
        <v>2496</v>
      </c>
      <c r="E13" s="154" t="s">
        <v>6851</v>
      </c>
      <c r="F13" s="154" t="s">
        <v>10446</v>
      </c>
      <c r="G13" s="277" t="s">
        <v>2496</v>
      </c>
      <c r="H13" s="264" t="s">
        <v>9541</v>
      </c>
      <c r="I13" s="281" t="s">
        <v>10591</v>
      </c>
      <c r="J13" s="277" t="s">
        <v>2496</v>
      </c>
      <c r="K13" s="154" t="s">
        <v>6851</v>
      </c>
      <c r="L13" s="154" t="s">
        <v>10615</v>
      </c>
      <c r="M13" s="107" t="s">
        <v>2496</v>
      </c>
      <c r="N13" s="154" t="s">
        <v>5765</v>
      </c>
      <c r="O13" s="154" t="s">
        <v>10681</v>
      </c>
      <c r="P13" s="107" t="s">
        <v>2496</v>
      </c>
      <c r="Q13" s="10" t="s">
        <v>5765</v>
      </c>
      <c r="R13" s="10" t="s">
        <v>6851</v>
      </c>
    </row>
    <row r="14" spans="1:21" ht="12.75">
      <c r="A14" s="107" t="s">
        <v>2497</v>
      </c>
      <c r="B14" s="154" t="s">
        <v>6851</v>
      </c>
      <c r="C14" s="154" t="s">
        <v>10411</v>
      </c>
      <c r="D14" s="277" t="s">
        <v>2497</v>
      </c>
      <c r="E14" s="154" t="s">
        <v>5765</v>
      </c>
      <c r="F14" s="154" t="s">
        <v>10447</v>
      </c>
      <c r="G14" s="277" t="s">
        <v>2497</v>
      </c>
      <c r="H14" s="154" t="s">
        <v>6851</v>
      </c>
      <c r="I14" s="154" t="s">
        <v>10592</v>
      </c>
      <c r="J14" s="277" t="s">
        <v>2497</v>
      </c>
      <c r="K14" s="265" t="s">
        <v>9627</v>
      </c>
      <c r="L14" s="154" t="s">
        <v>10614</v>
      </c>
      <c r="M14" s="107" t="s">
        <v>2497</v>
      </c>
      <c r="N14" s="154" t="s">
        <v>6851</v>
      </c>
      <c r="O14" s="154" t="s">
        <v>10682</v>
      </c>
      <c r="P14" s="107" t="s">
        <v>2497</v>
      </c>
      <c r="Q14" t="s">
        <v>6851</v>
      </c>
      <c r="R14" s="10" t="s">
        <v>5765</v>
      </c>
    </row>
    <row r="15" spans="1:21" ht="12.75">
      <c r="A15" s="107" t="s">
        <v>2498</v>
      </c>
      <c r="B15" s="265" t="s">
        <v>10393</v>
      </c>
      <c r="C15" s="154" t="s">
        <v>10414</v>
      </c>
      <c r="D15" s="277" t="s">
        <v>2498</v>
      </c>
      <c r="E15" s="154" t="s">
        <v>1649</v>
      </c>
      <c r="F15" s="154" t="s">
        <v>10448</v>
      </c>
      <c r="G15" s="277" t="s">
        <v>2498</v>
      </c>
      <c r="H15" s="154" t="s">
        <v>1649</v>
      </c>
      <c r="I15" s="154" t="s">
        <v>10593</v>
      </c>
      <c r="J15" s="277" t="s">
        <v>2498</v>
      </c>
      <c r="K15" s="154" t="s">
        <v>1649</v>
      </c>
      <c r="L15" s="154" t="s">
        <v>10661</v>
      </c>
      <c r="M15" s="107" t="s">
        <v>2498</v>
      </c>
      <c r="N15" s="154" t="s">
        <v>1649</v>
      </c>
      <c r="O15" s="154" t="s">
        <v>10683</v>
      </c>
      <c r="P15" s="107" t="s">
        <v>2498</v>
      </c>
      <c r="Q15" t="s">
        <v>1649</v>
      </c>
      <c r="R15" t="s">
        <v>1649</v>
      </c>
    </row>
    <row r="16" spans="1:21" ht="12.75">
      <c r="A16" s="107" t="s">
        <v>3272</v>
      </c>
      <c r="B16" s="154" t="s">
        <v>8234</v>
      </c>
      <c r="C16" s="154" t="s">
        <v>10415</v>
      </c>
      <c r="D16" s="277" t="s">
        <v>3272</v>
      </c>
      <c r="E16" s="154" t="s">
        <v>8234</v>
      </c>
      <c r="F16" s="154" t="s">
        <v>10449</v>
      </c>
      <c r="G16" s="277" t="s">
        <v>3272</v>
      </c>
      <c r="H16" s="154" t="s">
        <v>8234</v>
      </c>
      <c r="I16" s="154" t="s">
        <v>10594</v>
      </c>
      <c r="J16" s="277" t="s">
        <v>3272</v>
      </c>
      <c r="K16" s="154" t="s">
        <v>8234</v>
      </c>
      <c r="L16" s="154" t="s">
        <v>10662</v>
      </c>
      <c r="M16" s="107" t="s">
        <v>3272</v>
      </c>
      <c r="N16" s="154" t="s">
        <v>8234</v>
      </c>
      <c r="O16" s="154" t="s">
        <v>10685</v>
      </c>
      <c r="P16" s="107" t="s">
        <v>3272</v>
      </c>
      <c r="Q16" t="s">
        <v>8234</v>
      </c>
      <c r="R16" t="s">
        <v>8234</v>
      </c>
    </row>
    <row r="17" spans="1:18" ht="12.75">
      <c r="A17" s="107" t="s">
        <v>3273</v>
      </c>
      <c r="B17" s="154" t="s">
        <v>9530</v>
      </c>
      <c r="C17" s="154" t="s">
        <v>10416</v>
      </c>
      <c r="D17" s="277" t="s">
        <v>3273</v>
      </c>
      <c r="E17" s="154" t="s">
        <v>7053</v>
      </c>
      <c r="F17" s="154" t="s">
        <v>10453</v>
      </c>
      <c r="G17" s="277" t="s">
        <v>3273</v>
      </c>
      <c r="H17" s="154" t="s">
        <v>7053</v>
      </c>
      <c r="I17" s="154" t="s">
        <v>10595</v>
      </c>
      <c r="J17" s="277" t="s">
        <v>3273</v>
      </c>
      <c r="K17" s="265" t="s">
        <v>10354</v>
      </c>
      <c r="L17" s="154" t="s">
        <v>10663</v>
      </c>
      <c r="M17" s="107" t="s">
        <v>3273</v>
      </c>
      <c r="N17" s="153" t="s">
        <v>10699</v>
      </c>
      <c r="O17" s="154" t="s">
        <v>10707</v>
      </c>
      <c r="P17" s="107" t="s">
        <v>3273</v>
      </c>
      <c r="Q17" t="s">
        <v>7053</v>
      </c>
      <c r="R17" t="s">
        <v>7053</v>
      </c>
    </row>
    <row r="18" spans="1:18" ht="12.75">
      <c r="A18" s="107" t="s">
        <v>3274</v>
      </c>
      <c r="B18" s="154" t="s">
        <v>2400</v>
      </c>
      <c r="C18" s="154" t="s">
        <v>10420</v>
      </c>
      <c r="D18" s="277" t="s">
        <v>3274</v>
      </c>
      <c r="E18" s="154" t="s">
        <v>2400</v>
      </c>
      <c r="F18" s="154" t="s">
        <v>10454</v>
      </c>
      <c r="G18" s="277" t="s">
        <v>3274</v>
      </c>
      <c r="H18" s="154" t="s">
        <v>2400</v>
      </c>
      <c r="I18" s="154" t="s">
        <v>10596</v>
      </c>
      <c r="J18" s="277" t="s">
        <v>3274</v>
      </c>
      <c r="K18" s="154" t="s">
        <v>2400</v>
      </c>
      <c r="L18" s="154" t="s">
        <v>10664</v>
      </c>
      <c r="M18" s="107" t="s">
        <v>3274</v>
      </c>
      <c r="N18" s="154" t="s">
        <v>2400</v>
      </c>
      <c r="O18" s="154" t="s">
        <v>10686</v>
      </c>
      <c r="P18" s="107" t="s">
        <v>3274</v>
      </c>
      <c r="Q18" t="s">
        <v>2400</v>
      </c>
      <c r="R18" t="s">
        <v>2400</v>
      </c>
    </row>
    <row r="19" spans="1:18" ht="12.75">
      <c r="A19" s="107" t="s">
        <v>3275</v>
      </c>
      <c r="B19" s="154" t="s">
        <v>7054</v>
      </c>
      <c r="C19" s="154" t="s">
        <v>10421</v>
      </c>
      <c r="D19" s="277" t="s">
        <v>3275</v>
      </c>
      <c r="E19" s="265" t="s">
        <v>10381</v>
      </c>
      <c r="F19" s="154" t="s">
        <v>10457</v>
      </c>
      <c r="G19" s="277" t="s">
        <v>3275</v>
      </c>
      <c r="H19" s="265" t="s">
        <v>10645</v>
      </c>
      <c r="I19" s="154" t="s">
        <v>10597</v>
      </c>
      <c r="J19" s="277" t="s">
        <v>3275</v>
      </c>
      <c r="K19" s="154" t="s">
        <v>10666</v>
      </c>
      <c r="L19" s="154" t="s">
        <v>10667</v>
      </c>
      <c r="M19" s="107" t="s">
        <v>3275</v>
      </c>
      <c r="N19" s="265" t="s">
        <v>9417</v>
      </c>
      <c r="O19" s="154" t="s">
        <v>10687</v>
      </c>
      <c r="P19" s="107" t="s">
        <v>3275</v>
      </c>
      <c r="Q19" t="s">
        <v>7054</v>
      </c>
      <c r="R19" t="s">
        <v>7054</v>
      </c>
    </row>
    <row r="20" spans="1:18" ht="12.75">
      <c r="A20" s="107" t="s">
        <v>3276</v>
      </c>
      <c r="B20" s="265" t="s">
        <v>10423</v>
      </c>
      <c r="C20" s="154" t="s">
        <v>10424</v>
      </c>
      <c r="D20" s="277" t="s">
        <v>3276</v>
      </c>
      <c r="E20" s="265" t="s">
        <v>10347</v>
      </c>
      <c r="F20" s="154" t="s">
        <v>10458</v>
      </c>
      <c r="G20" s="277" t="s">
        <v>3276</v>
      </c>
      <c r="H20" s="265" t="s">
        <v>10648</v>
      </c>
      <c r="I20" s="154" t="s">
        <v>10598</v>
      </c>
      <c r="J20" s="277" t="s">
        <v>3276</v>
      </c>
      <c r="K20" s="154" t="s">
        <v>2610</v>
      </c>
      <c r="L20" s="154" t="s">
        <v>10665</v>
      </c>
      <c r="M20" s="107" t="s">
        <v>3276</v>
      </c>
      <c r="N20" s="265" t="s">
        <v>10347</v>
      </c>
      <c r="O20" s="154" t="s">
        <v>10688</v>
      </c>
      <c r="P20" s="107" t="s">
        <v>3276</v>
      </c>
      <c r="Q20" t="s">
        <v>2610</v>
      </c>
      <c r="R20" t="s">
        <v>2610</v>
      </c>
    </row>
    <row r="21" spans="1:18" ht="33.75">
      <c r="A21" s="107" t="s">
        <v>3277</v>
      </c>
      <c r="B21" s="148" t="s">
        <v>10399</v>
      </c>
      <c r="C21" s="143" t="s">
        <v>10425</v>
      </c>
      <c r="D21" s="277" t="s">
        <v>3277</v>
      </c>
      <c r="E21" s="154" t="s">
        <v>9382</v>
      </c>
      <c r="F21" s="154" t="s">
        <v>10459</v>
      </c>
      <c r="G21" s="277" t="s">
        <v>3277</v>
      </c>
      <c r="H21" s="148" t="s">
        <v>10346</v>
      </c>
      <c r="I21" s="143" t="s">
        <v>10599</v>
      </c>
      <c r="J21" s="277" t="s">
        <v>3277</v>
      </c>
      <c r="K21" s="148" t="s">
        <v>10329</v>
      </c>
      <c r="L21" s="143" t="s">
        <v>10668</v>
      </c>
      <c r="M21" s="107" t="s">
        <v>3277</v>
      </c>
      <c r="N21" s="148" t="s">
        <v>9387</v>
      </c>
      <c r="O21" s="143" t="s">
        <v>10689</v>
      </c>
      <c r="P21" s="107" t="s">
        <v>3277</v>
      </c>
      <c r="Q21" t="s">
        <v>9382</v>
      </c>
      <c r="R21" t="s">
        <v>9382</v>
      </c>
    </row>
    <row r="22" spans="1:18" ht="12.75">
      <c r="A22" s="107" t="s">
        <v>3278</v>
      </c>
      <c r="B22" s="265" t="s">
        <v>10359</v>
      </c>
      <c r="C22" s="154" t="s">
        <v>10426</v>
      </c>
      <c r="D22" s="277" t="s">
        <v>3278</v>
      </c>
      <c r="E22" s="265" t="s">
        <v>10456</v>
      </c>
      <c r="F22" s="154" t="s">
        <v>10460</v>
      </c>
      <c r="G22" s="277" t="s">
        <v>3278</v>
      </c>
      <c r="H22" s="265" t="s">
        <v>10359</v>
      </c>
      <c r="I22" s="154" t="s">
        <v>10600</v>
      </c>
      <c r="J22" s="277" t="s">
        <v>3278</v>
      </c>
      <c r="K22" s="265" t="s">
        <v>10455</v>
      </c>
      <c r="L22" s="154" t="s">
        <v>10722</v>
      </c>
      <c r="M22" s="107" t="s">
        <v>3278</v>
      </c>
      <c r="N22" s="265" t="s">
        <v>10340</v>
      </c>
      <c r="O22" s="154" t="s">
        <v>10690</v>
      </c>
      <c r="P22" s="107" t="s">
        <v>3278</v>
      </c>
      <c r="Q22" t="s">
        <v>7055</v>
      </c>
      <c r="R22" t="s">
        <v>7055</v>
      </c>
    </row>
    <row r="23" spans="1:18" ht="33.75">
      <c r="A23" s="107" t="s">
        <v>3279</v>
      </c>
      <c r="B23" s="264" t="s">
        <v>10428</v>
      </c>
      <c r="C23" s="165" t="s">
        <v>9941</v>
      </c>
      <c r="D23" s="277" t="s">
        <v>3279</v>
      </c>
      <c r="E23" s="154" t="s">
        <v>4255</v>
      </c>
      <c r="F23" s="154" t="s">
        <v>10461</v>
      </c>
      <c r="G23" s="277" t="s">
        <v>3279</v>
      </c>
      <c r="H23" s="154" t="s">
        <v>4255</v>
      </c>
      <c r="I23" s="154" t="s">
        <v>10601</v>
      </c>
      <c r="J23" s="277" t="s">
        <v>3279</v>
      </c>
      <c r="K23" s="154" t="s">
        <v>4255</v>
      </c>
      <c r="L23" s="154" t="s">
        <v>10671</v>
      </c>
      <c r="M23" s="107" t="s">
        <v>3279</v>
      </c>
      <c r="N23" s="154" t="s">
        <v>4255</v>
      </c>
      <c r="O23" s="154" t="s">
        <v>10691</v>
      </c>
      <c r="P23" s="107" t="s">
        <v>3279</v>
      </c>
      <c r="Q23" t="s">
        <v>4255</v>
      </c>
      <c r="R23" t="s">
        <v>4255</v>
      </c>
    </row>
    <row r="24" spans="1:18" ht="33.75">
      <c r="A24" s="107" t="s">
        <v>3280</v>
      </c>
      <c r="B24" s="148" t="s">
        <v>10351</v>
      </c>
      <c r="C24" s="143" t="s">
        <v>10427</v>
      </c>
      <c r="D24" s="277" t="s">
        <v>3280</v>
      </c>
      <c r="E24" s="154" t="s">
        <v>10462</v>
      </c>
      <c r="F24" s="154" t="s">
        <v>10463</v>
      </c>
      <c r="G24" s="277" t="s">
        <v>3280</v>
      </c>
      <c r="H24" s="265" t="s">
        <v>10408</v>
      </c>
      <c r="I24" s="154" t="s">
        <v>10602</v>
      </c>
      <c r="J24" s="277" t="s">
        <v>3280</v>
      </c>
      <c r="K24" s="148" t="s">
        <v>10644</v>
      </c>
      <c r="L24" s="143" t="s">
        <v>10672</v>
      </c>
      <c r="M24" s="107" t="s">
        <v>3280</v>
      </c>
      <c r="N24" s="148" t="s">
        <v>9367</v>
      </c>
      <c r="O24" s="143" t="s">
        <v>10692</v>
      </c>
      <c r="P24" s="107" t="s">
        <v>3280</v>
      </c>
      <c r="Q24" t="s">
        <v>949</v>
      </c>
      <c r="R24" t="s">
        <v>949</v>
      </c>
    </row>
    <row r="25" spans="1:18" ht="12.75">
      <c r="A25" s="107" t="s">
        <v>3281</v>
      </c>
      <c r="B25" s="265" t="s">
        <v>10429</v>
      </c>
      <c r="C25" s="154" t="s">
        <v>10430</v>
      </c>
      <c r="D25" s="277" t="s">
        <v>3281</v>
      </c>
      <c r="E25" s="265" t="s">
        <v>9875</v>
      </c>
      <c r="F25" s="154" t="s">
        <v>10481</v>
      </c>
      <c r="G25" s="277" t="s">
        <v>3281</v>
      </c>
      <c r="H25" s="265" t="s">
        <v>10372</v>
      </c>
      <c r="I25" s="154" t="s">
        <v>10603</v>
      </c>
      <c r="J25" s="277" t="s">
        <v>3281</v>
      </c>
      <c r="K25" s="154" t="s">
        <v>1490</v>
      </c>
      <c r="L25" s="154" t="s">
        <v>10673</v>
      </c>
      <c r="M25" s="107" t="s">
        <v>3281</v>
      </c>
      <c r="N25" s="265" t="s">
        <v>9875</v>
      </c>
      <c r="O25" s="154" t="s">
        <v>10693</v>
      </c>
      <c r="P25" s="107" t="s">
        <v>3281</v>
      </c>
      <c r="Q25" t="s">
        <v>1490</v>
      </c>
      <c r="R25" t="s">
        <v>1490</v>
      </c>
    </row>
    <row r="26" spans="1:18" ht="12.75">
      <c r="A26" s="107" t="s">
        <v>3282</v>
      </c>
      <c r="B26" s="265" t="s">
        <v>10431</v>
      </c>
      <c r="C26" s="154" t="s">
        <v>10432</v>
      </c>
      <c r="D26" s="277" t="s">
        <v>3282</v>
      </c>
      <c r="E26" s="265" t="s">
        <v>9506</v>
      </c>
      <c r="F26" s="154" t="s">
        <v>10482</v>
      </c>
      <c r="G26" s="277" t="s">
        <v>3282</v>
      </c>
      <c r="H26" s="265" t="s">
        <v>9416</v>
      </c>
      <c r="I26" s="154" t="s">
        <v>10604</v>
      </c>
      <c r="J26" s="277" t="s">
        <v>3282</v>
      </c>
      <c r="K26" s="265" t="s">
        <v>9389</v>
      </c>
      <c r="L26" s="154" t="s">
        <v>10674</v>
      </c>
      <c r="M26" s="107" t="s">
        <v>3282</v>
      </c>
      <c r="N26" s="263" t="s">
        <v>9414</v>
      </c>
      <c r="O26" s="207" t="s">
        <v>10012</v>
      </c>
      <c r="P26" s="107" t="s">
        <v>3282</v>
      </c>
      <c r="Q26" t="s">
        <v>4827</v>
      </c>
      <c r="R26" t="s">
        <v>4827</v>
      </c>
    </row>
    <row r="27" spans="1:18" ht="12.75">
      <c r="A27" s="107"/>
      <c r="B27" s="265"/>
      <c r="C27" s="154"/>
      <c r="D27" s="277"/>
      <c r="E27" s="265"/>
      <c r="F27" s="154"/>
      <c r="G27" s="277"/>
      <c r="H27" s="265"/>
      <c r="I27" s="154"/>
      <c r="J27" s="277"/>
      <c r="K27" s="265"/>
      <c r="L27" s="154"/>
      <c r="M27" s="107"/>
      <c r="N27" s="263"/>
      <c r="O27" s="192"/>
      <c r="P27" s="107"/>
    </row>
    <row r="28" spans="1:18" ht="15">
      <c r="A28" s="106" t="s">
        <v>5958</v>
      </c>
      <c r="B28" s="106"/>
      <c r="C28" s="106"/>
      <c r="D28" s="106" t="s">
        <v>5959</v>
      </c>
      <c r="E28" s="106"/>
      <c r="F28" s="106"/>
      <c r="G28" s="106" t="s">
        <v>5960</v>
      </c>
      <c r="H28" s="106" t="s">
        <v>5960</v>
      </c>
      <c r="I28" s="106"/>
      <c r="J28" s="106" t="s">
        <v>5961</v>
      </c>
      <c r="K28" s="106" t="s">
        <v>5961</v>
      </c>
      <c r="M28" s="106" t="s">
        <v>5962</v>
      </c>
      <c r="N28" s="106" t="s">
        <v>5962</v>
      </c>
    </row>
    <row r="29" spans="1:18" ht="14.25">
      <c r="A29" s="107" t="s">
        <v>2486</v>
      </c>
      <c r="B29" s="154" t="s">
        <v>10370</v>
      </c>
      <c r="C29" s="244" t="s">
        <v>10705</v>
      </c>
      <c r="D29" s="107" t="s">
        <v>2486</v>
      </c>
      <c r="E29" s="154" t="s">
        <v>9399</v>
      </c>
      <c r="F29" s="154" t="s">
        <v>10758</v>
      </c>
      <c r="G29" s="107" t="s">
        <v>2486</v>
      </c>
      <c r="H29" s="154" t="s">
        <v>5763</v>
      </c>
      <c r="I29" s="154" t="s">
        <v>10759</v>
      </c>
      <c r="J29" s="107" t="s">
        <v>2486</v>
      </c>
      <c r="K29" t="s">
        <v>9399</v>
      </c>
      <c r="L29" t="s">
        <v>10778</v>
      </c>
      <c r="M29" s="107" t="s">
        <v>2486</v>
      </c>
      <c r="N29" s="10" t="s">
        <v>10802</v>
      </c>
      <c r="O29" s="10" t="s">
        <v>10803</v>
      </c>
    </row>
    <row r="30" spans="1:18" ht="12.75">
      <c r="A30" s="107" t="s">
        <v>2487</v>
      </c>
      <c r="B30" s="154" t="s">
        <v>10704</v>
      </c>
      <c r="C30" s="154" t="s">
        <v>10706</v>
      </c>
      <c r="D30" s="107" t="s">
        <v>2487</v>
      </c>
      <c r="E30" s="153" t="s">
        <v>9686</v>
      </c>
      <c r="F30" s="153" t="s">
        <v>10729</v>
      </c>
      <c r="G30" s="107" t="s">
        <v>2487</v>
      </c>
      <c r="H30" s="148" t="s">
        <v>9746</v>
      </c>
      <c r="I30" s="143" t="s">
        <v>10760</v>
      </c>
      <c r="J30" s="107" t="s">
        <v>2487</v>
      </c>
      <c r="K30" t="s">
        <v>6296</v>
      </c>
      <c r="L30" t="s">
        <v>10788</v>
      </c>
      <c r="M30" s="107" t="s">
        <v>2487</v>
      </c>
      <c r="N30" s="10" t="s">
        <v>10828</v>
      </c>
      <c r="O30" s="10" t="s">
        <v>10804</v>
      </c>
    </row>
    <row r="31" spans="1:18" ht="14.25">
      <c r="A31" s="107" t="s">
        <v>2488</v>
      </c>
      <c r="B31" s="154" t="s">
        <v>9399</v>
      </c>
      <c r="C31" s="154" t="s">
        <v>10720</v>
      </c>
      <c r="D31" s="107" t="s">
        <v>2488</v>
      </c>
      <c r="E31" s="154" t="s">
        <v>5763</v>
      </c>
      <c r="F31" s="154" t="s">
        <v>10731</v>
      </c>
      <c r="G31" s="107" t="s">
        <v>2488</v>
      </c>
      <c r="H31" s="154" t="s">
        <v>9399</v>
      </c>
      <c r="I31" s="154" t="s">
        <v>10761</v>
      </c>
      <c r="J31" s="107" t="s">
        <v>2488</v>
      </c>
      <c r="K31" t="s">
        <v>5763</v>
      </c>
      <c r="L31" t="s">
        <v>10787</v>
      </c>
      <c r="M31" s="107" t="s">
        <v>2488</v>
      </c>
      <c r="N31" t="s">
        <v>9399</v>
      </c>
      <c r="O31" s="244" t="s">
        <v>10843</v>
      </c>
    </row>
    <row r="32" spans="1:18" ht="12.75">
      <c r="A32" s="107" t="s">
        <v>2625</v>
      </c>
      <c r="B32" s="154" t="s">
        <v>10327</v>
      </c>
      <c r="C32" s="154" t="s">
        <v>10708</v>
      </c>
      <c r="D32" s="107" t="s">
        <v>2625</v>
      </c>
      <c r="E32" s="154" t="s">
        <v>4673</v>
      </c>
      <c r="F32" s="154" t="s">
        <v>10741</v>
      </c>
      <c r="G32" s="107" t="s">
        <v>2625</v>
      </c>
      <c r="H32" s="154" t="s">
        <v>10327</v>
      </c>
      <c r="I32" s="154" t="s">
        <v>10762</v>
      </c>
      <c r="J32" s="107" t="s">
        <v>2625</v>
      </c>
      <c r="K32" t="s">
        <v>4673</v>
      </c>
      <c r="L32" t="s">
        <v>10790</v>
      </c>
      <c r="M32" s="107" t="s">
        <v>2625</v>
      </c>
      <c r="N32" t="s">
        <v>10327</v>
      </c>
      <c r="O32" s="10" t="s">
        <v>8856</v>
      </c>
    </row>
    <row r="33" spans="1:15" ht="12.75">
      <c r="A33" s="107" t="s">
        <v>2626</v>
      </c>
      <c r="B33" s="154" t="s">
        <v>4673</v>
      </c>
      <c r="C33" s="154" t="s">
        <v>10709</v>
      </c>
      <c r="D33" s="107" t="s">
        <v>2626</v>
      </c>
      <c r="E33" s="154" t="s">
        <v>10327</v>
      </c>
      <c r="F33" s="154" t="s">
        <v>10733</v>
      </c>
      <c r="G33" s="107" t="s">
        <v>2626</v>
      </c>
      <c r="H33" s="148" t="s">
        <v>9739</v>
      </c>
      <c r="I33" s="143" t="s">
        <v>10763</v>
      </c>
      <c r="J33" s="107" t="s">
        <v>2626</v>
      </c>
      <c r="K33" t="s">
        <v>10327</v>
      </c>
      <c r="L33" t="s">
        <v>10779</v>
      </c>
      <c r="M33" s="107" t="s">
        <v>2626</v>
      </c>
      <c r="N33" t="s">
        <v>4673</v>
      </c>
      <c r="O33" s="10" t="s">
        <v>8843</v>
      </c>
    </row>
    <row r="34" spans="1:15" ht="12.75">
      <c r="A34" s="107" t="s">
        <v>2627</v>
      </c>
      <c r="B34" s="154" t="s">
        <v>950</v>
      </c>
      <c r="C34" s="154" t="s">
        <v>10728</v>
      </c>
      <c r="D34" s="107" t="s">
        <v>2627</v>
      </c>
      <c r="E34" s="154" t="s">
        <v>618</v>
      </c>
      <c r="F34" s="154" t="s">
        <v>8514</v>
      </c>
      <c r="G34" s="107" t="s">
        <v>2627</v>
      </c>
      <c r="H34" s="154" t="s">
        <v>950</v>
      </c>
      <c r="I34" s="154" t="s">
        <v>10791</v>
      </c>
      <c r="J34" s="107" t="s">
        <v>2627</v>
      </c>
      <c r="K34" t="s">
        <v>618</v>
      </c>
      <c r="L34" t="s">
        <v>10780</v>
      </c>
      <c r="M34" s="107" t="s">
        <v>2627</v>
      </c>
      <c r="N34" t="s">
        <v>950</v>
      </c>
      <c r="O34" s="10" t="s">
        <v>10814</v>
      </c>
    </row>
    <row r="35" spans="1:15" ht="12.75">
      <c r="A35" s="107" t="s">
        <v>2492</v>
      </c>
      <c r="B35" s="153" t="s">
        <v>9685</v>
      </c>
      <c r="C35" s="154" t="s">
        <v>10710</v>
      </c>
      <c r="D35" s="107" t="s">
        <v>2492</v>
      </c>
      <c r="E35" s="154" t="s">
        <v>9437</v>
      </c>
      <c r="F35" s="154" t="s">
        <v>10734</v>
      </c>
      <c r="G35" s="107" t="s">
        <v>2492</v>
      </c>
      <c r="H35" s="154" t="s">
        <v>9437</v>
      </c>
      <c r="I35" s="154" t="s">
        <v>10764</v>
      </c>
      <c r="J35" s="107" t="s">
        <v>2492</v>
      </c>
      <c r="K35" t="s">
        <v>9437</v>
      </c>
      <c r="L35" t="s">
        <v>10781</v>
      </c>
      <c r="M35" s="107" t="s">
        <v>2492</v>
      </c>
      <c r="N35" t="s">
        <v>9437</v>
      </c>
      <c r="O35" s="10" t="s">
        <v>10807</v>
      </c>
    </row>
    <row r="36" spans="1:15" ht="12.75">
      <c r="A36" s="107" t="s">
        <v>2493</v>
      </c>
      <c r="B36" s="154" t="s">
        <v>618</v>
      </c>
      <c r="C36" s="154" t="s">
        <v>10711</v>
      </c>
      <c r="D36" s="107" t="s">
        <v>2493</v>
      </c>
      <c r="E36" s="154" t="s">
        <v>950</v>
      </c>
      <c r="F36" s="154" t="s">
        <v>7723</v>
      </c>
      <c r="G36" s="107" t="s">
        <v>2493</v>
      </c>
      <c r="H36" s="154" t="s">
        <v>618</v>
      </c>
      <c r="I36" s="154" t="s">
        <v>8813</v>
      </c>
      <c r="J36" s="107" t="s">
        <v>2493</v>
      </c>
      <c r="K36" t="s">
        <v>950</v>
      </c>
      <c r="L36" t="s">
        <v>10782</v>
      </c>
      <c r="M36" s="107" t="s">
        <v>2493</v>
      </c>
      <c r="N36" t="s">
        <v>618</v>
      </c>
      <c r="O36" s="10" t="s">
        <v>10808</v>
      </c>
    </row>
    <row r="37" spans="1:15" ht="22.5">
      <c r="A37" s="107" t="s">
        <v>2494</v>
      </c>
      <c r="B37" s="154" t="s">
        <v>6858</v>
      </c>
      <c r="C37" s="154" t="s">
        <v>10732</v>
      </c>
      <c r="D37" s="107" t="s">
        <v>2494</v>
      </c>
      <c r="E37" s="154" t="s">
        <v>6345</v>
      </c>
      <c r="F37" s="154" t="s">
        <v>10735</v>
      </c>
      <c r="G37" s="107" t="s">
        <v>2494</v>
      </c>
      <c r="H37" s="144" t="s">
        <v>10700</v>
      </c>
      <c r="I37" s="154" t="s">
        <v>10842</v>
      </c>
      <c r="J37" s="107" t="s">
        <v>2494</v>
      </c>
      <c r="K37" t="s">
        <v>6345</v>
      </c>
      <c r="L37" t="s">
        <v>10783</v>
      </c>
      <c r="M37" s="107" t="s">
        <v>2494</v>
      </c>
      <c r="N37" t="s">
        <v>6858</v>
      </c>
      <c r="O37" s="244" t="s">
        <v>10829</v>
      </c>
    </row>
    <row r="38" spans="1:15" ht="14.25">
      <c r="A38" s="107" t="s">
        <v>2495</v>
      </c>
      <c r="B38" s="265" t="s">
        <v>10357</v>
      </c>
      <c r="C38" s="154" t="s">
        <v>10712</v>
      </c>
      <c r="D38" s="107" t="s">
        <v>2495</v>
      </c>
      <c r="E38" s="154" t="s">
        <v>6858</v>
      </c>
      <c r="F38" s="154" t="s">
        <v>10737</v>
      </c>
      <c r="G38" s="107" t="s">
        <v>2495</v>
      </c>
      <c r="H38" s="154" t="s">
        <v>6345</v>
      </c>
      <c r="I38" s="143" t="s">
        <v>10765</v>
      </c>
      <c r="J38" s="107" t="s">
        <v>2495</v>
      </c>
      <c r="K38" t="s">
        <v>6858</v>
      </c>
      <c r="L38" t="s">
        <v>10785</v>
      </c>
      <c r="M38" s="107" t="s">
        <v>2495</v>
      </c>
      <c r="N38" s="10" t="s">
        <v>10810</v>
      </c>
      <c r="O38" s="244" t="s">
        <v>10809</v>
      </c>
    </row>
    <row r="39" spans="1:15" ht="12.75">
      <c r="A39" s="107" t="s">
        <v>2496</v>
      </c>
      <c r="B39" s="154" t="s">
        <v>6851</v>
      </c>
      <c r="C39" s="154" t="s">
        <v>10713</v>
      </c>
      <c r="D39" s="107" t="s">
        <v>2496</v>
      </c>
      <c r="E39" s="154" t="s">
        <v>5765</v>
      </c>
      <c r="F39" s="154" t="s">
        <v>10736</v>
      </c>
      <c r="G39" s="107" t="s">
        <v>2496</v>
      </c>
      <c r="H39" s="154" t="s">
        <v>6851</v>
      </c>
      <c r="I39" s="154" t="s">
        <v>10766</v>
      </c>
      <c r="J39" s="107" t="s">
        <v>2496</v>
      </c>
      <c r="K39" s="10" t="s">
        <v>5765</v>
      </c>
      <c r="L39" s="10" t="s">
        <v>10784</v>
      </c>
      <c r="M39" s="107" t="s">
        <v>2496</v>
      </c>
      <c r="N39" s="10" t="s">
        <v>6851</v>
      </c>
      <c r="O39" s="10" t="s">
        <v>10820</v>
      </c>
    </row>
    <row r="40" spans="1:15" ht="12.75">
      <c r="A40" s="107" t="s">
        <v>2497</v>
      </c>
      <c r="B40" s="154" t="s">
        <v>5765</v>
      </c>
      <c r="C40" s="154" t="s">
        <v>10714</v>
      </c>
      <c r="D40" s="107" t="s">
        <v>2497</v>
      </c>
      <c r="E40" s="154" t="s">
        <v>6851</v>
      </c>
      <c r="F40" s="154" t="s">
        <v>10738</v>
      </c>
      <c r="G40" s="107" t="s">
        <v>2497</v>
      </c>
      <c r="H40" s="154" t="s">
        <v>5765</v>
      </c>
      <c r="I40" s="154" t="s">
        <v>10767</v>
      </c>
      <c r="J40" s="107" t="s">
        <v>2497</v>
      </c>
      <c r="K40" t="s">
        <v>6851</v>
      </c>
      <c r="L40" s="10" t="s">
        <v>10786</v>
      </c>
      <c r="M40" s="107" t="s">
        <v>2497</v>
      </c>
      <c r="N40" s="10" t="s">
        <v>5765</v>
      </c>
      <c r="O40" s="10" t="s">
        <v>10830</v>
      </c>
    </row>
    <row r="41" spans="1:15" ht="12.75">
      <c r="A41" s="107" t="s">
        <v>2498</v>
      </c>
      <c r="B41" s="154" t="s">
        <v>1649</v>
      </c>
      <c r="C41" s="154" t="s">
        <v>10715</v>
      </c>
      <c r="D41" s="107" t="s">
        <v>2498</v>
      </c>
      <c r="E41" s="154" t="s">
        <v>1649</v>
      </c>
      <c r="F41" s="154" t="s">
        <v>10739</v>
      </c>
      <c r="G41" s="107" t="s">
        <v>2498</v>
      </c>
      <c r="H41" s="154" t="s">
        <v>1649</v>
      </c>
      <c r="I41" s="154" t="s">
        <v>10768</v>
      </c>
      <c r="J41" s="107" t="s">
        <v>2498</v>
      </c>
      <c r="K41" t="s">
        <v>1649</v>
      </c>
      <c r="L41" s="10" t="s">
        <v>10789</v>
      </c>
      <c r="M41" s="107" t="s">
        <v>2498</v>
      </c>
      <c r="N41" t="s">
        <v>1649</v>
      </c>
      <c r="O41" s="285" t="s">
        <v>10811</v>
      </c>
    </row>
    <row r="42" spans="1:15" ht="12.75">
      <c r="A42" s="107" t="s">
        <v>3272</v>
      </c>
      <c r="B42" s="154" t="s">
        <v>8234</v>
      </c>
      <c r="C42" s="154" t="s">
        <v>10716</v>
      </c>
      <c r="D42" s="107" t="s">
        <v>3272</v>
      </c>
      <c r="E42" s="154" t="s">
        <v>8234</v>
      </c>
      <c r="F42" s="154" t="s">
        <v>10740</v>
      </c>
      <c r="G42" s="107" t="s">
        <v>3272</v>
      </c>
      <c r="H42" s="154" t="s">
        <v>8234</v>
      </c>
      <c r="I42" s="154" t="s">
        <v>10769</v>
      </c>
      <c r="J42" s="107" t="s">
        <v>3272</v>
      </c>
      <c r="K42" t="s">
        <v>8234</v>
      </c>
      <c r="L42" s="10" t="s">
        <v>10792</v>
      </c>
      <c r="M42" s="107" t="s">
        <v>3272</v>
      </c>
      <c r="N42" t="s">
        <v>8234</v>
      </c>
      <c r="O42" s="10" t="s">
        <v>10812</v>
      </c>
    </row>
    <row r="43" spans="1:15" ht="12.75">
      <c r="A43" s="107" t="s">
        <v>3273</v>
      </c>
      <c r="B43" s="153" t="s">
        <v>10363</v>
      </c>
      <c r="C43" s="154" t="s">
        <v>10717</v>
      </c>
      <c r="D43" s="107" t="s">
        <v>3273</v>
      </c>
      <c r="E43" s="154" t="s">
        <v>7053</v>
      </c>
      <c r="F43" s="154" t="s">
        <v>10742</v>
      </c>
      <c r="G43" s="107" t="s">
        <v>3273</v>
      </c>
      <c r="H43" s="154" t="s">
        <v>10793</v>
      </c>
      <c r="I43" s="154" t="s">
        <v>10770</v>
      </c>
      <c r="J43" s="107" t="s">
        <v>3273</v>
      </c>
      <c r="K43" t="s">
        <v>10793</v>
      </c>
      <c r="L43" s="10" t="s">
        <v>10794</v>
      </c>
      <c r="M43" s="107" t="s">
        <v>3273</v>
      </c>
      <c r="N43" s="10" t="s">
        <v>10331</v>
      </c>
      <c r="O43" s="240" t="s">
        <v>10799</v>
      </c>
    </row>
    <row r="44" spans="1:15" ht="14.25">
      <c r="A44" s="107" t="s">
        <v>3274</v>
      </c>
      <c r="B44" s="154" t="s">
        <v>2400</v>
      </c>
      <c r="C44" s="154" t="s">
        <v>10718</v>
      </c>
      <c r="D44" s="107" t="s">
        <v>3274</v>
      </c>
      <c r="E44" s="154" t="s">
        <v>2400</v>
      </c>
      <c r="F44" s="154" t="s">
        <v>10743</v>
      </c>
      <c r="G44" s="107" t="s">
        <v>3274</v>
      </c>
      <c r="H44" s="154" t="s">
        <v>2400</v>
      </c>
      <c r="I44" s="208" t="s">
        <v>10027</v>
      </c>
      <c r="J44" s="107" t="s">
        <v>3274</v>
      </c>
      <c r="K44" t="s">
        <v>2400</v>
      </c>
      <c r="L44" s="10" t="s">
        <v>10806</v>
      </c>
      <c r="M44" s="107" t="s">
        <v>3274</v>
      </c>
      <c r="N44" t="s">
        <v>2400</v>
      </c>
      <c r="O44" s="244" t="s">
        <v>10813</v>
      </c>
    </row>
    <row r="45" spans="1:15" ht="14.25">
      <c r="A45" s="107" t="s">
        <v>3275</v>
      </c>
      <c r="B45" s="154" t="s">
        <v>7054</v>
      </c>
      <c r="C45" s="154" t="s">
        <v>10719</v>
      </c>
      <c r="D45" s="107" t="s">
        <v>3275</v>
      </c>
      <c r="E45" s="154" t="s">
        <v>7054</v>
      </c>
      <c r="F45" s="154" t="s">
        <v>10744</v>
      </c>
      <c r="G45" s="107" t="s">
        <v>3275</v>
      </c>
      <c r="H45" s="148" t="s">
        <v>9884</v>
      </c>
      <c r="I45" s="143" t="s">
        <v>10773</v>
      </c>
      <c r="J45" s="107" t="s">
        <v>3275</v>
      </c>
      <c r="K45" t="s">
        <v>7054</v>
      </c>
      <c r="L45" s="244" t="s">
        <v>10798</v>
      </c>
      <c r="M45" s="107" t="s">
        <v>3275</v>
      </c>
      <c r="N45" t="s">
        <v>7054</v>
      </c>
      <c r="O45" s="10" t="s">
        <v>10842</v>
      </c>
    </row>
    <row r="46" spans="1:15" ht="12.75">
      <c r="A46" s="107" t="s">
        <v>3276</v>
      </c>
      <c r="B46" s="154" t="s">
        <v>1124</v>
      </c>
      <c r="C46" s="154" t="s">
        <v>10726</v>
      </c>
      <c r="D46" s="107" t="s">
        <v>3276</v>
      </c>
      <c r="E46" s="154" t="s">
        <v>2610</v>
      </c>
      <c r="F46" s="154" t="s">
        <v>10745</v>
      </c>
      <c r="G46" s="107" t="s">
        <v>3276</v>
      </c>
      <c r="H46" s="154" t="s">
        <v>2610</v>
      </c>
      <c r="I46" s="154" t="s">
        <v>10772</v>
      </c>
      <c r="J46" s="107" t="s">
        <v>3276</v>
      </c>
      <c r="K46" t="s">
        <v>2610</v>
      </c>
      <c r="L46" t="s">
        <v>10795</v>
      </c>
      <c r="M46" s="107" t="s">
        <v>3276</v>
      </c>
      <c r="N46" t="s">
        <v>2610</v>
      </c>
      <c r="O46" s="10" t="s">
        <v>10815</v>
      </c>
    </row>
    <row r="47" spans="1:15" ht="22.5">
      <c r="A47" s="107" t="s">
        <v>3277</v>
      </c>
      <c r="B47" s="144" t="s">
        <v>9689</v>
      </c>
      <c r="C47" s="143" t="s">
        <v>10725</v>
      </c>
      <c r="D47" s="107" t="s">
        <v>3277</v>
      </c>
      <c r="E47" s="144" t="s">
        <v>10362</v>
      </c>
      <c r="F47" s="144" t="s">
        <v>10746</v>
      </c>
      <c r="G47" s="107" t="s">
        <v>3277</v>
      </c>
      <c r="H47" s="148" t="s">
        <v>10701</v>
      </c>
      <c r="I47" s="244" t="s">
        <v>10797</v>
      </c>
      <c r="J47" s="107" t="s">
        <v>3277</v>
      </c>
      <c r="K47" t="s">
        <v>9382</v>
      </c>
      <c r="L47" t="s">
        <v>10796</v>
      </c>
      <c r="M47" s="107" t="s">
        <v>3277</v>
      </c>
      <c r="N47" t="s">
        <v>9382</v>
      </c>
      <c r="O47" s="10" t="s">
        <v>10819</v>
      </c>
    </row>
    <row r="48" spans="1:15" ht="12.75">
      <c r="A48" s="107" t="s">
        <v>3278</v>
      </c>
      <c r="B48" s="154" t="s">
        <v>7055</v>
      </c>
      <c r="C48" s="154" t="s">
        <v>10724</v>
      </c>
      <c r="D48" s="107" t="s">
        <v>3278</v>
      </c>
      <c r="E48" s="154" t="s">
        <v>7055</v>
      </c>
      <c r="F48" s="154" t="s">
        <v>10747</v>
      </c>
      <c r="G48" s="107" t="s">
        <v>3278</v>
      </c>
      <c r="H48" s="154" t="s">
        <v>7055</v>
      </c>
      <c r="I48" s="154" t="s">
        <v>10771</v>
      </c>
      <c r="J48" s="107" t="s">
        <v>3278</v>
      </c>
      <c r="K48" t="s">
        <v>7055</v>
      </c>
      <c r="L48" t="s">
        <v>7836</v>
      </c>
      <c r="M48" s="107" t="s">
        <v>3278</v>
      </c>
      <c r="N48" t="s">
        <v>7055</v>
      </c>
      <c r="O48" s="10" t="s">
        <v>10816</v>
      </c>
    </row>
    <row r="49" spans="1:17" ht="12.75">
      <c r="A49" s="107" t="s">
        <v>3279</v>
      </c>
      <c r="B49" s="154" t="s">
        <v>4255</v>
      </c>
      <c r="C49" s="154" t="s">
        <v>10727</v>
      </c>
      <c r="D49" s="107" t="s">
        <v>3279</v>
      </c>
      <c r="E49" s="154" t="s">
        <v>4255</v>
      </c>
      <c r="F49" s="154" t="s">
        <v>10751</v>
      </c>
      <c r="G49" s="107" t="s">
        <v>3279</v>
      </c>
      <c r="H49" s="154" t="s">
        <v>4255</v>
      </c>
      <c r="I49" s="154" t="s">
        <v>10774</v>
      </c>
      <c r="J49" s="107" t="s">
        <v>3279</v>
      </c>
      <c r="K49" t="s">
        <v>4255</v>
      </c>
      <c r="L49" s="10" t="s">
        <v>10805</v>
      </c>
      <c r="M49" s="107" t="s">
        <v>3279</v>
      </c>
      <c r="N49" t="s">
        <v>4255</v>
      </c>
      <c r="O49" s="10" t="s">
        <v>10817</v>
      </c>
    </row>
    <row r="50" spans="1:17" ht="22.5">
      <c r="A50" s="107" t="s">
        <v>3280</v>
      </c>
      <c r="B50" s="148" t="s">
        <v>9882</v>
      </c>
      <c r="C50" s="143" t="s">
        <v>10752</v>
      </c>
      <c r="D50" s="107" t="s">
        <v>3280</v>
      </c>
      <c r="E50" s="154" t="s">
        <v>949</v>
      </c>
      <c r="F50" s="154" t="s">
        <v>10750</v>
      </c>
      <c r="G50" s="107" t="s">
        <v>3280</v>
      </c>
      <c r="H50" s="154" t="s">
        <v>949</v>
      </c>
      <c r="I50" s="154" t="s">
        <v>10775</v>
      </c>
      <c r="J50" s="107" t="s">
        <v>3280</v>
      </c>
      <c r="K50" t="s">
        <v>949</v>
      </c>
      <c r="L50" t="s">
        <v>7738</v>
      </c>
      <c r="M50" s="107" t="s">
        <v>3280</v>
      </c>
      <c r="N50" s="10" t="s">
        <v>10832</v>
      </c>
      <c r="O50" s="10" t="s">
        <v>8708</v>
      </c>
    </row>
    <row r="51" spans="1:17" ht="22.5">
      <c r="A51" s="107" t="s">
        <v>3281</v>
      </c>
      <c r="B51" s="154" t="s">
        <v>1490</v>
      </c>
      <c r="C51" s="154" t="s">
        <v>10730</v>
      </c>
      <c r="D51" s="107" t="s">
        <v>3281</v>
      </c>
      <c r="E51" s="265" t="s">
        <v>9350</v>
      </c>
      <c r="F51" s="265" t="s">
        <v>10748</v>
      </c>
      <c r="G51" s="107" t="s">
        <v>3281</v>
      </c>
      <c r="H51" s="148" t="s">
        <v>10647</v>
      </c>
      <c r="I51" s="143" t="s">
        <v>10776</v>
      </c>
      <c r="J51" s="107" t="s">
        <v>3281</v>
      </c>
      <c r="K51" t="s">
        <v>1490</v>
      </c>
      <c r="L51" s="10" t="s">
        <v>10800</v>
      </c>
      <c r="M51" s="107" t="s">
        <v>3281</v>
      </c>
      <c r="N51" s="240" t="s">
        <v>10332</v>
      </c>
      <c r="O51" s="240" t="s">
        <v>10818</v>
      </c>
    </row>
    <row r="52" spans="1:17" ht="12.75">
      <c r="A52" s="107" t="s">
        <v>3282</v>
      </c>
      <c r="B52" s="265" t="s">
        <v>10356</v>
      </c>
      <c r="C52" s="154" t="s">
        <v>10721</v>
      </c>
      <c r="D52" s="107" t="s">
        <v>3282</v>
      </c>
      <c r="E52" s="154" t="s">
        <v>4827</v>
      </c>
      <c r="F52" s="154" t="s">
        <v>10749</v>
      </c>
      <c r="G52" s="107" t="s">
        <v>3282</v>
      </c>
      <c r="H52" s="265" t="s">
        <v>10356</v>
      </c>
      <c r="I52" s="154" t="s">
        <v>10777</v>
      </c>
      <c r="J52" s="107" t="s">
        <v>3282</v>
      </c>
      <c r="K52" t="s">
        <v>4827</v>
      </c>
      <c r="L52" s="10" t="s">
        <v>10801</v>
      </c>
      <c r="M52" s="107" t="s">
        <v>3282</v>
      </c>
      <c r="N52" t="s">
        <v>4827</v>
      </c>
      <c r="O52" s="10" t="s">
        <v>10831</v>
      </c>
    </row>
    <row r="53" spans="1:17" ht="15" customHeight="1">
      <c r="C53"/>
      <c r="D53" s="8"/>
      <c r="E53"/>
      <c r="F53" s="8"/>
      <c r="G53" s="9" t="s">
        <v>8259</v>
      </c>
      <c r="H53" s="8"/>
      <c r="K53" s="8"/>
      <c r="L53" s="8"/>
      <c r="N53" s="8"/>
      <c r="O53" s="8"/>
      <c r="P53" s="8"/>
      <c r="Q53" s="8"/>
    </row>
    <row r="54" spans="1:17" ht="15" customHeight="1">
      <c r="A54" s="106" t="s">
        <v>5955</v>
      </c>
      <c r="C54"/>
      <c r="D54" s="106" t="s">
        <v>5956</v>
      </c>
      <c r="E54" s="106"/>
      <c r="G54" s="106" t="s">
        <v>5953</v>
      </c>
      <c r="H54" s="106"/>
      <c r="I54" s="106"/>
      <c r="J54" s="106" t="s">
        <v>5954</v>
      </c>
      <c r="K54" s="106"/>
      <c r="L54" s="106"/>
      <c r="M54" s="106" t="s">
        <v>5957</v>
      </c>
      <c r="N54" s="106"/>
      <c r="O54" s="106"/>
      <c r="P54" s="10" t="s">
        <v>8251</v>
      </c>
    </row>
    <row r="55" spans="1:17" ht="15" customHeight="1">
      <c r="A55" s="107" t="s">
        <v>2486</v>
      </c>
      <c r="B55" s="143" t="s">
        <v>6858</v>
      </c>
      <c r="C55" s="10" t="s">
        <v>9462</v>
      </c>
      <c r="D55" s="107" t="s">
        <v>2486</v>
      </c>
      <c r="E55" s="144" t="s">
        <v>9401</v>
      </c>
      <c r="F55" s="10" t="s">
        <v>9510</v>
      </c>
      <c r="G55" s="107" t="s">
        <v>2486</v>
      </c>
      <c r="H55" s="262" t="s">
        <v>9545</v>
      </c>
      <c r="I55" s="214" t="s">
        <v>9546</v>
      </c>
      <c r="J55" s="107" t="s">
        <v>2486</v>
      </c>
      <c r="K55" s="143" t="s">
        <v>8234</v>
      </c>
      <c r="L55" s="143" t="s">
        <v>9571</v>
      </c>
      <c r="M55" s="107" t="s">
        <v>2486</v>
      </c>
      <c r="N55" s="143" t="s">
        <v>6858</v>
      </c>
      <c r="O55" s="143" t="s">
        <v>9608</v>
      </c>
    </row>
    <row r="56" spans="1:17" ht="15" customHeight="1">
      <c r="A56" s="107" t="s">
        <v>2487</v>
      </c>
      <c r="B56" s="143" t="s">
        <v>8234</v>
      </c>
      <c r="C56" s="143" t="s">
        <v>9460</v>
      </c>
      <c r="D56" s="107" t="s">
        <v>2487</v>
      </c>
      <c r="E56" s="148" t="s">
        <v>9433</v>
      </c>
      <c r="F56" s="10" t="s">
        <v>9511</v>
      </c>
      <c r="G56" s="107" t="s">
        <v>2487</v>
      </c>
      <c r="H56" s="143" t="s">
        <v>8234</v>
      </c>
      <c r="I56" s="143" t="s">
        <v>9547</v>
      </c>
      <c r="J56" s="107" t="s">
        <v>2487</v>
      </c>
      <c r="K56" s="148" t="s">
        <v>9483</v>
      </c>
      <c r="L56" s="148" t="s">
        <v>9572</v>
      </c>
      <c r="M56" s="107" t="s">
        <v>2487</v>
      </c>
      <c r="N56" s="144" t="s">
        <v>9401</v>
      </c>
      <c r="O56" s="144" t="s">
        <v>9607</v>
      </c>
    </row>
    <row r="57" spans="1:17" ht="15" customHeight="1">
      <c r="A57" s="107" t="s">
        <v>2488</v>
      </c>
      <c r="B57" s="143" t="s">
        <v>9399</v>
      </c>
      <c r="C57" s="143" t="s">
        <v>9461</v>
      </c>
      <c r="D57" s="107" t="s">
        <v>2488</v>
      </c>
      <c r="E57" s="143" t="s">
        <v>6851</v>
      </c>
      <c r="F57" s="143" t="s">
        <v>9512</v>
      </c>
      <c r="G57" s="107" t="s">
        <v>2488</v>
      </c>
      <c r="H57" s="148" t="s">
        <v>9501</v>
      </c>
      <c r="I57" s="143" t="s">
        <v>9548</v>
      </c>
      <c r="J57" s="107" t="s">
        <v>2488</v>
      </c>
      <c r="K57" s="143" t="s">
        <v>6851</v>
      </c>
      <c r="L57" s="143" t="s">
        <v>9573</v>
      </c>
      <c r="M57" s="107" t="s">
        <v>2488</v>
      </c>
      <c r="N57" s="143" t="s">
        <v>9399</v>
      </c>
      <c r="O57" s="143"/>
    </row>
    <row r="58" spans="1:17" ht="15" customHeight="1">
      <c r="A58" s="107" t="s">
        <v>2625</v>
      </c>
      <c r="B58" s="143" t="s">
        <v>618</v>
      </c>
      <c r="C58" s="143" t="s">
        <v>9463</v>
      </c>
      <c r="D58" s="107" t="s">
        <v>2625</v>
      </c>
      <c r="E58" s="143" t="s">
        <v>618</v>
      </c>
      <c r="F58" s="143" t="s">
        <v>9513</v>
      </c>
      <c r="G58" s="107" t="s">
        <v>2625</v>
      </c>
      <c r="H58" s="143" t="s">
        <v>618</v>
      </c>
      <c r="I58" s="143" t="s">
        <v>9549</v>
      </c>
      <c r="J58" s="107" t="s">
        <v>2625</v>
      </c>
      <c r="K58" s="143" t="s">
        <v>618</v>
      </c>
      <c r="L58" s="143" t="s">
        <v>9574</v>
      </c>
      <c r="M58" s="107" t="s">
        <v>2625</v>
      </c>
      <c r="N58" s="143" t="s">
        <v>618</v>
      </c>
      <c r="O58" s="143" t="s">
        <v>9609</v>
      </c>
    </row>
    <row r="59" spans="1:17" ht="15" customHeight="1">
      <c r="A59" s="107" t="s">
        <v>2626</v>
      </c>
      <c r="B59" s="148" t="s">
        <v>8274</v>
      </c>
      <c r="C59" s="143" t="s">
        <v>9464</v>
      </c>
      <c r="D59" s="107" t="s">
        <v>2626</v>
      </c>
      <c r="E59" s="143" t="s">
        <v>9399</v>
      </c>
      <c r="F59" s="10" t="s">
        <v>9514</v>
      </c>
      <c r="G59" s="107" t="s">
        <v>2626</v>
      </c>
      <c r="H59" s="143" t="s">
        <v>6851</v>
      </c>
      <c r="I59" s="143" t="s">
        <v>9550</v>
      </c>
      <c r="J59" s="107" t="s">
        <v>2626</v>
      </c>
      <c r="K59" s="143" t="s">
        <v>9502</v>
      </c>
      <c r="L59" s="143" t="s">
        <v>9575</v>
      </c>
      <c r="M59" s="107" t="s">
        <v>2626</v>
      </c>
      <c r="N59" s="143" t="s">
        <v>6851</v>
      </c>
      <c r="O59" s="143" t="s">
        <v>9610</v>
      </c>
    </row>
    <row r="60" spans="1:17" ht="15" customHeight="1">
      <c r="A60" s="107" t="s">
        <v>2627</v>
      </c>
      <c r="B60" s="243" t="s">
        <v>9411</v>
      </c>
      <c r="C60" s="143" t="s">
        <v>9465</v>
      </c>
      <c r="D60" s="107" t="s">
        <v>2627</v>
      </c>
      <c r="E60" s="240" t="s">
        <v>9507</v>
      </c>
      <c r="F60" s="10" t="s">
        <v>9515</v>
      </c>
      <c r="G60" s="107" t="s">
        <v>2627</v>
      </c>
      <c r="H60" s="240" t="s">
        <v>9356</v>
      </c>
      <c r="I60" s="143" t="s">
        <v>9551</v>
      </c>
      <c r="J60" s="107" t="s">
        <v>2627</v>
      </c>
      <c r="K60" s="240" t="s">
        <v>9352</v>
      </c>
      <c r="L60" s="240" t="s">
        <v>9576</v>
      </c>
      <c r="M60" s="107" t="s">
        <v>2627</v>
      </c>
      <c r="N60" s="243" t="s">
        <v>9413</v>
      </c>
      <c r="O60" s="243" t="s">
        <v>9611</v>
      </c>
    </row>
    <row r="61" spans="1:17" ht="15" customHeight="1">
      <c r="A61" s="107" t="s">
        <v>2492</v>
      </c>
      <c r="B61" s="243" t="s">
        <v>9412</v>
      </c>
      <c r="C61" s="143" t="s">
        <v>9466</v>
      </c>
      <c r="D61" s="107" t="s">
        <v>2492</v>
      </c>
      <c r="E61" s="10" t="s">
        <v>2400</v>
      </c>
      <c r="F61" s="10" t="s">
        <v>9516</v>
      </c>
      <c r="G61" s="107" t="s">
        <v>2492</v>
      </c>
      <c r="H61" s="10" t="s">
        <v>2400</v>
      </c>
      <c r="I61" s="143" t="s">
        <v>9552</v>
      </c>
      <c r="J61" s="107" t="s">
        <v>2492</v>
      </c>
      <c r="K61" s="10" t="s">
        <v>2400</v>
      </c>
      <c r="L61" s="143" t="s">
        <v>9577</v>
      </c>
      <c r="M61" s="107" t="s">
        <v>2492</v>
      </c>
      <c r="N61" s="10" t="s">
        <v>2400</v>
      </c>
      <c r="O61" s="143" t="s">
        <v>9613</v>
      </c>
    </row>
    <row r="62" spans="1:17" ht="15" customHeight="1">
      <c r="A62" s="107" t="s">
        <v>2493</v>
      </c>
      <c r="B62" s="263" t="s">
        <v>9467</v>
      </c>
      <c r="C62" s="143" t="s">
        <v>9468</v>
      </c>
      <c r="D62" s="107" t="s">
        <v>2493</v>
      </c>
      <c r="E62" s="148" t="s">
        <v>8306</v>
      </c>
      <c r="F62" s="10" t="s">
        <v>9517</v>
      </c>
      <c r="G62" s="107" t="s">
        <v>2493</v>
      </c>
      <c r="H62" s="240" t="s">
        <v>9482</v>
      </c>
      <c r="I62" s="143" t="s">
        <v>9553</v>
      </c>
      <c r="J62" s="107" t="s">
        <v>2493</v>
      </c>
      <c r="K62" s="148" t="s">
        <v>8329</v>
      </c>
      <c r="L62" s="148" t="s">
        <v>9578</v>
      </c>
      <c r="M62" s="107" t="s">
        <v>2493</v>
      </c>
      <c r="N62" s="240" t="s">
        <v>9504</v>
      </c>
      <c r="O62" s="240" t="s">
        <v>9614</v>
      </c>
    </row>
    <row r="63" spans="1:17" ht="15" customHeight="1">
      <c r="A63" s="107" t="s">
        <v>2494</v>
      </c>
      <c r="B63" s="240" t="s">
        <v>9469</v>
      </c>
      <c r="C63" s="143" t="s">
        <v>9470</v>
      </c>
      <c r="D63" s="107" t="s">
        <v>2494</v>
      </c>
      <c r="E63" s="10" t="s">
        <v>6278</v>
      </c>
      <c r="F63" s="10" t="s">
        <v>9518</v>
      </c>
      <c r="G63" s="107" t="s">
        <v>2494</v>
      </c>
      <c r="H63" s="10" t="s">
        <v>6278</v>
      </c>
      <c r="I63" s="143" t="s">
        <v>9554</v>
      </c>
      <c r="J63" s="107" t="s">
        <v>2494</v>
      </c>
      <c r="K63" s="10" t="s">
        <v>6278</v>
      </c>
      <c r="L63" s="143" t="s">
        <v>9579</v>
      </c>
      <c r="M63" s="107" t="s">
        <v>2494</v>
      </c>
      <c r="N63" s="10" t="s">
        <v>6278</v>
      </c>
      <c r="O63" s="143" t="s">
        <v>9615</v>
      </c>
    </row>
    <row r="64" spans="1:17" ht="15" customHeight="1">
      <c r="A64" s="107" t="s">
        <v>2495</v>
      </c>
      <c r="B64" s="10" t="s">
        <v>9442</v>
      </c>
      <c r="C64" s="143" t="s">
        <v>9471</v>
      </c>
      <c r="D64" s="107" t="s">
        <v>2495</v>
      </c>
      <c r="E64" s="10" t="s">
        <v>9442</v>
      </c>
      <c r="F64" s="10" t="s">
        <v>9519</v>
      </c>
      <c r="G64" s="107" t="s">
        <v>2495</v>
      </c>
      <c r="H64" s="148" t="s">
        <v>9441</v>
      </c>
      <c r="I64" s="143" t="s">
        <v>9555</v>
      </c>
      <c r="J64" s="107" t="s">
        <v>2495</v>
      </c>
      <c r="K64" s="10" t="s">
        <v>9442</v>
      </c>
      <c r="L64" s="143" t="s">
        <v>9580</v>
      </c>
      <c r="M64" s="107" t="s">
        <v>2495</v>
      </c>
      <c r="N64" s="131" t="s">
        <v>9442</v>
      </c>
      <c r="O64" s="131" t="s">
        <v>9616</v>
      </c>
    </row>
    <row r="65" spans="1:15" ht="15" customHeight="1">
      <c r="A65" s="107" t="s">
        <v>2496</v>
      </c>
      <c r="B65" s="10" t="s">
        <v>9472</v>
      </c>
      <c r="C65" s="143" t="s">
        <v>9473</v>
      </c>
      <c r="D65" s="107" t="s">
        <v>2496</v>
      </c>
      <c r="E65" s="243" t="s">
        <v>9410</v>
      </c>
      <c r="F65" s="10" t="s">
        <v>9520</v>
      </c>
      <c r="G65" s="107" t="s">
        <v>2496</v>
      </c>
      <c r="H65" s="10" t="s">
        <v>5765</v>
      </c>
      <c r="I65" s="143" t="s">
        <v>9556</v>
      </c>
      <c r="J65" s="107" t="s">
        <v>2496</v>
      </c>
      <c r="K65" s="251" t="s">
        <v>9532</v>
      </c>
      <c r="L65" s="251" t="s">
        <v>9581</v>
      </c>
      <c r="M65" s="107" t="s">
        <v>2496</v>
      </c>
      <c r="N65" s="10" t="s">
        <v>5765</v>
      </c>
      <c r="O65" s="10" t="s">
        <v>9617</v>
      </c>
    </row>
    <row r="66" spans="1:15" ht="15" customHeight="1">
      <c r="A66" s="107" t="s">
        <v>2497</v>
      </c>
      <c r="B66" s="148" t="s">
        <v>9474</v>
      </c>
      <c r="C66" s="143" t="s">
        <v>9475</v>
      </c>
      <c r="D66" s="107" t="s">
        <v>2497</v>
      </c>
      <c r="E66" s="10" t="s">
        <v>5765</v>
      </c>
      <c r="F66" s="10" t="s">
        <v>9523</v>
      </c>
      <c r="G66" s="107" t="s">
        <v>2496</v>
      </c>
      <c r="H66" s="148" t="s">
        <v>8403</v>
      </c>
      <c r="I66" s="143" t="s">
        <v>9557</v>
      </c>
      <c r="J66" s="107" t="s">
        <v>2497</v>
      </c>
      <c r="K66" s="148" t="s">
        <v>8377</v>
      </c>
      <c r="L66" s="148" t="s">
        <v>9582</v>
      </c>
      <c r="M66" s="107" t="s">
        <v>2497</v>
      </c>
      <c r="N66" s="240" t="s">
        <v>9370</v>
      </c>
      <c r="O66" s="240" t="s">
        <v>9624</v>
      </c>
    </row>
    <row r="67" spans="1:15" ht="15" customHeight="1">
      <c r="A67" s="107" t="s">
        <v>2498</v>
      </c>
      <c r="B67" s="10" t="s">
        <v>9299</v>
      </c>
      <c r="C67" s="143" t="s">
        <v>9476</v>
      </c>
      <c r="D67" s="107" t="s">
        <v>2498</v>
      </c>
      <c r="E67" s="10" t="s">
        <v>1649</v>
      </c>
      <c r="F67" s="10" t="s">
        <v>9168</v>
      </c>
      <c r="G67" s="107" t="s">
        <v>2498</v>
      </c>
      <c r="H67" s="10" t="s">
        <v>9299</v>
      </c>
      <c r="I67" s="143" t="s">
        <v>9558</v>
      </c>
      <c r="J67" s="107" t="s">
        <v>2497</v>
      </c>
      <c r="K67" s="10" t="s">
        <v>1649</v>
      </c>
      <c r="L67" s="10" t="s">
        <v>9587</v>
      </c>
      <c r="M67" s="107" t="s">
        <v>2498</v>
      </c>
      <c r="N67" s="148" t="s">
        <v>8692</v>
      </c>
      <c r="O67" s="148" t="s">
        <v>9625</v>
      </c>
    </row>
    <row r="68" spans="1:15" ht="15" customHeight="1">
      <c r="A68" s="107" t="s">
        <v>3272</v>
      </c>
      <c r="B68" s="148" t="s">
        <v>9372</v>
      </c>
      <c r="C68" s="143" t="s">
        <v>9477</v>
      </c>
      <c r="D68" s="107" t="s">
        <v>3272</v>
      </c>
      <c r="E68" s="131" t="s">
        <v>9420</v>
      </c>
      <c r="F68" s="10" t="s">
        <v>9524</v>
      </c>
      <c r="G68" s="107" t="s">
        <v>3272</v>
      </c>
      <c r="H68" s="10" t="s">
        <v>1649</v>
      </c>
      <c r="I68" s="143" t="s">
        <v>9559</v>
      </c>
      <c r="J68" s="107" t="s">
        <v>3272</v>
      </c>
      <c r="K68" s="10" t="s">
        <v>6296</v>
      </c>
      <c r="L68" s="10" t="s">
        <v>9588</v>
      </c>
      <c r="M68" s="107" t="s">
        <v>3272</v>
      </c>
      <c r="N68" s="148" t="s">
        <v>8653</v>
      </c>
      <c r="O68" s="148" t="s">
        <v>9628</v>
      </c>
    </row>
    <row r="69" spans="1:15" ht="15" customHeight="1">
      <c r="A69" s="107" t="s">
        <v>3273</v>
      </c>
      <c r="B69" s="148" t="s">
        <v>9478</v>
      </c>
      <c r="C69" s="143" t="s">
        <v>9479</v>
      </c>
      <c r="D69" s="107" t="s">
        <v>3273</v>
      </c>
      <c r="E69" s="10" t="s">
        <v>9527</v>
      </c>
      <c r="F69" s="10" t="s">
        <v>9528</v>
      </c>
      <c r="G69" s="107" t="s">
        <v>3273</v>
      </c>
      <c r="H69" s="10" t="s">
        <v>5763</v>
      </c>
      <c r="I69" s="143" t="s">
        <v>9561</v>
      </c>
      <c r="J69" s="107" t="s">
        <v>3273</v>
      </c>
      <c r="K69" s="10" t="s">
        <v>5763</v>
      </c>
      <c r="L69" s="10" t="s">
        <v>9589</v>
      </c>
      <c r="M69" s="107" t="s">
        <v>3273</v>
      </c>
      <c r="N69" s="10" t="s">
        <v>5763</v>
      </c>
      <c r="O69" s="10" t="s">
        <v>9629</v>
      </c>
    </row>
    <row r="70" spans="1:15" ht="15" customHeight="1">
      <c r="A70" s="107" t="s">
        <v>3274</v>
      </c>
      <c r="B70" s="10" t="s">
        <v>9481</v>
      </c>
      <c r="C70" s="143" t="s">
        <v>9480</v>
      </c>
      <c r="D70" s="107" t="s">
        <v>3274</v>
      </c>
      <c r="E70" s="10" t="s">
        <v>9526</v>
      </c>
      <c r="F70" s="10" t="s">
        <v>9529</v>
      </c>
      <c r="G70" s="107" t="s">
        <v>3274</v>
      </c>
      <c r="H70" s="10" t="s">
        <v>950</v>
      </c>
      <c r="I70" s="143" t="s">
        <v>9562</v>
      </c>
      <c r="J70" s="107" t="s">
        <v>3274</v>
      </c>
      <c r="K70" s="240" t="s">
        <v>9522</v>
      </c>
      <c r="L70" s="240" t="s">
        <v>9596</v>
      </c>
      <c r="M70" s="107" t="s">
        <v>3274</v>
      </c>
      <c r="N70" s="240" t="s">
        <v>9522</v>
      </c>
      <c r="O70" s="240" t="s">
        <v>9630</v>
      </c>
    </row>
    <row r="71" spans="1:15" ht="15" customHeight="1">
      <c r="A71" s="107" t="s">
        <v>3275</v>
      </c>
      <c r="B71" s="148" t="s">
        <v>9489</v>
      </c>
      <c r="C71" s="143" t="s">
        <v>9490</v>
      </c>
      <c r="D71" s="107" t="s">
        <v>3275</v>
      </c>
      <c r="E71" s="10" t="s">
        <v>9585</v>
      </c>
      <c r="F71" s="10" t="s">
        <v>9533</v>
      </c>
      <c r="G71" s="107" t="s">
        <v>3275</v>
      </c>
      <c r="H71" s="10" t="s">
        <v>9421</v>
      </c>
      <c r="I71" s="143" t="s">
        <v>9563</v>
      </c>
      <c r="J71" s="107" t="s">
        <v>3275</v>
      </c>
      <c r="K71" s="10" t="s">
        <v>9585</v>
      </c>
      <c r="L71" s="10" t="s">
        <v>9597</v>
      </c>
      <c r="M71" s="107" t="s">
        <v>3275</v>
      </c>
      <c r="N71" s="10" t="s">
        <v>9602</v>
      </c>
      <c r="O71" s="10" t="s">
        <v>9631</v>
      </c>
    </row>
    <row r="72" spans="1:15" ht="15" customHeight="1">
      <c r="A72" s="107" t="s">
        <v>3276</v>
      </c>
      <c r="B72" s="10" t="s">
        <v>4255</v>
      </c>
      <c r="C72" s="143" t="s">
        <v>9491</v>
      </c>
      <c r="D72" s="107" t="s">
        <v>3276</v>
      </c>
      <c r="E72" s="148" t="s">
        <v>9368</v>
      </c>
      <c r="F72" s="10" t="s">
        <v>9534</v>
      </c>
      <c r="G72" s="107" t="s">
        <v>3276</v>
      </c>
      <c r="H72" s="148" t="s">
        <v>8521</v>
      </c>
      <c r="I72" s="143" t="s">
        <v>9564</v>
      </c>
      <c r="J72" s="107" t="s">
        <v>3276</v>
      </c>
      <c r="K72" s="262" t="s">
        <v>9593</v>
      </c>
      <c r="L72" s="262" t="s">
        <v>9598</v>
      </c>
      <c r="M72" s="107" t="s">
        <v>3276</v>
      </c>
      <c r="N72" s="10" t="s">
        <v>9633</v>
      </c>
      <c r="O72" s="10" t="s">
        <v>9634</v>
      </c>
    </row>
    <row r="73" spans="1:15" ht="15" customHeight="1">
      <c r="A73" s="107" t="s">
        <v>3277</v>
      </c>
      <c r="B73" s="240" t="s">
        <v>9493</v>
      </c>
      <c r="C73" s="143" t="s">
        <v>9492</v>
      </c>
      <c r="D73" s="107" t="s">
        <v>3277</v>
      </c>
      <c r="E73" s="240" t="s">
        <v>9373</v>
      </c>
      <c r="F73" s="10" t="s">
        <v>9535</v>
      </c>
      <c r="G73" s="107" t="s">
        <v>3277</v>
      </c>
      <c r="H73" s="240" t="s">
        <v>9429</v>
      </c>
      <c r="I73" s="143" t="s">
        <v>9565</v>
      </c>
      <c r="J73" s="107" t="s">
        <v>3277</v>
      </c>
      <c r="K73" s="252" t="s">
        <v>9595</v>
      </c>
      <c r="L73" s="240" t="s">
        <v>9599</v>
      </c>
      <c r="M73" s="107" t="s">
        <v>3277</v>
      </c>
      <c r="N73" s="10" t="s">
        <v>9619</v>
      </c>
      <c r="O73" s="10" t="s">
        <v>9635</v>
      </c>
    </row>
    <row r="74" spans="1:15" ht="15" customHeight="1">
      <c r="A74" s="107" t="s">
        <v>3278</v>
      </c>
      <c r="B74" s="262" t="s">
        <v>9383</v>
      </c>
      <c r="C74" s="143" t="s">
        <v>9494</v>
      </c>
      <c r="D74" s="107" t="s">
        <v>3278</v>
      </c>
      <c r="E74" s="10" t="s">
        <v>2610</v>
      </c>
      <c r="F74" s="10" t="s">
        <v>9536</v>
      </c>
      <c r="G74" s="107" t="s">
        <v>3278</v>
      </c>
      <c r="H74" s="240" t="s">
        <v>9392</v>
      </c>
      <c r="I74" s="143" t="s">
        <v>9566</v>
      </c>
      <c r="J74" s="107" t="s">
        <v>3278</v>
      </c>
      <c r="K74" s="240" t="s">
        <v>9404</v>
      </c>
      <c r="L74" s="240" t="s">
        <v>9600</v>
      </c>
      <c r="M74" s="107" t="s">
        <v>3278</v>
      </c>
      <c r="N74" s="10" t="s">
        <v>2610</v>
      </c>
      <c r="O74" s="10" t="s">
        <v>9636</v>
      </c>
    </row>
    <row r="75" spans="1:15" ht="15" customHeight="1">
      <c r="A75" s="107" t="s">
        <v>3279</v>
      </c>
      <c r="B75" s="10" t="s">
        <v>4673</v>
      </c>
      <c r="C75" s="143" t="s">
        <v>9495</v>
      </c>
      <c r="D75" s="107" t="s">
        <v>3279</v>
      </c>
      <c r="E75" s="10" t="s">
        <v>4673</v>
      </c>
      <c r="F75" s="10" t="s">
        <v>9537</v>
      </c>
      <c r="G75" s="107" t="s">
        <v>3279</v>
      </c>
      <c r="H75" s="10" t="s">
        <v>4673</v>
      </c>
      <c r="I75" s="143" t="s">
        <v>9567</v>
      </c>
      <c r="J75" s="107" t="s">
        <v>3279</v>
      </c>
      <c r="K75" s="10" t="s">
        <v>4673</v>
      </c>
      <c r="L75" s="240" t="s">
        <v>9601</v>
      </c>
      <c r="M75" s="107" t="s">
        <v>3279</v>
      </c>
      <c r="N75" s="10" t="s">
        <v>4673</v>
      </c>
      <c r="O75" s="10" t="s">
        <v>9638</v>
      </c>
    </row>
    <row r="76" spans="1:15" ht="15" customHeight="1">
      <c r="A76" s="107" t="s">
        <v>3280</v>
      </c>
      <c r="B76" s="148" t="s">
        <v>9454</v>
      </c>
      <c r="C76" s="143" t="s">
        <v>9497</v>
      </c>
      <c r="D76" s="107" t="s">
        <v>3280</v>
      </c>
      <c r="E76" s="10" t="s">
        <v>1490</v>
      </c>
      <c r="F76" s="10" t="s">
        <v>9538</v>
      </c>
      <c r="G76" s="107" t="s">
        <v>3280</v>
      </c>
      <c r="H76" s="240" t="s">
        <v>9362</v>
      </c>
      <c r="I76" s="143" t="s">
        <v>9568</v>
      </c>
      <c r="J76" s="107" t="s">
        <v>3280</v>
      </c>
      <c r="K76" s="10" t="s">
        <v>1490</v>
      </c>
      <c r="L76" s="240" t="s">
        <v>9604</v>
      </c>
      <c r="M76" s="107" t="s">
        <v>3280</v>
      </c>
      <c r="N76" s="10" t="s">
        <v>1490</v>
      </c>
      <c r="O76" s="10" t="s">
        <v>9640</v>
      </c>
    </row>
    <row r="77" spans="1:15" ht="15" customHeight="1">
      <c r="A77" s="107" t="s">
        <v>3281</v>
      </c>
      <c r="B77" s="143" t="s">
        <v>949</v>
      </c>
      <c r="C77" s="143" t="s">
        <v>9498</v>
      </c>
      <c r="D77" s="107" t="s">
        <v>3281</v>
      </c>
      <c r="E77" s="143" t="s">
        <v>949</v>
      </c>
      <c r="F77" s="143" t="s">
        <v>9543</v>
      </c>
      <c r="G77" s="107" t="s">
        <v>3281</v>
      </c>
      <c r="H77" s="143" t="s">
        <v>9569</v>
      </c>
      <c r="I77" s="143" t="s">
        <v>9570</v>
      </c>
      <c r="J77" s="107" t="s">
        <v>3281</v>
      </c>
      <c r="K77" s="148" t="s">
        <v>9422</v>
      </c>
      <c r="L77" s="148" t="s">
        <v>9605</v>
      </c>
      <c r="M77" s="107" t="s">
        <v>3281</v>
      </c>
      <c r="N77" s="143" t="s">
        <v>949</v>
      </c>
      <c r="O77" s="143" t="s">
        <v>9641</v>
      </c>
    </row>
    <row r="78" spans="1:15" ht="15" customHeight="1">
      <c r="A78" s="107" t="s">
        <v>3282</v>
      </c>
      <c r="B78" s="148" t="s">
        <v>9500</v>
      </c>
      <c r="C78" s="143" t="s">
        <v>9509</v>
      </c>
      <c r="D78" s="107" t="s">
        <v>3282</v>
      </c>
      <c r="E78" s="148" t="s">
        <v>9525</v>
      </c>
      <c r="F78" s="10" t="s">
        <v>9544</v>
      </c>
      <c r="G78" s="107" t="s">
        <v>3282</v>
      </c>
      <c r="H78" s="148" t="s">
        <v>9384</v>
      </c>
      <c r="I78" s="143" t="s">
        <v>9560</v>
      </c>
      <c r="J78" s="107" t="s">
        <v>3282</v>
      </c>
      <c r="K78" s="262" t="s">
        <v>9385</v>
      </c>
      <c r="L78" s="262" t="s">
        <v>9606</v>
      </c>
      <c r="M78" s="107" t="s">
        <v>3282</v>
      </c>
      <c r="N78" s="148" t="s">
        <v>9586</v>
      </c>
      <c r="O78" s="244" t="s">
        <v>9642</v>
      </c>
    </row>
    <row r="79" spans="1:15" ht="15" customHeight="1">
      <c r="I79"/>
      <c r="J79" s="8"/>
      <c r="M79" s="8"/>
    </row>
    <row r="80" spans="1:15" ht="15" customHeight="1">
      <c r="I80"/>
      <c r="J80" s="8"/>
      <c r="M80" s="8"/>
    </row>
    <row r="81" spans="1:15" ht="15" customHeight="1">
      <c r="A81" s="106" t="s">
        <v>5958</v>
      </c>
      <c r="B81" s="106"/>
      <c r="C81" s="106"/>
      <c r="D81" s="106" t="s">
        <v>5959</v>
      </c>
      <c r="E81" s="106"/>
      <c r="F81" s="106"/>
      <c r="G81" s="106" t="s">
        <v>5960</v>
      </c>
      <c r="H81" s="106"/>
      <c r="I81" s="106"/>
      <c r="J81" s="106" t="s">
        <v>5961</v>
      </c>
      <c r="K81" s="106"/>
      <c r="L81" s="106"/>
      <c r="M81" s="106" t="s">
        <v>5962</v>
      </c>
      <c r="N81" s="106"/>
      <c r="O81" s="106"/>
    </row>
    <row r="82" spans="1:15" ht="15" customHeight="1">
      <c r="A82" s="107" t="s">
        <v>2486</v>
      </c>
      <c r="B82" s="143" t="s">
        <v>8234</v>
      </c>
      <c r="C82" s="143" t="s">
        <v>9643</v>
      </c>
      <c r="D82" s="107" t="s">
        <v>2486</v>
      </c>
      <c r="E82" s="143" t="s">
        <v>6858</v>
      </c>
      <c r="F82" s="143" t="s">
        <v>9681</v>
      </c>
      <c r="G82" s="107" t="s">
        <v>2486</v>
      </c>
      <c r="H82" s="143" t="s">
        <v>8234</v>
      </c>
      <c r="I82" s="143" t="s">
        <v>9710</v>
      </c>
      <c r="J82" s="107" t="s">
        <v>2486</v>
      </c>
      <c r="K82" s="143" t="s">
        <v>6858</v>
      </c>
      <c r="L82" s="143" t="s">
        <v>9748</v>
      </c>
      <c r="M82" s="107" t="s">
        <v>2486</v>
      </c>
      <c r="N82" s="143" t="s">
        <v>8234</v>
      </c>
      <c r="O82" s="143" t="s">
        <v>9772</v>
      </c>
    </row>
    <row r="83" spans="1:15" ht="15" customHeight="1">
      <c r="A83" s="107" t="s">
        <v>2487</v>
      </c>
      <c r="B83" s="143" t="s">
        <v>6858</v>
      </c>
      <c r="C83" s="143" t="s">
        <v>9645</v>
      </c>
      <c r="D83" s="107" t="s">
        <v>2487</v>
      </c>
      <c r="E83" s="143" t="s">
        <v>8234</v>
      </c>
      <c r="F83" s="143" t="s">
        <v>9682</v>
      </c>
      <c r="G83" s="107" t="s">
        <v>2487</v>
      </c>
      <c r="H83" s="148" t="s">
        <v>8788</v>
      </c>
      <c r="I83" s="148" t="s">
        <v>9717</v>
      </c>
      <c r="J83" s="107" t="s">
        <v>2487</v>
      </c>
      <c r="K83" s="143" t="s">
        <v>8234</v>
      </c>
      <c r="L83" s="143" t="s">
        <v>9749</v>
      </c>
      <c r="M83" s="107" t="s">
        <v>2487</v>
      </c>
      <c r="N83" s="143" t="s">
        <v>6858</v>
      </c>
      <c r="O83" s="143" t="s">
        <v>9769</v>
      </c>
    </row>
    <row r="84" spans="1:15" ht="15" customHeight="1">
      <c r="A84" s="107" t="s">
        <v>2488</v>
      </c>
      <c r="B84" s="143" t="s">
        <v>6851</v>
      </c>
      <c r="C84" s="143" t="s">
        <v>8799</v>
      </c>
      <c r="D84" s="107" t="s">
        <v>2488</v>
      </c>
      <c r="E84" s="143" t="s">
        <v>9399</v>
      </c>
      <c r="F84" s="143" t="s">
        <v>9683</v>
      </c>
      <c r="G84" s="107" t="s">
        <v>2488</v>
      </c>
      <c r="H84" s="143" t="s">
        <v>6851</v>
      </c>
      <c r="I84" s="143" t="s">
        <v>9718</v>
      </c>
      <c r="J84" s="107" t="s">
        <v>2488</v>
      </c>
      <c r="K84" s="143" t="s">
        <v>9399</v>
      </c>
      <c r="L84" s="143" t="s">
        <v>9750</v>
      </c>
      <c r="M84" s="107" t="s">
        <v>2488</v>
      </c>
      <c r="N84" s="143" t="s">
        <v>6851</v>
      </c>
      <c r="O84" s="143" t="s">
        <v>9770</v>
      </c>
    </row>
    <row r="85" spans="1:15" ht="15" customHeight="1">
      <c r="A85" s="107" t="s">
        <v>2625</v>
      </c>
      <c r="B85" s="143" t="s">
        <v>9646</v>
      </c>
      <c r="C85" s="143" t="s">
        <v>9648</v>
      </c>
      <c r="D85" s="107" t="s">
        <v>2625</v>
      </c>
      <c r="E85" s="143" t="s">
        <v>618</v>
      </c>
      <c r="F85" s="143" t="s">
        <v>9684</v>
      </c>
      <c r="G85" s="107" t="s">
        <v>2625</v>
      </c>
      <c r="H85" s="143" t="s">
        <v>618</v>
      </c>
      <c r="I85" s="143" t="s">
        <v>9719</v>
      </c>
      <c r="J85" s="107" t="s">
        <v>2625</v>
      </c>
      <c r="K85" s="143" t="s">
        <v>618</v>
      </c>
      <c r="L85" s="143" t="s">
        <v>9751</v>
      </c>
      <c r="M85" s="107" t="s">
        <v>2625</v>
      </c>
      <c r="N85" s="143" t="s">
        <v>618</v>
      </c>
      <c r="O85" s="143" t="s">
        <v>9771</v>
      </c>
    </row>
    <row r="86" spans="1:15" ht="15" customHeight="1">
      <c r="A86" s="107" t="s">
        <v>2626</v>
      </c>
      <c r="B86" s="143" t="s">
        <v>9399</v>
      </c>
      <c r="C86" s="143" t="s">
        <v>9649</v>
      </c>
      <c r="D86" s="107" t="s">
        <v>2626</v>
      </c>
      <c r="E86" s="143" t="s">
        <v>6851</v>
      </c>
      <c r="F86" s="143" t="s">
        <v>9690</v>
      </c>
      <c r="G86" s="107" t="s">
        <v>2626</v>
      </c>
      <c r="H86" s="143" t="s">
        <v>9399</v>
      </c>
      <c r="I86" s="143" t="s">
        <v>9721</v>
      </c>
      <c r="J86" s="107" t="s">
        <v>2626</v>
      </c>
      <c r="K86" s="143" t="s">
        <v>6851</v>
      </c>
      <c r="L86" s="143" t="s">
        <v>9752</v>
      </c>
      <c r="M86" s="107" t="s">
        <v>2626</v>
      </c>
      <c r="N86" s="143" t="s">
        <v>9399</v>
      </c>
      <c r="O86" s="143" t="s">
        <v>9790</v>
      </c>
    </row>
    <row r="87" spans="1:15" ht="15" customHeight="1">
      <c r="A87" s="107" t="s">
        <v>2627</v>
      </c>
      <c r="B87" s="148" t="s">
        <v>8378</v>
      </c>
      <c r="C87" s="143" t="s">
        <v>9650</v>
      </c>
      <c r="D87" s="107" t="s">
        <v>2627</v>
      </c>
      <c r="E87" s="10" t="s">
        <v>6345</v>
      </c>
      <c r="F87" s="143" t="s">
        <v>9691</v>
      </c>
      <c r="G87" s="107" t="s">
        <v>2627</v>
      </c>
      <c r="H87" s="10" t="s">
        <v>4827</v>
      </c>
      <c r="I87" s="143" t="s">
        <v>7600</v>
      </c>
      <c r="J87" s="107" t="s">
        <v>2627</v>
      </c>
      <c r="K87" s="10" t="s">
        <v>9744</v>
      </c>
      <c r="L87" s="143" t="s">
        <v>9753</v>
      </c>
      <c r="M87" s="107" t="s">
        <v>2627</v>
      </c>
      <c r="N87" s="10" t="s">
        <v>4827</v>
      </c>
      <c r="O87" s="143" t="s">
        <v>9773</v>
      </c>
    </row>
    <row r="88" spans="1:15" ht="15" customHeight="1">
      <c r="A88" s="107" t="s">
        <v>2492</v>
      </c>
      <c r="B88" s="10" t="s">
        <v>2400</v>
      </c>
      <c r="C88" s="143" t="s">
        <v>9651</v>
      </c>
      <c r="D88" s="107" t="s">
        <v>2492</v>
      </c>
      <c r="E88" s="10" t="s">
        <v>2400</v>
      </c>
      <c r="F88" s="143" t="s">
        <v>9692</v>
      </c>
      <c r="G88" s="107" t="s">
        <v>2492</v>
      </c>
      <c r="H88" s="10" t="s">
        <v>2400</v>
      </c>
      <c r="I88" s="143" t="s">
        <v>9725</v>
      </c>
      <c r="J88" s="107" t="s">
        <v>2492</v>
      </c>
      <c r="K88" s="10" t="s">
        <v>2400</v>
      </c>
      <c r="L88" s="143" t="s">
        <v>9754</v>
      </c>
      <c r="M88" s="107" t="s">
        <v>2492</v>
      </c>
      <c r="N88" s="10" t="s">
        <v>2400</v>
      </c>
      <c r="O88" s="143" t="s">
        <v>9774</v>
      </c>
    </row>
    <row r="89" spans="1:15" ht="15" customHeight="1">
      <c r="A89" s="107" t="s">
        <v>2493</v>
      </c>
      <c r="B89" s="148" t="s">
        <v>8705</v>
      </c>
      <c r="C89" s="143" t="s">
        <v>9653</v>
      </c>
      <c r="D89" s="107" t="s">
        <v>2493</v>
      </c>
      <c r="E89" s="131" t="s">
        <v>9688</v>
      </c>
      <c r="F89" s="143" t="s">
        <v>9693</v>
      </c>
      <c r="G89" s="107" t="s">
        <v>2493</v>
      </c>
      <c r="H89" s="148" t="s">
        <v>8780</v>
      </c>
      <c r="I89" s="148" t="s">
        <v>9727</v>
      </c>
      <c r="J89" s="107" t="s">
        <v>2493</v>
      </c>
      <c r="K89" s="131" t="s">
        <v>9688</v>
      </c>
      <c r="L89" s="143" t="s">
        <v>9755</v>
      </c>
      <c r="M89" s="107" t="s">
        <v>2493</v>
      </c>
      <c r="N89" s="10" t="s">
        <v>6345</v>
      </c>
      <c r="O89" s="143" t="s">
        <v>9775</v>
      </c>
    </row>
    <row r="90" spans="1:15" ht="15" customHeight="1">
      <c r="A90" s="107" t="s">
        <v>2494</v>
      </c>
      <c r="B90" s="251" t="s">
        <v>9647</v>
      </c>
      <c r="C90" s="162" t="s">
        <v>8011</v>
      </c>
      <c r="D90" s="107" t="s">
        <v>2494</v>
      </c>
      <c r="E90" s="10" t="s">
        <v>6278</v>
      </c>
      <c r="F90" s="143" t="s">
        <v>9694</v>
      </c>
      <c r="G90" s="107" t="s">
        <v>2494</v>
      </c>
      <c r="H90" s="10" t="s">
        <v>6278</v>
      </c>
      <c r="I90" s="143" t="s">
        <v>9723</v>
      </c>
      <c r="J90" s="107" t="s">
        <v>2494</v>
      </c>
      <c r="K90" s="10" t="s">
        <v>6278</v>
      </c>
      <c r="L90" s="143" t="s">
        <v>9756</v>
      </c>
      <c r="M90" s="107" t="s">
        <v>2494</v>
      </c>
      <c r="N90" s="10" t="s">
        <v>6278</v>
      </c>
      <c r="O90" s="143" t="s">
        <v>9776</v>
      </c>
    </row>
    <row r="91" spans="1:15" ht="15" customHeight="1">
      <c r="A91" s="107" t="s">
        <v>2495</v>
      </c>
      <c r="B91" s="148" t="s">
        <v>9443</v>
      </c>
      <c r="C91" s="143" t="s">
        <v>9652</v>
      </c>
      <c r="D91" s="107" t="s">
        <v>2495</v>
      </c>
      <c r="E91" s="10" t="s">
        <v>9442</v>
      </c>
      <c r="F91" s="143" t="s">
        <v>9695</v>
      </c>
      <c r="G91" s="107" t="s">
        <v>2495</v>
      </c>
      <c r="H91" s="10" t="s">
        <v>9442</v>
      </c>
      <c r="I91" s="143" t="s">
        <v>9724</v>
      </c>
      <c r="J91" s="107" t="s">
        <v>2495</v>
      </c>
      <c r="K91" s="10" t="s">
        <v>9442</v>
      </c>
      <c r="L91" s="143" t="s">
        <v>9757</v>
      </c>
      <c r="M91" s="107" t="s">
        <v>2495</v>
      </c>
      <c r="N91" s="10" t="s">
        <v>9442</v>
      </c>
      <c r="O91" s="143" t="s">
        <v>9781</v>
      </c>
    </row>
    <row r="92" spans="1:15" ht="15" customHeight="1">
      <c r="A92" s="107" t="s">
        <v>2496</v>
      </c>
      <c r="B92" s="10" t="s">
        <v>7054</v>
      </c>
      <c r="C92" s="162" t="s">
        <v>9654</v>
      </c>
      <c r="D92" s="107" t="s">
        <v>2496</v>
      </c>
      <c r="E92" s="10" t="s">
        <v>5765</v>
      </c>
      <c r="F92" s="143" t="s">
        <v>9696</v>
      </c>
      <c r="G92" s="107" t="s">
        <v>2496</v>
      </c>
      <c r="H92" s="10" t="s">
        <v>7054</v>
      </c>
      <c r="I92" s="143" t="s">
        <v>9731</v>
      </c>
      <c r="J92" s="107" t="s">
        <v>2496</v>
      </c>
      <c r="K92" s="148" t="s">
        <v>8778</v>
      </c>
      <c r="L92" s="143" t="s">
        <v>9758</v>
      </c>
      <c r="M92" s="107" t="s">
        <v>2496</v>
      </c>
      <c r="N92" s="10" t="s">
        <v>7054</v>
      </c>
      <c r="O92" s="143" t="s">
        <v>9797</v>
      </c>
    </row>
    <row r="93" spans="1:15" ht="15" customHeight="1">
      <c r="A93" s="107" t="s">
        <v>2497</v>
      </c>
      <c r="B93" s="240" t="s">
        <v>9351</v>
      </c>
      <c r="C93" s="162" t="s">
        <v>9660</v>
      </c>
      <c r="D93" s="107" t="s">
        <v>2497</v>
      </c>
      <c r="E93" s="10" t="s">
        <v>7054</v>
      </c>
      <c r="F93" s="143" t="s">
        <v>9697</v>
      </c>
      <c r="G93" s="107" t="s">
        <v>2497</v>
      </c>
      <c r="H93" s="10" t="s">
        <v>5765</v>
      </c>
      <c r="I93" s="143" t="s">
        <v>9726</v>
      </c>
      <c r="J93" s="107" t="s">
        <v>2497</v>
      </c>
      <c r="K93" s="10" t="s">
        <v>9745</v>
      </c>
      <c r="L93" s="143" t="s">
        <v>9759</v>
      </c>
      <c r="M93" s="107" t="s">
        <v>2497</v>
      </c>
      <c r="N93" s="10" t="s">
        <v>5765</v>
      </c>
      <c r="O93" s="143" t="s">
        <v>9782</v>
      </c>
    </row>
    <row r="94" spans="1:15" ht="15" customHeight="1">
      <c r="A94" s="107" t="s">
        <v>2498</v>
      </c>
      <c r="B94" s="148" t="s">
        <v>9662</v>
      </c>
      <c r="C94" s="143" t="s">
        <v>9663</v>
      </c>
      <c r="D94" s="107" t="s">
        <v>2498</v>
      </c>
      <c r="E94" s="10" t="s">
        <v>9299</v>
      </c>
      <c r="F94" s="143" t="s">
        <v>9699</v>
      </c>
      <c r="G94" s="107" t="s">
        <v>2498</v>
      </c>
      <c r="H94" s="10" t="s">
        <v>1649</v>
      </c>
      <c r="I94" s="143" t="s">
        <v>9730</v>
      </c>
      <c r="J94" s="107" t="s">
        <v>2498</v>
      </c>
      <c r="K94" s="10" t="s">
        <v>9299</v>
      </c>
      <c r="L94" s="143" t="s">
        <v>9760</v>
      </c>
      <c r="M94" s="107" t="s">
        <v>2498</v>
      </c>
      <c r="N94" s="148" t="s">
        <v>8864</v>
      </c>
      <c r="O94" s="143" t="s">
        <v>9799</v>
      </c>
    </row>
    <row r="95" spans="1:15" ht="15" customHeight="1">
      <c r="A95" s="107" t="s">
        <v>3272</v>
      </c>
      <c r="B95" s="10" t="s">
        <v>9658</v>
      </c>
      <c r="C95" s="154" t="s">
        <v>9664</v>
      </c>
      <c r="D95" s="107" t="s">
        <v>3272</v>
      </c>
      <c r="E95" s="10" t="s">
        <v>1649</v>
      </c>
      <c r="F95" s="143" t="s">
        <v>9698</v>
      </c>
      <c r="G95" s="107" t="s">
        <v>3272</v>
      </c>
      <c r="H95" s="10" t="s">
        <v>6296</v>
      </c>
      <c r="I95" s="143" t="s">
        <v>9728</v>
      </c>
      <c r="J95" s="107" t="s">
        <v>3272</v>
      </c>
      <c r="K95" s="10" t="s">
        <v>1649</v>
      </c>
      <c r="L95" s="143" t="s">
        <v>9761</v>
      </c>
      <c r="M95" s="107" t="s">
        <v>3272</v>
      </c>
      <c r="N95" s="148" t="s">
        <v>8785</v>
      </c>
      <c r="O95" s="143" t="s">
        <v>9779</v>
      </c>
    </row>
    <row r="96" spans="1:15" ht="15" customHeight="1">
      <c r="A96" s="107" t="s">
        <v>3273</v>
      </c>
      <c r="B96" s="148" t="s">
        <v>8777</v>
      </c>
      <c r="C96" s="143" t="s">
        <v>9665</v>
      </c>
      <c r="D96" s="107" t="s">
        <v>3273</v>
      </c>
      <c r="E96" s="148" t="s">
        <v>8779</v>
      </c>
      <c r="F96" s="148" t="s">
        <v>9700</v>
      </c>
      <c r="G96" s="107" t="s">
        <v>3273</v>
      </c>
      <c r="H96" s="10" t="s">
        <v>5763</v>
      </c>
      <c r="I96" s="10" t="s">
        <v>9729</v>
      </c>
      <c r="J96" s="107" t="s">
        <v>3273</v>
      </c>
      <c r="K96" s="10" t="s">
        <v>5763</v>
      </c>
      <c r="L96" s="143" t="s">
        <v>9762</v>
      </c>
      <c r="M96" s="107" t="s">
        <v>3273</v>
      </c>
      <c r="N96" s="131" t="s">
        <v>9715</v>
      </c>
      <c r="O96" s="10" t="s">
        <v>9780</v>
      </c>
    </row>
    <row r="97" spans="1:15" ht="15" customHeight="1">
      <c r="A97" s="107" t="s">
        <v>3274</v>
      </c>
      <c r="B97" s="10" t="s">
        <v>950</v>
      </c>
      <c r="C97" s="154" t="s">
        <v>9666</v>
      </c>
      <c r="D97" s="107" t="s">
        <v>3274</v>
      </c>
      <c r="E97" s="10" t="s">
        <v>950</v>
      </c>
      <c r="F97" s="143" t="s">
        <v>9701</v>
      </c>
      <c r="G97" s="107" t="s">
        <v>3274</v>
      </c>
      <c r="H97" s="10" t="s">
        <v>950</v>
      </c>
      <c r="I97" s="143" t="s">
        <v>9732</v>
      </c>
      <c r="J97" s="107" t="s">
        <v>3274</v>
      </c>
      <c r="K97" s="10" t="s">
        <v>950</v>
      </c>
      <c r="L97" s="143" t="s">
        <v>9763</v>
      </c>
      <c r="M97" s="107" t="s">
        <v>3274</v>
      </c>
      <c r="N97" s="10" t="s">
        <v>950</v>
      </c>
      <c r="O97" s="143" t="s">
        <v>9783</v>
      </c>
    </row>
    <row r="98" spans="1:15" ht="15" customHeight="1">
      <c r="A98" s="107" t="s">
        <v>3275</v>
      </c>
      <c r="B98" s="10" t="s">
        <v>7053</v>
      </c>
      <c r="C98" s="154" t="s">
        <v>9667</v>
      </c>
      <c r="D98" s="107" t="s">
        <v>3275</v>
      </c>
      <c r="E98" s="148" t="s">
        <v>9353</v>
      </c>
      <c r="F98" s="148" t="s">
        <v>9702</v>
      </c>
      <c r="G98" s="107" t="s">
        <v>3275</v>
      </c>
      <c r="H98" s="10" t="s">
        <v>7053</v>
      </c>
      <c r="I98" s="143" t="s">
        <v>9741</v>
      </c>
      <c r="J98" s="107" t="s">
        <v>3275</v>
      </c>
      <c r="K98" s="10" t="s">
        <v>7053</v>
      </c>
      <c r="L98" s="143" t="s">
        <v>9777</v>
      </c>
      <c r="M98" s="107" t="s">
        <v>3275</v>
      </c>
      <c r="N98" s="148" t="s">
        <v>9300</v>
      </c>
      <c r="O98" s="143" t="s">
        <v>9784</v>
      </c>
    </row>
    <row r="99" spans="1:15" ht="15" customHeight="1">
      <c r="A99" s="107" t="s">
        <v>3276</v>
      </c>
      <c r="B99" s="148" t="s">
        <v>9674</v>
      </c>
      <c r="C99" s="143" t="s">
        <v>9675</v>
      </c>
      <c r="D99" s="107" t="s">
        <v>3276</v>
      </c>
      <c r="E99" s="10" t="s">
        <v>4255</v>
      </c>
      <c r="F99" s="143" t="s">
        <v>9703</v>
      </c>
      <c r="G99" s="107" t="s">
        <v>3276</v>
      </c>
      <c r="H99" s="10" t="s">
        <v>4255</v>
      </c>
      <c r="I99" s="143" t="s">
        <v>9733</v>
      </c>
      <c r="J99" s="107" t="s">
        <v>3276</v>
      </c>
      <c r="K99" s="10" t="s">
        <v>4255</v>
      </c>
      <c r="L99" s="143" t="s">
        <v>9764</v>
      </c>
      <c r="M99" s="107" t="s">
        <v>3276</v>
      </c>
      <c r="N99" s="10" t="s">
        <v>9639</v>
      </c>
      <c r="O99" s="143" t="s">
        <v>9791</v>
      </c>
    </row>
    <row r="100" spans="1:15" ht="15" customHeight="1">
      <c r="A100" s="107" t="s">
        <v>3277</v>
      </c>
      <c r="B100" s="10" t="s">
        <v>7055</v>
      </c>
      <c r="C100" s="154" t="s">
        <v>9669</v>
      </c>
      <c r="D100" s="107" t="s">
        <v>3277</v>
      </c>
      <c r="E100" s="10" t="s">
        <v>7055</v>
      </c>
      <c r="F100" s="148" t="s">
        <v>9704</v>
      </c>
      <c r="G100" s="107" t="s">
        <v>3277</v>
      </c>
      <c r="H100" s="240" t="s">
        <v>9374</v>
      </c>
      <c r="I100" s="244" t="s">
        <v>8878</v>
      </c>
      <c r="J100" s="107" t="s">
        <v>3277</v>
      </c>
      <c r="K100" s="10" t="s">
        <v>7055</v>
      </c>
      <c r="L100" s="143" t="s">
        <v>9765</v>
      </c>
      <c r="M100" s="107" t="s">
        <v>3277</v>
      </c>
      <c r="N100" s="10" t="s">
        <v>9621</v>
      </c>
      <c r="O100" s="143" t="s">
        <v>9785</v>
      </c>
    </row>
    <row r="101" spans="1:15" ht="15" customHeight="1">
      <c r="A101" s="107" t="s">
        <v>3278</v>
      </c>
      <c r="B101" s="148" t="s">
        <v>9391</v>
      </c>
      <c r="C101" s="143" t="s">
        <v>9671</v>
      </c>
      <c r="D101" s="107" t="s">
        <v>3278</v>
      </c>
      <c r="E101" s="10" t="s">
        <v>2610</v>
      </c>
      <c r="F101" s="143" t="s">
        <v>9705</v>
      </c>
      <c r="G101" s="107" t="s">
        <v>3278</v>
      </c>
      <c r="H101" s="10" t="s">
        <v>2610</v>
      </c>
      <c r="I101" s="10" t="s">
        <v>9734</v>
      </c>
      <c r="J101" s="107" t="s">
        <v>3278</v>
      </c>
      <c r="K101" s="10" t="s">
        <v>2610</v>
      </c>
      <c r="L101" s="143" t="s">
        <v>9766</v>
      </c>
      <c r="M101" s="107" t="s">
        <v>3278</v>
      </c>
      <c r="N101" s="10" t="s">
        <v>2610</v>
      </c>
      <c r="O101" s="143" t="s">
        <v>9786</v>
      </c>
    </row>
    <row r="102" spans="1:15" ht="15" customHeight="1">
      <c r="A102" s="107" t="s">
        <v>3279</v>
      </c>
      <c r="B102" s="10" t="s">
        <v>4673</v>
      </c>
      <c r="C102" s="154" t="s">
        <v>9670</v>
      </c>
      <c r="D102" s="107" t="s">
        <v>3279</v>
      </c>
      <c r="E102" s="10" t="s">
        <v>4673</v>
      </c>
      <c r="F102" s="148" t="s">
        <v>9706</v>
      </c>
      <c r="G102" s="107" t="s">
        <v>3279</v>
      </c>
      <c r="H102" s="148" t="s">
        <v>8719</v>
      </c>
      <c r="I102" s="148" t="s">
        <v>9740</v>
      </c>
      <c r="J102" s="107" t="s">
        <v>3279</v>
      </c>
      <c r="K102" s="131" t="s">
        <v>9659</v>
      </c>
      <c r="L102" s="143" t="s">
        <v>9778</v>
      </c>
      <c r="M102" s="107" t="s">
        <v>3279</v>
      </c>
      <c r="N102" s="148" t="s">
        <v>8776</v>
      </c>
      <c r="O102" s="143" t="s">
        <v>9789</v>
      </c>
    </row>
    <row r="103" spans="1:15" ht="15" customHeight="1">
      <c r="A103" s="107" t="s">
        <v>3280</v>
      </c>
      <c r="B103" s="10" t="s">
        <v>1490</v>
      </c>
      <c r="C103" s="143" t="s">
        <v>9679</v>
      </c>
      <c r="D103" s="107" t="s">
        <v>3280</v>
      </c>
      <c r="E103" s="240" t="s">
        <v>9349</v>
      </c>
      <c r="F103" s="240" t="s">
        <v>9707</v>
      </c>
      <c r="G103" s="107" t="s">
        <v>3280</v>
      </c>
      <c r="H103" s="10" t="s">
        <v>1490</v>
      </c>
      <c r="I103" s="10" t="s">
        <v>9735</v>
      </c>
      <c r="J103" s="107" t="s">
        <v>3280</v>
      </c>
      <c r="K103" s="10" t="s">
        <v>1490</v>
      </c>
      <c r="L103" s="143" t="s">
        <v>9445</v>
      </c>
      <c r="M103" s="107" t="s">
        <v>3280</v>
      </c>
      <c r="N103" s="10" t="s">
        <v>1490</v>
      </c>
      <c r="O103" s="143" t="s">
        <v>9788</v>
      </c>
    </row>
    <row r="104" spans="1:15" ht="15" customHeight="1">
      <c r="A104" s="107" t="s">
        <v>3281</v>
      </c>
      <c r="B104" s="143" t="s">
        <v>9676</v>
      </c>
      <c r="C104" s="143" t="s">
        <v>9678</v>
      </c>
      <c r="D104" s="107" t="s">
        <v>3281</v>
      </c>
      <c r="E104" s="143" t="s">
        <v>9713</v>
      </c>
      <c r="F104" s="143" t="s">
        <v>9708</v>
      </c>
      <c r="G104" s="107" t="s">
        <v>3281</v>
      </c>
      <c r="H104" s="143" t="s">
        <v>949</v>
      </c>
      <c r="I104" s="143" t="s">
        <v>9736</v>
      </c>
      <c r="J104" s="107" t="s">
        <v>3281</v>
      </c>
      <c r="K104" s="143" t="s">
        <v>949</v>
      </c>
      <c r="L104" s="143" t="s">
        <v>9767</v>
      </c>
      <c r="M104" s="107" t="s">
        <v>3281</v>
      </c>
      <c r="N104" s="143" t="s">
        <v>949</v>
      </c>
      <c r="O104" s="143" t="s">
        <v>9787</v>
      </c>
    </row>
    <row r="105" spans="1:15" ht="15" customHeight="1">
      <c r="A105" s="107" t="s">
        <v>3282</v>
      </c>
      <c r="B105" s="148" t="s">
        <v>9386</v>
      </c>
      <c r="C105" s="143" t="s">
        <v>9680</v>
      </c>
      <c r="D105" s="107" t="s">
        <v>3282</v>
      </c>
      <c r="E105" s="143" t="s">
        <v>9382</v>
      </c>
      <c r="F105" s="143" t="s">
        <v>9709</v>
      </c>
      <c r="G105" s="107" t="s">
        <v>3282</v>
      </c>
      <c r="H105" s="143" t="s">
        <v>9382</v>
      </c>
      <c r="I105" s="143" t="s">
        <v>9737</v>
      </c>
      <c r="J105" s="107" t="s">
        <v>3282</v>
      </c>
      <c r="K105" s="143" t="s">
        <v>9382</v>
      </c>
      <c r="L105" s="143" t="s">
        <v>9768</v>
      </c>
      <c r="M105" s="107" t="s">
        <v>3282</v>
      </c>
      <c r="N105" s="143" t="s">
        <v>9382</v>
      </c>
      <c r="O105" s="143" t="s">
        <v>9796</v>
      </c>
    </row>
    <row r="106" spans="1:15" ht="17.100000000000001" customHeight="1">
      <c r="C106"/>
      <c r="D106" s="8"/>
      <c r="E106"/>
      <c r="I106"/>
      <c r="K106" s="8"/>
      <c r="L106" s="8"/>
    </row>
    <row r="107" spans="1:15" ht="17.100000000000001" customHeight="1">
      <c r="A107"/>
      <c r="C107"/>
      <c r="D107" s="8"/>
      <c r="H107" s="8"/>
      <c r="I107" s="9" t="s">
        <v>7439</v>
      </c>
      <c r="J107" s="8"/>
      <c r="K107" s="8"/>
      <c r="M107" s="8"/>
      <c r="N107" s="8"/>
    </row>
    <row r="108" spans="1:15" ht="17.100000000000001" customHeight="1">
      <c r="A108" s="106" t="s">
        <v>5955</v>
      </c>
      <c r="C108" s="108" t="s">
        <v>5956</v>
      </c>
      <c r="E108" s="106" t="s">
        <v>5953</v>
      </c>
      <c r="G108"/>
      <c r="H108" s="106" t="s">
        <v>5954</v>
      </c>
      <c r="I108"/>
      <c r="K108" s="106" t="s">
        <v>5957</v>
      </c>
      <c r="O108" s="34" t="s">
        <v>8250</v>
      </c>
    </row>
    <row r="109" spans="1:15" ht="17.100000000000001" customHeight="1">
      <c r="A109" s="143" t="s">
        <v>8279</v>
      </c>
      <c r="B109" s="143" t="s">
        <v>8337</v>
      </c>
      <c r="C109" s="143" t="s">
        <v>2400</v>
      </c>
      <c r="D109" s="143" t="s">
        <v>8400</v>
      </c>
      <c r="E109" s="143" t="s">
        <v>8455</v>
      </c>
      <c r="F109" s="143" t="s">
        <v>8429</v>
      </c>
      <c r="G109" s="143" t="s">
        <v>2400</v>
      </c>
      <c r="H109" s="143" t="s">
        <v>8464</v>
      </c>
      <c r="I109" s="107" t="s">
        <v>2486</v>
      </c>
      <c r="J109" s="143" t="s">
        <v>8516</v>
      </c>
      <c r="K109" s="143" t="s">
        <v>8492</v>
      </c>
      <c r="L109" s="107" t="s">
        <v>2486</v>
      </c>
      <c r="M109" s="143" t="s">
        <v>934</v>
      </c>
      <c r="N109" s="143" t="s">
        <v>2400</v>
      </c>
    </row>
    <row r="110" spans="1:15" ht="17.100000000000001" customHeight="1">
      <c r="A110" s="143" t="s">
        <v>8276</v>
      </c>
      <c r="B110" s="143" t="s">
        <v>8338</v>
      </c>
      <c r="C110" s="143" t="s">
        <v>8462</v>
      </c>
      <c r="D110" s="143" t="s">
        <v>8408</v>
      </c>
      <c r="E110" s="143" t="s">
        <v>2400</v>
      </c>
      <c r="F110" s="143" t="s">
        <v>8430</v>
      </c>
      <c r="G110" s="143" t="s">
        <v>8463</v>
      </c>
      <c r="H110" s="143" t="s">
        <v>8465</v>
      </c>
      <c r="I110" s="107" t="s">
        <v>2487</v>
      </c>
      <c r="J110" s="143" t="s">
        <v>2400</v>
      </c>
      <c r="K110" s="143" t="s">
        <v>8500</v>
      </c>
      <c r="L110" s="107" t="s">
        <v>2487</v>
      </c>
      <c r="M110" s="143" t="s">
        <v>2400</v>
      </c>
      <c r="N110" s="143" t="s">
        <v>934</v>
      </c>
    </row>
    <row r="111" spans="1:15" ht="17.100000000000001" customHeight="1">
      <c r="A111" s="143" t="s">
        <v>4255</v>
      </c>
      <c r="B111" s="143" t="s">
        <v>8340</v>
      </c>
      <c r="C111" s="143" t="s">
        <v>8403</v>
      </c>
      <c r="D111" s="143" t="s">
        <v>8407</v>
      </c>
      <c r="E111" s="143" t="s">
        <v>4255</v>
      </c>
      <c r="F111" s="143" t="s">
        <v>8431</v>
      </c>
      <c r="G111" s="143" t="s">
        <v>715</v>
      </c>
      <c r="H111" s="143" t="s">
        <v>8467</v>
      </c>
      <c r="I111" s="107" t="s">
        <v>2488</v>
      </c>
      <c r="J111" s="143" t="s">
        <v>8380</v>
      </c>
      <c r="K111" s="143" t="s">
        <v>8493</v>
      </c>
      <c r="L111" s="107" t="s">
        <v>2488</v>
      </c>
      <c r="M111" s="143" t="s">
        <v>4255</v>
      </c>
      <c r="N111" s="143" t="s">
        <v>715</v>
      </c>
    </row>
    <row r="112" spans="1:15" ht="17.100000000000001" customHeight="1">
      <c r="A112" s="143" t="s">
        <v>8262</v>
      </c>
      <c r="B112" s="143" t="s">
        <v>8341</v>
      </c>
      <c r="C112" s="143" t="s">
        <v>1124</v>
      </c>
      <c r="D112" s="143" t="s">
        <v>8406</v>
      </c>
      <c r="E112" s="143" t="s">
        <v>8254</v>
      </c>
      <c r="F112" s="143" t="s">
        <v>8432</v>
      </c>
      <c r="G112" s="143" t="s">
        <v>2610</v>
      </c>
      <c r="H112" s="143" t="s">
        <v>8468</v>
      </c>
      <c r="I112" s="107" t="s">
        <v>2625</v>
      </c>
      <c r="J112" s="143" t="s">
        <v>8255</v>
      </c>
      <c r="K112" s="143" t="s">
        <v>8494</v>
      </c>
      <c r="L112" s="107" t="s">
        <v>2625</v>
      </c>
      <c r="M112" s="143" t="s">
        <v>2610</v>
      </c>
      <c r="N112" s="143" t="s">
        <v>2610</v>
      </c>
    </row>
    <row r="113" spans="1:14" ht="17.100000000000001" customHeight="1">
      <c r="A113" s="143" t="s">
        <v>715</v>
      </c>
      <c r="B113" s="143" t="s">
        <v>8342</v>
      </c>
      <c r="C113" s="143" t="s">
        <v>4255</v>
      </c>
      <c r="D113" s="143" t="s">
        <v>8409</v>
      </c>
      <c r="E113" s="143" t="s">
        <v>8253</v>
      </c>
      <c r="F113" s="143" t="s">
        <v>8433</v>
      </c>
      <c r="G113" s="143" t="s">
        <v>8310</v>
      </c>
      <c r="H113" s="143" t="s">
        <v>8469</v>
      </c>
      <c r="I113" s="107" t="s">
        <v>2626</v>
      </c>
      <c r="J113" s="143" t="s">
        <v>715</v>
      </c>
      <c r="K113" s="143" t="s">
        <v>8495</v>
      </c>
      <c r="L113" s="107" t="s">
        <v>2626</v>
      </c>
      <c r="M113" s="143" t="s">
        <v>715</v>
      </c>
      <c r="N113" s="143" t="s">
        <v>4255</v>
      </c>
    </row>
    <row r="114" spans="1:14" ht="17.100000000000001" customHeight="1">
      <c r="A114" s="143" t="s">
        <v>8263</v>
      </c>
      <c r="B114" s="143" t="s">
        <v>8347</v>
      </c>
      <c r="C114" s="143" t="s">
        <v>8265</v>
      </c>
      <c r="D114" s="143" t="s">
        <v>8410</v>
      </c>
      <c r="E114" s="143" t="s">
        <v>8260</v>
      </c>
      <c r="F114" s="143" t="s">
        <v>8434</v>
      </c>
      <c r="G114" s="143" t="s">
        <v>4673</v>
      </c>
      <c r="H114" s="143" t="s">
        <v>8470</v>
      </c>
      <c r="I114" s="107" t="s">
        <v>2627</v>
      </c>
      <c r="J114" s="143" t="s">
        <v>4673</v>
      </c>
      <c r="K114" s="143" t="s">
        <v>8501</v>
      </c>
      <c r="L114" s="107" t="s">
        <v>2627</v>
      </c>
      <c r="M114" s="143" t="s">
        <v>4673</v>
      </c>
      <c r="N114" s="143" t="s">
        <v>4673</v>
      </c>
    </row>
    <row r="115" spans="1:14" ht="17.100000000000001" customHeight="1">
      <c r="A115" s="143" t="s">
        <v>618</v>
      </c>
      <c r="B115" s="143" t="s">
        <v>8351</v>
      </c>
      <c r="C115" s="143" t="s">
        <v>618</v>
      </c>
      <c r="D115" s="143" t="s">
        <v>8411</v>
      </c>
      <c r="E115" s="143" t="s">
        <v>618</v>
      </c>
      <c r="F115" s="143" t="s">
        <v>8435</v>
      </c>
      <c r="G115" s="143" t="s">
        <v>618</v>
      </c>
      <c r="H115" s="143" t="s">
        <v>8471</v>
      </c>
      <c r="I115" s="107" t="s">
        <v>2492</v>
      </c>
      <c r="J115" s="143" t="s">
        <v>618</v>
      </c>
      <c r="K115" s="143" t="s">
        <v>8502</v>
      </c>
      <c r="L115" s="107" t="s">
        <v>2492</v>
      </c>
      <c r="M115" s="143" t="s">
        <v>618</v>
      </c>
      <c r="N115" s="143" t="s">
        <v>618</v>
      </c>
    </row>
    <row r="116" spans="1:14" ht="17.100000000000001" customHeight="1">
      <c r="A116" s="143" t="s">
        <v>949</v>
      </c>
      <c r="B116" s="143" t="s">
        <v>8352</v>
      </c>
      <c r="C116" s="143" t="s">
        <v>5951</v>
      </c>
      <c r="D116" s="143" t="s">
        <v>8412</v>
      </c>
      <c r="E116" s="143" t="s">
        <v>949</v>
      </c>
      <c r="F116" s="143" t="s">
        <v>8436</v>
      </c>
      <c r="G116" s="143" t="s">
        <v>5951</v>
      </c>
      <c r="H116" s="143" t="s">
        <v>8472</v>
      </c>
      <c r="I116" s="107" t="s">
        <v>2493</v>
      </c>
      <c r="J116" s="143" t="s">
        <v>949</v>
      </c>
      <c r="K116" s="143" t="s">
        <v>8503</v>
      </c>
      <c r="L116" s="107" t="s">
        <v>2493</v>
      </c>
      <c r="M116" s="143" t="s">
        <v>949</v>
      </c>
      <c r="N116" s="143" t="s">
        <v>5951</v>
      </c>
    </row>
    <row r="117" spans="1:14" ht="17.100000000000001" customHeight="1">
      <c r="A117" s="143" t="s">
        <v>6345</v>
      </c>
      <c r="B117" s="143" t="s">
        <v>8353</v>
      </c>
      <c r="C117" s="143" t="s">
        <v>8252</v>
      </c>
      <c r="D117" s="143" t="s">
        <v>8413</v>
      </c>
      <c r="E117" s="143" t="s">
        <v>6345</v>
      </c>
      <c r="F117" s="143" t="s">
        <v>8437</v>
      </c>
      <c r="G117" s="143" t="s">
        <v>5765</v>
      </c>
      <c r="H117" s="143" t="s">
        <v>8473</v>
      </c>
      <c r="I117" s="107" t="s">
        <v>2494</v>
      </c>
      <c r="J117" s="143" t="s">
        <v>8256</v>
      </c>
      <c r="K117" s="143" t="s">
        <v>8496</v>
      </c>
      <c r="L117" s="107" t="s">
        <v>2494</v>
      </c>
      <c r="M117" s="143" t="s">
        <v>6345</v>
      </c>
      <c r="N117" s="143" t="s">
        <v>5765</v>
      </c>
    </row>
    <row r="118" spans="1:14" ht="17.100000000000001" customHeight="1">
      <c r="A118" s="143" t="s">
        <v>8355</v>
      </c>
      <c r="B118" s="143" t="s">
        <v>8356</v>
      </c>
      <c r="C118" s="143" t="s">
        <v>8332</v>
      </c>
      <c r="D118" s="143" t="s">
        <v>8414</v>
      </c>
      <c r="E118" s="143" t="s">
        <v>8405</v>
      </c>
      <c r="F118" s="143" t="s">
        <v>8438</v>
      </c>
      <c r="G118" s="143" t="s">
        <v>6345</v>
      </c>
      <c r="H118" s="143" t="s">
        <v>8474</v>
      </c>
      <c r="I118" s="107" t="s">
        <v>2495</v>
      </c>
      <c r="J118" s="143" t="s">
        <v>5765</v>
      </c>
      <c r="K118" s="143" t="s">
        <v>8497</v>
      </c>
      <c r="L118" s="107" t="s">
        <v>2495</v>
      </c>
      <c r="M118" s="143" t="s">
        <v>5765</v>
      </c>
      <c r="N118" s="143" t="s">
        <v>6345</v>
      </c>
    </row>
    <row r="119" spans="1:14" ht="17.100000000000001" customHeight="1">
      <c r="A119" s="143" t="s">
        <v>5951</v>
      </c>
      <c r="B119" s="143" t="s">
        <v>8357</v>
      </c>
      <c r="C119" s="143" t="s">
        <v>949</v>
      </c>
      <c r="D119" s="143" t="s">
        <v>8415</v>
      </c>
      <c r="E119" s="143" t="s">
        <v>5951</v>
      </c>
      <c r="F119" s="143" t="s">
        <v>8439</v>
      </c>
      <c r="G119" s="143" t="s">
        <v>949</v>
      </c>
      <c r="H119" s="143" t="s">
        <v>8475</v>
      </c>
      <c r="I119" s="107" t="s">
        <v>2496</v>
      </c>
      <c r="J119" s="143" t="s">
        <v>5951</v>
      </c>
      <c r="K119" s="143" t="s">
        <v>8498</v>
      </c>
      <c r="L119" s="107" t="s">
        <v>2496</v>
      </c>
      <c r="M119" s="143" t="s">
        <v>5951</v>
      </c>
      <c r="N119" s="143" t="s">
        <v>949</v>
      </c>
    </row>
    <row r="120" spans="1:14" ht="17.100000000000001" customHeight="1">
      <c r="A120" s="143" t="s">
        <v>8354</v>
      </c>
      <c r="B120" s="143" t="s">
        <v>8360</v>
      </c>
      <c r="C120" s="143" t="s">
        <v>6851</v>
      </c>
      <c r="D120" s="143" t="s">
        <v>8416</v>
      </c>
      <c r="E120" s="143" t="s">
        <v>6851</v>
      </c>
      <c r="F120" s="143" t="s">
        <v>8440</v>
      </c>
      <c r="G120" s="143" t="s">
        <v>6851</v>
      </c>
      <c r="H120" s="143" t="s">
        <v>8476</v>
      </c>
      <c r="I120" s="107" t="s">
        <v>2497</v>
      </c>
      <c r="J120" s="143" t="s">
        <v>6851</v>
      </c>
      <c r="K120" s="143" t="s">
        <v>8499</v>
      </c>
      <c r="L120" s="107" t="s">
        <v>2497</v>
      </c>
      <c r="M120" s="143" t="s">
        <v>6851</v>
      </c>
      <c r="N120" s="143" t="s">
        <v>6851</v>
      </c>
    </row>
    <row r="121" spans="1:14" ht="17.100000000000001" customHeight="1">
      <c r="A121" s="143" t="s">
        <v>8275</v>
      </c>
      <c r="B121" s="143" t="s">
        <v>8361</v>
      </c>
      <c r="C121" s="143" t="s">
        <v>4659</v>
      </c>
      <c r="D121" s="143" t="s">
        <v>8417</v>
      </c>
      <c r="E121" s="143" t="s">
        <v>4659</v>
      </c>
      <c r="F121" s="143" t="s">
        <v>8441</v>
      </c>
      <c r="G121" s="143" t="s">
        <v>8718</v>
      </c>
      <c r="H121" s="143" t="s">
        <v>8477</v>
      </c>
      <c r="I121" s="107" t="s">
        <v>2498</v>
      </c>
      <c r="J121" s="143" t="s">
        <v>4659</v>
      </c>
      <c r="K121" s="143" t="s">
        <v>8504</v>
      </c>
      <c r="L121" s="107" t="s">
        <v>2498</v>
      </c>
      <c r="M121" s="143" t="s">
        <v>4659</v>
      </c>
      <c r="N121" s="143" t="s">
        <v>4659</v>
      </c>
    </row>
    <row r="122" spans="1:14" ht="17.100000000000001" customHeight="1">
      <c r="A122" s="143" t="s">
        <v>1654</v>
      </c>
      <c r="B122" s="143" t="s">
        <v>8362</v>
      </c>
      <c r="C122" s="143" t="s">
        <v>8271</v>
      </c>
      <c r="D122" s="143" t="s">
        <v>8418</v>
      </c>
      <c r="E122" s="143" t="s">
        <v>1654</v>
      </c>
      <c r="F122" s="162" t="s">
        <v>8442</v>
      </c>
      <c r="G122" s="143" t="s">
        <v>8277</v>
      </c>
      <c r="H122" s="143" t="s">
        <v>8478</v>
      </c>
      <c r="I122" s="107" t="s">
        <v>3272</v>
      </c>
      <c r="J122" s="143" t="s">
        <v>1654</v>
      </c>
      <c r="K122" s="143" t="s">
        <v>8520</v>
      </c>
      <c r="L122" s="107" t="s">
        <v>3272</v>
      </c>
      <c r="M122" s="143" t="s">
        <v>1654</v>
      </c>
      <c r="N122" s="143" t="s">
        <v>5763</v>
      </c>
    </row>
    <row r="123" spans="1:14" ht="17.100000000000001" customHeight="1">
      <c r="A123" s="143" t="s">
        <v>6278</v>
      </c>
      <c r="B123" s="143" t="s">
        <v>8363</v>
      </c>
      <c r="C123" s="143" t="s">
        <v>6278</v>
      </c>
      <c r="D123" s="143" t="s">
        <v>8419</v>
      </c>
      <c r="E123" s="143" t="s">
        <v>6278</v>
      </c>
      <c r="F123" s="162" t="s">
        <v>8443</v>
      </c>
      <c r="G123" s="143" t="s">
        <v>6278</v>
      </c>
      <c r="H123" s="143" t="s">
        <v>8479</v>
      </c>
      <c r="I123" s="107" t="s">
        <v>3273</v>
      </c>
      <c r="J123" s="143" t="s">
        <v>6278</v>
      </c>
      <c r="K123" s="143" t="s">
        <v>8505</v>
      </c>
      <c r="L123" s="107" t="s">
        <v>3273</v>
      </c>
      <c r="M123" s="143" t="s">
        <v>6278</v>
      </c>
      <c r="N123" s="143" t="s">
        <v>6278</v>
      </c>
    </row>
    <row r="124" spans="1:14" ht="17.100000000000001" customHeight="1">
      <c r="A124" s="143" t="s">
        <v>5763</v>
      </c>
      <c r="B124" s="143" t="s">
        <v>8364</v>
      </c>
      <c r="C124" s="143" t="s">
        <v>1654</v>
      </c>
      <c r="D124" s="143" t="s">
        <v>8421</v>
      </c>
      <c r="E124" s="143" t="s">
        <v>5763</v>
      </c>
      <c r="F124" s="162" t="s">
        <v>8444</v>
      </c>
      <c r="G124" s="143" t="s">
        <v>1654</v>
      </c>
      <c r="H124" s="143" t="s">
        <v>8480</v>
      </c>
      <c r="I124" s="107" t="s">
        <v>3274</v>
      </c>
      <c r="J124" s="143" t="s">
        <v>5763</v>
      </c>
      <c r="K124" s="143" t="s">
        <v>8506</v>
      </c>
      <c r="L124" s="107" t="s">
        <v>3274</v>
      </c>
      <c r="M124" s="143" t="s">
        <v>5763</v>
      </c>
      <c r="N124" s="143" t="s">
        <v>1654</v>
      </c>
    </row>
    <row r="125" spans="1:14" ht="17.100000000000001" customHeight="1">
      <c r="A125" s="143" t="s">
        <v>8372</v>
      </c>
      <c r="B125" s="143" t="s">
        <v>8365</v>
      </c>
      <c r="C125" s="143" t="s">
        <v>8404</v>
      </c>
      <c r="D125" s="143" t="s">
        <v>8420</v>
      </c>
      <c r="E125" s="143" t="s">
        <v>950</v>
      </c>
      <c r="F125" s="162" t="s">
        <v>8445</v>
      </c>
      <c r="G125" s="143" t="s">
        <v>950</v>
      </c>
      <c r="H125" s="143" t="s">
        <v>8481</v>
      </c>
      <c r="I125" s="107" t="s">
        <v>3275</v>
      </c>
      <c r="J125" s="143" t="s">
        <v>950</v>
      </c>
      <c r="K125" s="143" t="s">
        <v>8507</v>
      </c>
      <c r="L125" s="107" t="s">
        <v>3275</v>
      </c>
      <c r="M125" s="143" t="s">
        <v>950</v>
      </c>
      <c r="N125" s="143" t="s">
        <v>950</v>
      </c>
    </row>
    <row r="126" spans="1:14" ht="17.100000000000001" customHeight="1">
      <c r="A126" s="143" t="s">
        <v>8234</v>
      </c>
      <c r="B126" s="143" t="s">
        <v>8366</v>
      </c>
      <c r="C126" s="143" t="s">
        <v>8234</v>
      </c>
      <c r="D126" s="143" t="s">
        <v>8422</v>
      </c>
      <c r="E126" s="143" t="s">
        <v>8234</v>
      </c>
      <c r="F126" s="143" t="s">
        <v>8446</v>
      </c>
      <c r="G126" s="143" t="s">
        <v>8234</v>
      </c>
      <c r="H126" s="143" t="s">
        <v>8482</v>
      </c>
      <c r="I126" s="107" t="s">
        <v>3276</v>
      </c>
      <c r="J126" s="143" t="s">
        <v>8234</v>
      </c>
      <c r="K126" s="143" t="s">
        <v>8508</v>
      </c>
      <c r="L126" s="107" t="s">
        <v>3276</v>
      </c>
      <c r="M126" s="143" t="s">
        <v>8234</v>
      </c>
      <c r="N126" s="143" t="s">
        <v>8234</v>
      </c>
    </row>
    <row r="127" spans="1:14" ht="17.100000000000001" customHeight="1">
      <c r="A127" s="143" t="s">
        <v>8367</v>
      </c>
      <c r="B127" s="143" t="s">
        <v>8368</v>
      </c>
      <c r="C127" s="143" t="s">
        <v>6858</v>
      </c>
      <c r="D127" s="143" t="s">
        <v>8423</v>
      </c>
      <c r="E127" s="143" t="s">
        <v>7563</v>
      </c>
      <c r="F127" s="143" t="s">
        <v>8447</v>
      </c>
      <c r="G127" s="143" t="s">
        <v>8327</v>
      </c>
      <c r="H127" s="143" t="s">
        <v>8483</v>
      </c>
      <c r="I127" s="107" t="s">
        <v>3277</v>
      </c>
      <c r="J127" s="143" t="s">
        <v>6858</v>
      </c>
      <c r="K127" s="143" t="s">
        <v>8509</v>
      </c>
      <c r="L127" s="107" t="s">
        <v>3277</v>
      </c>
      <c r="M127" s="143" t="s">
        <v>6858</v>
      </c>
      <c r="N127" s="143" t="s">
        <v>6858</v>
      </c>
    </row>
    <row r="128" spans="1:14" ht="17.100000000000001" customHeight="1">
      <c r="A128" s="143" t="s">
        <v>8376</v>
      </c>
      <c r="B128" s="143" t="s">
        <v>8369</v>
      </c>
      <c r="C128" s="143" t="s">
        <v>8318</v>
      </c>
      <c r="D128" s="143" t="s">
        <v>8424</v>
      </c>
      <c r="E128" s="143" t="s">
        <v>8349</v>
      </c>
      <c r="F128" s="143" t="s">
        <v>8448</v>
      </c>
      <c r="G128" s="143" t="s">
        <v>6868</v>
      </c>
      <c r="H128" s="162" t="s">
        <v>8484</v>
      </c>
      <c r="I128" s="107" t="s">
        <v>3278</v>
      </c>
      <c r="J128" s="143" t="s">
        <v>7441</v>
      </c>
      <c r="K128" s="143" t="s">
        <v>8510</v>
      </c>
      <c r="L128" s="107" t="s">
        <v>3278</v>
      </c>
      <c r="M128" s="143" t="s">
        <v>6868</v>
      </c>
      <c r="N128" s="143" t="s">
        <v>6868</v>
      </c>
    </row>
    <row r="129" spans="1:14" ht="17.100000000000001" customHeight="1">
      <c r="A129" s="143" t="s">
        <v>8373</v>
      </c>
      <c r="B129" s="143" t="s">
        <v>8370</v>
      </c>
      <c r="C129" s="143" t="s">
        <v>8321</v>
      </c>
      <c r="D129" s="143" t="s">
        <v>8425</v>
      </c>
      <c r="E129" s="143" t="s">
        <v>8457</v>
      </c>
      <c r="F129" s="143" t="s">
        <v>8449</v>
      </c>
      <c r="G129" s="143" t="s">
        <v>8333</v>
      </c>
      <c r="H129" s="143" t="s">
        <v>8485</v>
      </c>
      <c r="I129" s="107" t="s">
        <v>3279</v>
      </c>
      <c r="J129" s="143" t="s">
        <v>8373</v>
      </c>
      <c r="K129" s="143" t="s">
        <v>8511</v>
      </c>
      <c r="L129" s="107" t="s">
        <v>3279</v>
      </c>
      <c r="M129" s="143" t="s">
        <v>1490</v>
      </c>
      <c r="N129" s="143" t="s">
        <v>1490</v>
      </c>
    </row>
    <row r="130" spans="1:14" ht="17.100000000000001" customHeight="1">
      <c r="A130" s="143" t="s">
        <v>8335</v>
      </c>
      <c r="B130" s="143" t="s">
        <v>8379</v>
      </c>
      <c r="C130" s="143" t="s">
        <v>8281</v>
      </c>
      <c r="D130" s="143" t="s">
        <v>8426</v>
      </c>
      <c r="E130" s="143" t="s">
        <v>4827</v>
      </c>
      <c r="F130" s="143" t="s">
        <v>8450</v>
      </c>
      <c r="G130" s="143" t="s">
        <v>8489</v>
      </c>
      <c r="H130" s="143" t="s">
        <v>8488</v>
      </c>
      <c r="I130" s="107" t="s">
        <v>3280</v>
      </c>
      <c r="J130" s="143" t="s">
        <v>8257</v>
      </c>
      <c r="K130" s="143" t="s">
        <v>8512</v>
      </c>
      <c r="L130" s="107" t="s">
        <v>3280</v>
      </c>
      <c r="M130" s="143" t="s">
        <v>4827</v>
      </c>
      <c r="N130" s="143" t="s">
        <v>4827</v>
      </c>
    </row>
    <row r="131" spans="1:14" ht="17.100000000000001" customHeight="1">
      <c r="A131" s="143" t="s">
        <v>8381</v>
      </c>
      <c r="B131" s="143" t="s">
        <v>8383</v>
      </c>
      <c r="C131" s="143" t="s">
        <v>8331</v>
      </c>
      <c r="D131" s="143" t="s">
        <v>8427</v>
      </c>
      <c r="E131" s="143" t="s">
        <v>6296</v>
      </c>
      <c r="F131" s="162" t="s">
        <v>8452</v>
      </c>
      <c r="G131" s="143" t="s">
        <v>8371</v>
      </c>
      <c r="H131" s="143" t="s">
        <v>8486</v>
      </c>
      <c r="I131" s="107" t="s">
        <v>3281</v>
      </c>
      <c r="J131" s="143" t="s">
        <v>6296</v>
      </c>
      <c r="K131" s="143" t="s">
        <v>8513</v>
      </c>
      <c r="L131" s="107" t="s">
        <v>3281</v>
      </c>
      <c r="M131" s="143" t="s">
        <v>6296</v>
      </c>
      <c r="N131" s="143" t="s">
        <v>6296</v>
      </c>
    </row>
    <row r="132" spans="1:14" ht="17.100000000000001" customHeight="1">
      <c r="A132" s="143" t="s">
        <v>1649</v>
      </c>
      <c r="B132" s="143" t="s">
        <v>8384</v>
      </c>
      <c r="C132" s="143" t="s">
        <v>1649</v>
      </c>
      <c r="D132" s="143" t="s">
        <v>8428</v>
      </c>
      <c r="E132" s="143" t="s">
        <v>1649</v>
      </c>
      <c r="F132" s="143" t="s">
        <v>8451</v>
      </c>
      <c r="G132" s="143" t="s">
        <v>1649</v>
      </c>
      <c r="H132" s="143" t="s">
        <v>8487</v>
      </c>
      <c r="I132" s="107" t="s">
        <v>3282</v>
      </c>
      <c r="J132" s="143" t="s">
        <v>1649</v>
      </c>
      <c r="K132" s="162" t="s">
        <v>8514</v>
      </c>
      <c r="L132" s="107" t="s">
        <v>3282</v>
      </c>
      <c r="M132" s="143" t="s">
        <v>1649</v>
      </c>
      <c r="N132" s="143" t="s">
        <v>1649</v>
      </c>
    </row>
    <row r="133" spans="1:14" ht="17.100000000000001" customHeight="1">
      <c r="A133"/>
      <c r="C133"/>
      <c r="E133"/>
      <c r="G133"/>
      <c r="L133" s="8"/>
    </row>
    <row r="134" spans="1:14" ht="17.100000000000001" customHeight="1">
      <c r="A134"/>
      <c r="C134"/>
      <c r="E134"/>
      <c r="G134"/>
      <c r="L134" s="8"/>
    </row>
    <row r="135" spans="1:14" ht="17.100000000000001" customHeight="1">
      <c r="A135" s="106" t="s">
        <v>5958</v>
      </c>
      <c r="C135" s="108" t="s">
        <v>5959</v>
      </c>
      <c r="E135" s="212" t="s">
        <v>5960</v>
      </c>
      <c r="G135" s="10" t="s">
        <v>8728</v>
      </c>
      <c r="I135" s="106" t="s">
        <v>5962</v>
      </c>
    </row>
    <row r="136" spans="1:14" ht="17.100000000000001" customHeight="1">
      <c r="A136" s="143" t="s">
        <v>2400</v>
      </c>
      <c r="B136" s="143" t="s">
        <v>8655</v>
      </c>
      <c r="C136" s="143" t="s">
        <v>10562</v>
      </c>
      <c r="D136" s="143" t="s">
        <v>8681</v>
      </c>
      <c r="E136" s="162" t="s">
        <v>10533</v>
      </c>
      <c r="F136" s="143"/>
      <c r="G136" s="162" t="s">
        <v>8729</v>
      </c>
      <c r="H136" s="143"/>
      <c r="I136" s="162" t="s">
        <v>8751</v>
      </c>
      <c r="J136" s="143"/>
      <c r="K136" s="143"/>
    </row>
    <row r="137" spans="1:14" ht="17.100000000000001" customHeight="1">
      <c r="A137" s="143" t="s">
        <v>934</v>
      </c>
      <c r="B137" s="143" t="s">
        <v>7895</v>
      </c>
      <c r="C137" s="143" t="s">
        <v>10561</v>
      </c>
      <c r="D137" s="143" t="s">
        <v>8682</v>
      </c>
      <c r="E137" s="162" t="s">
        <v>10534</v>
      </c>
      <c r="F137" s="143"/>
      <c r="G137" s="162" t="s">
        <v>8730</v>
      </c>
      <c r="H137" s="143"/>
      <c r="I137" s="162" t="s">
        <v>8752</v>
      </c>
      <c r="J137" s="143"/>
      <c r="K137" s="143"/>
    </row>
    <row r="138" spans="1:14" ht="17.100000000000001" customHeight="1">
      <c r="A138" s="143" t="s">
        <v>10566</v>
      </c>
      <c r="B138" s="143" t="s">
        <v>8656</v>
      </c>
      <c r="C138" s="143" t="s">
        <v>10560</v>
      </c>
      <c r="D138" s="143" t="s">
        <v>8683</v>
      </c>
      <c r="E138" s="162" t="s">
        <v>10535</v>
      </c>
      <c r="F138" s="143"/>
      <c r="G138" s="162" t="s">
        <v>8731</v>
      </c>
      <c r="H138" s="143"/>
      <c r="I138" s="162" t="s">
        <v>8753</v>
      </c>
      <c r="J138" s="143"/>
      <c r="K138" s="143"/>
    </row>
    <row r="139" spans="1:14" ht="17.100000000000001" customHeight="1">
      <c r="A139" s="143" t="s">
        <v>10565</v>
      </c>
      <c r="B139" s="143" t="s">
        <v>8662</v>
      </c>
      <c r="C139" s="143" t="s">
        <v>10559</v>
      </c>
      <c r="D139" s="143" t="s">
        <v>8857</v>
      </c>
      <c r="E139" s="162" t="s">
        <v>10536</v>
      </c>
      <c r="F139" s="143"/>
      <c r="G139" s="162" t="s">
        <v>8732</v>
      </c>
      <c r="H139" s="143"/>
      <c r="I139" s="162" t="s">
        <v>8767</v>
      </c>
      <c r="J139" s="143"/>
      <c r="K139" s="143"/>
    </row>
    <row r="140" spans="1:14" ht="17.100000000000001" customHeight="1">
      <c r="A140" s="143" t="s">
        <v>10564</v>
      </c>
      <c r="B140" s="143" t="s">
        <v>8663</v>
      </c>
      <c r="C140" s="143" t="s">
        <v>10563</v>
      </c>
      <c r="D140" s="162" t="s">
        <v>8693</v>
      </c>
      <c r="E140" s="162" t="s">
        <v>10537</v>
      </c>
      <c r="F140" s="143"/>
      <c r="G140" s="162" t="s">
        <v>8733</v>
      </c>
      <c r="H140" s="143"/>
      <c r="I140" s="162" t="s">
        <v>8754</v>
      </c>
      <c r="J140" s="143"/>
      <c r="K140" s="143"/>
    </row>
    <row r="141" spans="1:14" ht="17.100000000000001" customHeight="1">
      <c r="A141" s="143" t="s">
        <v>4673</v>
      </c>
      <c r="B141" s="143" t="s">
        <v>8664</v>
      </c>
      <c r="C141" s="143" t="s">
        <v>4673</v>
      </c>
      <c r="D141" s="162" t="s">
        <v>8686</v>
      </c>
      <c r="E141" s="162" t="s">
        <v>10538</v>
      </c>
      <c r="F141" s="143"/>
      <c r="G141" s="162" t="s">
        <v>8734</v>
      </c>
      <c r="H141" s="143"/>
      <c r="I141" s="162" t="s">
        <v>8755</v>
      </c>
      <c r="J141" s="143"/>
      <c r="K141" s="143"/>
    </row>
    <row r="142" spans="1:14" ht="17.100000000000001" customHeight="1">
      <c r="A142" s="143" t="s">
        <v>10567</v>
      </c>
      <c r="B142" s="143" t="s">
        <v>8685</v>
      </c>
      <c r="C142" s="143" t="s">
        <v>618</v>
      </c>
      <c r="D142" s="162" t="s">
        <v>8687</v>
      </c>
      <c r="E142" s="162" t="s">
        <v>10539</v>
      </c>
      <c r="F142" s="143"/>
      <c r="G142" s="162" t="s">
        <v>8735</v>
      </c>
      <c r="H142" s="143"/>
      <c r="I142" s="162" t="s">
        <v>8756</v>
      </c>
      <c r="J142" s="143"/>
      <c r="K142" s="143"/>
    </row>
    <row r="143" spans="1:14" ht="17.100000000000001" customHeight="1">
      <c r="A143" s="143" t="s">
        <v>5951</v>
      </c>
      <c r="B143" s="143" t="s">
        <v>8665</v>
      </c>
      <c r="C143" s="143" t="s">
        <v>949</v>
      </c>
      <c r="D143" s="162" t="s">
        <v>8688</v>
      </c>
      <c r="E143" s="162" t="s">
        <v>10540</v>
      </c>
      <c r="F143" s="143"/>
      <c r="G143" s="162" t="s">
        <v>8736</v>
      </c>
      <c r="H143" s="143"/>
      <c r="I143" s="162" t="s">
        <v>8757</v>
      </c>
      <c r="J143" s="143"/>
      <c r="K143" s="143"/>
    </row>
    <row r="144" spans="1:14" ht="17.100000000000001" customHeight="1">
      <c r="A144" s="143" t="s">
        <v>5765</v>
      </c>
      <c r="B144" s="143" t="s">
        <v>8684</v>
      </c>
      <c r="C144" s="143" t="s">
        <v>10558</v>
      </c>
      <c r="D144" s="162" t="s">
        <v>8689</v>
      </c>
      <c r="E144" s="162" t="s">
        <v>10541</v>
      </c>
      <c r="F144" s="143"/>
      <c r="G144" s="162" t="s">
        <v>8737</v>
      </c>
      <c r="H144" s="143"/>
      <c r="I144" s="162" t="s">
        <v>8758</v>
      </c>
      <c r="J144" s="143"/>
      <c r="K144" s="143"/>
    </row>
    <row r="145" spans="1:11" ht="17.100000000000001" customHeight="1">
      <c r="A145" s="143" t="s">
        <v>7453</v>
      </c>
      <c r="B145" s="143" t="s">
        <v>8666</v>
      </c>
      <c r="C145" s="143" t="s">
        <v>5765</v>
      </c>
      <c r="D145" s="162" t="s">
        <v>8690</v>
      </c>
      <c r="E145" s="162" t="s">
        <v>10542</v>
      </c>
      <c r="F145" s="143"/>
      <c r="G145" s="162" t="s">
        <v>8738</v>
      </c>
      <c r="H145" s="143"/>
      <c r="I145" s="162" t="s">
        <v>8759</v>
      </c>
      <c r="J145" s="143"/>
      <c r="K145" s="143"/>
    </row>
    <row r="146" spans="1:11" ht="17.100000000000001" customHeight="1">
      <c r="A146" s="143" t="s">
        <v>949</v>
      </c>
      <c r="B146" s="143" t="s">
        <v>8667</v>
      </c>
      <c r="C146" s="143" t="s">
        <v>5951</v>
      </c>
      <c r="D146" s="143" t="s">
        <v>8694</v>
      </c>
      <c r="E146" s="162" t="s">
        <v>10543</v>
      </c>
      <c r="F146" s="143"/>
      <c r="G146" s="162" t="s">
        <v>8739</v>
      </c>
      <c r="H146" s="143"/>
      <c r="I146" s="162" t="s">
        <v>8760</v>
      </c>
      <c r="J146" s="143"/>
      <c r="K146" s="143"/>
    </row>
    <row r="147" spans="1:11" ht="17.100000000000001" customHeight="1">
      <c r="A147" s="143" t="s">
        <v>6851</v>
      </c>
      <c r="B147" s="143" t="s">
        <v>8668</v>
      </c>
      <c r="C147" s="143" t="s">
        <v>6851</v>
      </c>
      <c r="D147" s="162" t="s">
        <v>8695</v>
      </c>
      <c r="E147" s="162" t="s">
        <v>10544</v>
      </c>
      <c r="F147" s="143"/>
      <c r="G147" s="162" t="s">
        <v>8740</v>
      </c>
      <c r="H147" s="143"/>
      <c r="I147" s="162" t="s">
        <v>8761</v>
      </c>
      <c r="J147" s="143"/>
      <c r="K147" s="143"/>
    </row>
    <row r="148" spans="1:11" ht="17.100000000000001" customHeight="1">
      <c r="A148" s="143" t="s">
        <v>4659</v>
      </c>
      <c r="B148" s="143" t="s">
        <v>8669</v>
      </c>
      <c r="C148" s="143" t="s">
        <v>4659</v>
      </c>
      <c r="D148" s="143" t="s">
        <v>8696</v>
      </c>
      <c r="E148" s="162" t="s">
        <v>10545</v>
      </c>
      <c r="F148" s="143"/>
      <c r="G148" s="162" t="s">
        <v>8741</v>
      </c>
      <c r="H148" s="143"/>
      <c r="I148" s="162" t="s">
        <v>8762</v>
      </c>
      <c r="J148" s="143"/>
      <c r="K148" s="143"/>
    </row>
    <row r="149" spans="1:11" ht="17.100000000000001" customHeight="1">
      <c r="A149" s="143" t="s">
        <v>10568</v>
      </c>
      <c r="B149" s="143" t="s">
        <v>8670</v>
      </c>
      <c r="C149" s="143" t="s">
        <v>1654</v>
      </c>
      <c r="D149" s="162" t="s">
        <v>8697</v>
      </c>
      <c r="E149" s="162" t="s">
        <v>10546</v>
      </c>
      <c r="F149" s="143"/>
      <c r="G149" s="162" t="s">
        <v>8742</v>
      </c>
      <c r="H149" s="143"/>
      <c r="I149" s="162" t="s">
        <v>8763</v>
      </c>
      <c r="J149" s="143"/>
      <c r="K149" s="143"/>
    </row>
    <row r="150" spans="1:11" ht="17.100000000000001" customHeight="1">
      <c r="A150" s="143" t="s">
        <v>6278</v>
      </c>
      <c r="B150" s="143" t="s">
        <v>8671</v>
      </c>
      <c r="C150" s="143" t="s">
        <v>6278</v>
      </c>
      <c r="D150" s="143" t="s">
        <v>8700</v>
      </c>
      <c r="E150" s="162" t="s">
        <v>10547</v>
      </c>
      <c r="F150" s="143"/>
      <c r="G150" s="162" t="s">
        <v>8743</v>
      </c>
      <c r="H150" s="143"/>
      <c r="I150" s="162" t="s">
        <v>8764</v>
      </c>
      <c r="J150" s="143"/>
      <c r="K150" s="143"/>
    </row>
    <row r="151" spans="1:11" ht="17.100000000000001" customHeight="1">
      <c r="A151" s="143" t="s">
        <v>1654</v>
      </c>
      <c r="B151" s="143" t="s">
        <v>8672</v>
      </c>
      <c r="C151" s="143" t="s">
        <v>5763</v>
      </c>
      <c r="D151" s="167" t="s">
        <v>6772</v>
      </c>
      <c r="E151" s="162" t="s">
        <v>10548</v>
      </c>
      <c r="F151" s="143"/>
      <c r="G151" s="162" t="s">
        <v>8744</v>
      </c>
      <c r="H151" s="143"/>
      <c r="I151" s="162" t="s">
        <v>8765</v>
      </c>
      <c r="J151" s="143"/>
      <c r="K151" s="143"/>
    </row>
    <row r="152" spans="1:11" ht="17.100000000000001" customHeight="1">
      <c r="A152" s="143" t="s">
        <v>10569</v>
      </c>
      <c r="B152" s="143" t="s">
        <v>8673</v>
      </c>
      <c r="C152" s="143" t="s">
        <v>950</v>
      </c>
      <c r="D152" s="143" t="s">
        <v>8702</v>
      </c>
      <c r="E152" s="162" t="s">
        <v>10549</v>
      </c>
      <c r="F152" s="143"/>
      <c r="G152" s="162" t="s">
        <v>8745</v>
      </c>
      <c r="H152" s="143"/>
      <c r="I152" s="162" t="s">
        <v>8768</v>
      </c>
      <c r="J152" s="143"/>
      <c r="K152" s="143"/>
    </row>
    <row r="153" spans="1:11" ht="17.100000000000001" customHeight="1">
      <c r="A153" s="143" t="s">
        <v>8234</v>
      </c>
      <c r="B153" s="143" t="s">
        <v>8674</v>
      </c>
      <c r="C153" s="143" t="s">
        <v>8234</v>
      </c>
      <c r="D153" s="162" t="s">
        <v>8704</v>
      </c>
      <c r="E153" s="162" t="s">
        <v>10550</v>
      </c>
      <c r="F153" s="143"/>
      <c r="G153" s="162" t="s">
        <v>8746</v>
      </c>
      <c r="H153" s="143"/>
      <c r="I153" s="162" t="s">
        <v>8769</v>
      </c>
      <c r="J153" s="143"/>
      <c r="K153" s="143"/>
    </row>
    <row r="154" spans="1:11" ht="17.100000000000001" customHeight="1">
      <c r="A154" s="143" t="s">
        <v>6858</v>
      </c>
      <c r="B154" s="143" t="s">
        <v>8675</v>
      </c>
      <c r="C154" s="143" t="s">
        <v>10556</v>
      </c>
      <c r="D154" s="143" t="s">
        <v>8701</v>
      </c>
      <c r="E154" s="162" t="s">
        <v>10551</v>
      </c>
      <c r="F154" s="143"/>
      <c r="G154" s="162" t="s">
        <v>8747</v>
      </c>
      <c r="H154" s="143"/>
      <c r="I154" s="162" t="s">
        <v>8770</v>
      </c>
      <c r="J154" s="143"/>
      <c r="K154" s="143"/>
    </row>
    <row r="155" spans="1:11" ht="17.100000000000001" customHeight="1">
      <c r="A155" s="143" t="s">
        <v>6868</v>
      </c>
      <c r="B155" s="143" t="s">
        <v>8676</v>
      </c>
      <c r="C155" s="143" t="s">
        <v>10555</v>
      </c>
      <c r="D155" s="143" t="s">
        <v>8703</v>
      </c>
      <c r="E155" s="162" t="s">
        <v>10552</v>
      </c>
      <c r="F155" s="143"/>
      <c r="G155" s="162" t="s">
        <v>8748</v>
      </c>
      <c r="H155" s="143"/>
      <c r="I155" s="162" t="s">
        <v>8771</v>
      </c>
      <c r="J155" s="143"/>
      <c r="K155" s="143"/>
    </row>
    <row r="156" spans="1:11" ht="17.100000000000001" customHeight="1">
      <c r="A156" s="143" t="s">
        <v>10570</v>
      </c>
      <c r="B156" s="143" t="s">
        <v>8677</v>
      </c>
      <c r="C156" s="143" t="s">
        <v>10557</v>
      </c>
      <c r="D156" s="143" t="s">
        <v>8706</v>
      </c>
      <c r="E156" s="162" t="s">
        <v>10553</v>
      </c>
      <c r="F156" s="143"/>
      <c r="G156" s="162" t="s">
        <v>8749</v>
      </c>
      <c r="H156" s="143"/>
      <c r="I156" s="162" t="s">
        <v>8772</v>
      </c>
      <c r="J156" s="143"/>
      <c r="K156" s="143"/>
    </row>
    <row r="157" spans="1:11" ht="17.100000000000001" customHeight="1">
      <c r="A157" s="143" t="s">
        <v>4827</v>
      </c>
      <c r="B157" s="143" t="s">
        <v>8678</v>
      </c>
      <c r="C157" s="143" t="s">
        <v>4827</v>
      </c>
      <c r="D157" s="143" t="s">
        <v>8707</v>
      </c>
      <c r="E157" s="162" t="s">
        <v>10554</v>
      </c>
      <c r="F157" s="143"/>
      <c r="G157" s="162" t="s">
        <v>8750</v>
      </c>
      <c r="H157" s="143"/>
      <c r="I157" s="162" t="s">
        <v>8773</v>
      </c>
      <c r="J157" s="143"/>
      <c r="K157" s="143"/>
    </row>
    <row r="158" spans="1:11" ht="17.100000000000001" customHeight="1">
      <c r="A158" s="143" t="s">
        <v>6296</v>
      </c>
      <c r="B158" s="143" t="s">
        <v>8679</v>
      </c>
      <c r="C158" s="143" t="s">
        <v>6296</v>
      </c>
      <c r="D158" s="143" t="s">
        <v>8708</v>
      </c>
      <c r="E158" s="162" t="s">
        <v>8720</v>
      </c>
      <c r="F158" s="143"/>
      <c r="G158" s="162" t="s">
        <v>8867</v>
      </c>
      <c r="H158" s="143"/>
      <c r="I158" s="162" t="s">
        <v>8774</v>
      </c>
      <c r="J158" s="143"/>
      <c r="K158" s="143"/>
    </row>
    <row r="159" spans="1:11" ht="17.100000000000001" customHeight="1">
      <c r="A159" s="143" t="s">
        <v>1649</v>
      </c>
      <c r="B159" s="143" t="s">
        <v>8680</v>
      </c>
      <c r="C159" s="143" t="s">
        <v>1649</v>
      </c>
      <c r="D159" s="143" t="s">
        <v>8709</v>
      </c>
      <c r="E159" s="162" t="s">
        <v>8721</v>
      </c>
      <c r="F159" s="143"/>
      <c r="G159" s="162" t="s">
        <v>8766</v>
      </c>
      <c r="H159" s="143"/>
      <c r="I159" s="162" t="s">
        <v>8775</v>
      </c>
      <c r="J159" s="143"/>
      <c r="K159" s="143"/>
    </row>
    <row r="161" spans="1:13" ht="17.100000000000001" customHeight="1">
      <c r="A161" s="106" t="s">
        <v>5955</v>
      </c>
      <c r="B161" s="160" t="s">
        <v>7534</v>
      </c>
      <c r="D161" s="106" t="s">
        <v>5956</v>
      </c>
      <c r="E161" s="106" t="s">
        <v>5953</v>
      </c>
      <c r="F161" s="158"/>
      <c r="H161" s="106" t="s">
        <v>5954</v>
      </c>
      <c r="I161" s="158"/>
      <c r="J161" s="106" t="s">
        <v>5957</v>
      </c>
      <c r="M161" s="158"/>
    </row>
    <row r="162" spans="1:13" ht="17.100000000000001" customHeight="1">
      <c r="A162" s="143" t="s">
        <v>6278</v>
      </c>
      <c r="B162" s="143" t="s">
        <v>7529</v>
      </c>
      <c r="C162" s="144" t="s">
        <v>10503</v>
      </c>
      <c r="D162" s="143" t="s">
        <v>7566</v>
      </c>
      <c r="E162" s="144" t="s">
        <v>10514</v>
      </c>
      <c r="F162" s="143" t="s">
        <v>7594</v>
      </c>
      <c r="G162" s="143" t="s">
        <v>2400</v>
      </c>
      <c r="H162" s="165" t="s">
        <v>7191</v>
      </c>
      <c r="I162" s="143" t="s">
        <v>6278</v>
      </c>
      <c r="J162" s="162" t="s">
        <v>7658</v>
      </c>
    </row>
    <row r="163" spans="1:13" ht="17.100000000000001" customHeight="1" thickBot="1">
      <c r="A163" s="143" t="s">
        <v>715</v>
      </c>
      <c r="B163" s="143" t="s">
        <v>7533</v>
      </c>
      <c r="C163" s="143" t="s">
        <v>715</v>
      </c>
      <c r="D163" s="143" t="s">
        <v>7567</v>
      </c>
      <c r="E163" s="144" t="s">
        <v>10515</v>
      </c>
      <c r="F163" s="143" t="s">
        <v>7595</v>
      </c>
      <c r="G163" s="144" t="s">
        <v>10524</v>
      </c>
      <c r="H163" s="166" t="s">
        <v>7621</v>
      </c>
      <c r="I163" s="131" t="s">
        <v>7654</v>
      </c>
      <c r="J163" s="162" t="s">
        <v>7657</v>
      </c>
    </row>
    <row r="164" spans="1:13" ht="17.100000000000001" customHeight="1" thickBot="1">
      <c r="A164" s="159" t="s">
        <v>7054</v>
      </c>
      <c r="B164" s="143" t="s">
        <v>7530</v>
      </c>
      <c r="C164" s="144" t="s">
        <v>10501</v>
      </c>
      <c r="D164" s="143" t="s">
        <v>7568</v>
      </c>
      <c r="E164" s="143" t="s">
        <v>2400</v>
      </c>
      <c r="F164" s="143" t="s">
        <v>7597</v>
      </c>
      <c r="G164" s="133" t="s">
        <v>10525</v>
      </c>
      <c r="H164" s="166" t="s">
        <v>7625</v>
      </c>
      <c r="I164" s="143" t="s">
        <v>2400</v>
      </c>
      <c r="J164" s="162" t="s">
        <v>7656</v>
      </c>
    </row>
    <row r="165" spans="1:13" ht="17.100000000000001" customHeight="1">
      <c r="A165" s="159" t="s">
        <v>7055</v>
      </c>
      <c r="B165" s="143" t="s">
        <v>7531</v>
      </c>
      <c r="C165" s="153" t="s">
        <v>10504</v>
      </c>
      <c r="D165" s="154" t="s">
        <v>7569</v>
      </c>
      <c r="E165" s="153" t="s">
        <v>10516</v>
      </c>
      <c r="F165" s="154" t="s">
        <v>7598</v>
      </c>
      <c r="G165" s="143" t="s">
        <v>6858</v>
      </c>
      <c r="H165" s="143" t="s">
        <v>7626</v>
      </c>
      <c r="I165" s="144" t="s">
        <v>7623</v>
      </c>
      <c r="J165" s="143" t="s">
        <v>7655</v>
      </c>
    </row>
    <row r="166" spans="1:13" ht="17.100000000000001" customHeight="1">
      <c r="A166" s="143" t="s">
        <v>618</v>
      </c>
      <c r="B166" s="143" t="s">
        <v>7538</v>
      </c>
      <c r="C166" s="143" t="s">
        <v>618</v>
      </c>
      <c r="D166" s="143" t="s">
        <v>7570</v>
      </c>
      <c r="E166" s="143" t="s">
        <v>618</v>
      </c>
      <c r="F166" s="143" t="s">
        <v>7600</v>
      </c>
      <c r="G166" s="143" t="s">
        <v>618</v>
      </c>
      <c r="H166" s="143" t="s">
        <v>7627</v>
      </c>
      <c r="I166" s="143" t="s">
        <v>618</v>
      </c>
      <c r="J166" s="162" t="s">
        <v>7660</v>
      </c>
    </row>
    <row r="167" spans="1:13" ht="17.100000000000001" customHeight="1">
      <c r="A167" s="143" t="s">
        <v>5765</v>
      </c>
      <c r="B167" s="143" t="s">
        <v>7539</v>
      </c>
      <c r="C167" s="143" t="s">
        <v>4673</v>
      </c>
      <c r="D167" s="143" t="s">
        <v>7571</v>
      </c>
      <c r="E167" s="153" t="s">
        <v>10505</v>
      </c>
      <c r="F167" s="154" t="s">
        <v>7601</v>
      </c>
      <c r="G167" s="143" t="s">
        <v>4673</v>
      </c>
      <c r="H167" s="143" t="s">
        <v>7628</v>
      </c>
      <c r="I167" s="144" t="s">
        <v>7471</v>
      </c>
      <c r="J167" s="143" t="s">
        <v>7659</v>
      </c>
    </row>
    <row r="168" spans="1:13" ht="17.100000000000001" customHeight="1">
      <c r="A168" s="143" t="s">
        <v>4673</v>
      </c>
      <c r="B168" s="143" t="s">
        <v>7540</v>
      </c>
      <c r="C168" s="153" t="s">
        <v>10505</v>
      </c>
      <c r="D168" s="154" t="s">
        <v>7572</v>
      </c>
      <c r="E168" s="143" t="s">
        <v>4673</v>
      </c>
      <c r="F168" s="143" t="s">
        <v>7602</v>
      </c>
      <c r="G168" s="143" t="s">
        <v>5765</v>
      </c>
      <c r="H168" s="143" t="s">
        <v>7629</v>
      </c>
      <c r="I168" s="143" t="s">
        <v>7662</v>
      </c>
      <c r="J168" s="143" t="s">
        <v>7661</v>
      </c>
    </row>
    <row r="169" spans="1:13" ht="17.100000000000001" customHeight="1">
      <c r="A169" s="144" t="s">
        <v>1490</v>
      </c>
      <c r="B169" s="143" t="s">
        <v>7541</v>
      </c>
      <c r="C169" s="143" t="s">
        <v>1124</v>
      </c>
      <c r="D169" s="143" t="s">
        <v>7573</v>
      </c>
      <c r="E169" s="144" t="s">
        <v>10517</v>
      </c>
      <c r="F169" s="143" t="s">
        <v>7603</v>
      </c>
      <c r="G169" s="144" t="s">
        <v>10526</v>
      </c>
      <c r="H169" s="143" t="s">
        <v>7630</v>
      </c>
      <c r="I169" s="143" t="s">
        <v>2610</v>
      </c>
      <c r="J169" s="143" t="s">
        <v>7666</v>
      </c>
    </row>
    <row r="170" spans="1:13" ht="17.100000000000001" customHeight="1">
      <c r="A170" s="143" t="s">
        <v>5951</v>
      </c>
      <c r="B170" s="143" t="s">
        <v>7542</v>
      </c>
      <c r="C170" s="143" t="s">
        <v>5951</v>
      </c>
      <c r="D170" s="143" t="s">
        <v>7574</v>
      </c>
      <c r="E170" s="143" t="s">
        <v>5951</v>
      </c>
      <c r="F170" s="143" t="s">
        <v>7604</v>
      </c>
      <c r="G170" s="143" t="s">
        <v>5951</v>
      </c>
      <c r="H170" s="143" t="s">
        <v>7631</v>
      </c>
      <c r="I170" s="143" t="s">
        <v>5951</v>
      </c>
      <c r="J170" s="143" t="s">
        <v>7667</v>
      </c>
    </row>
    <row r="171" spans="1:13" ht="17.100000000000001" customHeight="1">
      <c r="A171" s="143" t="s">
        <v>1654</v>
      </c>
      <c r="B171" s="143" t="s">
        <v>7543</v>
      </c>
      <c r="C171" s="144" t="s">
        <v>10506</v>
      </c>
      <c r="D171" s="143" t="s">
        <v>7575</v>
      </c>
      <c r="E171" s="143" t="s">
        <v>1654</v>
      </c>
      <c r="F171" s="143" t="s">
        <v>7605</v>
      </c>
      <c r="G171" s="144" t="s">
        <v>10522</v>
      </c>
      <c r="H171" s="143" t="s">
        <v>7632</v>
      </c>
      <c r="I171" s="144" t="s">
        <v>7084</v>
      </c>
      <c r="J171" s="143" t="s">
        <v>7668</v>
      </c>
    </row>
    <row r="172" spans="1:13" ht="17.100000000000001" customHeight="1">
      <c r="A172" s="153" t="s">
        <v>10493</v>
      </c>
      <c r="B172" s="154" t="s">
        <v>7544</v>
      </c>
      <c r="C172" s="143" t="s">
        <v>10507</v>
      </c>
      <c r="D172" s="143" t="s">
        <v>7576</v>
      </c>
      <c r="E172" s="153" t="s">
        <v>10518</v>
      </c>
      <c r="F172" s="154" t="s">
        <v>7606</v>
      </c>
      <c r="G172" s="143" t="s">
        <v>4255</v>
      </c>
      <c r="H172" s="143" t="s">
        <v>7633</v>
      </c>
      <c r="I172" s="143" t="s">
        <v>4255</v>
      </c>
      <c r="J172" s="143" t="s">
        <v>7669</v>
      </c>
    </row>
    <row r="173" spans="1:13" ht="17.100000000000001" customHeight="1" thickBot="1">
      <c r="A173" s="144" t="s">
        <v>10494</v>
      </c>
      <c r="B173" s="143" t="s">
        <v>7545</v>
      </c>
      <c r="C173" s="153" t="s">
        <v>10508</v>
      </c>
      <c r="D173" s="154" t="s">
        <v>7577</v>
      </c>
      <c r="E173" s="144" t="s">
        <v>10519</v>
      </c>
      <c r="F173" s="162" t="s">
        <v>7607</v>
      </c>
      <c r="G173" s="153" t="s">
        <v>10527</v>
      </c>
      <c r="H173" s="154" t="s">
        <v>7634</v>
      </c>
      <c r="I173" s="143" t="s">
        <v>6296</v>
      </c>
      <c r="J173" s="143" t="s">
        <v>7670</v>
      </c>
    </row>
    <row r="174" spans="1:13" ht="17.100000000000001" customHeight="1" thickBot="1">
      <c r="A174" s="144" t="s">
        <v>10495</v>
      </c>
      <c r="B174" s="143" t="s">
        <v>7547</v>
      </c>
      <c r="C174" s="153" t="s">
        <v>10509</v>
      </c>
      <c r="D174" s="154" t="s">
        <v>7578</v>
      </c>
      <c r="E174" s="143" t="s">
        <v>6345</v>
      </c>
      <c r="F174" s="162" t="s">
        <v>7608</v>
      </c>
      <c r="G174" s="163" t="s">
        <v>10528</v>
      </c>
      <c r="H174" s="166" t="s">
        <v>7635</v>
      </c>
      <c r="I174" s="144" t="s">
        <v>7562</v>
      </c>
      <c r="J174" s="143" t="s">
        <v>7676</v>
      </c>
    </row>
    <row r="175" spans="1:13" ht="17.100000000000001" customHeight="1">
      <c r="A175" s="155" t="s">
        <v>10496</v>
      </c>
      <c r="B175" s="143" t="s">
        <v>7551</v>
      </c>
      <c r="C175" s="143" t="s">
        <v>5266</v>
      </c>
      <c r="D175" s="143" t="s">
        <v>7579</v>
      </c>
      <c r="E175" s="143" t="s">
        <v>7431</v>
      </c>
      <c r="F175" s="162" t="s">
        <v>7609</v>
      </c>
      <c r="G175" s="143" t="s">
        <v>5266</v>
      </c>
      <c r="H175" s="143" t="s">
        <v>7636</v>
      </c>
      <c r="I175" s="143" t="s">
        <v>7431</v>
      </c>
      <c r="J175" s="143" t="s">
        <v>7677</v>
      </c>
    </row>
    <row r="176" spans="1:13" ht="17.100000000000001" customHeight="1">
      <c r="A176" s="143" t="s">
        <v>1649</v>
      </c>
      <c r="B176" s="143" t="s">
        <v>7553</v>
      </c>
      <c r="C176" s="143" t="s">
        <v>1649</v>
      </c>
      <c r="D176" s="143" t="s">
        <v>7580</v>
      </c>
      <c r="E176" s="143" t="s">
        <v>1649</v>
      </c>
      <c r="F176" s="162" t="s">
        <v>7610</v>
      </c>
      <c r="G176" s="143" t="s">
        <v>1649</v>
      </c>
      <c r="H176" s="143" t="s">
        <v>7637</v>
      </c>
      <c r="I176" s="143" t="s">
        <v>1649</v>
      </c>
      <c r="J176" s="143" t="s">
        <v>7678</v>
      </c>
    </row>
    <row r="177" spans="1:15" ht="17.100000000000001" customHeight="1">
      <c r="A177" s="144" t="s">
        <v>10497</v>
      </c>
      <c r="B177" s="143" t="s">
        <v>7554</v>
      </c>
      <c r="C177" s="143" t="s">
        <v>7431</v>
      </c>
      <c r="D177" s="143" t="s">
        <v>7581</v>
      </c>
      <c r="E177" s="143" t="s">
        <v>5266</v>
      </c>
      <c r="F177" s="143" t="s">
        <v>7613</v>
      </c>
      <c r="G177" s="153" t="s">
        <v>10529</v>
      </c>
      <c r="H177" s="154" t="s">
        <v>7638</v>
      </c>
      <c r="I177" s="144" t="s">
        <v>7550</v>
      </c>
      <c r="J177" s="143" t="s">
        <v>7679</v>
      </c>
    </row>
    <row r="178" spans="1:15" ht="17.100000000000001" customHeight="1">
      <c r="A178" s="143" t="s">
        <v>4659</v>
      </c>
      <c r="B178" s="143" t="s">
        <v>7555</v>
      </c>
      <c r="C178" s="143" t="s">
        <v>4659</v>
      </c>
      <c r="D178" s="143" t="s">
        <v>7582</v>
      </c>
      <c r="E178" s="143" t="s">
        <v>4659</v>
      </c>
      <c r="F178" s="143" t="s">
        <v>7612</v>
      </c>
      <c r="G178" s="143" t="s">
        <v>4659</v>
      </c>
      <c r="H178" s="143" t="s">
        <v>7639</v>
      </c>
      <c r="I178" s="144" t="s">
        <v>7470</v>
      </c>
      <c r="J178" s="143" t="s">
        <v>7680</v>
      </c>
    </row>
    <row r="179" spans="1:15" ht="17.100000000000001" customHeight="1">
      <c r="A179" s="144" t="s">
        <v>10498</v>
      </c>
      <c r="B179" s="143" t="s">
        <v>7556</v>
      </c>
      <c r="C179" s="143" t="s">
        <v>950</v>
      </c>
      <c r="D179" s="143" t="s">
        <v>7584</v>
      </c>
      <c r="E179" s="144" t="s">
        <v>10520</v>
      </c>
      <c r="F179" s="143" t="s">
        <v>7611</v>
      </c>
      <c r="G179" s="153" t="s">
        <v>10530</v>
      </c>
      <c r="H179" s="162" t="s">
        <v>7640</v>
      </c>
      <c r="I179" s="143" t="s">
        <v>950</v>
      </c>
      <c r="J179" s="143" t="s">
        <v>7681</v>
      </c>
    </row>
    <row r="180" spans="1:15" ht="17.100000000000001" customHeight="1">
      <c r="A180" s="144" t="s">
        <v>10499</v>
      </c>
      <c r="B180" s="143" t="s">
        <v>7557</v>
      </c>
      <c r="C180" s="153" t="s">
        <v>10510</v>
      </c>
      <c r="D180" s="162" t="s">
        <v>7585</v>
      </c>
      <c r="E180" s="153" t="s">
        <v>10521</v>
      </c>
      <c r="F180" s="162" t="s">
        <v>7614</v>
      </c>
      <c r="G180" s="143" t="s">
        <v>6868</v>
      </c>
      <c r="H180" s="143" t="s">
        <v>7641</v>
      </c>
      <c r="I180" s="143" t="s">
        <v>7675</v>
      </c>
      <c r="J180" s="143" t="s">
        <v>7682</v>
      </c>
    </row>
    <row r="181" spans="1:15" ht="17.100000000000001" customHeight="1">
      <c r="A181" s="144" t="s">
        <v>10500</v>
      </c>
      <c r="B181" s="143" t="s">
        <v>7558</v>
      </c>
      <c r="C181" s="144" t="s">
        <v>10511</v>
      </c>
      <c r="D181" s="143" t="s">
        <v>7586</v>
      </c>
      <c r="E181" s="144" t="s">
        <v>10522</v>
      </c>
      <c r="F181" s="143" t="s">
        <v>7615</v>
      </c>
      <c r="G181" s="143" t="s">
        <v>1490</v>
      </c>
      <c r="H181" s="143" t="s">
        <v>7645</v>
      </c>
      <c r="I181" s="144" t="s">
        <v>7650</v>
      </c>
      <c r="J181" s="143" t="s">
        <v>7683</v>
      </c>
    </row>
    <row r="182" spans="1:15" ht="17.100000000000001" customHeight="1">
      <c r="A182" s="143" t="s">
        <v>5763</v>
      </c>
      <c r="B182" s="143" t="s">
        <v>7559</v>
      </c>
      <c r="C182" s="153" t="s">
        <v>10512</v>
      </c>
      <c r="D182" s="162" t="s">
        <v>7587</v>
      </c>
      <c r="E182" s="143" t="s">
        <v>5763</v>
      </c>
      <c r="F182" s="143" t="s">
        <v>7616</v>
      </c>
      <c r="G182" s="153" t="s">
        <v>10531</v>
      </c>
      <c r="H182" s="154" t="s">
        <v>7647</v>
      </c>
      <c r="I182" s="143" t="s">
        <v>5763</v>
      </c>
      <c r="J182" s="143" t="s">
        <v>7684</v>
      </c>
    </row>
    <row r="183" spans="1:15" ht="17.100000000000001" customHeight="1">
      <c r="A183" s="143" t="s">
        <v>934</v>
      </c>
      <c r="B183" s="143" t="s">
        <v>7560</v>
      </c>
      <c r="C183" s="143" t="s">
        <v>934</v>
      </c>
      <c r="D183" s="143" t="s">
        <v>7588</v>
      </c>
      <c r="E183" s="143" t="s">
        <v>934</v>
      </c>
      <c r="F183" s="143" t="s">
        <v>7617</v>
      </c>
      <c r="G183" s="144" t="s">
        <v>10532</v>
      </c>
      <c r="H183" s="143" t="s">
        <v>7646</v>
      </c>
      <c r="I183" s="143" t="s">
        <v>934</v>
      </c>
      <c r="J183" s="143" t="s">
        <v>7685</v>
      </c>
    </row>
    <row r="184" spans="1:15" ht="17.100000000000001" customHeight="1">
      <c r="A184" s="161" t="s">
        <v>10501</v>
      </c>
      <c r="B184" s="154" t="s">
        <v>7561</v>
      </c>
      <c r="C184" s="143" t="s">
        <v>6851</v>
      </c>
      <c r="D184" s="143" t="s">
        <v>7591</v>
      </c>
      <c r="E184" s="143" t="s">
        <v>6851</v>
      </c>
      <c r="F184" s="143" t="s">
        <v>7618</v>
      </c>
      <c r="G184" s="143" t="s">
        <v>6851</v>
      </c>
      <c r="H184" s="143" t="s">
        <v>7649</v>
      </c>
      <c r="I184" s="143" t="s">
        <v>6851</v>
      </c>
      <c r="J184" s="143" t="s">
        <v>7686</v>
      </c>
    </row>
    <row r="185" spans="1:15" ht="17.100000000000001" customHeight="1">
      <c r="A185" s="144" t="s">
        <v>10502</v>
      </c>
      <c r="B185" s="143" t="s">
        <v>7565</v>
      </c>
      <c r="C185" s="144" t="s">
        <v>10513</v>
      </c>
      <c r="D185" s="143" t="s">
        <v>7593</v>
      </c>
      <c r="E185" s="153" t="s">
        <v>10523</v>
      </c>
      <c r="F185" s="154" t="s">
        <v>7619</v>
      </c>
      <c r="G185" s="143" t="s">
        <v>4827</v>
      </c>
      <c r="H185" s="143" t="s">
        <v>7648</v>
      </c>
      <c r="I185" s="131" t="s">
        <v>7465</v>
      </c>
      <c r="J185" s="143" t="s">
        <v>7687</v>
      </c>
    </row>
    <row r="186" spans="1:15" ht="17.100000000000001" customHeight="1">
      <c r="C186"/>
      <c r="D186" s="8"/>
      <c r="E186"/>
      <c r="I186"/>
      <c r="J186" s="8"/>
      <c r="M186" s="8"/>
    </row>
    <row r="187" spans="1:15" ht="17.100000000000001" customHeight="1">
      <c r="B187" s="106" t="s">
        <v>5958</v>
      </c>
      <c r="C187" s="158"/>
      <c r="E187" s="106" t="s">
        <v>5959</v>
      </c>
      <c r="F187" s="158"/>
      <c r="H187" s="106" t="s">
        <v>5960</v>
      </c>
      <c r="I187" s="158"/>
      <c r="K187" s="106" t="s">
        <v>5961</v>
      </c>
      <c r="L187" s="158"/>
      <c r="N187" s="106" t="s">
        <v>5962</v>
      </c>
      <c r="O187" s="158"/>
    </row>
    <row r="188" spans="1:15" ht="17.100000000000001" customHeight="1">
      <c r="A188" s="107" t="s">
        <v>2486</v>
      </c>
      <c r="B188" s="143" t="s">
        <v>2400</v>
      </c>
      <c r="C188" s="143" t="s">
        <v>7689</v>
      </c>
      <c r="D188" s="107" t="s">
        <v>2486</v>
      </c>
      <c r="E188" s="143" t="s">
        <v>6278</v>
      </c>
      <c r="F188" s="143" t="s">
        <v>7715</v>
      </c>
      <c r="G188" s="107" t="s">
        <v>2486</v>
      </c>
      <c r="H188" s="143" t="s">
        <v>2400</v>
      </c>
      <c r="I188" s="143" t="s">
        <v>7742</v>
      </c>
      <c r="J188" s="107" t="s">
        <v>2486</v>
      </c>
      <c r="K188" s="143" t="s">
        <v>6278</v>
      </c>
      <c r="L188" s="143" t="s">
        <v>7768</v>
      </c>
      <c r="M188" s="107" t="s">
        <v>2486</v>
      </c>
      <c r="N188" s="143" t="s">
        <v>2400</v>
      </c>
      <c r="O188" s="143" t="s">
        <v>7794</v>
      </c>
    </row>
    <row r="189" spans="1:15" ht="17.100000000000001" customHeight="1">
      <c r="A189" s="107" t="s">
        <v>2487</v>
      </c>
      <c r="B189" s="143" t="s">
        <v>715</v>
      </c>
      <c r="C189" s="143" t="s">
        <v>7690</v>
      </c>
      <c r="D189" s="107" t="s">
        <v>2487</v>
      </c>
      <c r="E189" s="144" t="s">
        <v>7590</v>
      </c>
      <c r="F189" s="143" t="s">
        <v>7716</v>
      </c>
      <c r="G189" s="107" t="s">
        <v>2487</v>
      </c>
      <c r="H189" s="143" t="s">
        <v>715</v>
      </c>
      <c r="I189" s="143" t="s">
        <v>7743</v>
      </c>
      <c r="J189" s="107" t="s">
        <v>2487</v>
      </c>
      <c r="K189" s="143" t="s">
        <v>715</v>
      </c>
      <c r="L189" s="143" t="s">
        <v>7769</v>
      </c>
      <c r="M189" s="107" t="s">
        <v>2487</v>
      </c>
      <c r="N189" s="143" t="s">
        <v>715</v>
      </c>
      <c r="O189" s="143" t="s">
        <v>7795</v>
      </c>
    </row>
    <row r="190" spans="1:15" ht="17.100000000000001" customHeight="1">
      <c r="A190" s="107" t="s">
        <v>2488</v>
      </c>
      <c r="B190" s="143" t="s">
        <v>6278</v>
      </c>
      <c r="C190" s="143" t="s">
        <v>7691</v>
      </c>
      <c r="D190" s="107" t="s">
        <v>2488</v>
      </c>
      <c r="E190" s="143" t="s">
        <v>2400</v>
      </c>
      <c r="F190" s="143" t="s">
        <v>7717</v>
      </c>
      <c r="G190" s="107" t="s">
        <v>2488</v>
      </c>
      <c r="H190" s="143" t="s">
        <v>6278</v>
      </c>
      <c r="I190" s="143" t="s">
        <v>7744</v>
      </c>
      <c r="J190" s="107" t="s">
        <v>2488</v>
      </c>
      <c r="K190" s="143" t="s">
        <v>2400</v>
      </c>
      <c r="L190" s="143" t="s">
        <v>7770</v>
      </c>
      <c r="M190" s="107" t="s">
        <v>2488</v>
      </c>
      <c r="N190" s="143" t="s">
        <v>6278</v>
      </c>
      <c r="O190" s="143" t="s">
        <v>7796</v>
      </c>
    </row>
    <row r="191" spans="1:15" ht="17.100000000000001" customHeight="1">
      <c r="A191" s="107" t="s">
        <v>2625</v>
      </c>
      <c r="B191" s="143" t="s">
        <v>6858</v>
      </c>
      <c r="C191" s="143" t="s">
        <v>7692</v>
      </c>
      <c r="D191" s="107" t="s">
        <v>2625</v>
      </c>
      <c r="E191" s="143" t="s">
        <v>6858</v>
      </c>
      <c r="F191" s="143" t="s">
        <v>7718</v>
      </c>
      <c r="G191" s="107" t="s">
        <v>2625</v>
      </c>
      <c r="H191" s="143" t="s">
        <v>6858</v>
      </c>
      <c r="I191" s="143" t="s">
        <v>7745</v>
      </c>
      <c r="J191" s="107" t="s">
        <v>2625</v>
      </c>
      <c r="K191" s="143" t="s">
        <v>6858</v>
      </c>
      <c r="L191" s="143" t="s">
        <v>7771</v>
      </c>
      <c r="M191" s="107" t="s">
        <v>2625</v>
      </c>
      <c r="N191" s="143" t="s">
        <v>6858</v>
      </c>
      <c r="O191" s="143" t="s">
        <v>7797</v>
      </c>
    </row>
    <row r="192" spans="1:15" ht="17.100000000000001" customHeight="1">
      <c r="A192" s="107" t="s">
        <v>2626</v>
      </c>
      <c r="B192" s="143" t="s">
        <v>618</v>
      </c>
      <c r="C192" s="143" t="s">
        <v>7693</v>
      </c>
      <c r="D192" s="107" t="s">
        <v>2626</v>
      </c>
      <c r="E192" s="143" t="s">
        <v>618</v>
      </c>
      <c r="F192" s="143" t="s">
        <v>7719</v>
      </c>
      <c r="G192" s="107" t="s">
        <v>2626</v>
      </c>
      <c r="H192" s="143" t="s">
        <v>618</v>
      </c>
      <c r="I192" s="143" t="s">
        <v>7746</v>
      </c>
      <c r="J192" s="107" t="s">
        <v>2626</v>
      </c>
      <c r="K192" s="143" t="s">
        <v>618</v>
      </c>
      <c r="L192" s="143" t="s">
        <v>7772</v>
      </c>
      <c r="M192" s="107" t="s">
        <v>2626</v>
      </c>
      <c r="N192" s="143" t="s">
        <v>618</v>
      </c>
      <c r="O192" s="143" t="s">
        <v>7798</v>
      </c>
    </row>
    <row r="193" spans="1:15" ht="17.100000000000001" customHeight="1">
      <c r="A193" s="107" t="s">
        <v>2627</v>
      </c>
      <c r="B193" s="143" t="s">
        <v>4673</v>
      </c>
      <c r="C193" s="143" t="s">
        <v>7694</v>
      </c>
      <c r="D193" s="107" t="s">
        <v>2627</v>
      </c>
      <c r="E193" s="143" t="s">
        <v>5765</v>
      </c>
      <c r="F193" s="143" t="s">
        <v>7720</v>
      </c>
      <c r="G193" s="107" t="s">
        <v>2627</v>
      </c>
      <c r="H193" s="143" t="s">
        <v>4673</v>
      </c>
      <c r="I193" s="143" t="s">
        <v>7747</v>
      </c>
      <c r="J193" s="107" t="s">
        <v>2627</v>
      </c>
      <c r="K193" s="143" t="s">
        <v>5765</v>
      </c>
      <c r="L193" s="143" t="s">
        <v>7773</v>
      </c>
      <c r="M193" s="107" t="s">
        <v>2627</v>
      </c>
      <c r="N193" s="143" t="s">
        <v>4673</v>
      </c>
      <c r="O193" s="143" t="s">
        <v>7799</v>
      </c>
    </row>
    <row r="194" spans="1:15" ht="17.100000000000001" customHeight="1">
      <c r="A194" s="107" t="s">
        <v>2492</v>
      </c>
      <c r="B194" s="143" t="s">
        <v>5765</v>
      </c>
      <c r="C194" s="143" t="s">
        <v>7695</v>
      </c>
      <c r="D194" s="107" t="s">
        <v>2492</v>
      </c>
      <c r="E194" s="143" t="s">
        <v>7651</v>
      </c>
      <c r="F194" s="143" t="s">
        <v>7721</v>
      </c>
      <c r="G194" s="107" t="s">
        <v>2492</v>
      </c>
      <c r="H194" s="143" t="s">
        <v>5765</v>
      </c>
      <c r="I194" s="143" t="s">
        <v>7748</v>
      </c>
      <c r="J194" s="107" t="s">
        <v>2492</v>
      </c>
      <c r="K194" s="143" t="s">
        <v>4673</v>
      </c>
      <c r="L194" s="143" t="s">
        <v>7774</v>
      </c>
      <c r="M194" s="107" t="s">
        <v>2492</v>
      </c>
      <c r="N194" s="143" t="s">
        <v>5765</v>
      </c>
      <c r="O194" s="143" t="s">
        <v>7800</v>
      </c>
    </row>
    <row r="195" spans="1:15" ht="17.100000000000001" customHeight="1">
      <c r="A195" s="107" t="s">
        <v>2493</v>
      </c>
      <c r="B195" s="143" t="s">
        <v>2610</v>
      </c>
      <c r="C195" s="143" t="s">
        <v>7696</v>
      </c>
      <c r="D195" s="107" t="s">
        <v>2493</v>
      </c>
      <c r="E195" s="143" t="s">
        <v>2610</v>
      </c>
      <c r="F195" s="143" t="s">
        <v>7722</v>
      </c>
      <c r="G195" s="107" t="s">
        <v>2493</v>
      </c>
      <c r="H195" s="143" t="s">
        <v>2610</v>
      </c>
      <c r="I195" s="143" t="s">
        <v>7749</v>
      </c>
      <c r="J195" s="107" t="s">
        <v>2493</v>
      </c>
      <c r="K195" s="143" t="s">
        <v>2610</v>
      </c>
      <c r="L195" s="143" t="s">
        <v>7775</v>
      </c>
      <c r="M195" s="107" t="s">
        <v>2493</v>
      </c>
      <c r="N195" s="143" t="s">
        <v>2610</v>
      </c>
      <c r="O195" s="143" t="s">
        <v>7801</v>
      </c>
    </row>
    <row r="196" spans="1:15" ht="17.100000000000001" customHeight="1">
      <c r="A196" s="107" t="s">
        <v>2494</v>
      </c>
      <c r="B196" s="143" t="s">
        <v>5951</v>
      </c>
      <c r="C196" s="143" t="s">
        <v>7697</v>
      </c>
      <c r="D196" s="107" t="s">
        <v>2494</v>
      </c>
      <c r="E196" s="143" t="s">
        <v>5951</v>
      </c>
      <c r="F196" s="143" t="s">
        <v>7723</v>
      </c>
      <c r="G196" s="107" t="s">
        <v>2494</v>
      </c>
      <c r="H196" s="143" t="s">
        <v>5951</v>
      </c>
      <c r="I196" s="143" t="s">
        <v>7750</v>
      </c>
      <c r="J196" s="107" t="s">
        <v>2494</v>
      </c>
      <c r="K196" s="143" t="s">
        <v>5951</v>
      </c>
      <c r="L196" s="143" t="s">
        <v>7776</v>
      </c>
      <c r="M196" s="107" t="s">
        <v>2494</v>
      </c>
      <c r="N196" s="143" t="s">
        <v>5951</v>
      </c>
      <c r="O196" s="143" t="s">
        <v>7802</v>
      </c>
    </row>
    <row r="197" spans="1:15" ht="17.100000000000001" customHeight="1">
      <c r="A197" s="107" t="s">
        <v>2495</v>
      </c>
      <c r="B197" s="143" t="s">
        <v>6296</v>
      </c>
      <c r="C197" s="143" t="s">
        <v>7698</v>
      </c>
      <c r="D197" s="107" t="s">
        <v>2495</v>
      </c>
      <c r="E197" s="153" t="s">
        <v>7664</v>
      </c>
      <c r="F197" s="143" t="s">
        <v>7724</v>
      </c>
      <c r="G197" s="107" t="s">
        <v>2495</v>
      </c>
      <c r="H197" s="143" t="s">
        <v>6296</v>
      </c>
      <c r="I197" s="143" t="s">
        <v>7751</v>
      </c>
      <c r="J197" s="107" t="s">
        <v>2495</v>
      </c>
      <c r="K197" s="131" t="s">
        <v>6971</v>
      </c>
      <c r="L197" s="143" t="s">
        <v>7777</v>
      </c>
      <c r="M197" s="107" t="s">
        <v>2495</v>
      </c>
      <c r="N197" s="144" t="s">
        <v>7767</v>
      </c>
      <c r="O197" s="143" t="s">
        <v>7803</v>
      </c>
    </row>
    <row r="198" spans="1:15" ht="17.100000000000001" customHeight="1">
      <c r="A198" s="107" t="s">
        <v>2496</v>
      </c>
      <c r="B198" s="143" t="s">
        <v>4255</v>
      </c>
      <c r="C198" s="143" t="s">
        <v>7699</v>
      </c>
      <c r="D198" s="107" t="s">
        <v>2496</v>
      </c>
      <c r="E198" s="143" t="s">
        <v>4255</v>
      </c>
      <c r="F198" s="143" t="s">
        <v>7725</v>
      </c>
      <c r="G198" s="107" t="s">
        <v>2496</v>
      </c>
      <c r="H198" s="143" t="s">
        <v>4255</v>
      </c>
      <c r="I198" s="143" t="s">
        <v>7752</v>
      </c>
      <c r="J198" s="107" t="s">
        <v>2496</v>
      </c>
      <c r="K198" s="143" t="s">
        <v>4255</v>
      </c>
      <c r="L198" s="143" t="s">
        <v>7778</v>
      </c>
      <c r="M198" s="107" t="s">
        <v>2496</v>
      </c>
      <c r="N198" s="144" t="s">
        <v>7468</v>
      </c>
      <c r="O198" s="143" t="s">
        <v>7804</v>
      </c>
    </row>
    <row r="199" spans="1:15" ht="17.100000000000001" customHeight="1">
      <c r="A199" s="107" t="s">
        <v>2497</v>
      </c>
      <c r="B199" s="143" t="s">
        <v>1654</v>
      </c>
      <c r="C199" s="143" t="s">
        <v>7700</v>
      </c>
      <c r="D199" s="107" t="s">
        <v>2497</v>
      </c>
      <c r="E199" s="143" t="s">
        <v>6296</v>
      </c>
      <c r="F199" s="143" t="s">
        <v>7726</v>
      </c>
      <c r="G199" s="107" t="s">
        <v>2497</v>
      </c>
      <c r="H199" s="131" t="s">
        <v>6971</v>
      </c>
      <c r="I199" s="143" t="s">
        <v>7764</v>
      </c>
      <c r="J199" s="107" t="s">
        <v>2497</v>
      </c>
      <c r="K199" s="144" t="s">
        <v>7767</v>
      </c>
      <c r="L199" s="143" t="s">
        <v>7779</v>
      </c>
      <c r="M199" s="107" t="s">
        <v>2497</v>
      </c>
      <c r="N199" s="143" t="s">
        <v>1654</v>
      </c>
      <c r="O199" s="143" t="s">
        <v>7816</v>
      </c>
    </row>
    <row r="200" spans="1:15" ht="17.100000000000001" customHeight="1">
      <c r="A200" s="107" t="s">
        <v>2498</v>
      </c>
      <c r="B200" s="144" t="s">
        <v>7624</v>
      </c>
      <c r="C200" s="143" t="s">
        <v>7701</v>
      </c>
      <c r="D200" s="107" t="s">
        <v>2498</v>
      </c>
      <c r="E200" s="143" t="s">
        <v>7673</v>
      </c>
      <c r="F200" s="143" t="s">
        <v>7727</v>
      </c>
      <c r="G200" s="107" t="s">
        <v>2498</v>
      </c>
      <c r="H200" s="143" t="s">
        <v>6345</v>
      </c>
      <c r="I200" s="143" t="s">
        <v>7753</v>
      </c>
      <c r="J200" s="107" t="s">
        <v>2498</v>
      </c>
      <c r="K200" s="143" t="s">
        <v>6345</v>
      </c>
      <c r="L200" s="143" t="s">
        <v>7780</v>
      </c>
      <c r="M200" s="107" t="s">
        <v>2498</v>
      </c>
      <c r="N200" s="143" t="s">
        <v>6345</v>
      </c>
      <c r="O200" s="143" t="s">
        <v>7805</v>
      </c>
    </row>
    <row r="201" spans="1:15" ht="17.100000000000001" customHeight="1">
      <c r="A201" s="107" t="s">
        <v>3272</v>
      </c>
      <c r="B201" s="143" t="s">
        <v>5266</v>
      </c>
      <c r="C201" s="143" t="s">
        <v>7702</v>
      </c>
      <c r="D201" s="107" t="s">
        <v>3272</v>
      </c>
      <c r="E201" s="143" t="s">
        <v>7431</v>
      </c>
      <c r="F201" s="143" t="s">
        <v>7728</v>
      </c>
      <c r="G201" s="107" t="s">
        <v>3272</v>
      </c>
      <c r="H201" s="143" t="s">
        <v>5266</v>
      </c>
      <c r="I201" s="143" t="s">
        <v>7763</v>
      </c>
      <c r="J201" s="107" t="s">
        <v>3272</v>
      </c>
      <c r="K201" s="143" t="s">
        <v>7431</v>
      </c>
      <c r="L201" s="143" t="s">
        <v>7781</v>
      </c>
      <c r="M201" s="107" t="s">
        <v>3272</v>
      </c>
      <c r="N201" s="143" t="s">
        <v>5266</v>
      </c>
      <c r="O201" s="143" t="s">
        <v>7806</v>
      </c>
    </row>
    <row r="202" spans="1:15" ht="17.100000000000001" customHeight="1">
      <c r="A202" s="107" t="s">
        <v>3273</v>
      </c>
      <c r="B202" s="143" t="s">
        <v>1649</v>
      </c>
      <c r="C202" s="143" t="s">
        <v>7703</v>
      </c>
      <c r="D202" s="107" t="s">
        <v>3273</v>
      </c>
      <c r="E202" s="131" t="s">
        <v>6881</v>
      </c>
      <c r="F202" s="143" t="s">
        <v>7729</v>
      </c>
      <c r="G202" s="107" t="s">
        <v>3273</v>
      </c>
      <c r="H202" s="143" t="s">
        <v>1649</v>
      </c>
      <c r="I202" s="162" t="s">
        <v>7754</v>
      </c>
      <c r="J202" s="107" t="s">
        <v>3273</v>
      </c>
      <c r="K202" s="143" t="s">
        <v>1649</v>
      </c>
      <c r="L202" s="143" t="s">
        <v>7782</v>
      </c>
      <c r="M202" s="107" t="s">
        <v>3273</v>
      </c>
      <c r="N202" s="143" t="s">
        <v>1649</v>
      </c>
      <c r="O202" s="143" t="s">
        <v>7807</v>
      </c>
    </row>
    <row r="203" spans="1:15" ht="17.100000000000001" customHeight="1">
      <c r="A203" s="107" t="s">
        <v>3274</v>
      </c>
      <c r="B203" s="143" t="s">
        <v>7431</v>
      </c>
      <c r="C203" s="143" t="s">
        <v>7704</v>
      </c>
      <c r="D203" s="107" t="s">
        <v>3274</v>
      </c>
      <c r="E203" s="143" t="s">
        <v>5266</v>
      </c>
      <c r="F203" s="143" t="s">
        <v>7730</v>
      </c>
      <c r="G203" s="107" t="s">
        <v>3274</v>
      </c>
      <c r="H203" s="143" t="s">
        <v>7431</v>
      </c>
      <c r="I203" s="162" t="s">
        <v>7755</v>
      </c>
      <c r="J203" s="107" t="s">
        <v>3274</v>
      </c>
      <c r="K203" s="143" t="s">
        <v>5266</v>
      </c>
      <c r="L203" s="143" t="s">
        <v>7783</v>
      </c>
      <c r="M203" s="107" t="s">
        <v>3274</v>
      </c>
      <c r="N203" s="143" t="s">
        <v>7431</v>
      </c>
      <c r="O203" s="143" t="s">
        <v>7808</v>
      </c>
    </row>
    <row r="204" spans="1:15" ht="17.100000000000001" customHeight="1">
      <c r="A204" s="107" t="s">
        <v>3275</v>
      </c>
      <c r="B204" s="143" t="s">
        <v>4659</v>
      </c>
      <c r="C204" s="143" t="s">
        <v>7705</v>
      </c>
      <c r="D204" s="107" t="s">
        <v>3275</v>
      </c>
      <c r="E204" s="143" t="s">
        <v>4659</v>
      </c>
      <c r="F204" s="162" t="s">
        <v>7731</v>
      </c>
      <c r="G204" s="107" t="s">
        <v>3275</v>
      </c>
      <c r="H204" s="143" t="s">
        <v>4659</v>
      </c>
      <c r="I204" s="162" t="s">
        <v>7756</v>
      </c>
      <c r="J204" s="107" t="s">
        <v>3275</v>
      </c>
      <c r="K204" s="143" t="s">
        <v>4659</v>
      </c>
      <c r="L204" s="143" t="s">
        <v>7784</v>
      </c>
      <c r="M204" s="107" t="s">
        <v>3275</v>
      </c>
      <c r="N204" s="143" t="s">
        <v>4659</v>
      </c>
      <c r="O204" s="143" t="s">
        <v>7809</v>
      </c>
    </row>
    <row r="205" spans="1:15" ht="17.100000000000001" customHeight="1">
      <c r="A205" s="107" t="s">
        <v>3276</v>
      </c>
      <c r="B205" s="143" t="s">
        <v>950</v>
      </c>
      <c r="C205" s="143" t="s">
        <v>7706</v>
      </c>
      <c r="D205" s="107" t="s">
        <v>3276</v>
      </c>
      <c r="E205" s="143" t="s">
        <v>950</v>
      </c>
      <c r="F205" s="143" t="s">
        <v>7732</v>
      </c>
      <c r="G205" s="107" t="s">
        <v>3276</v>
      </c>
      <c r="H205" s="143" t="s">
        <v>950</v>
      </c>
      <c r="I205" s="143" t="s">
        <v>7762</v>
      </c>
      <c r="J205" s="107" t="s">
        <v>3276</v>
      </c>
      <c r="K205" s="131" t="s">
        <v>7049</v>
      </c>
      <c r="L205" s="143" t="s">
        <v>7785</v>
      </c>
      <c r="M205" s="107" t="s">
        <v>3276</v>
      </c>
      <c r="N205" s="143" t="s">
        <v>950</v>
      </c>
      <c r="O205" s="143" t="s">
        <v>7821</v>
      </c>
    </row>
    <row r="206" spans="1:15" ht="17.100000000000001" customHeight="1">
      <c r="A206" s="107" t="s">
        <v>3277</v>
      </c>
      <c r="B206" s="143" t="s">
        <v>6865</v>
      </c>
      <c r="C206" s="143" t="s">
        <v>7707</v>
      </c>
      <c r="D206" s="107" t="s">
        <v>3277</v>
      </c>
      <c r="E206" s="143" t="s">
        <v>6868</v>
      </c>
      <c r="F206" s="143" t="s">
        <v>7733</v>
      </c>
      <c r="G206" s="107" t="s">
        <v>3277</v>
      </c>
      <c r="H206" s="143" t="s">
        <v>6868</v>
      </c>
      <c r="I206" s="143" t="s">
        <v>7761</v>
      </c>
      <c r="J206" s="107" t="s">
        <v>3277</v>
      </c>
      <c r="K206" s="143" t="s">
        <v>6868</v>
      </c>
      <c r="L206" s="143" t="s">
        <v>7786</v>
      </c>
      <c r="M206" s="107" t="s">
        <v>3277</v>
      </c>
      <c r="N206" s="143" t="s">
        <v>6868</v>
      </c>
      <c r="O206" s="143" t="s">
        <v>7810</v>
      </c>
    </row>
    <row r="207" spans="1:15" ht="17.100000000000001" customHeight="1">
      <c r="A207" s="107" t="s">
        <v>3278</v>
      </c>
      <c r="B207" s="143" t="s">
        <v>1490</v>
      </c>
      <c r="C207" s="143" t="s">
        <v>7708</v>
      </c>
      <c r="D207" s="107" t="s">
        <v>3278</v>
      </c>
      <c r="E207" s="144" t="s">
        <v>7663</v>
      </c>
      <c r="F207" s="143" t="s">
        <v>7734</v>
      </c>
      <c r="G207" s="107" t="s">
        <v>3278</v>
      </c>
      <c r="H207" s="143" t="s">
        <v>1490</v>
      </c>
      <c r="I207" s="143" t="s">
        <v>7760</v>
      </c>
      <c r="J207" s="107" t="s">
        <v>3278</v>
      </c>
      <c r="K207" s="143" t="s">
        <v>1490</v>
      </c>
      <c r="L207" s="143" t="s">
        <v>7787</v>
      </c>
      <c r="M207" s="107" t="s">
        <v>3278</v>
      </c>
      <c r="N207" s="143" t="s">
        <v>1490</v>
      </c>
      <c r="O207" s="143" t="s">
        <v>7811</v>
      </c>
    </row>
    <row r="208" spans="1:15" ht="17.100000000000001" customHeight="1">
      <c r="A208" s="107" t="s">
        <v>3279</v>
      </c>
      <c r="B208" s="143" t="s">
        <v>5763</v>
      </c>
      <c r="C208" s="143" t="s">
        <v>7709</v>
      </c>
      <c r="D208" s="107" t="s">
        <v>3279</v>
      </c>
      <c r="E208" s="143" t="s">
        <v>5763</v>
      </c>
      <c r="F208" s="143" t="s">
        <v>7735</v>
      </c>
      <c r="G208" s="107" t="s">
        <v>3279</v>
      </c>
      <c r="H208" s="143" t="s">
        <v>5763</v>
      </c>
      <c r="I208" s="143" t="s">
        <v>7759</v>
      </c>
      <c r="J208" s="107" t="s">
        <v>3279</v>
      </c>
      <c r="K208" s="143" t="s">
        <v>5763</v>
      </c>
      <c r="L208" s="143" t="s">
        <v>7788</v>
      </c>
      <c r="M208" s="107" t="s">
        <v>3279</v>
      </c>
      <c r="N208" s="143" t="s">
        <v>5763</v>
      </c>
      <c r="O208" s="143" t="s">
        <v>7812</v>
      </c>
    </row>
    <row r="209" spans="1:15" ht="17.100000000000001" customHeight="1">
      <c r="A209" s="107" t="s">
        <v>3280</v>
      </c>
      <c r="B209" s="143" t="s">
        <v>934</v>
      </c>
      <c r="C209" s="143" t="s">
        <v>7712</v>
      </c>
      <c r="D209" s="107" t="s">
        <v>3280</v>
      </c>
      <c r="E209" s="144" t="s">
        <v>7741</v>
      </c>
      <c r="F209" s="143" t="s">
        <v>7736</v>
      </c>
      <c r="G209" s="107" t="s">
        <v>3280</v>
      </c>
      <c r="H209" s="144" t="s">
        <v>7713</v>
      </c>
      <c r="I209" s="143" t="s">
        <v>7758</v>
      </c>
      <c r="J209" s="107" t="s">
        <v>3280</v>
      </c>
      <c r="K209" s="144" t="s">
        <v>7713</v>
      </c>
      <c r="L209" s="143" t="s">
        <v>7789</v>
      </c>
      <c r="M209" s="107" t="s">
        <v>3280</v>
      </c>
      <c r="N209" s="144" t="s">
        <v>7713</v>
      </c>
      <c r="O209" s="143" t="s">
        <v>7813</v>
      </c>
    </row>
    <row r="210" spans="1:15" ht="17.100000000000001" customHeight="1">
      <c r="A210" s="107" t="s">
        <v>3281</v>
      </c>
      <c r="B210" s="143" t="s">
        <v>6851</v>
      </c>
      <c r="C210" s="143" t="s">
        <v>7710</v>
      </c>
      <c r="D210" s="107" t="s">
        <v>3281</v>
      </c>
      <c r="E210" s="143" t="s">
        <v>6851</v>
      </c>
      <c r="F210" s="143" t="s">
        <v>7737</v>
      </c>
      <c r="G210" s="107" t="s">
        <v>3281</v>
      </c>
      <c r="H210" s="143" t="s">
        <v>6851</v>
      </c>
      <c r="I210" s="143" t="s">
        <v>7757</v>
      </c>
      <c r="J210" s="107" t="s">
        <v>3281</v>
      </c>
      <c r="K210" s="143" t="s">
        <v>6851</v>
      </c>
      <c r="L210" s="143" t="s">
        <v>7791</v>
      </c>
      <c r="M210" s="107" t="s">
        <v>3281</v>
      </c>
      <c r="N210" s="143" t="s">
        <v>6851</v>
      </c>
      <c r="O210" s="143" t="s">
        <v>7814</v>
      </c>
    </row>
    <row r="211" spans="1:15" ht="17.100000000000001" customHeight="1" thickBot="1">
      <c r="A211" s="107" t="s">
        <v>3282</v>
      </c>
      <c r="B211" s="128" t="s">
        <v>7080</v>
      </c>
      <c r="C211" s="143" t="s">
        <v>7711</v>
      </c>
      <c r="D211" s="107" t="s">
        <v>3282</v>
      </c>
      <c r="E211" s="144" t="s">
        <v>7674</v>
      </c>
      <c r="F211" s="143" t="s">
        <v>7738</v>
      </c>
      <c r="G211" s="107" t="s">
        <v>3282</v>
      </c>
      <c r="H211" s="144" t="s">
        <v>7527</v>
      </c>
      <c r="I211" s="143" t="s">
        <v>7765</v>
      </c>
      <c r="J211" s="107" t="s">
        <v>3282</v>
      </c>
      <c r="K211" s="131" t="s">
        <v>7032</v>
      </c>
      <c r="L211" s="143" t="s">
        <v>7790</v>
      </c>
      <c r="M211" s="107" t="s">
        <v>3282</v>
      </c>
      <c r="N211" s="143" t="s">
        <v>4827</v>
      </c>
      <c r="O211" s="143" t="s">
        <v>7815</v>
      </c>
    </row>
    <row r="212" spans="1:15" ht="17.100000000000001" customHeight="1" thickBot="1">
      <c r="A212" s="107" t="s">
        <v>3280</v>
      </c>
      <c r="B212" s="127" t="s">
        <v>6883</v>
      </c>
      <c r="C212" s="107" t="s">
        <v>3280</v>
      </c>
      <c r="D212" s="120" t="s">
        <v>6890</v>
      </c>
      <c r="E212" s="107" t="s">
        <v>3280</v>
      </c>
      <c r="F212" s="119" t="s">
        <v>6901</v>
      </c>
      <c r="G212" s="107" t="s">
        <v>3280</v>
      </c>
      <c r="H212" s="119" t="s">
        <v>6908</v>
      </c>
      <c r="I212" s="107" t="s">
        <v>3280</v>
      </c>
      <c r="J212" s="127" t="s">
        <v>6914</v>
      </c>
    </row>
    <row r="213" spans="1:15" ht="17.100000000000001" customHeight="1" thickBot="1">
      <c r="A213" s="107" t="s">
        <v>3281</v>
      </c>
      <c r="B213" s="120" t="s">
        <v>6884</v>
      </c>
      <c r="C213" s="107" t="s">
        <v>3281</v>
      </c>
      <c r="D213" s="127" t="s">
        <v>6891</v>
      </c>
      <c r="E213" s="107" t="s">
        <v>3281</v>
      </c>
      <c r="F213" s="120" t="s">
        <v>6902</v>
      </c>
      <c r="G213" s="107" t="s">
        <v>3281</v>
      </c>
      <c r="H213" s="120" t="s">
        <v>6909</v>
      </c>
      <c r="I213" s="107" t="s">
        <v>3281</v>
      </c>
      <c r="J213" s="135" t="s">
        <v>6916</v>
      </c>
    </row>
    <row r="214" spans="1:15" ht="17.100000000000001" customHeight="1" thickBot="1">
      <c r="A214" s="107" t="s">
        <v>3282</v>
      </c>
      <c r="B214" s="120" t="s">
        <v>6886</v>
      </c>
      <c r="C214" s="107" t="s">
        <v>3282</v>
      </c>
      <c r="D214" s="136" t="s">
        <v>6897</v>
      </c>
      <c r="E214" s="107" t="s">
        <v>3282</v>
      </c>
      <c r="F214" s="119" t="s">
        <v>6903</v>
      </c>
      <c r="G214" s="107" t="s">
        <v>3282</v>
      </c>
      <c r="H214" s="119" t="s">
        <v>6910</v>
      </c>
      <c r="I214" s="107" t="s">
        <v>3282</v>
      </c>
      <c r="J214" s="127" t="s">
        <v>6915</v>
      </c>
    </row>
    <row r="215" spans="1:15" ht="17.100000000000001" customHeight="1">
      <c r="B215" s="108">
        <v>2019</v>
      </c>
    </row>
    <row r="216" spans="1:15" ht="17.100000000000001" customHeight="1" thickBot="1">
      <c r="A216" s="106" t="s">
        <v>5955</v>
      </c>
      <c r="B216" s="10" t="s">
        <v>8532</v>
      </c>
      <c r="C216" s="106" t="s">
        <v>5956</v>
      </c>
      <c r="E216" s="106" t="s">
        <v>5953</v>
      </c>
      <c r="G216" s="106" t="s">
        <v>5954</v>
      </c>
      <c r="I216" s="106" t="s">
        <v>5957</v>
      </c>
    </row>
    <row r="217" spans="1:15" ht="17.100000000000001" customHeight="1" thickBot="1">
      <c r="A217" s="107" t="s">
        <v>2486</v>
      </c>
      <c r="B217" s="127" t="s">
        <v>8533</v>
      </c>
      <c r="C217" s="107" t="s">
        <v>2486</v>
      </c>
      <c r="D217" s="119" t="s">
        <v>8534</v>
      </c>
      <c r="E217" s="107" t="s">
        <v>2486</v>
      </c>
      <c r="F217" s="127" t="s">
        <v>8535</v>
      </c>
      <c r="G217" s="107" t="s">
        <v>2486</v>
      </c>
      <c r="H217" s="127" t="s">
        <v>8536</v>
      </c>
      <c r="I217" s="107" t="s">
        <v>2486</v>
      </c>
      <c r="J217" s="119" t="s">
        <v>8537</v>
      </c>
    </row>
    <row r="218" spans="1:15" ht="17.100000000000001" customHeight="1" thickBot="1">
      <c r="A218" s="107" t="s">
        <v>2487</v>
      </c>
      <c r="B218" s="119" t="s">
        <v>8538</v>
      </c>
      <c r="C218" s="107" t="s">
        <v>2487</v>
      </c>
      <c r="D218" s="119" t="s">
        <v>8539</v>
      </c>
      <c r="E218" s="107" t="s">
        <v>2487</v>
      </c>
      <c r="F218" s="119" t="s">
        <v>8540</v>
      </c>
      <c r="G218" s="107" t="s">
        <v>2487</v>
      </c>
      <c r="H218" s="119" t="s">
        <v>8541</v>
      </c>
      <c r="I218" s="107" t="s">
        <v>2487</v>
      </c>
      <c r="J218" s="119" t="s">
        <v>8542</v>
      </c>
    </row>
    <row r="219" spans="1:15" ht="17.100000000000001" customHeight="1" thickBot="1">
      <c r="A219" s="107" t="s">
        <v>2488</v>
      </c>
      <c r="B219" s="120" t="s">
        <v>8543</v>
      </c>
      <c r="C219" s="107" t="s">
        <v>2488</v>
      </c>
      <c r="D219" s="119" t="s">
        <v>8544</v>
      </c>
      <c r="E219" s="107" t="s">
        <v>2488</v>
      </c>
      <c r="F219" s="119" t="s">
        <v>8545</v>
      </c>
      <c r="G219" s="107" t="s">
        <v>2488</v>
      </c>
      <c r="H219" s="127" t="s">
        <v>8546</v>
      </c>
      <c r="I219" s="107" t="s">
        <v>2488</v>
      </c>
      <c r="J219" s="119" t="s">
        <v>8547</v>
      </c>
    </row>
    <row r="220" spans="1:15" ht="17.100000000000001" customHeight="1" thickBot="1">
      <c r="A220" s="107" t="s">
        <v>2625</v>
      </c>
      <c r="B220" s="127" t="s">
        <v>8548</v>
      </c>
      <c r="C220" s="107" t="s">
        <v>2625</v>
      </c>
      <c r="D220" s="120" t="s">
        <v>8549</v>
      </c>
      <c r="E220" s="107" t="s">
        <v>2625</v>
      </c>
      <c r="F220" s="137" t="s">
        <v>8550</v>
      </c>
      <c r="G220" s="107" t="s">
        <v>2625</v>
      </c>
      <c r="H220" s="119" t="s">
        <v>8551</v>
      </c>
      <c r="I220" s="107" t="s">
        <v>2625</v>
      </c>
      <c r="J220" s="119" t="s">
        <v>8552</v>
      </c>
    </row>
    <row r="221" spans="1:15" ht="17.100000000000001" customHeight="1" thickBot="1">
      <c r="A221" s="107" t="s">
        <v>2626</v>
      </c>
      <c r="B221" s="119" t="s">
        <v>8553</v>
      </c>
      <c r="C221" s="107" t="s">
        <v>2626</v>
      </c>
      <c r="D221" s="119" t="s">
        <v>8554</v>
      </c>
      <c r="E221" s="107" t="s">
        <v>2626</v>
      </c>
      <c r="F221" s="119" t="s">
        <v>8555</v>
      </c>
      <c r="G221" s="107" t="s">
        <v>2626</v>
      </c>
      <c r="H221" s="119" t="s">
        <v>8556</v>
      </c>
      <c r="I221" s="107" t="s">
        <v>2626</v>
      </c>
      <c r="J221" s="138" t="s">
        <v>8557</v>
      </c>
    </row>
    <row r="222" spans="1:15" ht="17.100000000000001" customHeight="1" thickBot="1">
      <c r="A222" s="107" t="s">
        <v>2627</v>
      </c>
      <c r="B222" s="127" t="s">
        <v>8558</v>
      </c>
      <c r="C222" s="107" t="s">
        <v>2627</v>
      </c>
      <c r="D222" s="119" t="s">
        <v>8559</v>
      </c>
      <c r="E222" s="107" t="s">
        <v>2627</v>
      </c>
      <c r="F222" s="127" t="s">
        <v>8560</v>
      </c>
      <c r="G222" s="107" t="s">
        <v>2627</v>
      </c>
      <c r="H222" s="119" t="s">
        <v>8561</v>
      </c>
      <c r="I222" s="107" t="s">
        <v>2627</v>
      </c>
      <c r="J222" s="119" t="s">
        <v>8562</v>
      </c>
    </row>
    <row r="223" spans="1:15" ht="17.100000000000001" customHeight="1" thickBot="1">
      <c r="A223" s="107" t="s">
        <v>2492</v>
      </c>
      <c r="B223" s="127" t="s">
        <v>8563</v>
      </c>
      <c r="C223" s="107" t="s">
        <v>2492</v>
      </c>
      <c r="D223" s="119" t="s">
        <v>8564</v>
      </c>
      <c r="E223" s="107" t="s">
        <v>2492</v>
      </c>
      <c r="F223" s="210" t="s">
        <v>8565</v>
      </c>
      <c r="G223" s="107" t="s">
        <v>2492</v>
      </c>
      <c r="H223" s="119" t="s">
        <v>8566</v>
      </c>
      <c r="I223" s="107" t="s">
        <v>2492</v>
      </c>
      <c r="J223" s="119" t="s">
        <v>8567</v>
      </c>
    </row>
    <row r="224" spans="1:15" ht="17.100000000000001" customHeight="1" thickBot="1">
      <c r="A224" s="107" t="s">
        <v>2493</v>
      </c>
      <c r="B224" s="119" t="s">
        <v>8568</v>
      </c>
      <c r="C224" s="107" t="s">
        <v>2493</v>
      </c>
      <c r="D224" s="119" t="s">
        <v>8569</v>
      </c>
      <c r="E224" s="107" t="s">
        <v>2493</v>
      </c>
      <c r="F224" s="126" t="s">
        <v>8570</v>
      </c>
      <c r="G224" s="107" t="s">
        <v>2493</v>
      </c>
      <c r="H224" s="119" t="s">
        <v>8571</v>
      </c>
      <c r="I224" s="107" t="s">
        <v>2493</v>
      </c>
      <c r="J224" s="126" t="s">
        <v>8572</v>
      </c>
    </row>
    <row r="225" spans="1:10" ht="17.100000000000001" customHeight="1" thickBot="1">
      <c r="A225" s="107" t="s">
        <v>2494</v>
      </c>
      <c r="B225" s="119" t="s">
        <v>8573</v>
      </c>
      <c r="C225" s="107" t="s">
        <v>2494</v>
      </c>
      <c r="D225" s="119" t="s">
        <v>8574</v>
      </c>
      <c r="E225" s="107" t="s">
        <v>2494</v>
      </c>
      <c r="F225" s="127" t="s">
        <v>8575</v>
      </c>
      <c r="G225" s="107" t="s">
        <v>2494</v>
      </c>
      <c r="H225" s="133" t="s">
        <v>8576</v>
      </c>
      <c r="I225" s="107" t="s">
        <v>2494</v>
      </c>
      <c r="J225" s="126" t="s">
        <v>8577</v>
      </c>
    </row>
    <row r="226" spans="1:10" ht="17.100000000000001" customHeight="1" thickBot="1">
      <c r="A226" s="107" t="s">
        <v>2495</v>
      </c>
      <c r="B226" s="133" t="s">
        <v>8578</v>
      </c>
      <c r="C226" s="107" t="s">
        <v>2495</v>
      </c>
      <c r="D226" s="119" t="s">
        <v>8579</v>
      </c>
      <c r="E226" s="107" t="s">
        <v>2495</v>
      </c>
      <c r="F226" s="120" t="s">
        <v>8580</v>
      </c>
      <c r="G226" s="107" t="s">
        <v>2495</v>
      </c>
      <c r="H226" s="119" t="s">
        <v>8581</v>
      </c>
      <c r="I226" s="107" t="s">
        <v>2495</v>
      </c>
      <c r="J226" s="126" t="s">
        <v>8582</v>
      </c>
    </row>
    <row r="227" spans="1:10" ht="17.100000000000001" customHeight="1" thickBot="1">
      <c r="A227" s="107" t="s">
        <v>2496</v>
      </c>
      <c r="B227" s="120" t="s">
        <v>8583</v>
      </c>
      <c r="C227" s="107" t="s">
        <v>2496</v>
      </c>
      <c r="D227" s="134" t="s">
        <v>8584</v>
      </c>
      <c r="E227" s="107" t="s">
        <v>2496</v>
      </c>
      <c r="F227" s="126" t="s">
        <v>8585</v>
      </c>
      <c r="G227" s="107" t="s">
        <v>2496</v>
      </c>
      <c r="H227" s="127" t="s">
        <v>8586</v>
      </c>
      <c r="I227" s="107" t="s">
        <v>2496</v>
      </c>
      <c r="J227" s="126" t="s">
        <v>8587</v>
      </c>
    </row>
    <row r="228" spans="1:10" ht="17.100000000000001" customHeight="1" thickBot="1">
      <c r="A228" s="107" t="s">
        <v>2497</v>
      </c>
      <c r="B228" s="211" t="s">
        <v>8588</v>
      </c>
      <c r="C228" s="107" t="s">
        <v>2497</v>
      </c>
      <c r="D228" s="119" t="s">
        <v>8589</v>
      </c>
      <c r="E228" s="107" t="s">
        <v>2497</v>
      </c>
      <c r="F228" s="120" t="s">
        <v>8590</v>
      </c>
      <c r="G228" s="107" t="s">
        <v>2497</v>
      </c>
      <c r="H228" s="126" t="s">
        <v>8591</v>
      </c>
      <c r="I228" s="107" t="s">
        <v>2497</v>
      </c>
      <c r="J228" s="126" t="s">
        <v>8592</v>
      </c>
    </row>
    <row r="229" spans="1:10" ht="17.100000000000001" customHeight="1" thickBot="1">
      <c r="A229" s="107" t="s">
        <v>2498</v>
      </c>
      <c r="B229" s="127" t="s">
        <v>8593</v>
      </c>
      <c r="C229" s="107" t="s">
        <v>2498</v>
      </c>
      <c r="D229" s="126" t="s">
        <v>8594</v>
      </c>
      <c r="E229" s="107" t="s">
        <v>2498</v>
      </c>
      <c r="F229" s="126" t="s">
        <v>8595</v>
      </c>
      <c r="G229" s="107" t="s">
        <v>2498</v>
      </c>
      <c r="H229" s="126" t="s">
        <v>8596</v>
      </c>
      <c r="I229" s="107" t="s">
        <v>2498</v>
      </c>
      <c r="J229" s="127" t="s">
        <v>8597</v>
      </c>
    </row>
    <row r="230" spans="1:10" ht="17.100000000000001" customHeight="1" thickBot="1">
      <c r="A230" s="107" t="s">
        <v>3272</v>
      </c>
      <c r="B230" s="120" t="s">
        <v>8598</v>
      </c>
      <c r="C230" s="107" t="s">
        <v>3272</v>
      </c>
      <c r="D230" s="126" t="s">
        <v>8599</v>
      </c>
      <c r="E230" s="107" t="s">
        <v>3272</v>
      </c>
      <c r="F230" s="133" t="s">
        <v>8600</v>
      </c>
      <c r="G230" s="107" t="s">
        <v>3272</v>
      </c>
      <c r="H230" s="127" t="s">
        <v>8601</v>
      </c>
      <c r="I230" s="107" t="s">
        <v>3272</v>
      </c>
      <c r="J230" s="138" t="s">
        <v>8602</v>
      </c>
    </row>
    <row r="231" spans="1:10" ht="17.100000000000001" customHeight="1" thickBot="1">
      <c r="A231" s="107" t="s">
        <v>3273</v>
      </c>
      <c r="B231" s="126" t="s">
        <v>8603</v>
      </c>
      <c r="C231" s="107" t="s">
        <v>3273</v>
      </c>
      <c r="D231" s="126" t="s">
        <v>8604</v>
      </c>
      <c r="E231" s="107" t="s">
        <v>3273</v>
      </c>
      <c r="F231" s="126" t="s">
        <v>8605</v>
      </c>
      <c r="G231" s="107" t="s">
        <v>3273</v>
      </c>
      <c r="H231" s="120" t="s">
        <v>8606</v>
      </c>
      <c r="I231" s="107" t="s">
        <v>3273</v>
      </c>
      <c r="J231" s="126" t="s">
        <v>8607</v>
      </c>
    </row>
    <row r="232" spans="1:10" ht="17.100000000000001" customHeight="1" thickBot="1">
      <c r="A232" s="107" t="s">
        <v>3274</v>
      </c>
      <c r="B232" s="126" t="s">
        <v>8608</v>
      </c>
      <c r="C232" s="107" t="s">
        <v>3274</v>
      </c>
      <c r="D232" s="127" t="s">
        <v>8609</v>
      </c>
      <c r="E232" s="107" t="s">
        <v>3274</v>
      </c>
      <c r="F232" s="126" t="s">
        <v>8610</v>
      </c>
      <c r="G232" s="107" t="s">
        <v>3274</v>
      </c>
      <c r="H232" s="126" t="s">
        <v>8611</v>
      </c>
      <c r="I232" s="107" t="s">
        <v>3274</v>
      </c>
      <c r="J232" s="120" t="s">
        <v>8612</v>
      </c>
    </row>
    <row r="233" spans="1:10" ht="17.100000000000001" customHeight="1" thickBot="1">
      <c r="A233" s="107" t="s">
        <v>3275</v>
      </c>
      <c r="B233" s="119" t="s">
        <v>8613</v>
      </c>
      <c r="C233" s="107" t="s">
        <v>3275</v>
      </c>
      <c r="D233" s="119" t="s">
        <v>8614</v>
      </c>
      <c r="E233" s="107" t="s">
        <v>3275</v>
      </c>
      <c r="F233" s="120" t="s">
        <v>8615</v>
      </c>
      <c r="G233" s="107" t="s">
        <v>3275</v>
      </c>
      <c r="H233" s="119" t="s">
        <v>8616</v>
      </c>
      <c r="I233" s="107" t="s">
        <v>3275</v>
      </c>
      <c r="J233" s="127" t="s">
        <v>8617</v>
      </c>
    </row>
    <row r="234" spans="1:10" ht="17.100000000000001" customHeight="1" thickBot="1">
      <c r="A234" s="107" t="s">
        <v>3276</v>
      </c>
      <c r="B234" s="120" t="s">
        <v>8618</v>
      </c>
      <c r="C234" s="107" t="s">
        <v>3276</v>
      </c>
      <c r="D234" s="133" t="s">
        <v>8619</v>
      </c>
      <c r="E234" s="107" t="s">
        <v>3276</v>
      </c>
      <c r="F234" s="120" t="s">
        <v>8620</v>
      </c>
      <c r="G234" s="107" t="s">
        <v>3276</v>
      </c>
      <c r="H234" s="119" t="s">
        <v>8621</v>
      </c>
      <c r="I234" s="107" t="s">
        <v>3276</v>
      </c>
      <c r="J234" s="126" t="s">
        <v>8622</v>
      </c>
    </row>
    <row r="235" spans="1:10" ht="17.100000000000001" customHeight="1" thickBot="1">
      <c r="A235" s="107" t="s">
        <v>3277</v>
      </c>
      <c r="B235" s="119" t="s">
        <v>8623</v>
      </c>
      <c r="C235" s="107" t="s">
        <v>3277</v>
      </c>
      <c r="D235" s="135" t="s">
        <v>8624</v>
      </c>
      <c r="E235" s="107" t="s">
        <v>3277</v>
      </c>
      <c r="F235" s="119" t="s">
        <v>8625</v>
      </c>
      <c r="G235" s="107" t="s">
        <v>3277</v>
      </c>
      <c r="H235" s="134" t="s">
        <v>8626</v>
      </c>
      <c r="I235" s="107" t="s">
        <v>3277</v>
      </c>
      <c r="J235" s="126" t="s">
        <v>8627</v>
      </c>
    </row>
    <row r="236" spans="1:10" ht="17.100000000000001" customHeight="1" thickBot="1">
      <c r="A236" s="107" t="s">
        <v>3278</v>
      </c>
      <c r="B236" s="119" t="s">
        <v>8628</v>
      </c>
      <c r="C236" s="107" t="s">
        <v>3278</v>
      </c>
      <c r="D236" s="120" t="s">
        <v>8629</v>
      </c>
      <c r="E236" s="107" t="s">
        <v>3278</v>
      </c>
      <c r="F236" s="119" t="s">
        <v>8630</v>
      </c>
      <c r="G236" s="107" t="s">
        <v>3278</v>
      </c>
      <c r="H236" s="138" t="s">
        <v>8631</v>
      </c>
      <c r="I236" s="107" t="s">
        <v>3278</v>
      </c>
      <c r="J236" s="120" t="s">
        <v>8632</v>
      </c>
    </row>
    <row r="237" spans="1:10" ht="17.100000000000001" customHeight="1" thickBot="1">
      <c r="A237" s="107" t="s">
        <v>3279</v>
      </c>
      <c r="B237" s="120" t="s">
        <v>8633</v>
      </c>
      <c r="C237" s="107" t="s">
        <v>3279</v>
      </c>
      <c r="D237" s="127" t="s">
        <v>8634</v>
      </c>
      <c r="E237" s="107" t="s">
        <v>3279</v>
      </c>
      <c r="F237" s="119" t="s">
        <v>8635</v>
      </c>
      <c r="G237" s="107" t="s">
        <v>3279</v>
      </c>
      <c r="H237" s="133" t="s">
        <v>8636</v>
      </c>
      <c r="I237" s="107" t="s">
        <v>3279</v>
      </c>
      <c r="J237" s="126" t="s">
        <v>8637</v>
      </c>
    </row>
    <row r="238" spans="1:10" ht="17.100000000000001" customHeight="1" thickBot="1">
      <c r="A238" s="107" t="s">
        <v>3280</v>
      </c>
      <c r="B238" s="127" t="s">
        <v>6883</v>
      </c>
      <c r="C238" s="107" t="s">
        <v>3280</v>
      </c>
      <c r="D238" s="120" t="s">
        <v>6890</v>
      </c>
      <c r="E238" s="107" t="s">
        <v>3280</v>
      </c>
      <c r="F238" s="119" t="s">
        <v>6901</v>
      </c>
      <c r="G238" s="107" t="s">
        <v>3280</v>
      </c>
      <c r="H238" s="119" t="s">
        <v>6908</v>
      </c>
      <c r="I238" s="107" t="s">
        <v>3280</v>
      </c>
      <c r="J238" s="127" t="s">
        <v>6914</v>
      </c>
    </row>
    <row r="239" spans="1:10" ht="17.100000000000001" customHeight="1" thickBot="1">
      <c r="A239" s="107" t="s">
        <v>3281</v>
      </c>
      <c r="B239" s="120" t="s">
        <v>6884</v>
      </c>
      <c r="C239" s="107" t="s">
        <v>3281</v>
      </c>
      <c r="D239" s="127" t="s">
        <v>6891</v>
      </c>
      <c r="E239" s="107" t="s">
        <v>3281</v>
      </c>
      <c r="F239" s="120" t="s">
        <v>6902</v>
      </c>
      <c r="G239" s="107" t="s">
        <v>3281</v>
      </c>
      <c r="H239" s="120" t="s">
        <v>6909</v>
      </c>
      <c r="I239" s="107" t="s">
        <v>3281</v>
      </c>
      <c r="J239" s="135" t="s">
        <v>6916</v>
      </c>
    </row>
    <row r="240" spans="1:10" ht="17.100000000000001" customHeight="1" thickBot="1">
      <c r="A240" s="107" t="s">
        <v>3282</v>
      </c>
      <c r="B240" s="120" t="s">
        <v>6886</v>
      </c>
      <c r="C240" s="107" t="s">
        <v>3282</v>
      </c>
      <c r="D240" s="136" t="s">
        <v>6897</v>
      </c>
      <c r="E240" s="107" t="s">
        <v>3282</v>
      </c>
      <c r="F240" s="119" t="s">
        <v>6903</v>
      </c>
      <c r="G240" s="107" t="s">
        <v>3282</v>
      </c>
      <c r="H240" s="119" t="s">
        <v>6910</v>
      </c>
      <c r="I240" s="107" t="s">
        <v>3282</v>
      </c>
      <c r="J240" s="127" t="s">
        <v>6915</v>
      </c>
    </row>
    <row r="242" spans="1:10" ht="17.100000000000001" customHeight="1" thickBot="1">
      <c r="A242" s="106" t="s">
        <v>5958</v>
      </c>
      <c r="C242" s="106" t="s">
        <v>5959</v>
      </c>
      <c r="E242" s="106" t="s">
        <v>5960</v>
      </c>
      <c r="G242" s="106" t="s">
        <v>5961</v>
      </c>
      <c r="I242" s="106" t="s">
        <v>5962</v>
      </c>
    </row>
    <row r="243" spans="1:10" ht="17.100000000000001" customHeight="1" thickBot="1">
      <c r="A243" s="107" t="s">
        <v>2486</v>
      </c>
      <c r="B243" s="119" t="s">
        <v>6918</v>
      </c>
      <c r="C243" s="107" t="s">
        <v>2486</v>
      </c>
      <c r="D243" s="119" t="s">
        <v>6945</v>
      </c>
      <c r="E243" s="107" t="s">
        <v>2486</v>
      </c>
      <c r="F243" s="119" t="s">
        <v>6994</v>
      </c>
      <c r="G243" s="107" t="s">
        <v>2486</v>
      </c>
      <c r="H243" s="119" t="s">
        <v>6997</v>
      </c>
      <c r="I243" s="107" t="s">
        <v>2486</v>
      </c>
      <c r="J243" s="119" t="s">
        <v>7022</v>
      </c>
    </row>
    <row r="244" spans="1:10" ht="17.100000000000001" customHeight="1" thickBot="1">
      <c r="A244" s="107" t="s">
        <v>2487</v>
      </c>
      <c r="B244" s="119" t="s">
        <v>6919</v>
      </c>
      <c r="C244" s="107" t="s">
        <v>2487</v>
      </c>
      <c r="D244" s="119" t="s">
        <v>6946</v>
      </c>
      <c r="E244" s="107" t="s">
        <v>2487</v>
      </c>
      <c r="F244" s="119" t="s">
        <v>6995</v>
      </c>
      <c r="G244" s="107" t="s">
        <v>2487</v>
      </c>
      <c r="H244" s="119" t="s">
        <v>6998</v>
      </c>
      <c r="I244" s="107" t="s">
        <v>2487</v>
      </c>
      <c r="J244" s="119" t="s">
        <v>7023</v>
      </c>
    </row>
    <row r="245" spans="1:10" ht="17.100000000000001" customHeight="1" thickBot="1">
      <c r="A245" s="107" t="s">
        <v>2488</v>
      </c>
      <c r="B245" s="119" t="s">
        <v>6920</v>
      </c>
      <c r="C245" s="107" t="s">
        <v>2488</v>
      </c>
      <c r="D245" s="119" t="s">
        <v>6947</v>
      </c>
      <c r="E245" s="107" t="s">
        <v>2488</v>
      </c>
      <c r="F245" s="119" t="s">
        <v>6972</v>
      </c>
      <c r="G245" s="107" t="s">
        <v>2488</v>
      </c>
      <c r="H245" s="119" t="s">
        <v>6999</v>
      </c>
      <c r="I245" s="107" t="s">
        <v>2488</v>
      </c>
      <c r="J245" s="119" t="s">
        <v>7024</v>
      </c>
    </row>
    <row r="246" spans="1:10" ht="17.100000000000001" customHeight="1" thickBot="1">
      <c r="A246" s="107" t="s">
        <v>2625</v>
      </c>
      <c r="B246" s="126" t="s">
        <v>6921</v>
      </c>
      <c r="C246" s="107" t="s">
        <v>2625</v>
      </c>
      <c r="D246" s="138" t="s">
        <v>6948</v>
      </c>
      <c r="E246" s="107" t="s">
        <v>2625</v>
      </c>
      <c r="F246" s="119" t="s">
        <v>6973</v>
      </c>
      <c r="G246" s="107" t="s">
        <v>2625</v>
      </c>
      <c r="H246" s="119" t="s">
        <v>7000</v>
      </c>
      <c r="I246" s="107" t="s">
        <v>2625</v>
      </c>
      <c r="J246" s="119" t="s">
        <v>7025</v>
      </c>
    </row>
    <row r="247" spans="1:10" ht="17.100000000000001" customHeight="1" thickBot="1">
      <c r="A247" s="107" t="s">
        <v>2626</v>
      </c>
      <c r="B247" s="119" t="s">
        <v>6922</v>
      </c>
      <c r="C247" s="107" t="s">
        <v>2626</v>
      </c>
      <c r="D247" s="138" t="s">
        <v>6949</v>
      </c>
      <c r="E247" s="107" t="s">
        <v>2626</v>
      </c>
      <c r="F247" s="127" t="s">
        <v>6974</v>
      </c>
      <c r="G247" s="107" t="s">
        <v>2626</v>
      </c>
      <c r="H247" s="119" t="s">
        <v>7001</v>
      </c>
      <c r="I247" s="107" t="s">
        <v>2626</v>
      </c>
      <c r="J247" s="119" t="s">
        <v>7026</v>
      </c>
    </row>
    <row r="248" spans="1:10" ht="17.100000000000001" customHeight="1" thickBot="1">
      <c r="A248" s="107" t="s">
        <v>2627</v>
      </c>
      <c r="B248" s="119" t="s">
        <v>6923</v>
      </c>
      <c r="C248" s="107" t="s">
        <v>2627</v>
      </c>
      <c r="D248" s="119" t="s">
        <v>6950</v>
      </c>
      <c r="E248" s="107" t="s">
        <v>2627</v>
      </c>
      <c r="F248" s="119" t="s">
        <v>6975</v>
      </c>
      <c r="G248" s="107" t="s">
        <v>2627</v>
      </c>
      <c r="H248" s="119" t="s">
        <v>7002</v>
      </c>
      <c r="I248" s="107" t="s">
        <v>2627</v>
      </c>
      <c r="J248" s="119" t="s">
        <v>7038</v>
      </c>
    </row>
    <row r="249" spans="1:10" ht="17.100000000000001" customHeight="1" thickBot="1">
      <c r="A249" s="107" t="s">
        <v>2492</v>
      </c>
      <c r="B249" s="119" t="s">
        <v>6969</v>
      </c>
      <c r="C249" s="107" t="s">
        <v>2492</v>
      </c>
      <c r="D249" s="119" t="s">
        <v>6951</v>
      </c>
      <c r="E249" s="107" t="s">
        <v>2492</v>
      </c>
      <c r="F249" s="119" t="s">
        <v>6976</v>
      </c>
      <c r="G249" s="107" t="s">
        <v>2492</v>
      </c>
      <c r="H249" s="127" t="s">
        <v>7003</v>
      </c>
      <c r="I249" s="107" t="s">
        <v>2492</v>
      </c>
      <c r="J249" s="127" t="s">
        <v>7027</v>
      </c>
    </row>
    <row r="250" spans="1:10" ht="17.100000000000001" customHeight="1" thickBot="1">
      <c r="A250" s="107" t="s">
        <v>2493</v>
      </c>
      <c r="B250" s="127" t="s">
        <v>6924</v>
      </c>
      <c r="C250" s="107" t="s">
        <v>2493</v>
      </c>
      <c r="D250" s="119" t="s">
        <v>6952</v>
      </c>
      <c r="E250" s="107" t="s">
        <v>2493</v>
      </c>
      <c r="F250" s="127" t="s">
        <v>6977</v>
      </c>
      <c r="G250" s="107" t="s">
        <v>2493</v>
      </c>
      <c r="H250" s="119" t="s">
        <v>7004</v>
      </c>
      <c r="I250" s="107" t="s">
        <v>2493</v>
      </c>
      <c r="J250" s="119" t="s">
        <v>7028</v>
      </c>
    </row>
    <row r="251" spans="1:10" ht="17.100000000000001" customHeight="1" thickBot="1">
      <c r="A251" s="107" t="s">
        <v>2494</v>
      </c>
      <c r="B251" s="119" t="s">
        <v>6925</v>
      </c>
      <c r="C251" s="107" t="s">
        <v>2494</v>
      </c>
      <c r="D251" s="119" t="s">
        <v>6953</v>
      </c>
      <c r="E251" s="107" t="s">
        <v>2494</v>
      </c>
      <c r="F251" s="119" t="s">
        <v>6978</v>
      </c>
      <c r="G251" s="107" t="s">
        <v>2494</v>
      </c>
      <c r="H251" s="119" t="s">
        <v>7005</v>
      </c>
      <c r="I251" s="107" t="s">
        <v>2494</v>
      </c>
      <c r="J251" s="119" t="s">
        <v>7029</v>
      </c>
    </row>
    <row r="252" spans="1:10" ht="17.100000000000001" customHeight="1" thickBot="1">
      <c r="A252" s="107" t="s">
        <v>2495</v>
      </c>
      <c r="B252" s="119" t="s">
        <v>6927</v>
      </c>
      <c r="C252" s="107" t="s">
        <v>2495</v>
      </c>
      <c r="D252" s="120" t="s">
        <v>6954</v>
      </c>
      <c r="E252" s="107" t="s">
        <v>2495</v>
      </c>
      <c r="F252" s="119" t="s">
        <v>6979</v>
      </c>
      <c r="G252" s="107" t="s">
        <v>2495</v>
      </c>
      <c r="H252" s="119" t="s">
        <v>7006</v>
      </c>
      <c r="I252" s="107" t="s">
        <v>2495</v>
      </c>
      <c r="J252" s="119" t="s">
        <v>7030</v>
      </c>
    </row>
    <row r="253" spans="1:10" ht="17.100000000000001" customHeight="1" thickBot="1">
      <c r="A253" s="107" t="s">
        <v>2496</v>
      </c>
      <c r="B253" s="126" t="s">
        <v>6928</v>
      </c>
      <c r="C253" s="107" t="s">
        <v>2496</v>
      </c>
      <c r="D253" s="126" t="s">
        <v>6955</v>
      </c>
      <c r="E253" s="107" t="s">
        <v>2496</v>
      </c>
      <c r="F253" s="126" t="s">
        <v>6980</v>
      </c>
      <c r="G253" s="107" t="s">
        <v>2496</v>
      </c>
      <c r="H253" s="126" t="s">
        <v>7007</v>
      </c>
      <c r="I253" s="107" t="s">
        <v>2496</v>
      </c>
      <c r="J253" s="127" t="s">
        <v>7031</v>
      </c>
    </row>
    <row r="254" spans="1:10" ht="17.100000000000001" customHeight="1" thickBot="1">
      <c r="A254" s="107" t="s">
        <v>2497</v>
      </c>
      <c r="B254" s="126" t="s">
        <v>6929</v>
      </c>
      <c r="C254" s="107" t="s">
        <v>2497</v>
      </c>
      <c r="D254" s="126" t="s">
        <v>6956</v>
      </c>
      <c r="E254" s="107" t="s">
        <v>2497</v>
      </c>
      <c r="F254" s="126" t="s">
        <v>6981</v>
      </c>
      <c r="G254" s="107" t="s">
        <v>2497</v>
      </c>
      <c r="H254" s="126" t="s">
        <v>7008</v>
      </c>
      <c r="I254" s="107" t="s">
        <v>2497</v>
      </c>
      <c r="J254" s="126" t="s">
        <v>7034</v>
      </c>
    </row>
    <row r="255" spans="1:10" ht="17.100000000000001" customHeight="1" thickBot="1">
      <c r="A255" s="107" t="s">
        <v>2498</v>
      </c>
      <c r="B255" s="126" t="s">
        <v>6930</v>
      </c>
      <c r="C255" s="107" t="s">
        <v>2498</v>
      </c>
      <c r="D255" s="126" t="s">
        <v>6957</v>
      </c>
      <c r="E255" s="107" t="s">
        <v>2498</v>
      </c>
      <c r="F255" s="126" t="s">
        <v>6982</v>
      </c>
      <c r="G255" s="107" t="s">
        <v>2498</v>
      </c>
      <c r="H255" s="126" t="s">
        <v>7009</v>
      </c>
      <c r="I255" s="107" t="s">
        <v>2498</v>
      </c>
      <c r="J255" s="126" t="s">
        <v>7035</v>
      </c>
    </row>
    <row r="256" spans="1:10" ht="17.100000000000001" customHeight="1" thickBot="1">
      <c r="A256" s="107" t="s">
        <v>3272</v>
      </c>
      <c r="B256" s="127" t="s">
        <v>6931</v>
      </c>
      <c r="C256" s="107" t="s">
        <v>3272</v>
      </c>
      <c r="D256" s="127" t="s">
        <v>6958</v>
      </c>
      <c r="E256" s="107" t="s">
        <v>3272</v>
      </c>
      <c r="F256" s="126" t="s">
        <v>6983</v>
      </c>
      <c r="G256" s="107" t="s">
        <v>3272</v>
      </c>
      <c r="H256" s="127" t="s">
        <v>7010</v>
      </c>
      <c r="I256" s="107" t="s">
        <v>3272</v>
      </c>
      <c r="J256" s="126" t="s">
        <v>7036</v>
      </c>
    </row>
    <row r="257" spans="1:10" ht="17.100000000000001" customHeight="1" thickBot="1">
      <c r="A257" s="107" t="s">
        <v>3273</v>
      </c>
      <c r="B257" s="120" t="s">
        <v>6932</v>
      </c>
      <c r="C257" s="107" t="s">
        <v>3273</v>
      </c>
      <c r="D257" s="126" t="s">
        <v>6959</v>
      </c>
      <c r="E257" s="107" t="s">
        <v>3273</v>
      </c>
      <c r="F257" s="134" t="s">
        <v>6984</v>
      </c>
      <c r="G257" s="107" t="s">
        <v>3273</v>
      </c>
      <c r="H257" s="127" t="s">
        <v>7021</v>
      </c>
      <c r="I257" s="107" t="s">
        <v>3273</v>
      </c>
      <c r="J257" s="127" t="s">
        <v>7040</v>
      </c>
    </row>
    <row r="258" spans="1:10" ht="17.100000000000001" customHeight="1" thickBot="1">
      <c r="A258" s="107" t="s">
        <v>3274</v>
      </c>
      <c r="B258" s="120" t="s">
        <v>6933</v>
      </c>
      <c r="C258" s="107" t="s">
        <v>3274</v>
      </c>
      <c r="D258" s="126" t="s">
        <v>6961</v>
      </c>
      <c r="E258" s="107" t="s">
        <v>3274</v>
      </c>
      <c r="F258" s="126" t="s">
        <v>6985</v>
      </c>
      <c r="G258" s="107" t="s">
        <v>3274</v>
      </c>
      <c r="H258" s="126" t="s">
        <v>7011</v>
      </c>
      <c r="I258" s="107" t="s">
        <v>3274</v>
      </c>
      <c r="J258" s="127" t="s">
        <v>7037</v>
      </c>
    </row>
    <row r="259" spans="1:10" ht="17.100000000000001" customHeight="1" thickBot="1">
      <c r="A259" s="107" t="s">
        <v>3275</v>
      </c>
      <c r="B259" s="119" t="s">
        <v>6934</v>
      </c>
      <c r="C259" s="107" t="s">
        <v>3275</v>
      </c>
      <c r="D259" s="139" t="s">
        <v>6963</v>
      </c>
      <c r="E259" s="107" t="s">
        <v>3275</v>
      </c>
      <c r="F259" s="119" t="s">
        <v>6986</v>
      </c>
      <c r="G259" s="107" t="s">
        <v>3275</v>
      </c>
      <c r="H259" s="119" t="s">
        <v>7012</v>
      </c>
      <c r="I259" s="107" t="s">
        <v>3275</v>
      </c>
      <c r="J259" s="126" t="s">
        <v>7039</v>
      </c>
    </row>
    <row r="260" spans="1:10" ht="17.100000000000001" customHeight="1" thickBot="1">
      <c r="A260" s="107" t="s">
        <v>3276</v>
      </c>
      <c r="B260" s="119" t="s">
        <v>6935</v>
      </c>
      <c r="C260" s="107" t="s">
        <v>3276</v>
      </c>
      <c r="D260" s="137" t="s">
        <v>6962</v>
      </c>
      <c r="E260" s="107" t="s">
        <v>3276</v>
      </c>
      <c r="F260" s="119" t="s">
        <v>6987</v>
      </c>
      <c r="G260" s="107" t="s">
        <v>3276</v>
      </c>
      <c r="H260" s="120" t="s">
        <v>7020</v>
      </c>
      <c r="I260" s="107" t="s">
        <v>3276</v>
      </c>
      <c r="J260" s="119" t="s">
        <v>6868</v>
      </c>
    </row>
    <row r="261" spans="1:10" ht="17.100000000000001" customHeight="1" thickBot="1">
      <c r="A261" s="107" t="s">
        <v>3277</v>
      </c>
      <c r="B261" s="119" t="s">
        <v>6936</v>
      </c>
      <c r="C261" s="107" t="s">
        <v>3277</v>
      </c>
      <c r="D261" s="140" t="s">
        <v>6960</v>
      </c>
      <c r="E261" s="107" t="s">
        <v>3277</v>
      </c>
      <c r="F261" s="119" t="s">
        <v>6988</v>
      </c>
      <c r="G261" s="107" t="s">
        <v>3277</v>
      </c>
      <c r="H261" s="120" t="s">
        <v>7013</v>
      </c>
      <c r="I261" s="107" t="s">
        <v>3277</v>
      </c>
      <c r="J261" s="119" t="s">
        <v>7041</v>
      </c>
    </row>
    <row r="262" spans="1:10" ht="17.100000000000001" customHeight="1" thickBot="1">
      <c r="A262" s="107" t="s">
        <v>3278</v>
      </c>
      <c r="B262" s="119" t="s">
        <v>6937</v>
      </c>
      <c r="C262" s="107" t="s">
        <v>3278</v>
      </c>
      <c r="D262" s="137" t="s">
        <v>6964</v>
      </c>
      <c r="E262" s="107" t="s">
        <v>3278</v>
      </c>
      <c r="F262" s="119" t="s">
        <v>6989</v>
      </c>
      <c r="G262" s="107" t="s">
        <v>3278</v>
      </c>
      <c r="H262" s="119" t="s">
        <v>7014</v>
      </c>
      <c r="I262" s="107" t="s">
        <v>3278</v>
      </c>
      <c r="J262" s="119" t="s">
        <v>7042</v>
      </c>
    </row>
    <row r="263" spans="1:10" ht="17.100000000000001" customHeight="1" thickBot="1">
      <c r="A263" s="107" t="s">
        <v>3279</v>
      </c>
      <c r="B263" s="119" t="s">
        <v>6938</v>
      </c>
      <c r="C263" s="107" t="s">
        <v>3279</v>
      </c>
      <c r="D263" s="137" t="s">
        <v>6965</v>
      </c>
      <c r="E263" s="107" t="s">
        <v>3279</v>
      </c>
      <c r="F263" s="119" t="s">
        <v>6990</v>
      </c>
      <c r="G263" s="107" t="s">
        <v>3279</v>
      </c>
      <c r="H263" s="119" t="s">
        <v>7015</v>
      </c>
      <c r="I263" s="107" t="s">
        <v>3279</v>
      </c>
      <c r="J263" s="120" t="s">
        <v>7045</v>
      </c>
    </row>
    <row r="264" spans="1:10" ht="17.100000000000001" customHeight="1" thickBot="1">
      <c r="A264" s="107" t="s">
        <v>3280</v>
      </c>
      <c r="B264" s="127" t="s">
        <v>6939</v>
      </c>
      <c r="C264" s="107" t="s">
        <v>3280</v>
      </c>
      <c r="D264" s="137" t="s">
        <v>6966</v>
      </c>
      <c r="E264" s="107" t="s">
        <v>3280</v>
      </c>
      <c r="F264" s="119" t="s">
        <v>6991</v>
      </c>
      <c r="G264" s="107" t="s">
        <v>3280</v>
      </c>
      <c r="H264" s="119" t="s">
        <v>7016</v>
      </c>
      <c r="I264" s="107" t="s">
        <v>3280</v>
      </c>
      <c r="J264" s="120" t="s">
        <v>7046</v>
      </c>
    </row>
    <row r="265" spans="1:10" ht="17.100000000000001" customHeight="1" thickBot="1">
      <c r="A265" s="107" t="s">
        <v>3281</v>
      </c>
      <c r="B265" s="119" t="s">
        <v>6926</v>
      </c>
      <c r="C265" s="107" t="s">
        <v>3281</v>
      </c>
      <c r="D265" s="140" t="s">
        <v>6967</v>
      </c>
      <c r="E265" s="107" t="s">
        <v>3281</v>
      </c>
      <c r="F265" s="119" t="s">
        <v>6993</v>
      </c>
      <c r="G265" s="107" t="s">
        <v>3281</v>
      </c>
      <c r="H265" s="120" t="s">
        <v>7017</v>
      </c>
      <c r="I265" s="107" t="s">
        <v>3281</v>
      </c>
      <c r="J265" s="119" t="s">
        <v>7043</v>
      </c>
    </row>
    <row r="266" spans="1:10" ht="17.100000000000001" customHeight="1" thickBot="1">
      <c r="A266" s="107" t="s">
        <v>3282</v>
      </c>
      <c r="B266" s="119" t="s">
        <v>6941</v>
      </c>
      <c r="C266" s="107" t="s">
        <v>3282</v>
      </c>
      <c r="D266" s="139" t="s">
        <v>6968</v>
      </c>
      <c r="E266" s="107" t="s">
        <v>3282</v>
      </c>
      <c r="F266" s="119" t="s">
        <v>6992</v>
      </c>
      <c r="G266" s="107" t="s">
        <v>3282</v>
      </c>
      <c r="H266" s="127" t="s">
        <v>7019</v>
      </c>
      <c r="I266" s="107" t="s">
        <v>3282</v>
      </c>
      <c r="J266" s="119" t="s">
        <v>7044</v>
      </c>
    </row>
    <row r="270" spans="1:10" ht="17.100000000000001" customHeight="1">
      <c r="F270" s="9" t="s">
        <v>5952</v>
      </c>
    </row>
    <row r="271" spans="1:10" ht="17.100000000000001" customHeight="1">
      <c r="A271" s="106" t="s">
        <v>5955</v>
      </c>
      <c r="C271" s="106" t="s">
        <v>5956</v>
      </c>
      <c r="D271" s="117"/>
      <c r="E271" s="106" t="s">
        <v>5953</v>
      </c>
      <c r="G271" s="106" t="s">
        <v>5954</v>
      </c>
      <c r="I271" s="106" t="s">
        <v>5957</v>
      </c>
    </row>
    <row r="272" spans="1:10" ht="17.100000000000001" customHeight="1">
      <c r="A272" s="107" t="s">
        <v>2486</v>
      </c>
      <c r="B272" t="s">
        <v>6186</v>
      </c>
      <c r="C272" s="107" t="s">
        <v>2486</v>
      </c>
      <c r="D272" t="s">
        <v>6158</v>
      </c>
      <c r="E272" s="107" t="s">
        <v>2486</v>
      </c>
      <c r="F272" t="s">
        <v>6050</v>
      </c>
      <c r="G272" s="107" t="s">
        <v>2486</v>
      </c>
      <c r="H272" t="s">
        <v>3395</v>
      </c>
      <c r="I272" s="107" t="s">
        <v>2486</v>
      </c>
      <c r="J272" t="s">
        <v>6255</v>
      </c>
    </row>
    <row r="273" spans="1:10" ht="17.100000000000001" customHeight="1">
      <c r="A273" s="107" t="s">
        <v>2487</v>
      </c>
      <c r="B273" t="s">
        <v>6192</v>
      </c>
      <c r="C273" s="107" t="s">
        <v>2487</v>
      </c>
      <c r="D273" t="s">
        <v>6252</v>
      </c>
      <c r="E273" s="107" t="s">
        <v>2487</v>
      </c>
      <c r="F273" t="s">
        <v>5992</v>
      </c>
      <c r="G273" s="107" t="s">
        <v>2487</v>
      </c>
      <c r="H273" t="s">
        <v>6264</v>
      </c>
      <c r="I273" s="107" t="s">
        <v>2487</v>
      </c>
      <c r="J273" t="s">
        <v>6170</v>
      </c>
    </row>
    <row r="274" spans="1:10" ht="17.100000000000001" customHeight="1">
      <c r="A274" s="107" t="s">
        <v>2488</v>
      </c>
      <c r="B274" t="s">
        <v>6198</v>
      </c>
      <c r="C274" s="107" t="s">
        <v>2488</v>
      </c>
      <c r="D274" t="s">
        <v>6227</v>
      </c>
      <c r="E274" s="107" t="s">
        <v>2488</v>
      </c>
      <c r="F274" t="s">
        <v>6042</v>
      </c>
      <c r="G274" s="107" t="s">
        <v>2488</v>
      </c>
      <c r="H274" t="s">
        <v>6012</v>
      </c>
      <c r="I274" s="107" t="s">
        <v>2488</v>
      </c>
      <c r="J274" t="s">
        <v>4979</v>
      </c>
    </row>
    <row r="275" spans="1:10" ht="17.100000000000001" customHeight="1">
      <c r="A275" s="107" t="s">
        <v>2625</v>
      </c>
      <c r="B275" t="s">
        <v>6188</v>
      </c>
      <c r="C275" s="107" t="s">
        <v>2625</v>
      </c>
      <c r="D275" t="s">
        <v>6251</v>
      </c>
      <c r="E275" s="107" t="s">
        <v>2625</v>
      </c>
      <c r="F275" t="s">
        <v>6020</v>
      </c>
      <c r="G275" s="107" t="s">
        <v>2625</v>
      </c>
      <c r="H275" t="s">
        <v>6231</v>
      </c>
      <c r="I275" s="107" t="s">
        <v>2625</v>
      </c>
      <c r="J275" t="s">
        <v>4956</v>
      </c>
    </row>
    <row r="276" spans="1:10" ht="17.100000000000001" customHeight="1">
      <c r="A276" s="107" t="s">
        <v>2626</v>
      </c>
      <c r="B276" t="s">
        <v>6196</v>
      </c>
      <c r="C276" s="107" t="s">
        <v>2626</v>
      </c>
      <c r="D276" t="s">
        <v>6014</v>
      </c>
      <c r="E276" s="107" t="s">
        <v>2626</v>
      </c>
      <c r="F276" t="s">
        <v>6189</v>
      </c>
      <c r="G276" s="107" t="s">
        <v>2626</v>
      </c>
      <c r="H276" t="s">
        <v>6208</v>
      </c>
      <c r="I276" s="107" t="s">
        <v>2626</v>
      </c>
      <c r="J276" t="s">
        <v>5984</v>
      </c>
    </row>
    <row r="277" spans="1:10" ht="17.100000000000001" customHeight="1">
      <c r="A277" s="107" t="s">
        <v>2627</v>
      </c>
      <c r="B277" t="s">
        <v>6139</v>
      </c>
      <c r="C277" s="107" t="s">
        <v>2627</v>
      </c>
      <c r="D277" t="s">
        <v>6210</v>
      </c>
      <c r="E277" s="107" t="s">
        <v>2627</v>
      </c>
      <c r="F277" t="s">
        <v>6211</v>
      </c>
      <c r="G277" s="107" t="s">
        <v>2627</v>
      </c>
      <c r="H277" t="s">
        <v>6209</v>
      </c>
      <c r="I277" s="107" t="s">
        <v>2627</v>
      </c>
      <c r="J277" t="s">
        <v>6062</v>
      </c>
    </row>
    <row r="278" spans="1:10" ht="17.100000000000001" customHeight="1">
      <c r="A278" s="107" t="s">
        <v>2492</v>
      </c>
      <c r="B278" t="s">
        <v>6048</v>
      </c>
      <c r="C278" s="107" t="s">
        <v>2492</v>
      </c>
      <c r="D278" t="s">
        <v>6112</v>
      </c>
      <c r="E278" s="107" t="s">
        <v>2492</v>
      </c>
      <c r="F278" t="s">
        <v>6229</v>
      </c>
      <c r="G278" s="107" t="s">
        <v>2492</v>
      </c>
      <c r="H278" t="s">
        <v>6070</v>
      </c>
      <c r="I278" s="107" t="s">
        <v>2492</v>
      </c>
      <c r="J278" t="s">
        <v>5088</v>
      </c>
    </row>
    <row r="279" spans="1:10" ht="17.100000000000001" customHeight="1">
      <c r="A279" s="107" t="s">
        <v>2493</v>
      </c>
      <c r="B279" t="s">
        <v>6180</v>
      </c>
      <c r="C279" s="107" t="s">
        <v>2493</v>
      </c>
      <c r="D279" t="s">
        <v>6027</v>
      </c>
      <c r="E279" s="107" t="s">
        <v>2493</v>
      </c>
      <c r="F279" t="s">
        <v>4034</v>
      </c>
      <c r="G279" s="107" t="s">
        <v>2493</v>
      </c>
      <c r="H279" t="s">
        <v>5973</v>
      </c>
      <c r="I279" s="107" t="s">
        <v>2493</v>
      </c>
      <c r="J279" t="s">
        <v>6219</v>
      </c>
    </row>
    <row r="280" spans="1:10" ht="17.100000000000001" customHeight="1">
      <c r="A280" s="107" t="s">
        <v>2494</v>
      </c>
      <c r="B280" t="s">
        <v>6037</v>
      </c>
      <c r="C280" s="107" t="s">
        <v>2494</v>
      </c>
      <c r="D280" t="s">
        <v>5057</v>
      </c>
      <c r="E280" s="107" t="s">
        <v>2494</v>
      </c>
      <c r="F280" t="s">
        <v>5504</v>
      </c>
      <c r="G280" s="107" t="s">
        <v>2494</v>
      </c>
      <c r="H280" t="s">
        <v>6203</v>
      </c>
      <c r="I280" s="107" t="s">
        <v>2494</v>
      </c>
      <c r="J280" t="s">
        <v>6254</v>
      </c>
    </row>
    <row r="281" spans="1:10" ht="17.100000000000001" customHeight="1">
      <c r="A281" s="107" t="s">
        <v>2495</v>
      </c>
      <c r="B281" t="s">
        <v>6197</v>
      </c>
      <c r="C281" s="107" t="s">
        <v>2495</v>
      </c>
      <c r="D281" t="s">
        <v>6174</v>
      </c>
      <c r="E281" s="107" t="s">
        <v>2495</v>
      </c>
      <c r="F281" t="s">
        <v>6117</v>
      </c>
      <c r="G281" s="107" t="s">
        <v>2495</v>
      </c>
      <c r="H281" t="s">
        <v>6232</v>
      </c>
      <c r="I281" s="107" t="s">
        <v>2495</v>
      </c>
      <c r="J281" t="s">
        <v>6021</v>
      </c>
    </row>
    <row r="282" spans="1:10" ht="17.100000000000001" customHeight="1">
      <c r="A282" s="107" t="s">
        <v>2496</v>
      </c>
      <c r="B282" t="s">
        <v>6140</v>
      </c>
      <c r="C282" s="107" t="s">
        <v>2496</v>
      </c>
      <c r="D282" t="s">
        <v>6204</v>
      </c>
      <c r="E282" s="107" t="s">
        <v>2496</v>
      </c>
      <c r="F282" t="s">
        <v>6149</v>
      </c>
      <c r="G282" s="107" t="s">
        <v>2496</v>
      </c>
      <c r="H282" t="s">
        <v>5122</v>
      </c>
      <c r="I282" s="107" t="s">
        <v>2496</v>
      </c>
      <c r="J282" s="59" t="s">
        <v>6386</v>
      </c>
    </row>
    <row r="283" spans="1:10" ht="17.100000000000001" customHeight="1">
      <c r="A283" s="107" t="s">
        <v>2497</v>
      </c>
      <c r="B283" t="s">
        <v>6201</v>
      </c>
      <c r="C283" s="107" t="s">
        <v>2497</v>
      </c>
      <c r="D283" t="s">
        <v>6235</v>
      </c>
      <c r="E283" s="107" t="s">
        <v>2497</v>
      </c>
      <c r="F283" t="s">
        <v>6061</v>
      </c>
      <c r="G283" s="107" t="s">
        <v>2497</v>
      </c>
      <c r="H283" t="s">
        <v>6087</v>
      </c>
      <c r="I283" s="107" t="s">
        <v>2497</v>
      </c>
      <c r="J283" t="s">
        <v>6176</v>
      </c>
    </row>
    <row r="284" spans="1:10" ht="17.100000000000001" customHeight="1">
      <c r="A284" s="107" t="s">
        <v>2498</v>
      </c>
      <c r="B284" t="s">
        <v>6148</v>
      </c>
      <c r="C284" s="107" t="s">
        <v>2498</v>
      </c>
      <c r="D284" s="10" t="s">
        <v>6356</v>
      </c>
      <c r="E284" s="107" t="s">
        <v>2498</v>
      </c>
      <c r="F284" t="s">
        <v>6057</v>
      </c>
      <c r="G284" s="107" t="s">
        <v>2498</v>
      </c>
      <c r="H284" t="s">
        <v>3884</v>
      </c>
      <c r="I284" s="107" t="s">
        <v>2498</v>
      </c>
      <c r="J284" t="s">
        <v>6233</v>
      </c>
    </row>
    <row r="285" spans="1:10" ht="17.100000000000001" customHeight="1">
      <c r="A285" s="107" t="s">
        <v>3272</v>
      </c>
      <c r="B285" t="s">
        <v>6171</v>
      </c>
      <c r="C285" s="107" t="s">
        <v>3272</v>
      </c>
      <c r="D285" t="s">
        <v>6253</v>
      </c>
      <c r="E285" s="107" t="s">
        <v>3272</v>
      </c>
      <c r="F285" t="s">
        <v>2404</v>
      </c>
      <c r="G285" s="107" t="s">
        <v>3272</v>
      </c>
      <c r="H285" t="s">
        <v>6064</v>
      </c>
      <c r="I285" s="107" t="s">
        <v>3272</v>
      </c>
      <c r="J285" t="s">
        <v>6015</v>
      </c>
    </row>
    <row r="286" spans="1:10" ht="17.100000000000001" customHeight="1">
      <c r="A286" s="107" t="s">
        <v>3273</v>
      </c>
      <c r="B286" t="s">
        <v>6164</v>
      </c>
      <c r="C286" s="107" t="s">
        <v>3273</v>
      </c>
      <c r="D286" t="s">
        <v>6067</v>
      </c>
      <c r="E286" s="107" t="s">
        <v>3273</v>
      </c>
      <c r="F286" t="s">
        <v>6124</v>
      </c>
      <c r="G286" s="107" t="s">
        <v>3273</v>
      </c>
      <c r="H286" t="s">
        <v>5063</v>
      </c>
      <c r="I286" s="107" t="s">
        <v>3273</v>
      </c>
      <c r="J286" t="s">
        <v>6243</v>
      </c>
    </row>
    <row r="287" spans="1:10" ht="17.100000000000001" customHeight="1">
      <c r="A287" s="107" t="s">
        <v>3274</v>
      </c>
      <c r="B287" t="s">
        <v>6115</v>
      </c>
      <c r="C287" s="107" t="s">
        <v>3274</v>
      </c>
      <c r="D287" s="59" t="s">
        <v>6374</v>
      </c>
      <c r="E287" s="107" t="s">
        <v>3274</v>
      </c>
      <c r="F287" t="s">
        <v>6178</v>
      </c>
      <c r="G287" s="107" t="s">
        <v>3274</v>
      </c>
      <c r="H287" t="s">
        <v>6226</v>
      </c>
      <c r="I287" s="107" t="s">
        <v>3274</v>
      </c>
      <c r="J287" t="s">
        <v>6144</v>
      </c>
    </row>
    <row r="288" spans="1:10" ht="17.100000000000001" customHeight="1">
      <c r="A288" s="107" t="s">
        <v>3275</v>
      </c>
      <c r="B288" t="s">
        <v>6092</v>
      </c>
      <c r="C288" s="107" t="s">
        <v>3275</v>
      </c>
      <c r="D288" t="s">
        <v>5970</v>
      </c>
      <c r="E288" s="107" t="s">
        <v>3275</v>
      </c>
      <c r="F288" t="s">
        <v>6175</v>
      </c>
      <c r="G288" s="107" t="s">
        <v>3275</v>
      </c>
      <c r="H288" t="s">
        <v>6236</v>
      </c>
      <c r="I288" s="107" t="s">
        <v>3275</v>
      </c>
      <c r="J288" t="s">
        <v>5743</v>
      </c>
    </row>
    <row r="289" spans="1:10" ht="17.100000000000001" customHeight="1">
      <c r="A289" s="107" t="s">
        <v>3276</v>
      </c>
      <c r="B289" t="s">
        <v>6056</v>
      </c>
      <c r="C289" s="107" t="s">
        <v>3276</v>
      </c>
      <c r="D289" t="s">
        <v>5989</v>
      </c>
      <c r="E289" s="107" t="s">
        <v>3276</v>
      </c>
      <c r="F289" t="s">
        <v>6103</v>
      </c>
      <c r="G289" s="107" t="s">
        <v>3276</v>
      </c>
      <c r="H289" t="s">
        <v>6034</v>
      </c>
      <c r="I289" s="107" t="s">
        <v>3276</v>
      </c>
      <c r="J289" t="s">
        <v>6200</v>
      </c>
    </row>
    <row r="290" spans="1:10" ht="17.100000000000001" customHeight="1">
      <c r="A290" s="107" t="s">
        <v>3277</v>
      </c>
      <c r="B290" t="s">
        <v>6119</v>
      </c>
      <c r="C290" s="107" t="s">
        <v>3277</v>
      </c>
      <c r="D290" t="s">
        <v>6202</v>
      </c>
      <c r="E290" s="107" t="s">
        <v>3277</v>
      </c>
      <c r="F290" t="s">
        <v>2752</v>
      </c>
      <c r="G290" s="107" t="s">
        <v>3277</v>
      </c>
      <c r="H290" t="s">
        <v>6199</v>
      </c>
      <c r="I290" s="107" t="s">
        <v>3277</v>
      </c>
      <c r="J290" t="s">
        <v>6246</v>
      </c>
    </row>
    <row r="291" spans="1:10" ht="17.100000000000001" customHeight="1">
      <c r="A291" s="107" t="s">
        <v>3278</v>
      </c>
      <c r="B291" t="s">
        <v>6212</v>
      </c>
      <c r="C291" s="107" t="s">
        <v>3278</v>
      </c>
      <c r="D291" t="s">
        <v>6071</v>
      </c>
      <c r="E291" s="107" t="s">
        <v>3278</v>
      </c>
      <c r="F291" t="s">
        <v>5967</v>
      </c>
      <c r="G291" s="107" t="s">
        <v>3278</v>
      </c>
      <c r="H291" t="s">
        <v>6205</v>
      </c>
      <c r="I291" s="107" t="s">
        <v>3278</v>
      </c>
      <c r="J291" t="s">
        <v>6097</v>
      </c>
    </row>
    <row r="292" spans="1:10" ht="17.100000000000001" customHeight="1">
      <c r="A292" s="107" t="s">
        <v>3279</v>
      </c>
      <c r="B292" t="s">
        <v>6142</v>
      </c>
      <c r="C292" s="107" t="s">
        <v>3279</v>
      </c>
      <c r="D292" t="s">
        <v>5998</v>
      </c>
      <c r="E292" s="107" t="s">
        <v>3279</v>
      </c>
      <c r="F292" t="s">
        <v>5539</v>
      </c>
      <c r="G292" s="107" t="s">
        <v>3279</v>
      </c>
      <c r="H292" t="s">
        <v>648</v>
      </c>
      <c r="I292" s="107" t="s">
        <v>3279</v>
      </c>
      <c r="J292" t="s">
        <v>3875</v>
      </c>
    </row>
    <row r="293" spans="1:10" ht="17.100000000000001" customHeight="1">
      <c r="A293" s="107" t="s">
        <v>3280</v>
      </c>
      <c r="B293" t="s">
        <v>6017</v>
      </c>
      <c r="C293" s="107" t="s">
        <v>3280</v>
      </c>
      <c r="D293" t="s">
        <v>6132</v>
      </c>
      <c r="E293" s="107" t="s">
        <v>3280</v>
      </c>
      <c r="F293" t="s">
        <v>6051</v>
      </c>
      <c r="G293" s="107" t="s">
        <v>3280</v>
      </c>
      <c r="H293" t="s">
        <v>6125</v>
      </c>
      <c r="I293" s="107" t="s">
        <v>3280</v>
      </c>
      <c r="J293" t="s">
        <v>5983</v>
      </c>
    </row>
    <row r="294" spans="1:10" ht="17.100000000000001" customHeight="1">
      <c r="A294" s="107" t="s">
        <v>3281</v>
      </c>
      <c r="B294" t="s">
        <v>6001</v>
      </c>
      <c r="C294" s="107" t="s">
        <v>3281</v>
      </c>
      <c r="D294" t="s">
        <v>6230</v>
      </c>
      <c r="E294" s="107" t="s">
        <v>3281</v>
      </c>
      <c r="F294" t="s">
        <v>6088</v>
      </c>
      <c r="G294" s="107" t="s">
        <v>3281</v>
      </c>
      <c r="H294" t="s">
        <v>6206</v>
      </c>
      <c r="I294" s="107" t="s">
        <v>3281</v>
      </c>
      <c r="J294" t="s">
        <v>5554</v>
      </c>
    </row>
    <row r="295" spans="1:10" ht="17.100000000000001" customHeight="1">
      <c r="A295" s="107" t="s">
        <v>3282</v>
      </c>
      <c r="B295" t="s">
        <v>6228</v>
      </c>
      <c r="C295" s="107" t="s">
        <v>3282</v>
      </c>
      <c r="D295" t="s">
        <v>6165</v>
      </c>
      <c r="E295" s="107" t="s">
        <v>3282</v>
      </c>
      <c r="F295" t="s">
        <v>5204</v>
      </c>
      <c r="G295" s="107" t="s">
        <v>3282</v>
      </c>
      <c r="H295" t="s">
        <v>6207</v>
      </c>
      <c r="I295" s="107" t="s">
        <v>3282</v>
      </c>
      <c r="J295" t="s">
        <v>6185</v>
      </c>
    </row>
    <row r="298" spans="1:10" ht="17.100000000000001" customHeight="1">
      <c r="A298" s="106" t="s">
        <v>5958</v>
      </c>
      <c r="C298" s="106" t="s">
        <v>5959</v>
      </c>
      <c r="D298" s="117"/>
      <c r="E298" s="106" t="s">
        <v>5960</v>
      </c>
      <c r="G298" s="106" t="s">
        <v>5961</v>
      </c>
      <c r="I298" s="106" t="s">
        <v>5962</v>
      </c>
    </row>
    <row r="299" spans="1:10" ht="17.100000000000001" customHeight="1">
      <c r="A299" s="107" t="s">
        <v>2486</v>
      </c>
      <c r="B299" s="59" t="s">
        <v>6387</v>
      </c>
      <c r="C299" s="107" t="s">
        <v>2486</v>
      </c>
      <c r="D299" t="s">
        <v>6095</v>
      </c>
      <c r="E299" s="107" t="s">
        <v>2486</v>
      </c>
      <c r="F299" t="s">
        <v>6045</v>
      </c>
      <c r="G299" s="107" t="s">
        <v>2486</v>
      </c>
      <c r="H299" t="s">
        <v>6091</v>
      </c>
      <c r="I299" s="107" t="s">
        <v>2486</v>
      </c>
      <c r="J299" t="s">
        <v>6215</v>
      </c>
    </row>
    <row r="300" spans="1:10" ht="17.100000000000001" customHeight="1">
      <c r="A300" s="107" t="s">
        <v>2487</v>
      </c>
      <c r="B300" t="s">
        <v>6046</v>
      </c>
      <c r="C300" s="107" t="s">
        <v>2487</v>
      </c>
      <c r="D300" t="s">
        <v>6137</v>
      </c>
      <c r="E300" s="107" t="s">
        <v>2487</v>
      </c>
      <c r="F300" t="s">
        <v>6244</v>
      </c>
      <c r="G300" s="107" t="s">
        <v>2487</v>
      </c>
      <c r="H300" t="s">
        <v>4649</v>
      </c>
      <c r="I300" s="107" t="s">
        <v>2487</v>
      </c>
      <c r="J300" t="s">
        <v>6262</v>
      </c>
    </row>
    <row r="301" spans="1:10" ht="17.100000000000001" customHeight="1">
      <c r="A301" s="107" t="s">
        <v>2488</v>
      </c>
      <c r="B301" t="s">
        <v>5454</v>
      </c>
      <c r="C301" s="107" t="s">
        <v>2488</v>
      </c>
      <c r="D301" t="s">
        <v>6059</v>
      </c>
      <c r="E301" s="107" t="s">
        <v>2488</v>
      </c>
      <c r="F301" s="101" t="s">
        <v>6286</v>
      </c>
      <c r="G301" s="107" t="s">
        <v>2488</v>
      </c>
      <c r="H301" t="s">
        <v>6249</v>
      </c>
      <c r="I301" s="107" t="s">
        <v>2488</v>
      </c>
      <c r="J301" t="s">
        <v>6162</v>
      </c>
    </row>
    <row r="302" spans="1:10" ht="17.100000000000001" customHeight="1">
      <c r="A302" s="107" t="s">
        <v>2625</v>
      </c>
      <c r="B302" t="s">
        <v>5535</v>
      </c>
      <c r="C302" s="107" t="s">
        <v>2625</v>
      </c>
      <c r="D302" t="s">
        <v>5527</v>
      </c>
      <c r="E302" s="107" t="s">
        <v>2625</v>
      </c>
      <c r="F302" t="s">
        <v>4636</v>
      </c>
      <c r="G302" s="107" t="s">
        <v>2625</v>
      </c>
      <c r="H302" s="101" t="s">
        <v>6285</v>
      </c>
      <c r="I302" s="107" t="s">
        <v>2625</v>
      </c>
      <c r="J302" t="s">
        <v>4971</v>
      </c>
    </row>
    <row r="303" spans="1:10" ht="17.100000000000001" customHeight="1">
      <c r="A303" s="107" t="s">
        <v>2626</v>
      </c>
      <c r="B303" t="s">
        <v>6145</v>
      </c>
      <c r="C303" s="107" t="s">
        <v>2626</v>
      </c>
      <c r="D303" t="s">
        <v>6163</v>
      </c>
      <c r="E303" s="107" t="s">
        <v>2626</v>
      </c>
      <c r="F303" t="s">
        <v>5969</v>
      </c>
      <c r="G303" s="107" t="s">
        <v>2626</v>
      </c>
      <c r="H303" t="s">
        <v>6240</v>
      </c>
      <c r="I303" s="107" t="s">
        <v>2626</v>
      </c>
      <c r="J303" t="s">
        <v>4648</v>
      </c>
    </row>
    <row r="304" spans="1:10" ht="17.100000000000001" customHeight="1">
      <c r="A304" s="107" t="s">
        <v>2627</v>
      </c>
      <c r="B304" t="s">
        <v>6053</v>
      </c>
      <c r="C304" s="107" t="s">
        <v>2627</v>
      </c>
      <c r="D304" t="s">
        <v>5073</v>
      </c>
      <c r="E304" s="107" t="s">
        <v>2627</v>
      </c>
      <c r="F304" t="s">
        <v>6141</v>
      </c>
      <c r="G304" s="107" t="s">
        <v>2627</v>
      </c>
      <c r="H304" t="s">
        <v>5995</v>
      </c>
      <c r="I304" s="107" t="s">
        <v>2627</v>
      </c>
      <c r="J304" t="s">
        <v>6030</v>
      </c>
    </row>
    <row r="305" spans="1:10" ht="17.100000000000001" customHeight="1">
      <c r="A305" s="107" t="s">
        <v>2492</v>
      </c>
      <c r="B305" t="s">
        <v>6168</v>
      </c>
      <c r="C305" s="107" t="s">
        <v>2492</v>
      </c>
      <c r="D305" t="s">
        <v>6082</v>
      </c>
      <c r="E305" s="107" t="s">
        <v>2492</v>
      </c>
      <c r="F305" t="s">
        <v>5981</v>
      </c>
      <c r="G305" s="107" t="s">
        <v>2492</v>
      </c>
      <c r="H305" t="s">
        <v>5718</v>
      </c>
      <c r="I305" s="107" t="s">
        <v>2492</v>
      </c>
      <c r="J305" t="s">
        <v>5696</v>
      </c>
    </row>
    <row r="306" spans="1:10" ht="17.100000000000001" customHeight="1">
      <c r="A306" s="107" t="s">
        <v>2493</v>
      </c>
      <c r="B306" t="s">
        <v>6129</v>
      </c>
      <c r="C306" s="107" t="s">
        <v>2493</v>
      </c>
      <c r="D306" t="s">
        <v>3877</v>
      </c>
      <c r="E306" s="107" t="s">
        <v>2493</v>
      </c>
      <c r="F306" t="s">
        <v>6218</v>
      </c>
      <c r="G306" s="107" t="s">
        <v>2493</v>
      </c>
      <c r="H306" t="s">
        <v>5188</v>
      </c>
      <c r="I306" s="107" t="s">
        <v>2493</v>
      </c>
      <c r="J306" t="s">
        <v>6239</v>
      </c>
    </row>
    <row r="307" spans="1:10" ht="17.100000000000001" customHeight="1">
      <c r="A307" s="107" t="s">
        <v>2494</v>
      </c>
      <c r="B307" t="s">
        <v>203</v>
      </c>
      <c r="C307" s="107" t="s">
        <v>2494</v>
      </c>
      <c r="D307" t="s">
        <v>5979</v>
      </c>
      <c r="E307" s="107" t="s">
        <v>2494</v>
      </c>
      <c r="F307" t="s">
        <v>4642</v>
      </c>
      <c r="G307" s="107" t="s">
        <v>2494</v>
      </c>
      <c r="H307" t="s">
        <v>195</v>
      </c>
      <c r="I307" s="107" t="s">
        <v>2494</v>
      </c>
      <c r="J307" t="s">
        <v>6222</v>
      </c>
    </row>
    <row r="308" spans="1:10" ht="17.100000000000001" customHeight="1">
      <c r="A308" s="107" t="s">
        <v>2495</v>
      </c>
      <c r="B308" t="s">
        <v>1111</v>
      </c>
      <c r="C308" s="107" t="s">
        <v>2495</v>
      </c>
      <c r="D308" t="s">
        <v>6100</v>
      </c>
      <c r="E308" s="107" t="s">
        <v>2495</v>
      </c>
      <c r="F308" s="101" t="s">
        <v>6284</v>
      </c>
      <c r="G308" s="107" t="s">
        <v>2495</v>
      </c>
      <c r="H308" t="s">
        <v>6133</v>
      </c>
      <c r="I308" s="107" t="s">
        <v>2495</v>
      </c>
      <c r="J308" t="s">
        <v>4111</v>
      </c>
    </row>
    <row r="309" spans="1:10" ht="17.100000000000001" customHeight="1">
      <c r="A309" s="107" t="s">
        <v>2496</v>
      </c>
      <c r="B309" t="s">
        <v>5069</v>
      </c>
      <c r="C309" s="107" t="s">
        <v>2496</v>
      </c>
      <c r="D309" t="s">
        <v>6102</v>
      </c>
      <c r="E309" s="107" t="s">
        <v>2496</v>
      </c>
      <c r="F309" t="s">
        <v>6190</v>
      </c>
      <c r="G309" s="107" t="s">
        <v>2496</v>
      </c>
      <c r="H309" s="101" t="s">
        <v>5249</v>
      </c>
      <c r="I309" s="107" t="s">
        <v>2496</v>
      </c>
      <c r="J309" t="s">
        <v>280</v>
      </c>
    </row>
    <row r="310" spans="1:10" ht="17.100000000000001" customHeight="1">
      <c r="A310" s="107" t="s">
        <v>2497</v>
      </c>
      <c r="B310" t="s">
        <v>6008</v>
      </c>
      <c r="C310" s="107" t="s">
        <v>2497</v>
      </c>
      <c r="D310" t="s">
        <v>4422</v>
      </c>
      <c r="E310" s="107" t="s">
        <v>2497</v>
      </c>
      <c r="F310" t="s">
        <v>6003</v>
      </c>
      <c r="G310" s="107" t="s">
        <v>2497</v>
      </c>
      <c r="H310" t="s">
        <v>6105</v>
      </c>
      <c r="I310" s="107" t="s">
        <v>2497</v>
      </c>
      <c r="J310" t="s">
        <v>6263</v>
      </c>
    </row>
    <row r="311" spans="1:10" ht="17.100000000000001" customHeight="1">
      <c r="A311" s="107" t="s">
        <v>2498</v>
      </c>
      <c r="B311" t="s">
        <v>5090</v>
      </c>
      <c r="C311" s="107" t="s">
        <v>2498</v>
      </c>
      <c r="D311" t="s">
        <v>2768</v>
      </c>
      <c r="E311" s="107" t="s">
        <v>2498</v>
      </c>
      <c r="F311" t="s">
        <v>5618</v>
      </c>
      <c r="G311" s="107" t="s">
        <v>2498</v>
      </c>
      <c r="H311" t="s">
        <v>6123</v>
      </c>
      <c r="I311" s="107" t="s">
        <v>2498</v>
      </c>
      <c r="J311" t="s">
        <v>6223</v>
      </c>
    </row>
    <row r="312" spans="1:10" ht="17.100000000000001" customHeight="1">
      <c r="A312" s="107" t="s">
        <v>3272</v>
      </c>
      <c r="B312" t="s">
        <v>6022</v>
      </c>
      <c r="C312" s="107" t="s">
        <v>3272</v>
      </c>
      <c r="D312" t="s">
        <v>6069</v>
      </c>
      <c r="E312" s="107" t="s">
        <v>3272</v>
      </c>
      <c r="F312" t="s">
        <v>6183</v>
      </c>
      <c r="G312" s="107" t="s">
        <v>3272</v>
      </c>
      <c r="H312" t="s">
        <v>6157</v>
      </c>
      <c r="I312" s="107" t="s">
        <v>3272</v>
      </c>
      <c r="J312" s="101" t="s">
        <v>6282</v>
      </c>
    </row>
    <row r="313" spans="1:10" ht="17.100000000000001" customHeight="1">
      <c r="A313" s="107" t="s">
        <v>3273</v>
      </c>
      <c r="B313" t="s">
        <v>6152</v>
      </c>
      <c r="C313" s="107" t="s">
        <v>3273</v>
      </c>
      <c r="D313" t="s">
        <v>5540</v>
      </c>
      <c r="E313" s="107" t="s">
        <v>3273</v>
      </c>
      <c r="F313" t="s">
        <v>4103</v>
      </c>
      <c r="G313" s="107" t="s">
        <v>3273</v>
      </c>
      <c r="H313" t="s">
        <v>208</v>
      </c>
      <c r="I313" s="107" t="s">
        <v>3273</v>
      </c>
      <c r="J313" t="s">
        <v>6044</v>
      </c>
    </row>
    <row r="314" spans="1:10" ht="17.100000000000001" customHeight="1">
      <c r="A314" s="107" t="s">
        <v>3274</v>
      </c>
      <c r="B314" t="s">
        <v>6234</v>
      </c>
      <c r="C314" s="107" t="s">
        <v>3274</v>
      </c>
      <c r="D314" t="s">
        <v>6213</v>
      </c>
      <c r="E314" s="107" t="s">
        <v>3274</v>
      </c>
      <c r="F314" t="s">
        <v>4112</v>
      </c>
      <c r="G314" s="107" t="s">
        <v>3274</v>
      </c>
      <c r="H314" s="101" t="s">
        <v>5624</v>
      </c>
      <c r="I314" s="107" t="s">
        <v>3274</v>
      </c>
      <c r="J314" t="s">
        <v>6184</v>
      </c>
    </row>
    <row r="315" spans="1:10" ht="17.100000000000001" customHeight="1">
      <c r="A315" s="107" t="s">
        <v>3275</v>
      </c>
      <c r="B315" s="101" t="s">
        <v>6283</v>
      </c>
      <c r="C315" s="107" t="s">
        <v>3275</v>
      </c>
      <c r="D315" t="s">
        <v>6074</v>
      </c>
      <c r="E315" s="107" t="s">
        <v>3275</v>
      </c>
      <c r="F315" t="s">
        <v>6238</v>
      </c>
      <c r="G315" s="107" t="s">
        <v>3275</v>
      </c>
      <c r="H315" t="s">
        <v>5636</v>
      </c>
      <c r="I315" s="107" t="s">
        <v>3275</v>
      </c>
      <c r="J315" t="s">
        <v>6026</v>
      </c>
    </row>
    <row r="316" spans="1:10" ht="17.100000000000001" customHeight="1">
      <c r="A316" s="107" t="s">
        <v>3276</v>
      </c>
      <c r="B316" t="s">
        <v>6242</v>
      </c>
      <c r="C316" s="107" t="s">
        <v>3276</v>
      </c>
      <c r="D316" t="s">
        <v>6166</v>
      </c>
      <c r="E316" s="107" t="s">
        <v>3276</v>
      </c>
      <c r="F316" t="s">
        <v>6247</v>
      </c>
      <c r="G316" s="107" t="s">
        <v>3276</v>
      </c>
      <c r="H316" t="s">
        <v>6221</v>
      </c>
      <c r="I316" s="107" t="s">
        <v>3276</v>
      </c>
      <c r="J316" t="s">
        <v>6248</v>
      </c>
    </row>
    <row r="317" spans="1:10" ht="17.100000000000001" customHeight="1">
      <c r="A317" s="107" t="s">
        <v>3277</v>
      </c>
      <c r="B317" t="s">
        <v>6268</v>
      </c>
      <c r="C317" s="107" t="s">
        <v>3277</v>
      </c>
      <c r="D317" t="s">
        <v>5742</v>
      </c>
      <c r="E317" s="107" t="s">
        <v>3277</v>
      </c>
      <c r="F317" t="s">
        <v>5612</v>
      </c>
      <c r="G317" s="107" t="s">
        <v>3277</v>
      </c>
      <c r="H317" t="s">
        <v>5968</v>
      </c>
      <c r="I317" s="107" t="s">
        <v>3277</v>
      </c>
      <c r="J317" t="s">
        <v>5977</v>
      </c>
    </row>
    <row r="318" spans="1:10" ht="17.100000000000001" customHeight="1">
      <c r="A318" s="107" t="s">
        <v>3278</v>
      </c>
      <c r="B318" t="s">
        <v>6217</v>
      </c>
      <c r="C318" s="107" t="s">
        <v>3278</v>
      </c>
      <c r="D318" s="101" t="s">
        <v>6287</v>
      </c>
      <c r="E318" s="107" t="s">
        <v>3278</v>
      </c>
      <c r="F318" t="s">
        <v>6259</v>
      </c>
      <c r="G318" s="107" t="s">
        <v>3278</v>
      </c>
      <c r="H318" t="s">
        <v>2222</v>
      </c>
      <c r="I318" s="107" t="s">
        <v>3278</v>
      </c>
      <c r="J318" t="s">
        <v>5698</v>
      </c>
    </row>
    <row r="319" spans="1:10" ht="17.100000000000001" customHeight="1">
      <c r="A319" s="107" t="s">
        <v>3279</v>
      </c>
      <c r="B319" t="s">
        <v>6237</v>
      </c>
      <c r="C319" s="107" t="s">
        <v>3279</v>
      </c>
      <c r="D319" t="s">
        <v>5622</v>
      </c>
      <c r="E319" s="107" t="s">
        <v>3279</v>
      </c>
      <c r="F319" t="s">
        <v>6256</v>
      </c>
      <c r="G319" s="107" t="s">
        <v>3279</v>
      </c>
      <c r="H319" t="s">
        <v>6029</v>
      </c>
      <c r="I319" s="107" t="s">
        <v>3279</v>
      </c>
      <c r="J319" s="101" t="s">
        <v>6289</v>
      </c>
    </row>
    <row r="320" spans="1:10" ht="17.100000000000001" customHeight="1">
      <c r="A320" s="107" t="s">
        <v>3280</v>
      </c>
      <c r="B320" t="s">
        <v>5578</v>
      </c>
      <c r="C320" s="107" t="s">
        <v>3280</v>
      </c>
      <c r="D320" t="s">
        <v>6245</v>
      </c>
      <c r="E320" s="107" t="s">
        <v>3280</v>
      </c>
      <c r="F320" t="s">
        <v>4953</v>
      </c>
      <c r="G320" s="107" t="s">
        <v>3280</v>
      </c>
      <c r="H320" t="s">
        <v>5557</v>
      </c>
      <c r="I320" s="107" t="s">
        <v>3280</v>
      </c>
      <c r="J320" t="s">
        <v>6257</v>
      </c>
    </row>
    <row r="321" spans="1:10" ht="17.100000000000001" customHeight="1">
      <c r="A321" s="107" t="s">
        <v>3281</v>
      </c>
      <c r="B321" t="s">
        <v>4006</v>
      </c>
      <c r="C321" s="107" t="s">
        <v>3281</v>
      </c>
      <c r="D321" t="s">
        <v>6114</v>
      </c>
      <c r="E321" s="107" t="s">
        <v>3281</v>
      </c>
      <c r="F321" t="s">
        <v>6111</v>
      </c>
      <c r="G321" s="107" t="s">
        <v>3281</v>
      </c>
      <c r="H321" t="s">
        <v>6179</v>
      </c>
      <c r="I321" s="107" t="s">
        <v>3281</v>
      </c>
      <c r="J321" s="59" t="s">
        <v>6384</v>
      </c>
    </row>
    <row r="322" spans="1:10" ht="17.100000000000001" customHeight="1">
      <c r="A322" s="107" t="s">
        <v>3282</v>
      </c>
      <c r="B322" t="s">
        <v>5245</v>
      </c>
      <c r="C322" s="107" t="s">
        <v>3282</v>
      </c>
      <c r="D322" t="s">
        <v>5734</v>
      </c>
      <c r="E322" s="107" t="s">
        <v>3282</v>
      </c>
      <c r="F322" t="s">
        <v>6193</v>
      </c>
      <c r="G322" s="107" t="s">
        <v>3282</v>
      </c>
      <c r="H322" t="s">
        <v>5482</v>
      </c>
      <c r="I322" s="107" t="s">
        <v>3282</v>
      </c>
      <c r="J322" t="s">
        <v>5593</v>
      </c>
    </row>
    <row r="325" spans="1:10" ht="17.100000000000001" customHeight="1">
      <c r="F325" s="9" t="s">
        <v>5928</v>
      </c>
    </row>
    <row r="326" spans="1:10" ht="17.100000000000001" customHeight="1">
      <c r="A326" s="106" t="s">
        <v>5826</v>
      </c>
      <c r="B326" s="106"/>
      <c r="C326" s="106" t="s">
        <v>5827</v>
      </c>
      <c r="D326" s="106"/>
      <c r="E326" s="106" t="s">
        <v>5828</v>
      </c>
      <c r="F326" s="106"/>
      <c r="G326" s="106" t="s">
        <v>5829</v>
      </c>
      <c r="H326" s="106"/>
      <c r="I326" s="106" t="s">
        <v>5830</v>
      </c>
    </row>
    <row r="327" spans="1:10" ht="17.100000000000001" customHeight="1">
      <c r="A327" s="107" t="s">
        <v>2486</v>
      </c>
      <c r="B327" s="99" t="s">
        <v>5663</v>
      </c>
      <c r="C327" s="107" t="s">
        <v>2486</v>
      </c>
      <c r="D327" s="99" t="s">
        <v>5651</v>
      </c>
      <c r="E327" s="107" t="s">
        <v>2486</v>
      </c>
      <c r="F327" s="99" t="s">
        <v>5501</v>
      </c>
      <c r="G327" s="107" t="s">
        <v>2486</v>
      </c>
      <c r="H327" s="99" t="s">
        <v>5727</v>
      </c>
      <c r="I327" s="107" t="s">
        <v>2486</v>
      </c>
      <c r="J327" s="99" t="s">
        <v>4139</v>
      </c>
    </row>
    <row r="328" spans="1:10" ht="17.100000000000001" customHeight="1">
      <c r="A328" s="107" t="s">
        <v>2487</v>
      </c>
      <c r="B328" s="99" t="s">
        <v>5662</v>
      </c>
      <c r="C328" s="107" t="s">
        <v>2487</v>
      </c>
      <c r="D328" s="99" t="s">
        <v>228</v>
      </c>
      <c r="E328" s="107" t="s">
        <v>2487</v>
      </c>
      <c r="F328" s="99" t="s">
        <v>5671</v>
      </c>
      <c r="G328" s="107" t="s">
        <v>2487</v>
      </c>
      <c r="H328" s="99" t="s">
        <v>5693</v>
      </c>
      <c r="I328" s="107" t="s">
        <v>2487</v>
      </c>
      <c r="J328" s="99" t="s">
        <v>5738</v>
      </c>
    </row>
    <row r="329" spans="1:10" ht="17.100000000000001" customHeight="1">
      <c r="A329" s="107" t="s">
        <v>2488</v>
      </c>
      <c r="B329" s="99" t="s">
        <v>5658</v>
      </c>
      <c r="C329" s="107" t="s">
        <v>2488</v>
      </c>
      <c r="D329" s="99" t="s">
        <v>5678</v>
      </c>
      <c r="E329" s="107" t="s">
        <v>2488</v>
      </c>
      <c r="F329" s="99" t="s">
        <v>5479</v>
      </c>
      <c r="G329" s="107" t="s">
        <v>2488</v>
      </c>
      <c r="H329" s="99" t="s">
        <v>5412</v>
      </c>
      <c r="I329" s="107" t="s">
        <v>2488</v>
      </c>
      <c r="J329" s="99" t="s">
        <v>5436</v>
      </c>
    </row>
    <row r="330" spans="1:10" ht="17.100000000000001" customHeight="1">
      <c r="A330" s="107" t="s">
        <v>2625</v>
      </c>
      <c r="B330" s="99" t="s">
        <v>5459</v>
      </c>
      <c r="C330" s="107" t="s">
        <v>2625</v>
      </c>
      <c r="D330" s="99" t="s">
        <v>5442</v>
      </c>
      <c r="E330" s="107" t="s">
        <v>2625</v>
      </c>
      <c r="F330" s="99" t="s">
        <v>5499</v>
      </c>
      <c r="G330" s="107" t="s">
        <v>2625</v>
      </c>
      <c r="H330" s="99" t="s">
        <v>5614</v>
      </c>
      <c r="I330" s="107" t="s">
        <v>2625</v>
      </c>
      <c r="J330" s="99" t="s">
        <v>5588</v>
      </c>
    </row>
    <row r="331" spans="1:10" ht="17.100000000000001" customHeight="1">
      <c r="A331" s="107" t="s">
        <v>2626</v>
      </c>
      <c r="B331" s="99" t="s">
        <v>5526</v>
      </c>
      <c r="C331" s="107" t="s">
        <v>2626</v>
      </c>
      <c r="D331" s="99" t="s">
        <v>5630</v>
      </c>
      <c r="E331" s="107" t="s">
        <v>2626</v>
      </c>
      <c r="F331" s="99" t="s">
        <v>5623</v>
      </c>
      <c r="G331" s="107" t="s">
        <v>2626</v>
      </c>
      <c r="H331" s="99" t="s">
        <v>5549</v>
      </c>
      <c r="I331" s="107" t="s">
        <v>2626</v>
      </c>
      <c r="J331" s="99" t="s">
        <v>4448</v>
      </c>
    </row>
    <row r="332" spans="1:10" ht="17.100000000000001" customHeight="1">
      <c r="A332" s="107" t="s">
        <v>2627</v>
      </c>
      <c r="B332" s="99" t="s">
        <v>5472</v>
      </c>
      <c r="C332" s="107" t="s">
        <v>2627</v>
      </c>
      <c r="D332" s="99" t="s">
        <v>5491</v>
      </c>
      <c r="E332" s="107" t="s">
        <v>2627</v>
      </c>
      <c r="F332" s="99" t="s">
        <v>5524</v>
      </c>
      <c r="G332" s="107" t="s">
        <v>2627</v>
      </c>
      <c r="H332" s="99" t="s">
        <v>5709</v>
      </c>
      <c r="I332" s="107" t="s">
        <v>2627</v>
      </c>
      <c r="J332" s="99" t="s">
        <v>5443</v>
      </c>
    </row>
    <row r="333" spans="1:10" ht="17.100000000000001" customHeight="1">
      <c r="A333" s="107" t="s">
        <v>2492</v>
      </c>
      <c r="B333" s="99" t="s">
        <v>5688</v>
      </c>
      <c r="C333" s="107" t="s">
        <v>2492</v>
      </c>
      <c r="D333" s="99" t="s">
        <v>5461</v>
      </c>
      <c r="E333" s="107" t="s">
        <v>2492</v>
      </c>
      <c r="F333" s="99" t="s">
        <v>3756</v>
      </c>
      <c r="G333" s="107" t="s">
        <v>2492</v>
      </c>
      <c r="H333" s="99" t="s">
        <v>5687</v>
      </c>
      <c r="I333" s="107" t="s">
        <v>2492</v>
      </c>
      <c r="J333" s="99" t="s">
        <v>5441</v>
      </c>
    </row>
    <row r="334" spans="1:10" ht="17.100000000000001" customHeight="1">
      <c r="A334" s="107" t="s">
        <v>2493</v>
      </c>
      <c r="B334" s="99" t="s">
        <v>5862</v>
      </c>
      <c r="C334" s="107" t="s">
        <v>2493</v>
      </c>
      <c r="D334" s="99" t="s">
        <v>5692</v>
      </c>
      <c r="E334" s="107" t="s">
        <v>2493</v>
      </c>
      <c r="F334" s="99" t="s">
        <v>5456</v>
      </c>
      <c r="G334" s="107" t="s">
        <v>2493</v>
      </c>
      <c r="H334" s="99" t="s">
        <v>5452</v>
      </c>
      <c r="I334" s="107" t="s">
        <v>2493</v>
      </c>
      <c r="J334" s="99" t="s">
        <v>5478</v>
      </c>
    </row>
    <row r="335" spans="1:10" ht="17.100000000000001" customHeight="1">
      <c r="A335" s="107" t="s">
        <v>2494</v>
      </c>
      <c r="B335" s="99" t="s">
        <v>5515</v>
      </c>
      <c r="C335" s="107" t="s">
        <v>2494</v>
      </c>
      <c r="D335" s="99" t="s">
        <v>5706</v>
      </c>
      <c r="E335" s="107" t="s">
        <v>2494</v>
      </c>
      <c r="F335" s="99" t="s">
        <v>5471</v>
      </c>
      <c r="G335" s="107" t="s">
        <v>2494</v>
      </c>
      <c r="H335" s="99" t="s">
        <v>5422</v>
      </c>
      <c r="I335" s="107" t="s">
        <v>2494</v>
      </c>
      <c r="J335" s="99" t="s">
        <v>5582</v>
      </c>
    </row>
    <row r="336" spans="1:10" ht="17.100000000000001" customHeight="1">
      <c r="A336" s="107" t="s">
        <v>2495</v>
      </c>
      <c r="B336" s="99" t="s">
        <v>5474</v>
      </c>
      <c r="C336" s="107" t="s">
        <v>2495</v>
      </c>
      <c r="D336" s="99" t="s">
        <v>5453</v>
      </c>
      <c r="E336" s="107" t="s">
        <v>2495</v>
      </c>
      <c r="F336" s="99" t="s">
        <v>5464</v>
      </c>
      <c r="G336" s="107" t="s">
        <v>2495</v>
      </c>
      <c r="H336" s="99" t="s">
        <v>5510</v>
      </c>
      <c r="I336" s="107" t="s">
        <v>2495</v>
      </c>
      <c r="J336" s="99" t="s">
        <v>5660</v>
      </c>
    </row>
    <row r="337" spans="1:10" ht="17.100000000000001" customHeight="1">
      <c r="A337" s="107" t="s">
        <v>2496</v>
      </c>
      <c r="B337" s="99" t="s">
        <v>5414</v>
      </c>
      <c r="C337" s="107" t="s">
        <v>2496</v>
      </c>
      <c r="D337" s="99" t="s">
        <v>5439</v>
      </c>
      <c r="E337" s="107" t="s">
        <v>2496</v>
      </c>
      <c r="F337" s="99" t="s">
        <v>1001</v>
      </c>
      <c r="G337" s="107" t="s">
        <v>2496</v>
      </c>
      <c r="H337" s="99" t="s">
        <v>4355</v>
      </c>
      <c r="I337" s="107" t="s">
        <v>2496</v>
      </c>
      <c r="J337" s="99" t="s">
        <v>5684</v>
      </c>
    </row>
    <row r="338" spans="1:10" ht="17.100000000000001" customHeight="1">
      <c r="A338" s="107" t="s">
        <v>2497</v>
      </c>
      <c r="B338" s="99" t="s">
        <v>4002</v>
      </c>
      <c r="C338" s="107" t="s">
        <v>2497</v>
      </c>
      <c r="D338" s="99" t="s">
        <v>5473</v>
      </c>
      <c r="E338" s="107" t="s">
        <v>2497</v>
      </c>
      <c r="F338" s="99" t="s">
        <v>5657</v>
      </c>
      <c r="G338" s="107" t="s">
        <v>2497</v>
      </c>
      <c r="H338" s="99" t="s">
        <v>5691</v>
      </c>
      <c r="I338" s="107" t="s">
        <v>2497</v>
      </c>
      <c r="J338" s="99" t="s">
        <v>5729</v>
      </c>
    </row>
    <row r="339" spans="1:10" ht="17.100000000000001" customHeight="1">
      <c r="A339" s="107" t="s">
        <v>2498</v>
      </c>
      <c r="B339" s="99" t="s">
        <v>5469</v>
      </c>
      <c r="C339" s="107" t="s">
        <v>2498</v>
      </c>
      <c r="D339" s="99" t="s">
        <v>5485</v>
      </c>
      <c r="E339" s="107" t="s">
        <v>2498</v>
      </c>
      <c r="F339" s="99" t="s">
        <v>5516</v>
      </c>
      <c r="G339" s="107" t="s">
        <v>2498</v>
      </c>
      <c r="H339" s="99" t="s">
        <v>4548</v>
      </c>
      <c r="I339" s="107" t="s">
        <v>2498</v>
      </c>
      <c r="J339" s="99" t="s">
        <v>5695</v>
      </c>
    </row>
    <row r="340" spans="1:10" ht="17.100000000000001" customHeight="1">
      <c r="A340" s="107" t="s">
        <v>3272</v>
      </c>
      <c r="B340" s="99" t="s">
        <v>5449</v>
      </c>
      <c r="C340" s="107" t="s">
        <v>3272</v>
      </c>
      <c r="D340" s="99" t="s">
        <v>5500</v>
      </c>
      <c r="E340" s="107" t="s">
        <v>3272</v>
      </c>
      <c r="F340" s="99" t="s">
        <v>5556</v>
      </c>
      <c r="G340" s="107" t="s">
        <v>3272</v>
      </c>
      <c r="H340" s="99" t="s">
        <v>5627</v>
      </c>
      <c r="I340" s="107" t="s">
        <v>3272</v>
      </c>
      <c r="J340" s="99" t="s">
        <v>3829</v>
      </c>
    </row>
    <row r="341" spans="1:10" ht="17.100000000000001" customHeight="1">
      <c r="A341" s="107" t="s">
        <v>3273</v>
      </c>
      <c r="B341" s="99" t="s">
        <v>5629</v>
      </c>
      <c r="C341" s="107" t="s">
        <v>3273</v>
      </c>
      <c r="D341" s="99" t="s">
        <v>5675</v>
      </c>
      <c r="E341" s="107" t="s">
        <v>3273</v>
      </c>
      <c r="F341" s="99" t="s">
        <v>5668</v>
      </c>
      <c r="G341" s="107" t="s">
        <v>3273</v>
      </c>
      <c r="H341" s="99" t="s">
        <v>5520</v>
      </c>
      <c r="I341" s="107" t="s">
        <v>3273</v>
      </c>
      <c r="J341" s="99" t="s">
        <v>5505</v>
      </c>
    </row>
    <row r="342" spans="1:10" ht="17.100000000000001" customHeight="1">
      <c r="A342" s="107" t="s">
        <v>3274</v>
      </c>
      <c r="B342" s="99" t="s">
        <v>5700</v>
      </c>
      <c r="C342" s="107" t="s">
        <v>3274</v>
      </c>
      <c r="D342" s="99" t="s">
        <v>5477</v>
      </c>
      <c r="E342" s="107" t="s">
        <v>3274</v>
      </c>
      <c r="F342" s="99" t="s">
        <v>5538</v>
      </c>
      <c r="G342" s="107" t="s">
        <v>3274</v>
      </c>
      <c r="H342" s="99" t="s">
        <v>5537</v>
      </c>
      <c r="I342" s="107" t="s">
        <v>3274</v>
      </c>
      <c r="J342" s="99" t="s">
        <v>5488</v>
      </c>
    </row>
    <row r="343" spans="1:10" ht="17.100000000000001" customHeight="1">
      <c r="A343" s="107" t="s">
        <v>3275</v>
      </c>
      <c r="B343" s="99" t="s">
        <v>5490</v>
      </c>
      <c r="C343" s="107" t="s">
        <v>3275</v>
      </c>
      <c r="D343" s="99" t="s">
        <v>5667</v>
      </c>
      <c r="E343" s="107" t="s">
        <v>3275</v>
      </c>
      <c r="F343" s="99" t="s">
        <v>5694</v>
      </c>
      <c r="G343" s="107" t="s">
        <v>3275</v>
      </c>
      <c r="H343" s="99" t="s">
        <v>5701</v>
      </c>
      <c r="I343" s="107" t="s">
        <v>3275</v>
      </c>
      <c r="J343" s="99" t="s">
        <v>4113</v>
      </c>
    </row>
    <row r="344" spans="1:10" ht="17.100000000000001" customHeight="1">
      <c r="A344" s="107" t="s">
        <v>3276</v>
      </c>
      <c r="B344" s="99" t="s">
        <v>1054</v>
      </c>
      <c r="C344" s="107" t="s">
        <v>3276</v>
      </c>
      <c r="D344" s="99" t="s">
        <v>5642</v>
      </c>
      <c r="E344" s="107" t="s">
        <v>3276</v>
      </c>
      <c r="F344" s="99" t="s">
        <v>2995</v>
      </c>
      <c r="G344" s="107" t="s">
        <v>3276</v>
      </c>
      <c r="H344" s="99" t="s">
        <v>5393</v>
      </c>
      <c r="I344" s="107" t="s">
        <v>3276</v>
      </c>
      <c r="J344" s="99" t="s">
        <v>1212</v>
      </c>
    </row>
    <row r="345" spans="1:10" ht="17.100000000000001" customHeight="1">
      <c r="A345" s="107" t="s">
        <v>3277</v>
      </c>
      <c r="B345" s="99" t="s">
        <v>5666</v>
      </c>
      <c r="C345" s="107" t="s">
        <v>3277</v>
      </c>
      <c r="D345" s="99" t="s">
        <v>5683</v>
      </c>
      <c r="E345" s="107" t="s">
        <v>3277</v>
      </c>
      <c r="F345" s="99" t="s">
        <v>5503</v>
      </c>
      <c r="G345" s="107" t="s">
        <v>3277</v>
      </c>
      <c r="H345" s="99" t="s">
        <v>5502</v>
      </c>
      <c r="I345" s="107" t="s">
        <v>3277</v>
      </c>
      <c r="J345" s="99" t="s">
        <v>5646</v>
      </c>
    </row>
    <row r="346" spans="1:10" ht="17.100000000000001" customHeight="1">
      <c r="A346" s="107" t="s">
        <v>3278</v>
      </c>
      <c r="B346" s="99" t="s">
        <v>5470</v>
      </c>
      <c r="C346" s="107" t="s">
        <v>3278</v>
      </c>
      <c r="D346" s="99" t="s">
        <v>5686</v>
      </c>
      <c r="E346" s="107" t="s">
        <v>3278</v>
      </c>
      <c r="F346" s="99" t="s">
        <v>5611</v>
      </c>
      <c r="G346" s="107" t="s">
        <v>3278</v>
      </c>
      <c r="H346" s="99" t="s">
        <v>5650</v>
      </c>
      <c r="I346" s="107" t="s">
        <v>3278</v>
      </c>
      <c r="J346" s="99" t="s">
        <v>4628</v>
      </c>
    </row>
    <row r="347" spans="1:10" ht="17.100000000000001" customHeight="1">
      <c r="A347" s="107" t="s">
        <v>3279</v>
      </c>
      <c r="B347" s="99" t="s">
        <v>5652</v>
      </c>
      <c r="C347" s="107" t="s">
        <v>3279</v>
      </c>
      <c r="D347" s="99" t="s">
        <v>685</v>
      </c>
      <c r="E347" s="107" t="s">
        <v>3279</v>
      </c>
      <c r="F347" s="99" t="s">
        <v>5465</v>
      </c>
      <c r="G347" s="107" t="s">
        <v>3279</v>
      </c>
      <c r="H347" s="99" t="s">
        <v>2467</v>
      </c>
      <c r="I347" s="107" t="s">
        <v>3279</v>
      </c>
      <c r="J347" s="99" t="s">
        <v>4903</v>
      </c>
    </row>
    <row r="348" spans="1:10" ht="17.100000000000001" customHeight="1">
      <c r="A348" s="107" t="s">
        <v>3280</v>
      </c>
      <c r="B348" s="99" t="s">
        <v>5702</v>
      </c>
      <c r="C348" s="107" t="s">
        <v>3280</v>
      </c>
      <c r="D348" s="99" t="s">
        <v>5463</v>
      </c>
      <c r="E348" s="107" t="s">
        <v>3280</v>
      </c>
      <c r="F348" s="99" t="s">
        <v>5613</v>
      </c>
      <c r="G348" s="107" t="s">
        <v>3280</v>
      </c>
      <c r="H348" s="99" t="s">
        <v>5513</v>
      </c>
      <c r="I348" s="107" t="s">
        <v>3280</v>
      </c>
      <c r="J348" s="99" t="s">
        <v>5639</v>
      </c>
    </row>
    <row r="349" spans="1:10" ht="17.100000000000001" customHeight="1">
      <c r="A349" s="107" t="s">
        <v>3281</v>
      </c>
      <c r="B349" s="99" t="s">
        <v>5751</v>
      </c>
      <c r="C349" s="107" t="s">
        <v>3281</v>
      </c>
      <c r="D349" s="99" t="s">
        <v>5621</v>
      </c>
      <c r="E349" s="107" t="s">
        <v>3281</v>
      </c>
      <c r="F349" s="99" t="s">
        <v>5483</v>
      </c>
      <c r="G349" s="107" t="s">
        <v>3281</v>
      </c>
      <c r="H349" s="99" t="s">
        <v>5607</v>
      </c>
      <c r="I349" s="107" t="s">
        <v>3281</v>
      </c>
      <c r="J349" s="99" t="s">
        <v>5685</v>
      </c>
    </row>
    <row r="350" spans="1:10" ht="17.100000000000001" customHeight="1">
      <c r="A350" s="107" t="s">
        <v>3282</v>
      </c>
      <c r="B350" s="99" t="s">
        <v>5676</v>
      </c>
      <c r="C350" s="107" t="s">
        <v>3282</v>
      </c>
      <c r="D350" s="99" t="s">
        <v>5679</v>
      </c>
      <c r="E350" s="107" t="s">
        <v>3282</v>
      </c>
      <c r="F350" s="99" t="s">
        <v>5492</v>
      </c>
      <c r="G350" s="107" t="s">
        <v>3282</v>
      </c>
      <c r="H350" s="99" t="s">
        <v>5511</v>
      </c>
      <c r="I350" s="107" t="s">
        <v>3282</v>
      </c>
      <c r="J350" s="99" t="s">
        <v>5092</v>
      </c>
    </row>
    <row r="351" spans="1:10" ht="17.100000000000001" customHeight="1">
      <c r="A351"/>
      <c r="C351"/>
      <c r="E351"/>
      <c r="G351"/>
      <c r="I351"/>
    </row>
    <row r="352" spans="1:10" ht="17.100000000000001" customHeight="1">
      <c r="A352"/>
      <c r="C352"/>
      <c r="E352"/>
      <c r="G352"/>
      <c r="I352"/>
    </row>
    <row r="353" spans="1:10" ht="17.100000000000001" customHeight="1">
      <c r="A353" s="106" t="s">
        <v>5831</v>
      </c>
      <c r="B353" s="106"/>
      <c r="C353" s="106" t="s">
        <v>5832</v>
      </c>
      <c r="D353" s="106"/>
      <c r="E353" s="106" t="s">
        <v>5833</v>
      </c>
      <c r="F353" s="106"/>
      <c r="G353" s="106" t="s">
        <v>5834</v>
      </c>
      <c r="H353" s="106"/>
      <c r="I353" s="106" t="s">
        <v>5835</v>
      </c>
    </row>
    <row r="354" spans="1:10" ht="17.100000000000001" customHeight="1">
      <c r="A354" s="107" t="s">
        <v>2486</v>
      </c>
      <c r="B354" s="99" t="s">
        <v>5699</v>
      </c>
      <c r="C354" s="107" t="s">
        <v>2486</v>
      </c>
      <c r="D354" s="99" t="s">
        <v>5656</v>
      </c>
      <c r="E354" s="107" t="s">
        <v>2486</v>
      </c>
      <c r="F354" s="99" t="s">
        <v>5640</v>
      </c>
      <c r="G354" s="107" t="s">
        <v>2486</v>
      </c>
      <c r="H354" s="99" t="s">
        <v>4140</v>
      </c>
      <c r="I354" s="107" t="s">
        <v>2486</v>
      </c>
      <c r="J354" s="99" t="s">
        <v>118</v>
      </c>
    </row>
    <row r="355" spans="1:10" ht="17.100000000000001" customHeight="1">
      <c r="A355" s="107" t="s">
        <v>2487</v>
      </c>
      <c r="B355" s="99" t="s">
        <v>5434</v>
      </c>
      <c r="C355" s="107" t="s">
        <v>2487</v>
      </c>
      <c r="D355" s="99" t="s">
        <v>5632</v>
      </c>
      <c r="E355" s="107" t="s">
        <v>2487</v>
      </c>
      <c r="F355" s="99" t="s">
        <v>5620</v>
      </c>
      <c r="G355" s="107" t="s">
        <v>2487</v>
      </c>
      <c r="H355" s="99" t="s">
        <v>4579</v>
      </c>
      <c r="I355" s="107" t="s">
        <v>2487</v>
      </c>
      <c r="J355" s="99" t="s">
        <v>5581</v>
      </c>
    </row>
    <row r="356" spans="1:10" ht="17.100000000000001" customHeight="1">
      <c r="A356" s="107" t="s">
        <v>2488</v>
      </c>
      <c r="B356" s="99" t="s">
        <v>5741</v>
      </c>
      <c r="C356" s="107" t="s">
        <v>2488</v>
      </c>
      <c r="D356" s="99" t="s">
        <v>5645</v>
      </c>
      <c r="E356" s="107" t="s">
        <v>2488</v>
      </c>
      <c r="F356" s="99" t="s">
        <v>5600</v>
      </c>
      <c r="G356" s="107" t="s">
        <v>2488</v>
      </c>
      <c r="H356" s="99" t="s">
        <v>5608</v>
      </c>
      <c r="I356" s="107" t="s">
        <v>2488</v>
      </c>
      <c r="J356" s="99" t="s">
        <v>5539</v>
      </c>
    </row>
    <row r="357" spans="1:10" ht="17.100000000000001" customHeight="1">
      <c r="A357" s="107" t="s">
        <v>2625</v>
      </c>
      <c r="B357" s="99" t="s">
        <v>5506</v>
      </c>
      <c r="C357" s="107" t="s">
        <v>2625</v>
      </c>
      <c r="D357" s="99" t="s">
        <v>2034</v>
      </c>
      <c r="E357" s="107" t="s">
        <v>2625</v>
      </c>
      <c r="F357" s="99" t="s">
        <v>5484</v>
      </c>
      <c r="G357" s="107" t="s">
        <v>2625</v>
      </c>
      <c r="H357" s="99" t="s">
        <v>502</v>
      </c>
      <c r="I357" s="107" t="s">
        <v>2625</v>
      </c>
      <c r="J357" s="99" t="s">
        <v>5703</v>
      </c>
    </row>
    <row r="358" spans="1:10" ht="17.100000000000001" customHeight="1">
      <c r="A358" s="107" t="s">
        <v>2626</v>
      </c>
      <c r="B358" s="99" t="s">
        <v>2162</v>
      </c>
      <c r="C358" s="107" t="s">
        <v>2626</v>
      </c>
      <c r="D358" s="99" t="s">
        <v>5252</v>
      </c>
      <c r="E358" s="107" t="s">
        <v>2626</v>
      </c>
      <c r="F358" s="99" t="s">
        <v>4327</v>
      </c>
      <c r="G358" s="107" t="s">
        <v>2626</v>
      </c>
      <c r="H358" s="99" t="s">
        <v>5674</v>
      </c>
      <c r="I358" s="107" t="s">
        <v>2626</v>
      </c>
      <c r="J358" s="99" t="s">
        <v>5602</v>
      </c>
    </row>
    <row r="359" spans="1:10" ht="17.100000000000001" customHeight="1">
      <c r="A359" s="107" t="s">
        <v>2627</v>
      </c>
      <c r="B359" s="99" t="s">
        <v>5861</v>
      </c>
      <c r="C359" s="107" t="s">
        <v>2627</v>
      </c>
      <c r="D359" s="99" t="s">
        <v>4646</v>
      </c>
      <c r="E359" s="107" t="s">
        <v>2627</v>
      </c>
      <c r="F359" s="99" t="s">
        <v>5599</v>
      </c>
      <c r="G359" s="107" t="s">
        <v>2627</v>
      </c>
      <c r="H359" s="99" t="s">
        <v>5860</v>
      </c>
      <c r="I359" s="107" t="s">
        <v>2627</v>
      </c>
      <c r="J359" s="99" t="s">
        <v>5497</v>
      </c>
    </row>
    <row r="360" spans="1:10" ht="17.100000000000001" customHeight="1">
      <c r="A360" s="107" t="s">
        <v>2492</v>
      </c>
      <c r="B360" s="99" t="s">
        <v>5451</v>
      </c>
      <c r="C360" s="107" t="s">
        <v>2492</v>
      </c>
      <c r="D360" s="99" t="s">
        <v>2047</v>
      </c>
      <c r="E360" s="107" t="s">
        <v>2492</v>
      </c>
      <c r="F360" s="99" t="s">
        <v>5677</v>
      </c>
      <c r="G360" s="107" t="s">
        <v>2492</v>
      </c>
      <c r="H360" s="99" t="s">
        <v>5467</v>
      </c>
      <c r="I360" s="107" t="s">
        <v>2492</v>
      </c>
      <c r="J360" s="99" t="s">
        <v>978</v>
      </c>
    </row>
    <row r="361" spans="1:10" ht="17.100000000000001" customHeight="1">
      <c r="A361" s="107" t="s">
        <v>2493</v>
      </c>
      <c r="B361" s="99" t="s">
        <v>5748</v>
      </c>
      <c r="C361" s="107" t="s">
        <v>2493</v>
      </c>
      <c r="D361" s="99" t="s">
        <v>3969</v>
      </c>
      <c r="E361" s="107" t="s">
        <v>2493</v>
      </c>
      <c r="F361" s="99" t="s">
        <v>5643</v>
      </c>
      <c r="G361" s="107" t="s">
        <v>2493</v>
      </c>
      <c r="H361" s="99" t="s">
        <v>5724</v>
      </c>
      <c r="I361" s="107" t="s">
        <v>2493</v>
      </c>
      <c r="J361" s="99" t="s">
        <v>5487</v>
      </c>
    </row>
    <row r="362" spans="1:10" ht="17.100000000000001" customHeight="1">
      <c r="A362" s="107" t="s">
        <v>2494</v>
      </c>
      <c r="B362" s="99" t="s">
        <v>5682</v>
      </c>
      <c r="C362" s="107" t="s">
        <v>2494</v>
      </c>
      <c r="D362" s="99" t="s">
        <v>5655</v>
      </c>
      <c r="E362" s="107" t="s">
        <v>2494</v>
      </c>
      <c r="F362" s="99" t="s">
        <v>5475</v>
      </c>
      <c r="G362" s="107" t="s">
        <v>2494</v>
      </c>
      <c r="H362" s="99" t="s">
        <v>677</v>
      </c>
      <c r="I362" s="107" t="s">
        <v>2494</v>
      </c>
      <c r="J362" s="99" t="s">
        <v>5733</v>
      </c>
    </row>
    <row r="363" spans="1:10" ht="17.100000000000001" customHeight="1">
      <c r="A363" s="107" t="s">
        <v>2495</v>
      </c>
      <c r="B363" s="99" t="s">
        <v>5739</v>
      </c>
      <c r="C363" s="107" t="s">
        <v>2495</v>
      </c>
      <c r="D363" s="99" t="s">
        <v>5238</v>
      </c>
      <c r="E363" s="107" t="s">
        <v>2495</v>
      </c>
      <c r="F363" s="99" t="s">
        <v>3864</v>
      </c>
      <c r="G363" s="107" t="s">
        <v>2495</v>
      </c>
      <c r="H363" s="99" t="s">
        <v>5489</v>
      </c>
      <c r="I363" s="107" t="s">
        <v>2495</v>
      </c>
      <c r="J363" s="99" t="s">
        <v>4944</v>
      </c>
    </row>
    <row r="364" spans="1:10" ht="17.100000000000001" customHeight="1">
      <c r="A364" s="107" t="s">
        <v>2496</v>
      </c>
      <c r="B364" s="99" t="s">
        <v>5603</v>
      </c>
      <c r="C364" s="107" t="s">
        <v>2496</v>
      </c>
      <c r="D364" s="99" t="s">
        <v>5507</v>
      </c>
      <c r="E364" s="107" t="s">
        <v>2496</v>
      </c>
      <c r="F364" s="99" t="s">
        <v>4429</v>
      </c>
      <c r="G364" s="107" t="s">
        <v>2496</v>
      </c>
      <c r="H364" s="99" t="s">
        <v>2334</v>
      </c>
      <c r="I364" s="107" t="s">
        <v>2496</v>
      </c>
      <c r="J364" s="99" t="s">
        <v>5512</v>
      </c>
    </row>
    <row r="365" spans="1:10" ht="17.100000000000001" customHeight="1">
      <c r="A365" s="107" t="s">
        <v>2497</v>
      </c>
      <c r="B365" s="99" t="s">
        <v>5496</v>
      </c>
      <c r="C365" s="107" t="s">
        <v>2497</v>
      </c>
      <c r="D365" s="99" t="s">
        <v>5519</v>
      </c>
      <c r="E365" s="107" t="s">
        <v>2497</v>
      </c>
      <c r="F365" s="99" t="s">
        <v>5450</v>
      </c>
      <c r="G365" s="107" t="s">
        <v>2497</v>
      </c>
      <c r="H365" s="99" t="s">
        <v>5615</v>
      </c>
      <c r="I365" s="107" t="s">
        <v>2497</v>
      </c>
      <c r="J365" s="99" t="s">
        <v>5218</v>
      </c>
    </row>
    <row r="366" spans="1:10" ht="17.100000000000001" customHeight="1">
      <c r="A366" s="107" t="s">
        <v>2498</v>
      </c>
      <c r="B366" s="99" t="s">
        <v>5589</v>
      </c>
      <c r="C366" s="107" t="s">
        <v>2498</v>
      </c>
      <c r="D366" s="99" t="s">
        <v>5744</v>
      </c>
      <c r="E366" s="107" t="s">
        <v>2498</v>
      </c>
      <c r="F366" s="99" t="s">
        <v>5664</v>
      </c>
      <c r="G366" s="107" t="s">
        <v>2498</v>
      </c>
      <c r="H366" s="99" t="s">
        <v>4533</v>
      </c>
      <c r="I366" s="107" t="s">
        <v>2498</v>
      </c>
      <c r="J366" s="99" t="s">
        <v>5731</v>
      </c>
    </row>
    <row r="367" spans="1:10" ht="17.100000000000001" customHeight="1">
      <c r="A367" s="107" t="s">
        <v>3272</v>
      </c>
      <c r="B367" s="99" t="s">
        <v>3721</v>
      </c>
      <c r="C367" s="107" t="s">
        <v>3272</v>
      </c>
      <c r="D367" s="99" t="s">
        <v>3978</v>
      </c>
      <c r="E367" s="107" t="s">
        <v>3272</v>
      </c>
      <c r="F367" s="99" t="s">
        <v>5435</v>
      </c>
      <c r="G367" s="107" t="s">
        <v>3272</v>
      </c>
      <c r="H367" s="99" t="s">
        <v>5610</v>
      </c>
      <c r="I367" s="107" t="s">
        <v>3272</v>
      </c>
      <c r="J367" s="99" t="s">
        <v>3980</v>
      </c>
    </row>
    <row r="368" spans="1:10" ht="17.100000000000001" customHeight="1">
      <c r="A368" s="107" t="s">
        <v>3273</v>
      </c>
      <c r="B368" s="99" t="s">
        <v>5672</v>
      </c>
      <c r="C368" s="107" t="s">
        <v>3273</v>
      </c>
      <c r="D368" s="99" t="s">
        <v>4123</v>
      </c>
      <c r="E368" s="107" t="s">
        <v>3273</v>
      </c>
      <c r="F368" s="99" t="s">
        <v>4323</v>
      </c>
      <c r="G368" s="107" t="s">
        <v>3273</v>
      </c>
      <c r="H368" s="99" t="s">
        <v>5740</v>
      </c>
      <c r="I368" s="107" t="s">
        <v>3273</v>
      </c>
      <c r="J368" s="99" t="s">
        <v>5529</v>
      </c>
    </row>
    <row r="369" spans="1:14" ht="17.100000000000001" customHeight="1">
      <c r="A369" s="107" t="s">
        <v>3274</v>
      </c>
      <c r="B369" s="99" t="s">
        <v>5635</v>
      </c>
      <c r="C369" s="107" t="s">
        <v>3274</v>
      </c>
      <c r="D369" s="99" t="s">
        <v>2157</v>
      </c>
      <c r="E369" s="107" t="s">
        <v>3274</v>
      </c>
      <c r="F369" s="99" t="s">
        <v>4644</v>
      </c>
      <c r="G369" s="107" t="s">
        <v>3274</v>
      </c>
      <c r="H369" s="99" t="s">
        <v>5446</v>
      </c>
      <c r="I369" s="107" t="s">
        <v>3274</v>
      </c>
      <c r="J369" s="99" t="s">
        <v>3214</v>
      </c>
    </row>
    <row r="370" spans="1:14" ht="17.100000000000001" customHeight="1">
      <c r="A370" s="107" t="s">
        <v>3275</v>
      </c>
      <c r="B370" s="99" t="s">
        <v>5508</v>
      </c>
      <c r="C370" s="107" t="s">
        <v>3275</v>
      </c>
      <c r="D370" s="99" t="s">
        <v>3818</v>
      </c>
      <c r="E370" s="107" t="s">
        <v>3275</v>
      </c>
      <c r="F370" s="99" t="s">
        <v>5708</v>
      </c>
      <c r="G370" s="107" t="s">
        <v>3275</v>
      </c>
      <c r="H370" s="99" t="s">
        <v>2955</v>
      </c>
      <c r="I370" s="107" t="s">
        <v>3275</v>
      </c>
      <c r="J370" s="99" t="s">
        <v>5565</v>
      </c>
    </row>
    <row r="371" spans="1:14" ht="17.100000000000001" customHeight="1">
      <c r="A371" s="107" t="s">
        <v>3276</v>
      </c>
      <c r="B371" s="99" t="s">
        <v>5735</v>
      </c>
      <c r="C371" s="107" t="s">
        <v>3276</v>
      </c>
      <c r="D371" s="99" t="s">
        <v>5712</v>
      </c>
      <c r="E371" s="107" t="s">
        <v>3276</v>
      </c>
      <c r="F371" s="99" t="s">
        <v>2413</v>
      </c>
      <c r="G371" s="107" t="s">
        <v>3276</v>
      </c>
      <c r="H371" s="99" t="s">
        <v>5752</v>
      </c>
      <c r="I371" s="107" t="s">
        <v>3276</v>
      </c>
      <c r="J371" s="99" t="s">
        <v>5514</v>
      </c>
    </row>
    <row r="372" spans="1:14" ht="17.100000000000001" customHeight="1">
      <c r="A372" s="107" t="s">
        <v>3277</v>
      </c>
      <c r="B372" s="99" t="s">
        <v>5457</v>
      </c>
      <c r="C372" s="107" t="s">
        <v>3277</v>
      </c>
      <c r="D372" s="99" t="s">
        <v>5242</v>
      </c>
      <c r="E372" s="107" t="s">
        <v>3277</v>
      </c>
      <c r="F372" s="99" t="s">
        <v>5659</v>
      </c>
      <c r="G372" s="107" t="s">
        <v>3277</v>
      </c>
      <c r="H372" s="99" t="s">
        <v>5440</v>
      </c>
      <c r="I372" s="107" t="s">
        <v>3277</v>
      </c>
      <c r="J372" s="99" t="s">
        <v>5669</v>
      </c>
    </row>
    <row r="373" spans="1:14" ht="17.100000000000001" customHeight="1">
      <c r="A373" s="107" t="s">
        <v>3278</v>
      </c>
      <c r="B373" s="99" t="s">
        <v>5455</v>
      </c>
      <c r="C373" s="107" t="s">
        <v>3278</v>
      </c>
      <c r="D373" s="99" t="s">
        <v>1646</v>
      </c>
      <c r="E373" s="107" t="s">
        <v>3278</v>
      </c>
      <c r="F373" s="99" t="s">
        <v>4414</v>
      </c>
      <c r="G373" s="107" t="s">
        <v>3278</v>
      </c>
      <c r="H373" s="99" t="s">
        <v>5725</v>
      </c>
      <c r="I373" s="107" t="s">
        <v>3278</v>
      </c>
      <c r="J373" s="99" t="s">
        <v>5493</v>
      </c>
    </row>
    <row r="374" spans="1:14" ht="17.100000000000001" customHeight="1">
      <c r="A374" s="107" t="s">
        <v>3279</v>
      </c>
      <c r="B374" s="99" t="s">
        <v>1079</v>
      </c>
      <c r="C374" s="107" t="s">
        <v>3279</v>
      </c>
      <c r="D374" s="99" t="s">
        <v>5637</v>
      </c>
      <c r="E374" s="107" t="s">
        <v>3279</v>
      </c>
      <c r="F374" s="99" t="s">
        <v>5429</v>
      </c>
      <c r="G374" s="107" t="s">
        <v>3279</v>
      </c>
      <c r="H374" s="99" t="s">
        <v>4483</v>
      </c>
      <c r="I374" s="107" t="s">
        <v>3279</v>
      </c>
      <c r="J374" s="99" t="s">
        <v>5626</v>
      </c>
    </row>
    <row r="375" spans="1:14" ht="17.100000000000001" customHeight="1">
      <c r="A375" s="107" t="s">
        <v>3280</v>
      </c>
      <c r="B375" s="99" t="s">
        <v>5606</v>
      </c>
      <c r="C375" s="107" t="s">
        <v>3280</v>
      </c>
      <c r="D375" s="99" t="s">
        <v>5532</v>
      </c>
      <c r="E375" s="107" t="s">
        <v>3280</v>
      </c>
      <c r="F375" s="99" t="s">
        <v>5680</v>
      </c>
      <c r="G375" s="107" t="s">
        <v>3280</v>
      </c>
      <c r="H375" s="99" t="s">
        <v>3913</v>
      </c>
      <c r="I375" s="107" t="s">
        <v>3280</v>
      </c>
      <c r="J375" s="99" t="s">
        <v>5605</v>
      </c>
    </row>
    <row r="376" spans="1:14" ht="17.100000000000001" customHeight="1">
      <c r="A376" s="107" t="s">
        <v>3281</v>
      </c>
      <c r="B376" s="99" t="s">
        <v>5587</v>
      </c>
      <c r="C376" s="107" t="s">
        <v>3281</v>
      </c>
      <c r="D376" s="99" t="s">
        <v>5498</v>
      </c>
      <c r="E376" s="107" t="s">
        <v>3281</v>
      </c>
      <c r="F376" s="99" t="s">
        <v>5406</v>
      </c>
      <c r="G376" s="107" t="s">
        <v>3281</v>
      </c>
      <c r="H376" s="99" t="s">
        <v>591</v>
      </c>
      <c r="I376" s="107" t="s">
        <v>3281</v>
      </c>
      <c r="J376" s="99" t="s">
        <v>5523</v>
      </c>
    </row>
    <row r="377" spans="1:14" ht="17.100000000000001" customHeight="1">
      <c r="A377" s="107" t="s">
        <v>3282</v>
      </c>
      <c r="B377" s="99" t="s">
        <v>4951</v>
      </c>
      <c r="C377" s="107" t="s">
        <v>3282</v>
      </c>
      <c r="D377" s="99" t="s">
        <v>4406</v>
      </c>
      <c r="E377" s="107" t="s">
        <v>3282</v>
      </c>
      <c r="F377" s="99" t="s">
        <v>5719</v>
      </c>
      <c r="G377" s="107" t="s">
        <v>3282</v>
      </c>
      <c r="H377" s="99" t="s">
        <v>4103</v>
      </c>
      <c r="I377" s="107" t="s">
        <v>3282</v>
      </c>
      <c r="J377" s="99" t="s">
        <v>5458</v>
      </c>
    </row>
    <row r="378" spans="1:14" ht="17.100000000000001" customHeight="1">
      <c r="D378" s="8"/>
      <c r="E378"/>
      <c r="G378"/>
    </row>
    <row r="379" spans="1:14" ht="17.100000000000001" customHeight="1">
      <c r="A379"/>
      <c r="F379" s="9" t="s">
        <v>5260</v>
      </c>
    </row>
    <row r="381" spans="1:14" ht="17.100000000000001" customHeight="1">
      <c r="B381" s="5">
        <v>42606</v>
      </c>
      <c r="D381" s="5">
        <f>B381+1</f>
        <v>42607</v>
      </c>
      <c r="F381" s="5">
        <f>D381+1</f>
        <v>42608</v>
      </c>
      <c r="H381" s="5">
        <f>F381+1</f>
        <v>42609</v>
      </c>
      <c r="J381" s="5">
        <f>H381+1</f>
        <v>42610</v>
      </c>
    </row>
    <row r="382" spans="1:14" ht="17.100000000000001" customHeight="1">
      <c r="A382" s="3" t="s">
        <v>3402</v>
      </c>
      <c r="C382" s="3" t="s">
        <v>3402</v>
      </c>
      <c r="E382" s="3" t="s">
        <v>3402</v>
      </c>
      <c r="G382" s="3" t="s">
        <v>3402</v>
      </c>
      <c r="I382" s="3" t="s">
        <v>3402</v>
      </c>
      <c r="K382" t="s">
        <v>142</v>
      </c>
    </row>
    <row r="383" spans="1:14" ht="17.100000000000001" customHeight="1">
      <c r="A383" s="34" t="s">
        <v>2486</v>
      </c>
      <c r="B383" s="101" t="s">
        <v>5186</v>
      </c>
      <c r="C383" s="34" t="s">
        <v>2486</v>
      </c>
      <c r="D383" s="101" t="s">
        <v>5164</v>
      </c>
      <c r="E383" s="34" t="s">
        <v>2486</v>
      </c>
      <c r="F383" s="101" t="s">
        <v>5125</v>
      </c>
      <c r="G383" s="34" t="s">
        <v>2486</v>
      </c>
      <c r="H383" s="101" t="s">
        <v>5231</v>
      </c>
      <c r="I383" s="34" t="s">
        <v>2486</v>
      </c>
      <c r="J383" s="99" t="s">
        <v>4574</v>
      </c>
      <c r="K383" t="s">
        <v>4255</v>
      </c>
    </row>
    <row r="384" spans="1:14" ht="17.100000000000001" customHeight="1">
      <c r="A384" s="34" t="s">
        <v>2487</v>
      </c>
      <c r="B384" s="101" t="s">
        <v>5191</v>
      </c>
      <c r="C384" s="34" t="s">
        <v>2487</v>
      </c>
      <c r="D384" s="101" t="s">
        <v>5209</v>
      </c>
      <c r="E384" s="34" t="s">
        <v>2487</v>
      </c>
      <c r="F384" s="101" t="s">
        <v>4995</v>
      </c>
      <c r="G384" s="34" t="s">
        <v>2487</v>
      </c>
      <c r="H384" s="101" t="s">
        <v>986</v>
      </c>
      <c r="I384" s="34" t="s">
        <v>2487</v>
      </c>
      <c r="J384" s="101" t="s">
        <v>5008</v>
      </c>
      <c r="K384" t="s">
        <v>5262</v>
      </c>
      <c r="M384" s="34"/>
      <c r="N384" s="10"/>
    </row>
    <row r="385" spans="1:14" ht="17.100000000000001" customHeight="1">
      <c r="A385" s="34" t="s">
        <v>2488</v>
      </c>
      <c r="B385" s="101" t="s">
        <v>5275</v>
      </c>
      <c r="C385" s="34" t="s">
        <v>2488</v>
      </c>
      <c r="D385" s="101" t="s">
        <v>4968</v>
      </c>
      <c r="E385" s="34" t="s">
        <v>2488</v>
      </c>
      <c r="F385" s="101" t="s">
        <v>5018</v>
      </c>
      <c r="G385" s="34" t="s">
        <v>2488</v>
      </c>
      <c r="H385" s="101" t="s">
        <v>5254</v>
      </c>
      <c r="I385" s="34" t="s">
        <v>2488</v>
      </c>
      <c r="J385" s="101" t="s">
        <v>5044</v>
      </c>
      <c r="K385" t="s">
        <v>950</v>
      </c>
      <c r="M385" s="34"/>
      <c r="N385" s="10"/>
    </row>
    <row r="386" spans="1:14" ht="17.100000000000001" customHeight="1">
      <c r="A386" s="34" t="s">
        <v>2625</v>
      </c>
      <c r="B386" s="101" t="s">
        <v>5028</v>
      </c>
      <c r="C386" s="34" t="s">
        <v>2625</v>
      </c>
      <c r="D386" s="101" t="s">
        <v>5040</v>
      </c>
      <c r="E386" s="34" t="s">
        <v>2625</v>
      </c>
      <c r="F386" s="101" t="s">
        <v>5037</v>
      </c>
      <c r="G386" s="34" t="s">
        <v>2625</v>
      </c>
      <c r="H386" s="101" t="s">
        <v>5194</v>
      </c>
      <c r="I386" s="34" t="s">
        <v>2625</v>
      </c>
      <c r="J386" s="101" t="s">
        <v>5118</v>
      </c>
      <c r="K386" t="s">
        <v>616</v>
      </c>
      <c r="M386" s="34"/>
      <c r="N386" s="10"/>
    </row>
    <row r="387" spans="1:14" ht="17.100000000000001" customHeight="1">
      <c r="A387" s="34" t="s">
        <v>2626</v>
      </c>
      <c r="B387" s="101" t="s">
        <v>5225</v>
      </c>
      <c r="C387" s="34" t="s">
        <v>2626</v>
      </c>
      <c r="D387" s="101" t="s">
        <v>5006</v>
      </c>
      <c r="E387" s="34" t="s">
        <v>2626</v>
      </c>
      <c r="F387" s="101" t="s">
        <v>4329</v>
      </c>
      <c r="G387" s="34" t="s">
        <v>2626</v>
      </c>
      <c r="H387" s="101" t="s">
        <v>5113</v>
      </c>
      <c r="I387" s="34" t="s">
        <v>2626</v>
      </c>
      <c r="J387" s="101" t="s">
        <v>5174</v>
      </c>
      <c r="K387" t="s">
        <v>5263</v>
      </c>
      <c r="M387" s="34"/>
      <c r="N387" s="10"/>
    </row>
    <row r="388" spans="1:14" ht="17.100000000000001" customHeight="1">
      <c r="A388" s="34" t="s">
        <v>2627</v>
      </c>
      <c r="B388" s="101" t="s">
        <v>4972</v>
      </c>
      <c r="C388" s="34" t="s">
        <v>2627</v>
      </c>
      <c r="D388" s="101" t="s">
        <v>4999</v>
      </c>
      <c r="E388" s="34" t="s">
        <v>2627</v>
      </c>
      <c r="F388" s="101" t="s">
        <v>5182</v>
      </c>
      <c r="G388" s="34" t="s">
        <v>2627</v>
      </c>
      <c r="H388" s="101" t="s">
        <v>5156</v>
      </c>
      <c r="I388" s="34" t="s">
        <v>2627</v>
      </c>
      <c r="J388" s="101" t="s">
        <v>5135</v>
      </c>
      <c r="K388" t="s">
        <v>1649</v>
      </c>
      <c r="M388" s="34"/>
      <c r="N388" s="10"/>
    </row>
    <row r="389" spans="1:14" ht="17.100000000000001" customHeight="1">
      <c r="A389" s="34" t="s">
        <v>2492</v>
      </c>
      <c r="B389" s="101" t="s">
        <v>5051</v>
      </c>
      <c r="C389" s="34" t="s">
        <v>2492</v>
      </c>
      <c r="D389" s="101" t="s">
        <v>4984</v>
      </c>
      <c r="E389" s="34" t="s">
        <v>2492</v>
      </c>
      <c r="F389" s="101" t="s">
        <v>5184</v>
      </c>
      <c r="G389" s="34" t="s">
        <v>2492</v>
      </c>
      <c r="H389" s="101" t="s">
        <v>5204</v>
      </c>
      <c r="I389" s="34" t="s">
        <v>2492</v>
      </c>
      <c r="J389" s="101" t="s">
        <v>5205</v>
      </c>
      <c r="K389" t="s">
        <v>4662</v>
      </c>
      <c r="M389" s="34"/>
      <c r="N389" s="10"/>
    </row>
    <row r="390" spans="1:14" ht="17.100000000000001" customHeight="1">
      <c r="A390" s="34" t="s">
        <v>2493</v>
      </c>
      <c r="B390" s="101" t="s">
        <v>5147</v>
      </c>
      <c r="C390" s="34" t="s">
        <v>2493</v>
      </c>
      <c r="D390" s="101" t="s">
        <v>5152</v>
      </c>
      <c r="E390" s="34" t="s">
        <v>2493</v>
      </c>
      <c r="F390" s="101" t="s">
        <v>2209</v>
      </c>
      <c r="G390" s="34" t="s">
        <v>2493</v>
      </c>
      <c r="H390" s="101" t="s">
        <v>5025</v>
      </c>
      <c r="I390" s="34" t="s">
        <v>2493</v>
      </c>
      <c r="J390" s="101" t="s">
        <v>5249</v>
      </c>
      <c r="K390" t="s">
        <v>952</v>
      </c>
      <c r="M390" s="34"/>
      <c r="N390" s="10"/>
    </row>
    <row r="391" spans="1:14" ht="17.100000000000001" customHeight="1">
      <c r="A391" s="34" t="s">
        <v>2494</v>
      </c>
      <c r="B391" s="101" t="s">
        <v>5027</v>
      </c>
      <c r="C391" s="34" t="s">
        <v>2494</v>
      </c>
      <c r="D391" s="101" t="s">
        <v>4992</v>
      </c>
      <c r="E391" s="34" t="s">
        <v>2494</v>
      </c>
      <c r="F391" s="101" t="s">
        <v>5024</v>
      </c>
      <c r="G391" s="34" t="s">
        <v>2494</v>
      </c>
      <c r="H391" s="101" t="s">
        <v>5120</v>
      </c>
      <c r="I391" s="34" t="s">
        <v>2494</v>
      </c>
      <c r="J391" s="101" t="s">
        <v>5185</v>
      </c>
      <c r="K391" t="s">
        <v>618</v>
      </c>
      <c r="M391" s="34"/>
      <c r="N391" s="10"/>
    </row>
    <row r="392" spans="1:14" ht="17.100000000000001" customHeight="1">
      <c r="A392" s="34" t="s">
        <v>2495</v>
      </c>
      <c r="B392" s="101" t="s">
        <v>4941</v>
      </c>
      <c r="C392" s="34" t="s">
        <v>2495</v>
      </c>
      <c r="D392" s="101" t="s">
        <v>351</v>
      </c>
      <c r="E392" s="34" t="s">
        <v>2495</v>
      </c>
      <c r="F392" s="101" t="s">
        <v>5206</v>
      </c>
      <c r="G392" s="34" t="s">
        <v>2495</v>
      </c>
      <c r="H392" s="101" t="s">
        <v>5151</v>
      </c>
      <c r="I392" s="34" t="s">
        <v>2495</v>
      </c>
      <c r="J392" s="101" t="s">
        <v>4072</v>
      </c>
      <c r="K392" t="s">
        <v>5264</v>
      </c>
      <c r="M392" s="34"/>
      <c r="N392" s="10"/>
    </row>
    <row r="393" spans="1:14" ht="17.100000000000001" customHeight="1">
      <c r="A393" s="34" t="s">
        <v>2496</v>
      </c>
      <c r="B393" s="101" t="s">
        <v>5193</v>
      </c>
      <c r="C393" s="34" t="s">
        <v>2496</v>
      </c>
      <c r="D393" s="101" t="s">
        <v>5053</v>
      </c>
      <c r="E393" s="34" t="s">
        <v>2496</v>
      </c>
      <c r="F393" s="101" t="s">
        <v>5223</v>
      </c>
      <c r="G393" s="34" t="s">
        <v>2496</v>
      </c>
      <c r="H393" s="101" t="s">
        <v>5161</v>
      </c>
      <c r="I393" s="34" t="s">
        <v>2496</v>
      </c>
      <c r="J393" s="101" t="s">
        <v>5124</v>
      </c>
      <c r="K393" t="s">
        <v>4651</v>
      </c>
      <c r="M393" s="34"/>
      <c r="N393" s="10"/>
    </row>
    <row r="394" spans="1:14" ht="17.100000000000001" customHeight="1">
      <c r="A394" s="34" t="s">
        <v>2497</v>
      </c>
      <c r="B394" s="101" t="s">
        <v>5178</v>
      </c>
      <c r="C394" s="34" t="s">
        <v>2497</v>
      </c>
      <c r="D394" s="101" t="s">
        <v>4985</v>
      </c>
      <c r="E394" s="34" t="s">
        <v>2497</v>
      </c>
      <c r="F394" s="101" t="s">
        <v>5170</v>
      </c>
      <c r="G394" s="34" t="s">
        <v>2497</v>
      </c>
      <c r="H394" s="101" t="s">
        <v>4997</v>
      </c>
      <c r="I394" s="34" t="s">
        <v>2497</v>
      </c>
      <c r="J394" s="101" t="s">
        <v>5139</v>
      </c>
      <c r="K394" t="s">
        <v>2565</v>
      </c>
      <c r="M394" s="34"/>
      <c r="N394" s="10"/>
    </row>
    <row r="395" spans="1:14" ht="17.100000000000001" customHeight="1">
      <c r="A395" s="34" t="s">
        <v>2498</v>
      </c>
      <c r="B395" s="101" t="s">
        <v>5026</v>
      </c>
      <c r="C395" s="34" t="s">
        <v>2498</v>
      </c>
      <c r="D395" s="101" t="s">
        <v>5190</v>
      </c>
      <c r="E395" s="34" t="s">
        <v>2498</v>
      </c>
      <c r="F395" s="101" t="s">
        <v>5176</v>
      </c>
      <c r="G395" s="34" t="s">
        <v>2498</v>
      </c>
      <c r="H395" s="101" t="s">
        <v>5149</v>
      </c>
      <c r="I395" s="34" t="s">
        <v>2498</v>
      </c>
      <c r="J395" s="101" t="s">
        <v>5250</v>
      </c>
      <c r="K395" t="s">
        <v>2610</v>
      </c>
      <c r="M395" s="34"/>
      <c r="N395" s="10"/>
    </row>
    <row r="396" spans="1:14" ht="17.100000000000001" customHeight="1">
      <c r="A396" s="34" t="s">
        <v>3272</v>
      </c>
      <c r="B396" s="101" t="s">
        <v>5203</v>
      </c>
      <c r="C396" s="34" t="s">
        <v>3272</v>
      </c>
      <c r="D396" s="101" t="s">
        <v>4998</v>
      </c>
      <c r="E396" s="34" t="s">
        <v>3272</v>
      </c>
      <c r="F396" s="101" t="s">
        <v>5023</v>
      </c>
      <c r="G396" s="34" t="s">
        <v>3272</v>
      </c>
      <c r="H396" s="101" t="s">
        <v>5005</v>
      </c>
      <c r="I396" s="34" t="s">
        <v>3272</v>
      </c>
      <c r="J396" s="101" t="s">
        <v>5104</v>
      </c>
      <c r="K396" t="s">
        <v>5283</v>
      </c>
      <c r="M396" s="34"/>
      <c r="N396" s="10"/>
    </row>
    <row r="397" spans="1:14" ht="17.100000000000001" customHeight="1">
      <c r="A397" s="34" t="s">
        <v>3273</v>
      </c>
      <c r="B397" s="101" t="s">
        <v>5034</v>
      </c>
      <c r="C397" s="34" t="s">
        <v>3273</v>
      </c>
      <c r="D397" s="101" t="s">
        <v>5158</v>
      </c>
      <c r="E397" s="34" t="s">
        <v>3273</v>
      </c>
      <c r="F397" s="101" t="s">
        <v>4950</v>
      </c>
      <c r="G397" s="34" t="s">
        <v>3273</v>
      </c>
      <c r="H397" s="101" t="s">
        <v>5179</v>
      </c>
      <c r="I397" s="34" t="s">
        <v>3273</v>
      </c>
      <c r="J397" s="101" t="s">
        <v>5093</v>
      </c>
      <c r="K397" s="10" t="s">
        <v>5360</v>
      </c>
      <c r="M397" s="34"/>
      <c r="N397" s="10"/>
    </row>
    <row r="398" spans="1:14" ht="17.100000000000001" customHeight="1">
      <c r="A398" s="34" t="s">
        <v>3274</v>
      </c>
      <c r="B398" s="101" t="s">
        <v>4996</v>
      </c>
      <c r="C398" s="34" t="s">
        <v>3274</v>
      </c>
      <c r="D398" s="101" t="s">
        <v>5173</v>
      </c>
      <c r="E398" s="34" t="s">
        <v>3274</v>
      </c>
      <c r="F398" s="101" t="s">
        <v>5169</v>
      </c>
      <c r="G398" s="34" t="s">
        <v>3274</v>
      </c>
      <c r="H398" s="101" t="s">
        <v>5188</v>
      </c>
      <c r="I398" s="34" t="s">
        <v>3274</v>
      </c>
      <c r="J398" s="101" t="s">
        <v>3465</v>
      </c>
      <c r="K398" t="s">
        <v>5261</v>
      </c>
      <c r="M398" s="34"/>
    </row>
    <row r="399" spans="1:14" ht="17.100000000000001" customHeight="1">
      <c r="A399" s="34" t="s">
        <v>3275</v>
      </c>
      <c r="B399" s="101" t="s">
        <v>5043</v>
      </c>
      <c r="C399" s="34" t="s">
        <v>3275</v>
      </c>
      <c r="D399" s="101" t="s">
        <v>5131</v>
      </c>
      <c r="E399" s="34" t="s">
        <v>3275</v>
      </c>
      <c r="F399" s="101" t="s">
        <v>4990</v>
      </c>
      <c r="G399" s="34" t="s">
        <v>3275</v>
      </c>
      <c r="H399" s="101" t="s">
        <v>5202</v>
      </c>
      <c r="I399" s="34" t="s">
        <v>3275</v>
      </c>
      <c r="J399" s="101" t="s">
        <v>4994</v>
      </c>
      <c r="K399" t="s">
        <v>4673</v>
      </c>
      <c r="M399" s="34"/>
    </row>
    <row r="400" spans="1:14" ht="17.100000000000001" customHeight="1">
      <c r="A400" s="34" t="s">
        <v>3276</v>
      </c>
      <c r="B400" s="101" t="s">
        <v>5029</v>
      </c>
      <c r="C400" s="34" t="s">
        <v>3276</v>
      </c>
      <c r="D400" s="101" t="s">
        <v>5180</v>
      </c>
      <c r="E400" s="34" t="s">
        <v>3276</v>
      </c>
      <c r="F400" s="101" t="s">
        <v>3042</v>
      </c>
      <c r="G400" s="34" t="s">
        <v>3276</v>
      </c>
      <c r="H400" t="s">
        <v>2333</v>
      </c>
      <c r="I400" s="34" t="s">
        <v>3276</v>
      </c>
      <c r="J400" s="101" t="s">
        <v>5234</v>
      </c>
      <c r="K400" t="s">
        <v>4665</v>
      </c>
      <c r="M400" s="34"/>
    </row>
    <row r="401" spans="1:14" ht="17.100000000000001" customHeight="1">
      <c r="A401" s="34" t="s">
        <v>3277</v>
      </c>
      <c r="B401" s="101" t="s">
        <v>5166</v>
      </c>
      <c r="C401" s="34" t="s">
        <v>3277</v>
      </c>
      <c r="D401" s="101" t="s">
        <v>5010</v>
      </c>
      <c r="E401" s="34" t="s">
        <v>3277</v>
      </c>
      <c r="F401" s="101" t="s">
        <v>5032</v>
      </c>
      <c r="G401" s="34" t="s">
        <v>3277</v>
      </c>
      <c r="H401" s="101" t="s">
        <v>2463</v>
      </c>
      <c r="I401" s="34" t="s">
        <v>3277</v>
      </c>
      <c r="J401" s="101" t="s">
        <v>5144</v>
      </c>
      <c r="K401" t="s">
        <v>105</v>
      </c>
      <c r="M401" s="34"/>
    </row>
    <row r="402" spans="1:14" ht="17.100000000000001" customHeight="1">
      <c r="A402" s="34" t="s">
        <v>3278</v>
      </c>
      <c r="B402" s="101" t="s">
        <v>5002</v>
      </c>
      <c r="C402" s="34" t="s">
        <v>3278</v>
      </c>
      <c r="D402" s="101" t="s">
        <v>5189</v>
      </c>
      <c r="E402" s="34" t="s">
        <v>3278</v>
      </c>
      <c r="F402" s="101" t="s">
        <v>5216</v>
      </c>
      <c r="G402" s="34" t="s">
        <v>3278</v>
      </c>
      <c r="H402" s="101" t="s">
        <v>5198</v>
      </c>
      <c r="I402" s="34" t="s">
        <v>3278</v>
      </c>
      <c r="J402" s="101" t="s">
        <v>4952</v>
      </c>
      <c r="K402" t="s">
        <v>1736</v>
      </c>
      <c r="M402" s="34"/>
    </row>
    <row r="403" spans="1:14" ht="17.100000000000001" customHeight="1">
      <c r="A403" s="34" t="s">
        <v>3279</v>
      </c>
      <c r="B403" s="101" t="s">
        <v>5030</v>
      </c>
      <c r="C403" s="34" t="s">
        <v>3279</v>
      </c>
      <c r="D403" s="101" t="s">
        <v>4978</v>
      </c>
      <c r="E403" s="34" t="s">
        <v>3279</v>
      </c>
      <c r="F403" s="101" t="s">
        <v>5181</v>
      </c>
      <c r="G403" s="34" t="s">
        <v>3279</v>
      </c>
      <c r="H403" s="101" t="s">
        <v>5031</v>
      </c>
      <c r="I403" s="34" t="s">
        <v>3279</v>
      </c>
      <c r="J403" s="101" t="s">
        <v>5013</v>
      </c>
      <c r="K403" t="s">
        <v>4659</v>
      </c>
      <c r="M403" s="34"/>
    </row>
    <row r="404" spans="1:14" ht="17.100000000000001" customHeight="1">
      <c r="A404" s="34" t="s">
        <v>3280</v>
      </c>
      <c r="B404" s="101" t="s">
        <v>5054</v>
      </c>
      <c r="C404" s="34" t="s">
        <v>3280</v>
      </c>
      <c r="D404" s="101" t="s">
        <v>5171</v>
      </c>
      <c r="E404" s="34" t="s">
        <v>3280</v>
      </c>
      <c r="F404" s="101" t="s">
        <v>3283</v>
      </c>
      <c r="G404" s="34" t="s">
        <v>3280</v>
      </c>
      <c r="H404" s="101" t="s">
        <v>5133</v>
      </c>
      <c r="I404" s="34" t="s">
        <v>3280</v>
      </c>
      <c r="J404" s="101" t="s">
        <v>2040</v>
      </c>
      <c r="K404" t="s">
        <v>934</v>
      </c>
      <c r="M404" s="34"/>
    </row>
    <row r="405" spans="1:14" ht="17.100000000000001" customHeight="1">
      <c r="A405" s="34" t="s">
        <v>3281</v>
      </c>
      <c r="B405" s="101" t="s">
        <v>5022</v>
      </c>
      <c r="C405" s="34" t="s">
        <v>3281</v>
      </c>
      <c r="D405" s="101" t="s">
        <v>5012</v>
      </c>
      <c r="E405" s="34" t="s">
        <v>3281</v>
      </c>
      <c r="F405" s="101" t="s">
        <v>4983</v>
      </c>
      <c r="G405" s="34" t="s">
        <v>3281</v>
      </c>
      <c r="H405" s="101" t="s">
        <v>4987</v>
      </c>
      <c r="I405" s="34" t="s">
        <v>3281</v>
      </c>
      <c r="J405" s="101" t="s">
        <v>5009</v>
      </c>
      <c r="K405" t="s">
        <v>5265</v>
      </c>
      <c r="M405" s="34"/>
    </row>
    <row r="406" spans="1:14" ht="17.100000000000001" customHeight="1">
      <c r="A406" s="34" t="s">
        <v>3282</v>
      </c>
      <c r="B406" s="101" t="s">
        <v>5146</v>
      </c>
      <c r="C406" s="34" t="s">
        <v>3282</v>
      </c>
      <c r="D406" s="101" t="s">
        <v>5106</v>
      </c>
      <c r="E406" s="34" t="s">
        <v>3282</v>
      </c>
      <c r="F406" s="101" t="s">
        <v>5183</v>
      </c>
      <c r="G406" s="34" t="s">
        <v>3282</v>
      </c>
      <c r="H406" s="101" t="s">
        <v>5142</v>
      </c>
      <c r="I406" s="34" t="s">
        <v>3282</v>
      </c>
      <c r="J406" s="101" t="s">
        <v>5167</v>
      </c>
      <c r="K406" t="s">
        <v>1490</v>
      </c>
      <c r="M406" s="34"/>
    </row>
    <row r="407" spans="1:14" ht="17.100000000000001" customHeight="1">
      <c r="M407" s="34"/>
    </row>
    <row r="408" spans="1:14" ht="17.100000000000001" customHeight="1">
      <c r="M408" s="34"/>
      <c r="N408" s="10"/>
    </row>
    <row r="409" spans="1:14" ht="17.100000000000001" customHeight="1">
      <c r="B409" s="5">
        <f>J381+1</f>
        <v>42611</v>
      </c>
      <c r="D409" s="5">
        <f>B409+1</f>
        <v>42612</v>
      </c>
      <c r="F409" s="5">
        <f>D409+1</f>
        <v>42613</v>
      </c>
      <c r="H409" s="5">
        <f>F409+1</f>
        <v>42614</v>
      </c>
      <c r="J409" s="5">
        <f>H409+1</f>
        <v>42615</v>
      </c>
      <c r="M409" s="34"/>
      <c r="N409" s="10"/>
    </row>
    <row r="410" spans="1:14" ht="17.100000000000001" customHeight="1">
      <c r="A410" s="3" t="s">
        <v>3402</v>
      </c>
      <c r="C410" s="3" t="s">
        <v>3402</v>
      </c>
      <c r="E410" s="3" t="s">
        <v>3402</v>
      </c>
      <c r="G410" s="3" t="s">
        <v>3402</v>
      </c>
      <c r="I410" s="3" t="s">
        <v>3402</v>
      </c>
      <c r="M410" s="34"/>
      <c r="N410" s="10"/>
    </row>
    <row r="411" spans="1:14" ht="17.100000000000001" customHeight="1">
      <c r="A411" s="34" t="s">
        <v>2486</v>
      </c>
      <c r="B411" s="101" t="s">
        <v>5041</v>
      </c>
      <c r="C411" s="34" t="s">
        <v>2486</v>
      </c>
      <c r="D411" s="101" t="s">
        <v>5251</v>
      </c>
      <c r="E411" s="34" t="s">
        <v>2486</v>
      </c>
      <c r="F411" s="101" t="s">
        <v>2052</v>
      </c>
      <c r="G411" s="34" t="s">
        <v>2486</v>
      </c>
      <c r="H411" s="101" t="s">
        <v>5236</v>
      </c>
      <c r="I411" s="34" t="s">
        <v>2486</v>
      </c>
      <c r="J411" s="101" t="s">
        <v>5201</v>
      </c>
      <c r="M411" s="34"/>
      <c r="N411" s="10"/>
    </row>
    <row r="412" spans="1:14" ht="17.100000000000001" customHeight="1">
      <c r="A412" s="34" t="s">
        <v>2487</v>
      </c>
      <c r="B412" s="101" t="s">
        <v>5212</v>
      </c>
      <c r="C412" s="34" t="s">
        <v>2487</v>
      </c>
      <c r="D412" s="101" t="s">
        <v>222</v>
      </c>
      <c r="E412" s="34" t="s">
        <v>2487</v>
      </c>
      <c r="F412" s="101" t="s">
        <v>4135</v>
      </c>
      <c r="G412" s="34" t="s">
        <v>2487</v>
      </c>
      <c r="H412" s="101" t="s">
        <v>5114</v>
      </c>
      <c r="I412" s="34" t="s">
        <v>2487</v>
      </c>
      <c r="J412" s="10" t="s">
        <v>2402</v>
      </c>
      <c r="M412" s="34"/>
      <c r="N412" s="10"/>
    </row>
    <row r="413" spans="1:14" ht="17.100000000000001" customHeight="1">
      <c r="A413" s="34" t="s">
        <v>2488</v>
      </c>
      <c r="B413" s="101" t="s">
        <v>4069</v>
      </c>
      <c r="C413" s="34" t="s">
        <v>2488</v>
      </c>
      <c r="D413" s="101" t="s">
        <v>5105</v>
      </c>
      <c r="E413" s="34" t="s">
        <v>2488</v>
      </c>
      <c r="F413" s="101" t="s">
        <v>271</v>
      </c>
      <c r="G413" s="34" t="s">
        <v>2488</v>
      </c>
      <c r="H413" s="101" t="s">
        <v>4445</v>
      </c>
      <c r="I413" s="34" t="s">
        <v>2488</v>
      </c>
      <c r="J413" s="101" t="s">
        <v>5061</v>
      </c>
      <c r="M413" s="34"/>
      <c r="N413" s="10"/>
    </row>
    <row r="414" spans="1:14" ht="17.100000000000001" customHeight="1">
      <c r="A414" s="34" t="s">
        <v>2625</v>
      </c>
      <c r="B414" s="101" t="s">
        <v>5038</v>
      </c>
      <c r="C414" s="34" t="s">
        <v>2625</v>
      </c>
      <c r="D414" s="101" t="s">
        <v>1607</v>
      </c>
      <c r="E414" s="34" t="s">
        <v>2625</v>
      </c>
      <c r="F414" s="101" t="s">
        <v>5230</v>
      </c>
      <c r="G414" s="34" t="s">
        <v>2625</v>
      </c>
      <c r="H414" s="101" t="s">
        <v>5042</v>
      </c>
      <c r="I414" s="34" t="s">
        <v>2625</v>
      </c>
      <c r="J414" s="101" t="s">
        <v>5245</v>
      </c>
      <c r="M414" s="34"/>
      <c r="N414" s="10"/>
    </row>
    <row r="415" spans="1:14" ht="17.100000000000001" customHeight="1">
      <c r="A415" s="34" t="s">
        <v>2626</v>
      </c>
      <c r="B415" t="s">
        <v>4054</v>
      </c>
      <c r="C415" s="34" t="s">
        <v>2626</v>
      </c>
      <c r="D415" s="101" t="s">
        <v>4458</v>
      </c>
      <c r="E415" s="34" t="s">
        <v>2626</v>
      </c>
      <c r="F415" t="s">
        <v>3853</v>
      </c>
      <c r="G415" s="34" t="s">
        <v>2626</v>
      </c>
      <c r="H415" s="101" t="s">
        <v>673</v>
      </c>
      <c r="I415" s="34" t="s">
        <v>2626</v>
      </c>
      <c r="J415" s="101" t="s">
        <v>5222</v>
      </c>
      <c r="M415" s="34"/>
    </row>
    <row r="416" spans="1:14" ht="17.100000000000001" customHeight="1">
      <c r="A416" s="34" t="s">
        <v>2627</v>
      </c>
      <c r="B416" s="101" t="s">
        <v>846</v>
      </c>
      <c r="C416" s="34" t="s">
        <v>2627</v>
      </c>
      <c r="D416" s="101" t="s">
        <v>5036</v>
      </c>
      <c r="E416" s="34" t="s">
        <v>2627</v>
      </c>
      <c r="F416" s="101" t="s">
        <v>5004</v>
      </c>
      <c r="G416" s="34" t="s">
        <v>2627</v>
      </c>
      <c r="H416" s="101" t="s">
        <v>5127</v>
      </c>
      <c r="I416" s="34" t="s">
        <v>2627</v>
      </c>
      <c r="J416" s="99" t="s">
        <v>4412</v>
      </c>
      <c r="M416" s="34"/>
    </row>
    <row r="417" spans="1:14" ht="17.100000000000001" customHeight="1">
      <c r="A417" s="34" t="s">
        <v>2492</v>
      </c>
      <c r="B417" s="101" t="s">
        <v>5213</v>
      </c>
      <c r="C417" s="34" t="s">
        <v>2492</v>
      </c>
      <c r="D417" s="101" t="s">
        <v>5097</v>
      </c>
      <c r="E417" s="34" t="s">
        <v>2492</v>
      </c>
      <c r="F417" s="99" t="s">
        <v>2101</v>
      </c>
      <c r="G417" s="34" t="s">
        <v>2492</v>
      </c>
      <c r="H417" t="s">
        <v>1728</v>
      </c>
      <c r="I417" s="34" t="s">
        <v>2492</v>
      </c>
      <c r="J417" t="s">
        <v>3772</v>
      </c>
      <c r="M417" s="34"/>
    </row>
    <row r="418" spans="1:14" ht="17.100000000000001" customHeight="1">
      <c r="A418" s="34" t="s">
        <v>2493</v>
      </c>
      <c r="B418" s="99" t="s">
        <v>4514</v>
      </c>
      <c r="C418" s="34" t="s">
        <v>2493</v>
      </c>
      <c r="D418" s="101" t="s">
        <v>2536</v>
      </c>
      <c r="E418" s="34" t="s">
        <v>2493</v>
      </c>
      <c r="F418" s="101" t="s">
        <v>5248</v>
      </c>
      <c r="G418" s="34" t="s">
        <v>2493</v>
      </c>
      <c r="H418" s="101" t="s">
        <v>4470</v>
      </c>
      <c r="I418" s="34" t="s">
        <v>2493</v>
      </c>
      <c r="J418" s="101" t="s">
        <v>3863</v>
      </c>
      <c r="M418" s="34"/>
      <c r="N418" s="10"/>
    </row>
    <row r="419" spans="1:14" ht="17.100000000000001" customHeight="1">
      <c r="A419" s="34" t="s">
        <v>2494</v>
      </c>
      <c r="B419" s="101" t="s">
        <v>4532</v>
      </c>
      <c r="C419" s="34" t="s">
        <v>2494</v>
      </c>
      <c r="D419" s="101" t="s">
        <v>5021</v>
      </c>
      <c r="E419" s="34" t="s">
        <v>2494</v>
      </c>
      <c r="F419" t="s">
        <v>2915</v>
      </c>
      <c r="G419" s="34" t="s">
        <v>2494</v>
      </c>
      <c r="H419" s="101" t="s">
        <v>4119</v>
      </c>
      <c r="I419" s="34" t="s">
        <v>2494</v>
      </c>
      <c r="J419" s="99" t="s">
        <v>4638</v>
      </c>
      <c r="M419" s="34"/>
    </row>
    <row r="420" spans="1:14" ht="17.100000000000001" customHeight="1">
      <c r="A420" s="34" t="s">
        <v>2495</v>
      </c>
      <c r="B420" s="101" t="s">
        <v>5208</v>
      </c>
      <c r="C420" s="34" t="s">
        <v>2495</v>
      </c>
      <c r="D420" s="10" t="s">
        <v>2178</v>
      </c>
      <c r="E420" s="34" t="s">
        <v>2495</v>
      </c>
      <c r="F420" s="99" t="s">
        <v>2464</v>
      </c>
      <c r="G420" s="34" t="s">
        <v>2495</v>
      </c>
      <c r="H420" s="101" t="s">
        <v>1220</v>
      </c>
      <c r="I420" s="34" t="s">
        <v>2495</v>
      </c>
      <c r="J420" s="101" t="s">
        <v>5200</v>
      </c>
      <c r="M420" s="34"/>
    </row>
    <row r="421" spans="1:14" ht="17.100000000000001" customHeight="1">
      <c r="A421" s="34" t="s">
        <v>2496</v>
      </c>
      <c r="B421" s="101" t="s">
        <v>5244</v>
      </c>
      <c r="C421" s="34" t="s">
        <v>2496</v>
      </c>
      <c r="D421" s="10" t="s">
        <v>1421</v>
      </c>
      <c r="E421" s="34" t="s">
        <v>2496</v>
      </c>
      <c r="F421" s="101" t="s">
        <v>5172</v>
      </c>
      <c r="G421" s="34" t="s">
        <v>2496</v>
      </c>
      <c r="H421" s="101" t="s">
        <v>5246</v>
      </c>
      <c r="I421" s="34" t="s">
        <v>2496</v>
      </c>
      <c r="J421" s="99" t="s">
        <v>1406</v>
      </c>
      <c r="M421" s="34"/>
    </row>
    <row r="422" spans="1:14" ht="17.100000000000001" customHeight="1">
      <c r="A422" s="34" t="s">
        <v>2497</v>
      </c>
      <c r="B422" s="99" t="s">
        <v>4642</v>
      </c>
      <c r="C422" s="34" t="s">
        <v>2497</v>
      </c>
      <c r="D422" s="101" t="s">
        <v>4492</v>
      </c>
      <c r="E422" s="34" t="s">
        <v>2497</v>
      </c>
      <c r="F422" s="101" t="s">
        <v>5159</v>
      </c>
      <c r="G422" s="34" t="s">
        <v>2497</v>
      </c>
      <c r="H422" s="101" t="s">
        <v>5101</v>
      </c>
      <c r="I422" s="34" t="s">
        <v>2497</v>
      </c>
      <c r="J422" s="101" t="s">
        <v>4958</v>
      </c>
      <c r="M422" s="34"/>
    </row>
    <row r="423" spans="1:14" ht="17.100000000000001" customHeight="1">
      <c r="A423" s="34" t="s">
        <v>2498</v>
      </c>
      <c r="B423" s="101" t="s">
        <v>5001</v>
      </c>
      <c r="C423" s="34" t="s">
        <v>2498</v>
      </c>
      <c r="D423" t="s">
        <v>3971</v>
      </c>
      <c r="E423" s="34" t="s">
        <v>2498</v>
      </c>
      <c r="F423" s="101" t="s">
        <v>5080</v>
      </c>
      <c r="G423" s="34" t="s">
        <v>2498</v>
      </c>
      <c r="H423" s="101" t="s">
        <v>4974</v>
      </c>
      <c r="I423" s="34" t="s">
        <v>2498</v>
      </c>
      <c r="J423" s="101" t="s">
        <v>5048</v>
      </c>
      <c r="M423" s="34"/>
    </row>
    <row r="424" spans="1:14" ht="17.100000000000001" customHeight="1">
      <c r="A424" s="34" t="s">
        <v>3272</v>
      </c>
      <c r="B424" s="101" t="s">
        <v>4957</v>
      </c>
      <c r="C424" s="34" t="s">
        <v>3272</v>
      </c>
      <c r="D424" s="101" t="s">
        <v>2599</v>
      </c>
      <c r="E424" s="34" t="s">
        <v>3272</v>
      </c>
      <c r="F424" s="101" t="s">
        <v>5175</v>
      </c>
      <c r="G424" s="34" t="s">
        <v>3272</v>
      </c>
      <c r="H424" s="101" t="s">
        <v>5033</v>
      </c>
      <c r="I424" s="34" t="s">
        <v>3272</v>
      </c>
      <c r="J424" s="101" t="s">
        <v>5000</v>
      </c>
      <c r="M424" s="34"/>
    </row>
    <row r="425" spans="1:14" ht="17.100000000000001" customHeight="1">
      <c r="A425" s="34" t="s">
        <v>3273</v>
      </c>
      <c r="B425" s="101" t="s">
        <v>4961</v>
      </c>
      <c r="C425" s="34" t="s">
        <v>3273</v>
      </c>
      <c r="D425" s="101" t="s">
        <v>2678</v>
      </c>
      <c r="E425" s="34" t="s">
        <v>3273</v>
      </c>
      <c r="F425" t="s">
        <v>4082</v>
      </c>
      <c r="G425" s="34" t="s">
        <v>3273</v>
      </c>
      <c r="H425" s="101" t="s">
        <v>1556</v>
      </c>
      <c r="I425" s="34" t="s">
        <v>3273</v>
      </c>
      <c r="J425" s="101" t="s">
        <v>4534</v>
      </c>
      <c r="M425" s="34"/>
    </row>
    <row r="426" spans="1:14" ht="17.100000000000001" customHeight="1">
      <c r="A426" s="34" t="s">
        <v>3274</v>
      </c>
      <c r="B426" s="101" t="s">
        <v>4980</v>
      </c>
      <c r="C426" s="34" t="s">
        <v>3274</v>
      </c>
      <c r="D426" s="101" t="s">
        <v>5163</v>
      </c>
      <c r="E426" s="34" t="s">
        <v>3274</v>
      </c>
      <c r="F426" s="99" t="s">
        <v>4360</v>
      </c>
      <c r="G426" s="34" t="s">
        <v>3274</v>
      </c>
      <c r="H426" s="101" t="s">
        <v>4967</v>
      </c>
      <c r="I426" s="34" t="s">
        <v>3274</v>
      </c>
      <c r="J426" s="101" t="s">
        <v>637</v>
      </c>
      <c r="M426" s="34"/>
    </row>
    <row r="427" spans="1:14" ht="17.100000000000001" customHeight="1">
      <c r="A427" s="34" t="s">
        <v>3275</v>
      </c>
      <c r="B427" s="101" t="s">
        <v>5109</v>
      </c>
      <c r="C427" s="34" t="s">
        <v>3275</v>
      </c>
      <c r="D427" s="101" t="s">
        <v>5196</v>
      </c>
      <c r="E427" s="34" t="s">
        <v>3275</v>
      </c>
      <c r="F427" s="101" t="s">
        <v>2891</v>
      </c>
      <c r="G427" s="34" t="s">
        <v>3275</v>
      </c>
      <c r="H427" t="s">
        <v>4009</v>
      </c>
      <c r="I427" s="34" t="s">
        <v>3275</v>
      </c>
      <c r="J427" s="10" t="s">
        <v>2237</v>
      </c>
      <c r="M427" s="34"/>
    </row>
    <row r="428" spans="1:14" ht="17.100000000000001" customHeight="1">
      <c r="A428" s="34" t="s">
        <v>3276</v>
      </c>
      <c r="B428" s="101" t="s">
        <v>5257</v>
      </c>
      <c r="C428" s="34" t="s">
        <v>3276</v>
      </c>
      <c r="D428" s="101" t="s">
        <v>834</v>
      </c>
      <c r="E428" s="34" t="s">
        <v>3276</v>
      </c>
      <c r="F428" t="s">
        <v>4075</v>
      </c>
      <c r="G428" s="34" t="s">
        <v>3276</v>
      </c>
      <c r="H428" s="101" t="s">
        <v>5199</v>
      </c>
      <c r="I428" s="34" t="s">
        <v>3276</v>
      </c>
      <c r="J428" s="101" t="s">
        <v>5211</v>
      </c>
      <c r="M428" s="34"/>
    </row>
    <row r="429" spans="1:14" ht="17.100000000000001" customHeight="1">
      <c r="A429" s="34" t="s">
        <v>3277</v>
      </c>
      <c r="B429" s="101" t="s">
        <v>4993</v>
      </c>
      <c r="C429" s="34" t="s">
        <v>3277</v>
      </c>
      <c r="D429" s="101" t="s">
        <v>444</v>
      </c>
      <c r="E429" s="34" t="s">
        <v>3277</v>
      </c>
      <c r="F429" s="101" t="s">
        <v>1317</v>
      </c>
      <c r="G429" s="34" t="s">
        <v>3277</v>
      </c>
      <c r="H429" t="s">
        <v>217</v>
      </c>
      <c r="I429" s="34" t="s">
        <v>3277</v>
      </c>
      <c r="J429" s="101" t="s">
        <v>5084</v>
      </c>
      <c r="M429" s="34"/>
    </row>
    <row r="430" spans="1:14" ht="17.100000000000001" customHeight="1">
      <c r="A430" s="34" t="s">
        <v>3278</v>
      </c>
      <c r="B430" s="101" t="s">
        <v>4976</v>
      </c>
      <c r="C430" s="34" t="s">
        <v>3278</v>
      </c>
      <c r="D430" t="s">
        <v>384</v>
      </c>
      <c r="E430" s="34" t="s">
        <v>3278</v>
      </c>
      <c r="F430" t="s">
        <v>432</v>
      </c>
      <c r="G430" s="34" t="s">
        <v>3278</v>
      </c>
      <c r="H430" t="s">
        <v>3948</v>
      </c>
      <c r="I430" s="34" t="s">
        <v>3278</v>
      </c>
      <c r="J430" s="99" t="s">
        <v>4598</v>
      </c>
      <c r="M430" s="34"/>
    </row>
    <row r="431" spans="1:14" ht="17.100000000000001" customHeight="1">
      <c r="A431" s="34" t="s">
        <v>3279</v>
      </c>
      <c r="B431" t="s">
        <v>148</v>
      </c>
      <c r="C431" s="34" t="s">
        <v>3279</v>
      </c>
      <c r="D431" t="s">
        <v>503</v>
      </c>
      <c r="E431" s="34" t="s">
        <v>3279</v>
      </c>
      <c r="F431" s="101" t="s">
        <v>5121</v>
      </c>
      <c r="G431" s="34" t="s">
        <v>3279</v>
      </c>
      <c r="H431" s="101" t="s">
        <v>2917</v>
      </c>
      <c r="I431" s="34" t="s">
        <v>3279</v>
      </c>
      <c r="J431" s="101" t="s">
        <v>3285</v>
      </c>
      <c r="M431" s="34"/>
    </row>
    <row r="432" spans="1:14" ht="17.100000000000001" customHeight="1">
      <c r="A432" s="34" t="s">
        <v>3280</v>
      </c>
      <c r="B432" t="s">
        <v>3839</v>
      </c>
      <c r="C432" s="34" t="s">
        <v>3280</v>
      </c>
      <c r="D432" s="101" t="s">
        <v>5187</v>
      </c>
      <c r="E432" s="34" t="s">
        <v>3280</v>
      </c>
      <c r="F432" s="101" t="s">
        <v>1002</v>
      </c>
      <c r="G432" s="34" t="s">
        <v>3280</v>
      </c>
      <c r="H432" s="99" t="s">
        <v>3442</v>
      </c>
      <c r="I432" s="34" t="s">
        <v>3280</v>
      </c>
      <c r="J432" s="101" t="s">
        <v>4940</v>
      </c>
      <c r="M432" s="34"/>
    </row>
    <row r="433" spans="1:13" ht="17.100000000000001" customHeight="1">
      <c r="A433" s="34" t="s">
        <v>3281</v>
      </c>
      <c r="B433" s="101" t="s">
        <v>4954</v>
      </c>
      <c r="C433" s="34" t="s">
        <v>3281</v>
      </c>
      <c r="D433" s="101" t="s">
        <v>5016</v>
      </c>
      <c r="E433" s="34" t="s">
        <v>3281</v>
      </c>
      <c r="F433" s="99" t="s">
        <v>4446</v>
      </c>
      <c r="G433" s="34" t="s">
        <v>3281</v>
      </c>
      <c r="H433" s="101" t="s">
        <v>5220</v>
      </c>
      <c r="I433" s="34" t="s">
        <v>3281</v>
      </c>
      <c r="J433" s="99" t="s">
        <v>458</v>
      </c>
      <c r="M433" s="34"/>
    </row>
    <row r="434" spans="1:13" ht="17.100000000000001" customHeight="1">
      <c r="A434" s="34" t="s">
        <v>3282</v>
      </c>
      <c r="B434" s="101" t="s">
        <v>2953</v>
      </c>
      <c r="C434" s="34" t="s">
        <v>3282</v>
      </c>
      <c r="D434" s="101" t="s">
        <v>5108</v>
      </c>
      <c r="E434" s="34" t="s">
        <v>3282</v>
      </c>
      <c r="F434" t="s">
        <v>4169</v>
      </c>
      <c r="G434" s="34" t="s">
        <v>3282</v>
      </c>
      <c r="H434" s="101" t="s">
        <v>4979</v>
      </c>
      <c r="I434" s="34" t="s">
        <v>3282</v>
      </c>
      <c r="J434" s="101" t="s">
        <v>2318</v>
      </c>
      <c r="M434" s="34"/>
    </row>
    <row r="435" spans="1:13" ht="17.100000000000001" customHeight="1">
      <c r="H435" s="10"/>
    </row>
    <row r="436" spans="1:13" ht="17.100000000000001" customHeight="1">
      <c r="A436" s="3"/>
      <c r="C436" s="3"/>
      <c r="E436" s="3"/>
      <c r="G436" s="3"/>
      <c r="I436" s="3"/>
    </row>
    <row r="437" spans="1:13" ht="17.100000000000001" customHeight="1">
      <c r="A437" s="3"/>
      <c r="B437" s="5">
        <f>J409+1</f>
        <v>42616</v>
      </c>
      <c r="C437" s="3"/>
      <c r="D437" s="5">
        <f>B437+1</f>
        <v>42617</v>
      </c>
      <c r="E437" s="3"/>
      <c r="F437" s="5">
        <f>D437+1</f>
        <v>42618</v>
      </c>
      <c r="G437" s="3"/>
      <c r="H437" s="5">
        <f>F437+1</f>
        <v>42619</v>
      </c>
      <c r="I437" s="3"/>
      <c r="J437" s="5">
        <f>H437+1</f>
        <v>42620</v>
      </c>
    </row>
    <row r="438" spans="1:13" ht="17.100000000000001" customHeight="1">
      <c r="A438" s="3" t="s">
        <v>2229</v>
      </c>
      <c r="C438" s="3" t="s">
        <v>2229</v>
      </c>
      <c r="E438" s="3" t="s">
        <v>2229</v>
      </c>
      <c r="G438" s="3" t="s">
        <v>2229</v>
      </c>
      <c r="I438" s="3" t="s">
        <v>2229</v>
      </c>
    </row>
    <row r="439" spans="1:13" ht="17.100000000000001" customHeight="1">
      <c r="A439" s="34" t="s">
        <v>2486</v>
      </c>
      <c r="B439" s="101" t="s">
        <v>203</v>
      </c>
      <c r="C439" s="34" t="s">
        <v>2486</v>
      </c>
      <c r="D439" s="101" t="s">
        <v>5046</v>
      </c>
      <c r="E439" s="34" t="s">
        <v>2486</v>
      </c>
      <c r="F439" t="s">
        <v>3926</v>
      </c>
      <c r="G439" s="34" t="s">
        <v>2486</v>
      </c>
      <c r="H439" s="101" t="s">
        <v>5083</v>
      </c>
      <c r="I439" s="34" t="s">
        <v>2487</v>
      </c>
      <c r="J439" s="99" t="s">
        <v>4413</v>
      </c>
    </row>
    <row r="440" spans="1:13" ht="17.100000000000001" customHeight="1">
      <c r="A440" s="34" t="s">
        <v>2486</v>
      </c>
      <c r="B440" s="101" t="s">
        <v>5050</v>
      </c>
      <c r="C440" s="34" t="s">
        <v>2486</v>
      </c>
      <c r="D440" s="99" t="s">
        <v>4600</v>
      </c>
      <c r="E440" s="34" t="s">
        <v>2486</v>
      </c>
      <c r="F440" s="101" t="s">
        <v>3835</v>
      </c>
      <c r="G440" s="34" t="s">
        <v>2486</v>
      </c>
      <c r="H440" s="99" t="s">
        <v>2279</v>
      </c>
      <c r="I440" s="34" t="s">
        <v>2487</v>
      </c>
      <c r="J440" t="s">
        <v>3928</v>
      </c>
    </row>
    <row r="441" spans="1:13" ht="17.100000000000001" customHeight="1">
      <c r="A441" s="34" t="s">
        <v>2487</v>
      </c>
      <c r="B441" s="101" t="s">
        <v>2858</v>
      </c>
      <c r="C441" s="34" t="s">
        <v>2487</v>
      </c>
      <c r="D441" t="s">
        <v>857</v>
      </c>
      <c r="E441" s="34" t="s">
        <v>2487</v>
      </c>
      <c r="F441" s="99" t="s">
        <v>4517</v>
      </c>
      <c r="G441" s="34" t="s">
        <v>2487</v>
      </c>
      <c r="H441" s="99" t="s">
        <v>4394</v>
      </c>
      <c r="I441" s="34" t="s">
        <v>2487</v>
      </c>
      <c r="J441" s="10" t="s">
        <v>3182</v>
      </c>
    </row>
    <row r="442" spans="1:13" ht="17.100000000000001" customHeight="1">
      <c r="A442" s="34" t="s">
        <v>2487</v>
      </c>
      <c r="B442" s="101" t="s">
        <v>887</v>
      </c>
      <c r="C442" s="34" t="s">
        <v>2487</v>
      </c>
      <c r="D442" s="99" t="s">
        <v>4039</v>
      </c>
      <c r="E442" s="34" t="s">
        <v>2487</v>
      </c>
      <c r="F442" s="101" t="s">
        <v>4484</v>
      </c>
      <c r="G442" s="34" t="s">
        <v>2487</v>
      </c>
      <c r="H442" s="99" t="s">
        <v>4387</v>
      </c>
      <c r="I442" s="34" t="s">
        <v>2487</v>
      </c>
      <c r="J442" s="101" t="s">
        <v>4977</v>
      </c>
    </row>
    <row r="443" spans="1:13" ht="17.100000000000001" customHeight="1">
      <c r="A443" s="34" t="s">
        <v>2488</v>
      </c>
      <c r="B443" s="101" t="s">
        <v>4465</v>
      </c>
      <c r="C443" s="34" t="s">
        <v>2488</v>
      </c>
      <c r="D443" t="s">
        <v>3974</v>
      </c>
      <c r="E443" s="34" t="s">
        <v>2488</v>
      </c>
      <c r="F443" s="101" t="s">
        <v>5140</v>
      </c>
      <c r="G443" s="34" t="s">
        <v>2488</v>
      </c>
      <c r="H443" s="99" t="s">
        <v>4586</v>
      </c>
      <c r="I443" s="34" t="s">
        <v>2626</v>
      </c>
      <c r="J443" s="99" t="s">
        <v>3819</v>
      </c>
    </row>
    <row r="444" spans="1:13" ht="17.100000000000001" customHeight="1">
      <c r="A444" s="34" t="s">
        <v>2488</v>
      </c>
      <c r="B444" s="99" t="s">
        <v>2009</v>
      </c>
      <c r="C444" s="34" t="s">
        <v>2488</v>
      </c>
      <c r="D444" s="101" t="s">
        <v>5160</v>
      </c>
      <c r="E444" s="34" t="s">
        <v>2488</v>
      </c>
      <c r="F444" s="99" t="s">
        <v>4403</v>
      </c>
      <c r="G444" s="34" t="s">
        <v>2488</v>
      </c>
      <c r="H444" s="99" t="s">
        <v>4431</v>
      </c>
      <c r="I444" s="34" t="s">
        <v>2626</v>
      </c>
      <c r="J444" s="101" t="s">
        <v>5045</v>
      </c>
    </row>
    <row r="445" spans="1:13" ht="17.100000000000001" customHeight="1">
      <c r="A445" s="34" t="s">
        <v>2625</v>
      </c>
      <c r="B445" s="101" t="s">
        <v>4048</v>
      </c>
      <c r="C445" s="34" t="s">
        <v>2625</v>
      </c>
      <c r="D445" s="101" t="s">
        <v>5020</v>
      </c>
      <c r="E445" s="34" t="s">
        <v>2625</v>
      </c>
      <c r="F445" s="101" t="s">
        <v>5240</v>
      </c>
      <c r="G445" s="34" t="s">
        <v>2626</v>
      </c>
      <c r="H445" t="s">
        <v>226</v>
      </c>
      <c r="I445" s="34" t="s">
        <v>2626</v>
      </c>
      <c r="J445" s="99" t="s">
        <v>4354</v>
      </c>
    </row>
    <row r="446" spans="1:13" ht="17.100000000000001" customHeight="1">
      <c r="A446" s="34" t="s">
        <v>2625</v>
      </c>
      <c r="B446" s="101" t="s">
        <v>869</v>
      </c>
      <c r="C446" s="34" t="s">
        <v>2625</v>
      </c>
      <c r="D446" s="99" t="s">
        <v>3964</v>
      </c>
      <c r="E446" s="34" t="s">
        <v>2625</v>
      </c>
      <c r="F446" s="99" t="s">
        <v>4570</v>
      </c>
      <c r="G446" s="34" t="s">
        <v>2626</v>
      </c>
      <c r="H446" s="99" t="s">
        <v>4026</v>
      </c>
      <c r="I446" s="34" t="s">
        <v>2627</v>
      </c>
      <c r="J446" s="99" t="s">
        <v>4500</v>
      </c>
    </row>
    <row r="447" spans="1:13" ht="17.100000000000001" customHeight="1">
      <c r="A447" s="34" t="s">
        <v>2626</v>
      </c>
      <c r="B447" s="101" t="s">
        <v>5192</v>
      </c>
      <c r="C447" s="34" t="s">
        <v>2626</v>
      </c>
      <c r="D447" s="101" t="s">
        <v>5039</v>
      </c>
      <c r="E447" s="34" t="s">
        <v>2626</v>
      </c>
      <c r="F447" t="s">
        <v>161</v>
      </c>
      <c r="G447" s="34" t="s">
        <v>2627</v>
      </c>
      <c r="H447" s="101" t="s">
        <v>5003</v>
      </c>
      <c r="I447" s="34" t="s">
        <v>2627</v>
      </c>
      <c r="J447" s="101" t="s">
        <v>5111</v>
      </c>
    </row>
    <row r="448" spans="1:13" ht="17.100000000000001" customHeight="1">
      <c r="A448" s="34" t="s">
        <v>2626</v>
      </c>
      <c r="B448" s="101" t="s">
        <v>5102</v>
      </c>
      <c r="C448" s="34" t="s">
        <v>2626</v>
      </c>
      <c r="D448" s="99" t="s">
        <v>4444</v>
      </c>
      <c r="E448" s="34" t="s">
        <v>2626</v>
      </c>
      <c r="F448" s="101" t="s">
        <v>5116</v>
      </c>
      <c r="G448" s="34" t="s">
        <v>2627</v>
      </c>
      <c r="H448" s="101" t="s">
        <v>5153</v>
      </c>
      <c r="I448" s="34" t="s">
        <v>2492</v>
      </c>
      <c r="J448" s="101" t="s">
        <v>5094</v>
      </c>
    </row>
    <row r="449" spans="1:10" ht="17.100000000000001" customHeight="1">
      <c r="A449" s="34" t="s">
        <v>2627</v>
      </c>
      <c r="B449" s="99" t="s">
        <v>4559</v>
      </c>
      <c r="C449" s="34" t="s">
        <v>2627</v>
      </c>
      <c r="D449" t="s">
        <v>974</v>
      </c>
      <c r="E449" s="34" t="s">
        <v>2627</v>
      </c>
      <c r="F449" t="s">
        <v>431</v>
      </c>
      <c r="G449" s="34" t="s">
        <v>2492</v>
      </c>
      <c r="H449" s="101" t="s">
        <v>5047</v>
      </c>
      <c r="I449" s="34" t="s">
        <v>2492</v>
      </c>
      <c r="J449" s="99" t="s">
        <v>836</v>
      </c>
    </row>
    <row r="450" spans="1:10" ht="17.100000000000001" customHeight="1">
      <c r="A450" s="34" t="s">
        <v>2627</v>
      </c>
      <c r="B450" s="101" t="s">
        <v>5243</v>
      </c>
      <c r="C450" s="34" t="s">
        <v>2627</v>
      </c>
      <c r="D450" s="101" t="s">
        <v>408</v>
      </c>
      <c r="E450" s="34" t="s">
        <v>2627</v>
      </c>
      <c r="F450" s="101" t="s">
        <v>3143</v>
      </c>
      <c r="G450" s="34" t="s">
        <v>2492</v>
      </c>
      <c r="H450" s="101" t="s">
        <v>4963</v>
      </c>
      <c r="I450" s="34" t="s">
        <v>2492</v>
      </c>
      <c r="J450" s="101" t="s">
        <v>3218</v>
      </c>
    </row>
    <row r="451" spans="1:10" ht="17.100000000000001" customHeight="1">
      <c r="A451" s="34" t="s">
        <v>2492</v>
      </c>
      <c r="B451" s="101" t="s">
        <v>1084</v>
      </c>
      <c r="C451" s="34" t="s">
        <v>2492</v>
      </c>
      <c r="D451" s="101" t="s">
        <v>5177</v>
      </c>
      <c r="E451" s="34" t="s">
        <v>2492</v>
      </c>
      <c r="F451" s="101" t="s">
        <v>4973</v>
      </c>
      <c r="G451" s="34" t="s">
        <v>2493</v>
      </c>
      <c r="H451" s="101" t="s">
        <v>4460</v>
      </c>
      <c r="I451" s="34" t="s">
        <v>2492</v>
      </c>
      <c r="J451" s="101" t="s">
        <v>5195</v>
      </c>
    </row>
    <row r="452" spans="1:10" ht="17.100000000000001" customHeight="1">
      <c r="A452" s="34" t="s">
        <v>2492</v>
      </c>
      <c r="B452" s="101" t="s">
        <v>5015</v>
      </c>
      <c r="C452" s="34" t="s">
        <v>2492</v>
      </c>
      <c r="D452" s="101" t="s">
        <v>5076</v>
      </c>
      <c r="E452" s="34" t="s">
        <v>2492</v>
      </c>
      <c r="F452" s="101" t="s">
        <v>5066</v>
      </c>
      <c r="G452" s="34" t="s">
        <v>2493</v>
      </c>
      <c r="H452" s="101" t="s">
        <v>5143</v>
      </c>
      <c r="I452" s="34" t="s">
        <v>2492</v>
      </c>
      <c r="J452" s="101" t="s">
        <v>5228</v>
      </c>
    </row>
    <row r="453" spans="1:10" ht="17.100000000000001" customHeight="1">
      <c r="A453" s="34" t="s">
        <v>2493</v>
      </c>
      <c r="B453" s="101" t="s">
        <v>5085</v>
      </c>
      <c r="C453" s="34" t="s">
        <v>2493</v>
      </c>
      <c r="D453" s="101" t="s">
        <v>327</v>
      </c>
      <c r="E453" s="34" t="s">
        <v>2493</v>
      </c>
      <c r="F453" s="99" t="s">
        <v>1025</v>
      </c>
      <c r="G453" s="34" t="s">
        <v>2494</v>
      </c>
      <c r="H453" s="101" t="s">
        <v>4352</v>
      </c>
      <c r="I453" s="34" t="s">
        <v>2492</v>
      </c>
      <c r="J453" s="101" t="s">
        <v>5253</v>
      </c>
    </row>
    <row r="454" spans="1:10" ht="17.100000000000001" customHeight="1">
      <c r="A454" s="34" t="s">
        <v>2493</v>
      </c>
      <c r="B454" s="99" t="s">
        <v>4468</v>
      </c>
      <c r="C454" s="34" t="s">
        <v>2493</v>
      </c>
      <c r="D454" s="99" t="s">
        <v>4557</v>
      </c>
      <c r="E454" s="34" t="s">
        <v>2493</v>
      </c>
      <c r="F454" s="101" t="s">
        <v>3443</v>
      </c>
      <c r="G454" s="34" t="s">
        <v>2494</v>
      </c>
      <c r="H454" s="99" t="s">
        <v>663</v>
      </c>
      <c r="I454" s="34" t="s">
        <v>2493</v>
      </c>
      <c r="J454" s="101" t="s">
        <v>4982</v>
      </c>
    </row>
    <row r="455" spans="1:10" ht="17.100000000000001" customHeight="1">
      <c r="A455" s="34" t="s">
        <v>2494</v>
      </c>
      <c r="B455" s="99" t="s">
        <v>4558</v>
      </c>
      <c r="C455" s="34" t="s">
        <v>2494</v>
      </c>
      <c r="D455" s="99" t="s">
        <v>462</v>
      </c>
      <c r="E455" s="34" t="s">
        <v>2494</v>
      </c>
      <c r="F455" s="101" t="s">
        <v>4443</v>
      </c>
      <c r="G455" s="34" t="s">
        <v>2495</v>
      </c>
      <c r="H455" s="101" t="s">
        <v>4931</v>
      </c>
      <c r="I455" s="34" t="s">
        <v>2493</v>
      </c>
      <c r="J455" s="101" t="s">
        <v>5157</v>
      </c>
    </row>
    <row r="456" spans="1:10" ht="17.100000000000001" customHeight="1">
      <c r="A456" s="34" t="s">
        <v>2494</v>
      </c>
      <c r="B456" s="101" t="s">
        <v>859</v>
      </c>
      <c r="C456" s="34" t="s">
        <v>2494</v>
      </c>
      <c r="D456" s="101" t="s">
        <v>5011</v>
      </c>
      <c r="E456" s="34" t="s">
        <v>2494</v>
      </c>
      <c r="F456" s="101" t="s">
        <v>5227</v>
      </c>
      <c r="G456" s="34" t="s">
        <v>2495</v>
      </c>
      <c r="H456" s="101" t="s">
        <v>4529</v>
      </c>
      <c r="I456" s="34" t="s">
        <v>2493</v>
      </c>
      <c r="J456" s="101" t="s">
        <v>5165</v>
      </c>
    </row>
    <row r="457" spans="1:10" ht="17.100000000000001" customHeight="1">
      <c r="A457" s="34" t="s">
        <v>2495</v>
      </c>
      <c r="B457" s="101" t="s">
        <v>4168</v>
      </c>
      <c r="C457" s="34" t="s">
        <v>2495</v>
      </c>
      <c r="D457" s="101" t="s">
        <v>131</v>
      </c>
      <c r="E457" s="34" t="s">
        <v>2495</v>
      </c>
      <c r="F457" s="101" t="s">
        <v>5065</v>
      </c>
      <c r="G457" s="34" t="s">
        <v>2496</v>
      </c>
      <c r="H457" t="s">
        <v>321</v>
      </c>
      <c r="I457" s="34" t="s">
        <v>2493</v>
      </c>
      <c r="J457" s="101" t="s">
        <v>5155</v>
      </c>
    </row>
    <row r="458" spans="1:10" ht="17.100000000000001" customHeight="1">
      <c r="A458" s="34" t="s">
        <v>2495</v>
      </c>
      <c r="B458" s="101" t="s">
        <v>5007</v>
      </c>
      <c r="C458" s="34" t="s">
        <v>2495</v>
      </c>
      <c r="D458" s="99" t="s">
        <v>2352</v>
      </c>
      <c r="E458" s="34" t="s">
        <v>2495</v>
      </c>
      <c r="F458" s="101" t="s">
        <v>5075</v>
      </c>
      <c r="G458" s="34" t="s">
        <v>2496</v>
      </c>
      <c r="H458" s="101" t="s">
        <v>5057</v>
      </c>
      <c r="I458" s="34" t="s">
        <v>2493</v>
      </c>
      <c r="J458" s="101" t="s">
        <v>5052</v>
      </c>
    </row>
    <row r="459" spans="1:10" ht="17.100000000000001" customHeight="1">
      <c r="A459" s="34" t="s">
        <v>2496</v>
      </c>
      <c r="B459" t="s">
        <v>4047</v>
      </c>
      <c r="C459" s="34" t="s">
        <v>2496</v>
      </c>
      <c r="D459" t="s">
        <v>862</v>
      </c>
      <c r="E459" s="34" t="s">
        <v>2496</v>
      </c>
      <c r="F459" s="101" t="s">
        <v>3375</v>
      </c>
      <c r="G459" s="34" t="s">
        <v>2497</v>
      </c>
      <c r="H459" t="s">
        <v>748</v>
      </c>
      <c r="I459" s="34" t="s">
        <v>2494</v>
      </c>
      <c r="J459" s="101" t="s">
        <v>5217</v>
      </c>
    </row>
    <row r="460" spans="1:10" ht="17.100000000000001" customHeight="1">
      <c r="A460" s="34" t="s">
        <v>2496</v>
      </c>
      <c r="B460" s="101" t="s">
        <v>1803</v>
      </c>
      <c r="C460" s="34" t="s">
        <v>2496</v>
      </c>
      <c r="D460" t="s">
        <v>962</v>
      </c>
      <c r="E460" s="34" t="s">
        <v>2496</v>
      </c>
      <c r="F460" t="s">
        <v>115</v>
      </c>
      <c r="G460" s="34" t="s">
        <v>2497</v>
      </c>
      <c r="H460" s="99" t="s">
        <v>3884</v>
      </c>
      <c r="I460" s="34" t="s">
        <v>2494</v>
      </c>
      <c r="J460" s="101" t="s">
        <v>5154</v>
      </c>
    </row>
    <row r="461" spans="1:10" ht="17.100000000000001" customHeight="1">
      <c r="A461" s="34" t="s">
        <v>2497</v>
      </c>
      <c r="B461" s="101" t="s">
        <v>355</v>
      </c>
      <c r="C461" s="34" t="s">
        <v>2497</v>
      </c>
      <c r="D461" s="101" t="s">
        <v>4364</v>
      </c>
      <c r="E461" s="34" t="s">
        <v>2497</v>
      </c>
      <c r="F461" s="101" t="s">
        <v>4042</v>
      </c>
      <c r="G461" s="34" t="s">
        <v>2498</v>
      </c>
      <c r="H461" s="101" t="s">
        <v>5128</v>
      </c>
      <c r="I461" s="34" t="s">
        <v>2494</v>
      </c>
      <c r="J461" s="99" t="s">
        <v>580</v>
      </c>
    </row>
    <row r="462" spans="1:10" ht="17.100000000000001" customHeight="1">
      <c r="A462" s="34" t="s">
        <v>2497</v>
      </c>
      <c r="B462" t="s">
        <v>4108</v>
      </c>
      <c r="C462" s="34" t="s">
        <v>2497</v>
      </c>
      <c r="D462" t="s">
        <v>295</v>
      </c>
      <c r="E462" s="34" t="s">
        <v>2497</v>
      </c>
      <c r="F462" s="101" t="s">
        <v>5168</v>
      </c>
      <c r="G462" s="34" t="s">
        <v>2498</v>
      </c>
      <c r="H462" s="10" t="s">
        <v>1859</v>
      </c>
      <c r="I462" s="34" t="s">
        <v>2495</v>
      </c>
      <c r="J462" s="101" t="s">
        <v>2653</v>
      </c>
    </row>
    <row r="463" spans="1:10" ht="17.100000000000001" customHeight="1">
      <c r="A463" s="34" t="s">
        <v>2498</v>
      </c>
      <c r="B463" s="101" t="s">
        <v>5207</v>
      </c>
      <c r="C463" s="34" t="s">
        <v>2498</v>
      </c>
      <c r="D463" s="101" t="s">
        <v>4601</v>
      </c>
      <c r="E463" s="34" t="s">
        <v>2498</v>
      </c>
      <c r="F463" s="101" t="s">
        <v>4988</v>
      </c>
      <c r="G463" s="34" t="s">
        <v>3273</v>
      </c>
      <c r="H463" s="101" t="s">
        <v>5056</v>
      </c>
      <c r="I463" s="34" t="s">
        <v>2495</v>
      </c>
      <c r="J463" s="101" t="s">
        <v>5136</v>
      </c>
    </row>
    <row r="464" spans="1:10" ht="17.100000000000001" customHeight="1">
      <c r="A464" s="34" t="s">
        <v>2498</v>
      </c>
      <c r="B464" s="101" t="s">
        <v>4991</v>
      </c>
      <c r="C464" s="34" t="s">
        <v>2498</v>
      </c>
      <c r="D464" s="99" t="s">
        <v>4554</v>
      </c>
      <c r="E464" s="34" t="s">
        <v>2498</v>
      </c>
      <c r="F464" s="101" t="s">
        <v>4962</v>
      </c>
      <c r="G464" s="34" t="s">
        <v>3273</v>
      </c>
      <c r="H464" s="101" t="s">
        <v>5224</v>
      </c>
      <c r="I464" s="34" t="s">
        <v>2496</v>
      </c>
      <c r="J464" t="s">
        <v>194</v>
      </c>
    </row>
    <row r="465" spans="1:10" ht="17.100000000000001" customHeight="1">
      <c r="A465" s="34" t="s">
        <v>3272</v>
      </c>
      <c r="B465" s="101" t="s">
        <v>4986</v>
      </c>
      <c r="C465" s="34" t="s">
        <v>3272</v>
      </c>
      <c r="D465" s="101" t="s">
        <v>3203</v>
      </c>
      <c r="E465" s="34" t="s">
        <v>3272</v>
      </c>
      <c r="F465" t="s">
        <v>912</v>
      </c>
      <c r="G465" s="34" t="s">
        <v>3274</v>
      </c>
      <c r="H465" s="99" t="s">
        <v>4563</v>
      </c>
      <c r="I465" s="34" t="s">
        <v>2496</v>
      </c>
      <c r="J465" s="99" t="s">
        <v>4001</v>
      </c>
    </row>
    <row r="466" spans="1:10" ht="17.100000000000001" customHeight="1">
      <c r="A466" s="34" t="s">
        <v>3272</v>
      </c>
      <c r="B466" s="101" t="s">
        <v>465</v>
      </c>
      <c r="C466" s="34" t="s">
        <v>3272</v>
      </c>
      <c r="D466" s="101" t="s">
        <v>5259</v>
      </c>
      <c r="E466" s="34" t="s">
        <v>3272</v>
      </c>
      <c r="F466" t="s">
        <v>1284</v>
      </c>
      <c r="G466" s="34" t="s">
        <v>3274</v>
      </c>
      <c r="H466" s="101" t="s">
        <v>3897</v>
      </c>
      <c r="I466" s="34" t="s">
        <v>2496</v>
      </c>
      <c r="J466" s="101" t="s">
        <v>5210</v>
      </c>
    </row>
    <row r="467" spans="1:10" ht="17.100000000000001" customHeight="1">
      <c r="A467" s="34" t="s">
        <v>3273</v>
      </c>
      <c r="B467" s="101" t="s">
        <v>704</v>
      </c>
      <c r="C467" s="34" t="s">
        <v>3273</v>
      </c>
      <c r="D467" s="101" t="s">
        <v>3865</v>
      </c>
      <c r="E467" s="34" t="s">
        <v>3273</v>
      </c>
      <c r="F467" s="101" t="s">
        <v>4648</v>
      </c>
      <c r="G467" s="34" t="s">
        <v>3275</v>
      </c>
      <c r="H467" s="99" t="s">
        <v>3895</v>
      </c>
      <c r="I467" s="34" t="s">
        <v>2496</v>
      </c>
      <c r="J467" s="10" t="s">
        <v>1204</v>
      </c>
    </row>
    <row r="468" spans="1:10" ht="17.100000000000001" customHeight="1">
      <c r="A468" s="34" t="s">
        <v>3273</v>
      </c>
      <c r="B468" s="99" t="s">
        <v>4572</v>
      </c>
      <c r="C468" s="34" t="s">
        <v>3273</v>
      </c>
      <c r="D468" s="101" t="s">
        <v>369</v>
      </c>
      <c r="E468" s="34" t="s">
        <v>3273</v>
      </c>
      <c r="F468" s="101" t="s">
        <v>367</v>
      </c>
      <c r="G468" s="34" t="s">
        <v>3275</v>
      </c>
      <c r="H468" s="101" t="s">
        <v>849</v>
      </c>
      <c r="I468" s="34" t="s">
        <v>2496</v>
      </c>
      <c r="J468" t="s">
        <v>1992</v>
      </c>
    </row>
    <row r="469" spans="1:10" ht="17.100000000000001" customHeight="1">
      <c r="A469" s="34" t="s">
        <v>3274</v>
      </c>
      <c r="B469" s="101" t="s">
        <v>5129</v>
      </c>
      <c r="C469" s="34" t="s">
        <v>3274</v>
      </c>
      <c r="D469" s="101" t="s">
        <v>5049</v>
      </c>
      <c r="E469" s="34" t="s">
        <v>3274</v>
      </c>
      <c r="F469" t="s">
        <v>349</v>
      </c>
      <c r="G469" s="34" t="s">
        <v>3276</v>
      </c>
      <c r="H469" s="101" t="s">
        <v>4989</v>
      </c>
      <c r="I469" s="34" t="s">
        <v>2496</v>
      </c>
      <c r="J469" s="10" t="s">
        <v>1028</v>
      </c>
    </row>
    <row r="470" spans="1:10" ht="17.100000000000001" customHeight="1">
      <c r="A470" s="34" t="s">
        <v>3274</v>
      </c>
      <c r="B470" s="101" t="s">
        <v>5055</v>
      </c>
      <c r="C470" s="34" t="s">
        <v>3274</v>
      </c>
      <c r="D470" s="101" t="s">
        <v>5017</v>
      </c>
      <c r="E470" s="34" t="s">
        <v>3274</v>
      </c>
      <c r="F470" s="101" t="s">
        <v>5134</v>
      </c>
      <c r="G470" s="34" t="s">
        <v>3276</v>
      </c>
      <c r="H470" s="99" t="s">
        <v>4573</v>
      </c>
      <c r="I470" s="34" t="s">
        <v>2496</v>
      </c>
      <c r="J470" s="101" t="s">
        <v>5070</v>
      </c>
    </row>
    <row r="471" spans="1:10" ht="17.100000000000001" customHeight="1">
      <c r="A471" s="34" t="s">
        <v>3275</v>
      </c>
      <c r="B471" s="101" t="s">
        <v>5237</v>
      </c>
      <c r="C471" s="34" t="s">
        <v>3275</v>
      </c>
      <c r="D471" t="s">
        <v>207</v>
      </c>
      <c r="E471" s="34" t="s">
        <v>3275</v>
      </c>
      <c r="F471" s="101" t="s">
        <v>5255</v>
      </c>
      <c r="G471" s="34" t="s">
        <v>3277</v>
      </c>
      <c r="H471" s="99" t="s">
        <v>3326</v>
      </c>
      <c r="I471" s="34" t="s">
        <v>3273</v>
      </c>
      <c r="J471" s="99" t="s">
        <v>4407</v>
      </c>
    </row>
    <row r="472" spans="1:10" ht="17.100000000000001" customHeight="1">
      <c r="A472" s="34" t="s">
        <v>3275</v>
      </c>
      <c r="B472" s="101" t="s">
        <v>5081</v>
      </c>
      <c r="C472" s="34" t="s">
        <v>3275</v>
      </c>
      <c r="D472" s="99" t="s">
        <v>470</v>
      </c>
      <c r="E472" s="34" t="s">
        <v>3275</v>
      </c>
      <c r="F472" s="101" t="s">
        <v>3628</v>
      </c>
      <c r="G472" s="34" t="s">
        <v>3277</v>
      </c>
      <c r="H472" s="101" t="s">
        <v>4525</v>
      </c>
      <c r="I472" s="34" t="s">
        <v>3273</v>
      </c>
      <c r="J472" s="101" t="s">
        <v>4981</v>
      </c>
    </row>
    <row r="473" spans="1:10" ht="17.100000000000001" customHeight="1">
      <c r="A473" s="34" t="s">
        <v>3276</v>
      </c>
      <c r="B473" s="101" t="s">
        <v>1618</v>
      </c>
      <c r="C473" s="34" t="s">
        <v>3276</v>
      </c>
      <c r="D473" s="101" t="s">
        <v>5117</v>
      </c>
      <c r="E473" s="34" t="s">
        <v>3276</v>
      </c>
      <c r="F473" s="101" t="s">
        <v>5112</v>
      </c>
      <c r="G473" s="34" t="s">
        <v>3279</v>
      </c>
      <c r="H473" s="101" t="s">
        <v>506</v>
      </c>
      <c r="I473" s="34" t="s">
        <v>3274</v>
      </c>
      <c r="J473" s="99" t="s">
        <v>1469</v>
      </c>
    </row>
    <row r="474" spans="1:10" ht="17.100000000000001" customHeight="1">
      <c r="A474" s="34" t="s">
        <v>3276</v>
      </c>
      <c r="B474" s="101" t="s">
        <v>5214</v>
      </c>
      <c r="C474" s="34" t="s">
        <v>3276</v>
      </c>
      <c r="D474" t="s">
        <v>4061</v>
      </c>
      <c r="E474" s="34" t="s">
        <v>3276</v>
      </c>
      <c r="F474" t="s">
        <v>890</v>
      </c>
      <c r="G474" s="34" t="s">
        <v>3279</v>
      </c>
      <c r="H474" s="99" t="s">
        <v>4633</v>
      </c>
      <c r="I474" s="34" t="s">
        <v>3275</v>
      </c>
      <c r="J474" s="99" t="s">
        <v>4561</v>
      </c>
    </row>
    <row r="475" spans="1:10" ht="17.100000000000001" customHeight="1">
      <c r="A475" s="34" t="s">
        <v>3277</v>
      </c>
      <c r="B475" t="s">
        <v>4053</v>
      </c>
      <c r="C475" s="34" t="s">
        <v>3277</v>
      </c>
      <c r="D475" s="99" t="s">
        <v>4621</v>
      </c>
      <c r="E475" s="34" t="s">
        <v>3277</v>
      </c>
      <c r="F475" s="101" t="s">
        <v>4003</v>
      </c>
      <c r="G475" s="34" t="s">
        <v>3280</v>
      </c>
      <c r="H475" s="101" t="s">
        <v>427</v>
      </c>
      <c r="I475" s="34" t="s">
        <v>3275</v>
      </c>
      <c r="J475" t="s">
        <v>2170</v>
      </c>
    </row>
    <row r="476" spans="1:10" ht="17.100000000000001" customHeight="1">
      <c r="A476" s="34" t="s">
        <v>3277</v>
      </c>
      <c r="B476" t="s">
        <v>1529</v>
      </c>
      <c r="C476" s="34" t="s">
        <v>3277</v>
      </c>
      <c r="D476" s="101" t="s">
        <v>4945</v>
      </c>
      <c r="E476" s="34" t="s">
        <v>3277</v>
      </c>
      <c r="F476" s="99" t="s">
        <v>4162</v>
      </c>
      <c r="G476" s="34" t="s">
        <v>3280</v>
      </c>
      <c r="H476" s="99" t="s">
        <v>3910</v>
      </c>
      <c r="I476" s="34" t="s">
        <v>3275</v>
      </c>
      <c r="J476" t="s">
        <v>3879</v>
      </c>
    </row>
    <row r="477" spans="1:10" ht="17.100000000000001" customHeight="1">
      <c r="A477" s="34" t="s">
        <v>3278</v>
      </c>
      <c r="B477" s="101" t="s">
        <v>5150</v>
      </c>
      <c r="C477" s="34" t="s">
        <v>3278</v>
      </c>
      <c r="D477" s="99" t="s">
        <v>4626</v>
      </c>
      <c r="E477" s="34" t="s">
        <v>3278</v>
      </c>
      <c r="F477" s="99" t="s">
        <v>401</v>
      </c>
      <c r="G477" s="34" t="s">
        <v>3281</v>
      </c>
      <c r="H477" s="101" t="s">
        <v>5110</v>
      </c>
      <c r="I477" s="34" t="s">
        <v>3275</v>
      </c>
      <c r="J477" s="101" t="s">
        <v>5078</v>
      </c>
    </row>
    <row r="478" spans="1:10" ht="17.100000000000001" customHeight="1">
      <c r="A478" s="34" t="s">
        <v>3278</v>
      </c>
      <c r="B478" s="10" t="s">
        <v>2346</v>
      </c>
      <c r="C478" s="34" t="s">
        <v>3278</v>
      </c>
      <c r="D478" s="99" t="s">
        <v>4489</v>
      </c>
      <c r="E478" s="34" t="s">
        <v>3278</v>
      </c>
      <c r="F478" s="101" t="s">
        <v>5130</v>
      </c>
      <c r="G478" s="34" t="s">
        <v>3282</v>
      </c>
      <c r="H478" t="s">
        <v>4136</v>
      </c>
      <c r="I478" s="34" t="s">
        <v>3276</v>
      </c>
      <c r="J478" s="101" t="s">
        <v>5062</v>
      </c>
    </row>
    <row r="479" spans="1:10" ht="17.100000000000001" customHeight="1">
      <c r="A479" s="34" t="s">
        <v>3279</v>
      </c>
      <c r="B479" s="99" t="s">
        <v>4577</v>
      </c>
      <c r="C479" s="34" t="s">
        <v>3279</v>
      </c>
      <c r="D479" s="101" t="s">
        <v>5014</v>
      </c>
      <c r="E479" s="34" t="s">
        <v>3279</v>
      </c>
      <c r="F479" t="s">
        <v>891</v>
      </c>
      <c r="G479" s="34" t="s">
        <v>3282</v>
      </c>
      <c r="H479" s="101" t="s">
        <v>326</v>
      </c>
      <c r="I479" s="34" t="s">
        <v>3276</v>
      </c>
      <c r="J479" s="99" t="s">
        <v>3953</v>
      </c>
    </row>
    <row r="480" spans="1:10" ht="17.100000000000001" customHeight="1">
      <c r="A480" s="34" t="s">
        <v>3279</v>
      </c>
      <c r="B480" s="10" t="s">
        <v>3043</v>
      </c>
      <c r="C480" s="34" t="s">
        <v>3279</v>
      </c>
      <c r="D480" s="101" t="s">
        <v>5035</v>
      </c>
      <c r="E480" s="34" t="s">
        <v>3279</v>
      </c>
      <c r="F480" s="99" t="s">
        <v>4015</v>
      </c>
      <c r="G480" s="34"/>
      <c r="I480" s="34" t="s">
        <v>3277</v>
      </c>
      <c r="J480" s="101" t="s">
        <v>5141</v>
      </c>
    </row>
    <row r="481" spans="1:14" ht="17.100000000000001" customHeight="1">
      <c r="A481" s="34" t="s">
        <v>3280</v>
      </c>
      <c r="B481" s="101" t="s">
        <v>5215</v>
      </c>
      <c r="C481" s="34" t="s">
        <v>3280</v>
      </c>
      <c r="D481" t="s">
        <v>3918</v>
      </c>
      <c r="E481" s="34" t="s">
        <v>3280</v>
      </c>
      <c r="F481" s="99" t="s">
        <v>920</v>
      </c>
      <c r="G481" s="34"/>
      <c r="I481" s="34" t="s">
        <v>3279</v>
      </c>
      <c r="J481" t="s">
        <v>3823</v>
      </c>
    </row>
    <row r="482" spans="1:14" ht="17.100000000000001" customHeight="1">
      <c r="A482" s="34" t="s">
        <v>3280</v>
      </c>
      <c r="B482" t="s">
        <v>1885</v>
      </c>
      <c r="C482" s="34" t="s">
        <v>3280</v>
      </c>
      <c r="D482" s="10" t="s">
        <v>2241</v>
      </c>
      <c r="E482" s="34" t="s">
        <v>3280</v>
      </c>
      <c r="F482" s="99" t="s">
        <v>3317</v>
      </c>
      <c r="G482" s="34"/>
      <c r="I482" s="34" t="s">
        <v>3279</v>
      </c>
      <c r="J482" s="99" t="s">
        <v>3991</v>
      </c>
    </row>
    <row r="483" spans="1:14" ht="17.100000000000001" customHeight="1">
      <c r="A483" s="34" t="s">
        <v>3281</v>
      </c>
      <c r="B483" s="101" t="s">
        <v>4466</v>
      </c>
      <c r="C483" s="34" t="s">
        <v>3281</v>
      </c>
      <c r="D483" s="101" t="s">
        <v>5073</v>
      </c>
      <c r="E483" s="34" t="s">
        <v>3281</v>
      </c>
      <c r="F483" t="s">
        <v>3830</v>
      </c>
      <c r="G483" s="34"/>
      <c r="I483" s="34" t="s">
        <v>3279</v>
      </c>
      <c r="J483" s="99" t="s">
        <v>4512</v>
      </c>
    </row>
    <row r="484" spans="1:14" ht="17.100000000000001" customHeight="1">
      <c r="A484" s="34" t="s">
        <v>3281</v>
      </c>
      <c r="B484" s="101" t="s">
        <v>5162</v>
      </c>
      <c r="C484" s="34" t="s">
        <v>3281</v>
      </c>
      <c r="D484" s="101" t="s">
        <v>5087</v>
      </c>
      <c r="E484" s="34" t="s">
        <v>3281</v>
      </c>
      <c r="F484" s="101" t="s">
        <v>5089</v>
      </c>
      <c r="G484" s="34"/>
      <c r="I484" s="34" t="s">
        <v>3280</v>
      </c>
      <c r="J484" s="101" t="s">
        <v>2783</v>
      </c>
    </row>
    <row r="485" spans="1:14" ht="17.100000000000001" customHeight="1">
      <c r="A485" s="34" t="s">
        <v>3282</v>
      </c>
      <c r="B485" s="101" t="s">
        <v>2689</v>
      </c>
      <c r="C485" s="34" t="s">
        <v>3282</v>
      </c>
      <c r="D485" t="s">
        <v>1409</v>
      </c>
      <c r="E485" s="34" t="s">
        <v>3282</v>
      </c>
      <c r="F485" s="10" t="s">
        <v>1610</v>
      </c>
      <c r="G485" s="34"/>
      <c r="I485" s="34" t="s">
        <v>3280</v>
      </c>
      <c r="J485" s="101" t="s">
        <v>5148</v>
      </c>
    </row>
    <row r="486" spans="1:14" ht="17.100000000000001" customHeight="1">
      <c r="A486" s="34" t="s">
        <v>3282</v>
      </c>
      <c r="B486" s="101" t="s">
        <v>291</v>
      </c>
      <c r="C486" s="34" t="s">
        <v>3282</v>
      </c>
      <c r="D486" s="101" t="s">
        <v>5098</v>
      </c>
      <c r="E486" s="34" t="s">
        <v>3282</v>
      </c>
      <c r="F486" s="101" t="s">
        <v>2650</v>
      </c>
      <c r="G486" s="34"/>
      <c r="I486" s="34" t="s">
        <v>3282</v>
      </c>
      <c r="J486" s="101" t="s">
        <v>4130</v>
      </c>
    </row>
    <row r="487" spans="1:14" ht="17.100000000000001" customHeight="1">
      <c r="I487" s="34"/>
    </row>
    <row r="488" spans="1:14" ht="17.100000000000001" customHeight="1">
      <c r="I488" s="34"/>
    </row>
    <row r="489" spans="1:14" ht="17.100000000000001" customHeight="1">
      <c r="A489"/>
      <c r="F489" s="9" t="s">
        <v>4664</v>
      </c>
    </row>
    <row r="492" spans="1:14" ht="17.100000000000001" customHeight="1">
      <c r="A492" s="3" t="s">
        <v>3402</v>
      </c>
      <c r="C492" s="3" t="s">
        <v>3402</v>
      </c>
      <c r="E492" s="3" t="s">
        <v>3402</v>
      </c>
      <c r="G492" s="3" t="s">
        <v>3402</v>
      </c>
      <c r="I492" s="3" t="s">
        <v>3402</v>
      </c>
      <c r="K492" t="s">
        <v>142</v>
      </c>
    </row>
    <row r="493" spans="1:14" ht="17.100000000000001" customHeight="1">
      <c r="A493" s="34" t="s">
        <v>2486</v>
      </c>
      <c r="B493" s="99" t="s">
        <v>4538</v>
      </c>
      <c r="C493" s="34" t="s">
        <v>2486</v>
      </c>
      <c r="D493" s="99" t="s">
        <v>4408</v>
      </c>
      <c r="E493" s="34" t="s">
        <v>2486</v>
      </c>
      <c r="F493" s="99" t="s">
        <v>4599</v>
      </c>
      <c r="G493" s="34" t="s">
        <v>2486</v>
      </c>
      <c r="H493" s="99" t="s">
        <v>4542</v>
      </c>
      <c r="I493" s="34" t="s">
        <v>2486</v>
      </c>
      <c r="J493" s="99" t="s">
        <v>4627</v>
      </c>
      <c r="K493" t="s">
        <v>4255</v>
      </c>
    </row>
    <row r="494" spans="1:14" ht="17.100000000000001" customHeight="1">
      <c r="A494" s="34" t="s">
        <v>2487</v>
      </c>
      <c r="B494" s="99" t="s">
        <v>4373</v>
      </c>
      <c r="C494" s="34" t="s">
        <v>2487</v>
      </c>
      <c r="D494" s="99" t="s">
        <v>4366</v>
      </c>
      <c r="E494" s="34" t="s">
        <v>2487</v>
      </c>
      <c r="F494" s="99" t="s">
        <v>4549</v>
      </c>
      <c r="G494" s="34" t="s">
        <v>2487</v>
      </c>
      <c r="H494" s="99" t="s">
        <v>4376</v>
      </c>
      <c r="I494" s="34" t="s">
        <v>2487</v>
      </c>
      <c r="J494" s="99" t="s">
        <v>4597</v>
      </c>
      <c r="K494" t="s">
        <v>4667</v>
      </c>
      <c r="M494" s="34"/>
      <c r="N494" s="10"/>
    </row>
    <row r="495" spans="1:14" ht="17.100000000000001" customHeight="1">
      <c r="A495" s="34" t="s">
        <v>2488</v>
      </c>
      <c r="B495" s="99" t="s">
        <v>3681</v>
      </c>
      <c r="C495" s="34" t="s">
        <v>2488</v>
      </c>
      <c r="D495" s="99" t="s">
        <v>4571</v>
      </c>
      <c r="E495" s="34" t="s">
        <v>2488</v>
      </c>
      <c r="F495" s="99" t="s">
        <v>4411</v>
      </c>
      <c r="G495" s="34" t="s">
        <v>2488</v>
      </c>
      <c r="H495" s="99" t="s">
        <v>4603</v>
      </c>
      <c r="I495" s="34" t="s">
        <v>2488</v>
      </c>
      <c r="J495" s="99" t="s">
        <v>2596</v>
      </c>
      <c r="K495" t="s">
        <v>4668</v>
      </c>
      <c r="M495" s="34"/>
      <c r="N495" s="10"/>
    </row>
    <row r="496" spans="1:14" ht="17.100000000000001" customHeight="1">
      <c r="A496" s="34" t="s">
        <v>2625</v>
      </c>
      <c r="B496" s="99" t="s">
        <v>4550</v>
      </c>
      <c r="C496" s="34" t="s">
        <v>2625</v>
      </c>
      <c r="D496" s="99" t="s">
        <v>4551</v>
      </c>
      <c r="E496" s="34" t="s">
        <v>2625</v>
      </c>
      <c r="F496" s="99" t="s">
        <v>4556</v>
      </c>
      <c r="G496" s="34" t="s">
        <v>2625</v>
      </c>
      <c r="H496" s="99" t="s">
        <v>4813</v>
      </c>
      <c r="I496" s="34" t="s">
        <v>2625</v>
      </c>
      <c r="J496" s="99" t="s">
        <v>4057</v>
      </c>
      <c r="K496" t="s">
        <v>934</v>
      </c>
      <c r="M496" s="34"/>
      <c r="N496" s="10"/>
    </row>
    <row r="497" spans="1:14" ht="17.100000000000001" customHeight="1">
      <c r="A497" s="34" t="s">
        <v>2626</v>
      </c>
      <c r="B497" s="99" t="s">
        <v>4367</v>
      </c>
      <c r="C497" s="34" t="s">
        <v>2626</v>
      </c>
      <c r="D497" s="99" t="s">
        <v>4585</v>
      </c>
      <c r="E497" s="34" t="s">
        <v>2626</v>
      </c>
      <c r="F497" s="99" t="s">
        <v>100</v>
      </c>
      <c r="G497" s="34" t="s">
        <v>2626</v>
      </c>
      <c r="H497" s="99" t="s">
        <v>411</v>
      </c>
      <c r="I497" s="34" t="s">
        <v>2626</v>
      </c>
      <c r="J497" s="99" t="s">
        <v>4389</v>
      </c>
      <c r="K497" t="s">
        <v>2565</v>
      </c>
      <c r="M497" s="34"/>
      <c r="N497" s="10"/>
    </row>
    <row r="498" spans="1:14" ht="17.100000000000001" customHeight="1">
      <c r="A498" s="34" t="s">
        <v>2627</v>
      </c>
      <c r="B498" s="99" t="s">
        <v>4565</v>
      </c>
      <c r="C498" s="34" t="s">
        <v>2627</v>
      </c>
      <c r="D498" s="99" t="s">
        <v>4591</v>
      </c>
      <c r="E498" s="34" t="s">
        <v>2627</v>
      </c>
      <c r="F498" s="99" t="s">
        <v>4015</v>
      </c>
      <c r="G498" s="34" t="s">
        <v>2627</v>
      </c>
      <c r="H498" s="99" t="s">
        <v>4414</v>
      </c>
      <c r="I498" s="34" t="s">
        <v>2627</v>
      </c>
      <c r="J498" s="99" t="s">
        <v>3500</v>
      </c>
      <c r="K498" t="s">
        <v>576</v>
      </c>
      <c r="M498" s="34"/>
      <c r="N498" s="10"/>
    </row>
    <row r="499" spans="1:14" ht="17.100000000000001" customHeight="1">
      <c r="A499" s="34" t="s">
        <v>2492</v>
      </c>
      <c r="B499" s="99" t="s">
        <v>4519</v>
      </c>
      <c r="C499" s="34" t="s">
        <v>2492</v>
      </c>
      <c r="D499" s="99" t="s">
        <v>4524</v>
      </c>
      <c r="E499" s="34" t="s">
        <v>2492</v>
      </c>
      <c r="F499" s="99" t="s">
        <v>4608</v>
      </c>
      <c r="G499" s="34" t="s">
        <v>2492</v>
      </c>
      <c r="H499" s="99" t="s">
        <v>4561</v>
      </c>
      <c r="I499" s="34" t="s">
        <v>2492</v>
      </c>
      <c r="J499" s="99" t="s">
        <v>300</v>
      </c>
      <c r="K499" t="s">
        <v>715</v>
      </c>
      <c r="M499" s="34"/>
      <c r="N499" s="10"/>
    </row>
    <row r="500" spans="1:14" ht="17.100000000000001" customHeight="1">
      <c r="A500" s="34" t="s">
        <v>2493</v>
      </c>
      <c r="B500" s="99" t="s">
        <v>4544</v>
      </c>
      <c r="C500" s="34" t="s">
        <v>2493</v>
      </c>
      <c r="D500" s="99" t="s">
        <v>4553</v>
      </c>
      <c r="E500" s="34" t="s">
        <v>2493</v>
      </c>
      <c r="F500" s="99" t="s">
        <v>4383</v>
      </c>
      <c r="G500" s="34" t="s">
        <v>2493</v>
      </c>
      <c r="H500" s="99" t="s">
        <v>4582</v>
      </c>
      <c r="I500" s="34" t="s">
        <v>2493</v>
      </c>
      <c r="J500" s="99" t="s">
        <v>4618</v>
      </c>
      <c r="K500" t="s">
        <v>4262</v>
      </c>
      <c r="M500" s="34"/>
      <c r="N500" s="10"/>
    </row>
    <row r="501" spans="1:14" ht="17.100000000000001" customHeight="1">
      <c r="A501" s="34" t="s">
        <v>2494</v>
      </c>
      <c r="B501" s="99" t="s">
        <v>4543</v>
      </c>
      <c r="C501" s="34" t="s">
        <v>2494</v>
      </c>
      <c r="D501" s="99" t="s">
        <v>4554</v>
      </c>
      <c r="E501" s="34" t="s">
        <v>2494</v>
      </c>
      <c r="F501" s="99" t="s">
        <v>4423</v>
      </c>
      <c r="G501" s="34" t="s">
        <v>2494</v>
      </c>
      <c r="H501" s="99" t="s">
        <v>4426</v>
      </c>
      <c r="I501" s="34" t="s">
        <v>2494</v>
      </c>
      <c r="J501" s="99" t="s">
        <v>4570</v>
      </c>
      <c r="K501" t="s">
        <v>954</v>
      </c>
      <c r="M501" s="34"/>
      <c r="N501" s="10"/>
    </row>
    <row r="502" spans="1:14" ht="17.100000000000001" customHeight="1">
      <c r="A502" s="34" t="s">
        <v>2495</v>
      </c>
      <c r="B502" s="99" t="s">
        <v>4588</v>
      </c>
      <c r="C502" s="34" t="s">
        <v>2495</v>
      </c>
      <c r="D502" s="99" t="s">
        <v>4587</v>
      </c>
      <c r="E502" s="34" t="s">
        <v>2495</v>
      </c>
      <c r="F502" s="99" t="s">
        <v>4370</v>
      </c>
      <c r="G502" s="34" t="s">
        <v>2495</v>
      </c>
      <c r="H502" s="99" t="s">
        <v>4583</v>
      </c>
      <c r="I502" s="34" t="s">
        <v>2495</v>
      </c>
      <c r="J502" s="99" t="s">
        <v>4425</v>
      </c>
      <c r="K502" t="s">
        <v>4797</v>
      </c>
      <c r="M502" s="34"/>
      <c r="N502" s="10"/>
    </row>
    <row r="503" spans="1:14" ht="17.100000000000001" customHeight="1">
      <c r="A503" s="34" t="s">
        <v>2496</v>
      </c>
      <c r="B503" s="99" t="s">
        <v>4521</v>
      </c>
      <c r="C503" s="34" t="s">
        <v>2496</v>
      </c>
      <c r="D503" s="99" t="s">
        <v>4539</v>
      </c>
      <c r="E503" s="34" t="s">
        <v>2496</v>
      </c>
      <c r="F503" s="99" t="s">
        <v>3663</v>
      </c>
      <c r="G503" s="34" t="s">
        <v>2496</v>
      </c>
      <c r="H503" s="99" t="s">
        <v>4574</v>
      </c>
      <c r="I503" s="34" t="s">
        <v>2496</v>
      </c>
      <c r="J503" s="99" t="s">
        <v>3391</v>
      </c>
      <c r="K503" t="s">
        <v>616</v>
      </c>
      <c r="M503" s="34"/>
      <c r="N503" s="10"/>
    </row>
    <row r="504" spans="1:14" ht="17.100000000000001" customHeight="1">
      <c r="A504" s="34" t="s">
        <v>2497</v>
      </c>
      <c r="B504" s="99" t="s">
        <v>4541</v>
      </c>
      <c r="C504" s="34" t="s">
        <v>2497</v>
      </c>
      <c r="D504" s="99" t="s">
        <v>4590</v>
      </c>
      <c r="E504" s="34" t="s">
        <v>2497</v>
      </c>
      <c r="F504" s="99" t="s">
        <v>4619</v>
      </c>
      <c r="G504" s="34" t="s">
        <v>2497</v>
      </c>
      <c r="H504" s="99" t="s">
        <v>4506</v>
      </c>
      <c r="I504" s="34" t="s">
        <v>2497</v>
      </c>
      <c r="J504" s="99" t="s">
        <v>659</v>
      </c>
      <c r="K504" t="s">
        <v>618</v>
      </c>
      <c r="M504" s="34"/>
      <c r="N504" s="10"/>
    </row>
    <row r="505" spans="1:14" ht="17.100000000000001" customHeight="1">
      <c r="A505" s="34" t="s">
        <v>2498</v>
      </c>
      <c r="B505" s="99" t="s">
        <v>4392</v>
      </c>
      <c r="C505" s="34" t="s">
        <v>2498</v>
      </c>
      <c r="D505" s="99" t="s">
        <v>4368</v>
      </c>
      <c r="E505" s="34" t="s">
        <v>2498</v>
      </c>
      <c r="F505" s="99" t="s">
        <v>4557</v>
      </c>
      <c r="G505" s="34" t="s">
        <v>2498</v>
      </c>
      <c r="H505" s="99" t="s">
        <v>4490</v>
      </c>
      <c r="I505" s="34" t="s">
        <v>2498</v>
      </c>
      <c r="J505" s="99" t="s">
        <v>4390</v>
      </c>
      <c r="K505" t="s">
        <v>950</v>
      </c>
      <c r="M505" s="34"/>
      <c r="N505" s="10"/>
    </row>
    <row r="506" spans="1:14" ht="17.100000000000001" customHeight="1">
      <c r="A506" s="34" t="s">
        <v>3272</v>
      </c>
      <c r="B506" s="99" t="s">
        <v>4365</v>
      </c>
      <c r="C506" s="34" t="s">
        <v>3272</v>
      </c>
      <c r="D506" s="99" t="s">
        <v>4810</v>
      </c>
      <c r="E506" s="34" t="s">
        <v>3272</v>
      </c>
      <c r="F506" s="99" t="s">
        <v>1518</v>
      </c>
      <c r="G506" s="34" t="s">
        <v>3272</v>
      </c>
      <c r="H506" s="99" t="s">
        <v>4350</v>
      </c>
      <c r="I506" s="34" t="s">
        <v>3272</v>
      </c>
      <c r="J506" s="99" t="s">
        <v>4564</v>
      </c>
      <c r="K506" t="s">
        <v>4665</v>
      </c>
      <c r="M506" s="34"/>
      <c r="N506" s="10"/>
    </row>
    <row r="507" spans="1:14" ht="17.100000000000001" customHeight="1">
      <c r="A507" s="34" t="s">
        <v>3273</v>
      </c>
      <c r="B507" s="99" t="s">
        <v>4374</v>
      </c>
      <c r="C507" s="34" t="s">
        <v>3273</v>
      </c>
      <c r="D507" s="99" t="s">
        <v>4417</v>
      </c>
      <c r="E507" s="34" t="s">
        <v>3273</v>
      </c>
      <c r="F507" s="99" t="s">
        <v>4381</v>
      </c>
      <c r="G507" s="34" t="s">
        <v>3273</v>
      </c>
      <c r="H507" s="99" t="s">
        <v>4577</v>
      </c>
      <c r="I507" s="34" t="s">
        <v>3273</v>
      </c>
      <c r="J507" s="99" t="s">
        <v>4531</v>
      </c>
      <c r="K507" t="s">
        <v>4666</v>
      </c>
      <c r="M507" s="34"/>
      <c r="N507" s="10"/>
    </row>
    <row r="508" spans="1:14" ht="17.100000000000001" customHeight="1">
      <c r="A508" s="34" t="s">
        <v>3274</v>
      </c>
      <c r="B508" s="99" t="s">
        <v>4540</v>
      </c>
      <c r="C508" s="34" t="s">
        <v>3274</v>
      </c>
      <c r="D508" s="99" t="s">
        <v>4572</v>
      </c>
      <c r="E508" s="34" t="s">
        <v>3274</v>
      </c>
      <c r="F508" s="99" t="s">
        <v>4633</v>
      </c>
      <c r="G508" s="34" t="s">
        <v>3274</v>
      </c>
      <c r="H508" s="99" t="s">
        <v>4398</v>
      </c>
      <c r="I508" s="34" t="s">
        <v>3274</v>
      </c>
      <c r="J508" s="99" t="s">
        <v>2361</v>
      </c>
      <c r="K508" t="s">
        <v>1649</v>
      </c>
      <c r="M508" s="34"/>
    </row>
    <row r="509" spans="1:14" ht="17.100000000000001" customHeight="1">
      <c r="A509" s="34" t="s">
        <v>3275</v>
      </c>
      <c r="B509" s="99" t="s">
        <v>4535</v>
      </c>
      <c r="C509" s="34" t="s">
        <v>3275</v>
      </c>
      <c r="D509" s="99" t="s">
        <v>4546</v>
      </c>
      <c r="E509" s="34" t="s">
        <v>3275</v>
      </c>
      <c r="F509" s="99" t="s">
        <v>4430</v>
      </c>
      <c r="G509" s="34" t="s">
        <v>3275</v>
      </c>
      <c r="H509" s="99" t="s">
        <v>4325</v>
      </c>
      <c r="I509" s="34" t="s">
        <v>3275</v>
      </c>
      <c r="J509" s="99" t="s">
        <v>4345</v>
      </c>
      <c r="K509" t="s">
        <v>105</v>
      </c>
      <c r="M509" s="34"/>
    </row>
    <row r="510" spans="1:14" ht="17.100000000000001" customHeight="1">
      <c r="A510" s="34" t="s">
        <v>3276</v>
      </c>
      <c r="B510" s="99" t="s">
        <v>171</v>
      </c>
      <c r="C510" s="34" t="s">
        <v>3276</v>
      </c>
      <c r="D510" s="99" t="s">
        <v>4859</v>
      </c>
      <c r="E510" s="34" t="s">
        <v>3276</v>
      </c>
      <c r="F510" s="99" t="s">
        <v>4545</v>
      </c>
      <c r="G510" s="34" t="s">
        <v>3276</v>
      </c>
      <c r="H510" s="99" t="s">
        <v>4567</v>
      </c>
      <c r="I510" s="34" t="s">
        <v>3276</v>
      </c>
      <c r="J510" s="99" t="s">
        <v>4121</v>
      </c>
      <c r="K510" t="s">
        <v>4669</v>
      </c>
      <c r="M510" s="34"/>
    </row>
    <row r="511" spans="1:14" ht="17.100000000000001" customHeight="1">
      <c r="A511" s="34" t="s">
        <v>3277</v>
      </c>
      <c r="B511" s="99" t="s">
        <v>4424</v>
      </c>
      <c r="C511" s="34" t="s">
        <v>3277</v>
      </c>
      <c r="D511" s="99" t="s">
        <v>4594</v>
      </c>
      <c r="E511" s="34" t="s">
        <v>3277</v>
      </c>
      <c r="F511" s="99" t="s">
        <v>4442</v>
      </c>
      <c r="G511" s="34" t="s">
        <v>3277</v>
      </c>
      <c r="H511" s="99" t="s">
        <v>4334</v>
      </c>
      <c r="I511" s="34" t="s">
        <v>3277</v>
      </c>
      <c r="J511" s="99" t="s">
        <v>4323</v>
      </c>
      <c r="K511" t="s">
        <v>2610</v>
      </c>
      <c r="M511" s="34"/>
    </row>
    <row r="512" spans="1:14" ht="17.100000000000001" customHeight="1">
      <c r="A512" s="34" t="s">
        <v>3278</v>
      </c>
      <c r="B512" s="99" t="s">
        <v>4560</v>
      </c>
      <c r="C512" s="34" t="s">
        <v>3278</v>
      </c>
      <c r="D512" s="99" t="s">
        <v>4502</v>
      </c>
      <c r="E512" s="34" t="s">
        <v>3278</v>
      </c>
      <c r="F512" s="99" t="s">
        <v>4593</v>
      </c>
      <c r="G512" s="34" t="s">
        <v>3278</v>
      </c>
      <c r="H512" s="99" t="s">
        <v>4372</v>
      </c>
      <c r="I512" s="34" t="s">
        <v>3278</v>
      </c>
      <c r="J512" s="99" t="s">
        <v>4375</v>
      </c>
      <c r="K512" t="s">
        <v>1736</v>
      </c>
      <c r="M512" s="34"/>
    </row>
    <row r="513" spans="1:14" ht="17.100000000000001" customHeight="1">
      <c r="A513" s="34" t="s">
        <v>3279</v>
      </c>
      <c r="B513" s="99" t="s">
        <v>4602</v>
      </c>
      <c r="C513" s="34" t="s">
        <v>3279</v>
      </c>
      <c r="D513" s="99" t="s">
        <v>4401</v>
      </c>
      <c r="E513" s="34" t="s">
        <v>3279</v>
      </c>
      <c r="F513" s="99" t="s">
        <v>4427</v>
      </c>
      <c r="G513" s="34" t="s">
        <v>3279</v>
      </c>
      <c r="H513" s="99" t="s">
        <v>4592</v>
      </c>
      <c r="I513" s="34" t="s">
        <v>3279</v>
      </c>
      <c r="J513" s="99" t="s">
        <v>695</v>
      </c>
      <c r="K513" t="s">
        <v>4670</v>
      </c>
      <c r="M513" s="34"/>
    </row>
    <row r="514" spans="1:14" ht="17.100000000000001" customHeight="1">
      <c r="A514" s="34" t="s">
        <v>3280</v>
      </c>
      <c r="B514" s="99" t="s">
        <v>4552</v>
      </c>
      <c r="C514" s="34" t="s">
        <v>3280</v>
      </c>
      <c r="D514" s="99" t="s">
        <v>4536</v>
      </c>
      <c r="E514" s="34" t="s">
        <v>3280</v>
      </c>
      <c r="F514" s="99" t="s">
        <v>4416</v>
      </c>
      <c r="G514" s="34" t="s">
        <v>3280</v>
      </c>
      <c r="H514" s="99" t="s">
        <v>4387</v>
      </c>
      <c r="I514" s="34" t="s">
        <v>3280</v>
      </c>
      <c r="J514" s="99" t="s">
        <v>4566</v>
      </c>
      <c r="K514" t="s">
        <v>952</v>
      </c>
      <c r="M514" s="34"/>
    </row>
    <row r="515" spans="1:14" ht="17.100000000000001" customHeight="1">
      <c r="A515" s="34" t="s">
        <v>3281</v>
      </c>
      <c r="B515" s="99" t="s">
        <v>4432</v>
      </c>
      <c r="C515" s="34" t="s">
        <v>3281</v>
      </c>
      <c r="D515" s="99" t="s">
        <v>4629</v>
      </c>
      <c r="E515" s="34" t="s">
        <v>3281</v>
      </c>
      <c r="F515" s="99" t="s">
        <v>4369</v>
      </c>
      <c r="G515" s="34" t="s">
        <v>3281</v>
      </c>
      <c r="H515" s="99" t="s">
        <v>4634</v>
      </c>
      <c r="I515" s="34" t="s">
        <v>3281</v>
      </c>
      <c r="J515" s="99" t="s">
        <v>4410</v>
      </c>
      <c r="K515" t="s">
        <v>4828</v>
      </c>
      <c r="M515" s="34"/>
    </row>
    <row r="516" spans="1:14" ht="17.100000000000001" customHeight="1">
      <c r="A516" s="34" t="s">
        <v>3282</v>
      </c>
      <c r="B516" s="99" t="s">
        <v>4378</v>
      </c>
      <c r="C516" s="34" t="s">
        <v>3282</v>
      </c>
      <c r="D516" s="99" t="s">
        <v>4569</v>
      </c>
      <c r="E516" s="34" t="s">
        <v>3282</v>
      </c>
      <c r="F516" s="99" t="s">
        <v>4562</v>
      </c>
      <c r="G516" s="34" t="s">
        <v>3282</v>
      </c>
      <c r="H516" s="99" t="s">
        <v>4559</v>
      </c>
      <c r="I516" s="34" t="s">
        <v>3282</v>
      </c>
      <c r="J516" s="99" t="s">
        <v>4394</v>
      </c>
      <c r="K516" t="s">
        <v>1490</v>
      </c>
      <c r="M516" s="34"/>
    </row>
    <row r="517" spans="1:14" ht="17.100000000000001" customHeight="1">
      <c r="M517" s="34"/>
    </row>
    <row r="518" spans="1:14" ht="17.100000000000001" customHeight="1">
      <c r="M518" s="34"/>
      <c r="N518" s="10"/>
    </row>
    <row r="519" spans="1:14" ht="17.100000000000001" customHeight="1">
      <c r="M519" s="34"/>
      <c r="N519" s="10"/>
    </row>
    <row r="520" spans="1:14" ht="17.100000000000001" customHeight="1">
      <c r="A520" s="3" t="s">
        <v>3402</v>
      </c>
      <c r="C520" s="3" t="s">
        <v>3402</v>
      </c>
      <c r="E520" s="3" t="s">
        <v>3402</v>
      </c>
      <c r="G520" s="3" t="s">
        <v>3402</v>
      </c>
      <c r="I520" s="3" t="s">
        <v>3402</v>
      </c>
      <c r="M520" s="34"/>
      <c r="N520" s="10"/>
    </row>
    <row r="521" spans="1:14" ht="17.100000000000001" customHeight="1">
      <c r="A521" s="34" t="s">
        <v>2486</v>
      </c>
      <c r="B521" s="99" t="s">
        <v>4514</v>
      </c>
      <c r="C521" s="34" t="s">
        <v>2486</v>
      </c>
      <c r="D521" s="99" t="s">
        <v>4586</v>
      </c>
      <c r="E521" s="34" t="s">
        <v>2486</v>
      </c>
      <c r="F521" s="99" t="s">
        <v>4595</v>
      </c>
      <c r="G521" s="34" t="s">
        <v>2486</v>
      </c>
      <c r="H521" s="99" t="s">
        <v>4405</v>
      </c>
      <c r="I521" s="34" t="s">
        <v>2486</v>
      </c>
      <c r="J521" s="99" t="s">
        <v>4014</v>
      </c>
      <c r="M521" s="34"/>
      <c r="N521" s="10"/>
    </row>
    <row r="522" spans="1:14" ht="17.100000000000001" customHeight="1">
      <c r="A522" s="34" t="s">
        <v>2487</v>
      </c>
      <c r="B522" s="99" t="s">
        <v>4507</v>
      </c>
      <c r="C522" s="34" t="s">
        <v>2487</v>
      </c>
      <c r="D522" s="99" t="s">
        <v>4509</v>
      </c>
      <c r="E522" s="34" t="s">
        <v>2487</v>
      </c>
      <c r="F522" s="99" t="s">
        <v>4439</v>
      </c>
      <c r="G522" s="34" t="s">
        <v>2487</v>
      </c>
      <c r="H522" s="99" t="s">
        <v>2657</v>
      </c>
      <c r="I522" s="34" t="s">
        <v>2487</v>
      </c>
      <c r="J522" s="99" t="s">
        <v>4412</v>
      </c>
      <c r="M522" s="34"/>
      <c r="N522" s="10"/>
    </row>
    <row r="523" spans="1:14" ht="17.100000000000001" customHeight="1">
      <c r="A523" s="34" t="s">
        <v>2488</v>
      </c>
      <c r="B523" s="99" t="s">
        <v>4413</v>
      </c>
      <c r="C523" s="34" t="s">
        <v>2488</v>
      </c>
      <c r="D523" s="10" t="s">
        <v>4845</v>
      </c>
      <c r="E523" s="34" t="s">
        <v>2488</v>
      </c>
      <c r="F523" s="99" t="s">
        <v>4429</v>
      </c>
      <c r="G523" s="34" t="s">
        <v>2488</v>
      </c>
      <c r="H523" s="99" t="s">
        <v>2105</v>
      </c>
      <c r="I523" s="34" t="s">
        <v>2488</v>
      </c>
      <c r="J523" s="99" t="s">
        <v>3959</v>
      </c>
      <c r="M523" s="34"/>
      <c r="N523" s="10"/>
    </row>
    <row r="524" spans="1:14" ht="17.100000000000001" customHeight="1">
      <c r="A524" s="34" t="s">
        <v>2625</v>
      </c>
      <c r="B524" s="99" t="s">
        <v>4371</v>
      </c>
      <c r="C524" s="34" t="s">
        <v>2625</v>
      </c>
      <c r="D524" s="99" t="s">
        <v>4576</v>
      </c>
      <c r="E524" s="34" t="s">
        <v>2625</v>
      </c>
      <c r="F524" s="99" t="s">
        <v>4122</v>
      </c>
      <c r="G524" s="34" t="s">
        <v>2625</v>
      </c>
      <c r="H524" s="99" t="s">
        <v>757</v>
      </c>
      <c r="I524" s="34" t="s">
        <v>2625</v>
      </c>
      <c r="J524" s="99" t="s">
        <v>4499</v>
      </c>
      <c r="M524" s="34"/>
      <c r="N524" s="10"/>
    </row>
    <row r="525" spans="1:14" ht="17.100000000000001" customHeight="1">
      <c r="A525" s="34" t="s">
        <v>2626</v>
      </c>
      <c r="B525" s="99" t="s">
        <v>429</v>
      </c>
      <c r="C525" s="34" t="s">
        <v>2626</v>
      </c>
      <c r="D525" s="99" t="s">
        <v>4609</v>
      </c>
      <c r="E525" s="34" t="s">
        <v>2626</v>
      </c>
      <c r="F525" s="99" t="s">
        <v>4547</v>
      </c>
      <c r="G525" s="34" t="s">
        <v>2626</v>
      </c>
      <c r="H525" s="99" t="s">
        <v>2955</v>
      </c>
      <c r="I525" s="34" t="s">
        <v>2626</v>
      </c>
      <c r="J525" s="99" t="s">
        <v>2607</v>
      </c>
      <c r="M525" s="34"/>
    </row>
    <row r="526" spans="1:14" ht="17.100000000000001" customHeight="1">
      <c r="A526" s="34" t="s">
        <v>2627</v>
      </c>
      <c r="B526" s="99" t="s">
        <v>4337</v>
      </c>
      <c r="C526" s="34" t="s">
        <v>2627</v>
      </c>
      <c r="D526" s="99" t="s">
        <v>4515</v>
      </c>
      <c r="E526" s="34" t="s">
        <v>2627</v>
      </c>
      <c r="F526" s="99" t="s">
        <v>3884</v>
      </c>
      <c r="G526" s="34" t="s">
        <v>2627</v>
      </c>
      <c r="H526" s="99" t="s">
        <v>2242</v>
      </c>
      <c r="I526" s="34" t="s">
        <v>2627</v>
      </c>
      <c r="J526" s="99" t="s">
        <v>1229</v>
      </c>
      <c r="M526" s="34"/>
    </row>
    <row r="527" spans="1:14" ht="17.100000000000001" customHeight="1">
      <c r="A527" s="34" t="s">
        <v>2492</v>
      </c>
      <c r="B527" s="99" t="s">
        <v>4616</v>
      </c>
      <c r="C527" s="34" t="s">
        <v>2492</v>
      </c>
      <c r="D527" s="99" t="s">
        <v>4382</v>
      </c>
      <c r="E527" s="34" t="s">
        <v>2492</v>
      </c>
      <c r="F527" s="99" t="s">
        <v>4611</v>
      </c>
      <c r="G527" s="34" t="s">
        <v>2492</v>
      </c>
      <c r="H527" s="99" t="s">
        <v>4026</v>
      </c>
      <c r="I527" s="34" t="s">
        <v>2492</v>
      </c>
      <c r="J527" s="99" t="s">
        <v>3965</v>
      </c>
      <c r="M527" s="34"/>
    </row>
    <row r="528" spans="1:14" ht="17.100000000000001" customHeight="1">
      <c r="A528" s="34" t="s">
        <v>2493</v>
      </c>
      <c r="B528" s="99" t="s">
        <v>256</v>
      </c>
      <c r="C528" s="34" t="s">
        <v>2493</v>
      </c>
      <c r="D528" s="99" t="s">
        <v>2101</v>
      </c>
      <c r="E528" s="34" t="s">
        <v>2493</v>
      </c>
      <c r="F528" s="99" t="s">
        <v>4589</v>
      </c>
      <c r="G528" s="34" t="s">
        <v>2493</v>
      </c>
      <c r="H528" s="99" t="s">
        <v>4397</v>
      </c>
      <c r="I528" s="34" t="s">
        <v>2493</v>
      </c>
      <c r="J528" s="99" t="s">
        <v>4403</v>
      </c>
      <c r="M528" s="34"/>
      <c r="N528" s="10"/>
    </row>
    <row r="529" spans="1:13" ht="17.100000000000001" customHeight="1">
      <c r="A529" s="34" t="s">
        <v>2494</v>
      </c>
      <c r="B529" s="99" t="s">
        <v>120</v>
      </c>
      <c r="C529" s="34" t="s">
        <v>2494</v>
      </c>
      <c r="D529" s="99" t="s">
        <v>4409</v>
      </c>
      <c r="E529" s="34" t="s">
        <v>2494</v>
      </c>
      <c r="F529" s="99" t="s">
        <v>3732</v>
      </c>
      <c r="G529" s="34" t="s">
        <v>2494</v>
      </c>
      <c r="H529" s="99" t="s">
        <v>535</v>
      </c>
      <c r="I529" s="34" t="s">
        <v>2494</v>
      </c>
      <c r="J529" s="99" t="s">
        <v>2925</v>
      </c>
      <c r="M529" s="34"/>
    </row>
    <row r="530" spans="1:13" ht="17.100000000000001" customHeight="1">
      <c r="A530" s="34" t="s">
        <v>2495</v>
      </c>
      <c r="B530" s="99" t="s">
        <v>4640</v>
      </c>
      <c r="C530" s="34" t="s">
        <v>2495</v>
      </c>
      <c r="D530" s="99" t="s">
        <v>3826</v>
      </c>
      <c r="E530" s="34" t="s">
        <v>2495</v>
      </c>
      <c r="F530" s="99" t="s">
        <v>4647</v>
      </c>
      <c r="G530" s="34" t="s">
        <v>2495</v>
      </c>
      <c r="H530" s="99" t="s">
        <v>4421</v>
      </c>
      <c r="I530" s="34" t="s">
        <v>2495</v>
      </c>
      <c r="J530" s="99" t="s">
        <v>3207</v>
      </c>
      <c r="M530" s="34"/>
    </row>
    <row r="531" spans="1:13" ht="17.100000000000001" customHeight="1">
      <c r="A531" s="34" t="s">
        <v>2496</v>
      </c>
      <c r="B531" s="99" t="s">
        <v>4581</v>
      </c>
      <c r="C531" s="34" t="s">
        <v>2496</v>
      </c>
      <c r="D531" s="99" t="s">
        <v>4605</v>
      </c>
      <c r="E531" s="34" t="s">
        <v>2496</v>
      </c>
      <c r="F531" s="99" t="s">
        <v>4508</v>
      </c>
      <c r="G531" s="34" t="s">
        <v>2496</v>
      </c>
      <c r="H531" s="99" t="s">
        <v>4485</v>
      </c>
      <c r="I531" s="34" t="s">
        <v>2496</v>
      </c>
      <c r="J531" s="99" t="s">
        <v>764</v>
      </c>
      <c r="M531" s="34"/>
    </row>
    <row r="532" spans="1:13" ht="17.100000000000001" customHeight="1">
      <c r="A532" s="34" t="s">
        <v>2497</v>
      </c>
      <c r="B532" s="99" t="s">
        <v>107</v>
      </c>
      <c r="C532" s="34" t="s">
        <v>2497</v>
      </c>
      <c r="D532" s="99" t="s">
        <v>3228</v>
      </c>
      <c r="E532" s="34" t="s">
        <v>2497</v>
      </c>
      <c r="F532" s="99" t="s">
        <v>2279</v>
      </c>
      <c r="G532" s="34" t="s">
        <v>2497</v>
      </c>
      <c r="H532" s="99" t="s">
        <v>4888</v>
      </c>
      <c r="I532" s="34" t="s">
        <v>2497</v>
      </c>
      <c r="J532" s="99" t="s">
        <v>413</v>
      </c>
      <c r="M532" s="34"/>
    </row>
    <row r="533" spans="1:13" ht="17.100000000000001" customHeight="1">
      <c r="A533" s="34" t="s">
        <v>2498</v>
      </c>
      <c r="B533" s="99" t="s">
        <v>4380</v>
      </c>
      <c r="C533" s="34" t="s">
        <v>2498</v>
      </c>
      <c r="D533" s="99" t="s">
        <v>4555</v>
      </c>
      <c r="E533" s="34" t="s">
        <v>2498</v>
      </c>
      <c r="F533" s="99" t="s">
        <v>3843</v>
      </c>
      <c r="G533" s="34" t="s">
        <v>2498</v>
      </c>
      <c r="H533" s="99" t="s">
        <v>3851</v>
      </c>
      <c r="I533" s="34" t="s">
        <v>2498</v>
      </c>
      <c r="J533" s="99" t="s">
        <v>4452</v>
      </c>
      <c r="M533" s="34"/>
    </row>
    <row r="534" spans="1:13" ht="17.100000000000001" customHeight="1">
      <c r="A534" s="34" t="s">
        <v>3272</v>
      </c>
      <c r="B534" s="99" t="s">
        <v>4537</v>
      </c>
      <c r="C534" s="34" t="s">
        <v>3272</v>
      </c>
      <c r="D534" s="99" t="s">
        <v>1308</v>
      </c>
      <c r="E534" s="34" t="s">
        <v>3272</v>
      </c>
      <c r="F534" s="99" t="s">
        <v>2235</v>
      </c>
      <c r="G534" s="34" t="s">
        <v>3272</v>
      </c>
      <c r="H534" s="99" t="s">
        <v>2697</v>
      </c>
      <c r="I534" s="34" t="s">
        <v>3272</v>
      </c>
      <c r="J534" s="99" t="s">
        <v>174</v>
      </c>
      <c r="M534" s="34"/>
    </row>
    <row r="535" spans="1:13" ht="17.100000000000001" customHeight="1">
      <c r="A535" s="34" t="s">
        <v>3273</v>
      </c>
      <c r="B535" s="99" t="s">
        <v>3821</v>
      </c>
      <c r="C535" s="34" t="s">
        <v>3273</v>
      </c>
      <c r="D535" s="99" t="s">
        <v>4610</v>
      </c>
      <c r="E535" s="34" t="s">
        <v>3273</v>
      </c>
      <c r="F535" s="99" t="s">
        <v>4548</v>
      </c>
      <c r="G535" s="34" t="s">
        <v>3273</v>
      </c>
      <c r="H535" s="99" t="s">
        <v>4422</v>
      </c>
      <c r="I535" s="34" t="s">
        <v>3273</v>
      </c>
      <c r="J535" s="99" t="s">
        <v>4612</v>
      </c>
      <c r="M535" s="34"/>
    </row>
    <row r="536" spans="1:13" ht="17.100000000000001" customHeight="1">
      <c r="A536" s="34" t="s">
        <v>3274</v>
      </c>
      <c r="B536" s="99" t="s">
        <v>1420</v>
      </c>
      <c r="C536" s="34" t="s">
        <v>3274</v>
      </c>
      <c r="D536" s="99" t="s">
        <v>4809</v>
      </c>
      <c r="E536" s="34" t="s">
        <v>3274</v>
      </c>
      <c r="F536" s="99" t="s">
        <v>4491</v>
      </c>
      <c r="G536" s="34" t="s">
        <v>3274</v>
      </c>
      <c r="H536" s="99" t="s">
        <v>3929</v>
      </c>
      <c r="I536" s="34" t="s">
        <v>3274</v>
      </c>
      <c r="J536" s="99" t="s">
        <v>3400</v>
      </c>
      <c r="M536" s="34"/>
    </row>
    <row r="537" spans="1:13" ht="17.100000000000001" customHeight="1">
      <c r="A537" s="34" t="s">
        <v>3275</v>
      </c>
      <c r="B537" s="99" t="s">
        <v>3910</v>
      </c>
      <c r="C537" s="34" t="s">
        <v>3275</v>
      </c>
      <c r="D537" s="99" t="s">
        <v>4516</v>
      </c>
      <c r="E537" s="34" t="s">
        <v>3275</v>
      </c>
      <c r="F537" s="99" t="s">
        <v>2490</v>
      </c>
      <c r="G537" s="34" t="s">
        <v>3275</v>
      </c>
      <c r="H537" s="99" t="s">
        <v>1962</v>
      </c>
      <c r="I537" s="34" t="s">
        <v>3275</v>
      </c>
      <c r="J537" s="99" t="s">
        <v>124</v>
      </c>
      <c r="M537" s="34"/>
    </row>
    <row r="538" spans="1:13" ht="17.100000000000001" customHeight="1">
      <c r="A538" s="34" t="s">
        <v>3276</v>
      </c>
      <c r="B538" s="99" t="s">
        <v>2602</v>
      </c>
      <c r="C538" s="34" t="s">
        <v>3276</v>
      </c>
      <c r="D538" s="99" t="s">
        <v>4513</v>
      </c>
      <c r="E538" s="34" t="s">
        <v>3276</v>
      </c>
      <c r="F538" s="99" t="s">
        <v>1986</v>
      </c>
      <c r="G538" s="34" t="s">
        <v>3276</v>
      </c>
      <c r="H538" s="99" t="s">
        <v>4495</v>
      </c>
      <c r="I538" s="34" t="s">
        <v>3276</v>
      </c>
      <c r="J538" s="99" t="s">
        <v>3501</v>
      </c>
      <c r="M538" s="34"/>
    </row>
    <row r="539" spans="1:13" ht="17.100000000000001" customHeight="1">
      <c r="A539" s="34" t="s">
        <v>3277</v>
      </c>
      <c r="B539" s="99" t="s">
        <v>3022</v>
      </c>
      <c r="C539" s="34" t="s">
        <v>3277</v>
      </c>
      <c r="D539" s="99" t="s">
        <v>4400</v>
      </c>
      <c r="E539" s="34" t="s">
        <v>3277</v>
      </c>
      <c r="F539" s="99" t="s">
        <v>1216</v>
      </c>
      <c r="G539" s="34" t="s">
        <v>3277</v>
      </c>
      <c r="H539" s="99" t="s">
        <v>3847</v>
      </c>
      <c r="I539" s="34" t="s">
        <v>3277</v>
      </c>
      <c r="J539" s="99" t="s">
        <v>4348</v>
      </c>
      <c r="M539" s="34"/>
    </row>
    <row r="540" spans="1:13" ht="17.100000000000001" customHeight="1">
      <c r="A540" s="34" t="s">
        <v>3278</v>
      </c>
      <c r="B540" s="99" t="s">
        <v>4489</v>
      </c>
      <c r="C540" s="34" t="s">
        <v>3278</v>
      </c>
      <c r="D540" s="99" t="s">
        <v>4379</v>
      </c>
      <c r="E540" s="34" t="s">
        <v>3278</v>
      </c>
      <c r="F540" s="99" t="s">
        <v>4418</v>
      </c>
      <c r="G540" s="34" t="s">
        <v>3278</v>
      </c>
      <c r="H540" s="99" t="s">
        <v>4614</v>
      </c>
      <c r="I540" s="34" t="s">
        <v>3278</v>
      </c>
      <c r="J540" s="99" t="s">
        <v>2929</v>
      </c>
      <c r="M540" s="34"/>
    </row>
    <row r="541" spans="1:13" ht="17.100000000000001" customHeight="1">
      <c r="A541" s="34" t="s">
        <v>3279</v>
      </c>
      <c r="B541" s="99" t="s">
        <v>4563</v>
      </c>
      <c r="C541" s="34" t="s">
        <v>3279</v>
      </c>
      <c r="D541" s="99" t="s">
        <v>2116</v>
      </c>
      <c r="E541" s="34" t="s">
        <v>3279</v>
      </c>
      <c r="F541" s="99" t="s">
        <v>4596</v>
      </c>
      <c r="G541" s="34" t="s">
        <v>3279</v>
      </c>
      <c r="H541" s="99" t="s">
        <v>4020</v>
      </c>
      <c r="I541" s="34" t="s">
        <v>3279</v>
      </c>
      <c r="J541" s="99" t="s">
        <v>4468</v>
      </c>
      <c r="M541" s="34"/>
    </row>
    <row r="542" spans="1:13" ht="17.100000000000001" customHeight="1">
      <c r="A542" s="34" t="s">
        <v>3280</v>
      </c>
      <c r="B542" s="99" t="s">
        <v>4472</v>
      </c>
      <c r="C542" s="34" t="s">
        <v>3280</v>
      </c>
      <c r="D542" s="99" t="s">
        <v>1771</v>
      </c>
      <c r="E542" s="34" t="s">
        <v>3280</v>
      </c>
      <c r="F542" s="99" t="s">
        <v>1611</v>
      </c>
      <c r="G542" s="34" t="s">
        <v>3280</v>
      </c>
      <c r="H542" s="99" t="s">
        <v>1025</v>
      </c>
      <c r="I542" s="34" t="s">
        <v>3280</v>
      </c>
      <c r="J542" s="99" t="s">
        <v>1469</v>
      </c>
      <c r="M542" s="34"/>
    </row>
    <row r="543" spans="1:13" ht="17.100000000000001" customHeight="1">
      <c r="A543" s="34" t="s">
        <v>3281</v>
      </c>
      <c r="B543" s="10" t="s">
        <v>4873</v>
      </c>
      <c r="C543" s="34" t="s">
        <v>3281</v>
      </c>
      <c r="D543" s="99" t="s">
        <v>4568</v>
      </c>
      <c r="E543" s="34" t="s">
        <v>3281</v>
      </c>
      <c r="F543" s="99" t="s">
        <v>4354</v>
      </c>
      <c r="G543" s="34" t="s">
        <v>3281</v>
      </c>
      <c r="H543" s="99" t="s">
        <v>2545</v>
      </c>
      <c r="I543" s="34" t="s">
        <v>3281</v>
      </c>
      <c r="J543" s="99" t="s">
        <v>3325</v>
      </c>
      <c r="M543" s="34"/>
    </row>
    <row r="544" spans="1:13" ht="17.100000000000001" customHeight="1">
      <c r="A544" s="34" t="s">
        <v>3282</v>
      </c>
      <c r="B544" s="99" t="s">
        <v>4575</v>
      </c>
      <c r="C544" s="34" t="s">
        <v>3282</v>
      </c>
      <c r="D544" s="99" t="s">
        <v>4558</v>
      </c>
      <c r="E544" s="34" t="s">
        <v>3282</v>
      </c>
      <c r="F544" s="99" t="s">
        <v>409</v>
      </c>
      <c r="G544" s="34" t="s">
        <v>3282</v>
      </c>
      <c r="H544" s="99" t="s">
        <v>4645</v>
      </c>
      <c r="I544" s="34" t="s">
        <v>3282</v>
      </c>
      <c r="J544" s="99" t="s">
        <v>4377</v>
      </c>
      <c r="M544" s="34"/>
    </row>
    <row r="545" spans="1:10" ht="17.100000000000001" customHeight="1">
      <c r="H545" s="10"/>
    </row>
    <row r="546" spans="1:10" ht="17.100000000000001" customHeight="1">
      <c r="A546" s="3"/>
      <c r="C546" s="3"/>
      <c r="E546" s="3"/>
      <c r="G546" s="3"/>
      <c r="I546" s="3"/>
    </row>
    <row r="547" spans="1:10" ht="17.100000000000001" customHeight="1">
      <c r="A547" s="3"/>
      <c r="C547" s="3"/>
      <c r="E547" s="3"/>
      <c r="G547" s="3"/>
      <c r="I547" s="3"/>
    </row>
    <row r="548" spans="1:10" ht="17.100000000000001" customHeight="1">
      <c r="A548" s="3" t="s">
        <v>2229</v>
      </c>
      <c r="C548" s="3" t="s">
        <v>2229</v>
      </c>
      <c r="E548" s="3" t="s">
        <v>2229</v>
      </c>
      <c r="G548" s="3" t="s">
        <v>2229</v>
      </c>
      <c r="I548" s="3" t="s">
        <v>2229</v>
      </c>
    </row>
    <row r="549" spans="1:10" ht="17.100000000000001" customHeight="1">
      <c r="A549" s="34" t="s">
        <v>2486</v>
      </c>
      <c r="B549" s="99" t="s">
        <v>4642</v>
      </c>
      <c r="C549" s="34" t="s">
        <v>2486</v>
      </c>
      <c r="D549" s="99" t="s">
        <v>257</v>
      </c>
      <c r="E549" s="34" t="s">
        <v>2486</v>
      </c>
      <c r="F549" s="99" t="s">
        <v>3309</v>
      </c>
      <c r="G549" s="34" t="s">
        <v>2486</v>
      </c>
      <c r="H549" s="99" t="s">
        <v>3866</v>
      </c>
      <c r="I549" s="34" t="s">
        <v>2486</v>
      </c>
      <c r="J549" s="99" t="s">
        <v>3679</v>
      </c>
    </row>
    <row r="550" spans="1:10" ht="17.100000000000001" customHeight="1">
      <c r="A550" s="34" t="s">
        <v>2486</v>
      </c>
      <c r="B550" s="99" t="s">
        <v>3695</v>
      </c>
      <c r="C550" s="34" t="s">
        <v>2486</v>
      </c>
      <c r="D550" s="99" t="s">
        <v>3326</v>
      </c>
      <c r="E550" s="34" t="s">
        <v>2486</v>
      </c>
      <c r="F550" s="99" t="s">
        <v>3819</v>
      </c>
      <c r="G550" s="34" t="s">
        <v>2486</v>
      </c>
      <c r="H550" s="99" t="s">
        <v>4008</v>
      </c>
      <c r="I550" s="34" t="s">
        <v>2486</v>
      </c>
      <c r="J550" s="99" t="s">
        <v>98</v>
      </c>
    </row>
    <row r="551" spans="1:10" ht="17.100000000000001" customHeight="1">
      <c r="A551" s="34" t="s">
        <v>2487</v>
      </c>
      <c r="B551" s="99" t="s">
        <v>4415</v>
      </c>
      <c r="C551" s="34" t="s">
        <v>2487</v>
      </c>
      <c r="D551" s="99" t="s">
        <v>3317</v>
      </c>
      <c r="E551" s="34" t="s">
        <v>2487</v>
      </c>
      <c r="F551" s="99" t="s">
        <v>4600</v>
      </c>
      <c r="G551" s="34" t="s">
        <v>2487</v>
      </c>
      <c r="H551" s="99" t="s">
        <v>4580</v>
      </c>
      <c r="I551" s="34" t="s">
        <v>2487</v>
      </c>
      <c r="J551" s="99" t="s">
        <v>4480</v>
      </c>
    </row>
    <row r="552" spans="1:10" ht="17.100000000000001" customHeight="1">
      <c r="A552" s="34" t="s">
        <v>2487</v>
      </c>
      <c r="B552" s="99" t="s">
        <v>4637</v>
      </c>
      <c r="C552" s="34" t="s">
        <v>2487</v>
      </c>
      <c r="D552" s="99" t="s">
        <v>2945</v>
      </c>
      <c r="E552" s="34" t="s">
        <v>2487</v>
      </c>
      <c r="F552" s="99" t="s">
        <v>721</v>
      </c>
      <c r="G552" s="34" t="s">
        <v>2487</v>
      </c>
      <c r="H552" s="99" t="s">
        <v>920</v>
      </c>
      <c r="I552" s="34" t="s">
        <v>2487</v>
      </c>
      <c r="J552" s="99" t="s">
        <v>3890</v>
      </c>
    </row>
    <row r="553" spans="1:10" ht="17.100000000000001" customHeight="1">
      <c r="A553" s="34" t="s">
        <v>2488</v>
      </c>
      <c r="B553" s="99" t="s">
        <v>4431</v>
      </c>
      <c r="C553" s="34" t="s">
        <v>2488</v>
      </c>
      <c r="D553" s="99" t="s">
        <v>4607</v>
      </c>
      <c r="E553" s="34" t="s">
        <v>2488</v>
      </c>
      <c r="F553" s="99" t="s">
        <v>2540</v>
      </c>
      <c r="G553" s="34" t="s">
        <v>2488</v>
      </c>
      <c r="H553" s="99" t="s">
        <v>2352</v>
      </c>
      <c r="I553" s="34" t="s">
        <v>2488</v>
      </c>
      <c r="J553" s="99" t="s">
        <v>4578</v>
      </c>
    </row>
    <row r="554" spans="1:10" ht="17.100000000000001" customHeight="1">
      <c r="A554" s="34" t="s">
        <v>2488</v>
      </c>
      <c r="B554" s="99" t="s">
        <v>4598</v>
      </c>
      <c r="C554" s="34" t="s">
        <v>2488</v>
      </c>
      <c r="D554" s="99" t="s">
        <v>3893</v>
      </c>
      <c r="E554" s="34" t="s">
        <v>2488</v>
      </c>
      <c r="F554" s="99" t="s">
        <v>4604</v>
      </c>
      <c r="G554" s="34" t="s">
        <v>2488</v>
      </c>
      <c r="H554" s="99" t="s">
        <v>4481</v>
      </c>
      <c r="I554" s="34" t="s">
        <v>2488</v>
      </c>
      <c r="J554" s="99" t="s">
        <v>3209</v>
      </c>
    </row>
    <row r="555" spans="1:10" ht="17.100000000000001" customHeight="1">
      <c r="A555" s="34" t="s">
        <v>2625</v>
      </c>
      <c r="B555" s="99" t="s">
        <v>396</v>
      </c>
      <c r="C555" s="34" t="s">
        <v>2625</v>
      </c>
      <c r="D555" s="99" t="s">
        <v>2464</v>
      </c>
      <c r="E555" s="34" t="s">
        <v>2625</v>
      </c>
      <c r="F555" s="99" t="s">
        <v>4477</v>
      </c>
      <c r="G555" s="34" t="s">
        <v>2625</v>
      </c>
      <c r="H555" s="99" t="s">
        <v>1398</v>
      </c>
      <c r="I555" s="34" t="s">
        <v>2625</v>
      </c>
      <c r="J555" s="99" t="s">
        <v>3699</v>
      </c>
    </row>
    <row r="556" spans="1:10" ht="17.100000000000001" customHeight="1">
      <c r="A556" s="34" t="s">
        <v>2625</v>
      </c>
      <c r="B556" s="99" t="s">
        <v>1345</v>
      </c>
      <c r="C556" s="34" t="s">
        <v>2625</v>
      </c>
      <c r="D556" s="99" t="s">
        <v>3888</v>
      </c>
      <c r="E556" s="34" t="s">
        <v>2625</v>
      </c>
      <c r="F556" s="99" t="s">
        <v>4335</v>
      </c>
      <c r="G556" s="34" t="s">
        <v>2625</v>
      </c>
      <c r="H556" s="99" t="s">
        <v>4344</v>
      </c>
      <c r="I556" s="34" t="s">
        <v>2625</v>
      </c>
      <c r="J556" s="99" t="s">
        <v>3891</v>
      </c>
    </row>
    <row r="557" spans="1:10" ht="17.100000000000001" customHeight="1">
      <c r="A557" s="34" t="s">
        <v>2626</v>
      </c>
      <c r="B557" s="99" t="s">
        <v>4441</v>
      </c>
      <c r="C557" s="34" t="s">
        <v>2626</v>
      </c>
      <c r="D557" s="99" t="s">
        <v>162</v>
      </c>
      <c r="E557" s="34" t="s">
        <v>2626</v>
      </c>
      <c r="F557" s="99" t="s">
        <v>4039</v>
      </c>
      <c r="G557" s="34" t="s">
        <v>2626</v>
      </c>
      <c r="H557" s="99" t="s">
        <v>4081</v>
      </c>
      <c r="I557" s="34" t="s">
        <v>2626</v>
      </c>
      <c r="J557" s="99" t="s">
        <v>3868</v>
      </c>
    </row>
    <row r="558" spans="1:10" ht="17.100000000000001" customHeight="1">
      <c r="A558" s="34" t="s">
        <v>2626</v>
      </c>
      <c r="B558" s="99" t="s">
        <v>4615</v>
      </c>
      <c r="C558" s="34" t="s">
        <v>2626</v>
      </c>
      <c r="D558" s="99" t="s">
        <v>3980</v>
      </c>
      <c r="E558" s="34" t="s">
        <v>2626</v>
      </c>
      <c r="F558" s="99" t="s">
        <v>3931</v>
      </c>
      <c r="G558" s="34" t="s">
        <v>2626</v>
      </c>
      <c r="H558" s="99" t="s">
        <v>4533</v>
      </c>
      <c r="I558" s="34" t="s">
        <v>2626</v>
      </c>
      <c r="J558" s="99" t="s">
        <v>4638</v>
      </c>
    </row>
    <row r="559" spans="1:10" ht="17.100000000000001" customHeight="1">
      <c r="A559" s="34" t="s">
        <v>2627</v>
      </c>
      <c r="B559" s="99" t="s">
        <v>4391</v>
      </c>
      <c r="C559" s="34" t="s">
        <v>2627</v>
      </c>
      <c r="D559" s="99" t="s">
        <v>55</v>
      </c>
      <c r="E559" s="34" t="s">
        <v>2627</v>
      </c>
      <c r="F559" s="99" t="s">
        <v>4171</v>
      </c>
      <c r="G559" s="34" t="s">
        <v>2627</v>
      </c>
      <c r="H559" s="99" t="s">
        <v>4606</v>
      </c>
      <c r="I559" s="34" t="s">
        <v>2627</v>
      </c>
      <c r="J559" s="99" t="s">
        <v>3593</v>
      </c>
    </row>
    <row r="560" spans="1:10" ht="17.100000000000001" customHeight="1">
      <c r="A560" s="34" t="s">
        <v>2627</v>
      </c>
      <c r="B560" s="99" t="s">
        <v>4623</v>
      </c>
      <c r="C560" s="34" t="s">
        <v>2627</v>
      </c>
      <c r="D560" s="99" t="s">
        <v>914</v>
      </c>
      <c r="E560" s="34" t="s">
        <v>2627</v>
      </c>
      <c r="F560" s="99" t="s">
        <v>4505</v>
      </c>
      <c r="G560" s="34" t="s">
        <v>2627</v>
      </c>
      <c r="H560" s="99" t="s">
        <v>4407</v>
      </c>
      <c r="I560" s="34" t="s">
        <v>2627</v>
      </c>
      <c r="J560" s="99" t="s">
        <v>3996</v>
      </c>
    </row>
    <row r="561" spans="1:10" ht="17.100000000000001" customHeight="1">
      <c r="A561" s="34" t="s">
        <v>2492</v>
      </c>
      <c r="B561" s="99" t="s">
        <v>4444</v>
      </c>
      <c r="C561" s="34" t="s">
        <v>2492</v>
      </c>
      <c r="D561" s="99" t="s">
        <v>4112</v>
      </c>
      <c r="E561" s="34" t="s">
        <v>2492</v>
      </c>
      <c r="F561" s="99" t="s">
        <v>4463</v>
      </c>
      <c r="G561" s="34" t="s">
        <v>2492</v>
      </c>
      <c r="H561" s="99" t="s">
        <v>4339</v>
      </c>
      <c r="I561" s="34" t="s">
        <v>2492</v>
      </c>
      <c r="J561" s="99" t="s">
        <v>888</v>
      </c>
    </row>
    <row r="562" spans="1:10" ht="17.100000000000001" customHeight="1">
      <c r="A562" s="34" t="s">
        <v>2492</v>
      </c>
      <c r="B562" s="99" t="s">
        <v>1227</v>
      </c>
      <c r="C562" s="34" t="s">
        <v>2492</v>
      </c>
      <c r="D562" s="99" t="s">
        <v>4115</v>
      </c>
      <c r="E562" s="34" t="s">
        <v>2492</v>
      </c>
      <c r="F562" s="99" t="s">
        <v>3134</v>
      </c>
      <c r="G562" s="34" t="s">
        <v>2492</v>
      </c>
      <c r="H562" s="99" t="s">
        <v>2766</v>
      </c>
      <c r="I562" s="34" t="s">
        <v>2492</v>
      </c>
      <c r="J562" s="99" t="s">
        <v>720</v>
      </c>
    </row>
    <row r="563" spans="1:10" ht="17.100000000000001" customHeight="1">
      <c r="A563" s="34" t="s">
        <v>2493</v>
      </c>
      <c r="B563" s="99" t="s">
        <v>4584</v>
      </c>
      <c r="C563" s="34" t="s">
        <v>2493</v>
      </c>
      <c r="D563" s="99" t="s">
        <v>2009</v>
      </c>
      <c r="E563" s="34" t="s">
        <v>2493</v>
      </c>
      <c r="F563" s="99" t="s">
        <v>4471</v>
      </c>
      <c r="G563" s="34" t="s">
        <v>2493</v>
      </c>
      <c r="H563" s="99" t="s">
        <v>4336</v>
      </c>
      <c r="I563" s="34" t="s">
        <v>2493</v>
      </c>
      <c r="J563" s="99" t="s">
        <v>4807</v>
      </c>
    </row>
    <row r="564" spans="1:10" ht="17.100000000000001" customHeight="1">
      <c r="A564" s="34" t="s">
        <v>2493</v>
      </c>
      <c r="B564" s="99" t="s">
        <v>4579</v>
      </c>
      <c r="C564" s="34" t="s">
        <v>2493</v>
      </c>
      <c r="D564" s="99" t="s">
        <v>4620</v>
      </c>
      <c r="E564" s="34" t="s">
        <v>2493</v>
      </c>
      <c r="F564" s="99" t="s">
        <v>4457</v>
      </c>
      <c r="G564" s="34" t="s">
        <v>2493</v>
      </c>
      <c r="H564" s="99" t="s">
        <v>4351</v>
      </c>
      <c r="I564" s="34" t="s">
        <v>2493</v>
      </c>
      <c r="J564" s="99" t="s">
        <v>541</v>
      </c>
    </row>
    <row r="565" spans="1:10" ht="17.100000000000001" customHeight="1">
      <c r="A565" s="34" t="s">
        <v>2494</v>
      </c>
      <c r="B565" s="99" t="s">
        <v>4388</v>
      </c>
      <c r="C565" s="34" t="s">
        <v>2494</v>
      </c>
      <c r="D565" s="99" t="s">
        <v>3442</v>
      </c>
      <c r="E565" s="34" t="s">
        <v>2494</v>
      </c>
      <c r="F565" s="99" t="s">
        <v>4478</v>
      </c>
      <c r="G565" s="34" t="s">
        <v>2494</v>
      </c>
      <c r="H565" s="99" t="s">
        <v>486</v>
      </c>
      <c r="I565" s="34" t="s">
        <v>2494</v>
      </c>
      <c r="J565" s="99" t="s">
        <v>4474</v>
      </c>
    </row>
    <row r="566" spans="1:10" ht="17.100000000000001" customHeight="1">
      <c r="A566" s="34" t="s">
        <v>2494</v>
      </c>
      <c r="B566" s="99" t="s">
        <v>4486</v>
      </c>
      <c r="C566" s="34" t="s">
        <v>2494</v>
      </c>
      <c r="D566" s="99" t="s">
        <v>1313</v>
      </c>
      <c r="E566" s="34" t="s">
        <v>2494</v>
      </c>
      <c r="F566" s="99" t="s">
        <v>1612</v>
      </c>
      <c r="G566" s="34" t="s">
        <v>2494</v>
      </c>
      <c r="H566" s="99" t="s">
        <v>1191</v>
      </c>
      <c r="I566" s="34" t="s">
        <v>2494</v>
      </c>
      <c r="J566" s="99" t="s">
        <v>470</v>
      </c>
    </row>
    <row r="567" spans="1:10" ht="17.100000000000001" customHeight="1">
      <c r="A567" s="34" t="s">
        <v>2495</v>
      </c>
      <c r="B567" s="99" t="s">
        <v>4510</v>
      </c>
      <c r="C567" s="34" t="s">
        <v>2495</v>
      </c>
      <c r="D567" s="99" t="s">
        <v>1329</v>
      </c>
      <c r="E567" s="34" t="s">
        <v>2495</v>
      </c>
      <c r="F567" s="99" t="s">
        <v>382</v>
      </c>
      <c r="G567" s="34" t="s">
        <v>2495</v>
      </c>
      <c r="H567" s="99" t="s">
        <v>1152</v>
      </c>
      <c r="I567" s="34" t="s">
        <v>2495</v>
      </c>
      <c r="J567" s="99" t="s">
        <v>403</v>
      </c>
    </row>
    <row r="568" spans="1:10" ht="17.100000000000001" customHeight="1">
      <c r="A568" s="34" t="s">
        <v>2495</v>
      </c>
      <c r="B568" s="99" t="s">
        <v>3594</v>
      </c>
      <c r="C568" s="34" t="s">
        <v>2495</v>
      </c>
      <c r="D568" s="99" t="s">
        <v>3353</v>
      </c>
      <c r="E568" s="34" t="s">
        <v>2495</v>
      </c>
      <c r="F568" s="99" t="s">
        <v>836</v>
      </c>
      <c r="G568" s="34" t="s">
        <v>2495</v>
      </c>
      <c r="H568" s="99" t="s">
        <v>182</v>
      </c>
      <c r="I568" s="34" t="s">
        <v>2495</v>
      </c>
      <c r="J568" s="99" t="s">
        <v>4327</v>
      </c>
    </row>
    <row r="569" spans="1:10" ht="17.100000000000001" customHeight="1">
      <c r="A569" s="34" t="s">
        <v>2496</v>
      </c>
      <c r="B569" s="99" t="s">
        <v>4635</v>
      </c>
      <c r="C569" s="34" t="s">
        <v>2496</v>
      </c>
      <c r="D569" s="99" t="s">
        <v>3820</v>
      </c>
      <c r="E569" s="34" t="s">
        <v>2496</v>
      </c>
      <c r="F569" s="99" t="s">
        <v>4437</v>
      </c>
      <c r="G569" s="34" t="s">
        <v>2496</v>
      </c>
      <c r="H569" s="99" t="s">
        <v>4438</v>
      </c>
      <c r="I569" s="34" t="s">
        <v>2496</v>
      </c>
      <c r="J569" s="99" t="s">
        <v>4497</v>
      </c>
    </row>
    <row r="570" spans="1:10" ht="17.100000000000001" customHeight="1">
      <c r="A570" s="34" t="s">
        <v>2496</v>
      </c>
      <c r="B570" s="99" t="s">
        <v>302</v>
      </c>
      <c r="C570" s="34" t="s">
        <v>2496</v>
      </c>
      <c r="D570" s="99" t="s">
        <v>660</v>
      </c>
      <c r="E570" s="34" t="s">
        <v>2496</v>
      </c>
      <c r="F570" s="99" t="s">
        <v>4617</v>
      </c>
      <c r="G570" s="34" t="s">
        <v>2496</v>
      </c>
      <c r="H570" s="99" t="s">
        <v>2491</v>
      </c>
      <c r="I570" s="34" t="s">
        <v>2496</v>
      </c>
      <c r="J570" s="99" t="s">
        <v>4517</v>
      </c>
    </row>
    <row r="571" spans="1:10" ht="17.100000000000001" customHeight="1">
      <c r="A571" s="34" t="s">
        <v>2497</v>
      </c>
      <c r="B571" s="99" t="s">
        <v>2803</v>
      </c>
      <c r="C571" s="34" t="s">
        <v>2497</v>
      </c>
      <c r="D571" s="99" t="s">
        <v>2693</v>
      </c>
      <c r="E571" s="34" t="s">
        <v>2497</v>
      </c>
      <c r="F571" s="99" t="s">
        <v>4475</v>
      </c>
      <c r="G571" s="34" t="s">
        <v>2497</v>
      </c>
      <c r="H571" s="99" t="s">
        <v>4433</v>
      </c>
      <c r="I571" s="34" t="s">
        <v>2497</v>
      </c>
      <c r="J571" s="99" t="s">
        <v>1890</v>
      </c>
    </row>
    <row r="572" spans="1:10" ht="17.100000000000001" customHeight="1">
      <c r="A572" s="34" t="s">
        <v>2497</v>
      </c>
      <c r="B572" s="99" t="s">
        <v>3919</v>
      </c>
      <c r="C572" s="34" t="s">
        <v>2497</v>
      </c>
      <c r="D572" s="99" t="s">
        <v>3101</v>
      </c>
      <c r="E572" s="34" t="s">
        <v>2497</v>
      </c>
      <c r="F572" s="99" t="s">
        <v>4573</v>
      </c>
      <c r="G572" s="34" t="s">
        <v>2497</v>
      </c>
      <c r="H572" s="99" t="s">
        <v>2335</v>
      </c>
      <c r="I572" s="34" t="s">
        <v>2497</v>
      </c>
      <c r="J572" s="99" t="s">
        <v>4434</v>
      </c>
    </row>
    <row r="573" spans="1:10" ht="17.100000000000001" customHeight="1">
      <c r="A573" s="34" t="s">
        <v>2498</v>
      </c>
      <c r="B573" s="99" t="s">
        <v>4626</v>
      </c>
      <c r="C573" s="34" t="s">
        <v>2498</v>
      </c>
      <c r="D573" s="99" t="s">
        <v>4386</v>
      </c>
      <c r="E573" s="34" t="s">
        <v>2498</v>
      </c>
      <c r="F573" s="99" t="s">
        <v>3946</v>
      </c>
      <c r="G573" s="34" t="s">
        <v>2498</v>
      </c>
      <c r="H573" s="99" t="s">
        <v>4450</v>
      </c>
      <c r="I573" s="34" t="s">
        <v>2498</v>
      </c>
      <c r="J573" s="99" t="s">
        <v>3233</v>
      </c>
    </row>
    <row r="574" spans="1:10" ht="17.100000000000001" customHeight="1">
      <c r="A574" s="34" t="s">
        <v>2498</v>
      </c>
      <c r="B574" s="99" t="s">
        <v>4520</v>
      </c>
      <c r="C574" s="34" t="s">
        <v>2498</v>
      </c>
      <c r="D574" s="99" t="s">
        <v>4036</v>
      </c>
      <c r="E574" s="34" t="s">
        <v>2498</v>
      </c>
      <c r="F574" s="99" t="s">
        <v>4349</v>
      </c>
      <c r="G574" s="34" t="s">
        <v>2498</v>
      </c>
      <c r="H574" s="99" t="s">
        <v>4464</v>
      </c>
      <c r="I574" s="34" t="s">
        <v>2498</v>
      </c>
      <c r="J574" s="99" t="s">
        <v>2641</v>
      </c>
    </row>
    <row r="575" spans="1:10" ht="17.100000000000001" customHeight="1">
      <c r="A575" s="34" t="s">
        <v>3272</v>
      </c>
      <c r="B575" s="99" t="s">
        <v>423</v>
      </c>
      <c r="C575" s="34" t="s">
        <v>3272</v>
      </c>
      <c r="D575" s="99" t="s">
        <v>4503</v>
      </c>
      <c r="E575" s="34" t="s">
        <v>3272</v>
      </c>
      <c r="F575" s="99" t="s">
        <v>1419</v>
      </c>
      <c r="G575" s="34" t="s">
        <v>3272</v>
      </c>
      <c r="H575" s="99" t="s">
        <v>1237</v>
      </c>
      <c r="I575" s="34" t="s">
        <v>3272</v>
      </c>
      <c r="J575" s="99" t="s">
        <v>4622</v>
      </c>
    </row>
    <row r="576" spans="1:10" ht="17.100000000000001" customHeight="1">
      <c r="A576" s="34" t="s">
        <v>3272</v>
      </c>
      <c r="B576" s="99" t="s">
        <v>658</v>
      </c>
      <c r="C576" s="34" t="s">
        <v>3272</v>
      </c>
      <c r="D576" s="99" t="s">
        <v>1644</v>
      </c>
      <c r="E576" s="34" t="s">
        <v>3272</v>
      </c>
      <c r="F576" s="99" t="s">
        <v>332</v>
      </c>
      <c r="G576" s="34" t="s">
        <v>3272</v>
      </c>
      <c r="H576" s="99" t="s">
        <v>580</v>
      </c>
      <c r="I576" s="34" t="s">
        <v>3272</v>
      </c>
      <c r="J576" s="99" t="s">
        <v>3958</v>
      </c>
    </row>
    <row r="577" spans="1:10" ht="17.100000000000001" customHeight="1">
      <c r="A577" s="34" t="s">
        <v>3273</v>
      </c>
      <c r="B577" s="99" t="s">
        <v>4010</v>
      </c>
      <c r="C577" s="34" t="s">
        <v>3273</v>
      </c>
      <c r="D577" s="99" t="s">
        <v>4435</v>
      </c>
      <c r="E577" s="34" t="s">
        <v>3273</v>
      </c>
      <c r="F577" s="99" t="s">
        <v>4494</v>
      </c>
      <c r="G577" s="34" t="s">
        <v>3273</v>
      </c>
      <c r="H577" s="99" t="s">
        <v>2334</v>
      </c>
      <c r="I577" s="34" t="s">
        <v>3273</v>
      </c>
      <c r="J577" s="99" t="s">
        <v>1922</v>
      </c>
    </row>
    <row r="578" spans="1:10" ht="17.100000000000001" customHeight="1">
      <c r="A578" s="34" t="s">
        <v>3273</v>
      </c>
      <c r="B578" s="99" t="s">
        <v>1406</v>
      </c>
      <c r="C578" s="34" t="s">
        <v>3273</v>
      </c>
      <c r="D578" s="99" t="s">
        <v>2763</v>
      </c>
      <c r="E578" s="34" t="s">
        <v>3273</v>
      </c>
      <c r="F578" s="99" t="s">
        <v>4393</v>
      </c>
      <c r="G578" s="34" t="s">
        <v>3273</v>
      </c>
      <c r="H578" s="99" t="s">
        <v>3895</v>
      </c>
      <c r="I578" s="34" t="s">
        <v>3273</v>
      </c>
      <c r="J578" s="99" t="s">
        <v>3952</v>
      </c>
    </row>
    <row r="579" spans="1:10" ht="17.100000000000001" customHeight="1">
      <c r="A579" s="34" t="s">
        <v>3274</v>
      </c>
      <c r="B579" s="99" t="s">
        <v>3771</v>
      </c>
      <c r="C579" s="34" t="s">
        <v>3274</v>
      </c>
      <c r="D579" s="99" t="s">
        <v>3907</v>
      </c>
      <c r="E579" s="34" t="s">
        <v>3274</v>
      </c>
      <c r="F579" s="99" t="s">
        <v>1092</v>
      </c>
      <c r="G579" s="34" t="s">
        <v>3275</v>
      </c>
      <c r="H579" s="99" t="s">
        <v>3842</v>
      </c>
      <c r="I579" s="34" t="s">
        <v>3275</v>
      </c>
      <c r="J579" s="99" t="s">
        <v>3620</v>
      </c>
    </row>
    <row r="580" spans="1:10" ht="17.100000000000001" customHeight="1">
      <c r="A580" s="34" t="s">
        <v>3274</v>
      </c>
      <c r="B580" s="99" t="s">
        <v>4500</v>
      </c>
      <c r="C580" s="34" t="s">
        <v>3274</v>
      </c>
      <c r="D580" s="99" t="s">
        <v>4074</v>
      </c>
      <c r="E580" s="34" t="s">
        <v>3274</v>
      </c>
      <c r="F580" s="99" t="s">
        <v>1157</v>
      </c>
      <c r="G580" s="34" t="s">
        <v>3275</v>
      </c>
      <c r="H580" s="99" t="s">
        <v>3605</v>
      </c>
      <c r="I580" s="34" t="s">
        <v>3275</v>
      </c>
      <c r="J580" s="99" t="s">
        <v>1073</v>
      </c>
    </row>
    <row r="581" spans="1:10" ht="17.100000000000001" customHeight="1">
      <c r="A581" s="34" t="s">
        <v>3275</v>
      </c>
      <c r="B581" s="99" t="s">
        <v>2539</v>
      </c>
      <c r="C581" s="34" t="s">
        <v>3275</v>
      </c>
      <c r="D581" s="99" t="s">
        <v>1035</v>
      </c>
      <c r="E581" s="34" t="s">
        <v>3275</v>
      </c>
      <c r="F581" s="99" t="s">
        <v>4522</v>
      </c>
      <c r="G581" s="34" t="s">
        <v>3276</v>
      </c>
      <c r="H581" s="99" t="s">
        <v>4420</v>
      </c>
      <c r="I581" s="34" t="s">
        <v>3276</v>
      </c>
      <c r="J581" s="99" t="s">
        <v>4315</v>
      </c>
    </row>
    <row r="582" spans="1:10" ht="17.100000000000001" customHeight="1">
      <c r="A582" s="34" t="s">
        <v>3275</v>
      </c>
      <c r="B582" s="99" t="s">
        <v>4498</v>
      </c>
      <c r="C582" s="34" t="s">
        <v>3275</v>
      </c>
      <c r="D582" s="99" t="s">
        <v>3885</v>
      </c>
      <c r="E582" s="34" t="s">
        <v>3275</v>
      </c>
      <c r="F582" s="99" t="s">
        <v>3978</v>
      </c>
      <c r="G582" s="34" t="s">
        <v>3276</v>
      </c>
      <c r="H582" s="99" t="s">
        <v>4613</v>
      </c>
      <c r="I582" s="34" t="s">
        <v>3276</v>
      </c>
      <c r="J582" s="99" t="s">
        <v>99</v>
      </c>
    </row>
    <row r="583" spans="1:10" ht="17.100000000000001" customHeight="1">
      <c r="A583" s="34" t="s">
        <v>3276</v>
      </c>
      <c r="B583" s="99" t="s">
        <v>4357</v>
      </c>
      <c r="C583" s="34" t="s">
        <v>3276</v>
      </c>
      <c r="D583" s="99" t="s">
        <v>4120</v>
      </c>
      <c r="E583" s="34" t="s">
        <v>3276</v>
      </c>
      <c r="F583" s="99" t="s">
        <v>4487</v>
      </c>
      <c r="G583" s="34" t="s">
        <v>3277</v>
      </c>
      <c r="H583" s="99" t="s">
        <v>3873</v>
      </c>
      <c r="I583" s="34" t="s">
        <v>3277</v>
      </c>
      <c r="J583" s="99" t="s">
        <v>4002</v>
      </c>
    </row>
    <row r="584" spans="1:10" ht="17.100000000000001" customHeight="1">
      <c r="A584" s="34" t="s">
        <v>3276</v>
      </c>
      <c r="B584" s="99" t="s">
        <v>4132</v>
      </c>
      <c r="C584" s="34" t="s">
        <v>3276</v>
      </c>
      <c r="D584" s="99" t="s">
        <v>4512</v>
      </c>
      <c r="E584" s="34" t="s">
        <v>3276</v>
      </c>
      <c r="F584" s="99" t="s">
        <v>3964</v>
      </c>
      <c r="G584" s="34" t="s">
        <v>3277</v>
      </c>
      <c r="H584" s="99" t="s">
        <v>500</v>
      </c>
      <c r="I584" s="34" t="s">
        <v>3277</v>
      </c>
      <c r="J584" s="99" t="s">
        <v>4621</v>
      </c>
    </row>
    <row r="585" spans="1:10" ht="17.100000000000001" customHeight="1">
      <c r="A585" s="34" t="s">
        <v>3277</v>
      </c>
      <c r="B585" s="99" t="s">
        <v>4404</v>
      </c>
      <c r="C585" s="34" t="s">
        <v>3277</v>
      </c>
      <c r="D585" s="99" t="s">
        <v>4176</v>
      </c>
      <c r="E585" s="34" t="s">
        <v>3277</v>
      </c>
      <c r="F585" s="99" t="s">
        <v>4360</v>
      </c>
      <c r="G585" s="34" t="s">
        <v>3278</v>
      </c>
      <c r="H585" s="99" t="s">
        <v>4419</v>
      </c>
      <c r="I585" s="34" t="s">
        <v>3278</v>
      </c>
      <c r="J585" s="99" t="s">
        <v>4384</v>
      </c>
    </row>
    <row r="586" spans="1:10" ht="17.100000000000001" customHeight="1">
      <c r="A586" s="34" t="s">
        <v>3277</v>
      </c>
      <c r="B586" s="99" t="s">
        <v>4044</v>
      </c>
      <c r="C586" s="34" t="s">
        <v>3277</v>
      </c>
      <c r="D586" s="99" t="s">
        <v>4137</v>
      </c>
      <c r="E586" s="34" t="s">
        <v>3277</v>
      </c>
      <c r="F586" s="99" t="s">
        <v>3991</v>
      </c>
      <c r="G586" s="34" t="s">
        <v>3278</v>
      </c>
      <c r="H586" s="99" t="s">
        <v>4356</v>
      </c>
      <c r="I586" s="34" t="s">
        <v>3278</v>
      </c>
      <c r="J586" s="99" t="s">
        <v>4144</v>
      </c>
    </row>
    <row r="587" spans="1:10" ht="17.100000000000001" customHeight="1">
      <c r="A587" s="34" t="s">
        <v>3278</v>
      </c>
      <c r="B587" s="99" t="s">
        <v>819</v>
      </c>
      <c r="C587" s="34" t="s">
        <v>3278</v>
      </c>
      <c r="D587" s="99" t="s">
        <v>4644</v>
      </c>
      <c r="E587" s="34" t="s">
        <v>3278</v>
      </c>
      <c r="F587" s="99" t="s">
        <v>2119</v>
      </c>
      <c r="G587" s="34" t="s">
        <v>3279</v>
      </c>
      <c r="H587" s="99" t="s">
        <v>3201</v>
      </c>
      <c r="I587" s="34" t="s">
        <v>3279</v>
      </c>
      <c r="J587" s="99" t="s">
        <v>1397</v>
      </c>
    </row>
    <row r="588" spans="1:10" ht="17.100000000000001" customHeight="1">
      <c r="A588" s="34" t="s">
        <v>3278</v>
      </c>
      <c r="B588" s="99" t="s">
        <v>4440</v>
      </c>
      <c r="C588" s="34" t="s">
        <v>3278</v>
      </c>
      <c r="D588" s="99" t="s">
        <v>583</v>
      </c>
      <c r="E588" s="34" t="s">
        <v>3278</v>
      </c>
      <c r="F588" s="99" t="s">
        <v>1021</v>
      </c>
      <c r="G588" s="34" t="s">
        <v>3279</v>
      </c>
      <c r="H588" s="99" t="s">
        <v>4451</v>
      </c>
      <c r="I588" s="34" t="s">
        <v>3279</v>
      </c>
      <c r="J588" s="99" t="s">
        <v>1524</v>
      </c>
    </row>
    <row r="589" spans="1:10" ht="17.100000000000001" customHeight="1">
      <c r="A589" s="34" t="s">
        <v>3279</v>
      </c>
      <c r="B589" s="99" t="s">
        <v>4162</v>
      </c>
      <c r="C589" s="34" t="s">
        <v>3279</v>
      </c>
      <c r="D589" s="99" t="s">
        <v>4446</v>
      </c>
      <c r="E589" s="34" t="s">
        <v>3279</v>
      </c>
      <c r="F589" s="99" t="s">
        <v>3671</v>
      </c>
      <c r="G589" s="34" t="s">
        <v>3280</v>
      </c>
      <c r="H589" s="99" t="s">
        <v>1001</v>
      </c>
      <c r="I589" s="34" t="s">
        <v>3280</v>
      </c>
      <c r="J589" s="99" t="s">
        <v>4172</v>
      </c>
    </row>
    <row r="590" spans="1:10" ht="17.100000000000001" customHeight="1">
      <c r="A590" s="34" t="s">
        <v>3279</v>
      </c>
      <c r="B590" s="99" t="s">
        <v>4332</v>
      </c>
      <c r="C590" s="34" t="s">
        <v>3279</v>
      </c>
      <c r="D590" s="99" t="s">
        <v>3935</v>
      </c>
      <c r="E590" s="34" t="s">
        <v>3279</v>
      </c>
      <c r="F590" s="99" t="s">
        <v>2927</v>
      </c>
      <c r="G590" s="34" t="s">
        <v>3280</v>
      </c>
      <c r="H590" s="99" t="s">
        <v>401</v>
      </c>
      <c r="I590" s="34" t="s">
        <v>3280</v>
      </c>
      <c r="J590" s="99" t="s">
        <v>4030</v>
      </c>
    </row>
    <row r="591" spans="1:10" ht="17.100000000000001" customHeight="1">
      <c r="A591" s="34" t="s">
        <v>3280</v>
      </c>
      <c r="B591" s="99" t="s">
        <v>2776</v>
      </c>
      <c r="C591" s="34" t="s">
        <v>3280</v>
      </c>
      <c r="D591" s="99" t="s">
        <v>462</v>
      </c>
      <c r="E591" s="34" t="s">
        <v>3280</v>
      </c>
      <c r="F591" s="99" t="s">
        <v>749</v>
      </c>
      <c r="G591" s="34" t="s">
        <v>3281</v>
      </c>
      <c r="H591" s="99" t="s">
        <v>4007</v>
      </c>
      <c r="I591" s="34" t="s">
        <v>3281</v>
      </c>
      <c r="J591" s="99" t="s">
        <v>4151</v>
      </c>
    </row>
    <row r="592" spans="1:10" ht="17.100000000000001" customHeight="1">
      <c r="A592" s="34" t="s">
        <v>3280</v>
      </c>
      <c r="B592" s="99" t="s">
        <v>1219</v>
      </c>
      <c r="C592" s="34" t="s">
        <v>3280</v>
      </c>
      <c r="D592" s="99" t="s">
        <v>2736</v>
      </c>
      <c r="E592" s="34" t="s">
        <v>3280</v>
      </c>
      <c r="F592" s="99" t="s">
        <v>3756</v>
      </c>
      <c r="G592" s="34"/>
      <c r="I592" s="34"/>
    </row>
    <row r="593" spans="1:14" ht="17.100000000000001" customHeight="1">
      <c r="A593" s="34" t="s">
        <v>3281</v>
      </c>
      <c r="B593" s="99" t="s">
        <v>3953</v>
      </c>
      <c r="C593" s="34" t="s">
        <v>3281</v>
      </c>
      <c r="D593" s="99" t="s">
        <v>235</v>
      </c>
      <c r="E593" s="34"/>
      <c r="G593" s="34"/>
      <c r="I593" s="34"/>
    </row>
    <row r="594" spans="1:14" ht="17.100000000000001" customHeight="1">
      <c r="A594" s="34" t="s">
        <v>3281</v>
      </c>
      <c r="B594" s="99" t="s">
        <v>4428</v>
      </c>
      <c r="C594" s="34" t="s">
        <v>3281</v>
      </c>
      <c r="D594" s="99" t="s">
        <v>4088</v>
      </c>
      <c r="E594" s="34"/>
      <c r="G594" s="34"/>
      <c r="I594" s="34"/>
    </row>
    <row r="595" spans="1:14" ht="17.100000000000001" customHeight="1">
      <c r="A595" s="34" t="s">
        <v>3282</v>
      </c>
      <c r="B595" s="99" t="s">
        <v>1527</v>
      </c>
      <c r="C595" s="34" t="s">
        <v>3282</v>
      </c>
      <c r="D595" s="99" t="s">
        <v>1008</v>
      </c>
      <c r="E595" s="34"/>
      <c r="G595" s="34"/>
      <c r="I595" s="34"/>
    </row>
    <row r="596" spans="1:14" ht="17.100000000000001" customHeight="1">
      <c r="A596" s="34" t="s">
        <v>3282</v>
      </c>
      <c r="B596" s="99" t="s">
        <v>4624</v>
      </c>
      <c r="C596" s="34" t="s">
        <v>3282</v>
      </c>
      <c r="D596" s="99" t="s">
        <v>458</v>
      </c>
      <c r="E596" s="34"/>
      <c r="G596" s="34"/>
      <c r="I596" s="34"/>
    </row>
    <row r="597" spans="1:14" ht="17.100000000000001" customHeight="1">
      <c r="I597" s="34"/>
    </row>
    <row r="598" spans="1:14" ht="17.100000000000001" customHeight="1">
      <c r="I598" s="34"/>
    </row>
    <row r="599" spans="1:14" ht="17.100000000000001" customHeight="1">
      <c r="F599" s="9" t="s">
        <v>4218</v>
      </c>
    </row>
    <row r="602" spans="1:14" ht="17.100000000000001" customHeight="1">
      <c r="A602" s="3" t="s">
        <v>3402</v>
      </c>
      <c r="C602" s="3" t="s">
        <v>3402</v>
      </c>
      <c r="E602" s="3" t="s">
        <v>3402</v>
      </c>
      <c r="G602" s="3" t="s">
        <v>3402</v>
      </c>
      <c r="I602" s="3" t="s">
        <v>3402</v>
      </c>
      <c r="K602" t="s">
        <v>142</v>
      </c>
    </row>
    <row r="603" spans="1:14" ht="17.100000000000001" customHeight="1">
      <c r="A603" s="34" t="s">
        <v>2486</v>
      </c>
      <c r="B603" t="s">
        <v>65</v>
      </c>
      <c r="C603" s="34" t="s">
        <v>2486</v>
      </c>
      <c r="D603" t="s">
        <v>3870</v>
      </c>
      <c r="E603" s="34" t="s">
        <v>2486</v>
      </c>
      <c r="F603" t="s">
        <v>3925</v>
      </c>
      <c r="G603" s="34" t="s">
        <v>2486</v>
      </c>
      <c r="H603" t="s">
        <v>3847</v>
      </c>
      <c r="I603" s="34" t="s">
        <v>2486</v>
      </c>
      <c r="J603" t="s">
        <v>4109</v>
      </c>
      <c r="K603" t="s">
        <v>934</v>
      </c>
    </row>
    <row r="604" spans="1:14" ht="17.100000000000001" customHeight="1">
      <c r="A604" s="34" t="s">
        <v>2487</v>
      </c>
      <c r="B604" t="s">
        <v>4013</v>
      </c>
      <c r="C604" s="34" t="s">
        <v>2487</v>
      </c>
      <c r="D604" t="s">
        <v>4086</v>
      </c>
      <c r="E604" s="34" t="s">
        <v>2487</v>
      </c>
      <c r="F604" t="s">
        <v>560</v>
      </c>
      <c r="G604" s="34" t="s">
        <v>2487</v>
      </c>
      <c r="H604" t="s">
        <v>4138</v>
      </c>
      <c r="I604" s="34" t="s">
        <v>2487</v>
      </c>
      <c r="J604" t="s">
        <v>4137</v>
      </c>
      <c r="K604" t="s">
        <v>4263</v>
      </c>
      <c r="M604" s="34"/>
      <c r="N604" s="10"/>
    </row>
    <row r="605" spans="1:14" ht="17.100000000000001" customHeight="1">
      <c r="A605" s="34" t="s">
        <v>2488</v>
      </c>
      <c r="B605" t="s">
        <v>4090</v>
      </c>
      <c r="C605" s="34" t="s">
        <v>2488</v>
      </c>
      <c r="D605" t="s">
        <v>4025</v>
      </c>
      <c r="E605" s="34" t="s">
        <v>2488</v>
      </c>
      <c r="F605" t="s">
        <v>3934</v>
      </c>
      <c r="G605" s="34" t="s">
        <v>2488</v>
      </c>
      <c r="H605" t="s">
        <v>842</v>
      </c>
      <c r="I605" s="34" t="s">
        <v>2488</v>
      </c>
      <c r="J605" t="s">
        <v>3898</v>
      </c>
      <c r="K605" t="s">
        <v>576</v>
      </c>
      <c r="M605" s="34"/>
      <c r="N605" s="10"/>
    </row>
    <row r="606" spans="1:14" ht="17.100000000000001" customHeight="1">
      <c r="A606" s="34" t="s">
        <v>2625</v>
      </c>
      <c r="B606" t="s">
        <v>4087</v>
      </c>
      <c r="C606" s="34" t="s">
        <v>2625</v>
      </c>
      <c r="D606" t="s">
        <v>3872</v>
      </c>
      <c r="E606" s="34" t="s">
        <v>2625</v>
      </c>
      <c r="F606" t="s">
        <v>3907</v>
      </c>
      <c r="G606" s="34" t="s">
        <v>2625</v>
      </c>
      <c r="H606" t="s">
        <v>4004</v>
      </c>
      <c r="I606" s="34" t="s">
        <v>2625</v>
      </c>
      <c r="J606" t="s">
        <v>3899</v>
      </c>
      <c r="K606" t="s">
        <v>616</v>
      </c>
      <c r="M606" s="34"/>
      <c r="N606" s="10"/>
    </row>
    <row r="607" spans="1:14" ht="17.100000000000001" customHeight="1">
      <c r="A607" s="34" t="s">
        <v>2626</v>
      </c>
      <c r="B607" t="s">
        <v>4142</v>
      </c>
      <c r="C607" s="34" t="s">
        <v>2626</v>
      </c>
      <c r="D607" t="s">
        <v>3498</v>
      </c>
      <c r="E607" s="34" t="s">
        <v>2626</v>
      </c>
      <c r="F607" t="s">
        <v>4174</v>
      </c>
      <c r="G607" s="34" t="s">
        <v>2626</v>
      </c>
      <c r="H607" t="s">
        <v>3825</v>
      </c>
      <c r="I607" s="34" t="s">
        <v>2626</v>
      </c>
      <c r="J607" t="s">
        <v>3967</v>
      </c>
      <c r="K607" t="s">
        <v>950</v>
      </c>
      <c r="M607" s="34"/>
      <c r="N607" s="10"/>
    </row>
    <row r="608" spans="1:14" ht="17.100000000000001" customHeight="1">
      <c r="A608" s="34" t="s">
        <v>2627</v>
      </c>
      <c r="B608" t="s">
        <v>3846</v>
      </c>
      <c r="C608" s="34" t="s">
        <v>2627</v>
      </c>
      <c r="D608" t="s">
        <v>4152</v>
      </c>
      <c r="E608" s="34" t="s">
        <v>2627</v>
      </c>
      <c r="F608" t="s">
        <v>3932</v>
      </c>
      <c r="G608" s="34" t="s">
        <v>2627</v>
      </c>
      <c r="H608" t="s">
        <v>4060</v>
      </c>
      <c r="I608" s="34" t="s">
        <v>2627</v>
      </c>
      <c r="J608" t="s">
        <v>774</v>
      </c>
      <c r="K608" t="s">
        <v>1655</v>
      </c>
      <c r="M608" s="34"/>
      <c r="N608" s="10"/>
    </row>
    <row r="609" spans="1:14" ht="17.100000000000001" customHeight="1">
      <c r="A609" s="34" t="s">
        <v>2492</v>
      </c>
      <c r="B609" t="s">
        <v>4061</v>
      </c>
      <c r="C609" s="34" t="s">
        <v>2492</v>
      </c>
      <c r="D609" s="92" t="s">
        <v>4005</v>
      </c>
      <c r="E609" s="34" t="s">
        <v>2492</v>
      </c>
      <c r="F609" t="s">
        <v>4078</v>
      </c>
      <c r="G609" s="34" t="s">
        <v>2492</v>
      </c>
      <c r="H609" t="s">
        <v>3821</v>
      </c>
      <c r="I609" s="34" t="s">
        <v>2492</v>
      </c>
      <c r="J609" t="s">
        <v>3427</v>
      </c>
      <c r="K609" t="s">
        <v>1649</v>
      </c>
      <c r="M609" s="34"/>
      <c r="N609" s="10"/>
    </row>
    <row r="610" spans="1:14" ht="17.100000000000001" customHeight="1">
      <c r="A610" s="34" t="s">
        <v>2493</v>
      </c>
      <c r="B610" t="s">
        <v>3836</v>
      </c>
      <c r="C610" s="34" t="s">
        <v>2493</v>
      </c>
      <c r="D610" t="s">
        <v>383</v>
      </c>
      <c r="E610" s="34" t="s">
        <v>2493</v>
      </c>
      <c r="F610" t="s">
        <v>3948</v>
      </c>
      <c r="G610" s="34" t="s">
        <v>2493</v>
      </c>
      <c r="H610" t="s">
        <v>3830</v>
      </c>
      <c r="I610" s="34" t="s">
        <v>2493</v>
      </c>
      <c r="J610" t="s">
        <v>4094</v>
      </c>
      <c r="K610" t="s">
        <v>2565</v>
      </c>
      <c r="M610" s="34"/>
      <c r="N610" s="10"/>
    </row>
    <row r="611" spans="1:14" ht="17.100000000000001" customHeight="1">
      <c r="A611" s="34" t="s">
        <v>2494</v>
      </c>
      <c r="B611" t="s">
        <v>4028</v>
      </c>
      <c r="C611" s="34" t="s">
        <v>2494</v>
      </c>
      <c r="D611" t="s">
        <v>3939</v>
      </c>
      <c r="E611" s="34" t="s">
        <v>2494</v>
      </c>
      <c r="F611" t="s">
        <v>3908</v>
      </c>
      <c r="G611" s="34" t="s">
        <v>2494</v>
      </c>
      <c r="H611" t="s">
        <v>4105</v>
      </c>
      <c r="I611" s="34" t="s">
        <v>2494</v>
      </c>
      <c r="J611" t="s">
        <v>3726</v>
      </c>
      <c r="K611" t="s">
        <v>618</v>
      </c>
      <c r="M611" s="34"/>
      <c r="N611" s="10"/>
    </row>
    <row r="612" spans="1:14" ht="17.100000000000001" customHeight="1">
      <c r="A612" s="34" t="s">
        <v>2495</v>
      </c>
      <c r="B612" t="s">
        <v>3848</v>
      </c>
      <c r="C612" s="34" t="s">
        <v>2495</v>
      </c>
      <c r="D612" t="s">
        <v>3838</v>
      </c>
      <c r="E612" s="34" t="s">
        <v>2495</v>
      </c>
      <c r="F612" t="s">
        <v>3904</v>
      </c>
      <c r="G612" s="34" t="s">
        <v>2495</v>
      </c>
      <c r="H612" t="s">
        <v>4175</v>
      </c>
      <c r="I612" s="34" t="s">
        <v>2495</v>
      </c>
      <c r="J612" t="s">
        <v>4121</v>
      </c>
      <c r="K612" t="s">
        <v>4256</v>
      </c>
      <c r="M612" s="34"/>
      <c r="N612" s="10"/>
    </row>
    <row r="613" spans="1:14" ht="17.100000000000001" customHeight="1">
      <c r="A613" s="34" t="s">
        <v>2496</v>
      </c>
      <c r="B613" t="s">
        <v>4037</v>
      </c>
      <c r="C613" s="34" t="s">
        <v>2496</v>
      </c>
      <c r="D613" t="s">
        <v>4111</v>
      </c>
      <c r="E613" s="34" t="s">
        <v>2496</v>
      </c>
      <c r="F613" t="s">
        <v>4106</v>
      </c>
      <c r="G613" s="34" t="s">
        <v>2496</v>
      </c>
      <c r="H613" t="s">
        <v>3858</v>
      </c>
      <c r="I613" s="34" t="s">
        <v>2496</v>
      </c>
      <c r="J613" t="s">
        <v>4148</v>
      </c>
      <c r="K613" t="s">
        <v>518</v>
      </c>
      <c r="M613" s="34"/>
      <c r="N613" s="10"/>
    </row>
    <row r="614" spans="1:14" ht="17.100000000000001" customHeight="1">
      <c r="A614" s="34" t="s">
        <v>2497</v>
      </c>
      <c r="B614" t="s">
        <v>4054</v>
      </c>
      <c r="C614" s="34" t="s">
        <v>2497</v>
      </c>
      <c r="D614" t="s">
        <v>4089</v>
      </c>
      <c r="E614" s="34" t="s">
        <v>2497</v>
      </c>
      <c r="F614" t="s">
        <v>4052</v>
      </c>
      <c r="G614" s="34" t="s">
        <v>2497</v>
      </c>
      <c r="H614" t="s">
        <v>3850</v>
      </c>
      <c r="I614" s="34" t="s">
        <v>2497</v>
      </c>
      <c r="J614" t="s">
        <v>4024</v>
      </c>
      <c r="K614" t="s">
        <v>105</v>
      </c>
      <c r="M614" s="34"/>
      <c r="N614" s="10"/>
    </row>
    <row r="615" spans="1:14" ht="17.100000000000001" customHeight="1">
      <c r="A615" s="34" t="s">
        <v>2498</v>
      </c>
      <c r="B615" t="s">
        <v>3924</v>
      </c>
      <c r="C615" s="34" t="s">
        <v>2498</v>
      </c>
      <c r="D615" t="s">
        <v>3822</v>
      </c>
      <c r="E615" s="34" t="s">
        <v>2498</v>
      </c>
      <c r="F615" t="s">
        <v>3963</v>
      </c>
      <c r="G615" s="34" t="s">
        <v>2498</v>
      </c>
      <c r="H615" t="s">
        <v>4096</v>
      </c>
      <c r="I615" s="34" t="s">
        <v>2498</v>
      </c>
      <c r="J615" t="s">
        <v>1281</v>
      </c>
      <c r="K615" t="s">
        <v>954</v>
      </c>
      <c r="M615" s="34"/>
      <c r="N615" s="10"/>
    </row>
    <row r="616" spans="1:14" ht="17.100000000000001" customHeight="1">
      <c r="A616" s="34" t="s">
        <v>3272</v>
      </c>
      <c r="B616" t="s">
        <v>4147</v>
      </c>
      <c r="C616" s="34" t="s">
        <v>3272</v>
      </c>
      <c r="D616" t="s">
        <v>4114</v>
      </c>
      <c r="E616" s="34" t="s">
        <v>3272</v>
      </c>
      <c r="F616" t="s">
        <v>3923</v>
      </c>
      <c r="G616" s="34" t="s">
        <v>3272</v>
      </c>
      <c r="H616" t="s">
        <v>3880</v>
      </c>
      <c r="I616" s="34" t="s">
        <v>3272</v>
      </c>
      <c r="J616" t="s">
        <v>4035</v>
      </c>
      <c r="K616" t="s">
        <v>715</v>
      </c>
      <c r="M616" s="34"/>
      <c r="N616" s="10"/>
    </row>
    <row r="617" spans="1:14" ht="17.100000000000001" customHeight="1">
      <c r="A617" s="34" t="s">
        <v>3273</v>
      </c>
      <c r="B617" t="s">
        <v>4067</v>
      </c>
      <c r="C617" s="34" t="s">
        <v>3273</v>
      </c>
      <c r="D617" t="s">
        <v>3733</v>
      </c>
      <c r="E617" s="34" t="s">
        <v>3273</v>
      </c>
      <c r="F617" t="s">
        <v>4006</v>
      </c>
      <c r="G617" s="34" t="s">
        <v>3273</v>
      </c>
      <c r="H617" t="s">
        <v>118</v>
      </c>
      <c r="I617" s="34" t="s">
        <v>3273</v>
      </c>
      <c r="J617" t="s">
        <v>2108</v>
      </c>
      <c r="K617" t="s">
        <v>4650</v>
      </c>
      <c r="M617" s="34"/>
      <c r="N617" s="10"/>
    </row>
    <row r="618" spans="1:14" ht="17.100000000000001" customHeight="1">
      <c r="A618" s="34" t="s">
        <v>3274</v>
      </c>
      <c r="B618" t="s">
        <v>4134</v>
      </c>
      <c r="C618" s="34" t="s">
        <v>3274</v>
      </c>
      <c r="D618" t="s">
        <v>387</v>
      </c>
      <c r="E618" s="34" t="s">
        <v>3274</v>
      </c>
      <c r="F618" t="s">
        <v>4149</v>
      </c>
      <c r="G618" s="34" t="s">
        <v>3274</v>
      </c>
      <c r="H618" t="s">
        <v>3844</v>
      </c>
      <c r="I618" s="34" t="s">
        <v>3274</v>
      </c>
      <c r="J618" t="s">
        <v>3840</v>
      </c>
      <c r="K618" t="s">
        <v>2610</v>
      </c>
      <c r="M618" s="34"/>
    </row>
    <row r="619" spans="1:14" ht="17.100000000000001" customHeight="1">
      <c r="A619" s="34" t="s">
        <v>3275</v>
      </c>
      <c r="B619" t="s">
        <v>3831</v>
      </c>
      <c r="C619" s="34" t="s">
        <v>3275</v>
      </c>
      <c r="D619" t="s">
        <v>3981</v>
      </c>
      <c r="E619" s="34" t="s">
        <v>3275</v>
      </c>
      <c r="F619" t="s">
        <v>3933</v>
      </c>
      <c r="G619" s="34" t="s">
        <v>3275</v>
      </c>
      <c r="H619" t="s">
        <v>4166</v>
      </c>
      <c r="I619" s="34" t="s">
        <v>3275</v>
      </c>
      <c r="J619" s="65" t="s">
        <v>4001</v>
      </c>
      <c r="K619" t="s">
        <v>1736</v>
      </c>
      <c r="M619" s="34"/>
    </row>
    <row r="620" spans="1:14" ht="17.100000000000001" customHeight="1">
      <c r="A620" s="34" t="s">
        <v>3276</v>
      </c>
      <c r="B620" t="s">
        <v>4117</v>
      </c>
      <c r="C620" s="34" t="s">
        <v>3276</v>
      </c>
      <c r="D620" t="s">
        <v>3955</v>
      </c>
      <c r="E620" s="34" t="s">
        <v>3276</v>
      </c>
      <c r="F620" t="s">
        <v>4177</v>
      </c>
      <c r="G620" s="34" t="s">
        <v>3276</v>
      </c>
      <c r="H620" t="s">
        <v>3867</v>
      </c>
      <c r="I620" s="34" t="s">
        <v>3276</v>
      </c>
      <c r="J620" s="65" t="s">
        <v>4164</v>
      </c>
      <c r="K620" t="s">
        <v>4234</v>
      </c>
      <c r="M620" s="34"/>
    </row>
    <row r="621" spans="1:14" ht="17.100000000000001" customHeight="1">
      <c r="A621" s="34" t="s">
        <v>3277</v>
      </c>
      <c r="B621" t="s">
        <v>3983</v>
      </c>
      <c r="C621" s="34" t="s">
        <v>3277</v>
      </c>
      <c r="D621" t="s">
        <v>4153</v>
      </c>
      <c r="E621" s="34" t="s">
        <v>3277</v>
      </c>
      <c r="F621" t="s">
        <v>4160</v>
      </c>
      <c r="G621" s="34" t="s">
        <v>3277</v>
      </c>
      <c r="H621" s="89" t="s">
        <v>632</v>
      </c>
      <c r="I621" s="34" t="s">
        <v>3277</v>
      </c>
      <c r="J621" t="s">
        <v>3877</v>
      </c>
      <c r="K621" t="s">
        <v>4651</v>
      </c>
      <c r="M621" s="34"/>
    </row>
    <row r="622" spans="1:14" ht="17.100000000000001" customHeight="1">
      <c r="A622" s="34" t="s">
        <v>3278</v>
      </c>
      <c r="B622" t="s">
        <v>3966</v>
      </c>
      <c r="C622" s="34" t="s">
        <v>3278</v>
      </c>
      <c r="D622" t="s">
        <v>4031</v>
      </c>
      <c r="E622" s="34" t="s">
        <v>3278</v>
      </c>
      <c r="F622" t="s">
        <v>3823</v>
      </c>
      <c r="G622" s="34" t="s">
        <v>3278</v>
      </c>
      <c r="H622" t="s">
        <v>3917</v>
      </c>
      <c r="I622" s="34" t="s">
        <v>3278</v>
      </c>
      <c r="J622" t="s">
        <v>2491</v>
      </c>
      <c r="K622" t="s">
        <v>4222</v>
      </c>
      <c r="M622" s="34"/>
    </row>
    <row r="623" spans="1:14" ht="17.100000000000001" customHeight="1">
      <c r="A623" s="34" t="s">
        <v>3279</v>
      </c>
      <c r="B623" t="s">
        <v>3375</v>
      </c>
      <c r="C623" s="34" t="s">
        <v>3279</v>
      </c>
      <c r="D623" t="s">
        <v>3971</v>
      </c>
      <c r="E623" s="34" t="s">
        <v>3279</v>
      </c>
      <c r="F623" t="s">
        <v>4103</v>
      </c>
      <c r="G623" s="34" t="s">
        <v>3279</v>
      </c>
      <c r="H623" t="s">
        <v>3465</v>
      </c>
      <c r="I623" s="34" t="s">
        <v>3279</v>
      </c>
      <c r="J623" t="s">
        <v>4062</v>
      </c>
      <c r="K623" t="s">
        <v>4657</v>
      </c>
      <c r="M623" s="34"/>
    </row>
    <row r="624" spans="1:14" ht="17.100000000000001" customHeight="1">
      <c r="A624" s="34" t="s">
        <v>3280</v>
      </c>
      <c r="B624" t="s">
        <v>4133</v>
      </c>
      <c r="C624" s="34" t="s">
        <v>3280</v>
      </c>
      <c r="D624" t="s">
        <v>4100</v>
      </c>
      <c r="E624" s="34" t="s">
        <v>3280</v>
      </c>
      <c r="F624" t="s">
        <v>4043</v>
      </c>
      <c r="G624" s="34" t="s">
        <v>3280</v>
      </c>
      <c r="H624" t="s">
        <v>4163</v>
      </c>
      <c r="I624" s="34" t="s">
        <v>3280</v>
      </c>
      <c r="J624" t="s">
        <v>4022</v>
      </c>
      <c r="K624" t="s">
        <v>1490</v>
      </c>
      <c r="M624" s="34"/>
    </row>
    <row r="625" spans="1:14" ht="17.100000000000001" customHeight="1">
      <c r="A625" s="34" t="s">
        <v>3281</v>
      </c>
      <c r="B625" t="s">
        <v>3860</v>
      </c>
      <c r="C625" s="34" t="s">
        <v>3281</v>
      </c>
      <c r="D625" t="s">
        <v>3922</v>
      </c>
      <c r="E625" s="34" t="s">
        <v>3281</v>
      </c>
      <c r="F625" t="s">
        <v>4158</v>
      </c>
      <c r="G625" s="34" t="s">
        <v>3281</v>
      </c>
      <c r="H625" t="s">
        <v>4053</v>
      </c>
      <c r="I625" s="34" t="s">
        <v>3281</v>
      </c>
      <c r="J625" t="s">
        <v>3415</v>
      </c>
      <c r="K625" t="s">
        <v>952</v>
      </c>
      <c r="M625" s="34"/>
    </row>
    <row r="626" spans="1:14" ht="17.100000000000001" customHeight="1">
      <c r="A626" s="34" t="s">
        <v>3282</v>
      </c>
      <c r="B626" t="s">
        <v>3977</v>
      </c>
      <c r="C626" s="34" t="s">
        <v>3282</v>
      </c>
      <c r="D626" t="s">
        <v>3995</v>
      </c>
      <c r="E626" s="34" t="s">
        <v>3282</v>
      </c>
      <c r="F626" t="s">
        <v>4159</v>
      </c>
      <c r="G626" s="34" t="s">
        <v>3282</v>
      </c>
      <c r="H626" t="s">
        <v>3885</v>
      </c>
      <c r="I626" s="34" t="s">
        <v>3282</v>
      </c>
      <c r="J626" t="s">
        <v>4156</v>
      </c>
      <c r="K626" t="s">
        <v>530</v>
      </c>
      <c r="M626" s="34"/>
    </row>
    <row r="627" spans="1:14" ht="17.100000000000001" customHeight="1">
      <c r="M627" s="34"/>
    </row>
    <row r="628" spans="1:14" ht="17.100000000000001" customHeight="1">
      <c r="M628" s="34"/>
      <c r="N628" s="10"/>
    </row>
    <row r="629" spans="1:14" ht="17.100000000000001" customHeight="1">
      <c r="M629" s="34"/>
      <c r="N629" s="10"/>
    </row>
    <row r="630" spans="1:14" ht="17.100000000000001" customHeight="1">
      <c r="A630" s="3" t="s">
        <v>3402</v>
      </c>
      <c r="C630" s="3" t="s">
        <v>3402</v>
      </c>
      <c r="E630" s="3" t="s">
        <v>3402</v>
      </c>
      <c r="G630" s="3" t="s">
        <v>3402</v>
      </c>
      <c r="I630" s="3" t="s">
        <v>3402</v>
      </c>
      <c r="M630" s="34"/>
      <c r="N630" s="10"/>
    </row>
    <row r="631" spans="1:14" ht="17.100000000000001" customHeight="1">
      <c r="A631" s="34" t="s">
        <v>2486</v>
      </c>
      <c r="B631" t="s">
        <v>235</v>
      </c>
      <c r="C631" s="34" t="s">
        <v>2486</v>
      </c>
      <c r="D631" t="s">
        <v>3974</v>
      </c>
      <c r="E631" s="34" t="s">
        <v>2486</v>
      </c>
      <c r="F631" t="s">
        <v>3914</v>
      </c>
      <c r="G631" s="34" t="s">
        <v>2486</v>
      </c>
      <c r="H631" t="s">
        <v>2916</v>
      </c>
      <c r="I631" s="34" t="s">
        <v>2486</v>
      </c>
      <c r="J631" t="s">
        <v>2092</v>
      </c>
      <c r="M631" s="34"/>
      <c r="N631" s="10"/>
    </row>
    <row r="632" spans="1:14" ht="17.100000000000001" customHeight="1">
      <c r="A632" s="34" t="s">
        <v>2487</v>
      </c>
      <c r="B632" t="s">
        <v>4144</v>
      </c>
      <c r="C632" s="34" t="s">
        <v>2487</v>
      </c>
      <c r="D632" t="s">
        <v>3953</v>
      </c>
      <c r="E632" s="34" t="s">
        <v>2487</v>
      </c>
      <c r="F632" t="s">
        <v>731</v>
      </c>
      <c r="G632" s="34" t="s">
        <v>2487</v>
      </c>
      <c r="H632" t="s">
        <v>4009</v>
      </c>
      <c r="I632" s="34" t="s">
        <v>2487</v>
      </c>
      <c r="J632" t="s">
        <v>1728</v>
      </c>
      <c r="M632" s="34"/>
      <c r="N632" s="10"/>
    </row>
    <row r="633" spans="1:14" ht="17.100000000000001" customHeight="1">
      <c r="A633" s="34" t="s">
        <v>2488</v>
      </c>
      <c r="B633" t="s">
        <v>4040</v>
      </c>
      <c r="C633" s="34" t="s">
        <v>2488</v>
      </c>
      <c r="D633" t="s">
        <v>470</v>
      </c>
      <c r="E633" s="34" t="s">
        <v>2488</v>
      </c>
      <c r="F633" t="s">
        <v>1031</v>
      </c>
      <c r="G633" s="34" t="s">
        <v>2488</v>
      </c>
      <c r="H633" t="s">
        <v>912</v>
      </c>
      <c r="I633" s="34" t="s">
        <v>2488</v>
      </c>
      <c r="J633" t="s">
        <v>2344</v>
      </c>
      <c r="M633" s="34"/>
      <c r="N633" s="10"/>
    </row>
    <row r="634" spans="1:14" ht="17.100000000000001" customHeight="1">
      <c r="A634" s="34" t="s">
        <v>2625</v>
      </c>
      <c r="B634" t="s">
        <v>1886</v>
      </c>
      <c r="C634" s="34" t="s">
        <v>2625</v>
      </c>
      <c r="D634" t="s">
        <v>3826</v>
      </c>
      <c r="E634" s="34" t="s">
        <v>2625</v>
      </c>
      <c r="F634" t="s">
        <v>4007</v>
      </c>
      <c r="G634" s="34" t="s">
        <v>2625</v>
      </c>
      <c r="H634" t="s">
        <v>3958</v>
      </c>
      <c r="I634" s="34" t="s">
        <v>2625</v>
      </c>
      <c r="J634" t="s">
        <v>955</v>
      </c>
      <c r="M634" s="34"/>
      <c r="N634" s="10"/>
    </row>
    <row r="635" spans="1:14" ht="17.100000000000001" customHeight="1">
      <c r="A635" s="34" t="s">
        <v>2626</v>
      </c>
      <c r="B635" t="s">
        <v>3883</v>
      </c>
      <c r="C635" s="34" t="s">
        <v>2626</v>
      </c>
      <c r="D635" t="s">
        <v>4018</v>
      </c>
      <c r="E635" s="34" t="s">
        <v>2626</v>
      </c>
      <c r="F635" t="s">
        <v>248</v>
      </c>
      <c r="G635" s="34" t="s">
        <v>2626</v>
      </c>
      <c r="H635" t="s">
        <v>2649</v>
      </c>
      <c r="I635" s="34" t="s">
        <v>2626</v>
      </c>
      <c r="J635" t="s">
        <v>4139</v>
      </c>
      <c r="M635" s="34"/>
    </row>
    <row r="636" spans="1:14" ht="17.100000000000001" customHeight="1">
      <c r="A636" s="34" t="s">
        <v>2627</v>
      </c>
      <c r="B636" t="s">
        <v>3829</v>
      </c>
      <c r="C636" s="34" t="s">
        <v>2627</v>
      </c>
      <c r="D636" t="s">
        <v>4080</v>
      </c>
      <c r="E636" s="34" t="s">
        <v>2627</v>
      </c>
      <c r="F636" t="s">
        <v>3828</v>
      </c>
      <c r="G636" s="34" t="s">
        <v>2627</v>
      </c>
      <c r="H636" t="s">
        <v>3913</v>
      </c>
      <c r="I636" s="34" t="s">
        <v>2627</v>
      </c>
      <c r="J636" t="s">
        <v>1220</v>
      </c>
      <c r="M636" s="34"/>
    </row>
    <row r="637" spans="1:14" ht="17.100000000000001" customHeight="1">
      <c r="A637" s="34" t="s">
        <v>2492</v>
      </c>
      <c r="B637" t="s">
        <v>4020</v>
      </c>
      <c r="C637" s="34" t="s">
        <v>2492</v>
      </c>
      <c r="D637" t="s">
        <v>423</v>
      </c>
      <c r="E637" s="34" t="s">
        <v>2492</v>
      </c>
      <c r="F637" t="s">
        <v>3926</v>
      </c>
      <c r="G637" s="34" t="s">
        <v>2492</v>
      </c>
      <c r="H637" t="s">
        <v>561</v>
      </c>
      <c r="I637" s="34" t="s">
        <v>2492</v>
      </c>
      <c r="J637" t="s">
        <v>4044</v>
      </c>
      <c r="M637" s="34"/>
    </row>
    <row r="638" spans="1:14" ht="17.100000000000001" customHeight="1">
      <c r="A638" s="34" t="s">
        <v>2493</v>
      </c>
      <c r="B638" t="s">
        <v>4083</v>
      </c>
      <c r="C638" s="34" t="s">
        <v>2493</v>
      </c>
      <c r="D638" t="s">
        <v>3855</v>
      </c>
      <c r="E638" s="34" t="s">
        <v>2493</v>
      </c>
      <c r="F638" t="s">
        <v>4016</v>
      </c>
      <c r="G638" s="34" t="s">
        <v>2493</v>
      </c>
      <c r="H638" t="s">
        <v>3976</v>
      </c>
      <c r="I638" s="34" t="s">
        <v>2493</v>
      </c>
      <c r="J638" t="s">
        <v>3344</v>
      </c>
      <c r="M638" s="34"/>
      <c r="N638" s="10"/>
    </row>
    <row r="639" spans="1:14" ht="17.100000000000001" customHeight="1">
      <c r="A639" s="34" t="s">
        <v>2494</v>
      </c>
      <c r="B639" t="s">
        <v>3875</v>
      </c>
      <c r="C639" s="34" t="s">
        <v>2494</v>
      </c>
      <c r="D639" t="s">
        <v>2593</v>
      </c>
      <c r="E639" s="34" t="s">
        <v>2494</v>
      </c>
      <c r="F639" t="s">
        <v>1587</v>
      </c>
      <c r="G639" s="34" t="s">
        <v>2494</v>
      </c>
      <c r="H639" t="s">
        <v>327</v>
      </c>
      <c r="I639" s="34" t="s">
        <v>2494</v>
      </c>
      <c r="J639" t="s">
        <v>4125</v>
      </c>
      <c r="M639" s="34"/>
    </row>
    <row r="640" spans="1:14" ht="17.100000000000001" customHeight="1">
      <c r="A640" s="34" t="s">
        <v>2495</v>
      </c>
      <c r="B640" t="s">
        <v>4092</v>
      </c>
      <c r="C640" s="34" t="s">
        <v>2495</v>
      </c>
      <c r="D640" t="s">
        <v>3965</v>
      </c>
      <c r="E640" s="34" t="s">
        <v>2495</v>
      </c>
      <c r="F640" t="s">
        <v>4127</v>
      </c>
      <c r="G640" s="34" t="s">
        <v>2495</v>
      </c>
      <c r="H640" t="s">
        <v>3902</v>
      </c>
      <c r="I640" s="34" t="s">
        <v>2495</v>
      </c>
      <c r="J640" t="s">
        <v>3881</v>
      </c>
      <c r="M640" s="34"/>
    </row>
    <row r="641" spans="1:13" ht="17.100000000000001" customHeight="1">
      <c r="A641" s="34" t="s">
        <v>2496</v>
      </c>
      <c r="B641" t="s">
        <v>3975</v>
      </c>
      <c r="C641" s="34" t="s">
        <v>2496</v>
      </c>
      <c r="D641" t="s">
        <v>4082</v>
      </c>
      <c r="E641" s="34" t="s">
        <v>2496</v>
      </c>
      <c r="F641" t="s">
        <v>3985</v>
      </c>
      <c r="G641" s="34" t="s">
        <v>2496</v>
      </c>
      <c r="H641" t="s">
        <v>201</v>
      </c>
      <c r="I641" s="34" t="s">
        <v>2496</v>
      </c>
      <c r="J641" t="s">
        <v>3929</v>
      </c>
      <c r="M641" s="34"/>
    </row>
    <row r="642" spans="1:13" ht="17.100000000000001" customHeight="1">
      <c r="A642" s="34" t="s">
        <v>2497</v>
      </c>
      <c r="B642" t="s">
        <v>3980</v>
      </c>
      <c r="C642" s="34" t="s">
        <v>2497</v>
      </c>
      <c r="D642" t="s">
        <v>380</v>
      </c>
      <c r="E642" s="34" t="s">
        <v>2497</v>
      </c>
      <c r="F642" t="s">
        <v>4169</v>
      </c>
      <c r="G642" s="34" t="s">
        <v>2497</v>
      </c>
      <c r="H642" t="s">
        <v>4162</v>
      </c>
      <c r="I642" s="34" t="s">
        <v>2497</v>
      </c>
      <c r="J642" t="s">
        <v>1006</v>
      </c>
      <c r="M642" s="34"/>
    </row>
    <row r="643" spans="1:13" ht="17.100000000000001" customHeight="1">
      <c r="A643" s="34" t="s">
        <v>2498</v>
      </c>
      <c r="B643" t="s">
        <v>2742</v>
      </c>
      <c r="C643" s="34" t="s">
        <v>2498</v>
      </c>
      <c r="D643" t="s">
        <v>3984</v>
      </c>
      <c r="E643" s="34" t="s">
        <v>2498</v>
      </c>
      <c r="F643" t="s">
        <v>208</v>
      </c>
      <c r="G643" s="34" t="s">
        <v>2498</v>
      </c>
      <c r="H643" t="s">
        <v>4008</v>
      </c>
      <c r="I643" s="34" t="s">
        <v>2498</v>
      </c>
      <c r="J643" t="s">
        <v>3979</v>
      </c>
      <c r="M643" s="34"/>
    </row>
    <row r="644" spans="1:13" ht="17.100000000000001" customHeight="1">
      <c r="A644" s="34" t="s">
        <v>3272</v>
      </c>
      <c r="B644" t="s">
        <v>195</v>
      </c>
      <c r="C644" s="34" t="s">
        <v>3272</v>
      </c>
      <c r="D644" t="s">
        <v>2510</v>
      </c>
      <c r="E644" s="34" t="s">
        <v>3272</v>
      </c>
      <c r="F644" t="s">
        <v>1690</v>
      </c>
      <c r="G644" s="34" t="s">
        <v>3272</v>
      </c>
      <c r="H644" t="s">
        <v>2587</v>
      </c>
      <c r="I644" s="34" t="s">
        <v>3272</v>
      </c>
      <c r="J644" t="s">
        <v>427</v>
      </c>
      <c r="M644" s="34"/>
    </row>
    <row r="645" spans="1:13" ht="17.100000000000001" customHeight="1">
      <c r="A645" s="34" t="s">
        <v>3273</v>
      </c>
      <c r="B645" t="s">
        <v>2170</v>
      </c>
      <c r="C645" s="34" t="s">
        <v>3273</v>
      </c>
      <c r="D645" t="s">
        <v>3554</v>
      </c>
      <c r="E645" s="34" t="s">
        <v>3273</v>
      </c>
      <c r="F645" t="s">
        <v>942</v>
      </c>
      <c r="G645" s="34" t="s">
        <v>3273</v>
      </c>
      <c r="H645" t="s">
        <v>1005</v>
      </c>
      <c r="I645" s="34" t="s">
        <v>3273</v>
      </c>
      <c r="J645" t="s">
        <v>2758</v>
      </c>
      <c r="M645" s="34"/>
    </row>
    <row r="646" spans="1:13" ht="17.100000000000001" customHeight="1">
      <c r="A646" s="34" t="s">
        <v>3274</v>
      </c>
      <c r="B646" t="s">
        <v>4150</v>
      </c>
      <c r="C646" s="34" t="s">
        <v>3274</v>
      </c>
      <c r="D646" t="s">
        <v>2151</v>
      </c>
      <c r="E646" s="34" t="s">
        <v>3274</v>
      </c>
      <c r="F646" t="s">
        <v>1679</v>
      </c>
      <c r="G646" s="34" t="s">
        <v>3274</v>
      </c>
      <c r="H646" t="s">
        <v>4023</v>
      </c>
      <c r="I646" s="34" t="s">
        <v>3274</v>
      </c>
      <c r="J646" t="s">
        <v>1642</v>
      </c>
      <c r="M646" s="34"/>
    </row>
    <row r="647" spans="1:13" ht="17.100000000000001" customHeight="1">
      <c r="A647" s="34" t="s">
        <v>3275</v>
      </c>
      <c r="B647" t="s">
        <v>2924</v>
      </c>
      <c r="C647" s="34" t="s">
        <v>3275</v>
      </c>
      <c r="D647" t="s">
        <v>419</v>
      </c>
      <c r="E647" s="34" t="s">
        <v>3275</v>
      </c>
      <c r="F647" t="s">
        <v>838</v>
      </c>
      <c r="G647" s="34" t="s">
        <v>3275</v>
      </c>
      <c r="H647" t="s">
        <v>4112</v>
      </c>
      <c r="I647" s="34" t="s">
        <v>3275</v>
      </c>
      <c r="J647" t="s">
        <v>3862</v>
      </c>
      <c r="M647" s="34"/>
    </row>
    <row r="648" spans="1:13" ht="17.100000000000001" customHeight="1">
      <c r="A648" s="34" t="s">
        <v>3276</v>
      </c>
      <c r="B648" t="s">
        <v>3987</v>
      </c>
      <c r="C648" s="34" t="s">
        <v>3276</v>
      </c>
      <c r="D648" t="s">
        <v>656</v>
      </c>
      <c r="E648" s="34" t="s">
        <v>3276</v>
      </c>
      <c r="F648" t="s">
        <v>4088</v>
      </c>
      <c r="G648" s="34" t="s">
        <v>3276</v>
      </c>
      <c r="H648" t="s">
        <v>2636</v>
      </c>
      <c r="I648" s="34" t="s">
        <v>3276</v>
      </c>
      <c r="J648" t="s">
        <v>3853</v>
      </c>
      <c r="M648" s="34"/>
    </row>
    <row r="649" spans="1:13" ht="17.100000000000001" customHeight="1">
      <c r="A649" s="34" t="s">
        <v>3277</v>
      </c>
      <c r="B649" t="s">
        <v>4019</v>
      </c>
      <c r="C649" s="34" t="s">
        <v>3277</v>
      </c>
      <c r="D649" t="s">
        <v>3837</v>
      </c>
      <c r="E649" s="34" t="s">
        <v>3277</v>
      </c>
      <c r="F649" t="s">
        <v>3982</v>
      </c>
      <c r="G649" s="34" t="s">
        <v>3277</v>
      </c>
      <c r="H649" t="s">
        <v>416</v>
      </c>
      <c r="I649" s="34" t="s">
        <v>3277</v>
      </c>
      <c r="J649" t="s">
        <v>4012</v>
      </c>
      <c r="M649" s="34"/>
    </row>
    <row r="650" spans="1:13" ht="17.100000000000001" customHeight="1">
      <c r="A650" s="34" t="s">
        <v>3278</v>
      </c>
      <c r="B650" t="s">
        <v>3206</v>
      </c>
      <c r="C650" s="34" t="s">
        <v>3278</v>
      </c>
      <c r="D650" t="s">
        <v>330</v>
      </c>
      <c r="E650" s="34" t="s">
        <v>3278</v>
      </c>
      <c r="F650" t="s">
        <v>3919</v>
      </c>
      <c r="G650" s="34" t="s">
        <v>3278</v>
      </c>
      <c r="H650" t="s">
        <v>2141</v>
      </c>
      <c r="I650" s="34" t="s">
        <v>3278</v>
      </c>
      <c r="J650" s="10" t="s">
        <v>2531</v>
      </c>
      <c r="M650" s="34"/>
    </row>
    <row r="651" spans="1:13" ht="17.100000000000001" customHeight="1">
      <c r="A651" s="34" t="s">
        <v>3279</v>
      </c>
      <c r="B651" t="s">
        <v>412</v>
      </c>
      <c r="C651" s="34" t="s">
        <v>3279</v>
      </c>
      <c r="D651" t="s">
        <v>681</v>
      </c>
      <c r="E651" s="34" t="s">
        <v>3279</v>
      </c>
      <c r="F651" t="s">
        <v>3903</v>
      </c>
      <c r="G651" s="34" t="s">
        <v>3279</v>
      </c>
      <c r="H651" t="s">
        <v>3346</v>
      </c>
      <c r="I651" s="34" t="s">
        <v>3279</v>
      </c>
      <c r="J651" t="s">
        <v>2974</v>
      </c>
      <c r="M651" s="34"/>
    </row>
    <row r="652" spans="1:13" ht="17.100000000000001" customHeight="1">
      <c r="A652" s="34" t="s">
        <v>3280</v>
      </c>
      <c r="B652" t="s">
        <v>4172</v>
      </c>
      <c r="C652" s="34" t="s">
        <v>3280</v>
      </c>
      <c r="D652" t="s">
        <v>4091</v>
      </c>
      <c r="E652" s="34" t="s">
        <v>3280</v>
      </c>
      <c r="F652" t="s">
        <v>3962</v>
      </c>
      <c r="G652" s="34" t="s">
        <v>3280</v>
      </c>
      <c r="H652" t="s">
        <v>349</v>
      </c>
      <c r="I652" s="34" t="s">
        <v>3280</v>
      </c>
      <c r="J652" t="s">
        <v>3931</v>
      </c>
      <c r="M652" s="34"/>
    </row>
    <row r="653" spans="1:13" ht="17.100000000000001" customHeight="1">
      <c r="A653" s="34" t="s">
        <v>3281</v>
      </c>
      <c r="B653" t="s">
        <v>2601</v>
      </c>
      <c r="C653" s="34" t="s">
        <v>3281</v>
      </c>
      <c r="D653" t="s">
        <v>2055</v>
      </c>
      <c r="E653" s="34" t="s">
        <v>3281</v>
      </c>
      <c r="F653" t="s">
        <v>1229</v>
      </c>
      <c r="G653" s="34" t="s">
        <v>3281</v>
      </c>
      <c r="H653" t="s">
        <v>3915</v>
      </c>
      <c r="I653" s="34" t="s">
        <v>3281</v>
      </c>
      <c r="J653" t="s">
        <v>598</v>
      </c>
      <c r="M653" s="34"/>
    </row>
    <row r="654" spans="1:13" ht="17.100000000000001" customHeight="1">
      <c r="A654" s="34" t="s">
        <v>3282</v>
      </c>
      <c r="B654" t="s">
        <v>3839</v>
      </c>
      <c r="C654" s="34" t="s">
        <v>3282</v>
      </c>
      <c r="D654" t="s">
        <v>3945</v>
      </c>
      <c r="E654" s="34" t="s">
        <v>3282</v>
      </c>
      <c r="F654" t="s">
        <v>4132</v>
      </c>
      <c r="G654" s="34" t="s">
        <v>3282</v>
      </c>
      <c r="H654" t="s">
        <v>739</v>
      </c>
      <c r="I654" s="34" t="s">
        <v>3282</v>
      </c>
      <c r="J654" t="s">
        <v>4059</v>
      </c>
      <c r="M654" s="34"/>
    </row>
    <row r="655" spans="1:13" ht="17.100000000000001" customHeight="1">
      <c r="H655" s="10"/>
    </row>
    <row r="656" spans="1:13" ht="17.100000000000001" customHeight="1">
      <c r="A656" s="3"/>
      <c r="C656" s="3"/>
      <c r="E656" s="3"/>
      <c r="G656" s="3"/>
      <c r="I656" s="3"/>
    </row>
    <row r="657" spans="1:10" ht="17.100000000000001" customHeight="1">
      <c r="A657" s="3"/>
      <c r="C657" s="3"/>
      <c r="E657" s="3"/>
      <c r="G657" s="3"/>
      <c r="I657" s="3"/>
    </row>
    <row r="658" spans="1:10" ht="17.100000000000001" customHeight="1">
      <c r="A658" s="3" t="s">
        <v>2229</v>
      </c>
      <c r="C658" s="3" t="s">
        <v>2229</v>
      </c>
      <c r="E658" s="3" t="s">
        <v>2229</v>
      </c>
      <c r="G658" s="3" t="s">
        <v>2229</v>
      </c>
      <c r="I658" s="3" t="s">
        <v>2229</v>
      </c>
    </row>
    <row r="659" spans="1:10" ht="17.100000000000001" customHeight="1">
      <c r="A659" s="34" t="s">
        <v>2486</v>
      </c>
      <c r="B659" t="s">
        <v>3990</v>
      </c>
      <c r="C659" s="34" t="s">
        <v>2486</v>
      </c>
      <c r="D659" t="s">
        <v>3671</v>
      </c>
      <c r="E659" s="34" t="s">
        <v>2486</v>
      </c>
      <c r="F659" t="s">
        <v>2689</v>
      </c>
      <c r="G659" s="34" t="s">
        <v>2486</v>
      </c>
      <c r="H659" t="s">
        <v>2490</v>
      </c>
      <c r="I659" s="34" t="s">
        <v>2486</v>
      </c>
      <c r="J659" t="s">
        <v>3620</v>
      </c>
    </row>
    <row r="660" spans="1:10" ht="17.100000000000001" customHeight="1">
      <c r="A660" s="34" t="s">
        <v>2486</v>
      </c>
      <c r="B660" t="s">
        <v>447</v>
      </c>
      <c r="C660" s="34" t="s">
        <v>2486</v>
      </c>
      <c r="D660" t="s">
        <v>3888</v>
      </c>
      <c r="E660" s="34" t="s">
        <v>2486</v>
      </c>
      <c r="F660" t="s">
        <v>1046</v>
      </c>
      <c r="G660" s="34" t="s">
        <v>2486</v>
      </c>
      <c r="H660" t="s">
        <v>4081</v>
      </c>
      <c r="I660" s="34" t="s">
        <v>2486</v>
      </c>
      <c r="J660" t="s">
        <v>2825</v>
      </c>
    </row>
    <row r="661" spans="1:10" ht="17.100000000000001" customHeight="1">
      <c r="A661" s="34" t="s">
        <v>2487</v>
      </c>
      <c r="B661" t="s">
        <v>4049</v>
      </c>
      <c r="C661" s="34" t="s">
        <v>2487</v>
      </c>
      <c r="D661" t="s">
        <v>1630</v>
      </c>
      <c r="E661" s="34" t="s">
        <v>2487</v>
      </c>
      <c r="F661" t="s">
        <v>4173</v>
      </c>
      <c r="G661" s="34" t="s">
        <v>2487</v>
      </c>
      <c r="H661" t="s">
        <v>250</v>
      </c>
      <c r="I661" s="34" t="s">
        <v>2486</v>
      </c>
      <c r="J661" t="s">
        <v>1227</v>
      </c>
    </row>
    <row r="662" spans="1:10" ht="17.100000000000001" customHeight="1">
      <c r="A662" s="34" t="s">
        <v>2487</v>
      </c>
      <c r="B662" t="s">
        <v>3845</v>
      </c>
      <c r="C662" s="34" t="s">
        <v>2487</v>
      </c>
      <c r="D662" t="s">
        <v>3999</v>
      </c>
      <c r="E662" s="34" t="s">
        <v>2487</v>
      </c>
      <c r="F662" t="s">
        <v>3820</v>
      </c>
      <c r="G662" s="34" t="s">
        <v>2487</v>
      </c>
      <c r="H662" t="s">
        <v>3164</v>
      </c>
      <c r="I662" s="34" t="s">
        <v>2486</v>
      </c>
      <c r="J662" t="s">
        <v>2220</v>
      </c>
    </row>
    <row r="663" spans="1:10" ht="17.100000000000001" customHeight="1">
      <c r="A663" s="34" t="s">
        <v>2488</v>
      </c>
      <c r="B663" t="s">
        <v>2337</v>
      </c>
      <c r="C663" s="34" t="s">
        <v>2488</v>
      </c>
      <c r="D663" t="s">
        <v>3878</v>
      </c>
      <c r="E663" s="34" t="s">
        <v>2488</v>
      </c>
      <c r="F663" t="s">
        <v>4120</v>
      </c>
      <c r="G663" s="34" t="s">
        <v>2488</v>
      </c>
      <c r="H663" t="s">
        <v>2318</v>
      </c>
      <c r="I663" s="34" t="s">
        <v>2486</v>
      </c>
      <c r="J663" t="s">
        <v>310</v>
      </c>
    </row>
    <row r="664" spans="1:10" ht="17.100000000000001" customHeight="1">
      <c r="A664" s="34" t="s">
        <v>2488</v>
      </c>
      <c r="B664" t="s">
        <v>4050</v>
      </c>
      <c r="C664" s="34" t="s">
        <v>2488</v>
      </c>
      <c r="D664" t="s">
        <v>4165</v>
      </c>
      <c r="E664" s="34" t="s">
        <v>2488</v>
      </c>
      <c r="F664" t="s">
        <v>1889</v>
      </c>
      <c r="G664" s="34" t="s">
        <v>2625</v>
      </c>
      <c r="H664" t="s">
        <v>466</v>
      </c>
      <c r="I664" s="34" t="s">
        <v>2487</v>
      </c>
      <c r="J664" t="s">
        <v>1794</v>
      </c>
    </row>
    <row r="665" spans="1:10" ht="17.100000000000001" customHeight="1">
      <c r="A665" s="34" t="s">
        <v>2625</v>
      </c>
      <c r="B665" t="s">
        <v>3834</v>
      </c>
      <c r="C665" s="34" t="s">
        <v>2625</v>
      </c>
      <c r="D665" t="s">
        <v>407</v>
      </c>
      <c r="E665" s="34" t="s">
        <v>2625</v>
      </c>
      <c r="F665" t="s">
        <v>4051</v>
      </c>
      <c r="G665" s="34" t="s">
        <v>2625</v>
      </c>
      <c r="H665" t="s">
        <v>3757</v>
      </c>
      <c r="I665" s="34" t="s">
        <v>2487</v>
      </c>
      <c r="J665" t="s">
        <v>836</v>
      </c>
    </row>
    <row r="666" spans="1:10" ht="17.100000000000001" customHeight="1">
      <c r="A666" s="34" t="s">
        <v>2625</v>
      </c>
      <c r="B666" t="s">
        <v>4070</v>
      </c>
      <c r="C666" s="34" t="s">
        <v>2625</v>
      </c>
      <c r="D666" t="s">
        <v>131</v>
      </c>
      <c r="E666" s="34" t="s">
        <v>2625</v>
      </c>
      <c r="F666" t="s">
        <v>3897</v>
      </c>
      <c r="G666" s="34" t="s">
        <v>2626</v>
      </c>
      <c r="H666" t="s">
        <v>3973</v>
      </c>
      <c r="I666" s="34" t="s">
        <v>2487</v>
      </c>
      <c r="J666" t="s">
        <v>3824</v>
      </c>
    </row>
    <row r="667" spans="1:10" ht="17.100000000000001" customHeight="1">
      <c r="A667" s="34" t="s">
        <v>2626</v>
      </c>
      <c r="B667" t="s">
        <v>4176</v>
      </c>
      <c r="C667" s="34" t="s">
        <v>2626</v>
      </c>
      <c r="D667" t="s">
        <v>3754</v>
      </c>
      <c r="E667" s="34" t="s">
        <v>2626</v>
      </c>
      <c r="F667" t="s">
        <v>4119</v>
      </c>
      <c r="G667" s="34" t="s">
        <v>2626</v>
      </c>
      <c r="H667" t="s">
        <v>775</v>
      </c>
      <c r="I667" s="34" t="s">
        <v>2487</v>
      </c>
      <c r="J667" t="s">
        <v>2367</v>
      </c>
    </row>
    <row r="668" spans="1:10" ht="17.100000000000001" customHeight="1">
      <c r="A668" s="34" t="s">
        <v>2626</v>
      </c>
      <c r="B668" t="s">
        <v>3393</v>
      </c>
      <c r="C668" s="34" t="s">
        <v>2626</v>
      </c>
      <c r="D668" t="s">
        <v>3996</v>
      </c>
      <c r="E668" s="34" t="s">
        <v>2626</v>
      </c>
      <c r="F668" t="s">
        <v>3370</v>
      </c>
      <c r="G668" s="34" t="s">
        <v>2627</v>
      </c>
      <c r="H668" t="s">
        <v>3721</v>
      </c>
      <c r="I668" s="34" t="s">
        <v>2488</v>
      </c>
      <c r="J668" t="s">
        <v>2183</v>
      </c>
    </row>
    <row r="669" spans="1:10" ht="17.100000000000001" customHeight="1">
      <c r="A669" s="34" t="s">
        <v>2627</v>
      </c>
      <c r="B669" t="s">
        <v>4095</v>
      </c>
      <c r="C669" s="34" t="s">
        <v>2627</v>
      </c>
      <c r="D669" t="s">
        <v>226</v>
      </c>
      <c r="E669" s="34" t="s">
        <v>2627</v>
      </c>
      <c r="F669" t="s">
        <v>907</v>
      </c>
      <c r="G669" s="34" t="s">
        <v>2627</v>
      </c>
      <c r="H669" t="s">
        <v>4000</v>
      </c>
      <c r="I669" s="34" t="s">
        <v>2488</v>
      </c>
      <c r="J669" t="s">
        <v>4151</v>
      </c>
    </row>
    <row r="670" spans="1:10" ht="17.100000000000001" customHeight="1">
      <c r="A670" s="34" t="s">
        <v>2627</v>
      </c>
      <c r="B670" t="s">
        <v>2564</v>
      </c>
      <c r="C670" s="34" t="s">
        <v>2627</v>
      </c>
      <c r="D670" t="s">
        <v>2927</v>
      </c>
      <c r="E670" s="34" t="s">
        <v>2627</v>
      </c>
      <c r="F670" t="s">
        <v>737</v>
      </c>
      <c r="G670" s="34" t="s">
        <v>2492</v>
      </c>
      <c r="H670" t="s">
        <v>3866</v>
      </c>
      <c r="I670" s="34" t="s">
        <v>2488</v>
      </c>
      <c r="J670" t="s">
        <v>2727</v>
      </c>
    </row>
    <row r="671" spans="1:10" ht="17.100000000000001" customHeight="1">
      <c r="A671" s="34" t="s">
        <v>2492</v>
      </c>
      <c r="B671" t="s">
        <v>4036</v>
      </c>
      <c r="C671" s="34" t="s">
        <v>2492</v>
      </c>
      <c r="D671" t="s">
        <v>1073</v>
      </c>
      <c r="E671" s="34" t="s">
        <v>2492</v>
      </c>
      <c r="F671" t="s">
        <v>3732</v>
      </c>
      <c r="G671" s="34" t="s">
        <v>2492</v>
      </c>
      <c r="H671" t="s">
        <v>3859</v>
      </c>
      <c r="I671" s="34" t="s">
        <v>2625</v>
      </c>
      <c r="J671" t="s">
        <v>3905</v>
      </c>
    </row>
    <row r="672" spans="1:10" ht="17.100000000000001" customHeight="1">
      <c r="A672" s="34" t="s">
        <v>2492</v>
      </c>
      <c r="B672" t="s">
        <v>1009</v>
      </c>
      <c r="C672" s="34" t="s">
        <v>2492</v>
      </c>
      <c r="D672" t="s">
        <v>1103</v>
      </c>
      <c r="E672" s="34" t="s">
        <v>2492</v>
      </c>
      <c r="F672" t="s">
        <v>4171</v>
      </c>
      <c r="G672" s="34" t="s">
        <v>2493</v>
      </c>
      <c r="H672" t="s">
        <v>4065</v>
      </c>
      <c r="I672" s="34" t="s">
        <v>2625</v>
      </c>
      <c r="J672" t="s">
        <v>3991</v>
      </c>
    </row>
    <row r="673" spans="1:10" ht="17.100000000000001" customHeight="1">
      <c r="A673" s="34" t="s">
        <v>2493</v>
      </c>
      <c r="B673" t="s">
        <v>3865</v>
      </c>
      <c r="C673" s="34" t="s">
        <v>2493</v>
      </c>
      <c r="D673" t="s">
        <v>1530</v>
      </c>
      <c r="E673" s="34" t="s">
        <v>2493</v>
      </c>
      <c r="F673" t="s">
        <v>4167</v>
      </c>
      <c r="G673" s="34" t="s">
        <v>2493</v>
      </c>
      <c r="H673" t="s">
        <v>1029</v>
      </c>
      <c r="I673" s="34" t="s">
        <v>2625</v>
      </c>
      <c r="J673" t="s">
        <v>4113</v>
      </c>
    </row>
    <row r="674" spans="1:10" ht="17.100000000000001" customHeight="1">
      <c r="A674" s="34" t="s">
        <v>2493</v>
      </c>
      <c r="B674" t="s">
        <v>4108</v>
      </c>
      <c r="C674" s="34" t="s">
        <v>2493</v>
      </c>
      <c r="D674" t="s">
        <v>3835</v>
      </c>
      <c r="E674" s="34" t="s">
        <v>2493</v>
      </c>
      <c r="F674" t="s">
        <v>917</v>
      </c>
      <c r="G674" s="34" t="s">
        <v>2494</v>
      </c>
      <c r="H674" t="s">
        <v>4130</v>
      </c>
      <c r="I674" s="34" t="s">
        <v>2625</v>
      </c>
      <c r="J674" t="s">
        <v>1085</v>
      </c>
    </row>
    <row r="675" spans="1:10" ht="17.100000000000001" customHeight="1">
      <c r="A675" s="34" t="s">
        <v>2494</v>
      </c>
      <c r="B675" t="s">
        <v>3818</v>
      </c>
      <c r="C675" s="34" t="s">
        <v>2494</v>
      </c>
      <c r="D675" t="s">
        <v>2505</v>
      </c>
      <c r="E675" s="34" t="s">
        <v>2494</v>
      </c>
      <c r="F675" t="s">
        <v>4073</v>
      </c>
      <c r="G675" s="34" t="s">
        <v>2494</v>
      </c>
      <c r="H675" t="s">
        <v>4122</v>
      </c>
      <c r="I675" s="34" t="s">
        <v>2625</v>
      </c>
      <c r="J675" t="s">
        <v>4102</v>
      </c>
    </row>
    <row r="676" spans="1:10" ht="17.100000000000001" customHeight="1">
      <c r="A676" s="34" t="s">
        <v>2494</v>
      </c>
      <c r="B676" t="s">
        <v>2912</v>
      </c>
      <c r="C676" s="34" t="s">
        <v>2494</v>
      </c>
      <c r="D676" t="s">
        <v>3136</v>
      </c>
      <c r="E676" s="34" t="s">
        <v>2494</v>
      </c>
      <c r="F676" t="s">
        <v>2733</v>
      </c>
      <c r="G676" s="34" t="s">
        <v>2495</v>
      </c>
      <c r="H676" t="s">
        <v>1397</v>
      </c>
      <c r="I676" s="34" t="s">
        <v>2626</v>
      </c>
      <c r="J676" t="s">
        <v>978</v>
      </c>
    </row>
    <row r="677" spans="1:10" ht="17.100000000000001" customHeight="1">
      <c r="A677" s="34" t="s">
        <v>2495</v>
      </c>
      <c r="B677" t="s">
        <v>4026</v>
      </c>
      <c r="C677" s="34" t="s">
        <v>2495</v>
      </c>
      <c r="D677" t="s">
        <v>3970</v>
      </c>
      <c r="E677" s="34" t="s">
        <v>2495</v>
      </c>
      <c r="F677" t="s">
        <v>2352</v>
      </c>
      <c r="G677" s="34" t="s">
        <v>2496</v>
      </c>
      <c r="H677" t="s">
        <v>3989</v>
      </c>
      <c r="I677" s="34" t="s">
        <v>2626</v>
      </c>
      <c r="J677" t="s">
        <v>1063</v>
      </c>
    </row>
    <row r="678" spans="1:10" ht="17.100000000000001" customHeight="1">
      <c r="A678" s="34" t="s">
        <v>2495</v>
      </c>
      <c r="B678" t="s">
        <v>3496</v>
      </c>
      <c r="C678" s="34" t="s">
        <v>2495</v>
      </c>
      <c r="D678" t="s">
        <v>1814</v>
      </c>
      <c r="E678" s="34" t="s">
        <v>2496</v>
      </c>
      <c r="F678" t="s">
        <v>3864</v>
      </c>
      <c r="G678" s="34" t="s">
        <v>2496</v>
      </c>
      <c r="H678" t="s">
        <v>3854</v>
      </c>
      <c r="I678" s="34" t="s">
        <v>2626</v>
      </c>
      <c r="J678" t="s">
        <v>4045</v>
      </c>
    </row>
    <row r="679" spans="1:10" ht="17.100000000000001" customHeight="1">
      <c r="A679" s="34" t="s">
        <v>2496</v>
      </c>
      <c r="B679" t="s">
        <v>182</v>
      </c>
      <c r="C679" s="34" t="s">
        <v>2496</v>
      </c>
      <c r="D679" t="s">
        <v>4136</v>
      </c>
      <c r="E679" s="34" t="s">
        <v>2496</v>
      </c>
      <c r="F679" t="s">
        <v>3941</v>
      </c>
      <c r="G679" s="34" t="s">
        <v>2497</v>
      </c>
      <c r="H679" t="s">
        <v>3766</v>
      </c>
      <c r="I679" s="34" t="s">
        <v>2627</v>
      </c>
      <c r="J679" t="s">
        <v>4032</v>
      </c>
    </row>
    <row r="680" spans="1:10" ht="17.100000000000001" customHeight="1">
      <c r="A680" s="34" t="s">
        <v>2496</v>
      </c>
      <c r="B680" t="s">
        <v>1524</v>
      </c>
      <c r="C680" s="34" t="s">
        <v>2496</v>
      </c>
      <c r="D680" t="s">
        <v>3997</v>
      </c>
      <c r="E680" s="34" t="s">
        <v>2497</v>
      </c>
      <c r="F680" t="s">
        <v>4126</v>
      </c>
      <c r="G680" s="34" t="s">
        <v>2497</v>
      </c>
      <c r="H680" t="s">
        <v>3842</v>
      </c>
      <c r="I680" s="34" t="s">
        <v>2627</v>
      </c>
      <c r="J680" t="s">
        <v>843</v>
      </c>
    </row>
    <row r="681" spans="1:10" ht="17.100000000000001" customHeight="1">
      <c r="A681" s="34" t="s">
        <v>2497</v>
      </c>
      <c r="B681" t="s">
        <v>233</v>
      </c>
      <c r="C681" s="34" t="s">
        <v>2497</v>
      </c>
      <c r="D681" t="s">
        <v>1992</v>
      </c>
      <c r="E681" s="34" t="s">
        <v>2497</v>
      </c>
      <c r="F681" t="s">
        <v>3921</v>
      </c>
      <c r="G681" s="34" t="s">
        <v>2498</v>
      </c>
      <c r="H681" t="s">
        <v>3868</v>
      </c>
      <c r="I681" s="34" t="s">
        <v>2627</v>
      </c>
      <c r="J681" t="s">
        <v>257</v>
      </c>
    </row>
    <row r="682" spans="1:10" ht="17.100000000000001" customHeight="1">
      <c r="A682" s="34" t="s">
        <v>2497</v>
      </c>
      <c r="B682" t="s">
        <v>3819</v>
      </c>
      <c r="C682" s="34" t="s">
        <v>2497</v>
      </c>
      <c r="D682" t="s">
        <v>111</v>
      </c>
      <c r="E682" s="34" t="s">
        <v>2498</v>
      </c>
      <c r="F682" t="s">
        <v>4047</v>
      </c>
      <c r="G682" s="34" t="s">
        <v>3272</v>
      </c>
      <c r="H682" t="s">
        <v>4021</v>
      </c>
      <c r="I682" s="34" t="s">
        <v>2492</v>
      </c>
      <c r="J682" t="s">
        <v>3383</v>
      </c>
    </row>
    <row r="683" spans="1:10" ht="17.100000000000001" customHeight="1">
      <c r="A683" s="34" t="s">
        <v>2498</v>
      </c>
      <c r="B683" t="s">
        <v>3916</v>
      </c>
      <c r="C683" s="34" t="s">
        <v>2498</v>
      </c>
      <c r="D683" t="s">
        <v>2174</v>
      </c>
      <c r="E683" s="34" t="s">
        <v>2498</v>
      </c>
      <c r="F683" t="s">
        <v>4141</v>
      </c>
      <c r="G683" s="34" t="s">
        <v>3272</v>
      </c>
      <c r="H683" t="s">
        <v>4041</v>
      </c>
      <c r="I683" s="34" t="s">
        <v>2493</v>
      </c>
      <c r="J683" t="s">
        <v>3805</v>
      </c>
    </row>
    <row r="684" spans="1:10" ht="17.100000000000001" customHeight="1">
      <c r="A684" s="34" t="s">
        <v>2498</v>
      </c>
      <c r="B684" t="s">
        <v>4128</v>
      </c>
      <c r="C684" s="34" t="s">
        <v>2498</v>
      </c>
      <c r="D684" t="s">
        <v>3886</v>
      </c>
      <c r="E684" s="34" t="s">
        <v>3272</v>
      </c>
      <c r="F684" t="s">
        <v>4048</v>
      </c>
      <c r="G684" s="34" t="s">
        <v>3273</v>
      </c>
      <c r="H684" t="s">
        <v>1077</v>
      </c>
      <c r="I684" s="34" t="s">
        <v>2493</v>
      </c>
      <c r="J684" t="s">
        <v>274</v>
      </c>
    </row>
    <row r="685" spans="1:10" ht="17.100000000000001" customHeight="1">
      <c r="A685" s="34" t="s">
        <v>3272</v>
      </c>
      <c r="B685" t="s">
        <v>2403</v>
      </c>
      <c r="C685" s="34" t="s">
        <v>3272</v>
      </c>
      <c r="D685" t="s">
        <v>3863</v>
      </c>
      <c r="E685" s="34" t="s">
        <v>3272</v>
      </c>
      <c r="F685" t="s">
        <v>4110</v>
      </c>
      <c r="G685" s="34" t="s">
        <v>3273</v>
      </c>
      <c r="H685" t="s">
        <v>3857</v>
      </c>
      <c r="I685" s="34" t="s">
        <v>2493</v>
      </c>
      <c r="J685" t="s">
        <v>1231</v>
      </c>
    </row>
    <row r="686" spans="1:10" ht="17.100000000000001" customHeight="1">
      <c r="A686" s="34" t="s">
        <v>3272</v>
      </c>
      <c r="B686" t="s">
        <v>3949</v>
      </c>
      <c r="C686" s="34" t="s">
        <v>3272</v>
      </c>
      <c r="D686" t="s">
        <v>3134</v>
      </c>
      <c r="E686" s="34" t="s">
        <v>3273</v>
      </c>
      <c r="F686" t="s">
        <v>3893</v>
      </c>
      <c r="G686" s="34" t="s">
        <v>3274</v>
      </c>
      <c r="H686" t="s">
        <v>4068</v>
      </c>
      <c r="I686" s="34" t="s">
        <v>2494</v>
      </c>
      <c r="J686" t="s">
        <v>3956</v>
      </c>
    </row>
    <row r="687" spans="1:10" ht="17.100000000000001" customHeight="1">
      <c r="A687" s="34" t="s">
        <v>3273</v>
      </c>
      <c r="B687" t="s">
        <v>3879</v>
      </c>
      <c r="C687" s="34" t="s">
        <v>3273</v>
      </c>
      <c r="D687" t="s">
        <v>4010</v>
      </c>
      <c r="E687" s="34" t="s">
        <v>3273</v>
      </c>
      <c r="F687" t="s">
        <v>3901</v>
      </c>
      <c r="G687" s="34" t="s">
        <v>3274</v>
      </c>
      <c r="H687" t="s">
        <v>96</v>
      </c>
      <c r="I687" s="34" t="s">
        <v>2494</v>
      </c>
      <c r="J687" t="s">
        <v>3920</v>
      </c>
    </row>
    <row r="688" spans="1:10" ht="17.100000000000001" customHeight="1">
      <c r="A688" s="34" t="s">
        <v>3273</v>
      </c>
      <c r="B688" t="s">
        <v>994</v>
      </c>
      <c r="C688" s="34" t="s">
        <v>3273</v>
      </c>
      <c r="D688" t="s">
        <v>3954</v>
      </c>
      <c r="E688" s="34" t="s">
        <v>3274</v>
      </c>
      <c r="F688" t="s">
        <v>3942</v>
      </c>
      <c r="G688" s="34" t="s">
        <v>3275</v>
      </c>
      <c r="H688" t="s">
        <v>2767</v>
      </c>
      <c r="I688" s="34" t="s">
        <v>2494</v>
      </c>
      <c r="J688" t="s">
        <v>4058</v>
      </c>
    </row>
    <row r="689" spans="1:10" ht="17.100000000000001" customHeight="1">
      <c r="A689" s="34" t="s">
        <v>3274</v>
      </c>
      <c r="B689" t="s">
        <v>472</v>
      </c>
      <c r="C689" s="34" t="s">
        <v>3274</v>
      </c>
      <c r="D689" t="s">
        <v>3694</v>
      </c>
      <c r="E689" s="34" t="s">
        <v>3274</v>
      </c>
      <c r="F689" t="s">
        <v>3951</v>
      </c>
      <c r="G689" s="34" t="s">
        <v>3275</v>
      </c>
      <c r="H689" t="s">
        <v>2590</v>
      </c>
      <c r="I689" s="34" t="s">
        <v>2494</v>
      </c>
      <c r="J689" t="s">
        <v>3928</v>
      </c>
    </row>
    <row r="690" spans="1:10" ht="17.100000000000001" customHeight="1">
      <c r="A690" s="34" t="s">
        <v>3274</v>
      </c>
      <c r="B690" t="s">
        <v>3918</v>
      </c>
      <c r="C690" s="34" t="s">
        <v>3274</v>
      </c>
      <c r="D690" t="s">
        <v>3994</v>
      </c>
      <c r="E690" s="34" t="s">
        <v>3275</v>
      </c>
      <c r="F690" t="s">
        <v>3851</v>
      </c>
      <c r="G690" s="34" t="s">
        <v>3276</v>
      </c>
      <c r="H690" t="s">
        <v>3895</v>
      </c>
      <c r="I690" s="34" t="s">
        <v>2495</v>
      </c>
      <c r="J690" t="s">
        <v>4161</v>
      </c>
    </row>
    <row r="691" spans="1:10" ht="17.100000000000001" customHeight="1">
      <c r="A691" s="34" t="s">
        <v>3275</v>
      </c>
      <c r="B691" t="s">
        <v>4099</v>
      </c>
      <c r="C691" s="34" t="s">
        <v>3275</v>
      </c>
      <c r="D691" t="s">
        <v>228</v>
      </c>
      <c r="E691" s="34" t="s">
        <v>3275</v>
      </c>
      <c r="F691" t="s">
        <v>883</v>
      </c>
      <c r="G691" s="34" t="s">
        <v>3277</v>
      </c>
      <c r="H691" t="s">
        <v>3382</v>
      </c>
      <c r="I691" s="34" t="s">
        <v>2496</v>
      </c>
      <c r="J691" t="s">
        <v>3806</v>
      </c>
    </row>
    <row r="692" spans="1:10" ht="17.100000000000001" customHeight="1">
      <c r="A692" s="34" t="s">
        <v>3275</v>
      </c>
      <c r="B692" t="s">
        <v>2680</v>
      </c>
      <c r="C692" s="34" t="s">
        <v>3275</v>
      </c>
      <c r="D692" t="s">
        <v>173</v>
      </c>
      <c r="E692" s="34" t="s">
        <v>3276</v>
      </c>
      <c r="F692" t="s">
        <v>921</v>
      </c>
      <c r="G692" s="34" t="s">
        <v>3277</v>
      </c>
      <c r="H692" t="s">
        <v>418</v>
      </c>
      <c r="I692" s="34" t="s">
        <v>2497</v>
      </c>
      <c r="J692" t="s">
        <v>3774</v>
      </c>
    </row>
    <row r="693" spans="1:10" ht="17.100000000000001" customHeight="1">
      <c r="A693" s="34" t="s">
        <v>3276</v>
      </c>
      <c r="B693" t="s">
        <v>637</v>
      </c>
      <c r="C693" s="34" t="s">
        <v>3276</v>
      </c>
      <c r="D693" s="65" t="s">
        <v>4002</v>
      </c>
      <c r="E693" s="34" t="s">
        <v>3276</v>
      </c>
      <c r="F693" t="s">
        <v>2545</v>
      </c>
      <c r="G693" s="34" t="s">
        <v>3278</v>
      </c>
      <c r="H693" t="s">
        <v>1343</v>
      </c>
      <c r="I693" s="34" t="s">
        <v>2497</v>
      </c>
      <c r="J693" t="s">
        <v>1090</v>
      </c>
    </row>
    <row r="694" spans="1:10" ht="17.100000000000001" customHeight="1">
      <c r="A694" s="34" t="s">
        <v>3276</v>
      </c>
      <c r="B694" t="s">
        <v>3663</v>
      </c>
      <c r="C694" s="34" t="s">
        <v>3276</v>
      </c>
      <c r="D694" t="s">
        <v>1424</v>
      </c>
      <c r="E694" s="34" t="s">
        <v>3277</v>
      </c>
      <c r="F694" t="s">
        <v>2348</v>
      </c>
      <c r="G694" s="34" t="s">
        <v>3278</v>
      </c>
      <c r="H694" t="s">
        <v>863</v>
      </c>
      <c r="I694" s="34" t="s">
        <v>2497</v>
      </c>
      <c r="J694" t="s">
        <v>1239</v>
      </c>
    </row>
    <row r="695" spans="1:10" ht="17.100000000000001" customHeight="1">
      <c r="A695" s="34" t="s">
        <v>3277</v>
      </c>
      <c r="B695" t="s">
        <v>3972</v>
      </c>
      <c r="C695" s="34" t="s">
        <v>3277</v>
      </c>
      <c r="D695" t="s">
        <v>4069</v>
      </c>
      <c r="E695" s="34" t="s">
        <v>3277</v>
      </c>
      <c r="F695" t="s">
        <v>3768</v>
      </c>
      <c r="G695" s="34" t="s">
        <v>3279</v>
      </c>
      <c r="H695" t="s">
        <v>2779</v>
      </c>
      <c r="I695" s="34" t="s">
        <v>2497</v>
      </c>
      <c r="J695" t="s">
        <v>2442</v>
      </c>
    </row>
    <row r="696" spans="1:10" ht="17.100000000000001" customHeight="1">
      <c r="A696" s="34" t="s">
        <v>3277</v>
      </c>
      <c r="B696" t="s">
        <v>4168</v>
      </c>
      <c r="C696" s="34" t="s">
        <v>3277</v>
      </c>
      <c r="D696" t="s">
        <v>2034</v>
      </c>
      <c r="E696" s="34" t="s">
        <v>3278</v>
      </c>
      <c r="F696" t="s">
        <v>1191</v>
      </c>
      <c r="G696" s="34" t="s">
        <v>3279</v>
      </c>
      <c r="H696" t="s">
        <v>1746</v>
      </c>
      <c r="I696" s="34" t="s">
        <v>2498</v>
      </c>
      <c r="J696" t="s">
        <v>1284</v>
      </c>
    </row>
    <row r="697" spans="1:10" ht="17.100000000000001" customHeight="1">
      <c r="A697" s="34" t="s">
        <v>3278</v>
      </c>
      <c r="B697" t="s">
        <v>970</v>
      </c>
      <c r="C697" s="34" t="s">
        <v>3278</v>
      </c>
      <c r="D697" t="s">
        <v>3937</v>
      </c>
      <c r="E697" s="34" t="s">
        <v>3278</v>
      </c>
      <c r="F697" t="s">
        <v>3964</v>
      </c>
      <c r="G697" s="34" t="s">
        <v>3282</v>
      </c>
      <c r="H697" t="s">
        <v>2502</v>
      </c>
      <c r="I697" s="34" t="s">
        <v>2498</v>
      </c>
      <c r="J697" t="s">
        <v>3969</v>
      </c>
    </row>
    <row r="698" spans="1:10" ht="17.100000000000001" customHeight="1">
      <c r="A698" s="34" t="s">
        <v>3278</v>
      </c>
      <c r="B698" t="s">
        <v>4064</v>
      </c>
      <c r="C698" s="34" t="s">
        <v>3278</v>
      </c>
      <c r="D698" t="s">
        <v>3884</v>
      </c>
      <c r="E698" s="34" t="s">
        <v>3279</v>
      </c>
      <c r="F698" t="s">
        <v>2824</v>
      </c>
      <c r="G698" s="34" t="s">
        <v>3282</v>
      </c>
      <c r="H698" t="s">
        <v>1078</v>
      </c>
      <c r="I698" s="34" t="s">
        <v>3272</v>
      </c>
      <c r="J698" t="s">
        <v>2291</v>
      </c>
    </row>
    <row r="699" spans="1:10" ht="17.100000000000001" customHeight="1">
      <c r="A699" s="34" t="s">
        <v>3279</v>
      </c>
      <c r="B699" t="s">
        <v>636</v>
      </c>
      <c r="C699" s="34" t="s">
        <v>3279</v>
      </c>
      <c r="D699" t="s">
        <v>4046</v>
      </c>
      <c r="E699" s="34" t="s">
        <v>3279</v>
      </c>
      <c r="F699" t="s">
        <v>473</v>
      </c>
      <c r="G699" s="34"/>
      <c r="I699" s="34" t="s">
        <v>3272</v>
      </c>
      <c r="J699" t="s">
        <v>119</v>
      </c>
    </row>
    <row r="700" spans="1:10" ht="17.100000000000001" customHeight="1">
      <c r="A700" s="34" t="s">
        <v>3279</v>
      </c>
      <c r="B700" t="s">
        <v>4039</v>
      </c>
      <c r="C700" s="34" t="s">
        <v>3279</v>
      </c>
      <c r="D700" t="s">
        <v>242</v>
      </c>
      <c r="E700" s="34" t="s">
        <v>3280</v>
      </c>
      <c r="F700" t="s">
        <v>3323</v>
      </c>
      <c r="G700" s="34"/>
      <c r="I700" s="34" t="s">
        <v>3272</v>
      </c>
      <c r="J700" t="s">
        <v>3930</v>
      </c>
    </row>
    <row r="701" spans="1:10" ht="17.100000000000001" customHeight="1">
      <c r="A701" s="34" t="s">
        <v>3280</v>
      </c>
      <c r="B701" t="s">
        <v>748</v>
      </c>
      <c r="C701" s="34" t="s">
        <v>3280</v>
      </c>
      <c r="D701" t="s">
        <v>3889</v>
      </c>
      <c r="E701" s="34" t="s">
        <v>3280</v>
      </c>
      <c r="F701" t="s">
        <v>2873</v>
      </c>
      <c r="G701" s="34"/>
      <c r="I701" s="34" t="s">
        <v>3272</v>
      </c>
      <c r="J701" t="s">
        <v>403</v>
      </c>
    </row>
    <row r="702" spans="1:10" ht="17.100000000000001" customHeight="1">
      <c r="A702" s="34" t="s">
        <v>3280</v>
      </c>
      <c r="B702" t="s">
        <v>281</v>
      </c>
      <c r="C702" s="34" t="s">
        <v>3280</v>
      </c>
      <c r="D702" t="s">
        <v>3832</v>
      </c>
      <c r="E702" s="34" t="s">
        <v>3281</v>
      </c>
      <c r="F702" t="s">
        <v>1249</v>
      </c>
      <c r="G702" s="34"/>
      <c r="I702" s="34" t="s">
        <v>3272</v>
      </c>
      <c r="J702" t="s">
        <v>647</v>
      </c>
    </row>
    <row r="703" spans="1:10" ht="17.100000000000001" customHeight="1">
      <c r="A703" s="34" t="s">
        <v>3281</v>
      </c>
      <c r="B703" t="s">
        <v>3561</v>
      </c>
      <c r="C703" s="34" t="s">
        <v>3281</v>
      </c>
      <c r="D703" t="s">
        <v>3345</v>
      </c>
      <c r="E703" s="34" t="s">
        <v>3281</v>
      </c>
      <c r="F703" t="s">
        <v>1140</v>
      </c>
      <c r="G703" s="34"/>
      <c r="I703" s="34" t="s">
        <v>3272</v>
      </c>
      <c r="J703" t="s">
        <v>1000</v>
      </c>
    </row>
    <row r="704" spans="1:10" ht="17.100000000000001" customHeight="1">
      <c r="A704" s="34" t="s">
        <v>3281</v>
      </c>
      <c r="B704" t="s">
        <v>3912</v>
      </c>
      <c r="C704" s="34" t="s">
        <v>3281</v>
      </c>
      <c r="D704" t="s">
        <v>3946</v>
      </c>
      <c r="E704" s="34" t="s">
        <v>3282</v>
      </c>
      <c r="F704" t="s">
        <v>3992</v>
      </c>
      <c r="G704" s="34"/>
      <c r="I704" s="34" t="s">
        <v>3272</v>
      </c>
      <c r="J704" t="s">
        <v>962</v>
      </c>
    </row>
    <row r="705" spans="1:14" ht="17.100000000000001" customHeight="1">
      <c r="A705" s="34" t="s">
        <v>3282</v>
      </c>
      <c r="B705" t="s">
        <v>1398</v>
      </c>
      <c r="C705" s="34" t="s">
        <v>3282</v>
      </c>
      <c r="D705" t="s">
        <v>2152</v>
      </c>
      <c r="E705" s="34" t="s">
        <v>3282</v>
      </c>
      <c r="F705" t="s">
        <v>888</v>
      </c>
      <c r="G705" s="34"/>
      <c r="I705" s="34" t="s">
        <v>3272</v>
      </c>
      <c r="J705" t="s">
        <v>1218</v>
      </c>
    </row>
    <row r="706" spans="1:14" ht="17.100000000000001" customHeight="1">
      <c r="A706" s="34" t="s">
        <v>3282</v>
      </c>
      <c r="B706" t="s">
        <v>4075</v>
      </c>
      <c r="C706" s="34" t="s">
        <v>3282</v>
      </c>
      <c r="D706" t="s">
        <v>2165</v>
      </c>
      <c r="E706" s="34"/>
      <c r="G706" s="34"/>
      <c r="I706" s="34"/>
    </row>
    <row r="707" spans="1:14" ht="17.100000000000001" customHeight="1">
      <c r="I707" s="34"/>
    </row>
    <row r="708" spans="1:14" ht="17.100000000000001" customHeight="1">
      <c r="I708" s="34"/>
    </row>
    <row r="709" spans="1:14" ht="17.100000000000001" customHeight="1">
      <c r="F709" s="9" t="s">
        <v>4663</v>
      </c>
    </row>
    <row r="712" spans="1:14" ht="17.100000000000001" customHeight="1">
      <c r="A712" s="3" t="s">
        <v>3402</v>
      </c>
      <c r="C712" s="3" t="s">
        <v>3402</v>
      </c>
      <c r="E712" s="3" t="s">
        <v>3402</v>
      </c>
      <c r="G712" s="3" t="s">
        <v>3402</v>
      </c>
      <c r="I712" s="3" t="s">
        <v>3402</v>
      </c>
      <c r="K712" t="s">
        <v>142</v>
      </c>
    </row>
    <row r="713" spans="1:14" ht="17.100000000000001" customHeight="1">
      <c r="A713" s="34" t="s">
        <v>2486</v>
      </c>
      <c r="B713" t="s">
        <v>220</v>
      </c>
      <c r="C713" s="34" t="s">
        <v>2486</v>
      </c>
      <c r="D713" t="s">
        <v>184</v>
      </c>
      <c r="E713" s="34" t="s">
        <v>2486</v>
      </c>
      <c r="F713" t="s">
        <v>253</v>
      </c>
      <c r="G713" s="34" t="s">
        <v>2486</v>
      </c>
      <c r="H713" t="s">
        <v>2760</v>
      </c>
      <c r="I713" s="34" t="s">
        <v>2486</v>
      </c>
      <c r="J713" t="s">
        <v>127</v>
      </c>
      <c r="K713" t="s">
        <v>530</v>
      </c>
    </row>
    <row r="714" spans="1:14" ht="17.100000000000001" customHeight="1">
      <c r="A714" s="34" t="s">
        <v>2487</v>
      </c>
      <c r="B714" t="s">
        <v>224</v>
      </c>
      <c r="C714" s="34" t="s">
        <v>2487</v>
      </c>
      <c r="D714" t="s">
        <v>258</v>
      </c>
      <c r="E714" s="34" t="s">
        <v>2487</v>
      </c>
      <c r="F714" t="s">
        <v>348</v>
      </c>
      <c r="G714" s="34" t="s">
        <v>2487</v>
      </c>
      <c r="H714" t="s">
        <v>377</v>
      </c>
      <c r="I714" s="34" t="s">
        <v>2487</v>
      </c>
      <c r="J714" t="s">
        <v>207</v>
      </c>
      <c r="K714" s="10" t="s">
        <v>1655</v>
      </c>
      <c r="M714" s="34"/>
      <c r="N714" s="10"/>
    </row>
    <row r="715" spans="1:14" ht="17.100000000000001" customHeight="1">
      <c r="A715" s="34" t="s">
        <v>2488</v>
      </c>
      <c r="B715" t="s">
        <v>398</v>
      </c>
      <c r="C715" s="34" t="s">
        <v>2488</v>
      </c>
      <c r="D715" t="s">
        <v>393</v>
      </c>
      <c r="E715" s="34" t="s">
        <v>2488</v>
      </c>
      <c r="F715" t="s">
        <v>275</v>
      </c>
      <c r="G715" s="34" t="s">
        <v>2488</v>
      </c>
      <c r="H715" t="s">
        <v>384</v>
      </c>
      <c r="I715" s="34" t="s">
        <v>2488</v>
      </c>
      <c r="J715" t="s">
        <v>170</v>
      </c>
      <c r="K715" t="s">
        <v>137</v>
      </c>
      <c r="M715" s="34"/>
      <c r="N715" s="10"/>
    </row>
    <row r="716" spans="1:14" ht="17.100000000000001" customHeight="1">
      <c r="A716" s="34" t="s">
        <v>2625</v>
      </c>
      <c r="B716" t="s">
        <v>362</v>
      </c>
      <c r="C716" s="34" t="s">
        <v>2625</v>
      </c>
      <c r="D716" t="s">
        <v>488</v>
      </c>
      <c r="E716" s="34" t="s">
        <v>2625</v>
      </c>
      <c r="F716" t="s">
        <v>452</v>
      </c>
      <c r="G716" s="34" t="s">
        <v>2625</v>
      </c>
      <c r="H716" t="s">
        <v>297</v>
      </c>
      <c r="I716" s="34" t="s">
        <v>2625</v>
      </c>
      <c r="J716" t="s">
        <v>370</v>
      </c>
      <c r="K716" s="10" t="s">
        <v>4655</v>
      </c>
      <c r="M716" s="34"/>
      <c r="N716" s="10"/>
    </row>
    <row r="717" spans="1:14" ht="17.100000000000001" customHeight="1">
      <c r="A717" s="34" t="s">
        <v>2626</v>
      </c>
      <c r="B717" t="s">
        <v>375</v>
      </c>
      <c r="C717" s="34" t="s">
        <v>2626</v>
      </c>
      <c r="D717" t="s">
        <v>144</v>
      </c>
      <c r="E717" s="34" t="s">
        <v>2626</v>
      </c>
      <c r="F717" t="s">
        <v>390</v>
      </c>
      <c r="G717" s="34" t="s">
        <v>2626</v>
      </c>
      <c r="H717" t="s">
        <v>323</v>
      </c>
      <c r="I717" s="34" t="s">
        <v>2626</v>
      </c>
      <c r="J717" t="s">
        <v>2746</v>
      </c>
      <c r="K717" s="10" t="s">
        <v>4654</v>
      </c>
      <c r="M717" s="34"/>
      <c r="N717" s="10"/>
    </row>
    <row r="718" spans="1:14" ht="17.100000000000001" customHeight="1">
      <c r="A718" s="34" t="s">
        <v>2627</v>
      </c>
      <c r="B718" t="s">
        <v>218</v>
      </c>
      <c r="C718" s="34" t="s">
        <v>2627</v>
      </c>
      <c r="D718" t="s">
        <v>405</v>
      </c>
      <c r="E718" s="34" t="s">
        <v>2627</v>
      </c>
      <c r="F718" t="s">
        <v>457</v>
      </c>
      <c r="G718" s="34" t="s">
        <v>2627</v>
      </c>
      <c r="H718" t="s">
        <v>3399</v>
      </c>
      <c r="I718" s="34" t="s">
        <v>2627</v>
      </c>
      <c r="J718" t="s">
        <v>418</v>
      </c>
      <c r="K718" s="10" t="s">
        <v>136</v>
      </c>
      <c r="M718" s="34"/>
      <c r="N718" s="10"/>
    </row>
    <row r="719" spans="1:14" ht="17.100000000000001" customHeight="1">
      <c r="A719" s="34" t="s">
        <v>2492</v>
      </c>
      <c r="B719" t="s">
        <v>353</v>
      </c>
      <c r="C719" s="34" t="s">
        <v>2492</v>
      </c>
      <c r="D719" t="s">
        <v>149</v>
      </c>
      <c r="E719" s="34" t="s">
        <v>2492</v>
      </c>
      <c r="F719" t="s">
        <v>2223</v>
      </c>
      <c r="G719" s="34" t="s">
        <v>2492</v>
      </c>
      <c r="H719" t="s">
        <v>431</v>
      </c>
      <c r="I719" s="34" t="s">
        <v>2492</v>
      </c>
      <c r="J719" t="s">
        <v>424</v>
      </c>
      <c r="K719" s="10" t="s">
        <v>135</v>
      </c>
      <c r="M719" s="34"/>
      <c r="N719" s="10"/>
    </row>
    <row r="720" spans="1:14" ht="17.100000000000001" customHeight="1">
      <c r="A720" s="34" t="s">
        <v>2493</v>
      </c>
      <c r="B720" t="s">
        <v>316</v>
      </c>
      <c r="C720" s="34" t="s">
        <v>2493</v>
      </c>
      <c r="D720" t="s">
        <v>271</v>
      </c>
      <c r="E720" s="34" t="s">
        <v>2493</v>
      </c>
      <c r="F720" t="s">
        <v>440</v>
      </c>
      <c r="G720" s="34" t="s">
        <v>2493</v>
      </c>
      <c r="H720" t="s">
        <v>183</v>
      </c>
      <c r="I720" s="34" t="s">
        <v>2493</v>
      </c>
      <c r="J720" t="s">
        <v>634</v>
      </c>
      <c r="K720" t="s">
        <v>134</v>
      </c>
      <c r="M720" s="34"/>
      <c r="N720" s="10"/>
    </row>
    <row r="721" spans="1:14" ht="17.100000000000001" customHeight="1">
      <c r="A721" s="34" t="s">
        <v>2494</v>
      </c>
      <c r="B721" t="s">
        <v>311</v>
      </c>
      <c r="C721" s="34" t="s">
        <v>2494</v>
      </c>
      <c r="D721" t="s">
        <v>415</v>
      </c>
      <c r="E721" s="34" t="s">
        <v>2494</v>
      </c>
      <c r="F721" t="s">
        <v>1038</v>
      </c>
      <c r="G721" s="34" t="s">
        <v>2494</v>
      </c>
      <c r="H721" t="s">
        <v>256</v>
      </c>
      <c r="I721" s="34" t="s">
        <v>2494</v>
      </c>
      <c r="J721" t="s">
        <v>164</v>
      </c>
      <c r="K721" t="s">
        <v>133</v>
      </c>
      <c r="M721" s="34"/>
      <c r="N721" s="10"/>
    </row>
    <row r="722" spans="1:14" ht="17.100000000000001" customHeight="1">
      <c r="A722" s="34" t="s">
        <v>2495</v>
      </c>
      <c r="B722" t="s">
        <v>244</v>
      </c>
      <c r="C722" s="34" t="s">
        <v>2495</v>
      </c>
      <c r="D722" t="s">
        <v>108</v>
      </c>
      <c r="E722" s="34" t="s">
        <v>2495</v>
      </c>
      <c r="F722" t="s">
        <v>159</v>
      </c>
      <c r="G722" s="34" t="s">
        <v>2495</v>
      </c>
      <c r="H722" t="s">
        <v>1750</v>
      </c>
      <c r="I722" s="34" t="s">
        <v>2495</v>
      </c>
      <c r="J722" t="s">
        <v>153</v>
      </c>
      <c r="K722" s="10" t="s">
        <v>132</v>
      </c>
      <c r="M722" s="34"/>
      <c r="N722" s="10"/>
    </row>
    <row r="723" spans="1:14" ht="17.100000000000001" customHeight="1">
      <c r="A723" s="34" t="s">
        <v>2496</v>
      </c>
      <c r="B723" t="s">
        <v>434</v>
      </c>
      <c r="C723" s="34" t="s">
        <v>2496</v>
      </c>
      <c r="D723" t="s">
        <v>459</v>
      </c>
      <c r="E723" s="34" t="s">
        <v>2496</v>
      </c>
      <c r="F723" t="s">
        <v>1611</v>
      </c>
      <c r="G723" s="34" t="s">
        <v>2496</v>
      </c>
      <c r="H723" t="s">
        <v>217</v>
      </c>
      <c r="I723" s="34" t="s">
        <v>2496</v>
      </c>
      <c r="J723" t="s">
        <v>175</v>
      </c>
      <c r="K723" t="s">
        <v>141</v>
      </c>
      <c r="M723" s="34"/>
      <c r="N723" s="10"/>
    </row>
    <row r="724" spans="1:14" ht="17.100000000000001" customHeight="1">
      <c r="A724" s="34" t="s">
        <v>2497</v>
      </c>
      <c r="B724" t="s">
        <v>225</v>
      </c>
      <c r="C724" s="34" t="s">
        <v>2497</v>
      </c>
      <c r="D724" t="s">
        <v>249</v>
      </c>
      <c r="E724" s="34" t="s">
        <v>2497</v>
      </c>
      <c r="F724" t="s">
        <v>931</v>
      </c>
      <c r="G724" s="34" t="s">
        <v>2497</v>
      </c>
      <c r="H724" t="s">
        <v>219</v>
      </c>
      <c r="I724" s="34" t="s">
        <v>2497</v>
      </c>
      <c r="J724" t="s">
        <v>2060</v>
      </c>
      <c r="K724" s="10" t="s">
        <v>140</v>
      </c>
      <c r="M724" s="34"/>
      <c r="N724" s="10"/>
    </row>
    <row r="725" spans="1:14" ht="17.100000000000001" customHeight="1">
      <c r="A725" s="34" t="s">
        <v>2498</v>
      </c>
      <c r="B725" t="s">
        <v>463</v>
      </c>
      <c r="C725" s="34" t="s">
        <v>2498</v>
      </c>
      <c r="D725" t="s">
        <v>222</v>
      </c>
      <c r="E725" s="34" t="s">
        <v>2498</v>
      </c>
      <c r="F725" t="s">
        <v>155</v>
      </c>
      <c r="G725" s="34" t="s">
        <v>2498</v>
      </c>
      <c r="H725" t="s">
        <v>435</v>
      </c>
      <c r="I725" s="34" t="s">
        <v>2498</v>
      </c>
      <c r="J725" t="s">
        <v>280</v>
      </c>
      <c r="K725" s="10" t="s">
        <v>139</v>
      </c>
      <c r="M725" s="34"/>
      <c r="N725" s="10"/>
    </row>
    <row r="726" spans="1:14" ht="17.100000000000001" customHeight="1">
      <c r="A726" s="34" t="s">
        <v>3272</v>
      </c>
      <c r="B726" t="s">
        <v>286</v>
      </c>
      <c r="C726" s="34" t="s">
        <v>3272</v>
      </c>
      <c r="D726" t="s">
        <v>152</v>
      </c>
      <c r="E726" s="34" t="s">
        <v>3272</v>
      </c>
      <c r="F726" t="s">
        <v>357</v>
      </c>
      <c r="G726" s="34" t="s">
        <v>3272</v>
      </c>
      <c r="H726" t="s">
        <v>447</v>
      </c>
      <c r="I726" s="34" t="s">
        <v>3272</v>
      </c>
      <c r="J726" t="s">
        <v>472</v>
      </c>
      <c r="K726" t="s">
        <v>138</v>
      </c>
      <c r="M726" s="34"/>
      <c r="N726" s="10"/>
    </row>
    <row r="727" spans="1:14" ht="17.100000000000001" customHeight="1">
      <c r="A727" s="34" t="s">
        <v>3273</v>
      </c>
      <c r="B727" t="s">
        <v>277</v>
      </c>
      <c r="C727" s="34" t="s">
        <v>3273</v>
      </c>
      <c r="D727" t="s">
        <v>462</v>
      </c>
      <c r="E727" s="34" t="s">
        <v>3273</v>
      </c>
      <c r="F727" t="s">
        <v>192</v>
      </c>
      <c r="G727" s="34" t="s">
        <v>3273</v>
      </c>
      <c r="H727" t="s">
        <v>705</v>
      </c>
      <c r="I727" s="34" t="s">
        <v>3273</v>
      </c>
      <c r="J727" t="s">
        <v>327</v>
      </c>
      <c r="K727" t="s">
        <v>1736</v>
      </c>
      <c r="M727" s="34"/>
      <c r="N727" s="10"/>
    </row>
    <row r="728" spans="1:14" ht="17.100000000000001" customHeight="1">
      <c r="A728" s="34" t="s">
        <v>3274</v>
      </c>
      <c r="B728" t="s">
        <v>417</v>
      </c>
      <c r="C728" s="34" t="s">
        <v>3274</v>
      </c>
      <c r="D728" t="s">
        <v>129</v>
      </c>
      <c r="E728" s="34" t="s">
        <v>3274</v>
      </c>
      <c r="F728" t="s">
        <v>1140</v>
      </c>
      <c r="G728" s="34" t="s">
        <v>3274</v>
      </c>
      <c r="H728" t="s">
        <v>2031</v>
      </c>
      <c r="I728" s="34" t="s">
        <v>3274</v>
      </c>
      <c r="J728" t="s">
        <v>148</v>
      </c>
      <c r="K728" t="s">
        <v>939</v>
      </c>
      <c r="M728" s="34"/>
    </row>
    <row r="729" spans="1:14" ht="17.100000000000001" customHeight="1">
      <c r="A729" s="34" t="s">
        <v>3275</v>
      </c>
      <c r="B729" t="s">
        <v>259</v>
      </c>
      <c r="C729" s="34" t="s">
        <v>3275</v>
      </c>
      <c r="D729" t="s">
        <v>496</v>
      </c>
      <c r="E729" s="34" t="s">
        <v>3275</v>
      </c>
      <c r="F729" t="s">
        <v>2736</v>
      </c>
      <c r="G729" s="34" t="s">
        <v>3275</v>
      </c>
      <c r="H729" t="s">
        <v>344</v>
      </c>
      <c r="I729" s="34" t="s">
        <v>3275</v>
      </c>
      <c r="J729" t="s">
        <v>194</v>
      </c>
      <c r="K729" t="s">
        <v>952</v>
      </c>
      <c r="M729" s="34"/>
    </row>
    <row r="730" spans="1:14" ht="17.100000000000001" customHeight="1">
      <c r="A730" s="34" t="s">
        <v>3276</v>
      </c>
      <c r="B730" t="s">
        <v>336</v>
      </c>
      <c r="C730" s="34" t="s">
        <v>3276</v>
      </c>
      <c r="D730" t="s">
        <v>3343</v>
      </c>
      <c r="E730" s="34" t="s">
        <v>3276</v>
      </c>
      <c r="F730" t="s">
        <v>1419</v>
      </c>
      <c r="G730" s="34" t="s">
        <v>3276</v>
      </c>
      <c r="H730" t="s">
        <v>411</v>
      </c>
      <c r="I730" s="34" t="s">
        <v>3276</v>
      </c>
      <c r="J730" t="s">
        <v>191</v>
      </c>
      <c r="K730" s="10" t="s">
        <v>104</v>
      </c>
      <c r="M730" s="34"/>
    </row>
    <row r="731" spans="1:14" ht="17.100000000000001" customHeight="1">
      <c r="A731" s="34" t="s">
        <v>3277</v>
      </c>
      <c r="B731" t="s">
        <v>97</v>
      </c>
      <c r="C731" s="34" t="s">
        <v>3277</v>
      </c>
      <c r="D731" t="s">
        <v>337</v>
      </c>
      <c r="E731" s="34" t="s">
        <v>3277</v>
      </c>
      <c r="F731" t="s">
        <v>438</v>
      </c>
      <c r="G731" s="34" t="s">
        <v>3277</v>
      </c>
      <c r="H731" t="s">
        <v>216</v>
      </c>
      <c r="I731" s="34" t="s">
        <v>3277</v>
      </c>
      <c r="J731" t="s">
        <v>413</v>
      </c>
      <c r="K731" t="s">
        <v>934</v>
      </c>
      <c r="M731" s="34"/>
    </row>
    <row r="732" spans="1:14" ht="17.100000000000001" customHeight="1">
      <c r="A732" s="34" t="s">
        <v>3278</v>
      </c>
      <c r="B732" t="s">
        <v>468</v>
      </c>
      <c r="C732" s="34" t="s">
        <v>3278</v>
      </c>
      <c r="D732" t="s">
        <v>450</v>
      </c>
      <c r="E732" s="34" t="s">
        <v>3278</v>
      </c>
      <c r="F732" t="s">
        <v>2520</v>
      </c>
      <c r="G732" s="34" t="s">
        <v>3278</v>
      </c>
      <c r="H732" t="s">
        <v>55</v>
      </c>
      <c r="I732" s="34" t="s">
        <v>3278</v>
      </c>
      <c r="J732" t="s">
        <v>379</v>
      </c>
      <c r="K732" t="s">
        <v>1119</v>
      </c>
      <c r="M732" s="34"/>
    </row>
    <row r="733" spans="1:14" ht="17.100000000000001" customHeight="1">
      <c r="A733" s="34" t="s">
        <v>3279</v>
      </c>
      <c r="B733" t="s">
        <v>500</v>
      </c>
      <c r="C733" s="34" t="s">
        <v>3279</v>
      </c>
      <c r="D733" t="s">
        <v>347</v>
      </c>
      <c r="E733" s="34" t="s">
        <v>3279</v>
      </c>
      <c r="F733" t="s">
        <v>416</v>
      </c>
      <c r="G733" s="34" t="s">
        <v>3279</v>
      </c>
      <c r="H733" t="s">
        <v>2587</v>
      </c>
      <c r="I733" s="34" t="s">
        <v>3279</v>
      </c>
      <c r="J733" t="s">
        <v>3323</v>
      </c>
      <c r="K733" t="s">
        <v>949</v>
      </c>
      <c r="M733" s="34"/>
    </row>
    <row r="734" spans="1:14" ht="17.100000000000001" customHeight="1">
      <c r="A734" s="34" t="s">
        <v>3280</v>
      </c>
      <c r="B734" t="s">
        <v>156</v>
      </c>
      <c r="C734" s="34" t="s">
        <v>3280</v>
      </c>
      <c r="D734" t="s">
        <v>309</v>
      </c>
      <c r="E734" s="34" t="s">
        <v>3280</v>
      </c>
      <c r="F734" t="s">
        <v>340</v>
      </c>
      <c r="G734" s="34" t="s">
        <v>3280</v>
      </c>
      <c r="H734" t="s">
        <v>652</v>
      </c>
      <c r="I734" s="34" t="s">
        <v>3280</v>
      </c>
      <c r="J734" t="s">
        <v>358</v>
      </c>
      <c r="K734" t="s">
        <v>1490</v>
      </c>
      <c r="M734" s="34"/>
    </row>
    <row r="735" spans="1:14" ht="17.100000000000001" customHeight="1">
      <c r="A735" s="34" t="s">
        <v>3281</v>
      </c>
      <c r="B735" t="s">
        <v>232</v>
      </c>
      <c r="C735" s="34" t="s">
        <v>3281</v>
      </c>
      <c r="D735" t="s">
        <v>248</v>
      </c>
      <c r="E735" s="34" t="s">
        <v>3281</v>
      </c>
      <c r="F735" t="s">
        <v>237</v>
      </c>
      <c r="G735" s="34" t="s">
        <v>3281</v>
      </c>
      <c r="H735" t="s">
        <v>1968</v>
      </c>
      <c r="I735" s="34" t="s">
        <v>3281</v>
      </c>
      <c r="J735" t="s">
        <v>3329</v>
      </c>
      <c r="K735" t="s">
        <v>4657</v>
      </c>
      <c r="M735" s="34"/>
    </row>
    <row r="736" spans="1:14" ht="17.100000000000001" customHeight="1">
      <c r="A736" s="34" t="s">
        <v>3282</v>
      </c>
      <c r="B736" t="s">
        <v>324</v>
      </c>
      <c r="C736" s="34" t="s">
        <v>3282</v>
      </c>
      <c r="D736" t="s">
        <v>107</v>
      </c>
      <c r="E736" s="34" t="s">
        <v>3282</v>
      </c>
      <c r="F736" t="s">
        <v>3045</v>
      </c>
      <c r="G736" s="34" t="s">
        <v>3282</v>
      </c>
      <c r="H736" t="s">
        <v>412</v>
      </c>
      <c r="I736" s="34" t="s">
        <v>3282</v>
      </c>
      <c r="J736" t="s">
        <v>266</v>
      </c>
      <c r="K736" t="s">
        <v>64</v>
      </c>
      <c r="M736" s="34"/>
    </row>
    <row r="737" spans="1:14" ht="17.100000000000001" customHeight="1">
      <c r="M737" s="34"/>
    </row>
    <row r="738" spans="1:14" ht="17.100000000000001" customHeight="1">
      <c r="M738" s="34"/>
      <c r="N738" s="10"/>
    </row>
    <row r="739" spans="1:14" ht="17.100000000000001" customHeight="1">
      <c r="M739" s="34"/>
      <c r="N739" s="10"/>
    </row>
    <row r="740" spans="1:14" ht="17.100000000000001" customHeight="1">
      <c r="A740" s="3" t="s">
        <v>3402</v>
      </c>
      <c r="C740" s="3" t="s">
        <v>3402</v>
      </c>
      <c r="E740" s="3" t="s">
        <v>3402</v>
      </c>
      <c r="G740" s="3" t="s">
        <v>3402</v>
      </c>
      <c r="I740" s="3" t="s">
        <v>3402</v>
      </c>
      <c r="M740" s="34"/>
      <c r="N740" s="10"/>
    </row>
    <row r="741" spans="1:14" ht="17.100000000000001" customHeight="1">
      <c r="A741" s="34" t="s">
        <v>2486</v>
      </c>
      <c r="B741" t="s">
        <v>269</v>
      </c>
      <c r="C741" s="34" t="s">
        <v>2486</v>
      </c>
      <c r="D741" t="s">
        <v>445</v>
      </c>
      <c r="E741" s="34" t="s">
        <v>2486</v>
      </c>
      <c r="F741" t="s">
        <v>2235</v>
      </c>
      <c r="G741" s="34" t="s">
        <v>2486</v>
      </c>
      <c r="H741" t="s">
        <v>146</v>
      </c>
      <c r="I741" s="34" t="s">
        <v>2486</v>
      </c>
      <c r="J741" t="s">
        <v>2453</v>
      </c>
      <c r="M741" s="34"/>
      <c r="N741" s="10"/>
    </row>
    <row r="742" spans="1:14" ht="17.100000000000001" customHeight="1">
      <c r="A742" s="34" t="s">
        <v>2487</v>
      </c>
      <c r="B742" t="s">
        <v>1613</v>
      </c>
      <c r="C742" s="34" t="s">
        <v>2487</v>
      </c>
      <c r="D742" t="s">
        <v>3549</v>
      </c>
      <c r="E742" s="34" t="s">
        <v>2487</v>
      </c>
      <c r="F742" t="s">
        <v>236</v>
      </c>
      <c r="G742" s="34" t="s">
        <v>2487</v>
      </c>
      <c r="H742" t="s">
        <v>3316</v>
      </c>
      <c r="I742" s="34" t="s">
        <v>2487</v>
      </c>
      <c r="J742" t="s">
        <v>473</v>
      </c>
      <c r="M742" s="34"/>
      <c r="N742" s="10"/>
    </row>
    <row r="743" spans="1:14" ht="17.100000000000001" customHeight="1">
      <c r="A743" s="34" t="s">
        <v>2488</v>
      </c>
      <c r="B743" t="s">
        <v>490</v>
      </c>
      <c r="C743" s="34" t="s">
        <v>2488</v>
      </c>
      <c r="D743" t="s">
        <v>403</v>
      </c>
      <c r="E743" s="34" t="s">
        <v>2488</v>
      </c>
      <c r="F743" t="s">
        <v>119</v>
      </c>
      <c r="G743" s="34" t="s">
        <v>2488</v>
      </c>
      <c r="H743" t="s">
        <v>161</v>
      </c>
      <c r="I743" s="34" t="s">
        <v>2488</v>
      </c>
      <c r="J743" t="s">
        <v>118</v>
      </c>
      <c r="M743" s="34"/>
      <c r="N743" s="10"/>
    </row>
    <row r="744" spans="1:14" ht="17.100000000000001" customHeight="1">
      <c r="A744" s="34" t="s">
        <v>2625</v>
      </c>
      <c r="B744" t="s">
        <v>361</v>
      </c>
      <c r="C744" s="34" t="s">
        <v>2625</v>
      </c>
      <c r="D744" t="s">
        <v>470</v>
      </c>
      <c r="E744" s="34" t="s">
        <v>2625</v>
      </c>
      <c r="F744" t="s">
        <v>2245</v>
      </c>
      <c r="G744" s="34" t="s">
        <v>2625</v>
      </c>
      <c r="H744" t="s">
        <v>177</v>
      </c>
      <c r="I744" s="34" t="s">
        <v>2625</v>
      </c>
      <c r="J744" t="s">
        <v>1235</v>
      </c>
      <c r="M744" s="34"/>
      <c r="N744" s="10"/>
    </row>
    <row r="745" spans="1:14" ht="17.100000000000001" customHeight="1">
      <c r="A745" s="34" t="s">
        <v>2626</v>
      </c>
      <c r="B745" t="s">
        <v>667</v>
      </c>
      <c r="C745" s="34" t="s">
        <v>2626</v>
      </c>
      <c r="D745" t="s">
        <v>449</v>
      </c>
      <c r="E745" s="34" t="s">
        <v>2626</v>
      </c>
      <c r="F745" t="s">
        <v>1793</v>
      </c>
      <c r="G745" s="34" t="s">
        <v>2626</v>
      </c>
      <c r="H745" t="s">
        <v>98</v>
      </c>
      <c r="I745" s="34" t="s">
        <v>2626</v>
      </c>
      <c r="J745" t="s">
        <v>115</v>
      </c>
      <c r="M745" s="34"/>
    </row>
    <row r="746" spans="1:14" ht="17.100000000000001" customHeight="1">
      <c r="A746" s="34" t="s">
        <v>2627</v>
      </c>
      <c r="B746" t="s">
        <v>3599</v>
      </c>
      <c r="C746" s="34" t="s">
        <v>2627</v>
      </c>
      <c r="D746" t="s">
        <v>444</v>
      </c>
      <c r="E746" s="34" t="s">
        <v>2627</v>
      </c>
      <c r="F746" t="s">
        <v>2318</v>
      </c>
      <c r="G746" s="34" t="s">
        <v>2627</v>
      </c>
      <c r="H746" t="s">
        <v>1329</v>
      </c>
      <c r="I746" s="34" t="s">
        <v>2627</v>
      </c>
      <c r="J746" t="s">
        <v>1012</v>
      </c>
      <c r="M746" s="34"/>
    </row>
    <row r="747" spans="1:14" ht="17.100000000000001" customHeight="1">
      <c r="A747" s="34" t="s">
        <v>2492</v>
      </c>
      <c r="B747" t="s">
        <v>99</v>
      </c>
      <c r="C747" s="34" t="s">
        <v>2492</v>
      </c>
      <c r="D747" t="s">
        <v>208</v>
      </c>
      <c r="E747" s="34" t="s">
        <v>2492</v>
      </c>
      <c r="F747" t="s">
        <v>2348</v>
      </c>
      <c r="G747" s="34" t="s">
        <v>2492</v>
      </c>
      <c r="H747" t="s">
        <v>3594</v>
      </c>
      <c r="I747" s="34" t="s">
        <v>2492</v>
      </c>
      <c r="J747" t="s">
        <v>270</v>
      </c>
      <c r="M747" s="34"/>
    </row>
    <row r="748" spans="1:14" ht="17.100000000000001" customHeight="1">
      <c r="A748" s="34" t="s">
        <v>2493</v>
      </c>
      <c r="B748" t="s">
        <v>226</v>
      </c>
      <c r="C748" s="34" t="s">
        <v>2493</v>
      </c>
      <c r="D748" s="10" t="s">
        <v>298</v>
      </c>
      <c r="E748" s="34" t="s">
        <v>2493</v>
      </c>
      <c r="F748" t="s">
        <v>199</v>
      </c>
      <c r="G748" s="34" t="s">
        <v>2493</v>
      </c>
      <c r="H748" t="s">
        <v>328</v>
      </c>
      <c r="I748" s="34" t="s">
        <v>2493</v>
      </c>
      <c r="J748" t="s">
        <v>3378</v>
      </c>
      <c r="M748" s="34"/>
      <c r="N748" s="10"/>
    </row>
    <row r="749" spans="1:14" ht="17.100000000000001" customHeight="1">
      <c r="A749" s="34" t="s">
        <v>2494</v>
      </c>
      <c r="B749" t="s">
        <v>3139</v>
      </c>
      <c r="C749" s="34" t="s">
        <v>2494</v>
      </c>
      <c r="D749" t="s">
        <v>466</v>
      </c>
      <c r="E749" s="34" t="s">
        <v>2494</v>
      </c>
      <c r="F749" t="s">
        <v>288</v>
      </c>
      <c r="G749" s="34" t="s">
        <v>2494</v>
      </c>
      <c r="H749" t="s">
        <v>365</v>
      </c>
      <c r="I749" s="34" t="s">
        <v>2494</v>
      </c>
      <c r="J749" t="s">
        <v>2295</v>
      </c>
      <c r="M749" s="34"/>
    </row>
    <row r="750" spans="1:14" ht="17.100000000000001" customHeight="1">
      <c r="A750" s="34" t="s">
        <v>2495</v>
      </c>
      <c r="B750" t="s">
        <v>504</v>
      </c>
      <c r="C750" s="34" t="s">
        <v>2495</v>
      </c>
      <c r="D750" t="s">
        <v>91</v>
      </c>
      <c r="E750" s="34" t="s">
        <v>2495</v>
      </c>
      <c r="F750" t="s">
        <v>185</v>
      </c>
      <c r="G750" s="34" t="s">
        <v>2495</v>
      </c>
      <c r="H750" t="s">
        <v>454</v>
      </c>
      <c r="I750" s="34" t="s">
        <v>2495</v>
      </c>
      <c r="J750" t="s">
        <v>1219</v>
      </c>
      <c r="M750" s="34"/>
    </row>
    <row r="751" spans="1:14" ht="17.100000000000001" customHeight="1">
      <c r="A751" s="34" t="s">
        <v>2496</v>
      </c>
      <c r="B751" t="s">
        <v>343</v>
      </c>
      <c r="C751" s="34" t="s">
        <v>2496</v>
      </c>
      <c r="D751" t="s">
        <v>2923</v>
      </c>
      <c r="E751" s="34" t="s">
        <v>2496</v>
      </c>
      <c r="F751" t="s">
        <v>2832</v>
      </c>
      <c r="G751" s="34" t="s">
        <v>2496</v>
      </c>
      <c r="H751" t="s">
        <v>3020</v>
      </c>
      <c r="I751" s="34" t="s">
        <v>2496</v>
      </c>
      <c r="J751" t="s">
        <v>1684</v>
      </c>
      <c r="M751" s="34"/>
    </row>
    <row r="752" spans="1:14" ht="17.100000000000001" customHeight="1">
      <c r="A752" s="34" t="s">
        <v>2497</v>
      </c>
      <c r="B752" t="s">
        <v>378</v>
      </c>
      <c r="C752" s="34" t="s">
        <v>2497</v>
      </c>
      <c r="D752" t="s">
        <v>121</v>
      </c>
      <c r="E752" s="34" t="s">
        <v>2497</v>
      </c>
      <c r="F752" t="s">
        <v>1257</v>
      </c>
      <c r="G752" s="34" t="s">
        <v>2497</v>
      </c>
      <c r="H752" t="s">
        <v>1195</v>
      </c>
      <c r="I752" s="34" t="s">
        <v>2497</v>
      </c>
      <c r="J752" t="s">
        <v>3202</v>
      </c>
      <c r="M752" s="34"/>
    </row>
    <row r="753" spans="1:13" ht="17.100000000000001" customHeight="1">
      <c r="A753" s="34" t="s">
        <v>2498</v>
      </c>
      <c r="B753" t="s">
        <v>1045</v>
      </c>
      <c r="C753" s="34" t="s">
        <v>2498</v>
      </c>
      <c r="D753" t="s">
        <v>947</v>
      </c>
      <c r="E753" s="34" t="s">
        <v>2498</v>
      </c>
      <c r="F753" t="s">
        <v>430</v>
      </c>
      <c r="G753" s="34" t="s">
        <v>2498</v>
      </c>
      <c r="H753" t="s">
        <v>456</v>
      </c>
      <c r="I753" s="34" t="s">
        <v>2498</v>
      </c>
      <c r="J753" t="s">
        <v>3660</v>
      </c>
      <c r="M753" s="34"/>
    </row>
    <row r="754" spans="1:13" ht="17.100000000000001" customHeight="1">
      <c r="A754" s="34" t="s">
        <v>3272</v>
      </c>
      <c r="B754" t="s">
        <v>173</v>
      </c>
      <c r="C754" s="34" t="s">
        <v>3272</v>
      </c>
      <c r="D754" t="s">
        <v>677</v>
      </c>
      <c r="E754" s="34" t="s">
        <v>3272</v>
      </c>
      <c r="F754" t="s">
        <v>295</v>
      </c>
      <c r="G754" s="34" t="s">
        <v>3272</v>
      </c>
      <c r="H754" t="s">
        <v>1223</v>
      </c>
      <c r="I754" s="34" t="s">
        <v>3272</v>
      </c>
      <c r="J754" t="s">
        <v>3397</v>
      </c>
      <c r="M754" s="34"/>
    </row>
    <row r="755" spans="1:13" ht="17.100000000000001" customHeight="1">
      <c r="A755" s="34" t="s">
        <v>3273</v>
      </c>
      <c r="B755" t="s">
        <v>471</v>
      </c>
      <c r="C755" s="34" t="s">
        <v>3273</v>
      </c>
      <c r="D755" t="s">
        <v>3672</v>
      </c>
      <c r="E755" s="34" t="s">
        <v>3273</v>
      </c>
      <c r="F755" t="s">
        <v>388</v>
      </c>
      <c r="G755" s="34" t="s">
        <v>3273</v>
      </c>
      <c r="H755" t="s">
        <v>228</v>
      </c>
      <c r="I755" s="34" t="s">
        <v>3273</v>
      </c>
      <c r="J755" t="s">
        <v>380</v>
      </c>
      <c r="M755" s="34"/>
    </row>
    <row r="756" spans="1:13" ht="17.100000000000001" customHeight="1">
      <c r="A756" s="34" t="s">
        <v>3274</v>
      </c>
      <c r="B756" t="s">
        <v>304</v>
      </c>
      <c r="C756" s="34" t="s">
        <v>3274</v>
      </c>
      <c r="D756" t="s">
        <v>397</v>
      </c>
      <c r="E756" s="34" t="s">
        <v>3274</v>
      </c>
      <c r="F756" t="s">
        <v>182</v>
      </c>
      <c r="G756" s="34" t="s">
        <v>3274</v>
      </c>
      <c r="H756" t="s">
        <v>2305</v>
      </c>
      <c r="I756" s="34" t="s">
        <v>3274</v>
      </c>
      <c r="J756" t="s">
        <v>441</v>
      </c>
      <c r="M756" s="34"/>
    </row>
    <row r="757" spans="1:13" ht="17.100000000000001" customHeight="1">
      <c r="A757" s="34" t="s">
        <v>3275</v>
      </c>
      <c r="B757" t="s">
        <v>2834</v>
      </c>
      <c r="C757" s="34" t="s">
        <v>3275</v>
      </c>
      <c r="D757" t="s">
        <v>246</v>
      </c>
      <c r="E757" s="34" t="s">
        <v>3275</v>
      </c>
      <c r="F757" t="s">
        <v>2649</v>
      </c>
      <c r="G757" s="34" t="s">
        <v>3275</v>
      </c>
      <c r="H757" t="s">
        <v>3199</v>
      </c>
      <c r="I757" s="34" t="s">
        <v>3275</v>
      </c>
      <c r="J757" t="s">
        <v>3283</v>
      </c>
      <c r="M757" s="34"/>
    </row>
    <row r="758" spans="1:13" ht="17.100000000000001" customHeight="1">
      <c r="A758" s="34" t="s">
        <v>3276</v>
      </c>
      <c r="B758" t="s">
        <v>262</v>
      </c>
      <c r="C758" s="34" t="s">
        <v>3276</v>
      </c>
      <c r="D758" t="s">
        <v>349</v>
      </c>
      <c r="E758" s="34" t="s">
        <v>3276</v>
      </c>
      <c r="F758" t="s">
        <v>2926</v>
      </c>
      <c r="G758" s="34" t="s">
        <v>3276</v>
      </c>
      <c r="H758" t="s">
        <v>2915</v>
      </c>
      <c r="I758" s="34" t="s">
        <v>3276</v>
      </c>
      <c r="J758" t="s">
        <v>505</v>
      </c>
      <c r="M758" s="34"/>
    </row>
    <row r="759" spans="1:13" ht="17.100000000000001" customHeight="1">
      <c r="A759" s="34" t="s">
        <v>3277</v>
      </c>
      <c r="B759" t="s">
        <v>503</v>
      </c>
      <c r="C759" s="34" t="s">
        <v>3277</v>
      </c>
      <c r="D759" t="s">
        <v>461</v>
      </c>
      <c r="E759" s="34" t="s">
        <v>3277</v>
      </c>
      <c r="F759" t="s">
        <v>432</v>
      </c>
      <c r="G759" s="34" t="s">
        <v>3277</v>
      </c>
      <c r="H759" t="s">
        <v>1529</v>
      </c>
      <c r="I759" s="34" t="s">
        <v>3277</v>
      </c>
      <c r="J759" t="s">
        <v>303</v>
      </c>
      <c r="M759" s="34"/>
    </row>
    <row r="760" spans="1:13" ht="17.100000000000001" customHeight="1">
      <c r="A760" s="34" t="s">
        <v>3278</v>
      </c>
      <c r="B760" t="s">
        <v>3581</v>
      </c>
      <c r="C760" s="34" t="s">
        <v>3278</v>
      </c>
      <c r="D760" t="s">
        <v>313</v>
      </c>
      <c r="E760" s="34" t="s">
        <v>3278</v>
      </c>
      <c r="F760" t="s">
        <v>307</v>
      </c>
      <c r="G760" s="34" t="s">
        <v>3278</v>
      </c>
      <c r="H760" t="s">
        <v>408</v>
      </c>
      <c r="I760" s="34" t="s">
        <v>3278</v>
      </c>
      <c r="J760" t="s">
        <v>992</v>
      </c>
      <c r="M760" s="34"/>
    </row>
    <row r="761" spans="1:13" ht="17.100000000000001" customHeight="1">
      <c r="A761" s="34" t="s">
        <v>3279</v>
      </c>
      <c r="B761" t="s">
        <v>3308</v>
      </c>
      <c r="C761" s="34" t="s">
        <v>3279</v>
      </c>
      <c r="D761" t="s">
        <v>2925</v>
      </c>
      <c r="E761" s="34" t="s">
        <v>3279</v>
      </c>
      <c r="F761" t="s">
        <v>920</v>
      </c>
      <c r="G761" s="34" t="s">
        <v>3279</v>
      </c>
      <c r="H761" t="s">
        <v>227</v>
      </c>
      <c r="I761" s="34" t="s">
        <v>3279</v>
      </c>
      <c r="J761" t="s">
        <v>171</v>
      </c>
      <c r="M761" s="34"/>
    </row>
    <row r="762" spans="1:13" ht="17.100000000000001" customHeight="1">
      <c r="A762" s="34" t="s">
        <v>3280</v>
      </c>
      <c r="B762" t="s">
        <v>423</v>
      </c>
      <c r="C762" s="34" t="s">
        <v>3280</v>
      </c>
      <c r="D762" t="s">
        <v>673</v>
      </c>
      <c r="E762" s="34" t="s">
        <v>3280</v>
      </c>
      <c r="F762" t="s">
        <v>921</v>
      </c>
      <c r="G762" s="34" t="s">
        <v>3280</v>
      </c>
      <c r="H762" t="s">
        <v>223</v>
      </c>
      <c r="I762" s="34" t="s">
        <v>3280</v>
      </c>
      <c r="J762" t="s">
        <v>486</v>
      </c>
      <c r="M762" s="34"/>
    </row>
    <row r="763" spans="1:13" ht="17.100000000000001" customHeight="1">
      <c r="A763" s="34" t="s">
        <v>3281</v>
      </c>
      <c r="B763" t="s">
        <v>648</v>
      </c>
      <c r="C763" s="34" t="s">
        <v>3281</v>
      </c>
      <c r="D763" t="s">
        <v>678</v>
      </c>
      <c r="E763" s="34" t="s">
        <v>3281</v>
      </c>
      <c r="F763" t="s">
        <v>399</v>
      </c>
      <c r="G763" s="34" t="s">
        <v>3281</v>
      </c>
      <c r="H763" t="s">
        <v>243</v>
      </c>
      <c r="I763" s="34" t="s">
        <v>3281</v>
      </c>
      <c r="J763" t="s">
        <v>2778</v>
      </c>
      <c r="M763" s="34"/>
    </row>
    <row r="764" spans="1:13" ht="17.100000000000001" customHeight="1">
      <c r="A764" s="34" t="s">
        <v>3282</v>
      </c>
      <c r="B764" t="s">
        <v>143</v>
      </c>
      <c r="C764" s="34" t="s">
        <v>3282</v>
      </c>
      <c r="D764" t="s">
        <v>197</v>
      </c>
      <c r="E764" s="34" t="s">
        <v>3282</v>
      </c>
      <c r="F764" t="s">
        <v>3756</v>
      </c>
      <c r="G764" s="34" t="s">
        <v>3282</v>
      </c>
      <c r="H764" t="s">
        <v>335</v>
      </c>
      <c r="I764" s="34" t="s">
        <v>3282</v>
      </c>
      <c r="J764" t="s">
        <v>2008</v>
      </c>
      <c r="M764" s="34"/>
    </row>
    <row r="765" spans="1:13" ht="17.100000000000001" customHeight="1">
      <c r="H765" s="10"/>
      <c r="M765" s="34"/>
    </row>
    <row r="766" spans="1:13" ht="17.100000000000001" customHeight="1">
      <c r="A766" s="3"/>
      <c r="C766" s="3"/>
      <c r="E766" s="3"/>
      <c r="G766" s="3"/>
      <c r="I766" s="3"/>
      <c r="M766" s="34"/>
    </row>
    <row r="767" spans="1:13" ht="17.100000000000001" customHeight="1">
      <c r="A767" s="3"/>
      <c r="C767" s="3"/>
      <c r="E767" s="3"/>
      <c r="G767" s="3"/>
      <c r="I767" s="3"/>
      <c r="M767" s="34"/>
    </row>
    <row r="768" spans="1:13" ht="17.100000000000001" customHeight="1">
      <c r="A768" s="3" t="s">
        <v>2229</v>
      </c>
      <c r="C768" s="3" t="s">
        <v>2229</v>
      </c>
      <c r="E768" s="3" t="s">
        <v>2229</v>
      </c>
      <c r="G768" s="3" t="s">
        <v>2229</v>
      </c>
      <c r="I768" s="3" t="s">
        <v>2229</v>
      </c>
      <c r="M768" t="s">
        <v>2399</v>
      </c>
    </row>
    <row r="769" spans="1:13" ht="17.100000000000001" customHeight="1">
      <c r="A769" s="34" t="s">
        <v>2486</v>
      </c>
      <c r="B769" t="s">
        <v>1799</v>
      </c>
      <c r="C769" s="34" t="s">
        <v>2486</v>
      </c>
      <c r="D769" t="s">
        <v>1885</v>
      </c>
      <c r="E769" s="34" t="s">
        <v>2486</v>
      </c>
      <c r="F769" t="s">
        <v>863</v>
      </c>
      <c r="G769" s="34" t="s">
        <v>2486</v>
      </c>
      <c r="H769" t="s">
        <v>2773</v>
      </c>
      <c r="I769" s="34" t="s">
        <v>2488</v>
      </c>
      <c r="J769" t="s">
        <v>2872</v>
      </c>
      <c r="M769" t="s">
        <v>4656</v>
      </c>
    </row>
    <row r="770" spans="1:13" ht="17.100000000000001" customHeight="1">
      <c r="A770" s="34" t="s">
        <v>2486</v>
      </c>
      <c r="B770" t="s">
        <v>926</v>
      </c>
      <c r="C770" s="34" t="s">
        <v>2486</v>
      </c>
      <c r="D770" t="s">
        <v>3716</v>
      </c>
      <c r="E770" s="34" t="s">
        <v>2486</v>
      </c>
      <c r="F770" t="s">
        <v>996</v>
      </c>
      <c r="G770" s="34" t="s">
        <v>2486</v>
      </c>
      <c r="H770" t="s">
        <v>2104</v>
      </c>
      <c r="I770" s="34" t="s">
        <v>2488</v>
      </c>
      <c r="J770" t="s">
        <v>333</v>
      </c>
      <c r="M770" s="10" t="s">
        <v>715</v>
      </c>
    </row>
    <row r="771" spans="1:13" ht="17.100000000000001" customHeight="1">
      <c r="A771" s="34" t="s">
        <v>2487</v>
      </c>
      <c r="B771" t="s">
        <v>131</v>
      </c>
      <c r="C771" s="34" t="s">
        <v>2487</v>
      </c>
      <c r="D771" t="s">
        <v>879</v>
      </c>
      <c r="E771" s="34" t="s">
        <v>2487</v>
      </c>
      <c r="F771" t="s">
        <v>263</v>
      </c>
      <c r="G771" s="34" t="s">
        <v>2487</v>
      </c>
      <c r="H771" t="s">
        <v>1994</v>
      </c>
      <c r="I771" s="34" t="s">
        <v>2488</v>
      </c>
      <c r="J771" t="s">
        <v>1743</v>
      </c>
      <c r="M771" s="10" t="s">
        <v>518</v>
      </c>
    </row>
    <row r="772" spans="1:13" ht="17.100000000000001" customHeight="1">
      <c r="A772" s="34" t="s">
        <v>2487</v>
      </c>
      <c r="B772" t="s">
        <v>111</v>
      </c>
      <c r="C772" s="34" t="s">
        <v>2487</v>
      </c>
      <c r="D772" t="s">
        <v>1237</v>
      </c>
      <c r="E772" s="34" t="s">
        <v>2487</v>
      </c>
      <c r="F772" t="s">
        <v>2975</v>
      </c>
      <c r="G772" s="34" t="s">
        <v>2487</v>
      </c>
      <c r="H772" s="10" t="s">
        <v>2144</v>
      </c>
      <c r="I772" s="34" t="s">
        <v>2488</v>
      </c>
      <c r="J772" t="s">
        <v>2530</v>
      </c>
      <c r="M772" t="s">
        <v>2396</v>
      </c>
    </row>
    <row r="773" spans="1:13" ht="17.100000000000001" customHeight="1">
      <c r="A773" s="34" t="s">
        <v>2488</v>
      </c>
      <c r="B773" t="s">
        <v>2503</v>
      </c>
      <c r="C773" s="34" t="s">
        <v>2488</v>
      </c>
      <c r="D773" t="s">
        <v>1178</v>
      </c>
      <c r="E773" s="34" t="s">
        <v>2488</v>
      </c>
      <c r="F773" t="s">
        <v>3627</v>
      </c>
      <c r="G773" s="34" t="s">
        <v>2488</v>
      </c>
      <c r="H773" t="s">
        <v>695</v>
      </c>
      <c r="I773" s="34" t="s">
        <v>2488</v>
      </c>
      <c r="J773" t="s">
        <v>578</v>
      </c>
      <c r="M773" s="10" t="s">
        <v>618</v>
      </c>
    </row>
    <row r="774" spans="1:13" ht="17.100000000000001" customHeight="1">
      <c r="A774" s="34" t="s">
        <v>2488</v>
      </c>
      <c r="B774" t="s">
        <v>2459</v>
      </c>
      <c r="C774" s="34" t="s">
        <v>2488</v>
      </c>
      <c r="D774" t="s">
        <v>2917</v>
      </c>
      <c r="E774" s="34" t="s">
        <v>2488</v>
      </c>
      <c r="F774" t="s">
        <v>3256</v>
      </c>
      <c r="G774" s="34" t="s">
        <v>2488</v>
      </c>
      <c r="H774" t="s">
        <v>1948</v>
      </c>
      <c r="I774" s="34" t="s">
        <v>2488</v>
      </c>
      <c r="J774" t="s">
        <v>282</v>
      </c>
      <c r="M774" t="s">
        <v>524</v>
      </c>
    </row>
    <row r="775" spans="1:13" ht="17.100000000000001" customHeight="1">
      <c r="A775" s="34" t="s">
        <v>2625</v>
      </c>
      <c r="B775" t="s">
        <v>1740</v>
      </c>
      <c r="C775" s="34" t="s">
        <v>2625</v>
      </c>
      <c r="D775" t="s">
        <v>448</v>
      </c>
      <c r="E775" s="34" t="s">
        <v>2626</v>
      </c>
      <c r="F775" t="s">
        <v>535</v>
      </c>
      <c r="G775" s="34" t="s">
        <v>2625</v>
      </c>
      <c r="H775" t="s">
        <v>404</v>
      </c>
      <c r="I775" s="34" t="s">
        <v>2625</v>
      </c>
      <c r="J775" t="s">
        <v>2839</v>
      </c>
      <c r="M775" s="10" t="s">
        <v>616</v>
      </c>
    </row>
    <row r="776" spans="1:13" ht="17.100000000000001" customHeight="1">
      <c r="A776" s="34" t="s">
        <v>2625</v>
      </c>
      <c r="B776" t="s">
        <v>279</v>
      </c>
      <c r="C776" s="34" t="s">
        <v>2626</v>
      </c>
      <c r="D776" t="s">
        <v>396</v>
      </c>
      <c r="E776" s="34" t="s">
        <v>2626</v>
      </c>
      <c r="F776" t="s">
        <v>160</v>
      </c>
      <c r="G776" s="34" t="s">
        <v>2625</v>
      </c>
      <c r="H776" t="s">
        <v>3317</v>
      </c>
      <c r="I776" s="34" t="s">
        <v>2625</v>
      </c>
      <c r="J776" t="s">
        <v>433</v>
      </c>
      <c r="M776" s="10" t="s">
        <v>530</v>
      </c>
    </row>
    <row r="777" spans="1:13" ht="17.100000000000001" customHeight="1">
      <c r="A777" s="34" t="s">
        <v>2626</v>
      </c>
      <c r="B777" t="s">
        <v>717</v>
      </c>
      <c r="C777" s="34" t="s">
        <v>2626</v>
      </c>
      <c r="D777" t="s">
        <v>3682</v>
      </c>
      <c r="E777" s="34" t="s">
        <v>2627</v>
      </c>
      <c r="F777" t="s">
        <v>401</v>
      </c>
      <c r="G777" s="34" t="s">
        <v>2626</v>
      </c>
      <c r="H777" t="s">
        <v>977</v>
      </c>
      <c r="I777" s="34" t="s">
        <v>2626</v>
      </c>
      <c r="J777" t="s">
        <v>291</v>
      </c>
      <c r="M777" t="s">
        <v>525</v>
      </c>
    </row>
    <row r="778" spans="1:13" ht="17.100000000000001" customHeight="1">
      <c r="A778" s="34" t="s">
        <v>2626</v>
      </c>
      <c r="B778" t="s">
        <v>981</v>
      </c>
      <c r="C778" s="34" t="s">
        <v>2627</v>
      </c>
      <c r="D778" t="s">
        <v>114</v>
      </c>
      <c r="E778" s="34" t="s">
        <v>2627</v>
      </c>
      <c r="F778" t="s">
        <v>2806</v>
      </c>
      <c r="G778" s="34" t="s">
        <v>2626</v>
      </c>
      <c r="H778" t="s">
        <v>2334</v>
      </c>
      <c r="I778" s="34" t="s">
        <v>2626</v>
      </c>
      <c r="J778" t="s">
        <v>647</v>
      </c>
      <c r="M778" s="10" t="s">
        <v>617</v>
      </c>
    </row>
    <row r="779" spans="1:13" ht="17.100000000000001" customHeight="1">
      <c r="A779" s="34" t="s">
        <v>2627</v>
      </c>
      <c r="B779" t="s">
        <v>3681</v>
      </c>
      <c r="C779" s="34" t="s">
        <v>2627</v>
      </c>
      <c r="D779" t="s">
        <v>825</v>
      </c>
      <c r="E779" s="34" t="s">
        <v>2492</v>
      </c>
      <c r="F779" t="s">
        <v>326</v>
      </c>
      <c r="G779" s="34" t="s">
        <v>2627</v>
      </c>
      <c r="H779" t="s">
        <v>369</v>
      </c>
      <c r="I779" s="34" t="s">
        <v>2626</v>
      </c>
      <c r="J779" t="s">
        <v>1110</v>
      </c>
      <c r="M779" s="10" t="s">
        <v>576</v>
      </c>
    </row>
    <row r="780" spans="1:13" ht="17.100000000000001" customHeight="1">
      <c r="A780" s="34" t="s">
        <v>2627</v>
      </c>
      <c r="B780" t="s">
        <v>179</v>
      </c>
      <c r="C780" s="34" t="s">
        <v>2492</v>
      </c>
      <c r="D780" t="s">
        <v>1231</v>
      </c>
      <c r="E780" s="34" t="s">
        <v>2492</v>
      </c>
      <c r="F780" t="s">
        <v>1409</v>
      </c>
      <c r="G780" s="34" t="s">
        <v>2627</v>
      </c>
      <c r="H780" t="s">
        <v>382</v>
      </c>
      <c r="I780" s="34" t="s">
        <v>2626</v>
      </c>
      <c r="J780" t="s">
        <v>555</v>
      </c>
      <c r="M780" t="s">
        <v>526</v>
      </c>
    </row>
    <row r="781" spans="1:13" ht="17.100000000000001" customHeight="1">
      <c r="A781" s="34" t="s">
        <v>2492</v>
      </c>
      <c r="B781" t="s">
        <v>1281</v>
      </c>
      <c r="C781" s="34" t="s">
        <v>2492</v>
      </c>
      <c r="D781" t="s">
        <v>84</v>
      </c>
      <c r="E781" s="34" t="s">
        <v>2493</v>
      </c>
      <c r="F781" t="s">
        <v>352</v>
      </c>
      <c r="G781" s="34" t="s">
        <v>2492</v>
      </c>
      <c r="H781" t="s">
        <v>1179</v>
      </c>
      <c r="I781" s="34" t="s">
        <v>2626</v>
      </c>
      <c r="J781" t="s">
        <v>995</v>
      </c>
      <c r="M781" s="10" t="s">
        <v>1119</v>
      </c>
    </row>
    <row r="782" spans="1:13" ht="17.100000000000001" customHeight="1">
      <c r="A782" s="34" t="s">
        <v>2492</v>
      </c>
      <c r="B782" t="s">
        <v>251</v>
      </c>
      <c r="C782" s="34" t="s">
        <v>2493</v>
      </c>
      <c r="D782" t="s">
        <v>130</v>
      </c>
      <c r="E782" s="34" t="s">
        <v>2493</v>
      </c>
      <c r="F782" t="s">
        <v>371</v>
      </c>
      <c r="G782" s="34" t="s">
        <v>2492</v>
      </c>
      <c r="H782" t="s">
        <v>366</v>
      </c>
      <c r="I782" s="34" t="s">
        <v>2626</v>
      </c>
      <c r="J782" t="s">
        <v>720</v>
      </c>
      <c r="M782" t="s">
        <v>607</v>
      </c>
    </row>
    <row r="783" spans="1:13" ht="17.100000000000001" customHeight="1">
      <c r="A783" s="34" t="s">
        <v>2493</v>
      </c>
      <c r="B783" t="s">
        <v>492</v>
      </c>
      <c r="C783" s="34" t="s">
        <v>2493</v>
      </c>
      <c r="D783" t="s">
        <v>356</v>
      </c>
      <c r="E783" s="34" t="s">
        <v>2494</v>
      </c>
      <c r="F783" t="s">
        <v>157</v>
      </c>
      <c r="G783" s="34" t="s">
        <v>2493</v>
      </c>
      <c r="H783" t="s">
        <v>772</v>
      </c>
      <c r="I783" s="34" t="s">
        <v>2626</v>
      </c>
      <c r="J783" t="s">
        <v>3670</v>
      </c>
      <c r="M783" t="s">
        <v>609</v>
      </c>
    </row>
    <row r="784" spans="1:13" ht="17.100000000000001" customHeight="1">
      <c r="A784" s="34" t="s">
        <v>2493</v>
      </c>
      <c r="B784" t="s">
        <v>154</v>
      </c>
      <c r="C784" s="34" t="s">
        <v>2494</v>
      </c>
      <c r="D784" t="s">
        <v>1191</v>
      </c>
      <c r="E784" s="34" t="s">
        <v>2494</v>
      </c>
      <c r="F784" t="s">
        <v>355</v>
      </c>
      <c r="G784" s="34" t="s">
        <v>2493</v>
      </c>
      <c r="H784" t="s">
        <v>126</v>
      </c>
      <c r="I784" s="34" t="s">
        <v>2626</v>
      </c>
      <c r="J784" t="s">
        <v>181</v>
      </c>
      <c r="M784" t="s">
        <v>608</v>
      </c>
    </row>
    <row r="785" spans="1:13" ht="17.100000000000001" customHeight="1">
      <c r="A785" s="34" t="s">
        <v>2494</v>
      </c>
      <c r="B785" t="s">
        <v>484</v>
      </c>
      <c r="C785" s="34" t="s">
        <v>2494</v>
      </c>
      <c r="D785" t="s">
        <v>294</v>
      </c>
      <c r="E785" s="34" t="s">
        <v>2495</v>
      </c>
      <c r="F785" t="s">
        <v>475</v>
      </c>
      <c r="G785" s="34" t="s">
        <v>2494</v>
      </c>
      <c r="H785" t="s">
        <v>2784</v>
      </c>
      <c r="I785" s="34" t="s">
        <v>2627</v>
      </c>
      <c r="J785" t="s">
        <v>394</v>
      </c>
      <c r="M785" t="s">
        <v>610</v>
      </c>
    </row>
    <row r="786" spans="1:13" ht="17.100000000000001" customHeight="1">
      <c r="A786" s="34" t="s">
        <v>2494</v>
      </c>
      <c r="B786" t="s">
        <v>351</v>
      </c>
      <c r="C786" s="34" t="s">
        <v>2495</v>
      </c>
      <c r="D786" t="s">
        <v>308</v>
      </c>
      <c r="E786" s="34" t="s">
        <v>2496</v>
      </c>
      <c r="F786" t="s">
        <v>2339</v>
      </c>
      <c r="G786" s="34" t="s">
        <v>2494</v>
      </c>
      <c r="H786" t="s">
        <v>1157</v>
      </c>
      <c r="I786" s="34" t="s">
        <v>2627</v>
      </c>
      <c r="J786" t="s">
        <v>964</v>
      </c>
      <c r="M786" t="s">
        <v>1124</v>
      </c>
    </row>
    <row r="787" spans="1:13" ht="17.100000000000001" customHeight="1">
      <c r="A787" s="34" t="s">
        <v>2495</v>
      </c>
      <c r="B787" t="s">
        <v>2157</v>
      </c>
      <c r="C787" s="34" t="s">
        <v>2495</v>
      </c>
      <c r="D787" t="s">
        <v>3000</v>
      </c>
      <c r="E787" s="34" t="s">
        <v>2496</v>
      </c>
      <c r="F787" t="s">
        <v>2472</v>
      </c>
      <c r="G787" s="34" t="s">
        <v>2495</v>
      </c>
      <c r="H787" t="s">
        <v>3774</v>
      </c>
      <c r="I787" s="34" t="s">
        <v>2627</v>
      </c>
      <c r="J787" t="s">
        <v>859</v>
      </c>
      <c r="M787" t="s">
        <v>611</v>
      </c>
    </row>
    <row r="788" spans="1:13" ht="17.100000000000001" customHeight="1">
      <c r="A788" s="34" t="s">
        <v>2495</v>
      </c>
      <c r="B788" t="s">
        <v>1101</v>
      </c>
      <c r="C788" s="34" t="s">
        <v>2496</v>
      </c>
      <c r="D788" t="s">
        <v>322</v>
      </c>
      <c r="E788" s="34" t="s">
        <v>2497</v>
      </c>
      <c r="F788" t="s">
        <v>1176</v>
      </c>
      <c r="G788" s="34" t="s">
        <v>2495</v>
      </c>
      <c r="H788" t="s">
        <v>420</v>
      </c>
      <c r="I788" s="34" t="s">
        <v>2627</v>
      </c>
      <c r="J788" t="s">
        <v>893</v>
      </c>
      <c r="M788" t="s">
        <v>612</v>
      </c>
    </row>
    <row r="789" spans="1:13" ht="17.100000000000001" customHeight="1">
      <c r="A789" s="34" t="s">
        <v>2496</v>
      </c>
      <c r="B789" t="s">
        <v>498</v>
      </c>
      <c r="C789" s="34" t="s">
        <v>2496</v>
      </c>
      <c r="D789" t="s">
        <v>158</v>
      </c>
      <c r="E789" s="34" t="s">
        <v>2497</v>
      </c>
      <c r="F789" t="s">
        <v>234</v>
      </c>
      <c r="G789" s="34" t="s">
        <v>2496</v>
      </c>
      <c r="H789" t="s">
        <v>436</v>
      </c>
      <c r="I789" s="34" t="s">
        <v>2492</v>
      </c>
      <c r="J789" t="s">
        <v>3673</v>
      </c>
      <c r="M789" t="s">
        <v>613</v>
      </c>
    </row>
    <row r="790" spans="1:13" ht="17.100000000000001" customHeight="1">
      <c r="A790" s="34" t="s">
        <v>2496</v>
      </c>
      <c r="B790" t="s">
        <v>312</v>
      </c>
      <c r="C790" s="34" t="s">
        <v>2497</v>
      </c>
      <c r="D790" t="s">
        <v>202</v>
      </c>
      <c r="E790" s="34" t="s">
        <v>2498</v>
      </c>
      <c r="F790" t="s">
        <v>802</v>
      </c>
      <c r="G790" s="34" t="s">
        <v>2496</v>
      </c>
      <c r="H790" t="s">
        <v>3766</v>
      </c>
      <c r="I790" s="34" t="s">
        <v>2492</v>
      </c>
      <c r="J790" t="s">
        <v>2058</v>
      </c>
      <c r="M790" t="s">
        <v>614</v>
      </c>
    </row>
    <row r="791" spans="1:13" ht="17.100000000000001" customHeight="1">
      <c r="A791" s="34" t="s">
        <v>2497</v>
      </c>
      <c r="B791" t="s">
        <v>1801</v>
      </c>
      <c r="C791" s="34" t="s">
        <v>2497</v>
      </c>
      <c r="D791" t="s">
        <v>296</v>
      </c>
      <c r="E791" s="34" t="s">
        <v>2498</v>
      </c>
      <c r="F791" t="s">
        <v>301</v>
      </c>
      <c r="G791" s="34" t="s">
        <v>2497</v>
      </c>
      <c r="H791" t="s">
        <v>1006</v>
      </c>
      <c r="I791" s="34" t="s">
        <v>2492</v>
      </c>
      <c r="J791" t="s">
        <v>79</v>
      </c>
      <c r="M791" t="s">
        <v>615</v>
      </c>
    </row>
    <row r="792" spans="1:13" ht="17.100000000000001" customHeight="1">
      <c r="A792" s="34" t="s">
        <v>2497</v>
      </c>
      <c r="B792" t="s">
        <v>1152</v>
      </c>
      <c r="C792" s="34" t="s">
        <v>2498</v>
      </c>
      <c r="D792" t="s">
        <v>2730</v>
      </c>
      <c r="E792" s="34" t="s">
        <v>3272</v>
      </c>
      <c r="F792" t="s">
        <v>2261</v>
      </c>
      <c r="G792" s="34" t="s">
        <v>2498</v>
      </c>
      <c r="H792" t="s">
        <v>3161</v>
      </c>
      <c r="I792" s="34" t="s">
        <v>2493</v>
      </c>
      <c r="J792" t="s">
        <v>407</v>
      </c>
      <c r="M792" t="s">
        <v>4658</v>
      </c>
    </row>
    <row r="793" spans="1:13" ht="17.100000000000001" customHeight="1">
      <c r="A793" s="34" t="s">
        <v>2498</v>
      </c>
      <c r="B793" t="s">
        <v>1077</v>
      </c>
      <c r="C793" s="34" t="s">
        <v>2498</v>
      </c>
      <c r="D793" t="s">
        <v>1520</v>
      </c>
      <c r="E793" s="34" t="s">
        <v>3272</v>
      </c>
      <c r="F793" t="s">
        <v>203</v>
      </c>
      <c r="G793" s="34" t="s">
        <v>2498</v>
      </c>
      <c r="H793" t="s">
        <v>3155</v>
      </c>
      <c r="I793" s="34" t="s">
        <v>2493</v>
      </c>
      <c r="J793" t="s">
        <v>451</v>
      </c>
    </row>
    <row r="794" spans="1:13" ht="17.100000000000001" customHeight="1">
      <c r="A794" s="34" t="s">
        <v>2498</v>
      </c>
      <c r="B794" t="s">
        <v>1239</v>
      </c>
      <c r="C794" s="34" t="s">
        <v>3272</v>
      </c>
      <c r="D794" t="s">
        <v>210</v>
      </c>
      <c r="E794" s="34" t="s">
        <v>3273</v>
      </c>
      <c r="F794" t="s">
        <v>443</v>
      </c>
      <c r="G794" s="34" t="s">
        <v>3272</v>
      </c>
      <c r="H794" t="s">
        <v>2733</v>
      </c>
      <c r="I794" s="34" t="s">
        <v>2493</v>
      </c>
      <c r="J794" t="s">
        <v>474</v>
      </c>
    </row>
    <row r="795" spans="1:13" ht="17.100000000000001" customHeight="1">
      <c r="A795" s="34" t="s">
        <v>3272</v>
      </c>
      <c r="B795" t="s">
        <v>367</v>
      </c>
      <c r="C795" s="34" t="s">
        <v>3272</v>
      </c>
      <c r="D795" t="s">
        <v>302</v>
      </c>
      <c r="E795" s="34" t="s">
        <v>3273</v>
      </c>
      <c r="F795" t="s">
        <v>241</v>
      </c>
      <c r="G795" s="34" t="s">
        <v>3272</v>
      </c>
      <c r="H795" t="s">
        <v>86</v>
      </c>
      <c r="I795" s="34" t="s">
        <v>2494</v>
      </c>
      <c r="J795" t="s">
        <v>214</v>
      </c>
    </row>
    <row r="796" spans="1:13" ht="17.100000000000001" customHeight="1">
      <c r="A796" s="34" t="s">
        <v>3272</v>
      </c>
      <c r="B796" t="s">
        <v>3499</v>
      </c>
      <c r="C796" s="34" t="s">
        <v>3273</v>
      </c>
      <c r="D796" t="s">
        <v>3732</v>
      </c>
      <c r="E796" s="34" t="s">
        <v>3274</v>
      </c>
      <c r="F796" t="s">
        <v>2748</v>
      </c>
      <c r="G796" s="34" t="s">
        <v>3273</v>
      </c>
      <c r="H796" t="s">
        <v>502</v>
      </c>
      <c r="I796" s="34" t="s">
        <v>2495</v>
      </c>
      <c r="J796" t="s">
        <v>186</v>
      </c>
    </row>
    <row r="797" spans="1:13" ht="17.100000000000001" customHeight="1">
      <c r="A797" s="34" t="s">
        <v>3273</v>
      </c>
      <c r="B797" t="s">
        <v>2111</v>
      </c>
      <c r="C797" s="34" t="s">
        <v>3273</v>
      </c>
      <c r="D797" t="s">
        <v>491</v>
      </c>
      <c r="E797" s="34" t="s">
        <v>3274</v>
      </c>
      <c r="F797" t="s">
        <v>1987</v>
      </c>
      <c r="G797" s="34" t="s">
        <v>3273</v>
      </c>
      <c r="H797" t="s">
        <v>257</v>
      </c>
      <c r="I797" s="34" t="s">
        <v>2495</v>
      </c>
      <c r="J797" t="s">
        <v>629</v>
      </c>
    </row>
    <row r="798" spans="1:13" ht="17.100000000000001" customHeight="1">
      <c r="A798" s="34" t="s">
        <v>3273</v>
      </c>
      <c r="B798" t="s">
        <v>289</v>
      </c>
      <c r="C798" s="34" t="s">
        <v>3274</v>
      </c>
      <c r="D798" t="s">
        <v>1061</v>
      </c>
      <c r="E798" s="34" t="s">
        <v>3275</v>
      </c>
      <c r="F798" t="s">
        <v>3120</v>
      </c>
      <c r="G798" s="34" t="s">
        <v>3274</v>
      </c>
      <c r="H798" t="s">
        <v>3721</v>
      </c>
      <c r="I798" s="34" t="s">
        <v>2495</v>
      </c>
      <c r="J798" t="s">
        <v>321</v>
      </c>
    </row>
    <row r="799" spans="1:13" ht="17.100000000000001" customHeight="1">
      <c r="A799" s="34" t="s">
        <v>3274</v>
      </c>
      <c r="B799" t="s">
        <v>896</v>
      </c>
      <c r="C799" s="34" t="s">
        <v>3274</v>
      </c>
      <c r="D799" t="s">
        <v>3772</v>
      </c>
      <c r="E799" s="34" t="s">
        <v>3275</v>
      </c>
      <c r="F799" t="s">
        <v>915</v>
      </c>
      <c r="G799" s="34" t="s">
        <v>3274</v>
      </c>
      <c r="H799" t="s">
        <v>2945</v>
      </c>
      <c r="I799" s="34" t="s">
        <v>2495</v>
      </c>
      <c r="J799" t="s">
        <v>889</v>
      </c>
    </row>
    <row r="800" spans="1:13" ht="17.100000000000001" customHeight="1">
      <c r="A800" s="34" t="s">
        <v>3274</v>
      </c>
      <c r="B800" t="s">
        <v>2463</v>
      </c>
      <c r="C800" s="34" t="s">
        <v>3275</v>
      </c>
      <c r="D800" t="s">
        <v>2063</v>
      </c>
      <c r="E800" s="34" t="s">
        <v>3276</v>
      </c>
      <c r="F800" t="s">
        <v>892</v>
      </c>
      <c r="G800" s="34" t="s">
        <v>3275</v>
      </c>
      <c r="H800" t="s">
        <v>414</v>
      </c>
      <c r="I800" s="34" t="s">
        <v>2495</v>
      </c>
      <c r="J800" t="s">
        <v>293</v>
      </c>
    </row>
    <row r="801" spans="1:10" ht="17.100000000000001" customHeight="1">
      <c r="A801" s="34" t="s">
        <v>3275</v>
      </c>
      <c r="B801" t="s">
        <v>983</v>
      </c>
      <c r="C801" s="34" t="s">
        <v>3275</v>
      </c>
      <c r="D801" t="s">
        <v>3263</v>
      </c>
      <c r="E801" s="34" t="s">
        <v>3276</v>
      </c>
      <c r="F801" t="s">
        <v>410</v>
      </c>
      <c r="G801" s="34" t="s">
        <v>3275</v>
      </c>
      <c r="H801" t="s">
        <v>3173</v>
      </c>
      <c r="I801" s="34" t="s">
        <v>2496</v>
      </c>
      <c r="J801" t="s">
        <v>1556</v>
      </c>
    </row>
    <row r="802" spans="1:10" ht="17.100000000000001" customHeight="1">
      <c r="A802" s="34" t="s">
        <v>3275</v>
      </c>
      <c r="B802" t="s">
        <v>1334</v>
      </c>
      <c r="C802" s="34" t="s">
        <v>3276</v>
      </c>
      <c r="D802" t="s">
        <v>3679</v>
      </c>
      <c r="E802" s="34" t="s">
        <v>3278</v>
      </c>
      <c r="F802" t="s">
        <v>221</v>
      </c>
      <c r="G802" s="34"/>
      <c r="I802" s="34" t="s">
        <v>2496</v>
      </c>
      <c r="J802" t="s">
        <v>819</v>
      </c>
    </row>
    <row r="803" spans="1:10" ht="17.100000000000001" customHeight="1">
      <c r="A803" s="34" t="s">
        <v>3276</v>
      </c>
      <c r="B803" t="s">
        <v>278</v>
      </c>
      <c r="C803" s="34" t="s">
        <v>3276</v>
      </c>
      <c r="D803" t="s">
        <v>1090</v>
      </c>
      <c r="E803" s="34" t="s">
        <v>3278</v>
      </c>
      <c r="F803" t="s">
        <v>2154</v>
      </c>
      <c r="G803" s="3"/>
      <c r="I803" s="34" t="s">
        <v>2496</v>
      </c>
      <c r="J803" t="s">
        <v>3686</v>
      </c>
    </row>
    <row r="804" spans="1:10" ht="17.100000000000001" customHeight="1">
      <c r="A804" s="34" t="s">
        <v>3276</v>
      </c>
      <c r="B804" t="s">
        <v>242</v>
      </c>
      <c r="C804" s="34" t="s">
        <v>3277</v>
      </c>
      <c r="D804" t="s">
        <v>3207</v>
      </c>
      <c r="E804" s="34" t="s">
        <v>3279</v>
      </c>
      <c r="F804" t="s">
        <v>346</v>
      </c>
      <c r="G804" s="3" t="s">
        <v>2229</v>
      </c>
      <c r="I804" s="34" t="s">
        <v>2496</v>
      </c>
      <c r="J804" t="s">
        <v>318</v>
      </c>
    </row>
    <row r="805" spans="1:10" ht="17.100000000000001" customHeight="1">
      <c r="A805" s="34" t="s">
        <v>3277</v>
      </c>
      <c r="B805" t="s">
        <v>112</v>
      </c>
      <c r="C805" s="34" t="s">
        <v>3277</v>
      </c>
      <c r="D805" t="s">
        <v>187</v>
      </c>
      <c r="E805" s="34" t="s">
        <v>3279</v>
      </c>
      <c r="F805" t="s">
        <v>3260</v>
      </c>
      <c r="G805" s="34" t="s">
        <v>2486</v>
      </c>
      <c r="H805" t="s">
        <v>247</v>
      </c>
      <c r="I805" s="34" t="s">
        <v>2496</v>
      </c>
      <c r="J805" t="s">
        <v>1327</v>
      </c>
    </row>
    <row r="806" spans="1:10" ht="17.100000000000001" customHeight="1">
      <c r="A806" s="34" t="s">
        <v>3277</v>
      </c>
      <c r="B806" t="s">
        <v>2480</v>
      </c>
      <c r="C806" s="34" t="s">
        <v>3278</v>
      </c>
      <c r="D806" t="s">
        <v>2164</v>
      </c>
      <c r="E806" s="34" t="s">
        <v>3280</v>
      </c>
      <c r="F806" t="s">
        <v>3136</v>
      </c>
      <c r="G806" s="34" t="s">
        <v>2486</v>
      </c>
      <c r="H806" t="s">
        <v>265</v>
      </c>
      <c r="I806" s="34" t="s">
        <v>2496</v>
      </c>
      <c r="J806" t="s">
        <v>2341</v>
      </c>
    </row>
    <row r="807" spans="1:10" ht="17.100000000000001" customHeight="1">
      <c r="A807" s="34" t="s">
        <v>3278</v>
      </c>
      <c r="B807" t="s">
        <v>230</v>
      </c>
      <c r="C807" s="34" t="s">
        <v>3278</v>
      </c>
      <c r="D807" t="s">
        <v>748</v>
      </c>
      <c r="E807" s="34" t="s">
        <v>3280</v>
      </c>
      <c r="F807" t="s">
        <v>163</v>
      </c>
      <c r="G807" s="34" t="s">
        <v>2487</v>
      </c>
      <c r="H807" t="s">
        <v>2705</v>
      </c>
      <c r="I807" s="34" t="s">
        <v>2497</v>
      </c>
      <c r="J807" t="s">
        <v>1425</v>
      </c>
    </row>
    <row r="808" spans="1:10" ht="17.100000000000001" customHeight="1">
      <c r="A808" s="34" t="s">
        <v>3278</v>
      </c>
      <c r="B808" t="s">
        <v>1284</v>
      </c>
      <c r="C808" s="34" t="s">
        <v>3279</v>
      </c>
      <c r="D808" t="s">
        <v>866</v>
      </c>
      <c r="E808" s="34" t="s">
        <v>3281</v>
      </c>
      <c r="F808" t="s">
        <v>162</v>
      </c>
      <c r="G808" s="34" t="s">
        <v>2487</v>
      </c>
      <c r="H808" t="s">
        <v>3229</v>
      </c>
      <c r="I808" s="34" t="s">
        <v>2498</v>
      </c>
      <c r="J808" t="s">
        <v>113</v>
      </c>
    </row>
    <row r="809" spans="1:10" ht="17.100000000000001" customHeight="1">
      <c r="A809" s="34" t="s">
        <v>3279</v>
      </c>
      <c r="B809" t="s">
        <v>3100</v>
      </c>
      <c r="C809" s="34" t="s">
        <v>3279</v>
      </c>
      <c r="D809" t="s">
        <v>3335</v>
      </c>
      <c r="E809" s="34" t="s">
        <v>3281</v>
      </c>
      <c r="F809" t="s">
        <v>2507</v>
      </c>
      <c r="G809" s="34" t="s">
        <v>2487</v>
      </c>
      <c r="H809" t="s">
        <v>1004</v>
      </c>
      <c r="I809" s="34" t="s">
        <v>2498</v>
      </c>
      <c r="J809" t="s">
        <v>3370</v>
      </c>
    </row>
    <row r="810" spans="1:10" ht="17.100000000000001" customHeight="1">
      <c r="A810" s="34" t="s">
        <v>3279</v>
      </c>
      <c r="B810" t="s">
        <v>3797</v>
      </c>
      <c r="C810" s="34" t="s">
        <v>3280</v>
      </c>
      <c r="D810" t="s">
        <v>1993</v>
      </c>
      <c r="E810" s="34" t="s">
        <v>3282</v>
      </c>
      <c r="F810" t="s">
        <v>3593</v>
      </c>
      <c r="G810" s="34" t="s">
        <v>2487</v>
      </c>
      <c r="H810" t="s">
        <v>261</v>
      </c>
      <c r="I810" s="34" t="s">
        <v>3272</v>
      </c>
      <c r="J810" t="s">
        <v>2279</v>
      </c>
    </row>
    <row r="811" spans="1:10" ht="17.100000000000001" customHeight="1">
      <c r="A811" s="34" t="s">
        <v>3280</v>
      </c>
      <c r="B811" t="s">
        <v>2155</v>
      </c>
      <c r="C811" s="34" t="s">
        <v>3280</v>
      </c>
      <c r="D811" t="s">
        <v>506</v>
      </c>
      <c r="E811" s="34" t="s">
        <v>3282</v>
      </c>
      <c r="F811" t="s">
        <v>3790</v>
      </c>
      <c r="G811" s="34" t="s">
        <v>2487</v>
      </c>
      <c r="H811" t="s">
        <v>3394</v>
      </c>
      <c r="I811" s="34" t="s">
        <v>3272</v>
      </c>
      <c r="J811" t="s">
        <v>1050</v>
      </c>
    </row>
    <row r="812" spans="1:10" ht="17.100000000000001" customHeight="1">
      <c r="A812" s="34" t="s">
        <v>3280</v>
      </c>
      <c r="B812" t="s">
        <v>1339</v>
      </c>
      <c r="C812" s="34" t="s">
        <v>3281</v>
      </c>
      <c r="D812" t="s">
        <v>2179</v>
      </c>
      <c r="E812" s="34"/>
      <c r="G812" s="34" t="s">
        <v>2487</v>
      </c>
      <c r="H812" t="s">
        <v>696</v>
      </c>
      <c r="I812" s="34" t="s">
        <v>3272</v>
      </c>
      <c r="J812" t="s">
        <v>255</v>
      </c>
    </row>
    <row r="813" spans="1:10" ht="17.100000000000001" customHeight="1">
      <c r="A813" s="34" t="s">
        <v>3281</v>
      </c>
      <c r="B813" t="s">
        <v>2953</v>
      </c>
      <c r="C813" s="34" t="s">
        <v>3281</v>
      </c>
      <c r="D813" t="s">
        <v>1864</v>
      </c>
      <c r="E813" s="34"/>
      <c r="G813" s="34"/>
      <c r="I813" s="34" t="s">
        <v>3272</v>
      </c>
      <c r="J813" t="s">
        <v>446</v>
      </c>
    </row>
    <row r="814" spans="1:10" ht="17.100000000000001" customHeight="1">
      <c r="A814" s="34" t="s">
        <v>3281</v>
      </c>
      <c r="B814" t="s">
        <v>345</v>
      </c>
      <c r="C814" s="34" t="s">
        <v>3282</v>
      </c>
      <c r="D814" t="s">
        <v>849</v>
      </c>
      <c r="E814" s="34"/>
      <c r="G814" s="34"/>
      <c r="H814" s="10"/>
      <c r="I814" s="34"/>
    </row>
    <row r="815" spans="1:10" ht="17.100000000000001" customHeight="1">
      <c r="A815" s="34" t="s">
        <v>3282</v>
      </c>
      <c r="B815" t="s">
        <v>955</v>
      </c>
      <c r="C815" s="34" t="s">
        <v>3282</v>
      </c>
      <c r="D815" t="s">
        <v>300</v>
      </c>
      <c r="E815" s="34"/>
      <c r="G815" s="34"/>
      <c r="H815" s="10"/>
      <c r="I815" s="34"/>
    </row>
    <row r="816" spans="1:10" ht="17.100000000000001" customHeight="1">
      <c r="A816" s="34" t="s">
        <v>3282</v>
      </c>
      <c r="B816" t="s">
        <v>2150</v>
      </c>
      <c r="C816" s="34"/>
      <c r="E816" s="34"/>
      <c r="G816" s="34"/>
      <c r="H816" s="10"/>
      <c r="I816" s="34"/>
    </row>
    <row r="817" spans="1:12" ht="17.100000000000001" customHeight="1">
      <c r="I817" s="34"/>
    </row>
    <row r="818" spans="1:12" ht="17.100000000000001" customHeight="1">
      <c r="I818" s="34"/>
    </row>
    <row r="819" spans="1:12" ht="17.100000000000001" customHeight="1">
      <c r="F819" s="9" t="s">
        <v>523</v>
      </c>
      <c r="I819" s="34"/>
    </row>
    <row r="820" spans="1:12" ht="17.100000000000001" customHeight="1">
      <c r="I820" s="34"/>
    </row>
    <row r="822" spans="1:12" ht="17.100000000000001" customHeight="1">
      <c r="A822" s="3" t="s">
        <v>3402</v>
      </c>
      <c r="C822" s="3" t="s">
        <v>3402</v>
      </c>
      <c r="E822" s="3" t="s">
        <v>3402</v>
      </c>
      <c r="G822" s="3" t="s">
        <v>3402</v>
      </c>
      <c r="I822" s="3" t="s">
        <v>3402</v>
      </c>
      <c r="K822" t="s">
        <v>2398</v>
      </c>
    </row>
    <row r="823" spans="1:12" ht="17.100000000000001" customHeight="1">
      <c r="A823" s="34" t="s">
        <v>2486</v>
      </c>
      <c r="B823" s="10" t="s">
        <v>672</v>
      </c>
      <c r="C823" s="34" t="s">
        <v>2486</v>
      </c>
      <c r="D823" t="s">
        <v>1066</v>
      </c>
      <c r="E823" s="34" t="s">
        <v>2486</v>
      </c>
      <c r="F823" t="s">
        <v>718</v>
      </c>
      <c r="G823" s="34" t="s">
        <v>2486</v>
      </c>
      <c r="H823" t="s">
        <v>851</v>
      </c>
      <c r="I823" s="34" t="s">
        <v>2486</v>
      </c>
      <c r="J823" t="s">
        <v>944</v>
      </c>
      <c r="K823" t="s">
        <v>4656</v>
      </c>
    </row>
    <row r="824" spans="1:12" ht="17.100000000000001" customHeight="1">
      <c r="A824" s="34" t="s">
        <v>2487</v>
      </c>
      <c r="B824" t="s">
        <v>829</v>
      </c>
      <c r="C824" s="34" t="s">
        <v>2487</v>
      </c>
      <c r="D824" t="s">
        <v>556</v>
      </c>
      <c r="E824" s="34" t="s">
        <v>2487</v>
      </c>
      <c r="F824" t="s">
        <v>987</v>
      </c>
      <c r="G824" s="34" t="s">
        <v>2487</v>
      </c>
      <c r="H824" t="s">
        <v>971</v>
      </c>
      <c r="I824" s="34" t="s">
        <v>2487</v>
      </c>
      <c r="J824" t="s">
        <v>964</v>
      </c>
      <c r="K824" s="10" t="s">
        <v>715</v>
      </c>
    </row>
    <row r="825" spans="1:12" ht="17.100000000000001" customHeight="1">
      <c r="A825" s="34" t="s">
        <v>2488</v>
      </c>
      <c r="B825" t="s">
        <v>630</v>
      </c>
      <c r="C825" s="34" t="s">
        <v>2488</v>
      </c>
      <c r="D825" t="s">
        <v>870</v>
      </c>
      <c r="E825" s="34" t="s">
        <v>2488</v>
      </c>
      <c r="F825" t="s">
        <v>1165</v>
      </c>
      <c r="G825" s="34" t="s">
        <v>2488</v>
      </c>
      <c r="H825" t="s">
        <v>1084</v>
      </c>
      <c r="I825" s="34" t="s">
        <v>2488</v>
      </c>
      <c r="J825" t="s">
        <v>2864</v>
      </c>
      <c r="K825" s="10" t="s">
        <v>518</v>
      </c>
      <c r="L825" s="44"/>
    </row>
    <row r="826" spans="1:12" ht="17.100000000000001" customHeight="1">
      <c r="A826" s="34" t="s">
        <v>2625</v>
      </c>
      <c r="B826" t="s">
        <v>604</v>
      </c>
      <c r="C826" s="34" t="s">
        <v>2625</v>
      </c>
      <c r="D826" t="s">
        <v>777</v>
      </c>
      <c r="E826" s="34" t="s">
        <v>2625</v>
      </c>
      <c r="F826" t="s">
        <v>658</v>
      </c>
      <c r="G826" s="34" t="s">
        <v>2625</v>
      </c>
      <c r="H826" t="s">
        <v>3399</v>
      </c>
      <c r="I826" s="34" t="s">
        <v>2625</v>
      </c>
      <c r="J826" t="s">
        <v>2151</v>
      </c>
      <c r="K826" t="s">
        <v>2396</v>
      </c>
      <c r="L826" s="44"/>
    </row>
    <row r="827" spans="1:12" ht="17.100000000000001" customHeight="1">
      <c r="A827" s="34" t="s">
        <v>2626</v>
      </c>
      <c r="B827" t="s">
        <v>1079</v>
      </c>
      <c r="C827" s="34" t="s">
        <v>2626</v>
      </c>
      <c r="D827" t="s">
        <v>988</v>
      </c>
      <c r="E827" s="34" t="s">
        <v>2626</v>
      </c>
      <c r="F827" t="s">
        <v>1218</v>
      </c>
      <c r="G827" s="34" t="s">
        <v>2626</v>
      </c>
      <c r="H827" t="s">
        <v>3205</v>
      </c>
      <c r="I827" s="34" t="s">
        <v>2626</v>
      </c>
      <c r="J827" t="s">
        <v>909</v>
      </c>
      <c r="K827" s="10" t="s">
        <v>618</v>
      </c>
      <c r="L827" s="44"/>
    </row>
    <row r="828" spans="1:12" ht="17.100000000000001" customHeight="1">
      <c r="A828" s="34" t="s">
        <v>2627</v>
      </c>
      <c r="B828" t="s">
        <v>965</v>
      </c>
      <c r="C828" s="34" t="s">
        <v>2627</v>
      </c>
      <c r="D828" t="s">
        <v>873</v>
      </c>
      <c r="E828" s="34" t="s">
        <v>2627</v>
      </c>
      <c r="F828" t="s">
        <v>2699</v>
      </c>
      <c r="G828" s="34" t="s">
        <v>2627</v>
      </c>
      <c r="H828" t="s">
        <v>1112</v>
      </c>
      <c r="I828" s="34" t="s">
        <v>2627</v>
      </c>
      <c r="J828" t="s">
        <v>3230</v>
      </c>
      <c r="K828" s="10" t="s">
        <v>616</v>
      </c>
      <c r="L828" s="44"/>
    </row>
    <row r="829" spans="1:12" ht="17.100000000000001" customHeight="1">
      <c r="A829" s="34" t="s">
        <v>2492</v>
      </c>
      <c r="B829" t="s">
        <v>1081</v>
      </c>
      <c r="C829" s="34" t="s">
        <v>2492</v>
      </c>
      <c r="D829" t="s">
        <v>722</v>
      </c>
      <c r="E829" s="34" t="s">
        <v>2492</v>
      </c>
      <c r="F829" t="s">
        <v>1000</v>
      </c>
      <c r="G829" s="34" t="s">
        <v>2492</v>
      </c>
      <c r="H829" t="s">
        <v>751</v>
      </c>
      <c r="I829" s="34" t="s">
        <v>2492</v>
      </c>
      <c r="J829" t="s">
        <v>680</v>
      </c>
      <c r="K829" t="s">
        <v>524</v>
      </c>
    </row>
    <row r="830" spans="1:12" ht="17.100000000000001" customHeight="1">
      <c r="A830" s="34" t="s">
        <v>2493</v>
      </c>
      <c r="B830" t="s">
        <v>923</v>
      </c>
      <c r="C830" s="34" t="s">
        <v>2493</v>
      </c>
      <c r="D830" t="s">
        <v>584</v>
      </c>
      <c r="E830" s="34" t="s">
        <v>2493</v>
      </c>
      <c r="F830" t="s">
        <v>912</v>
      </c>
      <c r="G830" s="34" t="s">
        <v>2493</v>
      </c>
      <c r="H830" t="s">
        <v>768</v>
      </c>
      <c r="I830" s="34" t="s">
        <v>2493</v>
      </c>
      <c r="J830" s="55" t="s">
        <v>509</v>
      </c>
      <c r="K830" t="s">
        <v>525</v>
      </c>
    </row>
    <row r="831" spans="1:12" ht="17.100000000000001" customHeight="1">
      <c r="A831" s="34" t="s">
        <v>2494</v>
      </c>
      <c r="B831" t="s">
        <v>583</v>
      </c>
      <c r="C831" s="34" t="s">
        <v>2494</v>
      </c>
      <c r="D831" t="s">
        <v>759</v>
      </c>
      <c r="E831" s="34" t="s">
        <v>2494</v>
      </c>
      <c r="F831" t="s">
        <v>592</v>
      </c>
      <c r="G831" s="34" t="s">
        <v>2494</v>
      </c>
      <c r="H831" t="s">
        <v>738</v>
      </c>
      <c r="I831" s="34" t="s">
        <v>2494</v>
      </c>
      <c r="J831" t="s">
        <v>853</v>
      </c>
      <c r="K831" s="10" t="s">
        <v>530</v>
      </c>
    </row>
    <row r="832" spans="1:12" ht="17.100000000000001" customHeight="1">
      <c r="A832" s="34" t="s">
        <v>2495</v>
      </c>
      <c r="B832" t="s">
        <v>641</v>
      </c>
      <c r="C832" s="34" t="s">
        <v>2495</v>
      </c>
      <c r="D832" t="s">
        <v>832</v>
      </c>
      <c r="E832" s="34" t="s">
        <v>2495</v>
      </c>
      <c r="F832" t="s">
        <v>534</v>
      </c>
      <c r="G832" s="34" t="s">
        <v>2495</v>
      </c>
      <c r="H832" t="s">
        <v>1065</v>
      </c>
      <c r="I832" s="34" t="s">
        <v>2495</v>
      </c>
      <c r="J832" t="s">
        <v>668</v>
      </c>
      <c r="K832" s="10" t="s">
        <v>617</v>
      </c>
    </row>
    <row r="833" spans="1:12" ht="17.100000000000001" customHeight="1">
      <c r="A833" s="34" t="s">
        <v>2496</v>
      </c>
      <c r="B833" t="s">
        <v>942</v>
      </c>
      <c r="C833" s="34" t="s">
        <v>2496</v>
      </c>
      <c r="D833" t="s">
        <v>1169</v>
      </c>
      <c r="E833" s="34" t="s">
        <v>2496</v>
      </c>
      <c r="F833" t="s">
        <v>750</v>
      </c>
      <c r="G833" s="34" t="s">
        <v>2496</v>
      </c>
      <c r="H833" t="s">
        <v>1556</v>
      </c>
      <c r="I833" s="34" t="s">
        <v>2496</v>
      </c>
      <c r="J833" t="s">
        <v>1101</v>
      </c>
      <c r="K833" s="10" t="s">
        <v>576</v>
      </c>
    </row>
    <row r="834" spans="1:12" ht="17.100000000000001" customHeight="1">
      <c r="A834" s="34" t="s">
        <v>2497</v>
      </c>
      <c r="B834" t="s">
        <v>697</v>
      </c>
      <c r="C834" s="34" t="s">
        <v>2497</v>
      </c>
      <c r="D834" t="s">
        <v>998</v>
      </c>
      <c r="E834" s="34" t="s">
        <v>2497</v>
      </c>
      <c r="F834" t="s">
        <v>755</v>
      </c>
      <c r="G834" s="34" t="s">
        <v>2497</v>
      </c>
      <c r="H834" t="s">
        <v>809</v>
      </c>
      <c r="I834" s="34" t="s">
        <v>2497</v>
      </c>
      <c r="J834" t="s">
        <v>1098</v>
      </c>
      <c r="K834" t="s">
        <v>526</v>
      </c>
    </row>
    <row r="835" spans="1:12" ht="17.100000000000001" customHeight="1">
      <c r="A835" s="34" t="s">
        <v>2498</v>
      </c>
      <c r="B835" t="s">
        <v>932</v>
      </c>
      <c r="C835" s="34" t="s">
        <v>2498</v>
      </c>
      <c r="D835" t="s">
        <v>2953</v>
      </c>
      <c r="E835" s="34" t="s">
        <v>2498</v>
      </c>
      <c r="F835" t="s">
        <v>898</v>
      </c>
      <c r="G835" s="34" t="s">
        <v>2498</v>
      </c>
      <c r="H835" t="s">
        <v>1174</v>
      </c>
      <c r="I835" s="34" t="s">
        <v>2498</v>
      </c>
      <c r="J835" t="s">
        <v>1006</v>
      </c>
      <c r="K835" t="s">
        <v>607</v>
      </c>
    </row>
    <row r="836" spans="1:12" ht="17.100000000000001" customHeight="1">
      <c r="A836" s="34" t="s">
        <v>3272</v>
      </c>
      <c r="B836" t="s">
        <v>1020</v>
      </c>
      <c r="C836" s="34" t="s">
        <v>3272</v>
      </c>
      <c r="D836" t="s">
        <v>1037</v>
      </c>
      <c r="E836" s="34" t="s">
        <v>3272</v>
      </c>
      <c r="F836" t="s">
        <v>741</v>
      </c>
      <c r="G836" s="34" t="s">
        <v>3272</v>
      </c>
      <c r="H836" t="s">
        <v>2778</v>
      </c>
      <c r="I836" s="34" t="s">
        <v>3272</v>
      </c>
      <c r="J836" t="s">
        <v>846</v>
      </c>
      <c r="K836" s="10" t="s">
        <v>1119</v>
      </c>
      <c r="L836" s="44"/>
    </row>
    <row r="837" spans="1:12" ht="17.100000000000001" customHeight="1">
      <c r="A837" s="34" t="s">
        <v>3273</v>
      </c>
      <c r="B837" t="s">
        <v>975</v>
      </c>
      <c r="C837" s="34" t="s">
        <v>3273</v>
      </c>
      <c r="D837" t="s">
        <v>1173</v>
      </c>
      <c r="E837" s="34" t="s">
        <v>3273</v>
      </c>
      <c r="F837" t="s">
        <v>602</v>
      </c>
      <c r="G837" s="34" t="s">
        <v>3273</v>
      </c>
      <c r="H837" t="s">
        <v>857</v>
      </c>
      <c r="I837" s="34" t="s">
        <v>3273</v>
      </c>
      <c r="J837" t="s">
        <v>1104</v>
      </c>
      <c r="K837" t="s">
        <v>608</v>
      </c>
      <c r="L837" s="44"/>
    </row>
    <row r="838" spans="1:12" ht="17.100000000000001" customHeight="1">
      <c r="A838" s="34" t="s">
        <v>3274</v>
      </c>
      <c r="B838" t="s">
        <v>967</v>
      </c>
      <c r="C838" s="34" t="s">
        <v>3274</v>
      </c>
      <c r="D838" t="s">
        <v>782</v>
      </c>
      <c r="E838" s="34" t="s">
        <v>3274</v>
      </c>
      <c r="F838" t="s">
        <v>2303</v>
      </c>
      <c r="G838" s="34" t="s">
        <v>3274</v>
      </c>
      <c r="H838" t="s">
        <v>1032</v>
      </c>
      <c r="I838" s="34" t="s">
        <v>3274</v>
      </c>
      <c r="J838" t="s">
        <v>828</v>
      </c>
      <c r="K838" t="s">
        <v>609</v>
      </c>
    </row>
    <row r="839" spans="1:12" ht="17.100000000000001" customHeight="1">
      <c r="A839" s="34" t="s">
        <v>3275</v>
      </c>
      <c r="B839" t="s">
        <v>1033</v>
      </c>
      <c r="C839" s="34" t="s">
        <v>3275</v>
      </c>
      <c r="D839" t="s">
        <v>1080</v>
      </c>
      <c r="E839" s="34" t="s">
        <v>3275</v>
      </c>
      <c r="F839" t="s">
        <v>881</v>
      </c>
      <c r="G839" s="34" t="s">
        <v>3275</v>
      </c>
      <c r="H839" t="s">
        <v>3778</v>
      </c>
      <c r="I839" s="34" t="s">
        <v>3275</v>
      </c>
      <c r="J839" t="s">
        <v>555</v>
      </c>
      <c r="K839" t="s">
        <v>610</v>
      </c>
    </row>
    <row r="840" spans="1:12" ht="17.100000000000001" customHeight="1">
      <c r="A840" s="34" t="s">
        <v>3276</v>
      </c>
      <c r="B840" t="s">
        <v>868</v>
      </c>
      <c r="C840" s="34" t="s">
        <v>3276</v>
      </c>
      <c r="D840" t="s">
        <v>1155</v>
      </c>
      <c r="E840" s="34" t="s">
        <v>3276</v>
      </c>
      <c r="F840" t="s">
        <v>2776</v>
      </c>
      <c r="G840" s="34" t="s">
        <v>3276</v>
      </c>
      <c r="H840" t="s">
        <v>1142</v>
      </c>
      <c r="I840" s="34" t="s">
        <v>3276</v>
      </c>
      <c r="J840" t="s">
        <v>893</v>
      </c>
      <c r="K840" t="s">
        <v>611</v>
      </c>
    </row>
    <row r="841" spans="1:12" ht="17.100000000000001" customHeight="1">
      <c r="A841" s="34" t="s">
        <v>3277</v>
      </c>
      <c r="B841" t="s">
        <v>664</v>
      </c>
      <c r="C841" s="34" t="s">
        <v>3277</v>
      </c>
      <c r="D841" t="s">
        <v>726</v>
      </c>
      <c r="E841" s="34" t="s">
        <v>3277</v>
      </c>
      <c r="F841" t="s">
        <v>1177</v>
      </c>
      <c r="G841" s="34" t="s">
        <v>3277</v>
      </c>
      <c r="H841" t="s">
        <v>974</v>
      </c>
      <c r="I841" s="34" t="s">
        <v>3277</v>
      </c>
      <c r="J841" t="s">
        <v>2995</v>
      </c>
      <c r="K841" t="s">
        <v>1124</v>
      </c>
    </row>
    <row r="842" spans="1:12" ht="17.100000000000001" customHeight="1">
      <c r="A842" s="34" t="s">
        <v>3278</v>
      </c>
      <c r="B842" t="s">
        <v>723</v>
      </c>
      <c r="C842" s="34" t="s">
        <v>3278</v>
      </c>
      <c r="D842" t="s">
        <v>972</v>
      </c>
      <c r="E842" s="34" t="s">
        <v>3278</v>
      </c>
      <c r="F842" t="s">
        <v>2636</v>
      </c>
      <c r="G842" s="34" t="s">
        <v>3278</v>
      </c>
      <c r="H842" t="s">
        <v>667</v>
      </c>
      <c r="I842" s="34" t="s">
        <v>3278</v>
      </c>
      <c r="J842" t="s">
        <v>854</v>
      </c>
      <c r="K842" t="s">
        <v>612</v>
      </c>
    </row>
    <row r="843" spans="1:12" ht="17.100000000000001" customHeight="1">
      <c r="A843" s="34" t="s">
        <v>3279</v>
      </c>
      <c r="B843" t="s">
        <v>886</v>
      </c>
      <c r="C843" s="34" t="s">
        <v>3279</v>
      </c>
      <c r="D843" t="s">
        <v>681</v>
      </c>
      <c r="E843" s="34" t="s">
        <v>3279</v>
      </c>
      <c r="F843" t="s">
        <v>1096</v>
      </c>
      <c r="G843" s="34" t="s">
        <v>3279</v>
      </c>
      <c r="H843" t="s">
        <v>978</v>
      </c>
      <c r="I843" s="34" t="s">
        <v>3279</v>
      </c>
      <c r="J843" t="s">
        <v>1094</v>
      </c>
      <c r="K843" t="s">
        <v>613</v>
      </c>
    </row>
    <row r="844" spans="1:12" ht="17.100000000000001" customHeight="1">
      <c r="A844" s="34" t="s">
        <v>3280</v>
      </c>
      <c r="B844" t="s">
        <v>1070</v>
      </c>
      <c r="C844" s="34" t="s">
        <v>3280</v>
      </c>
      <c r="D844" t="s">
        <v>890</v>
      </c>
      <c r="E844" s="34" t="s">
        <v>3280</v>
      </c>
      <c r="F844" t="s">
        <v>685</v>
      </c>
      <c r="G844" s="34" t="s">
        <v>3280</v>
      </c>
      <c r="H844" t="s">
        <v>717</v>
      </c>
      <c r="I844" s="34" t="s">
        <v>3280</v>
      </c>
      <c r="J844" t="s">
        <v>891</v>
      </c>
      <c r="K844" t="s">
        <v>614</v>
      </c>
    </row>
    <row r="845" spans="1:12" ht="17.100000000000001" customHeight="1">
      <c r="A845" s="34" t="s">
        <v>3281</v>
      </c>
      <c r="B845" t="s">
        <v>916</v>
      </c>
      <c r="C845" s="34" t="s">
        <v>3281</v>
      </c>
      <c r="D845" t="s">
        <v>910</v>
      </c>
      <c r="E845" s="34" t="s">
        <v>3281</v>
      </c>
      <c r="F845" t="s">
        <v>896</v>
      </c>
      <c r="G845" s="34" t="s">
        <v>3281</v>
      </c>
      <c r="H845" t="s">
        <v>769</v>
      </c>
      <c r="I845" s="34" t="s">
        <v>3281</v>
      </c>
      <c r="J845" t="s">
        <v>1075</v>
      </c>
      <c r="K845" t="s">
        <v>615</v>
      </c>
    </row>
    <row r="846" spans="1:12" ht="17.100000000000001" customHeight="1">
      <c r="A846" s="34" t="s">
        <v>3282</v>
      </c>
      <c r="B846" t="s">
        <v>780</v>
      </c>
      <c r="C846" s="34" t="s">
        <v>3282</v>
      </c>
      <c r="D846" t="s">
        <v>693</v>
      </c>
      <c r="E846" s="34" t="s">
        <v>3282</v>
      </c>
      <c r="F846" t="s">
        <v>1060</v>
      </c>
      <c r="G846" s="34" t="s">
        <v>3282</v>
      </c>
      <c r="H846" t="s">
        <v>2489</v>
      </c>
      <c r="I846" s="34" t="s">
        <v>3282</v>
      </c>
      <c r="J846" t="s">
        <v>2770</v>
      </c>
      <c r="K846" t="s">
        <v>4658</v>
      </c>
    </row>
    <row r="850" spans="1:10" ht="17.100000000000001" customHeight="1">
      <c r="A850" s="3" t="s">
        <v>3402</v>
      </c>
      <c r="C850" s="3" t="s">
        <v>3402</v>
      </c>
      <c r="E850" s="3" t="s">
        <v>3402</v>
      </c>
      <c r="G850" s="3" t="s">
        <v>3402</v>
      </c>
      <c r="I850" s="3" t="s">
        <v>3402</v>
      </c>
    </row>
    <row r="851" spans="1:10" ht="17.100000000000001" customHeight="1">
      <c r="A851" s="34" t="s">
        <v>2486</v>
      </c>
      <c r="B851" t="s">
        <v>656</v>
      </c>
      <c r="C851" s="34" t="s">
        <v>2486</v>
      </c>
      <c r="D851" t="s">
        <v>2545</v>
      </c>
      <c r="E851" s="34" t="s">
        <v>2486</v>
      </c>
      <c r="F851" t="s">
        <v>1078</v>
      </c>
      <c r="G851" s="34" t="s">
        <v>2486</v>
      </c>
      <c r="H851" t="s">
        <v>2597</v>
      </c>
      <c r="I851" s="34" t="s">
        <v>2486</v>
      </c>
      <c r="J851" t="s">
        <v>770</v>
      </c>
    </row>
    <row r="852" spans="1:10" ht="17.100000000000001" customHeight="1">
      <c r="A852" s="34" t="s">
        <v>2487</v>
      </c>
      <c r="B852" t="s">
        <v>756</v>
      </c>
      <c r="C852" s="34" t="s">
        <v>2487</v>
      </c>
      <c r="D852" t="s">
        <v>3102</v>
      </c>
      <c r="E852" s="34" t="s">
        <v>2487</v>
      </c>
      <c r="F852" t="s">
        <v>3207</v>
      </c>
      <c r="G852" s="34" t="s">
        <v>2487</v>
      </c>
      <c r="H852" t="s">
        <v>1179</v>
      </c>
      <c r="I852" s="34" t="s">
        <v>2487</v>
      </c>
      <c r="J852" t="s">
        <v>3397</v>
      </c>
    </row>
    <row r="853" spans="1:10" ht="17.100000000000001" customHeight="1">
      <c r="A853" s="34" t="s">
        <v>2488</v>
      </c>
      <c r="B853" t="s">
        <v>561</v>
      </c>
      <c r="C853" s="34" t="s">
        <v>2488</v>
      </c>
      <c r="D853" t="s">
        <v>1922</v>
      </c>
      <c r="E853" s="34" t="s">
        <v>2488</v>
      </c>
      <c r="F853" t="s">
        <v>1776</v>
      </c>
      <c r="G853" s="34" t="s">
        <v>2488</v>
      </c>
      <c r="H853" t="s">
        <v>2054</v>
      </c>
      <c r="I853" s="34" t="s">
        <v>2488</v>
      </c>
      <c r="J853" t="s">
        <v>980</v>
      </c>
    </row>
    <row r="854" spans="1:10" ht="17.100000000000001" customHeight="1">
      <c r="A854" s="34" t="s">
        <v>2625</v>
      </c>
      <c r="B854" t="s">
        <v>2330</v>
      </c>
      <c r="C854" s="34" t="s">
        <v>2625</v>
      </c>
      <c r="D854" t="s">
        <v>596</v>
      </c>
      <c r="E854" s="34" t="s">
        <v>2625</v>
      </c>
      <c r="F854" t="s">
        <v>2842</v>
      </c>
      <c r="G854" s="34" t="s">
        <v>2625</v>
      </c>
      <c r="H854" t="s">
        <v>2472</v>
      </c>
      <c r="I854" s="34" t="s">
        <v>2625</v>
      </c>
      <c r="J854" t="s">
        <v>2537</v>
      </c>
    </row>
    <row r="855" spans="1:10" ht="17.100000000000001" customHeight="1">
      <c r="A855" s="34" t="s">
        <v>2626</v>
      </c>
      <c r="B855" t="s">
        <v>3598</v>
      </c>
      <c r="C855" s="34" t="s">
        <v>2626</v>
      </c>
      <c r="D855" t="s">
        <v>986</v>
      </c>
      <c r="E855" s="34" t="s">
        <v>2626</v>
      </c>
      <c r="F855" t="s">
        <v>1305</v>
      </c>
      <c r="G855" s="34" t="s">
        <v>2626</v>
      </c>
      <c r="H855" t="s">
        <v>1601</v>
      </c>
      <c r="I855" s="34" t="s">
        <v>2626</v>
      </c>
      <c r="J855" t="s">
        <v>1518</v>
      </c>
    </row>
    <row r="856" spans="1:10" ht="17.100000000000001" customHeight="1">
      <c r="A856" s="34" t="s">
        <v>2627</v>
      </c>
      <c r="B856" t="s">
        <v>649</v>
      </c>
      <c r="C856" s="34" t="s">
        <v>2627</v>
      </c>
      <c r="D856" t="s">
        <v>866</v>
      </c>
      <c r="E856" s="34" t="s">
        <v>2627</v>
      </c>
      <c r="F856" t="s">
        <v>1164</v>
      </c>
      <c r="G856" s="34" t="s">
        <v>2627</v>
      </c>
      <c r="H856" t="s">
        <v>1138</v>
      </c>
      <c r="I856" s="34" t="s">
        <v>2627</v>
      </c>
      <c r="J856" t="s">
        <v>1171</v>
      </c>
    </row>
    <row r="857" spans="1:10" ht="17.100000000000001" customHeight="1">
      <c r="A857" s="34" t="s">
        <v>2492</v>
      </c>
      <c r="B857" t="s">
        <v>1087</v>
      </c>
      <c r="C857" s="34" t="s">
        <v>2492</v>
      </c>
      <c r="D857" t="s">
        <v>1107</v>
      </c>
      <c r="E857" s="34" t="s">
        <v>2492</v>
      </c>
      <c r="F857" t="s">
        <v>875</v>
      </c>
      <c r="G857" s="34" t="s">
        <v>2492</v>
      </c>
      <c r="H857" t="s">
        <v>1913</v>
      </c>
      <c r="I857" s="34" t="s">
        <v>2492</v>
      </c>
      <c r="J857" t="s">
        <v>3615</v>
      </c>
    </row>
    <row r="858" spans="1:10" ht="17.100000000000001" customHeight="1">
      <c r="A858" s="34" t="s">
        <v>2493</v>
      </c>
      <c r="B858" t="s">
        <v>860</v>
      </c>
      <c r="C858" s="34" t="s">
        <v>2493</v>
      </c>
      <c r="D858" t="s">
        <v>2333</v>
      </c>
      <c r="E858" s="34" t="s">
        <v>2493</v>
      </c>
      <c r="F858" t="s">
        <v>775</v>
      </c>
      <c r="G858" s="34" t="s">
        <v>2493</v>
      </c>
      <c r="H858" t="s">
        <v>1109</v>
      </c>
      <c r="I858" s="34" t="s">
        <v>2493</v>
      </c>
      <c r="J858" t="s">
        <v>635</v>
      </c>
    </row>
    <row r="859" spans="1:10" ht="17.100000000000001" customHeight="1">
      <c r="A859" s="34" t="s">
        <v>2494</v>
      </c>
      <c r="B859" t="s">
        <v>862</v>
      </c>
      <c r="C859" s="34" t="s">
        <v>2494</v>
      </c>
      <c r="D859" t="s">
        <v>1008</v>
      </c>
      <c r="E859" s="34" t="s">
        <v>2494</v>
      </c>
      <c r="F859" t="s">
        <v>551</v>
      </c>
      <c r="G859" s="34" t="s">
        <v>2494</v>
      </c>
      <c r="H859" t="s">
        <v>593</v>
      </c>
      <c r="I859" s="34" t="s">
        <v>2494</v>
      </c>
      <c r="J859" t="s">
        <v>657</v>
      </c>
    </row>
    <row r="860" spans="1:10" ht="17.100000000000001" customHeight="1">
      <c r="A860" s="34" t="s">
        <v>2495</v>
      </c>
      <c r="B860" t="s">
        <v>550</v>
      </c>
      <c r="C860" s="34" t="s">
        <v>2495</v>
      </c>
      <c r="D860" t="s">
        <v>930</v>
      </c>
      <c r="E860" s="34" t="s">
        <v>2495</v>
      </c>
      <c r="F860" t="s">
        <v>917</v>
      </c>
      <c r="G860" s="34" t="s">
        <v>2495</v>
      </c>
      <c r="H860" t="s">
        <v>819</v>
      </c>
      <c r="I860" s="34" t="s">
        <v>2495</v>
      </c>
      <c r="J860" t="s">
        <v>1149</v>
      </c>
    </row>
    <row r="861" spans="1:10" ht="17.100000000000001" customHeight="1">
      <c r="A861" s="34" t="s">
        <v>2496</v>
      </c>
      <c r="B861" t="s">
        <v>2607</v>
      </c>
      <c r="C861" s="34" t="s">
        <v>2496</v>
      </c>
      <c r="D861" t="s">
        <v>926</v>
      </c>
      <c r="E861" s="34" t="s">
        <v>2496</v>
      </c>
      <c r="F861" t="s">
        <v>956</v>
      </c>
      <c r="G861" s="34" t="s">
        <v>2496</v>
      </c>
      <c r="H861" t="s">
        <v>914</v>
      </c>
      <c r="I861" s="34" t="s">
        <v>2496</v>
      </c>
      <c r="J861" t="s">
        <v>815</v>
      </c>
    </row>
    <row r="862" spans="1:10" ht="17.100000000000001" customHeight="1">
      <c r="A862" s="34" t="s">
        <v>2497</v>
      </c>
      <c r="B862" t="s">
        <v>2963</v>
      </c>
      <c r="C862" s="34" t="s">
        <v>2497</v>
      </c>
      <c r="D862" t="s">
        <v>2341</v>
      </c>
      <c r="E862" s="34" t="s">
        <v>2497</v>
      </c>
      <c r="F862" t="s">
        <v>2264</v>
      </c>
      <c r="G862" s="34" t="s">
        <v>2497</v>
      </c>
      <c r="H862" t="s">
        <v>3805</v>
      </c>
      <c r="I862" s="34" t="s">
        <v>2497</v>
      </c>
      <c r="J862" t="s">
        <v>1400</v>
      </c>
    </row>
    <row r="863" spans="1:10" ht="17.100000000000001" customHeight="1">
      <c r="A863" s="34" t="s">
        <v>2498</v>
      </c>
      <c r="B863" t="s">
        <v>833</v>
      </c>
      <c r="C863" s="34" t="s">
        <v>2498</v>
      </c>
      <c r="D863" t="s">
        <v>2174</v>
      </c>
      <c r="E863" s="34" t="s">
        <v>2498</v>
      </c>
      <c r="F863" t="s">
        <v>1092</v>
      </c>
      <c r="G863" s="34" t="s">
        <v>2498</v>
      </c>
      <c r="H863" t="s">
        <v>3066</v>
      </c>
      <c r="I863" s="34" t="s">
        <v>2498</v>
      </c>
      <c r="J863" t="s">
        <v>733</v>
      </c>
    </row>
    <row r="864" spans="1:10" ht="17.100000000000001" customHeight="1">
      <c r="A864" s="34" t="s">
        <v>3272</v>
      </c>
      <c r="B864" t="s">
        <v>3542</v>
      </c>
      <c r="C864" s="34" t="s">
        <v>3272</v>
      </c>
      <c r="D864" t="s">
        <v>888</v>
      </c>
      <c r="E864" s="34" t="s">
        <v>3272</v>
      </c>
      <c r="F864" t="s">
        <v>3244</v>
      </c>
      <c r="G864" s="34" t="s">
        <v>3272</v>
      </c>
      <c r="H864" t="s">
        <v>1308</v>
      </c>
      <c r="I864" s="34" t="s">
        <v>3272</v>
      </c>
      <c r="J864" t="s">
        <v>3703</v>
      </c>
    </row>
    <row r="865" spans="1:10" ht="17.100000000000001" customHeight="1">
      <c r="A865" s="34" t="s">
        <v>3273</v>
      </c>
      <c r="B865" t="s">
        <v>2604</v>
      </c>
      <c r="C865" s="34" t="s">
        <v>3273</v>
      </c>
      <c r="D865" t="s">
        <v>2110</v>
      </c>
      <c r="E865" s="34" t="s">
        <v>3273</v>
      </c>
      <c r="F865" t="s">
        <v>2164</v>
      </c>
      <c r="G865" s="34" t="s">
        <v>3273</v>
      </c>
      <c r="H865" t="s">
        <v>761</v>
      </c>
      <c r="I865" s="34" t="s">
        <v>3273</v>
      </c>
      <c r="J865" t="s">
        <v>894</v>
      </c>
    </row>
    <row r="866" spans="1:10" ht="17.100000000000001" customHeight="1">
      <c r="A866" s="34" t="s">
        <v>3274</v>
      </c>
      <c r="B866" t="s">
        <v>650</v>
      </c>
      <c r="C866" s="34" t="s">
        <v>3274</v>
      </c>
      <c r="D866" t="s">
        <v>580</v>
      </c>
      <c r="E866" s="34" t="s">
        <v>3274</v>
      </c>
      <c r="F866" t="s">
        <v>925</v>
      </c>
      <c r="G866" s="34" t="s">
        <v>3274</v>
      </c>
      <c r="H866" t="s">
        <v>892</v>
      </c>
      <c r="I866" s="34" t="s">
        <v>3274</v>
      </c>
      <c r="J866" t="s">
        <v>660</v>
      </c>
    </row>
    <row r="867" spans="1:10" ht="17.100000000000001" customHeight="1">
      <c r="A867" s="34" t="s">
        <v>3275</v>
      </c>
      <c r="B867" t="s">
        <v>1344</v>
      </c>
      <c r="C867" s="34" t="s">
        <v>3275</v>
      </c>
      <c r="D867" t="s">
        <v>704</v>
      </c>
      <c r="E867" s="34" t="s">
        <v>3275</v>
      </c>
      <c r="F867" t="s">
        <v>2751</v>
      </c>
      <c r="G867" s="34" t="s">
        <v>3275</v>
      </c>
      <c r="H867" t="s">
        <v>1529</v>
      </c>
      <c r="I867" s="34" t="s">
        <v>3275</v>
      </c>
      <c r="J867" t="s">
        <v>2551</v>
      </c>
    </row>
    <row r="868" spans="1:10" ht="17.100000000000001" customHeight="1">
      <c r="A868" s="34" t="s">
        <v>3276</v>
      </c>
      <c r="B868" t="s">
        <v>757</v>
      </c>
      <c r="C868" s="34" t="s">
        <v>3276</v>
      </c>
      <c r="D868" t="s">
        <v>735</v>
      </c>
      <c r="E868" s="34" t="s">
        <v>3276</v>
      </c>
      <c r="F868" t="s">
        <v>943</v>
      </c>
      <c r="G868" s="34" t="s">
        <v>3276</v>
      </c>
      <c r="H868" t="s">
        <v>993</v>
      </c>
      <c r="I868" s="34" t="s">
        <v>3276</v>
      </c>
      <c r="J868" t="s">
        <v>1234</v>
      </c>
    </row>
    <row r="869" spans="1:10" ht="17.100000000000001" customHeight="1">
      <c r="A869" s="34" t="s">
        <v>3277</v>
      </c>
      <c r="B869" t="s">
        <v>2609</v>
      </c>
      <c r="C869" s="34" t="s">
        <v>3277</v>
      </c>
      <c r="D869" t="s">
        <v>2502</v>
      </c>
      <c r="E869" s="34" t="s">
        <v>3277</v>
      </c>
      <c r="F869" t="s">
        <v>2206</v>
      </c>
      <c r="G869" s="34" t="s">
        <v>3277</v>
      </c>
      <c r="H869" t="s">
        <v>553</v>
      </c>
      <c r="I869" s="34" t="s">
        <v>3277</v>
      </c>
      <c r="J869" t="s">
        <v>835</v>
      </c>
    </row>
    <row r="870" spans="1:10" ht="17.100000000000001" customHeight="1">
      <c r="A870" s="34" t="s">
        <v>3278</v>
      </c>
      <c r="B870" t="s">
        <v>990</v>
      </c>
      <c r="C870" s="34" t="s">
        <v>3278</v>
      </c>
      <c r="D870" t="s">
        <v>542</v>
      </c>
      <c r="E870" s="34" t="s">
        <v>3278</v>
      </c>
      <c r="F870" t="s">
        <v>1829</v>
      </c>
      <c r="G870" s="34" t="s">
        <v>3278</v>
      </c>
      <c r="H870" t="s">
        <v>3581</v>
      </c>
      <c r="I870" s="34" t="s">
        <v>3278</v>
      </c>
      <c r="J870" t="s">
        <v>2244</v>
      </c>
    </row>
    <row r="871" spans="1:10" ht="17.100000000000001" customHeight="1">
      <c r="A871" s="34" t="s">
        <v>3279</v>
      </c>
      <c r="B871" t="s">
        <v>1339</v>
      </c>
      <c r="C871" s="34" t="s">
        <v>3279</v>
      </c>
      <c r="D871" t="s">
        <v>883</v>
      </c>
      <c r="E871" s="34" t="s">
        <v>3279</v>
      </c>
      <c r="F871" t="s">
        <v>2332</v>
      </c>
      <c r="G871" s="34" t="s">
        <v>3279</v>
      </c>
      <c r="H871" t="s">
        <v>732</v>
      </c>
      <c r="I871" s="34" t="s">
        <v>3279</v>
      </c>
      <c r="J871" s="10" t="s">
        <v>2528</v>
      </c>
    </row>
    <row r="872" spans="1:10" ht="17.100000000000001" customHeight="1">
      <c r="A872" s="34" t="s">
        <v>3280</v>
      </c>
      <c r="B872" t="s">
        <v>749</v>
      </c>
      <c r="C872" s="34" t="s">
        <v>3280</v>
      </c>
      <c r="D872" t="s">
        <v>3753</v>
      </c>
      <c r="E872" s="34" t="s">
        <v>3280</v>
      </c>
      <c r="F872" t="s">
        <v>2059</v>
      </c>
      <c r="G872" s="34" t="s">
        <v>3280</v>
      </c>
      <c r="H872" t="s">
        <v>1073</v>
      </c>
      <c r="I872" s="34" t="s">
        <v>3280</v>
      </c>
      <c r="J872" t="s">
        <v>633</v>
      </c>
    </row>
    <row r="873" spans="1:10" ht="17.100000000000001" customHeight="1">
      <c r="A873" s="34" t="s">
        <v>3281</v>
      </c>
      <c r="B873" t="s">
        <v>1345</v>
      </c>
      <c r="C873" s="34" t="s">
        <v>3281</v>
      </c>
      <c r="D873" t="s">
        <v>1184</v>
      </c>
      <c r="E873" s="34" t="s">
        <v>3281</v>
      </c>
      <c r="F873" t="s">
        <v>2047</v>
      </c>
      <c r="G873" s="34" t="s">
        <v>3281</v>
      </c>
      <c r="H873" t="s">
        <v>3283</v>
      </c>
      <c r="I873" s="34" t="s">
        <v>3281</v>
      </c>
      <c r="J873" t="s">
        <v>1102</v>
      </c>
    </row>
    <row r="874" spans="1:10" ht="17.100000000000001" customHeight="1">
      <c r="A874" s="34" t="s">
        <v>3282</v>
      </c>
      <c r="B874" t="s">
        <v>538</v>
      </c>
      <c r="C874" s="34" t="s">
        <v>3282</v>
      </c>
      <c r="D874" t="s">
        <v>2152</v>
      </c>
      <c r="E874" s="34" t="s">
        <v>3282</v>
      </c>
      <c r="F874" t="s">
        <v>3220</v>
      </c>
      <c r="G874" s="34" t="s">
        <v>3282</v>
      </c>
      <c r="H874" t="s">
        <v>728</v>
      </c>
      <c r="I874" s="34" t="s">
        <v>3282</v>
      </c>
      <c r="J874" t="s">
        <v>2828</v>
      </c>
    </row>
    <row r="875" spans="1:10" ht="17.100000000000001" customHeight="1">
      <c r="H875" s="10"/>
    </row>
    <row r="876" spans="1:10" ht="17.100000000000001" customHeight="1">
      <c r="A876" s="3"/>
      <c r="C876" s="3"/>
      <c r="E876" s="3"/>
      <c r="G876" s="3"/>
      <c r="I876" s="3"/>
    </row>
    <row r="877" spans="1:10" ht="17.100000000000001" customHeight="1">
      <c r="A877" s="3"/>
      <c r="C877" s="3"/>
      <c r="E877" s="3"/>
      <c r="G877" s="3"/>
      <c r="I877" s="3"/>
    </row>
    <row r="878" spans="1:10" ht="17.100000000000001" customHeight="1">
      <c r="A878" s="3" t="s">
        <v>2229</v>
      </c>
      <c r="C878" s="3" t="s">
        <v>2229</v>
      </c>
      <c r="E878" s="3" t="s">
        <v>2229</v>
      </c>
      <c r="G878" s="3" t="s">
        <v>2229</v>
      </c>
      <c r="I878" s="3" t="s">
        <v>2229</v>
      </c>
    </row>
    <row r="879" spans="1:10" ht="17.100000000000001" customHeight="1">
      <c r="A879" s="34" t="s">
        <v>2486</v>
      </c>
      <c r="B879" t="s">
        <v>1178</v>
      </c>
      <c r="C879" s="34" t="s">
        <v>2486</v>
      </c>
      <c r="D879" t="s">
        <v>700</v>
      </c>
      <c r="E879" s="34" t="s">
        <v>2486</v>
      </c>
      <c r="F879" t="s">
        <v>2446</v>
      </c>
      <c r="G879" s="34" t="s">
        <v>2486</v>
      </c>
      <c r="H879" t="s">
        <v>2728</v>
      </c>
      <c r="I879" s="34" t="s">
        <v>2486</v>
      </c>
      <c r="J879" t="s">
        <v>3368</v>
      </c>
    </row>
    <row r="880" spans="1:10" ht="17.100000000000001" customHeight="1">
      <c r="A880" s="34" t="s">
        <v>2486</v>
      </c>
      <c r="B880" t="s">
        <v>1997</v>
      </c>
      <c r="C880" s="34" t="s">
        <v>2486</v>
      </c>
      <c r="D880" t="s">
        <v>963</v>
      </c>
      <c r="E880" s="34" t="s">
        <v>2486</v>
      </c>
      <c r="F880" t="s">
        <v>2772</v>
      </c>
      <c r="G880" s="34" t="s">
        <v>2486</v>
      </c>
      <c r="H880" t="s">
        <v>2917</v>
      </c>
      <c r="I880" s="34" t="s">
        <v>2486</v>
      </c>
      <c r="J880" t="s">
        <v>1162</v>
      </c>
    </row>
    <row r="881" spans="1:10" ht="17.100000000000001" customHeight="1">
      <c r="A881" s="34" t="s">
        <v>2487</v>
      </c>
      <c r="B881" t="s">
        <v>841</v>
      </c>
      <c r="C881" s="34" t="s">
        <v>2487</v>
      </c>
      <c r="D881" t="s">
        <v>901</v>
      </c>
      <c r="E881" s="34" t="s">
        <v>2487</v>
      </c>
      <c r="F881" t="s">
        <v>1071</v>
      </c>
      <c r="G881" s="34" t="s">
        <v>2487</v>
      </c>
      <c r="H881" t="s">
        <v>3790</v>
      </c>
      <c r="I881" s="34" t="s">
        <v>2487</v>
      </c>
      <c r="J881" t="s">
        <v>552</v>
      </c>
    </row>
    <row r="882" spans="1:10" ht="17.100000000000001" customHeight="1">
      <c r="A882" s="34" t="s">
        <v>2487</v>
      </c>
      <c r="B882" t="s">
        <v>996</v>
      </c>
      <c r="C882" s="34" t="s">
        <v>2487</v>
      </c>
      <c r="D882" t="s">
        <v>838</v>
      </c>
      <c r="E882" s="34" t="s">
        <v>2487</v>
      </c>
      <c r="F882" t="s">
        <v>666</v>
      </c>
      <c r="G882" s="34" t="s">
        <v>2487</v>
      </c>
      <c r="H882" t="s">
        <v>736</v>
      </c>
      <c r="I882" s="34" t="s">
        <v>2487</v>
      </c>
      <c r="J882" t="s">
        <v>3579</v>
      </c>
    </row>
    <row r="883" spans="1:10" ht="17.100000000000001" customHeight="1">
      <c r="A883" s="34" t="s">
        <v>2488</v>
      </c>
      <c r="B883" t="s">
        <v>2975</v>
      </c>
      <c r="C883" s="34" t="s">
        <v>2488</v>
      </c>
      <c r="D883" t="s">
        <v>1069</v>
      </c>
      <c r="E883" s="34" t="s">
        <v>2488</v>
      </c>
      <c r="F883" t="s">
        <v>1100</v>
      </c>
      <c r="G883" s="34" t="s">
        <v>2488</v>
      </c>
      <c r="H883" t="s">
        <v>765</v>
      </c>
      <c r="I883" s="34" t="s">
        <v>2488</v>
      </c>
      <c r="J883" t="s">
        <v>929</v>
      </c>
    </row>
    <row r="884" spans="1:10" ht="17.100000000000001" customHeight="1">
      <c r="A884" s="34" t="s">
        <v>2488</v>
      </c>
      <c r="B884" t="s">
        <v>2922</v>
      </c>
      <c r="C884" s="34" t="s">
        <v>2488</v>
      </c>
      <c r="D884" t="s">
        <v>1401</v>
      </c>
      <c r="E884" s="34" t="s">
        <v>2488</v>
      </c>
      <c r="F884" t="s">
        <v>689</v>
      </c>
      <c r="G884" s="34" t="s">
        <v>2488</v>
      </c>
      <c r="H884" t="s">
        <v>2480</v>
      </c>
      <c r="I884" s="34" t="s">
        <v>2488</v>
      </c>
      <c r="J884" t="s">
        <v>587</v>
      </c>
    </row>
    <row r="885" spans="1:10" ht="17.100000000000001" customHeight="1">
      <c r="A885" s="34" t="s">
        <v>2625</v>
      </c>
      <c r="B885" t="s">
        <v>3256</v>
      </c>
      <c r="C885" s="34" t="s">
        <v>2625</v>
      </c>
      <c r="D885" t="s">
        <v>2873</v>
      </c>
      <c r="E885" s="34" t="s">
        <v>2625</v>
      </c>
      <c r="F885" t="s">
        <v>848</v>
      </c>
      <c r="G885" s="34" t="s">
        <v>2625</v>
      </c>
      <c r="H885" t="s">
        <v>1888</v>
      </c>
      <c r="I885" s="34" t="s">
        <v>2625</v>
      </c>
      <c r="J885" t="s">
        <v>2373</v>
      </c>
    </row>
    <row r="886" spans="1:10" ht="17.100000000000001" customHeight="1">
      <c r="A886" s="34" t="s">
        <v>2625</v>
      </c>
      <c r="B886" t="s">
        <v>2464</v>
      </c>
      <c r="C886" s="34" t="s">
        <v>2625</v>
      </c>
      <c r="D886" t="s">
        <v>721</v>
      </c>
      <c r="E886" s="34" t="s">
        <v>2625</v>
      </c>
      <c r="F886" t="s">
        <v>774</v>
      </c>
      <c r="G886" s="34" t="s">
        <v>2625</v>
      </c>
      <c r="H886" t="s">
        <v>1168</v>
      </c>
      <c r="I886" s="34" t="s">
        <v>2625</v>
      </c>
      <c r="J886" t="s">
        <v>3684</v>
      </c>
    </row>
    <row r="887" spans="1:10" ht="17.100000000000001" customHeight="1">
      <c r="A887" s="34" t="s">
        <v>2626</v>
      </c>
      <c r="B887" t="s">
        <v>2768</v>
      </c>
      <c r="C887" s="34" t="s">
        <v>2626</v>
      </c>
      <c r="D887" t="s">
        <v>2165</v>
      </c>
      <c r="E887" s="34" t="s">
        <v>2626</v>
      </c>
      <c r="F887" t="s">
        <v>3054</v>
      </c>
      <c r="G887" s="34" t="s">
        <v>2626</v>
      </c>
      <c r="H887" t="s">
        <v>1034</v>
      </c>
      <c r="I887" s="34" t="s">
        <v>2626</v>
      </c>
      <c r="J887" t="s">
        <v>1058</v>
      </c>
    </row>
    <row r="888" spans="1:10" ht="17.100000000000001" customHeight="1">
      <c r="A888" s="34" t="s">
        <v>2626</v>
      </c>
      <c r="B888" t="s">
        <v>957</v>
      </c>
      <c r="C888" s="34" t="s">
        <v>2626</v>
      </c>
      <c r="D888" t="s">
        <v>655</v>
      </c>
      <c r="E888" s="34" t="s">
        <v>2626</v>
      </c>
      <c r="F888" t="s">
        <v>2829</v>
      </c>
      <c r="G888" s="34" t="s">
        <v>2626</v>
      </c>
      <c r="H888" t="s">
        <v>577</v>
      </c>
      <c r="I888" s="34" t="s">
        <v>2626</v>
      </c>
      <c r="J888" t="s">
        <v>2860</v>
      </c>
    </row>
    <row r="889" spans="1:10" ht="17.100000000000001" customHeight="1">
      <c r="A889" s="34" t="s">
        <v>2627</v>
      </c>
      <c r="B889" t="s">
        <v>2640</v>
      </c>
      <c r="C889" s="34" t="s">
        <v>2627</v>
      </c>
      <c r="D889" t="s">
        <v>4652</v>
      </c>
      <c r="E889" s="34" t="s">
        <v>2627</v>
      </c>
      <c r="F889" t="s">
        <v>842</v>
      </c>
      <c r="G889" s="34" t="s">
        <v>2627</v>
      </c>
      <c r="H889" t="s">
        <v>2349</v>
      </c>
      <c r="I889" s="34" t="s">
        <v>2627</v>
      </c>
      <c r="J889" t="s">
        <v>1009</v>
      </c>
    </row>
    <row r="890" spans="1:10" ht="17.100000000000001" customHeight="1">
      <c r="A890" s="34" t="s">
        <v>2627</v>
      </c>
      <c r="B890" t="s">
        <v>748</v>
      </c>
      <c r="C890" s="34" t="s">
        <v>2627</v>
      </c>
      <c r="D890" t="s">
        <v>1021</v>
      </c>
      <c r="E890" s="34" t="s">
        <v>2627</v>
      </c>
      <c r="F890" t="s">
        <v>771</v>
      </c>
      <c r="G890" s="34" t="s">
        <v>2627</v>
      </c>
      <c r="H890" t="s">
        <v>2236</v>
      </c>
      <c r="I890" s="34" t="s">
        <v>2627</v>
      </c>
      <c r="J890" t="s">
        <v>2349</v>
      </c>
    </row>
    <row r="891" spans="1:10" ht="17.100000000000001" customHeight="1">
      <c r="A891" s="34" t="s">
        <v>2492</v>
      </c>
      <c r="B891" t="s">
        <v>3400</v>
      </c>
      <c r="C891" s="34" t="s">
        <v>2492</v>
      </c>
      <c r="D891" t="s">
        <v>1849</v>
      </c>
      <c r="E891" s="34" t="s">
        <v>2492</v>
      </c>
      <c r="F891" t="s">
        <v>1728</v>
      </c>
      <c r="G891" s="34" t="s">
        <v>2492</v>
      </c>
      <c r="H891" t="s">
        <v>2347</v>
      </c>
      <c r="I891" s="34" t="s">
        <v>2492</v>
      </c>
      <c r="J891" t="s">
        <v>2562</v>
      </c>
    </row>
    <row r="892" spans="1:10" ht="17.100000000000001" customHeight="1">
      <c r="A892" s="34" t="s">
        <v>2492</v>
      </c>
      <c r="B892" t="s">
        <v>3099</v>
      </c>
      <c r="C892" s="34" t="s">
        <v>2492</v>
      </c>
      <c r="D892" t="s">
        <v>1088</v>
      </c>
      <c r="E892" s="34" t="s">
        <v>2492</v>
      </c>
      <c r="F892" t="s">
        <v>2280</v>
      </c>
      <c r="G892" s="34" t="s">
        <v>2492</v>
      </c>
      <c r="H892" t="s">
        <v>2913</v>
      </c>
      <c r="I892" s="34" t="s">
        <v>2492</v>
      </c>
      <c r="J892" t="s">
        <v>856</v>
      </c>
    </row>
    <row r="893" spans="1:10" ht="17.100000000000001" customHeight="1">
      <c r="A893" s="34" t="s">
        <v>2493</v>
      </c>
      <c r="B893" t="s">
        <v>675</v>
      </c>
      <c r="C893" s="34" t="s">
        <v>2493</v>
      </c>
      <c r="D893" t="s">
        <v>2865</v>
      </c>
      <c r="E893" s="34" t="s">
        <v>2493</v>
      </c>
      <c r="F893" t="s">
        <v>731</v>
      </c>
      <c r="G893" s="34" t="s">
        <v>2493</v>
      </c>
      <c r="H893" t="s">
        <v>905</v>
      </c>
      <c r="I893" s="34" t="s">
        <v>2493</v>
      </c>
      <c r="J893" t="s">
        <v>536</v>
      </c>
    </row>
    <row r="894" spans="1:10" ht="17.100000000000001" customHeight="1">
      <c r="A894" s="34" t="s">
        <v>2493</v>
      </c>
      <c r="B894" t="s">
        <v>2352</v>
      </c>
      <c r="C894" s="34" t="s">
        <v>2493</v>
      </c>
      <c r="D894" t="s">
        <v>686</v>
      </c>
      <c r="E894" s="34" t="s">
        <v>2493</v>
      </c>
      <c r="F894" t="s">
        <v>687</v>
      </c>
      <c r="G894" s="34" t="s">
        <v>2493</v>
      </c>
      <c r="H894" t="s">
        <v>994</v>
      </c>
      <c r="I894" s="34" t="s">
        <v>2493</v>
      </c>
      <c r="J894" t="s">
        <v>2058</v>
      </c>
    </row>
    <row r="895" spans="1:10" ht="17.100000000000001" customHeight="1">
      <c r="A895" s="34" t="s">
        <v>2494</v>
      </c>
      <c r="B895" t="s">
        <v>863</v>
      </c>
      <c r="C895" s="34" t="s">
        <v>2494</v>
      </c>
      <c r="D895" t="s">
        <v>831</v>
      </c>
      <c r="E895" s="34" t="s">
        <v>2494</v>
      </c>
      <c r="F895" t="s">
        <v>2649</v>
      </c>
      <c r="G895" s="34" t="s">
        <v>2494</v>
      </c>
      <c r="H895" t="s">
        <v>2841</v>
      </c>
      <c r="I895" s="34" t="s">
        <v>2494</v>
      </c>
      <c r="J895" t="s">
        <v>629</v>
      </c>
    </row>
    <row r="896" spans="1:10" ht="17.100000000000001" customHeight="1">
      <c r="A896" s="34" t="s">
        <v>2494</v>
      </c>
      <c r="B896" t="s">
        <v>970</v>
      </c>
      <c r="C896" s="34" t="s">
        <v>2494</v>
      </c>
      <c r="D896" t="s">
        <v>1111</v>
      </c>
      <c r="E896" s="34" t="s">
        <v>2494</v>
      </c>
      <c r="F896" t="s">
        <v>647</v>
      </c>
      <c r="G896" s="34" t="s">
        <v>2494</v>
      </c>
      <c r="H896" t="s">
        <v>1061</v>
      </c>
      <c r="I896" s="34" t="s">
        <v>2494</v>
      </c>
      <c r="J896" t="s">
        <v>3683</v>
      </c>
    </row>
    <row r="897" spans="1:10" ht="17.100000000000001" customHeight="1">
      <c r="A897" s="34" t="s">
        <v>2495</v>
      </c>
      <c r="B897" t="s">
        <v>1799</v>
      </c>
      <c r="C897" s="34" t="s">
        <v>2495</v>
      </c>
      <c r="D897" t="s">
        <v>783</v>
      </c>
      <c r="E897" s="34" t="s">
        <v>2495</v>
      </c>
      <c r="F897" t="s">
        <v>1001</v>
      </c>
      <c r="G897" s="34" t="s">
        <v>2495</v>
      </c>
      <c r="H897" t="s">
        <v>737</v>
      </c>
      <c r="I897" s="34" t="s">
        <v>2495</v>
      </c>
      <c r="J897" t="s">
        <v>595</v>
      </c>
    </row>
    <row r="898" spans="1:10" ht="17.100000000000001" customHeight="1">
      <c r="A898" s="34" t="s">
        <v>2495</v>
      </c>
      <c r="B898" t="s">
        <v>628</v>
      </c>
      <c r="C898" s="34" t="s">
        <v>2495</v>
      </c>
      <c r="D898" t="s">
        <v>1885</v>
      </c>
      <c r="E898" s="34" t="s">
        <v>2495</v>
      </c>
      <c r="F898" t="s">
        <v>3387</v>
      </c>
      <c r="G898" s="34" t="s">
        <v>2495</v>
      </c>
      <c r="H898" t="s">
        <v>3771</v>
      </c>
      <c r="I898" s="34" t="s">
        <v>2495</v>
      </c>
      <c r="J898" t="s">
        <v>743</v>
      </c>
    </row>
    <row r="899" spans="1:10" ht="17.100000000000001" customHeight="1">
      <c r="A899" s="34" t="s">
        <v>2496</v>
      </c>
      <c r="B899" t="s">
        <v>3348</v>
      </c>
      <c r="C899" s="34" t="s">
        <v>2496</v>
      </c>
      <c r="D899" t="s">
        <v>2971</v>
      </c>
      <c r="E899" s="34" t="s">
        <v>2496</v>
      </c>
      <c r="F899" t="s">
        <v>3694</v>
      </c>
      <c r="G899" s="34" t="s">
        <v>2496</v>
      </c>
      <c r="H899" t="s">
        <v>1013</v>
      </c>
      <c r="I899" s="34" t="s">
        <v>2496</v>
      </c>
      <c r="J899" t="s">
        <v>1076</v>
      </c>
    </row>
    <row r="900" spans="1:10" ht="17.100000000000001" customHeight="1">
      <c r="A900" s="34" t="s">
        <v>2496</v>
      </c>
      <c r="B900" t="s">
        <v>903</v>
      </c>
      <c r="C900" s="34" t="s">
        <v>2496</v>
      </c>
      <c r="D900" t="s">
        <v>2826</v>
      </c>
      <c r="E900" s="34" t="s">
        <v>2496</v>
      </c>
      <c r="F900" t="s">
        <v>2475</v>
      </c>
      <c r="G900" s="34" t="s">
        <v>2496</v>
      </c>
      <c r="H900" t="s">
        <v>1602</v>
      </c>
      <c r="I900" s="34" t="s">
        <v>2496</v>
      </c>
      <c r="J900" t="s">
        <v>2592</v>
      </c>
    </row>
    <row r="901" spans="1:10" ht="17.100000000000001" customHeight="1">
      <c r="A901" s="34" t="s">
        <v>2497</v>
      </c>
      <c r="B901" t="s">
        <v>3221</v>
      </c>
      <c r="C901" s="34" t="s">
        <v>2497</v>
      </c>
      <c r="D901" t="s">
        <v>1351</v>
      </c>
      <c r="E901" s="34" t="s">
        <v>2497</v>
      </c>
      <c r="F901" t="s">
        <v>3575</v>
      </c>
      <c r="G901" s="34" t="s">
        <v>2497</v>
      </c>
      <c r="H901" t="s">
        <v>1797</v>
      </c>
      <c r="I901" s="34" t="s">
        <v>2497</v>
      </c>
      <c r="J901" t="s">
        <v>1927</v>
      </c>
    </row>
    <row r="902" spans="1:10" ht="17.100000000000001" customHeight="1">
      <c r="A902" s="34" t="s">
        <v>2497</v>
      </c>
      <c r="B902" t="s">
        <v>643</v>
      </c>
      <c r="C902" s="34" t="s">
        <v>2497</v>
      </c>
      <c r="D902" t="s">
        <v>867</v>
      </c>
      <c r="E902" s="34" t="s">
        <v>2497</v>
      </c>
      <c r="F902" t="s">
        <v>2490</v>
      </c>
      <c r="G902" s="34" t="s">
        <v>2497</v>
      </c>
      <c r="H902" t="s">
        <v>911</v>
      </c>
      <c r="I902" s="34" t="s">
        <v>2497</v>
      </c>
      <c r="J902" t="s">
        <v>3394</v>
      </c>
    </row>
    <row r="903" spans="1:10" ht="17.100000000000001" customHeight="1">
      <c r="A903" s="34" t="s">
        <v>2498</v>
      </c>
      <c r="B903" t="s">
        <v>2177</v>
      </c>
      <c r="C903" s="34" t="s">
        <v>2498</v>
      </c>
      <c r="D903" t="s">
        <v>1161</v>
      </c>
      <c r="E903" s="34" t="s">
        <v>2498</v>
      </c>
      <c r="F903" t="s">
        <v>2601</v>
      </c>
      <c r="G903" s="34" t="s">
        <v>2498</v>
      </c>
      <c r="H903" t="s">
        <v>887</v>
      </c>
      <c r="I903" s="34" t="s">
        <v>2498</v>
      </c>
      <c r="J903" t="s">
        <v>2105</v>
      </c>
    </row>
    <row r="904" spans="1:10" ht="17.100000000000001" customHeight="1">
      <c r="A904" s="34" t="s">
        <v>2498</v>
      </c>
      <c r="B904" t="s">
        <v>3674</v>
      </c>
      <c r="C904" s="34" t="s">
        <v>2498</v>
      </c>
      <c r="D904" t="s">
        <v>955</v>
      </c>
      <c r="E904" s="34" t="s">
        <v>2498</v>
      </c>
      <c r="F904" t="s">
        <v>606</v>
      </c>
      <c r="G904" s="34" t="s">
        <v>2498</v>
      </c>
      <c r="H904" t="s">
        <v>2661</v>
      </c>
      <c r="I904" s="34" t="s">
        <v>2498</v>
      </c>
      <c r="J904" t="s">
        <v>1012</v>
      </c>
    </row>
    <row r="905" spans="1:10" ht="17.100000000000001" customHeight="1">
      <c r="A905" s="34" t="s">
        <v>3272</v>
      </c>
      <c r="B905" t="s">
        <v>2785</v>
      </c>
      <c r="C905" s="34" t="s">
        <v>3272</v>
      </c>
      <c r="D905" t="s">
        <v>560</v>
      </c>
      <c r="E905" s="34" t="s">
        <v>3272</v>
      </c>
      <c r="F905" t="s">
        <v>859</v>
      </c>
      <c r="G905" s="34" t="s">
        <v>3272</v>
      </c>
      <c r="H905" t="s">
        <v>3177</v>
      </c>
      <c r="I905" s="34" t="s">
        <v>3272</v>
      </c>
      <c r="J905" t="s">
        <v>1086</v>
      </c>
    </row>
    <row r="906" spans="1:10" ht="17.100000000000001" customHeight="1">
      <c r="A906" s="34" t="s">
        <v>3272</v>
      </c>
      <c r="B906" t="s">
        <v>764</v>
      </c>
      <c r="C906" s="34" t="s">
        <v>3272</v>
      </c>
      <c r="D906" t="s">
        <v>847</v>
      </c>
      <c r="E906" s="34" t="s">
        <v>3272</v>
      </c>
      <c r="F906" t="s">
        <v>1691</v>
      </c>
      <c r="G906" s="34" t="s">
        <v>3272</v>
      </c>
      <c r="H906" t="s">
        <v>827</v>
      </c>
      <c r="I906" s="34" t="s">
        <v>3272</v>
      </c>
      <c r="J906" t="s">
        <v>1085</v>
      </c>
    </row>
    <row r="907" spans="1:10" ht="17.100000000000001" customHeight="1">
      <c r="A907" s="34" t="s">
        <v>3273</v>
      </c>
      <c r="B907" t="s">
        <v>1016</v>
      </c>
      <c r="C907" s="34" t="s">
        <v>3273</v>
      </c>
      <c r="D907" t="s">
        <v>1181</v>
      </c>
      <c r="E907" s="34" t="s">
        <v>3273</v>
      </c>
      <c r="F907" t="s">
        <v>1091</v>
      </c>
      <c r="G907" s="34" t="s">
        <v>3273</v>
      </c>
      <c r="H907" t="s">
        <v>2777</v>
      </c>
      <c r="I907" s="34" t="s">
        <v>3273</v>
      </c>
      <c r="J907" t="s">
        <v>2733</v>
      </c>
    </row>
    <row r="908" spans="1:10" ht="17.100000000000001" customHeight="1">
      <c r="A908" s="34" t="s">
        <v>3273</v>
      </c>
      <c r="B908" t="s">
        <v>1249</v>
      </c>
      <c r="C908" s="34" t="s">
        <v>3273</v>
      </c>
      <c r="D908" t="s">
        <v>1011</v>
      </c>
      <c r="E908" s="34" t="s">
        <v>3273</v>
      </c>
      <c r="F908" t="s">
        <v>995</v>
      </c>
      <c r="G908" s="34" t="s">
        <v>3273</v>
      </c>
      <c r="H908" t="s">
        <v>742</v>
      </c>
      <c r="I908" s="34" t="s">
        <v>3273</v>
      </c>
      <c r="J908" t="s">
        <v>2171</v>
      </c>
    </row>
    <row r="909" spans="1:10" ht="17.100000000000001" customHeight="1">
      <c r="A909" s="34" t="s">
        <v>3274</v>
      </c>
      <c r="B909" t="s">
        <v>692</v>
      </c>
      <c r="C909" s="34" t="s">
        <v>3274</v>
      </c>
      <c r="D909" t="s">
        <v>839</v>
      </c>
      <c r="E909" s="34" t="s">
        <v>3274</v>
      </c>
      <c r="F909" t="s">
        <v>695</v>
      </c>
      <c r="G909" s="34" t="s">
        <v>3274</v>
      </c>
      <c r="H909" t="s">
        <v>2512</v>
      </c>
      <c r="I909" s="34" t="s">
        <v>3274</v>
      </c>
      <c r="J909" t="s">
        <v>2063</v>
      </c>
    </row>
    <row r="910" spans="1:10" ht="17.100000000000001" customHeight="1">
      <c r="A910" s="34" t="s">
        <v>3274</v>
      </c>
      <c r="B910" t="s">
        <v>2947</v>
      </c>
      <c r="C910" s="34" t="s">
        <v>3274</v>
      </c>
      <c r="D910" t="s">
        <v>858</v>
      </c>
      <c r="E910" s="34" t="s">
        <v>3274</v>
      </c>
      <c r="F910" t="s">
        <v>1050</v>
      </c>
      <c r="G910" s="34" t="s">
        <v>3274</v>
      </c>
      <c r="H910" t="s">
        <v>1212</v>
      </c>
      <c r="I910" s="34" t="s">
        <v>3274</v>
      </c>
      <c r="J910" t="s">
        <v>1157</v>
      </c>
    </row>
    <row r="911" spans="1:10" ht="17.100000000000001" customHeight="1">
      <c r="A911" s="34" t="s">
        <v>3275</v>
      </c>
      <c r="B911" t="s">
        <v>885</v>
      </c>
      <c r="C911" s="34" t="s">
        <v>3275</v>
      </c>
      <c r="D911" t="s">
        <v>877</v>
      </c>
      <c r="E911" s="34" t="s">
        <v>3275</v>
      </c>
      <c r="F911" t="s">
        <v>941</v>
      </c>
      <c r="G911" s="34" t="s">
        <v>3275</v>
      </c>
      <c r="H911" t="s">
        <v>3786</v>
      </c>
      <c r="I911" s="34" t="s">
        <v>3275</v>
      </c>
      <c r="J911" t="s">
        <v>908</v>
      </c>
    </row>
    <row r="912" spans="1:10" ht="17.100000000000001" customHeight="1">
      <c r="A912" s="34" t="s">
        <v>3275</v>
      </c>
      <c r="B912" t="s">
        <v>772</v>
      </c>
      <c r="C912" s="34" t="s">
        <v>3275</v>
      </c>
      <c r="D912" t="s">
        <v>2521</v>
      </c>
      <c r="E912" s="34" t="s">
        <v>3275</v>
      </c>
      <c r="F912" t="s">
        <v>834</v>
      </c>
      <c r="G912" s="34" t="s">
        <v>3275</v>
      </c>
      <c r="H912" t="s">
        <v>1176</v>
      </c>
      <c r="I912" s="34" t="s">
        <v>3275</v>
      </c>
      <c r="J912" t="s">
        <v>2593</v>
      </c>
    </row>
    <row r="913" spans="1:10" ht="17.100000000000001" customHeight="1">
      <c r="A913" s="34" t="s">
        <v>3276</v>
      </c>
      <c r="B913" t="s">
        <v>1004</v>
      </c>
      <c r="C913" s="34" t="s">
        <v>3276</v>
      </c>
      <c r="D913" t="s">
        <v>1089</v>
      </c>
      <c r="E913" s="34" t="s">
        <v>3276</v>
      </c>
      <c r="F913" t="s">
        <v>698</v>
      </c>
      <c r="G913" s="34" t="s">
        <v>3276</v>
      </c>
      <c r="H913" t="s">
        <v>997</v>
      </c>
      <c r="I913" s="34" t="s">
        <v>3276</v>
      </c>
      <c r="J913" t="s">
        <v>1152</v>
      </c>
    </row>
    <row r="914" spans="1:10" ht="17.100000000000001" customHeight="1">
      <c r="A914" s="34" t="s">
        <v>3276</v>
      </c>
      <c r="B914" t="s">
        <v>969</v>
      </c>
      <c r="C914" s="34" t="s">
        <v>3276</v>
      </c>
      <c r="D914" t="s">
        <v>836</v>
      </c>
      <c r="E914" s="34" t="s">
        <v>3276</v>
      </c>
      <c r="F914" t="s">
        <v>1103</v>
      </c>
      <c r="G914" s="34" t="s">
        <v>3276</v>
      </c>
      <c r="H914" t="s">
        <v>589</v>
      </c>
      <c r="I914" s="34" t="s">
        <v>3276</v>
      </c>
      <c r="J914" t="s">
        <v>781</v>
      </c>
    </row>
    <row r="915" spans="1:10" ht="17.100000000000001" customHeight="1">
      <c r="A915" s="34" t="s">
        <v>3277</v>
      </c>
      <c r="B915" t="s">
        <v>2351</v>
      </c>
      <c r="C915" s="34" t="s">
        <v>3277</v>
      </c>
      <c r="D915" t="s">
        <v>869</v>
      </c>
      <c r="E915" s="34" t="s">
        <v>3277</v>
      </c>
      <c r="F915" t="s">
        <v>864</v>
      </c>
      <c r="G915" s="34" t="s">
        <v>3277</v>
      </c>
      <c r="H915" t="s">
        <v>872</v>
      </c>
      <c r="I915" s="34" t="s">
        <v>3277</v>
      </c>
      <c r="J915" t="s">
        <v>844</v>
      </c>
    </row>
    <row r="916" spans="1:10" ht="17.100000000000001" customHeight="1">
      <c r="A916" s="34" t="s">
        <v>3277</v>
      </c>
      <c r="B916" t="s">
        <v>3428</v>
      </c>
      <c r="C916" s="34" t="s">
        <v>3277</v>
      </c>
      <c r="D916" t="s">
        <v>884</v>
      </c>
      <c r="E916" s="34" t="s">
        <v>3277</v>
      </c>
      <c r="F916" t="s">
        <v>3245</v>
      </c>
      <c r="G916" s="34" t="s">
        <v>3277</v>
      </c>
      <c r="H916" t="s">
        <v>3767</v>
      </c>
      <c r="I916" s="34" t="s">
        <v>3277</v>
      </c>
      <c r="J916" t="s">
        <v>973</v>
      </c>
    </row>
    <row r="917" spans="1:10" ht="17.100000000000001" customHeight="1">
      <c r="A917" s="34" t="s">
        <v>3278</v>
      </c>
      <c r="B917" t="s">
        <v>879</v>
      </c>
      <c r="C917" s="34" t="s">
        <v>3278</v>
      </c>
      <c r="D917" t="s">
        <v>878</v>
      </c>
      <c r="E917" s="34" t="s">
        <v>3278</v>
      </c>
      <c r="F917" t="s">
        <v>1010</v>
      </c>
      <c r="G917" s="34" t="s">
        <v>3278</v>
      </c>
      <c r="H917" t="s">
        <v>2762</v>
      </c>
      <c r="I917" s="34" t="s">
        <v>3278</v>
      </c>
      <c r="J917" t="s">
        <v>3801</v>
      </c>
    </row>
    <row r="918" spans="1:10" ht="17.100000000000001" customHeight="1">
      <c r="A918" s="34" t="s">
        <v>3278</v>
      </c>
      <c r="B918" t="s">
        <v>1992</v>
      </c>
      <c r="C918" s="34" t="s">
        <v>3278</v>
      </c>
      <c r="D918" t="s">
        <v>747</v>
      </c>
      <c r="E918" s="34" t="s">
        <v>3278</v>
      </c>
      <c r="F918" t="s">
        <v>642</v>
      </c>
      <c r="G918" s="34" t="s">
        <v>3278</v>
      </c>
      <c r="I918" s="34" t="s">
        <v>3278</v>
      </c>
      <c r="J918" t="s">
        <v>3059</v>
      </c>
    </row>
    <row r="919" spans="1:10" ht="17.100000000000001" customHeight="1">
      <c r="A919" s="34" t="s">
        <v>3279</v>
      </c>
      <c r="B919" t="s">
        <v>915</v>
      </c>
      <c r="C919" s="34" t="s">
        <v>3279</v>
      </c>
      <c r="D919" t="s">
        <v>2916</v>
      </c>
      <c r="E919" s="34" t="s">
        <v>3279</v>
      </c>
      <c r="F919" t="s">
        <v>840</v>
      </c>
      <c r="G919" s="34" t="s">
        <v>3279</v>
      </c>
      <c r="I919" s="34" t="s">
        <v>3279</v>
      </c>
      <c r="J919" t="s">
        <v>1970</v>
      </c>
    </row>
    <row r="920" spans="1:10" ht="17.100000000000001" customHeight="1">
      <c r="A920" s="34" t="s">
        <v>3279</v>
      </c>
      <c r="B920" t="s">
        <v>849</v>
      </c>
      <c r="C920" s="34" t="s">
        <v>3279</v>
      </c>
      <c r="D920" t="s">
        <v>754</v>
      </c>
      <c r="E920" s="34" t="s">
        <v>3279</v>
      </c>
      <c r="F920" t="s">
        <v>3687</v>
      </c>
      <c r="G920" s="34" t="s">
        <v>3279</v>
      </c>
      <c r="I920" s="34" t="s">
        <v>3279</v>
      </c>
      <c r="J920" t="s">
        <v>2145</v>
      </c>
    </row>
    <row r="921" spans="1:10" ht="17.100000000000001" customHeight="1">
      <c r="A921" s="34" t="s">
        <v>3280</v>
      </c>
      <c r="B921" t="s">
        <v>2596</v>
      </c>
      <c r="C921" s="34" t="s">
        <v>3280</v>
      </c>
      <c r="D921" t="s">
        <v>720</v>
      </c>
      <c r="E921" s="34" t="s">
        <v>3280</v>
      </c>
      <c r="F921" t="s">
        <v>2305</v>
      </c>
      <c r="G921" s="34" t="s">
        <v>3280</v>
      </c>
      <c r="I921" s="34" t="s">
        <v>3280</v>
      </c>
      <c r="J921" t="s">
        <v>3662</v>
      </c>
    </row>
    <row r="922" spans="1:10" ht="17.100000000000001" customHeight="1">
      <c r="A922" s="34" t="s">
        <v>3280</v>
      </c>
      <c r="B922" t="s">
        <v>2533</v>
      </c>
      <c r="C922" s="34" t="s">
        <v>3280</v>
      </c>
      <c r="D922" t="s">
        <v>919</v>
      </c>
      <c r="E922" s="34" t="s">
        <v>3280</v>
      </c>
      <c r="F922" t="s">
        <v>739</v>
      </c>
      <c r="G922" s="34" t="s">
        <v>3280</v>
      </c>
      <c r="I922" s="34" t="s">
        <v>3280</v>
      </c>
      <c r="J922" t="s">
        <v>1048</v>
      </c>
    </row>
    <row r="923" spans="1:10" ht="17.100000000000001" customHeight="1">
      <c r="A923" s="34" t="s">
        <v>3281</v>
      </c>
      <c r="B923" t="s">
        <v>2454</v>
      </c>
      <c r="C923" s="34" t="s">
        <v>3281</v>
      </c>
      <c r="D923" t="s">
        <v>2806</v>
      </c>
      <c r="E923" s="34" t="s">
        <v>3281</v>
      </c>
      <c r="F923" t="s">
        <v>702</v>
      </c>
      <c r="G923" s="34" t="s">
        <v>3281</v>
      </c>
      <c r="H923" s="10"/>
      <c r="I923" s="34" t="s">
        <v>3281</v>
      </c>
      <c r="J923" t="s">
        <v>663</v>
      </c>
    </row>
    <row r="924" spans="1:10" ht="17.100000000000001" customHeight="1">
      <c r="A924" s="34" t="s">
        <v>3281</v>
      </c>
      <c r="B924" t="s">
        <v>2849</v>
      </c>
      <c r="C924" s="34" t="s">
        <v>3281</v>
      </c>
      <c r="D924" t="s">
        <v>3802</v>
      </c>
      <c r="E924" s="34" t="s">
        <v>3281</v>
      </c>
      <c r="F924" t="s">
        <v>1317</v>
      </c>
      <c r="G924" s="34" t="s">
        <v>3281</v>
      </c>
      <c r="H924" s="10"/>
      <c r="I924" s="34" t="s">
        <v>3281</v>
      </c>
      <c r="J924" t="s">
        <v>669</v>
      </c>
    </row>
    <row r="925" spans="1:10" ht="17.100000000000001" customHeight="1">
      <c r="A925" s="34" t="s">
        <v>3282</v>
      </c>
      <c r="B925" t="s">
        <v>3781</v>
      </c>
      <c r="C925" s="34" t="s">
        <v>3282</v>
      </c>
      <c r="D925" t="s">
        <v>1158</v>
      </c>
      <c r="E925" s="34" t="s">
        <v>3282</v>
      </c>
      <c r="F925" t="s">
        <v>2002</v>
      </c>
      <c r="G925" s="34" t="s">
        <v>3282</v>
      </c>
      <c r="I925" s="34" t="s">
        <v>3282</v>
      </c>
      <c r="J925" t="s">
        <v>640</v>
      </c>
    </row>
    <row r="926" spans="1:10" ht="17.100000000000001" customHeight="1">
      <c r="A926" s="34" t="s">
        <v>3282</v>
      </c>
      <c r="B926" t="s">
        <v>1590</v>
      </c>
      <c r="C926" s="34" t="s">
        <v>3282</v>
      </c>
      <c r="D926" t="s">
        <v>843</v>
      </c>
      <c r="E926" s="34" t="s">
        <v>3282</v>
      </c>
      <c r="F926" t="s">
        <v>533</v>
      </c>
      <c r="G926" s="34" t="s">
        <v>3282</v>
      </c>
      <c r="I926" s="34" t="s">
        <v>3282</v>
      </c>
      <c r="J926" t="s">
        <v>1005</v>
      </c>
    </row>
    <row r="929" spans="1:12" ht="17.100000000000001" customHeight="1">
      <c r="F929" s="9" t="s">
        <v>2899</v>
      </c>
    </row>
    <row r="931" spans="1:12" ht="17.100000000000001" customHeight="1">
      <c r="A931" s="3" t="s">
        <v>3402</v>
      </c>
    </row>
    <row r="932" spans="1:12" ht="17.100000000000001" customHeight="1">
      <c r="A932" s="34" t="s">
        <v>2486</v>
      </c>
      <c r="C932" s="3" t="s">
        <v>3402</v>
      </c>
      <c r="E932" s="3" t="s">
        <v>3402</v>
      </c>
      <c r="G932" s="3" t="s">
        <v>3402</v>
      </c>
      <c r="I932" s="3" t="s">
        <v>3402</v>
      </c>
      <c r="L932" t="s">
        <v>2399</v>
      </c>
    </row>
    <row r="933" spans="1:12" ht="17.100000000000001" customHeight="1">
      <c r="A933" s="34" t="s">
        <v>2487</v>
      </c>
      <c r="B933" t="s">
        <v>2457</v>
      </c>
      <c r="C933" s="34" t="s">
        <v>2486</v>
      </c>
      <c r="D933" t="s">
        <v>3193</v>
      </c>
      <c r="E933" s="34" t="s">
        <v>2486</v>
      </c>
      <c r="F933" t="s">
        <v>2652</v>
      </c>
      <c r="G933" s="34" t="s">
        <v>2486</v>
      </c>
      <c r="H933" t="s">
        <v>2444</v>
      </c>
      <c r="I933" s="34" t="s">
        <v>2486</v>
      </c>
      <c r="J933" t="s">
        <v>2141</v>
      </c>
      <c r="L933" s="3" t="s">
        <v>2628</v>
      </c>
    </row>
    <row r="934" spans="1:12" ht="17.100000000000001" customHeight="1">
      <c r="A934" s="34" t="s">
        <v>2488</v>
      </c>
      <c r="B934" t="s">
        <v>3321</v>
      </c>
      <c r="C934" s="34" t="s">
        <v>2487</v>
      </c>
      <c r="D934" t="s">
        <v>3194</v>
      </c>
      <c r="E934" s="34" t="s">
        <v>2487</v>
      </c>
      <c r="F934" t="s">
        <v>2443</v>
      </c>
      <c r="G934" s="34" t="s">
        <v>2487</v>
      </c>
      <c r="H934" t="s">
        <v>2101</v>
      </c>
      <c r="I934" s="34" t="s">
        <v>2487</v>
      </c>
      <c r="J934" t="s">
        <v>3293</v>
      </c>
      <c r="L934" s="3" t="s">
        <v>1649</v>
      </c>
    </row>
    <row r="935" spans="1:12" ht="17.100000000000001" customHeight="1">
      <c r="A935" s="34" t="s">
        <v>2625</v>
      </c>
      <c r="B935" t="s">
        <v>2114</v>
      </c>
      <c r="C935" s="34" t="s">
        <v>2488</v>
      </c>
      <c r="D935" t="s">
        <v>3697</v>
      </c>
      <c r="E935" s="34" t="s">
        <v>2488</v>
      </c>
      <c r="F935" t="s">
        <v>3341</v>
      </c>
      <c r="G935" s="34" t="s">
        <v>2488</v>
      </c>
      <c r="H935" t="s">
        <v>2951</v>
      </c>
      <c r="I935" s="34" t="s">
        <v>2488</v>
      </c>
      <c r="J935" t="s">
        <v>2896</v>
      </c>
      <c r="K935" s="44"/>
      <c r="L935" s="43" t="s">
        <v>2565</v>
      </c>
    </row>
    <row r="936" spans="1:12" ht="17.100000000000001" customHeight="1">
      <c r="A936" s="34" t="s">
        <v>2626</v>
      </c>
      <c r="B936" t="s">
        <v>2453</v>
      </c>
      <c r="C936" s="34" t="s">
        <v>2625</v>
      </c>
      <c r="D936" t="s">
        <v>2755</v>
      </c>
      <c r="E936" s="34" t="s">
        <v>2625</v>
      </c>
      <c r="F936" t="s">
        <v>2926</v>
      </c>
      <c r="G936" s="34" t="s">
        <v>2625</v>
      </c>
      <c r="H936" t="s">
        <v>3327</v>
      </c>
      <c r="I936" s="34" t="s">
        <v>2625</v>
      </c>
      <c r="J936" t="s">
        <v>1986</v>
      </c>
      <c r="K936" s="44"/>
      <c r="L936" s="43" t="s">
        <v>953</v>
      </c>
    </row>
    <row r="937" spans="1:12" ht="17.100000000000001" customHeight="1">
      <c r="A937" s="34" t="s">
        <v>2627</v>
      </c>
      <c r="B937" t="s">
        <v>3338</v>
      </c>
      <c r="C937" s="34" t="s">
        <v>2626</v>
      </c>
      <c r="D937" t="s">
        <v>2861</v>
      </c>
      <c r="E937" s="34" t="s">
        <v>2626</v>
      </c>
      <c r="F937" t="s">
        <v>2847</v>
      </c>
      <c r="G937" s="34" t="s">
        <v>2626</v>
      </c>
      <c r="H937" t="s">
        <v>2344</v>
      </c>
      <c r="I937" s="34" t="s">
        <v>2626</v>
      </c>
      <c r="J937" t="s">
        <v>2351</v>
      </c>
      <c r="K937" s="44"/>
      <c r="L937" s="43" t="s">
        <v>4650</v>
      </c>
    </row>
    <row r="938" spans="1:12" ht="17.100000000000001" customHeight="1">
      <c r="A938" s="34" t="s">
        <v>2492</v>
      </c>
      <c r="B938" t="s">
        <v>2102</v>
      </c>
      <c r="C938" s="34" t="s">
        <v>2627</v>
      </c>
      <c r="D938" t="s">
        <v>2931</v>
      </c>
      <c r="E938" s="34" t="s">
        <v>2627</v>
      </c>
      <c r="F938" t="s">
        <v>2071</v>
      </c>
      <c r="G938" s="34" t="s">
        <v>2627</v>
      </c>
      <c r="H938" t="s">
        <v>2357</v>
      </c>
      <c r="I938" s="34" t="s">
        <v>2627</v>
      </c>
      <c r="J938" t="s">
        <v>2172</v>
      </c>
      <c r="K938" s="44"/>
      <c r="L938" s="44" t="s">
        <v>1123</v>
      </c>
    </row>
    <row r="939" spans="1:12" ht="17.100000000000001" customHeight="1">
      <c r="A939" s="34" t="s">
        <v>2493</v>
      </c>
      <c r="B939" t="s">
        <v>2116</v>
      </c>
      <c r="C939" s="34" t="s">
        <v>2492</v>
      </c>
      <c r="D939" t="s">
        <v>2146</v>
      </c>
      <c r="E939" s="34" t="s">
        <v>2492</v>
      </c>
      <c r="F939" t="s">
        <v>2645</v>
      </c>
      <c r="G939" s="34" t="s">
        <v>2492</v>
      </c>
      <c r="H939" t="s">
        <v>1129</v>
      </c>
      <c r="I939" s="34" t="s">
        <v>2492</v>
      </c>
      <c r="J939" t="s">
        <v>3345</v>
      </c>
      <c r="L939" s="43" t="s">
        <v>2574</v>
      </c>
    </row>
    <row r="940" spans="1:12" ht="17.100000000000001" customHeight="1">
      <c r="A940" s="34" t="s">
        <v>2494</v>
      </c>
      <c r="B940" t="s">
        <v>2166</v>
      </c>
      <c r="C940" s="34" t="s">
        <v>2493</v>
      </c>
      <c r="D940" t="s">
        <v>2997</v>
      </c>
      <c r="E940" s="34" t="s">
        <v>2493</v>
      </c>
      <c r="F940" t="s">
        <v>2456</v>
      </c>
      <c r="G940" s="34" t="s">
        <v>2493</v>
      </c>
      <c r="H940" t="s">
        <v>2871</v>
      </c>
      <c r="I940" s="34" t="s">
        <v>2493</v>
      </c>
      <c r="J940" t="s">
        <v>2461</v>
      </c>
      <c r="L940" s="44" t="s">
        <v>1489</v>
      </c>
    </row>
    <row r="941" spans="1:12" ht="17.100000000000001" customHeight="1">
      <c r="A941" s="34" t="s">
        <v>2495</v>
      </c>
      <c r="B941" t="s">
        <v>2943</v>
      </c>
      <c r="C941" s="34" t="s">
        <v>2494</v>
      </c>
      <c r="D941" t="s">
        <v>2956</v>
      </c>
      <c r="E941" s="34" t="s">
        <v>2494</v>
      </c>
      <c r="F941" t="s">
        <v>2873</v>
      </c>
      <c r="G941" s="34" t="s">
        <v>2494</v>
      </c>
      <c r="H941" t="s">
        <v>2735</v>
      </c>
      <c r="I941" s="34" t="s">
        <v>2494</v>
      </c>
      <c r="J941" t="s">
        <v>2157</v>
      </c>
      <c r="L941" s="44" t="s">
        <v>2397</v>
      </c>
    </row>
    <row r="942" spans="1:12" ht="17.100000000000001" customHeight="1">
      <c r="A942" s="34" t="s">
        <v>2496</v>
      </c>
      <c r="B942" t="s">
        <v>2465</v>
      </c>
      <c r="C942" s="34" t="s">
        <v>2495</v>
      </c>
      <c r="D942" t="s">
        <v>2650</v>
      </c>
      <c r="E942" s="34" t="s">
        <v>2495</v>
      </c>
      <c r="F942" t="s">
        <v>3624</v>
      </c>
      <c r="G942" s="34" t="s">
        <v>2495</v>
      </c>
      <c r="H942" t="s">
        <v>2178</v>
      </c>
      <c r="I942" s="34" t="s">
        <v>2495</v>
      </c>
      <c r="J942" t="s">
        <v>2350</v>
      </c>
      <c r="L942" s="44" t="s">
        <v>1654</v>
      </c>
    </row>
    <row r="943" spans="1:12" ht="17.100000000000001" customHeight="1">
      <c r="A943" s="34" t="s">
        <v>2497</v>
      </c>
      <c r="B943" t="s">
        <v>2117</v>
      </c>
      <c r="C943" s="34" t="s">
        <v>2496</v>
      </c>
      <c r="D943" t="s">
        <v>2838</v>
      </c>
      <c r="E943" s="34" t="s">
        <v>2496</v>
      </c>
      <c r="F943" t="s">
        <v>2049</v>
      </c>
      <c r="G943" s="34" t="s">
        <v>2496</v>
      </c>
      <c r="H943" t="s">
        <v>2969</v>
      </c>
      <c r="I943" s="34" t="s">
        <v>2496</v>
      </c>
      <c r="J943" t="s">
        <v>2154</v>
      </c>
      <c r="L943" s="3" t="s">
        <v>2610</v>
      </c>
    </row>
    <row r="944" spans="1:12" ht="17.100000000000001" customHeight="1">
      <c r="A944" s="34" t="s">
        <v>2498</v>
      </c>
      <c r="B944" t="s">
        <v>2962</v>
      </c>
      <c r="C944" s="34" t="s">
        <v>2497</v>
      </c>
      <c r="D944" t="s">
        <v>2449</v>
      </c>
      <c r="E944" s="34" t="s">
        <v>2497</v>
      </c>
      <c r="F944" t="s">
        <v>2303</v>
      </c>
      <c r="G944" s="34" t="s">
        <v>2497</v>
      </c>
      <c r="H944" t="s">
        <v>2832</v>
      </c>
      <c r="I944" s="34" t="s">
        <v>2497</v>
      </c>
      <c r="J944" t="s">
        <v>2953</v>
      </c>
      <c r="L944" s="3" t="s">
        <v>2629</v>
      </c>
    </row>
    <row r="945" spans="1:12" ht="17.100000000000001" customHeight="1">
      <c r="A945" s="34" t="s">
        <v>3272</v>
      </c>
      <c r="B945" t="s">
        <v>2288</v>
      </c>
      <c r="C945" s="34" t="s">
        <v>2498</v>
      </c>
      <c r="D945" t="s">
        <v>1998</v>
      </c>
      <c r="E945" s="34" t="s">
        <v>2498</v>
      </c>
      <c r="F945" t="s">
        <v>2413</v>
      </c>
      <c r="G945" s="34" t="s">
        <v>2498</v>
      </c>
      <c r="H945" t="s">
        <v>1319</v>
      </c>
      <c r="I945" s="34" t="s">
        <v>2498</v>
      </c>
      <c r="J945" t="s">
        <v>2329</v>
      </c>
      <c r="L945" s="34" t="s">
        <v>2400</v>
      </c>
    </row>
    <row r="946" spans="1:12" ht="17.100000000000001" customHeight="1">
      <c r="A946" s="34" t="s">
        <v>3273</v>
      </c>
      <c r="B946" t="s">
        <v>2469</v>
      </c>
      <c r="C946" s="34" t="s">
        <v>3272</v>
      </c>
      <c r="D946" t="s">
        <v>3195</v>
      </c>
      <c r="E946" s="34" t="s">
        <v>3272</v>
      </c>
      <c r="F946" t="s">
        <v>2045</v>
      </c>
      <c r="G946" s="34" t="s">
        <v>3272</v>
      </c>
      <c r="H946" t="s">
        <v>2451</v>
      </c>
      <c r="I946" s="34" t="s">
        <v>3272</v>
      </c>
      <c r="J946" t="s">
        <v>2837</v>
      </c>
      <c r="K946" s="44"/>
      <c r="L946" s="43" t="s">
        <v>934</v>
      </c>
    </row>
    <row r="947" spans="1:12" ht="17.100000000000001" customHeight="1">
      <c r="A947" s="34" t="s">
        <v>3274</v>
      </c>
      <c r="B947" t="s">
        <v>2447</v>
      </c>
      <c r="C947" s="34" t="s">
        <v>3273</v>
      </c>
      <c r="D947" t="s">
        <v>2059</v>
      </c>
      <c r="E947" s="34" t="s">
        <v>3273</v>
      </c>
      <c r="F947" t="s">
        <v>2477</v>
      </c>
      <c r="G947" s="34" t="s">
        <v>3273</v>
      </c>
      <c r="H947" t="s">
        <v>2659</v>
      </c>
      <c r="I947" s="34" t="s">
        <v>3273</v>
      </c>
      <c r="J947" t="s">
        <v>3753</v>
      </c>
      <c r="K947" s="44"/>
      <c r="L947" s="43" t="s">
        <v>954</v>
      </c>
    </row>
    <row r="948" spans="1:12" ht="17.100000000000001" customHeight="1">
      <c r="A948" s="34" t="s">
        <v>3275</v>
      </c>
      <c r="B948" t="s">
        <v>2293</v>
      </c>
      <c r="C948" s="34" t="s">
        <v>3274</v>
      </c>
      <c r="D948" t="s">
        <v>2967</v>
      </c>
      <c r="E948" s="34" t="s">
        <v>3274</v>
      </c>
      <c r="F948" t="s">
        <v>1999</v>
      </c>
      <c r="G948" s="34" t="s">
        <v>3274</v>
      </c>
      <c r="H948" t="s">
        <v>2107</v>
      </c>
      <c r="I948" s="34" t="s">
        <v>3274</v>
      </c>
      <c r="J948" t="s">
        <v>3343</v>
      </c>
      <c r="L948" s="3" t="s">
        <v>1119</v>
      </c>
    </row>
    <row r="949" spans="1:12" ht="17.100000000000001" customHeight="1">
      <c r="A949" s="34" t="s">
        <v>3276</v>
      </c>
      <c r="B949" t="s">
        <v>2941</v>
      </c>
      <c r="C949" s="34" t="s">
        <v>3275</v>
      </c>
      <c r="D949" t="s">
        <v>3329</v>
      </c>
      <c r="E949" s="34" t="s">
        <v>3275</v>
      </c>
      <c r="F949" s="10" t="s">
        <v>2173</v>
      </c>
      <c r="G949" s="34" t="s">
        <v>3275</v>
      </c>
      <c r="H949" t="s">
        <v>3326</v>
      </c>
      <c r="I949" s="34" t="s">
        <v>3275</v>
      </c>
      <c r="J949" t="s">
        <v>2975</v>
      </c>
      <c r="L949" s="3" t="s">
        <v>1737</v>
      </c>
    </row>
    <row r="950" spans="1:12" ht="17.100000000000001" customHeight="1">
      <c r="A950" s="34" t="s">
        <v>3277</v>
      </c>
      <c r="B950" t="s">
        <v>1991</v>
      </c>
      <c r="C950" s="34" t="s">
        <v>3276</v>
      </c>
      <c r="D950" t="s">
        <v>2040</v>
      </c>
      <c r="E950" s="34" t="s">
        <v>3276</v>
      </c>
      <c r="F950" t="s">
        <v>2337</v>
      </c>
      <c r="G950" s="34" t="s">
        <v>3276</v>
      </c>
      <c r="H950" t="s">
        <v>2298</v>
      </c>
      <c r="I950" s="34" t="s">
        <v>3276</v>
      </c>
      <c r="J950" t="s">
        <v>2295</v>
      </c>
      <c r="L950" s="3" t="s">
        <v>1655</v>
      </c>
    </row>
    <row r="951" spans="1:12" ht="17.100000000000001" customHeight="1">
      <c r="A951" s="34" t="s">
        <v>3278</v>
      </c>
      <c r="B951" t="s">
        <v>3441</v>
      </c>
      <c r="C951" s="34" t="s">
        <v>3277</v>
      </c>
      <c r="D951" t="s">
        <v>2642</v>
      </c>
      <c r="E951" s="34" t="s">
        <v>3277</v>
      </c>
      <c r="F951" t="s">
        <v>2920</v>
      </c>
      <c r="G951" s="34" t="s">
        <v>3277</v>
      </c>
      <c r="H951" t="s">
        <v>2912</v>
      </c>
      <c r="I951" s="34" t="s">
        <v>3277</v>
      </c>
      <c r="J951" t="s">
        <v>2863</v>
      </c>
      <c r="L951" s="3" t="s">
        <v>1736</v>
      </c>
    </row>
    <row r="952" spans="1:12" ht="17.100000000000001" customHeight="1">
      <c r="A952" s="34" t="s">
        <v>3279</v>
      </c>
      <c r="B952" t="s">
        <v>2111</v>
      </c>
      <c r="C952" s="34" t="s">
        <v>3278</v>
      </c>
      <c r="D952" t="s">
        <v>2734</v>
      </c>
      <c r="E952" s="34" t="s">
        <v>3278</v>
      </c>
      <c r="F952" t="s">
        <v>2744</v>
      </c>
      <c r="G952" s="34" t="s">
        <v>3278</v>
      </c>
      <c r="H952" t="s">
        <v>2641</v>
      </c>
      <c r="I952" s="34" t="s">
        <v>3278</v>
      </c>
      <c r="J952" t="s">
        <v>2864</v>
      </c>
      <c r="L952" s="3" t="s">
        <v>939</v>
      </c>
    </row>
    <row r="953" spans="1:12" ht="17.100000000000001" customHeight="1">
      <c r="A953" s="34" t="s">
        <v>3280</v>
      </c>
      <c r="B953" t="s">
        <v>2955</v>
      </c>
      <c r="C953" s="34" t="s">
        <v>3279</v>
      </c>
      <c r="D953" s="10" t="s">
        <v>2725</v>
      </c>
      <c r="E953" s="34" t="s">
        <v>3279</v>
      </c>
      <c r="F953" t="s">
        <v>2290</v>
      </c>
      <c r="G953" s="34" t="s">
        <v>3279</v>
      </c>
      <c r="H953" t="s">
        <v>2959</v>
      </c>
      <c r="I953" s="34" t="s">
        <v>3279</v>
      </c>
      <c r="J953" t="s">
        <v>2174</v>
      </c>
      <c r="L953" s="3" t="s">
        <v>938</v>
      </c>
    </row>
    <row r="954" spans="1:12" ht="17.100000000000001" customHeight="1">
      <c r="A954" s="34" t="s">
        <v>3281</v>
      </c>
      <c r="B954" t="s">
        <v>2275</v>
      </c>
      <c r="C954" s="34" t="s">
        <v>3280</v>
      </c>
      <c r="D954" t="s">
        <v>3318</v>
      </c>
      <c r="E954" s="34" t="s">
        <v>3280</v>
      </c>
      <c r="F954" t="s">
        <v>2156</v>
      </c>
      <c r="G954" s="34" t="s">
        <v>3280</v>
      </c>
      <c r="H954" t="s">
        <v>2995</v>
      </c>
      <c r="I954" s="34" t="s">
        <v>3280</v>
      </c>
      <c r="J954" t="s">
        <v>2870</v>
      </c>
      <c r="L954" s="3" t="s">
        <v>952</v>
      </c>
    </row>
    <row r="955" spans="1:12" ht="17.100000000000001" customHeight="1">
      <c r="A955" s="34" t="s">
        <v>3282</v>
      </c>
      <c r="B955" t="s">
        <v>2160</v>
      </c>
      <c r="C955" s="34" t="s">
        <v>3281</v>
      </c>
      <c r="D955" t="s">
        <v>3196</v>
      </c>
      <c r="E955" s="34" t="s">
        <v>3281</v>
      </c>
      <c r="F955" t="s">
        <v>2330</v>
      </c>
      <c r="G955" s="34" t="s">
        <v>3281</v>
      </c>
      <c r="H955" t="s">
        <v>1019</v>
      </c>
      <c r="I955" s="34" t="s">
        <v>3281</v>
      </c>
      <c r="J955" t="s">
        <v>3336</v>
      </c>
      <c r="L955" s="3" t="s">
        <v>949</v>
      </c>
    </row>
    <row r="956" spans="1:12" ht="17.100000000000001" customHeight="1">
      <c r="B956" t="s">
        <v>2940</v>
      </c>
      <c r="C956" s="34" t="s">
        <v>3282</v>
      </c>
      <c r="D956" t="s">
        <v>2965</v>
      </c>
      <c r="E956" s="34" t="s">
        <v>3282</v>
      </c>
      <c r="F956" t="s">
        <v>3074</v>
      </c>
      <c r="G956" s="34" t="s">
        <v>3282</v>
      </c>
      <c r="H956" t="s">
        <v>2070</v>
      </c>
      <c r="I956" s="34" t="s">
        <v>3282</v>
      </c>
      <c r="J956" t="s">
        <v>2540</v>
      </c>
      <c r="L956" s="3" t="s">
        <v>1490</v>
      </c>
    </row>
    <row r="959" spans="1:12" ht="17.100000000000001" customHeight="1">
      <c r="A959" s="3" t="s">
        <v>3402</v>
      </c>
    </row>
    <row r="960" spans="1:12" ht="17.100000000000001" customHeight="1">
      <c r="C960" s="3" t="s">
        <v>3402</v>
      </c>
      <c r="E960" s="3" t="s">
        <v>3402</v>
      </c>
      <c r="G960" s="3" t="s">
        <v>3402</v>
      </c>
      <c r="I960" s="3" t="s">
        <v>3402</v>
      </c>
    </row>
    <row r="961" spans="1:10" ht="17.100000000000001" customHeight="1">
      <c r="A961" s="34" t="s">
        <v>2486</v>
      </c>
      <c r="B961" t="s">
        <v>2862</v>
      </c>
      <c r="C961" s="34" t="s">
        <v>2486</v>
      </c>
      <c r="D961" t="s">
        <v>1990</v>
      </c>
      <c r="E961" s="34" t="s">
        <v>2486</v>
      </c>
      <c r="F961" t="s">
        <v>2335</v>
      </c>
      <c r="G961" s="34" t="s">
        <v>2486</v>
      </c>
      <c r="H961" t="s">
        <v>2446</v>
      </c>
      <c r="I961" s="34" t="s">
        <v>2486</v>
      </c>
      <c r="J961" t="s">
        <v>1994</v>
      </c>
    </row>
    <row r="962" spans="1:10" ht="17.100000000000001" customHeight="1">
      <c r="A962" s="34" t="s">
        <v>2487</v>
      </c>
      <c r="B962" t="s">
        <v>3347</v>
      </c>
      <c r="C962" s="34" t="s">
        <v>2487</v>
      </c>
      <c r="D962" t="s">
        <v>2491</v>
      </c>
      <c r="E962" s="34" t="s">
        <v>2487</v>
      </c>
      <c r="F962" s="45" t="s">
        <v>1988</v>
      </c>
      <c r="G962" s="34" t="s">
        <v>2487</v>
      </c>
      <c r="H962" t="s">
        <v>2150</v>
      </c>
      <c r="I962" s="34" t="s">
        <v>2487</v>
      </c>
      <c r="J962" t="s">
        <v>3715</v>
      </c>
    </row>
    <row r="963" spans="1:10" ht="17.100000000000001" customHeight="1">
      <c r="A963" s="34" t="s">
        <v>2488</v>
      </c>
      <c r="B963" t="s">
        <v>1995</v>
      </c>
      <c r="C963" s="34" t="s">
        <v>2488</v>
      </c>
      <c r="D963" t="s">
        <v>2348</v>
      </c>
      <c r="E963" s="34" t="s">
        <v>2488</v>
      </c>
      <c r="F963" t="s">
        <v>3242</v>
      </c>
      <c r="G963" s="34" t="s">
        <v>2488</v>
      </c>
      <c r="H963" t="s">
        <v>2155</v>
      </c>
      <c r="I963" s="34" t="s">
        <v>2488</v>
      </c>
      <c r="J963" t="s">
        <v>2206</v>
      </c>
    </row>
    <row r="964" spans="1:10" ht="17.100000000000001" customHeight="1">
      <c r="A964" s="34" t="s">
        <v>2625</v>
      </c>
      <c r="B964" t="s">
        <v>2758</v>
      </c>
      <c r="C964" s="34" t="s">
        <v>2625</v>
      </c>
      <c r="D964" t="s">
        <v>3269</v>
      </c>
      <c r="E964" s="34" t="s">
        <v>2625</v>
      </c>
      <c r="F964" t="s">
        <v>2657</v>
      </c>
      <c r="G964" s="34" t="s">
        <v>2625</v>
      </c>
      <c r="H964" t="s">
        <v>1908</v>
      </c>
      <c r="I964" s="34" t="s">
        <v>2625</v>
      </c>
      <c r="J964" t="s">
        <v>2949</v>
      </c>
    </row>
    <row r="965" spans="1:10" ht="17.100000000000001" customHeight="1">
      <c r="A965" s="34" t="s">
        <v>2626</v>
      </c>
      <c r="B965" t="s">
        <v>3399</v>
      </c>
      <c r="C965" s="34" t="s">
        <v>2626</v>
      </c>
      <c r="D965" t="s">
        <v>3208</v>
      </c>
      <c r="E965" s="34" t="s">
        <v>2626</v>
      </c>
      <c r="F965" t="s">
        <v>2144</v>
      </c>
      <c r="G965" s="34" t="s">
        <v>2626</v>
      </c>
      <c r="H965" t="s">
        <v>2858</v>
      </c>
      <c r="I965" s="34" t="s">
        <v>2626</v>
      </c>
      <c r="J965" t="s">
        <v>2971</v>
      </c>
    </row>
    <row r="966" spans="1:10" ht="17.100000000000001" customHeight="1">
      <c r="A966" s="34" t="s">
        <v>2627</v>
      </c>
      <c r="B966" t="s">
        <v>3466</v>
      </c>
      <c r="C966" s="34" t="s">
        <v>2627</v>
      </c>
      <c r="D966" t="s">
        <v>1907</v>
      </c>
      <c r="E966" s="34" t="s">
        <v>2627</v>
      </c>
      <c r="F966" t="s">
        <v>2301</v>
      </c>
      <c r="G966" s="34" t="s">
        <v>2627</v>
      </c>
      <c r="H966" t="s">
        <v>2917</v>
      </c>
      <c r="I966" s="34" t="s">
        <v>2627</v>
      </c>
      <c r="J966" t="s">
        <v>2060</v>
      </c>
    </row>
    <row r="967" spans="1:10" ht="17.100000000000001" customHeight="1">
      <c r="A967" s="34" t="s">
        <v>2492</v>
      </c>
      <c r="B967" t="s">
        <v>2056</v>
      </c>
      <c r="C967" s="34" t="s">
        <v>2492</v>
      </c>
      <c r="D967" t="s">
        <v>2339</v>
      </c>
      <c r="E967" s="34" t="s">
        <v>2492</v>
      </c>
      <c r="F967" t="s">
        <v>1184</v>
      </c>
      <c r="G967" s="34" t="s">
        <v>2492</v>
      </c>
      <c r="H967" t="s">
        <v>2162</v>
      </c>
      <c r="I967" s="34" t="s">
        <v>2492</v>
      </c>
      <c r="J967" t="s">
        <v>2605</v>
      </c>
    </row>
    <row r="968" spans="1:10" ht="17.100000000000001" customHeight="1">
      <c r="A968" s="34" t="s">
        <v>2493</v>
      </c>
      <c r="B968" t="s">
        <v>2763</v>
      </c>
      <c r="C968" s="34" t="s">
        <v>2493</v>
      </c>
      <c r="D968" t="s">
        <v>2914</v>
      </c>
      <c r="E968" s="34" t="s">
        <v>2493</v>
      </c>
      <c r="F968" t="s">
        <v>2557</v>
      </c>
      <c r="G968" s="34" t="s">
        <v>2493</v>
      </c>
      <c r="H968" t="s">
        <v>1212</v>
      </c>
      <c r="I968" s="34" t="s">
        <v>2493</v>
      </c>
      <c r="J968" t="s">
        <v>2170</v>
      </c>
    </row>
    <row r="969" spans="1:10" ht="17.100000000000001" customHeight="1">
      <c r="A969" s="34" t="s">
        <v>2494</v>
      </c>
      <c r="B969" t="s">
        <v>2008</v>
      </c>
      <c r="C969" s="34" t="s">
        <v>2494</v>
      </c>
      <c r="D969" t="s">
        <v>2110</v>
      </c>
      <c r="E969" s="34" t="s">
        <v>2494</v>
      </c>
      <c r="F969" t="s">
        <v>1283</v>
      </c>
      <c r="G969" s="34" t="s">
        <v>2494</v>
      </c>
      <c r="H969" t="s">
        <v>2913</v>
      </c>
      <c r="I969" s="34" t="s">
        <v>2494</v>
      </c>
      <c r="J969" t="s">
        <v>2285</v>
      </c>
    </row>
    <row r="970" spans="1:10" ht="17.100000000000001" customHeight="1">
      <c r="A970" s="34" t="s">
        <v>2495</v>
      </c>
      <c r="B970" t="s">
        <v>2742</v>
      </c>
      <c r="C970" s="34" t="s">
        <v>2495</v>
      </c>
      <c r="D970" t="s">
        <v>1996</v>
      </c>
      <c r="E970" s="34" t="s">
        <v>2495</v>
      </c>
      <c r="F970" t="s">
        <v>2007</v>
      </c>
      <c r="G970" s="34" t="s">
        <v>2495</v>
      </c>
      <c r="H970" t="s">
        <v>1232</v>
      </c>
      <c r="I970" s="34" t="s">
        <v>2495</v>
      </c>
      <c r="J970" t="s">
        <v>3233</v>
      </c>
    </row>
    <row r="971" spans="1:10" ht="17.100000000000001" customHeight="1">
      <c r="A971" s="34" t="s">
        <v>2496</v>
      </c>
      <c r="B971" t="s">
        <v>2749</v>
      </c>
      <c r="C971" s="34" t="s">
        <v>2496</v>
      </c>
      <c r="D971" t="s">
        <v>2121</v>
      </c>
      <c r="E971" s="34" t="s">
        <v>2496</v>
      </c>
      <c r="F971" t="s">
        <v>3203</v>
      </c>
      <c r="G971" s="34" t="s">
        <v>2496</v>
      </c>
      <c r="H971" t="s">
        <v>2653</v>
      </c>
      <c r="I971" s="34" t="s">
        <v>2496</v>
      </c>
      <c r="J971" t="s">
        <v>2769</v>
      </c>
    </row>
    <row r="972" spans="1:10" ht="17.100000000000001" customHeight="1">
      <c r="A972" s="34" t="s">
        <v>2497</v>
      </c>
      <c r="B972" t="s">
        <v>2105</v>
      </c>
      <c r="C972" s="34" t="s">
        <v>2497</v>
      </c>
      <c r="D972" t="s">
        <v>2869</v>
      </c>
      <c r="E972" s="34" t="s">
        <v>2497</v>
      </c>
      <c r="F972" t="s">
        <v>2974</v>
      </c>
      <c r="G972" s="34" t="s">
        <v>2497</v>
      </c>
      <c r="H972" t="s">
        <v>2825</v>
      </c>
      <c r="I972" s="34" t="s">
        <v>2497</v>
      </c>
      <c r="J972" t="s">
        <v>1027</v>
      </c>
    </row>
    <row r="973" spans="1:10" ht="17.100000000000001" customHeight="1">
      <c r="A973" s="34" t="s">
        <v>2498</v>
      </c>
      <c r="B973" t="s">
        <v>2291</v>
      </c>
      <c r="C973" s="34" t="s">
        <v>2498</v>
      </c>
      <c r="D973" t="s">
        <v>1149</v>
      </c>
      <c r="E973" s="34" t="s">
        <v>2498</v>
      </c>
      <c r="F973" t="s">
        <v>2474</v>
      </c>
      <c r="G973" s="34" t="s">
        <v>2498</v>
      </c>
      <c r="H973" t="s">
        <v>1803</v>
      </c>
      <c r="I973" s="34" t="s">
        <v>2498</v>
      </c>
      <c r="J973" t="s">
        <v>2455</v>
      </c>
    </row>
    <row r="974" spans="1:10" ht="17.100000000000001" customHeight="1">
      <c r="A974" s="34" t="s">
        <v>3272</v>
      </c>
      <c r="B974" t="s">
        <v>2865</v>
      </c>
      <c r="C974" s="34" t="s">
        <v>3272</v>
      </c>
      <c r="D974" t="s">
        <v>2149</v>
      </c>
      <c r="E974" s="34" t="s">
        <v>3272</v>
      </c>
      <c r="F974" t="s">
        <v>2482</v>
      </c>
      <c r="G974" s="34" t="s">
        <v>3272</v>
      </c>
      <c r="H974" t="s">
        <v>2176</v>
      </c>
      <c r="I974" s="34" t="s">
        <v>3272</v>
      </c>
      <c r="J974" t="s">
        <v>2050</v>
      </c>
    </row>
    <row r="975" spans="1:10" ht="17.100000000000001" customHeight="1">
      <c r="A975" s="34" t="s">
        <v>3273</v>
      </c>
      <c r="B975" t="s">
        <v>2061</v>
      </c>
      <c r="C975" s="34" t="s">
        <v>3273</v>
      </c>
      <c r="D975" t="s">
        <v>2109</v>
      </c>
      <c r="E975" s="34" t="s">
        <v>3273</v>
      </c>
      <c r="F975" t="s">
        <v>2467</v>
      </c>
      <c r="G975" s="34" t="s">
        <v>3273</v>
      </c>
      <c r="H975" t="s">
        <v>3630</v>
      </c>
      <c r="I975" s="34" t="s">
        <v>3273</v>
      </c>
      <c r="J975" t="s">
        <v>3502</v>
      </c>
    </row>
    <row r="976" spans="1:10" ht="17.100000000000001" customHeight="1">
      <c r="A976" s="34" t="s">
        <v>3274</v>
      </c>
      <c r="B976" t="s">
        <v>2751</v>
      </c>
      <c r="C976" s="34" t="s">
        <v>3274</v>
      </c>
      <c r="D976" t="s">
        <v>2300</v>
      </c>
      <c r="E976" s="34" t="s">
        <v>3274</v>
      </c>
      <c r="F976" t="s">
        <v>2636</v>
      </c>
      <c r="G976" s="34" t="s">
        <v>3274</v>
      </c>
      <c r="H976" t="s">
        <v>3241</v>
      </c>
      <c r="I976" s="34" t="s">
        <v>3274</v>
      </c>
      <c r="J976" t="s">
        <v>1043</v>
      </c>
    </row>
    <row r="977" spans="1:10" ht="17.100000000000001" customHeight="1">
      <c r="A977" s="34" t="s">
        <v>3275</v>
      </c>
      <c r="B977" t="s">
        <v>2927</v>
      </c>
      <c r="C977" s="34" t="s">
        <v>3275</v>
      </c>
      <c r="D977" t="s">
        <v>2143</v>
      </c>
      <c r="E977" s="34" t="s">
        <v>3275</v>
      </c>
      <c r="F977" t="s">
        <v>2051</v>
      </c>
      <c r="G977" s="34" t="s">
        <v>3275</v>
      </c>
      <c r="H977" t="s">
        <v>2179</v>
      </c>
      <c r="I977" s="34" t="s">
        <v>3275</v>
      </c>
      <c r="J977" t="s">
        <v>3346</v>
      </c>
    </row>
    <row r="978" spans="1:10" ht="17.100000000000001" customHeight="1">
      <c r="A978" s="34" t="s">
        <v>3276</v>
      </c>
      <c r="B978" t="s">
        <v>2296</v>
      </c>
      <c r="C978" s="34" t="s">
        <v>3276</v>
      </c>
      <c r="D978" t="s">
        <v>2332</v>
      </c>
      <c r="E978" s="34" t="s">
        <v>3276</v>
      </c>
      <c r="F978" t="s">
        <v>3325</v>
      </c>
      <c r="G978" s="34" t="s">
        <v>3276</v>
      </c>
      <c r="H978" t="s">
        <v>2733</v>
      </c>
      <c r="I978" s="34" t="s">
        <v>3276</v>
      </c>
      <c r="J978" t="s">
        <v>3755</v>
      </c>
    </row>
    <row r="979" spans="1:10" ht="17.100000000000001" customHeight="1">
      <c r="A979" s="34" t="s">
        <v>3277</v>
      </c>
      <c r="B979" t="s">
        <v>2761</v>
      </c>
      <c r="C979" s="34" t="s">
        <v>3277</v>
      </c>
      <c r="D979" t="s">
        <v>1248</v>
      </c>
      <c r="E979" s="34" t="s">
        <v>3277</v>
      </c>
      <c r="F979" t="s">
        <v>1987</v>
      </c>
      <c r="G979" s="34" t="s">
        <v>3277</v>
      </c>
      <c r="H979" t="s">
        <v>1584</v>
      </c>
      <c r="I979" s="34" t="s">
        <v>3277</v>
      </c>
      <c r="J979" t="s">
        <v>3334</v>
      </c>
    </row>
    <row r="980" spans="1:10" ht="17.100000000000001" customHeight="1">
      <c r="A980" s="34" t="s">
        <v>3278</v>
      </c>
      <c r="B980" t="s">
        <v>2177</v>
      </c>
      <c r="C980" s="34" t="s">
        <v>3278</v>
      </c>
      <c r="D980" t="s">
        <v>2052</v>
      </c>
      <c r="E980" s="34" t="s">
        <v>3278</v>
      </c>
      <c r="F980" t="s">
        <v>3335</v>
      </c>
      <c r="G980" s="34" t="s">
        <v>3278</v>
      </c>
      <c r="H980" t="s">
        <v>2408</v>
      </c>
      <c r="I980" s="34" t="s">
        <v>3278</v>
      </c>
      <c r="J980" t="s">
        <v>1997</v>
      </c>
    </row>
    <row r="981" spans="1:10" ht="17.100000000000001" customHeight="1">
      <c r="A981" s="34" t="s">
        <v>3279</v>
      </c>
      <c r="B981" t="s">
        <v>3629</v>
      </c>
      <c r="C981" s="34" t="s">
        <v>3279</v>
      </c>
      <c r="D981" t="s">
        <v>2921</v>
      </c>
      <c r="E981" s="34" t="s">
        <v>3279</v>
      </c>
      <c r="F981" t="s">
        <v>2924</v>
      </c>
      <c r="G981" s="34" t="s">
        <v>3279</v>
      </c>
      <c r="H981" t="s">
        <v>3340</v>
      </c>
      <c r="I981" s="34" t="s">
        <v>3279</v>
      </c>
      <c r="J981" t="s">
        <v>3315</v>
      </c>
    </row>
    <row r="982" spans="1:10" ht="17.100000000000001" customHeight="1">
      <c r="A982" s="34" t="s">
        <v>3280</v>
      </c>
      <c r="B982" t="s">
        <v>3754</v>
      </c>
      <c r="C982" s="34" t="s">
        <v>3280</v>
      </c>
      <c r="D982" t="s">
        <v>2929</v>
      </c>
      <c r="E982" s="34" t="s">
        <v>3280</v>
      </c>
      <c r="F982" t="s">
        <v>2119</v>
      </c>
      <c r="G982" s="34" t="s">
        <v>3280</v>
      </c>
      <c r="H982" t="s">
        <v>2768</v>
      </c>
      <c r="I982" s="34" t="s">
        <v>3280</v>
      </c>
      <c r="J982" t="s">
        <v>2961</v>
      </c>
    </row>
    <row r="983" spans="1:10" ht="17.100000000000001" customHeight="1">
      <c r="A983" s="34" t="s">
        <v>3281</v>
      </c>
      <c r="B983" t="s">
        <v>2915</v>
      </c>
      <c r="C983" s="34" t="s">
        <v>3281</v>
      </c>
      <c r="D983" t="s">
        <v>3581</v>
      </c>
      <c r="E983" s="34" t="s">
        <v>3281</v>
      </c>
      <c r="F983" t="s">
        <v>3319</v>
      </c>
      <c r="G983" s="34" t="s">
        <v>3281</v>
      </c>
      <c r="H983" t="s">
        <v>1606</v>
      </c>
      <c r="I983" s="34" t="s">
        <v>3281</v>
      </c>
      <c r="J983" t="s">
        <v>2925</v>
      </c>
    </row>
    <row r="984" spans="1:10" ht="17.100000000000001" customHeight="1">
      <c r="A984" s="34" t="s">
        <v>3282</v>
      </c>
      <c r="B984" t="s">
        <v>2835</v>
      </c>
      <c r="C984" s="34" t="s">
        <v>3282</v>
      </c>
      <c r="D984" t="s">
        <v>2640</v>
      </c>
      <c r="E984" s="34" t="s">
        <v>3282</v>
      </c>
      <c r="F984" t="s">
        <v>2164</v>
      </c>
      <c r="G984" s="34" t="s">
        <v>3282</v>
      </c>
      <c r="H984" t="s">
        <v>3465</v>
      </c>
      <c r="I984" s="34" t="s">
        <v>3282</v>
      </c>
      <c r="J984" t="s">
        <v>2151</v>
      </c>
    </row>
    <row r="985" spans="1:10" ht="17.100000000000001" customHeight="1">
      <c r="H985" s="10"/>
    </row>
    <row r="986" spans="1:10" ht="17.100000000000001" customHeight="1">
      <c r="A986" s="3"/>
      <c r="C986" s="3"/>
      <c r="E986" s="3"/>
      <c r="G986" s="3"/>
      <c r="I986" s="3"/>
    </row>
    <row r="987" spans="1:10" ht="17.100000000000001" customHeight="1">
      <c r="A987" s="3"/>
      <c r="C987" s="3"/>
      <c r="E987" s="3"/>
      <c r="G987" s="3"/>
      <c r="I987" s="3"/>
    </row>
    <row r="988" spans="1:10" ht="17.100000000000001" customHeight="1">
      <c r="A988" s="3" t="s">
        <v>2229</v>
      </c>
      <c r="C988" s="3" t="s">
        <v>2229</v>
      </c>
      <c r="E988" s="3" t="s">
        <v>2229</v>
      </c>
      <c r="G988" s="3" t="s">
        <v>2229</v>
      </c>
      <c r="I988" s="3" t="s">
        <v>2229</v>
      </c>
    </row>
    <row r="989" spans="1:10" ht="17.100000000000001" customHeight="1">
      <c r="A989" s="34" t="s">
        <v>2486</v>
      </c>
      <c r="B989" t="s">
        <v>3670</v>
      </c>
      <c r="C989" s="34" t="s">
        <v>2486</v>
      </c>
      <c r="D989" t="s">
        <v>2938</v>
      </c>
      <c r="E989" s="34" t="s">
        <v>2486</v>
      </c>
      <c r="F989" t="s">
        <v>2471</v>
      </c>
      <c r="G989" s="34" t="s">
        <v>2486</v>
      </c>
      <c r="H989" t="s">
        <v>2782</v>
      </c>
      <c r="I989" s="34" t="s">
        <v>2486</v>
      </c>
      <c r="J989" t="s">
        <v>3799</v>
      </c>
    </row>
    <row r="990" spans="1:10" ht="17.100000000000001" customHeight="1">
      <c r="A990" s="34" t="s">
        <v>2486</v>
      </c>
      <c r="B990" t="s">
        <v>2746</v>
      </c>
      <c r="C990" s="34" t="s">
        <v>2486</v>
      </c>
      <c r="D990" t="s">
        <v>1148</v>
      </c>
      <c r="E990" s="34" t="s">
        <v>2486</v>
      </c>
      <c r="F990" t="s">
        <v>3800</v>
      </c>
      <c r="G990" s="34" t="s">
        <v>2486</v>
      </c>
      <c r="H990" t="s">
        <v>3328</v>
      </c>
      <c r="I990" s="34" t="s">
        <v>2486</v>
      </c>
      <c r="J990" t="s">
        <v>3705</v>
      </c>
    </row>
    <row r="991" spans="1:10" ht="17.100000000000001" customHeight="1">
      <c r="A991" s="34" t="s">
        <v>2487</v>
      </c>
      <c r="B991" t="s">
        <v>3793</v>
      </c>
      <c r="C991" s="34" t="s">
        <v>2487</v>
      </c>
      <c r="D991" t="s">
        <v>2957</v>
      </c>
      <c r="E991" s="34" t="s">
        <v>2487</v>
      </c>
      <c r="F991" t="s">
        <v>3320</v>
      </c>
      <c r="G991" s="34" t="s">
        <v>2487</v>
      </c>
      <c r="H991" t="s">
        <v>3593</v>
      </c>
      <c r="I991" s="34" t="s">
        <v>2487</v>
      </c>
      <c r="J991" t="s">
        <v>2278</v>
      </c>
    </row>
    <row r="992" spans="1:10" ht="17.100000000000001" customHeight="1">
      <c r="A992" s="34" t="s">
        <v>2487</v>
      </c>
      <c r="B992" t="s">
        <v>3769</v>
      </c>
      <c r="C992" s="34" t="s">
        <v>2487</v>
      </c>
      <c r="D992" t="s">
        <v>2647</v>
      </c>
      <c r="E992" s="34" t="s">
        <v>2487</v>
      </c>
      <c r="F992" t="s">
        <v>3344</v>
      </c>
      <c r="G992" s="34" t="s">
        <v>2487</v>
      </c>
      <c r="H992" t="s">
        <v>3692</v>
      </c>
      <c r="I992" s="34" t="s">
        <v>2487</v>
      </c>
      <c r="J992" t="s">
        <v>3693</v>
      </c>
    </row>
    <row r="993" spans="1:10" ht="17.100000000000001" customHeight="1">
      <c r="A993" s="34" t="s">
        <v>2488</v>
      </c>
      <c r="B993" t="s">
        <v>2958</v>
      </c>
      <c r="C993" s="34" t="s">
        <v>2488</v>
      </c>
      <c r="D993" t="s">
        <v>3710</v>
      </c>
      <c r="E993" s="34" t="s">
        <v>2488</v>
      </c>
      <c r="F993" t="s">
        <v>1132</v>
      </c>
      <c r="G993" s="34" t="s">
        <v>2488</v>
      </c>
      <c r="H993" t="s">
        <v>1985</v>
      </c>
      <c r="I993" s="34" t="s">
        <v>2488</v>
      </c>
      <c r="J993" t="s">
        <v>1974</v>
      </c>
    </row>
    <row r="994" spans="1:10" ht="17.100000000000001" customHeight="1">
      <c r="A994" s="34" t="s">
        <v>2488</v>
      </c>
      <c r="B994" t="s">
        <v>2833</v>
      </c>
      <c r="C994" s="34" t="s">
        <v>2488</v>
      </c>
      <c r="D994" t="s">
        <v>2922</v>
      </c>
      <c r="E994" s="34" t="s">
        <v>2488</v>
      </c>
      <c r="F994" t="s">
        <v>3773</v>
      </c>
      <c r="G994" s="34" t="s">
        <v>2488</v>
      </c>
      <c r="H994" t="s">
        <v>2736</v>
      </c>
      <c r="I994" s="34" t="s">
        <v>2488</v>
      </c>
      <c r="J994" t="s">
        <v>2356</v>
      </c>
    </row>
    <row r="995" spans="1:10" ht="17.100000000000001" customHeight="1">
      <c r="A995" s="34" t="s">
        <v>2625</v>
      </c>
      <c r="B995" t="s">
        <v>2152</v>
      </c>
      <c r="C995" s="34" t="s">
        <v>2625</v>
      </c>
      <c r="D995" t="s">
        <v>3541</v>
      </c>
      <c r="E995" s="34" t="s">
        <v>2625</v>
      </c>
      <c r="F995" t="s">
        <v>3100</v>
      </c>
      <c r="G995" s="34" t="s">
        <v>2625</v>
      </c>
      <c r="H995" t="s">
        <v>3467</v>
      </c>
      <c r="I995" s="34" t="s">
        <v>2625</v>
      </c>
      <c r="J995" t="s">
        <v>2767</v>
      </c>
    </row>
    <row r="996" spans="1:10" ht="17.100000000000001" customHeight="1">
      <c r="A996" s="34" t="s">
        <v>2625</v>
      </c>
      <c r="B996" t="s">
        <v>2829</v>
      </c>
      <c r="C996" s="34" t="s">
        <v>2625</v>
      </c>
      <c r="D996" t="s">
        <v>2649</v>
      </c>
      <c r="E996" s="34" t="s">
        <v>2625</v>
      </c>
      <c r="F996" t="s">
        <v>3689</v>
      </c>
      <c r="G996" s="34" t="s">
        <v>2625</v>
      </c>
      <c r="H996" t="s">
        <v>3136</v>
      </c>
      <c r="I996" s="34" t="s">
        <v>2625</v>
      </c>
      <c r="J996" t="s">
        <v>2169</v>
      </c>
    </row>
    <row r="997" spans="1:10" ht="17.100000000000001" customHeight="1">
      <c r="A997" s="34" t="s">
        <v>2626</v>
      </c>
      <c r="B997" t="s">
        <v>3691</v>
      </c>
      <c r="C997" s="34" t="s">
        <v>2626</v>
      </c>
      <c r="D997" t="s">
        <v>2442</v>
      </c>
      <c r="E997" s="34" t="s">
        <v>2626</v>
      </c>
      <c r="F997" t="s">
        <v>2933</v>
      </c>
      <c r="G997" s="34" t="s">
        <v>2626</v>
      </c>
      <c r="H997" t="s">
        <v>3615</v>
      </c>
      <c r="I997" s="34" t="s">
        <v>2626</v>
      </c>
      <c r="J997" t="s">
        <v>2771</v>
      </c>
    </row>
    <row r="998" spans="1:10" ht="17.100000000000001" customHeight="1">
      <c r="A998" s="34" t="s">
        <v>2626</v>
      </c>
      <c r="B998" t="s">
        <v>2952</v>
      </c>
      <c r="C998" s="34" t="s">
        <v>2626</v>
      </c>
      <c r="D998" t="s">
        <v>3683</v>
      </c>
      <c r="E998" s="34" t="s">
        <v>2626</v>
      </c>
      <c r="F998" t="s">
        <v>2960</v>
      </c>
      <c r="G998" s="34" t="s">
        <v>2626</v>
      </c>
      <c r="H998" t="s">
        <v>3770</v>
      </c>
      <c r="I998" s="34" t="s">
        <v>2626</v>
      </c>
      <c r="J998" t="s">
        <v>2774</v>
      </c>
    </row>
    <row r="999" spans="1:10" ht="17.100000000000001" customHeight="1">
      <c r="A999" s="34" t="s">
        <v>2627</v>
      </c>
      <c r="B999" t="s">
        <v>3677</v>
      </c>
      <c r="C999" s="34" t="s">
        <v>2627</v>
      </c>
      <c r="D999" t="s">
        <v>1242</v>
      </c>
      <c r="E999" s="34" t="s">
        <v>2627</v>
      </c>
      <c r="F999" t="s">
        <v>2331</v>
      </c>
      <c r="G999" s="34" t="s">
        <v>2627</v>
      </c>
      <c r="H999" t="s">
        <v>3175</v>
      </c>
      <c r="I999" s="34" t="s">
        <v>2627</v>
      </c>
      <c r="J999" t="s">
        <v>2841</v>
      </c>
    </row>
    <row r="1000" spans="1:10" ht="17.100000000000001" customHeight="1">
      <c r="A1000" s="34" t="s">
        <v>2627</v>
      </c>
      <c r="B1000" t="s">
        <v>2850</v>
      </c>
      <c r="C1000" s="34" t="s">
        <v>2627</v>
      </c>
      <c r="D1000" t="s">
        <v>2068</v>
      </c>
      <c r="E1000" s="34" t="s">
        <v>2627</v>
      </c>
      <c r="F1000" t="s">
        <v>2779</v>
      </c>
      <c r="G1000" s="34" t="s">
        <v>2627</v>
      </c>
      <c r="H1000" t="s">
        <v>2305</v>
      </c>
      <c r="I1000" s="34" t="s">
        <v>2627</v>
      </c>
      <c r="J1000" t="s">
        <v>2454</v>
      </c>
    </row>
    <row r="1001" spans="1:10" ht="17.100000000000001" customHeight="1">
      <c r="A1001" s="34" t="s">
        <v>2492</v>
      </c>
      <c r="B1001" t="s">
        <v>3228</v>
      </c>
      <c r="C1001" s="34" t="s">
        <v>2492</v>
      </c>
      <c r="D1001" t="s">
        <v>2730</v>
      </c>
      <c r="E1001" s="34" t="s">
        <v>2492</v>
      </c>
      <c r="F1001" t="s">
        <v>1975</v>
      </c>
      <c r="G1001" s="34" t="s">
        <v>2492</v>
      </c>
      <c r="H1001" t="s">
        <v>2001</v>
      </c>
      <c r="I1001" s="34" t="s">
        <v>2492</v>
      </c>
      <c r="J1001" t="s">
        <v>3174</v>
      </c>
    </row>
    <row r="1002" spans="1:10" ht="17.100000000000001" customHeight="1">
      <c r="A1002" s="34" t="s">
        <v>2492</v>
      </c>
      <c r="B1002" t="s">
        <v>3102</v>
      </c>
      <c r="C1002" s="34" t="s">
        <v>2492</v>
      </c>
      <c r="D1002" t="s">
        <v>2168</v>
      </c>
      <c r="E1002" s="34" t="s">
        <v>2492</v>
      </c>
      <c r="F1002" t="s">
        <v>3659</v>
      </c>
      <c r="G1002" s="34" t="s">
        <v>2492</v>
      </c>
      <c r="H1002" t="s">
        <v>3806</v>
      </c>
      <c r="I1002" s="34" t="s">
        <v>2492</v>
      </c>
      <c r="J1002" t="s">
        <v>2968</v>
      </c>
    </row>
    <row r="1003" spans="1:10" ht="17.100000000000001" customHeight="1">
      <c r="A1003" s="34" t="s">
        <v>2493</v>
      </c>
      <c r="B1003" t="s">
        <v>2830</v>
      </c>
      <c r="C1003" s="34" t="s">
        <v>2493</v>
      </c>
      <c r="D1003" t="s">
        <v>2464</v>
      </c>
      <c r="E1003" s="34" t="s">
        <v>2493</v>
      </c>
      <c r="F1003" t="s">
        <v>2780</v>
      </c>
      <c r="G1003" s="34" t="s">
        <v>2493</v>
      </c>
      <c r="H1003" t="s">
        <v>1312</v>
      </c>
      <c r="I1003" s="34" t="s">
        <v>2493</v>
      </c>
      <c r="J1003" t="s">
        <v>2930</v>
      </c>
    </row>
    <row r="1004" spans="1:10" ht="17.100000000000001" customHeight="1">
      <c r="A1004" s="34" t="s">
        <v>2493</v>
      </c>
      <c r="B1004" t="s">
        <v>2002</v>
      </c>
      <c r="C1004" s="34" t="s">
        <v>2493</v>
      </c>
      <c r="D1004" t="s">
        <v>2279</v>
      </c>
      <c r="E1004" s="34" t="s">
        <v>2493</v>
      </c>
      <c r="F1004" t="s">
        <v>2655</v>
      </c>
      <c r="G1004" s="34" t="s">
        <v>2493</v>
      </c>
      <c r="H1004" t="s">
        <v>2754</v>
      </c>
      <c r="I1004" s="34" t="s">
        <v>2493</v>
      </c>
      <c r="J1004" t="s">
        <v>2043</v>
      </c>
    </row>
    <row r="1005" spans="1:10" ht="17.100000000000001" customHeight="1">
      <c r="A1005" s="34" t="s">
        <v>2494</v>
      </c>
      <c r="B1005" t="s">
        <v>3803</v>
      </c>
      <c r="C1005" s="34" t="s">
        <v>2494</v>
      </c>
      <c r="D1005" t="s">
        <v>2063</v>
      </c>
      <c r="E1005" s="34" t="s">
        <v>2494</v>
      </c>
      <c r="F1005" t="s">
        <v>3676</v>
      </c>
      <c r="G1005" s="34" t="s">
        <v>2494</v>
      </c>
      <c r="H1005" t="s">
        <v>2336</v>
      </c>
      <c r="I1005" s="34" t="s">
        <v>2494</v>
      </c>
      <c r="J1005" t="s">
        <v>2826</v>
      </c>
    </row>
    <row r="1006" spans="1:10" ht="17.100000000000001" customHeight="1">
      <c r="A1006" s="34" t="s">
        <v>2494</v>
      </c>
      <c r="B1006" t="s">
        <v>3791</v>
      </c>
      <c r="C1006" s="34" t="s">
        <v>2494</v>
      </c>
      <c r="D1006" t="s">
        <v>2067</v>
      </c>
      <c r="E1006" s="34" t="s">
        <v>2494</v>
      </c>
      <c r="F1006" t="s">
        <v>3795</v>
      </c>
      <c r="G1006" s="34" t="s">
        <v>2494</v>
      </c>
      <c r="H1006" t="s">
        <v>2346</v>
      </c>
      <c r="I1006" s="34" t="s">
        <v>2494</v>
      </c>
      <c r="J1006" t="s">
        <v>3767</v>
      </c>
    </row>
    <row r="1007" spans="1:10" ht="17.100000000000001" customHeight="1">
      <c r="A1007" s="34" t="s">
        <v>2495</v>
      </c>
      <c r="B1007" t="s">
        <v>2338</v>
      </c>
      <c r="C1007" s="34" t="s">
        <v>2495</v>
      </c>
      <c r="D1007" t="s">
        <v>3766</v>
      </c>
      <c r="E1007" s="34" t="s">
        <v>2495</v>
      </c>
      <c r="F1007" t="s">
        <v>3792</v>
      </c>
      <c r="G1007" s="34" t="s">
        <v>2495</v>
      </c>
      <c r="H1007" t="s">
        <v>3595</v>
      </c>
      <c r="I1007" s="34" t="s">
        <v>2495</v>
      </c>
      <c r="J1007" t="s">
        <v>2475</v>
      </c>
    </row>
    <row r="1008" spans="1:10" ht="17.100000000000001" customHeight="1">
      <c r="A1008" s="34" t="s">
        <v>2495</v>
      </c>
      <c r="B1008" t="s">
        <v>2638</v>
      </c>
      <c r="C1008" s="34" t="s">
        <v>2495</v>
      </c>
      <c r="D1008" t="s">
        <v>2280</v>
      </c>
      <c r="E1008" s="34" t="s">
        <v>2495</v>
      </c>
      <c r="F1008" t="s">
        <v>3231</v>
      </c>
      <c r="G1008" s="34" t="s">
        <v>2495</v>
      </c>
      <c r="H1008" t="s">
        <v>3690</v>
      </c>
      <c r="I1008" s="34" t="s">
        <v>2495</v>
      </c>
      <c r="J1008" t="s">
        <v>3232</v>
      </c>
    </row>
    <row r="1009" spans="1:10" ht="17.100000000000001" customHeight="1">
      <c r="A1009" s="34" t="s">
        <v>2496</v>
      </c>
      <c r="B1009" t="s">
        <v>2773</v>
      </c>
      <c r="C1009" s="34" t="s">
        <v>2496</v>
      </c>
      <c r="D1009" t="s">
        <v>3679</v>
      </c>
      <c r="E1009" s="34" t="s">
        <v>2496</v>
      </c>
      <c r="F1009" t="s">
        <v>1315</v>
      </c>
      <c r="G1009" s="34" t="s">
        <v>2496</v>
      </c>
      <c r="H1009" t="s">
        <v>2764</v>
      </c>
      <c r="I1009" s="34" t="s">
        <v>2496</v>
      </c>
      <c r="J1009" t="s">
        <v>2842</v>
      </c>
    </row>
    <row r="1010" spans="1:10" ht="17.100000000000001" customHeight="1">
      <c r="A1010" s="34" t="s">
        <v>2496</v>
      </c>
      <c r="B1010" t="s">
        <v>2866</v>
      </c>
      <c r="C1010" s="34" t="s">
        <v>2496</v>
      </c>
      <c r="D1010" t="s">
        <v>1024</v>
      </c>
      <c r="E1010" s="34" t="s">
        <v>2496</v>
      </c>
      <c r="F1010" t="s">
        <v>3772</v>
      </c>
      <c r="G1010" s="34" t="s">
        <v>2496</v>
      </c>
      <c r="H1010" t="s">
        <v>2065</v>
      </c>
      <c r="I1010" s="34" t="s">
        <v>2496</v>
      </c>
    </row>
    <row r="1011" spans="1:10" ht="17.100000000000001" customHeight="1">
      <c r="A1011" s="34" t="s">
        <v>2497</v>
      </c>
      <c r="B1011" t="s">
        <v>2781</v>
      </c>
      <c r="C1011" s="34" t="s">
        <v>2497</v>
      </c>
      <c r="D1011" t="s">
        <v>3662</v>
      </c>
      <c r="E1011" s="34" t="s">
        <v>2497</v>
      </c>
      <c r="F1011" t="s">
        <v>2732</v>
      </c>
      <c r="G1011" s="34" t="s">
        <v>2497</v>
      </c>
      <c r="H1011" t="s">
        <v>1396</v>
      </c>
      <c r="I1011" s="34" t="s">
        <v>2497</v>
      </c>
      <c r="J1011" t="s">
        <v>3661</v>
      </c>
    </row>
    <row r="1012" spans="1:10" ht="17.100000000000001" customHeight="1">
      <c r="A1012" s="34" t="s">
        <v>2497</v>
      </c>
      <c r="B1012" t="s">
        <v>2459</v>
      </c>
      <c r="C1012" s="34" t="s">
        <v>2497</v>
      </c>
      <c r="D1012" t="s">
        <v>2656</v>
      </c>
      <c r="E1012" s="34" t="s">
        <v>2497</v>
      </c>
      <c r="F1012" t="s">
        <v>2978</v>
      </c>
      <c r="G1012" s="34" t="s">
        <v>2497</v>
      </c>
      <c r="H1012" t="s">
        <v>2757</v>
      </c>
      <c r="I1012" s="34" t="s">
        <v>2497</v>
      </c>
      <c r="J1012" t="s">
        <v>1745</v>
      </c>
    </row>
    <row r="1013" spans="1:10" ht="17.100000000000001" customHeight="1">
      <c r="A1013" s="34" t="s">
        <v>2498</v>
      </c>
      <c r="B1013" t="s">
        <v>2867</v>
      </c>
      <c r="C1013" s="34" t="s">
        <v>2498</v>
      </c>
      <c r="D1013" t="s">
        <v>2706</v>
      </c>
      <c r="E1013" s="34" t="s">
        <v>2498</v>
      </c>
      <c r="F1013" t="s">
        <v>2142</v>
      </c>
      <c r="G1013" s="34" t="s">
        <v>2498</v>
      </c>
      <c r="H1013" t="s">
        <v>2333</v>
      </c>
      <c r="I1013" s="34" t="s">
        <v>2498</v>
      </c>
      <c r="J1013" t="s">
        <v>3124</v>
      </c>
    </row>
    <row r="1014" spans="1:10" ht="17.100000000000001" customHeight="1">
      <c r="A1014" s="34" t="s">
        <v>2498</v>
      </c>
      <c r="B1014" t="s">
        <v>2042</v>
      </c>
      <c r="C1014" s="34" t="s">
        <v>2498</v>
      </c>
      <c r="D1014" t="s">
        <v>2948</v>
      </c>
      <c r="E1014" s="34" t="s">
        <v>2498</v>
      </c>
      <c r="F1014" t="s">
        <v>1909</v>
      </c>
      <c r="G1014" s="34" t="s">
        <v>2498</v>
      </c>
      <c r="H1014" t="s">
        <v>3240</v>
      </c>
      <c r="I1014" s="34" t="s">
        <v>2498</v>
      </c>
      <c r="J1014" t="s">
        <v>3681</v>
      </c>
    </row>
    <row r="1015" spans="1:10" ht="17.100000000000001" customHeight="1">
      <c r="A1015" s="34" t="s">
        <v>3272</v>
      </c>
      <c r="B1015" t="s">
        <v>2006</v>
      </c>
      <c r="C1015" s="34" t="s">
        <v>3272</v>
      </c>
      <c r="D1015" t="s">
        <v>3805</v>
      </c>
      <c r="E1015" s="34" t="s">
        <v>3272</v>
      </c>
      <c r="F1015" t="s">
        <v>2479</v>
      </c>
      <c r="G1015" s="34" t="s">
        <v>3272</v>
      </c>
      <c r="H1015" t="s">
        <v>3672</v>
      </c>
      <c r="I1015" s="34" t="s">
        <v>3272</v>
      </c>
      <c r="J1015" t="s">
        <v>1147</v>
      </c>
    </row>
    <row r="1016" spans="1:10" ht="17.100000000000001" customHeight="1">
      <c r="A1016" s="34" t="s">
        <v>3272</v>
      </c>
      <c r="B1016" t="s">
        <v>2923</v>
      </c>
      <c r="C1016" s="34" t="s">
        <v>3272</v>
      </c>
      <c r="D1016" t="s">
        <v>2472</v>
      </c>
      <c r="E1016" s="34" t="s">
        <v>3272</v>
      </c>
      <c r="F1016" t="s">
        <v>2963</v>
      </c>
      <c r="G1016" s="34" t="s">
        <v>3272</v>
      </c>
      <c r="H1016" t="s">
        <v>2273</v>
      </c>
      <c r="I1016" s="34" t="s">
        <v>3272</v>
      </c>
      <c r="J1016" t="s">
        <v>2334</v>
      </c>
    </row>
    <row r="1017" spans="1:10" ht="17.100000000000001" customHeight="1">
      <c r="A1017" s="34" t="s">
        <v>3273</v>
      </c>
      <c r="B1017" t="s">
        <v>2844</v>
      </c>
      <c r="C1017" s="34" t="s">
        <v>3273</v>
      </c>
      <c r="D1017" t="s">
        <v>2353</v>
      </c>
      <c r="E1017" s="34" t="s">
        <v>3273</v>
      </c>
      <c r="F1017" t="s">
        <v>3249</v>
      </c>
      <c r="G1017" s="34" t="s">
        <v>3273</v>
      </c>
      <c r="H1017" t="s">
        <v>3574</v>
      </c>
      <c r="I1017" s="34" t="s">
        <v>3273</v>
      </c>
      <c r="J1017" t="s">
        <v>2860</v>
      </c>
    </row>
    <row r="1018" spans="1:10" ht="17.100000000000001" customHeight="1">
      <c r="A1018" s="34" t="s">
        <v>3273</v>
      </c>
      <c r="B1018" t="s">
        <v>1992</v>
      </c>
      <c r="C1018" s="34" t="s">
        <v>3273</v>
      </c>
      <c r="D1018" t="s">
        <v>1600</v>
      </c>
      <c r="E1018" s="34" t="s">
        <v>3273</v>
      </c>
      <c r="F1018" t="s">
        <v>3348</v>
      </c>
      <c r="G1018" s="34" t="s">
        <v>3273</v>
      </c>
      <c r="H1018" t="s">
        <v>2003</v>
      </c>
      <c r="I1018" s="34" t="s">
        <v>3273</v>
      </c>
      <c r="J1018" t="s">
        <v>2601</v>
      </c>
    </row>
    <row r="1019" spans="1:10" ht="17.100000000000001" customHeight="1">
      <c r="A1019" s="34" t="s">
        <v>3274</v>
      </c>
      <c r="B1019" t="s">
        <v>3575</v>
      </c>
      <c r="C1019" s="34" t="s">
        <v>3274</v>
      </c>
      <c r="D1019" t="s">
        <v>1194</v>
      </c>
      <c r="E1019" s="34" t="s">
        <v>3274</v>
      </c>
      <c r="F1019" t="s">
        <v>2148</v>
      </c>
      <c r="G1019" s="34" t="s">
        <v>3274</v>
      </c>
      <c r="H1019" t="s">
        <v>2596</v>
      </c>
      <c r="I1019" s="34" t="s">
        <v>3274</v>
      </c>
      <c r="J1019" t="s">
        <v>1742</v>
      </c>
    </row>
    <row r="1020" spans="1:10" ht="17.100000000000001" customHeight="1">
      <c r="A1020" s="34" t="s">
        <v>3274</v>
      </c>
      <c r="B1020" t="s">
        <v>2872</v>
      </c>
      <c r="C1020" s="34" t="s">
        <v>3274</v>
      </c>
      <c r="D1020" t="s">
        <v>3787</v>
      </c>
      <c r="E1020" s="34" t="s">
        <v>3274</v>
      </c>
      <c r="F1020" t="s">
        <v>2707</v>
      </c>
      <c r="G1020" s="34" t="s">
        <v>3274</v>
      </c>
      <c r="H1020" t="s">
        <v>1323</v>
      </c>
      <c r="I1020" s="34" t="s">
        <v>3274</v>
      </c>
      <c r="J1020" t="s">
        <v>1593</v>
      </c>
    </row>
    <row r="1021" spans="1:10" ht="17.100000000000001" customHeight="1">
      <c r="A1021" s="34" t="s">
        <v>3275</v>
      </c>
      <c r="B1021" t="s">
        <v>3324</v>
      </c>
      <c r="C1021" s="34" t="s">
        <v>3275</v>
      </c>
      <c r="D1021" t="s">
        <v>3671</v>
      </c>
      <c r="E1021" s="34" t="s">
        <v>3275</v>
      </c>
      <c r="F1021" t="s">
        <v>3688</v>
      </c>
      <c r="G1021" s="34" t="s">
        <v>3275</v>
      </c>
      <c r="H1021" t="s">
        <v>3331</v>
      </c>
      <c r="I1021" s="34" t="s">
        <v>3275</v>
      </c>
      <c r="J1021" t="s">
        <v>1993</v>
      </c>
    </row>
    <row r="1022" spans="1:10" ht="17.100000000000001" customHeight="1">
      <c r="A1022" s="34" t="s">
        <v>3275</v>
      </c>
      <c r="B1022" t="s">
        <v>2726</v>
      </c>
      <c r="C1022" s="34" t="s">
        <v>3275</v>
      </c>
      <c r="D1022" t="s">
        <v>2558</v>
      </c>
      <c r="E1022" s="34" t="s">
        <v>3275</v>
      </c>
      <c r="F1022" t="s">
        <v>2541</v>
      </c>
      <c r="G1022" s="34" t="s">
        <v>3275</v>
      </c>
      <c r="H1022" t="s">
        <v>3234</v>
      </c>
      <c r="I1022" s="34" t="s">
        <v>3275</v>
      </c>
      <c r="J1022" t="s">
        <v>2104</v>
      </c>
    </row>
    <row r="1023" spans="1:10" ht="17.100000000000001" customHeight="1">
      <c r="A1023" s="34" t="s">
        <v>3276</v>
      </c>
      <c r="B1023" t="s">
        <v>2945</v>
      </c>
      <c r="C1023" s="34" t="s">
        <v>3276</v>
      </c>
      <c r="D1023" t="s">
        <v>2765</v>
      </c>
      <c r="E1023" s="34" t="s">
        <v>3276</v>
      </c>
      <c r="F1023" t="s">
        <v>2784</v>
      </c>
      <c r="G1023" s="34" t="s">
        <v>3276</v>
      </c>
      <c r="H1023" t="s">
        <v>1058</v>
      </c>
      <c r="I1023" s="34" t="s">
        <v>3276</v>
      </c>
      <c r="J1023" t="s">
        <v>3678</v>
      </c>
    </row>
    <row r="1024" spans="1:10" ht="17.100000000000001" customHeight="1">
      <c r="A1024" s="34" t="s">
        <v>3276</v>
      </c>
      <c r="B1024" t="s">
        <v>3721</v>
      </c>
      <c r="C1024" s="34" t="s">
        <v>3276</v>
      </c>
      <c r="D1024" t="s">
        <v>1305</v>
      </c>
      <c r="E1024" s="34" t="s">
        <v>3276</v>
      </c>
      <c r="F1024" t="s">
        <v>1246</v>
      </c>
      <c r="G1024" s="34" t="s">
        <v>3276</v>
      </c>
      <c r="H1024" t="s">
        <v>1771</v>
      </c>
      <c r="I1024" s="34" t="s">
        <v>3276</v>
      </c>
      <c r="J1024" t="s">
        <v>3286</v>
      </c>
    </row>
    <row r="1025" spans="1:10" ht="17.100000000000001" customHeight="1">
      <c r="A1025" s="34" t="s">
        <v>3277</v>
      </c>
      <c r="B1025" t="s">
        <v>1327</v>
      </c>
      <c r="C1025" s="34" t="s">
        <v>3277</v>
      </c>
      <c r="D1025" t="s">
        <v>2595</v>
      </c>
      <c r="E1025" s="34" t="s">
        <v>3277</v>
      </c>
      <c r="F1025" t="s">
        <v>3680</v>
      </c>
      <c r="G1025" s="34" t="s">
        <v>3277</v>
      </c>
      <c r="H1025" t="s">
        <v>2327</v>
      </c>
      <c r="I1025" s="34" t="s">
        <v>3277</v>
      </c>
      <c r="J1025" t="s">
        <v>3247</v>
      </c>
    </row>
    <row r="1026" spans="1:10" ht="17.100000000000001" customHeight="1">
      <c r="A1026" s="34" t="s">
        <v>3277</v>
      </c>
      <c r="B1026" t="s">
        <v>2727</v>
      </c>
      <c r="C1026" s="34" t="s">
        <v>3277</v>
      </c>
      <c r="D1026" t="s">
        <v>2165</v>
      </c>
      <c r="E1026" s="34" t="s">
        <v>3277</v>
      </c>
      <c r="F1026" t="s">
        <v>2996</v>
      </c>
      <c r="G1026" s="34" t="s">
        <v>3277</v>
      </c>
      <c r="H1026" t="s">
        <v>3797</v>
      </c>
      <c r="I1026" s="34" t="s">
        <v>3277</v>
      </c>
      <c r="J1026" t="s">
        <v>2834</v>
      </c>
    </row>
    <row r="1027" spans="1:10" ht="17.100000000000001" customHeight="1">
      <c r="A1027" s="34" t="s">
        <v>3278</v>
      </c>
      <c r="B1027" t="s">
        <v>2462</v>
      </c>
      <c r="C1027" s="34" t="s">
        <v>3278</v>
      </c>
      <c r="D1027" t="s">
        <v>1590</v>
      </c>
      <c r="E1027" s="34" t="s">
        <v>3278</v>
      </c>
      <c r="F1027" t="s">
        <v>2859</v>
      </c>
      <c r="G1027" s="34" t="s">
        <v>3278</v>
      </c>
      <c r="H1027" t="s">
        <v>3781</v>
      </c>
      <c r="I1027" s="34" t="s">
        <v>3278</v>
      </c>
      <c r="J1027" t="s">
        <v>1236</v>
      </c>
    </row>
    <row r="1028" spans="1:10" ht="17.100000000000001" customHeight="1">
      <c r="A1028" s="34" t="s">
        <v>3278</v>
      </c>
      <c r="B1028" t="s">
        <v>2849</v>
      </c>
      <c r="C1028" s="34" t="s">
        <v>3278</v>
      </c>
      <c r="D1028" t="s">
        <v>2057</v>
      </c>
      <c r="E1028" s="34" t="s">
        <v>3278</v>
      </c>
      <c r="F1028" t="s">
        <v>2775</v>
      </c>
      <c r="G1028" s="34" t="s">
        <v>3278</v>
      </c>
      <c r="H1028" t="s">
        <v>3700</v>
      </c>
      <c r="I1028" s="34" t="s">
        <v>3278</v>
      </c>
      <c r="J1028" t="s">
        <v>1972</v>
      </c>
    </row>
    <row r="1029" spans="1:10" ht="17.100000000000001" customHeight="1">
      <c r="A1029" s="34" t="s">
        <v>3279</v>
      </c>
      <c r="B1029" t="s">
        <v>2946</v>
      </c>
      <c r="C1029" s="34" t="s">
        <v>3279</v>
      </c>
      <c r="D1029" t="s">
        <v>2481</v>
      </c>
      <c r="E1029" s="34" t="s">
        <v>3279</v>
      </c>
      <c r="F1029" t="s">
        <v>2783</v>
      </c>
      <c r="G1029" s="34" t="s">
        <v>3279</v>
      </c>
      <c r="H1029" t="s">
        <v>2352</v>
      </c>
      <c r="I1029" s="34" t="s">
        <v>3279</v>
      </c>
      <c r="J1029" t="s">
        <v>2843</v>
      </c>
    </row>
    <row r="1030" spans="1:10" ht="17.100000000000001" customHeight="1">
      <c r="A1030" s="34" t="s">
        <v>3279</v>
      </c>
      <c r="B1030" t="s">
        <v>2044</v>
      </c>
      <c r="C1030" s="34" t="s">
        <v>3279</v>
      </c>
      <c r="D1030" t="s">
        <v>3197</v>
      </c>
      <c r="E1030" s="34" t="s">
        <v>3279</v>
      </c>
      <c r="F1030" t="s">
        <v>3779</v>
      </c>
      <c r="G1030" s="34" t="s">
        <v>3279</v>
      </c>
      <c r="H1030" t="s">
        <v>3709</v>
      </c>
      <c r="I1030" s="34" t="s">
        <v>3279</v>
      </c>
      <c r="J1030" t="s">
        <v>3717</v>
      </c>
    </row>
    <row r="1031" spans="1:10" ht="17.100000000000001" customHeight="1">
      <c r="A1031" s="34" t="s">
        <v>3280</v>
      </c>
      <c r="B1031" t="s">
        <v>2328</v>
      </c>
      <c r="C1031" s="34" t="s">
        <v>3280</v>
      </c>
      <c r="D1031" t="s">
        <v>3577</v>
      </c>
      <c r="E1031" s="34" t="s">
        <v>3280</v>
      </c>
      <c r="F1031" t="s">
        <v>2939</v>
      </c>
      <c r="G1031" s="34" t="s">
        <v>3280</v>
      </c>
      <c r="H1031" t="s">
        <v>3724</v>
      </c>
      <c r="I1031" s="34" t="s">
        <v>3280</v>
      </c>
      <c r="J1031" t="s">
        <v>3776</v>
      </c>
    </row>
    <row r="1032" spans="1:10" ht="17.100000000000001" customHeight="1">
      <c r="A1032" s="34" t="s">
        <v>3280</v>
      </c>
      <c r="B1032" t="s">
        <v>2171</v>
      </c>
      <c r="C1032" s="34" t="s">
        <v>3280</v>
      </c>
      <c r="D1032" t="s">
        <v>1893</v>
      </c>
      <c r="E1032" s="34" t="s">
        <v>3280</v>
      </c>
      <c r="F1032" t="s">
        <v>2153</v>
      </c>
      <c r="G1032" s="34" t="s">
        <v>3280</v>
      </c>
      <c r="H1032" t="s">
        <v>3789</v>
      </c>
      <c r="I1032" s="34" t="s">
        <v>3280</v>
      </c>
      <c r="J1032" t="s">
        <v>3660</v>
      </c>
    </row>
    <row r="1033" spans="1:10" ht="17.100000000000001" customHeight="1">
      <c r="A1033" s="34" t="s">
        <v>3281</v>
      </c>
      <c r="B1033" t="s">
        <v>3594</v>
      </c>
      <c r="C1033" s="34" t="s">
        <v>3281</v>
      </c>
      <c r="D1033" t="s">
        <v>2489</v>
      </c>
      <c r="E1033" s="34" t="s">
        <v>3281</v>
      </c>
      <c r="F1033" t="s">
        <v>2643</v>
      </c>
      <c r="G1033" s="34" t="s">
        <v>3281</v>
      </c>
      <c r="H1033" s="10"/>
      <c r="I1033" s="34" t="s">
        <v>3281</v>
      </c>
    </row>
    <row r="1034" spans="1:10" ht="17.100000000000001" customHeight="1">
      <c r="A1034" s="34" t="s">
        <v>3281</v>
      </c>
      <c r="B1034" t="s">
        <v>3317</v>
      </c>
      <c r="C1034" s="34" t="s">
        <v>3281</v>
      </c>
      <c r="D1034" t="s">
        <v>3777</v>
      </c>
      <c r="E1034" s="34" t="s">
        <v>3281</v>
      </c>
      <c r="F1034" t="s">
        <v>3229</v>
      </c>
      <c r="G1034" s="34" t="s">
        <v>3281</v>
      </c>
      <c r="H1034" s="10"/>
      <c r="I1034" s="34" t="s">
        <v>3281</v>
      </c>
      <c r="J1034" s="10"/>
    </row>
    <row r="1035" spans="1:10" ht="17.100000000000001" customHeight="1">
      <c r="A1035" s="34" t="s">
        <v>3282</v>
      </c>
      <c r="B1035" t="s">
        <v>2480</v>
      </c>
      <c r="C1035" s="34" t="s">
        <v>3282</v>
      </c>
      <c r="D1035" t="s">
        <v>2345</v>
      </c>
      <c r="E1035" s="34" t="s">
        <v>3282</v>
      </c>
      <c r="F1035" t="s">
        <v>2349</v>
      </c>
      <c r="G1035" s="34" t="s">
        <v>3282</v>
      </c>
      <c r="I1035" s="34" t="s">
        <v>3282</v>
      </c>
      <c r="J1035" s="10"/>
    </row>
    <row r="1036" spans="1:10" ht="17.100000000000001" customHeight="1">
      <c r="A1036" s="34" t="s">
        <v>3282</v>
      </c>
      <c r="B1036" t="s">
        <v>3686</v>
      </c>
      <c r="C1036" s="34" t="s">
        <v>3282</v>
      </c>
      <c r="D1036" t="s">
        <v>2972</v>
      </c>
      <c r="E1036" s="34" t="s">
        <v>3282</v>
      </c>
      <c r="F1036" t="s">
        <v>2120</v>
      </c>
      <c r="G1036" s="34" t="s">
        <v>3282</v>
      </c>
      <c r="I1036" s="34" t="s">
        <v>3282</v>
      </c>
      <c r="J1036" s="10"/>
    </row>
    <row r="1038" spans="1:10" ht="17.100000000000001" customHeight="1">
      <c r="F1038" s="9" t="s">
        <v>2182</v>
      </c>
    </row>
    <row r="1040" spans="1:10" ht="17.100000000000001" customHeight="1">
      <c r="A1040" s="3"/>
    </row>
    <row r="1041" spans="1:10" ht="17.100000000000001" customHeight="1">
      <c r="A1041" s="3" t="s">
        <v>3402</v>
      </c>
      <c r="C1041" s="3" t="s">
        <v>3402</v>
      </c>
      <c r="E1041" s="3" t="s">
        <v>3402</v>
      </c>
      <c r="G1041" s="3" t="s">
        <v>3402</v>
      </c>
      <c r="I1041" s="3" t="s">
        <v>3402</v>
      </c>
    </row>
    <row r="1042" spans="1:10" ht="17.100000000000001" customHeight="1">
      <c r="A1042" s="3" t="s">
        <v>3403</v>
      </c>
      <c r="B1042" t="s">
        <v>1182</v>
      </c>
      <c r="C1042" s="34" t="s">
        <v>2486</v>
      </c>
      <c r="D1042" t="s">
        <v>1023</v>
      </c>
      <c r="E1042" s="34" t="s">
        <v>2486</v>
      </c>
      <c r="F1042" t="s">
        <v>3122</v>
      </c>
      <c r="G1042" s="34" t="s">
        <v>2486</v>
      </c>
      <c r="H1042" t="s">
        <v>1243</v>
      </c>
      <c r="I1042" s="34" t="s">
        <v>2486</v>
      </c>
      <c r="J1042" t="s">
        <v>3710</v>
      </c>
    </row>
    <row r="1043" spans="1:10" ht="17.100000000000001" customHeight="1">
      <c r="A1043" s="3" t="s">
        <v>3404</v>
      </c>
      <c r="B1043" t="s">
        <v>1310</v>
      </c>
      <c r="C1043" s="34" t="s">
        <v>2487</v>
      </c>
      <c r="D1043" t="s">
        <v>3291</v>
      </c>
      <c r="E1043" s="34" t="s">
        <v>2487</v>
      </c>
      <c r="F1043" t="s">
        <v>1219</v>
      </c>
      <c r="G1043" s="34" t="s">
        <v>2487</v>
      </c>
      <c r="H1043" t="s">
        <v>3123</v>
      </c>
      <c r="I1043" s="34" t="s">
        <v>2487</v>
      </c>
      <c r="J1043" t="s">
        <v>1590</v>
      </c>
    </row>
    <row r="1044" spans="1:10" ht="17.100000000000001" customHeight="1">
      <c r="A1044" s="3" t="s">
        <v>3405</v>
      </c>
      <c r="B1044" t="s">
        <v>3216</v>
      </c>
      <c r="C1044" s="34" t="s">
        <v>2488</v>
      </c>
      <c r="D1044" t="s">
        <v>1333</v>
      </c>
      <c r="E1044" s="34" t="s">
        <v>2488</v>
      </c>
      <c r="F1044" t="s">
        <v>1285</v>
      </c>
      <c r="G1044" s="34" t="s">
        <v>2488</v>
      </c>
      <c r="H1044" t="s">
        <v>3234</v>
      </c>
      <c r="I1044" s="34" t="s">
        <v>2488</v>
      </c>
      <c r="J1044" t="s">
        <v>2604</v>
      </c>
    </row>
    <row r="1045" spans="1:10" ht="17.100000000000001" customHeight="1">
      <c r="A1045" s="3" t="s">
        <v>3407</v>
      </c>
      <c r="B1045" t="s">
        <v>1250</v>
      </c>
      <c r="C1045" s="34" t="s">
        <v>2625</v>
      </c>
      <c r="D1045" t="s">
        <v>3213</v>
      </c>
      <c r="E1045" s="34" t="s">
        <v>2625</v>
      </c>
      <c r="F1045" t="s">
        <v>1296</v>
      </c>
      <c r="G1045" s="34" t="s">
        <v>2625</v>
      </c>
      <c r="H1045" t="s">
        <v>3611</v>
      </c>
      <c r="I1045" s="34" t="s">
        <v>2625</v>
      </c>
      <c r="J1045" t="s">
        <v>1772</v>
      </c>
    </row>
    <row r="1046" spans="1:10" ht="17.100000000000001" customHeight="1">
      <c r="A1046" s="3" t="s">
        <v>3408</v>
      </c>
      <c r="B1046" t="s">
        <v>1146</v>
      </c>
      <c r="C1046" s="34" t="s">
        <v>2626</v>
      </c>
      <c r="D1046" t="s">
        <v>1027</v>
      </c>
      <c r="E1046" s="34" t="s">
        <v>2626</v>
      </c>
      <c r="F1046" t="s">
        <v>1190</v>
      </c>
      <c r="G1046" s="34" t="s">
        <v>2626</v>
      </c>
      <c r="H1046" t="s">
        <v>3214</v>
      </c>
      <c r="I1046" s="34" t="s">
        <v>2626</v>
      </c>
      <c r="J1046" t="s">
        <v>1212</v>
      </c>
    </row>
    <row r="1047" spans="1:10" ht="17.100000000000001" customHeight="1">
      <c r="A1047" s="3" t="s">
        <v>3409</v>
      </c>
      <c r="B1047" t="s">
        <v>1313</v>
      </c>
      <c r="C1047" s="34" t="s">
        <v>2627</v>
      </c>
      <c r="D1047" t="s">
        <v>1028</v>
      </c>
      <c r="E1047" s="34" t="s">
        <v>2627</v>
      </c>
      <c r="F1047" t="s">
        <v>1040</v>
      </c>
      <c r="G1047" s="34" t="s">
        <v>2627</v>
      </c>
      <c r="H1047" t="s">
        <v>1351</v>
      </c>
      <c r="I1047" s="34" t="s">
        <v>2627</v>
      </c>
      <c r="J1047" t="s">
        <v>1220</v>
      </c>
    </row>
    <row r="1048" spans="1:10" ht="17.100000000000001" customHeight="1">
      <c r="A1048" s="3" t="s">
        <v>3410</v>
      </c>
      <c r="B1048" t="s">
        <v>3218</v>
      </c>
      <c r="C1048" s="34" t="s">
        <v>2492</v>
      </c>
      <c r="D1048" t="s">
        <v>3719</v>
      </c>
      <c r="E1048" s="34" t="s">
        <v>2492</v>
      </c>
      <c r="F1048" t="s">
        <v>3540</v>
      </c>
      <c r="G1048" s="34" t="s">
        <v>2492</v>
      </c>
      <c r="H1048" t="s">
        <v>2563</v>
      </c>
      <c r="I1048" s="34" t="s">
        <v>2492</v>
      </c>
      <c r="J1048" t="s">
        <v>3285</v>
      </c>
    </row>
    <row r="1049" spans="1:10" ht="17.100000000000001" customHeight="1">
      <c r="A1049" s="3" t="s">
        <v>3412</v>
      </c>
      <c r="B1049" t="s">
        <v>1224</v>
      </c>
      <c r="C1049" s="34" t="s">
        <v>2493</v>
      </c>
      <c r="D1049" t="s">
        <v>1197</v>
      </c>
      <c r="E1049" s="34" t="s">
        <v>2493</v>
      </c>
      <c r="F1049" t="s">
        <v>1287</v>
      </c>
      <c r="G1049" s="34" t="s">
        <v>2493</v>
      </c>
      <c r="H1049" t="s">
        <v>1140</v>
      </c>
      <c r="I1049" s="34" t="s">
        <v>2493</v>
      </c>
      <c r="J1049" t="s">
        <v>2606</v>
      </c>
    </row>
    <row r="1050" spans="1:10" ht="17.100000000000001" customHeight="1">
      <c r="A1050" s="3" t="s">
        <v>3413</v>
      </c>
      <c r="B1050" t="s">
        <v>1326</v>
      </c>
      <c r="C1050" s="34" t="s">
        <v>2494</v>
      </c>
      <c r="D1050" t="s">
        <v>3206</v>
      </c>
      <c r="E1050" s="34" t="s">
        <v>2494</v>
      </c>
      <c r="F1050" t="s">
        <v>1145</v>
      </c>
      <c r="G1050" s="34" t="s">
        <v>2494</v>
      </c>
      <c r="H1050" t="s">
        <v>1320</v>
      </c>
      <c r="I1050" s="34" t="s">
        <v>2494</v>
      </c>
      <c r="J1050" t="s">
        <v>1056</v>
      </c>
    </row>
    <row r="1051" spans="1:10" ht="17.100000000000001" customHeight="1">
      <c r="A1051" s="3" t="s">
        <v>3301</v>
      </c>
      <c r="B1051" t="s">
        <v>1345</v>
      </c>
      <c r="C1051" s="34" t="s">
        <v>2495</v>
      </c>
      <c r="D1051" t="s">
        <v>1192</v>
      </c>
      <c r="E1051" s="34" t="s">
        <v>2495</v>
      </c>
      <c r="F1051" t="s">
        <v>1339</v>
      </c>
      <c r="G1051" s="34" t="s">
        <v>2495</v>
      </c>
      <c r="H1051" t="s">
        <v>2599</v>
      </c>
      <c r="I1051" s="34" t="s">
        <v>2495</v>
      </c>
      <c r="J1051" t="s">
        <v>3221</v>
      </c>
    </row>
    <row r="1052" spans="1:10" ht="17.100000000000001" customHeight="1">
      <c r="A1052" s="3" t="s">
        <v>3302</v>
      </c>
      <c r="B1052" t="s">
        <v>1051</v>
      </c>
      <c r="C1052" s="34" t="s">
        <v>2496</v>
      </c>
      <c r="D1052" t="s">
        <v>1057</v>
      </c>
      <c r="E1052" s="34" t="s">
        <v>2496</v>
      </c>
      <c r="F1052" t="s">
        <v>1025</v>
      </c>
      <c r="G1052" s="34" t="s">
        <v>2496</v>
      </c>
      <c r="H1052" t="s">
        <v>1234</v>
      </c>
      <c r="I1052" s="34" t="s">
        <v>2496</v>
      </c>
      <c r="J1052" t="s">
        <v>1299</v>
      </c>
    </row>
    <row r="1053" spans="1:10" ht="17.100000000000001" customHeight="1">
      <c r="A1053" s="3" t="s">
        <v>3303</v>
      </c>
      <c r="B1053" t="s">
        <v>1284</v>
      </c>
      <c r="C1053" s="34" t="s">
        <v>2497</v>
      </c>
      <c r="D1053" t="s">
        <v>1233</v>
      </c>
      <c r="E1053" s="34" t="s">
        <v>2497</v>
      </c>
      <c r="F1053" t="s">
        <v>1191</v>
      </c>
      <c r="G1053" s="34" t="s">
        <v>2497</v>
      </c>
      <c r="H1053" t="s">
        <v>3209</v>
      </c>
      <c r="I1053" s="34" t="s">
        <v>2497</v>
      </c>
      <c r="J1053" t="s">
        <v>2607</v>
      </c>
    </row>
    <row r="1054" spans="1:10" ht="17.100000000000001" customHeight="1">
      <c r="A1054" s="3" t="s">
        <v>3304</v>
      </c>
      <c r="B1054" t="s">
        <v>3227</v>
      </c>
      <c r="C1054" s="34" t="s">
        <v>2498</v>
      </c>
      <c r="D1054" t="s">
        <v>1143</v>
      </c>
      <c r="E1054" s="34" t="s">
        <v>2498</v>
      </c>
      <c r="F1054" t="s">
        <v>1324</v>
      </c>
      <c r="G1054" s="34" t="s">
        <v>2498</v>
      </c>
      <c r="H1054" t="s">
        <v>1222</v>
      </c>
      <c r="I1054" s="34" t="s">
        <v>2498</v>
      </c>
      <c r="J1054" t="s">
        <v>3250</v>
      </c>
    </row>
    <row r="1055" spans="1:10" ht="17.100000000000001" customHeight="1">
      <c r="A1055" s="3" t="s">
        <v>3305</v>
      </c>
      <c r="B1055" t="s">
        <v>1130</v>
      </c>
      <c r="C1055" s="34" t="s">
        <v>3272</v>
      </c>
      <c r="D1055" t="s">
        <v>1213</v>
      </c>
      <c r="E1055" s="34" t="s">
        <v>3272</v>
      </c>
      <c r="F1055" t="s">
        <v>1196</v>
      </c>
      <c r="G1055" s="34" t="s">
        <v>3272</v>
      </c>
      <c r="H1055" t="s">
        <v>1587</v>
      </c>
      <c r="I1055" s="34" t="s">
        <v>3272</v>
      </c>
      <c r="J1055" t="s">
        <v>3139</v>
      </c>
    </row>
    <row r="1056" spans="1:10" ht="17.100000000000001" customHeight="1">
      <c r="A1056" s="3" t="s">
        <v>3184</v>
      </c>
      <c r="B1056" t="s">
        <v>3129</v>
      </c>
      <c r="C1056" s="34" t="s">
        <v>3273</v>
      </c>
      <c r="D1056" t="s">
        <v>1038</v>
      </c>
      <c r="E1056" s="34" t="s">
        <v>3273</v>
      </c>
      <c r="F1056" t="s">
        <v>3202</v>
      </c>
      <c r="G1056" s="34" t="s">
        <v>3273</v>
      </c>
      <c r="H1056" t="s">
        <v>3286</v>
      </c>
      <c r="I1056" s="34" t="s">
        <v>3273</v>
      </c>
      <c r="J1056" t="s">
        <v>1229</v>
      </c>
    </row>
    <row r="1057" spans="1:10" ht="17.100000000000001" customHeight="1">
      <c r="A1057" s="3" t="s">
        <v>3307</v>
      </c>
      <c r="B1057" t="s">
        <v>3225</v>
      </c>
      <c r="C1057" s="34" t="s">
        <v>3274</v>
      </c>
      <c r="D1057" t="s">
        <v>1216</v>
      </c>
      <c r="E1057" s="34" t="s">
        <v>3274</v>
      </c>
      <c r="F1057" t="s">
        <v>2602</v>
      </c>
      <c r="G1057" s="34" t="s">
        <v>3274</v>
      </c>
      <c r="H1057" t="s">
        <v>1770</v>
      </c>
      <c r="I1057" s="34" t="s">
        <v>3274</v>
      </c>
      <c r="J1057" t="s">
        <v>2595</v>
      </c>
    </row>
    <row r="1058" spans="1:10" ht="17.100000000000001" customHeight="1">
      <c r="A1058" s="3" t="s">
        <v>2703</v>
      </c>
      <c r="B1058" t="s">
        <v>1137</v>
      </c>
      <c r="C1058" s="34" t="s">
        <v>3275</v>
      </c>
      <c r="D1058" t="s">
        <v>1019</v>
      </c>
      <c r="E1058" s="34" t="s">
        <v>3275</v>
      </c>
      <c r="F1058" t="s">
        <v>3613</v>
      </c>
      <c r="G1058" s="34" t="s">
        <v>3275</v>
      </c>
      <c r="H1058" t="s">
        <v>1315</v>
      </c>
      <c r="I1058" s="34" t="s">
        <v>3275</v>
      </c>
      <c r="J1058" t="s">
        <v>1597</v>
      </c>
    </row>
    <row r="1059" spans="1:10" ht="17.100000000000001" customHeight="1">
      <c r="A1059" s="3" t="s">
        <v>3311</v>
      </c>
      <c r="B1059" t="s">
        <v>1237</v>
      </c>
      <c r="C1059" s="34" t="s">
        <v>3276</v>
      </c>
      <c r="D1059" t="s">
        <v>1022</v>
      </c>
      <c r="E1059" s="34" t="s">
        <v>3276</v>
      </c>
      <c r="F1059" s="10" t="s">
        <v>3251</v>
      </c>
      <c r="G1059" s="34" t="s">
        <v>3276</v>
      </c>
      <c r="H1059" t="s">
        <v>1343</v>
      </c>
      <c r="I1059" s="34" t="s">
        <v>3276</v>
      </c>
      <c r="J1059" t="s">
        <v>3201</v>
      </c>
    </row>
    <row r="1060" spans="1:10" ht="17.100000000000001" customHeight="1">
      <c r="A1060" s="3" t="s">
        <v>3312</v>
      </c>
      <c r="B1060" t="s">
        <v>1185</v>
      </c>
      <c r="C1060" s="34" t="s">
        <v>3277</v>
      </c>
      <c r="D1060" t="s">
        <v>1302</v>
      </c>
      <c r="E1060" s="34" t="s">
        <v>3277</v>
      </c>
      <c r="F1060" t="s">
        <v>1318</v>
      </c>
      <c r="G1060" s="34" t="s">
        <v>3277</v>
      </c>
      <c r="H1060" t="s">
        <v>3199</v>
      </c>
      <c r="I1060" s="34" t="s">
        <v>3277</v>
      </c>
      <c r="J1060" t="s">
        <v>3230</v>
      </c>
    </row>
    <row r="1061" spans="1:10" ht="17.100000000000001" customHeight="1">
      <c r="A1061" s="3" t="s">
        <v>3313</v>
      </c>
      <c r="B1061" t="s">
        <v>1330</v>
      </c>
      <c r="C1061" s="34" t="s">
        <v>3278</v>
      </c>
      <c r="D1061" t="s">
        <v>1135</v>
      </c>
      <c r="E1061" s="34" t="s">
        <v>3278</v>
      </c>
      <c r="F1061" t="s">
        <v>2590</v>
      </c>
      <c r="G1061" s="34" t="s">
        <v>3278</v>
      </c>
      <c r="H1061" t="s">
        <v>2556</v>
      </c>
      <c r="I1061" s="34" t="s">
        <v>3278</v>
      </c>
      <c r="J1061" t="s">
        <v>1606</v>
      </c>
    </row>
    <row r="1062" spans="1:10" ht="17.100000000000001" customHeight="1">
      <c r="A1062" s="3" t="s">
        <v>3186</v>
      </c>
      <c r="B1062" t="s">
        <v>1228</v>
      </c>
      <c r="C1062" s="34" t="s">
        <v>3279</v>
      </c>
      <c r="D1062" t="s">
        <v>1332</v>
      </c>
      <c r="E1062" s="34" t="s">
        <v>3279</v>
      </c>
      <c r="F1062" t="s">
        <v>3721</v>
      </c>
      <c r="G1062" s="34" t="s">
        <v>3279</v>
      </c>
      <c r="H1062" t="s">
        <v>1400</v>
      </c>
      <c r="I1062" s="34" t="s">
        <v>3279</v>
      </c>
      <c r="J1062" t="s">
        <v>2587</v>
      </c>
    </row>
    <row r="1063" spans="1:10" ht="17.100000000000001" customHeight="1">
      <c r="A1063" s="3" t="s">
        <v>3187</v>
      </c>
      <c r="B1063" t="s">
        <v>3222</v>
      </c>
      <c r="C1063" s="34" t="s">
        <v>3280</v>
      </c>
      <c r="D1063" t="s">
        <v>1053</v>
      </c>
      <c r="E1063" s="34" t="s">
        <v>3280</v>
      </c>
      <c r="F1063" t="s">
        <v>1054</v>
      </c>
      <c r="G1063" s="34" t="s">
        <v>3280</v>
      </c>
      <c r="H1063" t="s">
        <v>1195</v>
      </c>
      <c r="I1063" s="34" t="s">
        <v>3280</v>
      </c>
      <c r="J1063" t="s">
        <v>3126</v>
      </c>
    </row>
    <row r="1064" spans="1:10" ht="17.100000000000001" customHeight="1">
      <c r="A1064" s="3" t="s">
        <v>3189</v>
      </c>
      <c r="B1064" t="s">
        <v>1334</v>
      </c>
      <c r="C1064" s="34" t="s">
        <v>3281</v>
      </c>
      <c r="D1064" t="s">
        <v>3716</v>
      </c>
      <c r="E1064" s="34" t="s">
        <v>3281</v>
      </c>
      <c r="F1064" t="s">
        <v>1317</v>
      </c>
      <c r="G1064" s="34" t="s">
        <v>3281</v>
      </c>
      <c r="H1064" t="s">
        <v>1348</v>
      </c>
      <c r="I1064" s="34" t="s">
        <v>3281</v>
      </c>
      <c r="J1064" t="s">
        <v>3737</v>
      </c>
    </row>
    <row r="1065" spans="1:10" ht="17.100000000000001" customHeight="1">
      <c r="A1065" s="3" t="s">
        <v>3190</v>
      </c>
      <c r="B1065" t="s">
        <v>1337</v>
      </c>
      <c r="C1065" s="34" t="s">
        <v>3282</v>
      </c>
      <c r="D1065" t="s">
        <v>3204</v>
      </c>
      <c r="E1065" s="34" t="s">
        <v>3282</v>
      </c>
      <c r="F1065" t="s">
        <v>2546</v>
      </c>
      <c r="G1065" s="34" t="s">
        <v>3282</v>
      </c>
      <c r="H1065" t="s">
        <v>1349</v>
      </c>
      <c r="I1065" s="34" t="s">
        <v>3282</v>
      </c>
      <c r="J1065" t="s">
        <v>2720</v>
      </c>
    </row>
    <row r="1069" spans="1:10" ht="17.100000000000001" customHeight="1">
      <c r="A1069" s="3" t="s">
        <v>3402</v>
      </c>
      <c r="C1069" s="3" t="s">
        <v>3402</v>
      </c>
      <c r="E1069" s="3" t="s">
        <v>3402</v>
      </c>
      <c r="G1069" s="3" t="s">
        <v>3402</v>
      </c>
      <c r="I1069" s="3" t="s">
        <v>3402</v>
      </c>
    </row>
    <row r="1070" spans="1:10" ht="17.100000000000001" customHeight="1">
      <c r="A1070" s="3" t="s">
        <v>3403</v>
      </c>
      <c r="B1070" t="s">
        <v>3249</v>
      </c>
      <c r="C1070" s="34" t="s">
        <v>2486</v>
      </c>
      <c r="D1070" t="s">
        <v>3542</v>
      </c>
      <c r="E1070" s="34" t="s">
        <v>2486</v>
      </c>
      <c r="F1070" t="s">
        <v>3714</v>
      </c>
      <c r="G1070" s="34" t="s">
        <v>2486</v>
      </c>
      <c r="H1070" t="s">
        <v>3117</v>
      </c>
      <c r="I1070" s="34" t="s">
        <v>2486</v>
      </c>
      <c r="J1070" t="s">
        <v>2609</v>
      </c>
    </row>
    <row r="1071" spans="1:10" ht="17.100000000000001" customHeight="1">
      <c r="A1071" s="3" t="s">
        <v>3404</v>
      </c>
      <c r="B1071" t="s">
        <v>3585</v>
      </c>
      <c r="C1071" s="34" t="s">
        <v>2487</v>
      </c>
      <c r="D1071" t="s">
        <v>1390</v>
      </c>
      <c r="E1071" s="34" t="s">
        <v>2487</v>
      </c>
      <c r="F1071" t="s">
        <v>2545</v>
      </c>
      <c r="G1071" s="34" t="s">
        <v>2487</v>
      </c>
      <c r="H1071" t="s">
        <v>2589</v>
      </c>
      <c r="I1071" s="34" t="s">
        <v>2487</v>
      </c>
      <c r="J1071" t="s">
        <v>3259</v>
      </c>
    </row>
    <row r="1072" spans="1:10" ht="17.100000000000001" customHeight="1">
      <c r="A1072" s="3" t="s">
        <v>3405</v>
      </c>
      <c r="B1072" t="s">
        <v>3627</v>
      </c>
      <c r="C1072" s="34" t="s">
        <v>2488</v>
      </c>
      <c r="D1072" t="s">
        <v>3608</v>
      </c>
      <c r="E1072" s="34" t="s">
        <v>2488</v>
      </c>
      <c r="F1072" t="s">
        <v>3720</v>
      </c>
      <c r="G1072" s="34" t="s">
        <v>2488</v>
      </c>
      <c r="H1072" t="s">
        <v>2600</v>
      </c>
      <c r="I1072" s="34" t="s">
        <v>2488</v>
      </c>
      <c r="J1072" t="s">
        <v>3586</v>
      </c>
    </row>
    <row r="1073" spans="1:10" ht="17.100000000000001" customHeight="1">
      <c r="A1073" s="3" t="s">
        <v>3407</v>
      </c>
      <c r="B1073" t="s">
        <v>2553</v>
      </c>
      <c r="C1073" s="34" t="s">
        <v>2625</v>
      </c>
      <c r="D1073" t="s">
        <v>1600</v>
      </c>
      <c r="E1073" s="34" t="s">
        <v>2625</v>
      </c>
      <c r="F1073" t="s">
        <v>1605</v>
      </c>
      <c r="G1073" s="34" t="s">
        <v>2625</v>
      </c>
      <c r="H1073" t="s">
        <v>3723</v>
      </c>
      <c r="I1073" s="34" t="s">
        <v>2625</v>
      </c>
      <c r="J1073" t="s">
        <v>2549</v>
      </c>
    </row>
    <row r="1074" spans="1:10" ht="17.100000000000001" customHeight="1">
      <c r="A1074" s="3" t="s">
        <v>3408</v>
      </c>
      <c r="B1074" t="s">
        <v>1148</v>
      </c>
      <c r="C1074" s="34" t="s">
        <v>2626</v>
      </c>
      <c r="D1074" t="s">
        <v>3244</v>
      </c>
      <c r="E1074" s="34" t="s">
        <v>2626</v>
      </c>
      <c r="F1074" t="s">
        <v>3757</v>
      </c>
      <c r="G1074" s="34" t="s">
        <v>2626</v>
      </c>
      <c r="H1074" t="s">
        <v>1240</v>
      </c>
      <c r="I1074" s="34" t="s">
        <v>2626</v>
      </c>
      <c r="J1074" t="s">
        <v>1133</v>
      </c>
    </row>
    <row r="1075" spans="1:10" ht="17.100000000000001" customHeight="1">
      <c r="A1075" s="3" t="s">
        <v>3409</v>
      </c>
      <c r="B1075" t="s">
        <v>3736</v>
      </c>
      <c r="C1075" s="34" t="s">
        <v>2627</v>
      </c>
      <c r="D1075" t="s">
        <v>3599</v>
      </c>
      <c r="E1075" s="34" t="s">
        <v>2627</v>
      </c>
      <c r="F1075" t="s">
        <v>1740</v>
      </c>
      <c r="G1075" s="34" t="s">
        <v>2627</v>
      </c>
      <c r="H1075" t="s">
        <v>1327</v>
      </c>
      <c r="I1075" s="34" t="s">
        <v>2627</v>
      </c>
      <c r="J1075" t="s">
        <v>3738</v>
      </c>
    </row>
    <row r="1076" spans="1:10" ht="17.100000000000001" customHeight="1">
      <c r="A1076" s="3" t="s">
        <v>3410</v>
      </c>
      <c r="B1076" t="s">
        <v>1584</v>
      </c>
      <c r="C1076" s="34" t="s">
        <v>2492</v>
      </c>
      <c r="D1076" t="s">
        <v>1245</v>
      </c>
      <c r="E1076" s="34" t="s">
        <v>2492</v>
      </c>
      <c r="F1076" t="s">
        <v>3115</v>
      </c>
      <c r="G1076" s="34" t="s">
        <v>2492</v>
      </c>
      <c r="H1076" t="s">
        <v>2592</v>
      </c>
      <c r="I1076" s="34" t="s">
        <v>2492</v>
      </c>
      <c r="J1076" t="s">
        <v>1598</v>
      </c>
    </row>
    <row r="1077" spans="1:10" ht="17.100000000000001" customHeight="1">
      <c r="A1077" s="3" t="s">
        <v>3412</v>
      </c>
      <c r="B1077" t="s">
        <v>1248</v>
      </c>
      <c r="C1077" s="34" t="s">
        <v>2493</v>
      </c>
      <c r="D1077" t="s">
        <v>1308</v>
      </c>
      <c r="E1077" s="34" t="s">
        <v>2493</v>
      </c>
      <c r="F1077" t="s">
        <v>1344</v>
      </c>
      <c r="G1077" s="34" t="s">
        <v>2493</v>
      </c>
      <c r="H1077" t="s">
        <v>3722</v>
      </c>
      <c r="I1077" s="34" t="s">
        <v>2493</v>
      </c>
      <c r="J1077" t="s">
        <v>3207</v>
      </c>
    </row>
    <row r="1078" spans="1:10" ht="17.100000000000001" customHeight="1">
      <c r="A1078" s="3" t="s">
        <v>3413</v>
      </c>
      <c r="B1078" t="s">
        <v>3706</v>
      </c>
      <c r="C1078" s="34" t="s">
        <v>2494</v>
      </c>
      <c r="D1078" t="s">
        <v>1305</v>
      </c>
      <c r="E1078" s="34" t="s">
        <v>2494</v>
      </c>
      <c r="F1078" t="s">
        <v>1773</v>
      </c>
      <c r="G1078" s="34" t="s">
        <v>2494</v>
      </c>
      <c r="H1078" t="s">
        <v>3205</v>
      </c>
      <c r="I1078" s="34" t="s">
        <v>2494</v>
      </c>
      <c r="J1078" t="s">
        <v>3598</v>
      </c>
    </row>
    <row r="1079" spans="1:10" ht="17.100000000000001" customHeight="1">
      <c r="A1079" s="3" t="s">
        <v>3301</v>
      </c>
      <c r="B1079" t="s">
        <v>1211</v>
      </c>
      <c r="C1079" s="34" t="s">
        <v>2495</v>
      </c>
      <c r="D1079" t="s">
        <v>3754</v>
      </c>
      <c r="E1079" s="34" t="s">
        <v>2495</v>
      </c>
      <c r="F1079" t="s">
        <v>1331</v>
      </c>
      <c r="G1079" s="34" t="s">
        <v>2495</v>
      </c>
      <c r="H1079" t="s">
        <v>3200</v>
      </c>
      <c r="I1079" s="34" t="s">
        <v>2495</v>
      </c>
      <c r="J1079" t="s">
        <v>1300</v>
      </c>
    </row>
    <row r="1080" spans="1:10" ht="17.100000000000001" customHeight="1">
      <c r="A1080" s="3" t="s">
        <v>3302</v>
      </c>
      <c r="B1080" t="s">
        <v>1739</v>
      </c>
      <c r="C1080" s="34" t="s">
        <v>2496</v>
      </c>
      <c r="D1080" t="s">
        <v>1134</v>
      </c>
      <c r="E1080" s="34" t="s">
        <v>2496</v>
      </c>
      <c r="F1080" t="s">
        <v>3750</v>
      </c>
      <c r="G1080" s="34" t="s">
        <v>2496</v>
      </c>
      <c r="H1080" t="s">
        <v>3383</v>
      </c>
      <c r="I1080" s="34" t="s">
        <v>2496</v>
      </c>
      <c r="J1080" t="s">
        <v>3701</v>
      </c>
    </row>
    <row r="1081" spans="1:10" ht="17.100000000000001" customHeight="1">
      <c r="A1081" s="3" t="s">
        <v>3303</v>
      </c>
      <c r="B1081" t="s">
        <v>2540</v>
      </c>
      <c r="C1081" s="34" t="s">
        <v>2497</v>
      </c>
      <c r="D1081" t="s">
        <v>1184</v>
      </c>
      <c r="E1081" s="34" t="s">
        <v>2497</v>
      </c>
      <c r="F1081" t="s">
        <v>3581</v>
      </c>
      <c r="G1081" s="34" t="s">
        <v>2497</v>
      </c>
      <c r="H1081" t="s">
        <v>1194</v>
      </c>
      <c r="I1081" s="34" t="s">
        <v>2497</v>
      </c>
      <c r="J1081" t="s">
        <v>3269</v>
      </c>
    </row>
    <row r="1082" spans="1:10" ht="17.100000000000001" customHeight="1">
      <c r="A1082" s="3" t="s">
        <v>3304</v>
      </c>
      <c r="B1082" t="s">
        <v>3212</v>
      </c>
      <c r="C1082" s="34" t="s">
        <v>2498</v>
      </c>
      <c r="D1082" t="s">
        <v>3626</v>
      </c>
      <c r="E1082" s="34" t="s">
        <v>2498</v>
      </c>
      <c r="F1082" t="s">
        <v>3709</v>
      </c>
      <c r="G1082" s="34" t="s">
        <v>2498</v>
      </c>
      <c r="H1082" t="s">
        <v>3724</v>
      </c>
      <c r="I1082" s="34" t="s">
        <v>2498</v>
      </c>
      <c r="J1082" t="s">
        <v>1583</v>
      </c>
    </row>
    <row r="1083" spans="1:10" ht="17.100000000000001" customHeight="1">
      <c r="A1083" s="3" t="s">
        <v>3305</v>
      </c>
      <c r="B1083" t="s">
        <v>3132</v>
      </c>
      <c r="C1083" s="34" t="s">
        <v>3272</v>
      </c>
      <c r="D1083" t="s">
        <v>1307</v>
      </c>
      <c r="E1083" s="34" t="s">
        <v>3272</v>
      </c>
      <c r="F1083" t="s">
        <v>1394</v>
      </c>
      <c r="G1083" s="34" t="s">
        <v>3272</v>
      </c>
      <c r="H1083" t="s">
        <v>3231</v>
      </c>
      <c r="I1083" s="34" t="s">
        <v>3272</v>
      </c>
      <c r="J1083" t="s">
        <v>3615</v>
      </c>
    </row>
    <row r="1084" spans="1:10" ht="17.100000000000001" customHeight="1">
      <c r="A1084" s="3" t="s">
        <v>3184</v>
      </c>
      <c r="B1084" t="s">
        <v>3579</v>
      </c>
      <c r="C1084" s="34" t="s">
        <v>3273</v>
      </c>
      <c r="D1084" t="s">
        <v>2550</v>
      </c>
      <c r="E1084" s="34" t="s">
        <v>3273</v>
      </c>
      <c r="F1084" t="s">
        <v>3260</v>
      </c>
      <c r="G1084" s="34" t="s">
        <v>3273</v>
      </c>
      <c r="H1084" t="s">
        <v>1210</v>
      </c>
      <c r="I1084" s="34" t="s">
        <v>3273</v>
      </c>
      <c r="J1084" t="s">
        <v>3588</v>
      </c>
    </row>
    <row r="1085" spans="1:10" ht="17.100000000000001" customHeight="1">
      <c r="A1085" s="3" t="s">
        <v>3307</v>
      </c>
      <c r="B1085" t="s">
        <v>3733</v>
      </c>
      <c r="C1085" s="34" t="s">
        <v>3274</v>
      </c>
      <c r="D1085" t="s">
        <v>3290</v>
      </c>
      <c r="E1085" s="34" t="s">
        <v>3274</v>
      </c>
      <c r="F1085" t="s">
        <v>2558</v>
      </c>
      <c r="G1085" s="34" t="s">
        <v>3274</v>
      </c>
      <c r="H1085" t="s">
        <v>3620</v>
      </c>
      <c r="I1085" s="34" t="s">
        <v>3274</v>
      </c>
      <c r="J1085" t="s">
        <v>3101</v>
      </c>
    </row>
    <row r="1086" spans="1:10" ht="17.100000000000001" customHeight="1">
      <c r="A1086" s="3" t="s">
        <v>2703</v>
      </c>
      <c r="B1086" t="s">
        <v>1214</v>
      </c>
      <c r="C1086" s="34" t="s">
        <v>3275</v>
      </c>
      <c r="D1086" t="s">
        <v>3621</v>
      </c>
      <c r="E1086" s="34" t="s">
        <v>3275</v>
      </c>
      <c r="F1086" t="s">
        <v>1595</v>
      </c>
      <c r="G1086" s="34" t="s">
        <v>3275</v>
      </c>
      <c r="H1086" t="s">
        <v>3753</v>
      </c>
      <c r="I1086" s="34" t="s">
        <v>3275</v>
      </c>
      <c r="J1086" t="s">
        <v>1771</v>
      </c>
    </row>
    <row r="1087" spans="1:10" ht="17.100000000000001" customHeight="1">
      <c r="A1087" s="3" t="s">
        <v>3311</v>
      </c>
      <c r="B1087" t="s">
        <v>3695</v>
      </c>
      <c r="C1087" s="34" t="s">
        <v>3276</v>
      </c>
      <c r="D1087" t="s">
        <v>1592</v>
      </c>
      <c r="E1087" s="34" t="s">
        <v>3276</v>
      </c>
      <c r="F1087" t="s">
        <v>3583</v>
      </c>
      <c r="G1087" s="34" t="s">
        <v>3276</v>
      </c>
      <c r="H1087" t="s">
        <v>1249</v>
      </c>
      <c r="I1087" s="34" t="s">
        <v>3276</v>
      </c>
      <c r="J1087" t="s">
        <v>3752</v>
      </c>
    </row>
    <row r="1088" spans="1:10" ht="17.100000000000001" customHeight="1">
      <c r="A1088" s="3" t="s">
        <v>3312</v>
      </c>
      <c r="B1088" t="s">
        <v>3197</v>
      </c>
      <c r="C1088" s="34" t="s">
        <v>3277</v>
      </c>
      <c r="D1088" t="s">
        <v>1236</v>
      </c>
      <c r="E1088" s="34" t="s">
        <v>3277</v>
      </c>
      <c r="F1088" t="s">
        <v>2552</v>
      </c>
      <c r="G1088" s="34" t="s">
        <v>3277</v>
      </c>
      <c r="H1088" t="s">
        <v>1321</v>
      </c>
      <c r="I1088" s="34" t="s">
        <v>3277</v>
      </c>
      <c r="J1088" t="s">
        <v>1301</v>
      </c>
    </row>
    <row r="1089" spans="1:10" ht="17.100000000000001" customHeight="1">
      <c r="A1089" s="3" t="s">
        <v>3313</v>
      </c>
      <c r="B1089" t="s">
        <v>1283</v>
      </c>
      <c r="C1089" s="34" t="s">
        <v>3278</v>
      </c>
      <c r="D1089" t="s">
        <v>3593</v>
      </c>
      <c r="E1089" s="34" t="s">
        <v>3278</v>
      </c>
      <c r="F1089" t="s">
        <v>3215</v>
      </c>
      <c r="G1089" s="34" t="s">
        <v>3278</v>
      </c>
      <c r="H1089" t="s">
        <v>3208</v>
      </c>
      <c r="I1089" s="34" t="s">
        <v>3278</v>
      </c>
      <c r="J1089" t="s">
        <v>1029</v>
      </c>
    </row>
    <row r="1090" spans="1:10" ht="17.100000000000001" customHeight="1">
      <c r="A1090" s="3" t="s">
        <v>3186</v>
      </c>
      <c r="B1090" t="s">
        <v>3698</v>
      </c>
      <c r="C1090" s="34" t="s">
        <v>3279</v>
      </c>
      <c r="D1090" t="s">
        <v>3211</v>
      </c>
      <c r="E1090" s="34" t="s">
        <v>3279</v>
      </c>
      <c r="F1090" t="s">
        <v>3732</v>
      </c>
      <c r="G1090" s="34" t="s">
        <v>3279</v>
      </c>
      <c r="H1090" t="s">
        <v>3131</v>
      </c>
      <c r="I1090" s="34" t="s">
        <v>3279</v>
      </c>
      <c r="J1090" t="s">
        <v>3755</v>
      </c>
    </row>
    <row r="1091" spans="1:10" ht="17.100000000000001" customHeight="1">
      <c r="A1091" s="3" t="s">
        <v>3187</v>
      </c>
      <c r="B1091" t="s">
        <v>1046</v>
      </c>
      <c r="C1091" s="34" t="s">
        <v>3280</v>
      </c>
      <c r="D1091" t="s">
        <v>3703</v>
      </c>
      <c r="E1091" s="34" t="s">
        <v>3280</v>
      </c>
      <c r="F1091" t="s">
        <v>2597</v>
      </c>
      <c r="G1091" s="34" t="s">
        <v>3280</v>
      </c>
      <c r="H1091" t="s">
        <v>2564</v>
      </c>
      <c r="I1091" s="34" t="s">
        <v>3280</v>
      </c>
      <c r="J1091" t="s">
        <v>3241</v>
      </c>
    </row>
    <row r="1092" spans="1:10" ht="17.100000000000001" customHeight="1">
      <c r="A1092" s="3" t="s">
        <v>3189</v>
      </c>
      <c r="B1092" t="s">
        <v>3702</v>
      </c>
      <c r="C1092" s="34" t="s">
        <v>3281</v>
      </c>
      <c r="D1092" t="s">
        <v>2608</v>
      </c>
      <c r="E1092" s="34" t="s">
        <v>3281</v>
      </c>
      <c r="F1092" t="s">
        <v>1399</v>
      </c>
      <c r="G1092" s="34" t="s">
        <v>3281</v>
      </c>
      <c r="H1092" t="s">
        <v>3119</v>
      </c>
      <c r="I1092" s="34" t="s">
        <v>3281</v>
      </c>
      <c r="J1092" t="s">
        <v>3584</v>
      </c>
    </row>
    <row r="1093" spans="1:10" ht="17.100000000000001" customHeight="1">
      <c r="A1093" s="3" t="s">
        <v>3190</v>
      </c>
      <c r="B1093" t="s">
        <v>1049</v>
      </c>
      <c r="C1093" s="34" t="s">
        <v>3282</v>
      </c>
      <c r="D1093" t="s">
        <v>1044</v>
      </c>
      <c r="E1093" s="34" t="s">
        <v>3282</v>
      </c>
      <c r="F1093" t="s">
        <v>3256</v>
      </c>
      <c r="G1093" s="34" t="s">
        <v>3282</v>
      </c>
      <c r="H1093" t="s">
        <v>2554</v>
      </c>
      <c r="I1093" s="34" t="s">
        <v>3282</v>
      </c>
      <c r="J1093" t="s">
        <v>1340</v>
      </c>
    </row>
    <row r="1094" spans="1:10" ht="17.100000000000001" customHeight="1">
      <c r="H1094" s="10"/>
    </row>
    <row r="1095" spans="1:10" ht="17.100000000000001" customHeight="1">
      <c r="A1095" s="3"/>
      <c r="C1095" s="3"/>
      <c r="E1095" s="3"/>
      <c r="G1095" s="3"/>
      <c r="I1095" s="3"/>
    </row>
    <row r="1096" spans="1:10" ht="17.100000000000001" customHeight="1">
      <c r="A1096" s="3"/>
      <c r="C1096" s="3"/>
      <c r="E1096" s="3"/>
      <c r="G1096" s="3"/>
      <c r="I1096" s="3"/>
    </row>
    <row r="1097" spans="1:10" ht="17.100000000000001" customHeight="1">
      <c r="A1097" s="3" t="s">
        <v>2229</v>
      </c>
      <c r="C1097" s="3" t="s">
        <v>2229</v>
      </c>
      <c r="E1097" s="3" t="s">
        <v>2229</v>
      </c>
      <c r="G1097" s="3" t="s">
        <v>2229</v>
      </c>
      <c r="I1097" s="3" t="s">
        <v>2229</v>
      </c>
    </row>
    <row r="1098" spans="1:10" ht="17.100000000000001" customHeight="1">
      <c r="A1098" s="3" t="s">
        <v>3403</v>
      </c>
      <c r="B1098" t="s">
        <v>3630</v>
      </c>
      <c r="C1098" s="34" t="s">
        <v>2486</v>
      </c>
      <c r="D1098" t="s">
        <v>3253</v>
      </c>
      <c r="E1098" s="34" t="s">
        <v>2486</v>
      </c>
      <c r="F1098" t="s">
        <v>3232</v>
      </c>
      <c r="G1098" s="34" t="s">
        <v>2486</v>
      </c>
      <c r="I1098" s="34" t="s">
        <v>2486</v>
      </c>
      <c r="J1098" t="s">
        <v>3134</v>
      </c>
    </row>
    <row r="1099" spans="1:10" ht="17.100000000000001" customHeight="1">
      <c r="A1099" s="3" t="s">
        <v>3403</v>
      </c>
      <c r="B1099" t="s">
        <v>1398</v>
      </c>
      <c r="C1099" s="34" t="s">
        <v>2486</v>
      </c>
      <c r="D1099" s="10" t="s">
        <v>3099</v>
      </c>
      <c r="E1099" s="34" t="s">
        <v>2486</v>
      </c>
      <c r="F1099" t="s">
        <v>3239</v>
      </c>
      <c r="G1099" s="34" t="s">
        <v>2486</v>
      </c>
      <c r="H1099" t="s">
        <v>3252</v>
      </c>
      <c r="I1099" s="34" t="s">
        <v>2486</v>
      </c>
      <c r="J1099" t="s">
        <v>3233</v>
      </c>
    </row>
    <row r="1100" spans="1:10" ht="17.100000000000001" customHeight="1">
      <c r="A1100" s="3" t="s">
        <v>3404</v>
      </c>
      <c r="B1100" t="s">
        <v>2588</v>
      </c>
      <c r="C1100" s="34" t="s">
        <v>2487</v>
      </c>
      <c r="D1100" t="s">
        <v>1058</v>
      </c>
      <c r="E1100" s="34" t="s">
        <v>2487</v>
      </c>
      <c r="F1100" t="s">
        <v>3120</v>
      </c>
      <c r="G1100" s="34" t="s">
        <v>2487</v>
      </c>
      <c r="H1100" t="s">
        <v>1329</v>
      </c>
      <c r="I1100" s="34" t="s">
        <v>2487</v>
      </c>
      <c r="J1100" t="s">
        <v>1393</v>
      </c>
    </row>
    <row r="1101" spans="1:10" ht="17.100000000000001" customHeight="1">
      <c r="A1101" s="3" t="s">
        <v>3404</v>
      </c>
      <c r="B1101" t="s">
        <v>1742</v>
      </c>
      <c r="C1101" s="34" t="s">
        <v>2487</v>
      </c>
      <c r="D1101" s="10" t="s">
        <v>1403</v>
      </c>
      <c r="E1101" s="34" t="s">
        <v>2487</v>
      </c>
      <c r="F1101" t="s">
        <v>1409</v>
      </c>
      <c r="G1101" s="34" t="s">
        <v>2487</v>
      </c>
      <c r="H1101" s="10" t="s">
        <v>3513</v>
      </c>
      <c r="I1101" s="34" t="s">
        <v>2487</v>
      </c>
      <c r="J1101" t="s">
        <v>1738</v>
      </c>
    </row>
    <row r="1102" spans="1:10" ht="17.100000000000001" customHeight="1">
      <c r="A1102" s="3" t="s">
        <v>3405</v>
      </c>
      <c r="B1102" t="s">
        <v>3740</v>
      </c>
      <c r="C1102" s="34" t="s">
        <v>2488</v>
      </c>
      <c r="D1102" t="s">
        <v>3612</v>
      </c>
      <c r="E1102" s="34" t="s">
        <v>2488</v>
      </c>
      <c r="F1102" t="s">
        <v>3697</v>
      </c>
      <c r="G1102" s="34" t="s">
        <v>2488</v>
      </c>
      <c r="H1102" t="s">
        <v>3103</v>
      </c>
      <c r="I1102" s="34" t="s">
        <v>2488</v>
      </c>
      <c r="J1102" t="s">
        <v>3220</v>
      </c>
    </row>
    <row r="1103" spans="1:10" ht="17.100000000000001" customHeight="1">
      <c r="A1103" s="3" t="s">
        <v>3405</v>
      </c>
      <c r="B1103" t="s">
        <v>1777</v>
      </c>
      <c r="C1103" s="34" t="s">
        <v>2488</v>
      </c>
      <c r="D1103" t="s">
        <v>1132</v>
      </c>
      <c r="E1103" s="34" t="s">
        <v>2488</v>
      </c>
      <c r="F1103" t="s">
        <v>1021</v>
      </c>
      <c r="G1103" s="34" t="s">
        <v>2488</v>
      </c>
      <c r="H1103" t="s">
        <v>1396</v>
      </c>
      <c r="I1103" s="34" t="s">
        <v>2488</v>
      </c>
      <c r="J1103" t="s">
        <v>2560</v>
      </c>
    </row>
    <row r="1104" spans="1:10" ht="17.100000000000001" customHeight="1">
      <c r="A1104" s="3" t="s">
        <v>3407</v>
      </c>
      <c r="B1104" t="s">
        <v>1596</v>
      </c>
      <c r="C1104" s="34" t="s">
        <v>2625</v>
      </c>
      <c r="D1104" t="s">
        <v>3718</v>
      </c>
      <c r="E1104" s="34" t="s">
        <v>2625</v>
      </c>
      <c r="F1104" t="s">
        <v>3235</v>
      </c>
      <c r="G1104" s="34" t="s">
        <v>2625</v>
      </c>
      <c r="H1104" t="s">
        <v>1406</v>
      </c>
      <c r="I1104" s="34" t="s">
        <v>2625</v>
      </c>
      <c r="J1104" t="s">
        <v>1585</v>
      </c>
    </row>
    <row r="1105" spans="1:10" ht="17.100000000000001" customHeight="1">
      <c r="A1105" s="3" t="s">
        <v>3407</v>
      </c>
      <c r="B1105" t="s">
        <v>1745</v>
      </c>
      <c r="C1105" s="34" t="s">
        <v>2625</v>
      </c>
      <c r="D1105" t="s">
        <v>3118</v>
      </c>
      <c r="E1105" s="34" t="s">
        <v>2625</v>
      </c>
      <c r="F1105" t="s">
        <v>3577</v>
      </c>
      <c r="G1105" s="34" t="s">
        <v>2625</v>
      </c>
      <c r="H1105" t="s">
        <v>1407</v>
      </c>
      <c r="I1105" s="34" t="s">
        <v>2625</v>
      </c>
      <c r="J1105" t="s">
        <v>3096</v>
      </c>
    </row>
    <row r="1106" spans="1:10" ht="17.100000000000001" customHeight="1">
      <c r="A1106" s="3" t="s">
        <v>3408</v>
      </c>
      <c r="B1106" t="s">
        <v>3699</v>
      </c>
      <c r="C1106" s="34" t="s">
        <v>2626</v>
      </c>
      <c r="D1106" t="s">
        <v>2555</v>
      </c>
      <c r="E1106" s="34" t="s">
        <v>2626</v>
      </c>
      <c r="F1106" t="s">
        <v>2594</v>
      </c>
      <c r="G1106" s="34" t="s">
        <v>2626</v>
      </c>
      <c r="H1106" t="s">
        <v>3623</v>
      </c>
      <c r="I1106" s="34" t="s">
        <v>2626</v>
      </c>
      <c r="J1106" t="s">
        <v>3237</v>
      </c>
    </row>
    <row r="1107" spans="1:10" ht="17.100000000000001" customHeight="1">
      <c r="A1107" s="3" t="s">
        <v>3408</v>
      </c>
      <c r="B1107" t="s">
        <v>3618</v>
      </c>
      <c r="C1107" s="34" t="s">
        <v>2626</v>
      </c>
      <c r="D1107" t="s">
        <v>3622</v>
      </c>
      <c r="E1107" s="34" t="s">
        <v>2626</v>
      </c>
      <c r="F1107" t="s">
        <v>2543</v>
      </c>
      <c r="G1107" s="34" t="s">
        <v>2626</v>
      </c>
      <c r="H1107" t="s">
        <v>3539</v>
      </c>
      <c r="I1107" s="34" t="s">
        <v>2626</v>
      </c>
      <c r="J1107" t="s">
        <v>3538</v>
      </c>
    </row>
    <row r="1108" spans="1:10" ht="17.100000000000001" customHeight="1">
      <c r="A1108" s="3" t="s">
        <v>3409</v>
      </c>
      <c r="B1108" t="s">
        <v>3704</v>
      </c>
      <c r="C1108" s="34" t="s">
        <v>2627</v>
      </c>
      <c r="D1108" t="s">
        <v>1047</v>
      </c>
      <c r="E1108" s="34" t="s">
        <v>2627</v>
      </c>
      <c r="F1108" t="s">
        <v>1589</v>
      </c>
      <c r="G1108" s="34" t="s">
        <v>2627</v>
      </c>
      <c r="H1108" t="s">
        <v>1411</v>
      </c>
      <c r="I1108" s="34" t="s">
        <v>2627</v>
      </c>
      <c r="J1108" t="s">
        <v>1241</v>
      </c>
    </row>
    <row r="1109" spans="1:10" ht="17.100000000000001" customHeight="1">
      <c r="A1109" s="3" t="s">
        <v>3409</v>
      </c>
      <c r="B1109" t="s">
        <v>1312</v>
      </c>
      <c r="C1109" s="34" t="s">
        <v>2627</v>
      </c>
      <c r="D1109" t="s">
        <v>3587</v>
      </c>
      <c r="E1109" s="34" t="s">
        <v>2627</v>
      </c>
      <c r="F1109" t="s">
        <v>1599</v>
      </c>
      <c r="G1109" s="34" t="s">
        <v>2627</v>
      </c>
      <c r="H1109" t="s">
        <v>1039</v>
      </c>
      <c r="I1109" s="34" t="s">
        <v>2627</v>
      </c>
      <c r="J1109" t="s">
        <v>3715</v>
      </c>
    </row>
    <row r="1110" spans="1:10" ht="17.100000000000001" customHeight="1">
      <c r="A1110" s="3" t="s">
        <v>3410</v>
      </c>
      <c r="B1110" t="s">
        <v>1741</v>
      </c>
      <c r="C1110" s="34" t="s">
        <v>2492</v>
      </c>
      <c r="D1110" t="s">
        <v>3223</v>
      </c>
      <c r="E1110" s="34" t="s">
        <v>2492</v>
      </c>
      <c r="F1110" t="s">
        <v>1768</v>
      </c>
      <c r="G1110" s="34" t="s">
        <v>2492</v>
      </c>
      <c r="H1110" t="s">
        <v>3381</v>
      </c>
      <c r="I1110" s="34" t="s">
        <v>2492</v>
      </c>
      <c r="J1110" t="s">
        <v>1594</v>
      </c>
    </row>
    <row r="1111" spans="1:10" ht="17.100000000000001" customHeight="1">
      <c r="A1111" s="3" t="s">
        <v>3410</v>
      </c>
      <c r="B1111" t="s">
        <v>3097</v>
      </c>
      <c r="C1111" s="34" t="s">
        <v>2492</v>
      </c>
      <c r="D1111" t="s">
        <v>3247</v>
      </c>
      <c r="E1111" s="34" t="s">
        <v>2492</v>
      </c>
      <c r="F1111" t="s">
        <v>2544</v>
      </c>
      <c r="G1111" s="34" t="s">
        <v>2492</v>
      </c>
      <c r="H1111" t="s">
        <v>1055</v>
      </c>
      <c r="I1111" s="34" t="s">
        <v>2492</v>
      </c>
      <c r="J1111" t="s">
        <v>1319</v>
      </c>
    </row>
    <row r="1112" spans="1:10" ht="17.100000000000001" customHeight="1">
      <c r="A1112" s="3" t="s">
        <v>3412</v>
      </c>
      <c r="B1112" t="s">
        <v>1347</v>
      </c>
      <c r="C1112" s="34" t="s">
        <v>2493</v>
      </c>
      <c r="D1112" t="s">
        <v>1227</v>
      </c>
      <c r="E1112" s="34" t="s">
        <v>2493</v>
      </c>
      <c r="F1112" t="s">
        <v>1304</v>
      </c>
      <c r="G1112" s="34" t="s">
        <v>2493</v>
      </c>
      <c r="H1112" t="s">
        <v>3576</v>
      </c>
      <c r="I1112" s="34" t="s">
        <v>2493</v>
      </c>
      <c r="J1112" t="s">
        <v>1042</v>
      </c>
    </row>
    <row r="1113" spans="1:10" ht="17.100000000000001" customHeight="1">
      <c r="A1113" s="3" t="s">
        <v>3412</v>
      </c>
      <c r="B1113" t="s">
        <v>1138</v>
      </c>
      <c r="C1113" s="34" t="s">
        <v>2493</v>
      </c>
      <c r="D1113" t="s">
        <v>3610</v>
      </c>
      <c r="E1113" s="34" t="s">
        <v>2493</v>
      </c>
      <c r="F1113" t="s">
        <v>1226</v>
      </c>
      <c r="G1113" s="34" t="s">
        <v>2493</v>
      </c>
      <c r="H1113" t="s">
        <v>2541</v>
      </c>
      <c r="I1113" s="34" t="s">
        <v>2493</v>
      </c>
      <c r="J1113" t="s">
        <v>1306</v>
      </c>
    </row>
    <row r="1114" spans="1:10" ht="17.100000000000001" customHeight="1">
      <c r="A1114" s="3" t="s">
        <v>3413</v>
      </c>
      <c r="B1114" t="s">
        <v>3726</v>
      </c>
      <c r="C1114" s="34" t="s">
        <v>2494</v>
      </c>
      <c r="D1114" t="s">
        <v>3625</v>
      </c>
      <c r="E1114" s="34" t="s">
        <v>2494</v>
      </c>
      <c r="F1114" t="s">
        <v>3236</v>
      </c>
      <c r="G1114" s="34" t="s">
        <v>2494</v>
      </c>
      <c r="H1114" t="s">
        <v>1050</v>
      </c>
      <c r="I1114" s="34" t="s">
        <v>2494</v>
      </c>
      <c r="J1114" t="s">
        <v>3258</v>
      </c>
    </row>
    <row r="1115" spans="1:10" ht="17.100000000000001" customHeight="1">
      <c r="A1115" s="3" t="s">
        <v>3413</v>
      </c>
      <c r="B1115" t="s">
        <v>3756</v>
      </c>
      <c r="C1115" s="34" t="s">
        <v>2494</v>
      </c>
      <c r="D1115" t="s">
        <v>3631</v>
      </c>
      <c r="E1115" s="34" t="s">
        <v>2494</v>
      </c>
      <c r="F1115" t="s">
        <v>3590</v>
      </c>
      <c r="G1115" s="34" t="s">
        <v>2494</v>
      </c>
      <c r="H1115" t="s">
        <v>1323</v>
      </c>
      <c r="I1115" s="34" t="s">
        <v>2494</v>
      </c>
      <c r="J1115" t="s">
        <v>3254</v>
      </c>
    </row>
    <row r="1116" spans="1:10" ht="17.100000000000001" customHeight="1">
      <c r="A1116" s="3" t="s">
        <v>3301</v>
      </c>
      <c r="B1116" t="s">
        <v>2548</v>
      </c>
      <c r="C1116" s="34" t="s">
        <v>2495</v>
      </c>
      <c r="D1116" t="s">
        <v>1149</v>
      </c>
      <c r="E1116" s="34" t="s">
        <v>2495</v>
      </c>
      <c r="F1116" t="s">
        <v>1602</v>
      </c>
      <c r="G1116" s="34" t="s">
        <v>2495</v>
      </c>
      <c r="H1116" t="s">
        <v>1395</v>
      </c>
      <c r="I1116" s="34" t="s">
        <v>2495</v>
      </c>
      <c r="J1116" t="s">
        <v>3125</v>
      </c>
    </row>
    <row r="1117" spans="1:10" ht="17.100000000000001" customHeight="1">
      <c r="A1117" s="3" t="s">
        <v>3301</v>
      </c>
      <c r="B1117" t="s">
        <v>1020</v>
      </c>
      <c r="C1117" s="34" t="s">
        <v>2495</v>
      </c>
      <c r="D1117" t="s">
        <v>3759</v>
      </c>
      <c r="E1117" s="34" t="s">
        <v>2495</v>
      </c>
      <c r="F1117" t="s">
        <v>1281</v>
      </c>
      <c r="G1117" s="34" t="s">
        <v>2495</v>
      </c>
      <c r="H1117" t="s">
        <v>3591</v>
      </c>
      <c r="I1117" s="34" t="s">
        <v>2495</v>
      </c>
      <c r="J1117" t="s">
        <v>1328</v>
      </c>
    </row>
    <row r="1118" spans="1:10" ht="17.100000000000001" customHeight="1">
      <c r="A1118" s="3" t="s">
        <v>3302</v>
      </c>
      <c r="B1118" t="s">
        <v>3551</v>
      </c>
      <c r="C1118" s="34" t="s">
        <v>2496</v>
      </c>
      <c r="D1118" t="s">
        <v>1586</v>
      </c>
      <c r="E1118" s="34" t="s">
        <v>2496</v>
      </c>
      <c r="F1118" t="s">
        <v>3629</v>
      </c>
      <c r="G1118" s="34" t="s">
        <v>2496</v>
      </c>
      <c r="H1118" t="s">
        <v>1402</v>
      </c>
      <c r="I1118" s="34" t="s">
        <v>2496</v>
      </c>
      <c r="J1118" t="s">
        <v>1336</v>
      </c>
    </row>
    <row r="1119" spans="1:10" ht="17.100000000000001" customHeight="1">
      <c r="A1119" s="3" t="s">
        <v>3302</v>
      </c>
      <c r="B1119" t="s">
        <v>3246</v>
      </c>
      <c r="C1119" s="34" t="s">
        <v>2496</v>
      </c>
      <c r="D1119" t="s">
        <v>2551</v>
      </c>
      <c r="E1119" s="34" t="s">
        <v>2496</v>
      </c>
      <c r="F1119" t="s">
        <v>2557</v>
      </c>
      <c r="G1119" s="34" t="s">
        <v>2496</v>
      </c>
      <c r="H1119" t="s">
        <v>3616</v>
      </c>
      <c r="I1119" s="34" t="s">
        <v>2496</v>
      </c>
      <c r="J1119" t="s">
        <v>1593</v>
      </c>
    </row>
    <row r="1120" spans="1:10" ht="17.100000000000001" customHeight="1">
      <c r="A1120" s="3" t="s">
        <v>3303</v>
      </c>
      <c r="B1120" t="s">
        <v>3116</v>
      </c>
      <c r="C1120" s="34" t="s">
        <v>2497</v>
      </c>
      <c r="D1120" t="s">
        <v>3224</v>
      </c>
      <c r="E1120" s="34" t="s">
        <v>2497</v>
      </c>
      <c r="F1120" t="s">
        <v>1024</v>
      </c>
      <c r="G1120" s="34" t="s">
        <v>2497</v>
      </c>
      <c r="H1120" s="10" t="s">
        <v>3513</v>
      </c>
      <c r="I1120" s="34" t="s">
        <v>2497</v>
      </c>
      <c r="J1120" t="s">
        <v>1397</v>
      </c>
    </row>
    <row r="1121" spans="1:10" ht="17.100000000000001" customHeight="1">
      <c r="A1121" s="3" t="s">
        <v>3303</v>
      </c>
      <c r="B1121" t="s">
        <v>3289</v>
      </c>
      <c r="C1121" s="34" t="s">
        <v>2497</v>
      </c>
      <c r="D1121" t="s">
        <v>3283</v>
      </c>
      <c r="E1121" s="34" t="s">
        <v>2497</v>
      </c>
      <c r="F1121" t="s">
        <v>3595</v>
      </c>
      <c r="G1121" s="34" t="s">
        <v>2497</v>
      </c>
      <c r="H1121" s="10" t="s">
        <v>3513</v>
      </c>
      <c r="I1121" s="34" t="s">
        <v>2497</v>
      </c>
      <c r="J1121" t="s">
        <v>1405</v>
      </c>
    </row>
    <row r="1122" spans="1:10" ht="17.100000000000001" customHeight="1">
      <c r="A1122" s="3" t="s">
        <v>3304</v>
      </c>
      <c r="B1122" t="s">
        <v>3288</v>
      </c>
      <c r="C1122" s="34" t="s">
        <v>2498</v>
      </c>
      <c r="D1122" t="s">
        <v>3238</v>
      </c>
      <c r="E1122" s="34" t="s">
        <v>2498</v>
      </c>
      <c r="F1122" t="s">
        <v>3536</v>
      </c>
      <c r="G1122" s="34" t="s">
        <v>2498</v>
      </c>
      <c r="H1122" t="s">
        <v>3696</v>
      </c>
      <c r="I1122" s="34" t="s">
        <v>2498</v>
      </c>
      <c r="J1122" t="s">
        <v>1218</v>
      </c>
    </row>
    <row r="1123" spans="1:10" ht="17.100000000000001" customHeight="1">
      <c r="A1123" s="3" t="s">
        <v>3304</v>
      </c>
      <c r="B1123" t="s">
        <v>3255</v>
      </c>
      <c r="C1123" s="34" t="s">
        <v>2498</v>
      </c>
      <c r="D1123" t="s">
        <v>1603</v>
      </c>
      <c r="E1123" s="34" t="s">
        <v>2498</v>
      </c>
      <c r="F1123" t="s">
        <v>1582</v>
      </c>
      <c r="G1123" s="34" t="s">
        <v>2498</v>
      </c>
      <c r="H1123" t="s">
        <v>1045</v>
      </c>
      <c r="I1123" s="34" t="s">
        <v>2498</v>
      </c>
      <c r="J1123" t="s">
        <v>1231</v>
      </c>
    </row>
    <row r="1124" spans="1:10" ht="17.100000000000001" customHeight="1">
      <c r="A1124" s="3" t="s">
        <v>3305</v>
      </c>
      <c r="B1124" t="s">
        <v>2601</v>
      </c>
      <c r="C1124" s="34" t="s">
        <v>3272</v>
      </c>
      <c r="D1124" t="s">
        <v>3270</v>
      </c>
      <c r="E1124" s="34" t="s">
        <v>3272</v>
      </c>
      <c r="F1124" t="s">
        <v>1410</v>
      </c>
      <c r="G1124" s="34" t="s">
        <v>3272</v>
      </c>
      <c r="H1124" s="10" t="s">
        <v>3513</v>
      </c>
      <c r="I1124" s="34" t="s">
        <v>3272</v>
      </c>
      <c r="J1124" t="s">
        <v>1232</v>
      </c>
    </row>
    <row r="1125" spans="1:10" ht="17.100000000000001" customHeight="1">
      <c r="A1125" s="3" t="s">
        <v>3305</v>
      </c>
      <c r="B1125" t="s">
        <v>3594</v>
      </c>
      <c r="C1125" s="34" t="s">
        <v>3272</v>
      </c>
      <c r="D1125" t="s">
        <v>1142</v>
      </c>
      <c r="E1125" s="34" t="s">
        <v>3272</v>
      </c>
      <c r="F1125" s="10" t="s">
        <v>3513</v>
      </c>
      <c r="G1125" s="34" t="s">
        <v>3272</v>
      </c>
      <c r="H1125" s="10" t="s">
        <v>3513</v>
      </c>
      <c r="I1125" s="34" t="s">
        <v>3272</v>
      </c>
      <c r="J1125" t="s">
        <v>3574</v>
      </c>
    </row>
    <row r="1126" spans="1:10" ht="17.100000000000001" customHeight="1">
      <c r="A1126" s="3" t="s">
        <v>3184</v>
      </c>
      <c r="B1126" t="s">
        <v>1247</v>
      </c>
      <c r="C1126" s="34" t="s">
        <v>3273</v>
      </c>
      <c r="D1126" t="s">
        <v>1322</v>
      </c>
      <c r="E1126" s="34" t="s">
        <v>3273</v>
      </c>
      <c r="F1126" t="s">
        <v>3589</v>
      </c>
      <c r="G1126" s="34" t="s">
        <v>3273</v>
      </c>
      <c r="H1126" t="s">
        <v>3293</v>
      </c>
      <c r="I1126" s="34" t="s">
        <v>3273</v>
      </c>
      <c r="J1126" t="s">
        <v>3575</v>
      </c>
    </row>
    <row r="1127" spans="1:10" ht="17.100000000000001" customHeight="1">
      <c r="A1127" s="3" t="s">
        <v>3184</v>
      </c>
      <c r="B1127" t="s">
        <v>1129</v>
      </c>
      <c r="C1127" s="34" t="s">
        <v>3273</v>
      </c>
      <c r="D1127" t="s">
        <v>2593</v>
      </c>
      <c r="E1127" s="34" t="s">
        <v>3273</v>
      </c>
      <c r="F1127" t="s">
        <v>1775</v>
      </c>
      <c r="G1127" s="34" t="s">
        <v>3273</v>
      </c>
      <c r="H1127" s="10" t="s">
        <v>3513</v>
      </c>
      <c r="I1127" s="34" t="s">
        <v>3273</v>
      </c>
      <c r="J1127" t="s">
        <v>3121</v>
      </c>
    </row>
    <row r="1128" spans="1:10" ht="17.100000000000001" customHeight="1">
      <c r="A1128" s="3" t="s">
        <v>3307</v>
      </c>
      <c r="B1128" t="s">
        <v>3271</v>
      </c>
      <c r="C1128" s="34" t="s">
        <v>3274</v>
      </c>
      <c r="D1128" t="s">
        <v>1121</v>
      </c>
      <c r="E1128" s="34" t="s">
        <v>3274</v>
      </c>
      <c r="F1128" t="s">
        <v>1280</v>
      </c>
      <c r="G1128" s="34" t="s">
        <v>3274</v>
      </c>
      <c r="H1128" t="s">
        <v>3713</v>
      </c>
      <c r="I1128" s="34" t="s">
        <v>3274</v>
      </c>
      <c r="J1128" t="s">
        <v>3240</v>
      </c>
    </row>
    <row r="1129" spans="1:10" ht="17.100000000000001" customHeight="1">
      <c r="A1129" s="3" t="s">
        <v>3307</v>
      </c>
      <c r="B1129" t="s">
        <v>3712</v>
      </c>
      <c r="C1129" s="34" t="s">
        <v>3274</v>
      </c>
      <c r="D1129" t="s">
        <v>1059</v>
      </c>
      <c r="E1129" s="34" t="s">
        <v>3274</v>
      </c>
      <c r="F1129" t="s">
        <v>1282</v>
      </c>
      <c r="G1129" s="34" t="s">
        <v>3274</v>
      </c>
      <c r="H1129" t="s">
        <v>1401</v>
      </c>
      <c r="I1129" s="34" t="s">
        <v>3274</v>
      </c>
      <c r="J1129" t="s">
        <v>3619</v>
      </c>
    </row>
    <row r="1130" spans="1:10" ht="17.100000000000001" customHeight="1">
      <c r="A1130" s="3" t="s">
        <v>2703</v>
      </c>
      <c r="B1130" t="s">
        <v>3609</v>
      </c>
      <c r="C1130" s="34" t="s">
        <v>3275</v>
      </c>
      <c r="D1130" t="s">
        <v>2605</v>
      </c>
      <c r="E1130" s="34" t="s">
        <v>3275</v>
      </c>
      <c r="F1130" t="s">
        <v>1139</v>
      </c>
      <c r="G1130" s="34" t="s">
        <v>3275</v>
      </c>
      <c r="H1130" t="s">
        <v>1242</v>
      </c>
      <c r="I1130" s="34" t="s">
        <v>3275</v>
      </c>
      <c r="J1130" t="s">
        <v>1298</v>
      </c>
    </row>
    <row r="1131" spans="1:10" ht="17.100000000000001" customHeight="1">
      <c r="A1131" s="3" t="s">
        <v>2703</v>
      </c>
      <c r="B1131" t="s">
        <v>1128</v>
      </c>
      <c r="C1131" s="34" t="s">
        <v>3275</v>
      </c>
      <c r="D1131" t="s">
        <v>3717</v>
      </c>
      <c r="E1131" s="34" t="s">
        <v>3275</v>
      </c>
      <c r="F1131" t="s">
        <v>1392</v>
      </c>
      <c r="G1131" s="34" t="s">
        <v>3275</v>
      </c>
      <c r="H1131" t="s">
        <v>1215</v>
      </c>
      <c r="I1131" s="34" t="s">
        <v>3275</v>
      </c>
      <c r="J1131" t="s">
        <v>3607</v>
      </c>
    </row>
    <row r="1132" spans="1:10" ht="17.100000000000001" customHeight="1">
      <c r="A1132" s="3" t="s">
        <v>3311</v>
      </c>
      <c r="B1132" t="s">
        <v>3739</v>
      </c>
      <c r="C1132" s="34" t="s">
        <v>3276</v>
      </c>
      <c r="D1132" t="s">
        <v>3203</v>
      </c>
      <c r="E1132" s="34" t="s">
        <v>3276</v>
      </c>
      <c r="F1132" t="s">
        <v>3294</v>
      </c>
      <c r="G1132" s="34" t="s">
        <v>3276</v>
      </c>
      <c r="H1132" t="s">
        <v>3624</v>
      </c>
      <c r="I1132" s="34" t="s">
        <v>3276</v>
      </c>
      <c r="J1132" t="s">
        <v>3380</v>
      </c>
    </row>
    <row r="1133" spans="1:10" ht="17.100000000000001" customHeight="1">
      <c r="A1133" s="3" t="s">
        <v>3311</v>
      </c>
      <c r="B1133" t="s">
        <v>2598</v>
      </c>
      <c r="C1133" s="34" t="s">
        <v>3276</v>
      </c>
      <c r="D1133" t="s">
        <v>2542</v>
      </c>
      <c r="E1133" s="34" t="s">
        <v>3276</v>
      </c>
      <c r="F1133" t="s">
        <v>1030</v>
      </c>
      <c r="G1133" s="34" t="s">
        <v>3276</v>
      </c>
      <c r="H1133" t="s">
        <v>3382</v>
      </c>
      <c r="I1133" s="34" t="s">
        <v>3276</v>
      </c>
      <c r="J1133" t="s">
        <v>3245</v>
      </c>
    </row>
    <row r="1134" spans="1:10" ht="17.100000000000001" customHeight="1">
      <c r="A1134" s="3" t="s">
        <v>3312</v>
      </c>
      <c r="B1134" t="s">
        <v>2617</v>
      </c>
      <c r="C1134" s="34" t="s">
        <v>3277</v>
      </c>
      <c r="D1134" t="s">
        <v>3582</v>
      </c>
      <c r="E1134" s="34" t="s">
        <v>3277</v>
      </c>
      <c r="F1134" t="s">
        <v>3628</v>
      </c>
      <c r="G1134" s="34" t="s">
        <v>3277</v>
      </c>
      <c r="H1134" t="s">
        <v>3292</v>
      </c>
      <c r="I1134" s="34" t="s">
        <v>3277</v>
      </c>
      <c r="J1134" t="s">
        <v>3136</v>
      </c>
    </row>
    <row r="1135" spans="1:10" ht="17.100000000000001" customHeight="1">
      <c r="A1135" s="3" t="s">
        <v>3312</v>
      </c>
      <c r="B1135" t="s">
        <v>3102</v>
      </c>
      <c r="C1135" s="34" t="s">
        <v>3277</v>
      </c>
      <c r="D1135" t="s">
        <v>1239</v>
      </c>
      <c r="E1135" s="34" t="s">
        <v>3277</v>
      </c>
      <c r="F1135" t="s">
        <v>1235</v>
      </c>
      <c r="G1135" s="34" t="s">
        <v>3277</v>
      </c>
      <c r="H1135" s="10" t="s">
        <v>3513</v>
      </c>
      <c r="I1135" s="34" t="s">
        <v>3277</v>
      </c>
      <c r="J1135" t="s">
        <v>3100</v>
      </c>
    </row>
    <row r="1136" spans="1:10" ht="17.100000000000001" customHeight="1">
      <c r="A1136" s="3" t="s">
        <v>3313</v>
      </c>
      <c r="B1136" t="s">
        <v>1246</v>
      </c>
      <c r="C1136" s="34" t="s">
        <v>3278</v>
      </c>
      <c r="D1136" t="s">
        <v>1776</v>
      </c>
      <c r="E1136" s="34" t="s">
        <v>3278</v>
      </c>
      <c r="F1136" t="s">
        <v>3242</v>
      </c>
      <c r="G1136" s="34" t="s">
        <v>3278</v>
      </c>
      <c r="H1136" t="s">
        <v>2562</v>
      </c>
      <c r="I1136" s="34" t="s">
        <v>3278</v>
      </c>
      <c r="J1136" t="s">
        <v>1404</v>
      </c>
    </row>
    <row r="1137" spans="1:10" ht="17.100000000000001" customHeight="1">
      <c r="A1137" s="3" t="s">
        <v>3313</v>
      </c>
      <c r="B1137" t="s">
        <v>3705</v>
      </c>
      <c r="C1137" s="34" t="s">
        <v>3278</v>
      </c>
      <c r="D1137" t="s">
        <v>1391</v>
      </c>
      <c r="E1137" s="34" t="s">
        <v>3278</v>
      </c>
      <c r="F1137" t="s">
        <v>1217</v>
      </c>
      <c r="G1137" s="34" t="s">
        <v>3278</v>
      </c>
      <c r="H1137" t="s">
        <v>1043</v>
      </c>
      <c r="I1137" s="34" t="s">
        <v>3278</v>
      </c>
      <c r="J1137" s="10" t="s">
        <v>1342</v>
      </c>
    </row>
    <row r="1138" spans="1:10" ht="17.100000000000001" customHeight="1">
      <c r="A1138" s="3" t="s">
        <v>3186</v>
      </c>
      <c r="B1138" t="s">
        <v>1147</v>
      </c>
      <c r="C1138" s="34" t="s">
        <v>3279</v>
      </c>
      <c r="D1138" t="s">
        <v>3287</v>
      </c>
      <c r="E1138" s="34" t="s">
        <v>3279</v>
      </c>
      <c r="F1138" t="s">
        <v>2559</v>
      </c>
      <c r="G1138" s="34" t="s">
        <v>3279</v>
      </c>
      <c r="H1138" t="s">
        <v>1767</v>
      </c>
      <c r="I1138" s="34" t="s">
        <v>3279</v>
      </c>
      <c r="J1138" t="s">
        <v>3096</v>
      </c>
    </row>
    <row r="1139" spans="1:10" ht="17.100000000000001" customHeight="1">
      <c r="A1139" s="3" t="s">
        <v>3186</v>
      </c>
      <c r="B1139" t="s">
        <v>3758</v>
      </c>
      <c r="C1139" s="34" t="s">
        <v>3279</v>
      </c>
      <c r="D1139" t="s">
        <v>1223</v>
      </c>
      <c r="E1139" s="34" t="s">
        <v>3279</v>
      </c>
      <c r="F1139" t="s">
        <v>2596</v>
      </c>
      <c r="G1139" s="34" t="s">
        <v>3279</v>
      </c>
      <c r="H1139" t="s">
        <v>1601</v>
      </c>
      <c r="I1139" s="34" t="s">
        <v>3279</v>
      </c>
      <c r="J1139" s="10" t="s">
        <v>3537</v>
      </c>
    </row>
    <row r="1140" spans="1:10" ht="17.100000000000001" customHeight="1">
      <c r="A1140" s="3" t="s">
        <v>3187</v>
      </c>
      <c r="B1140" t="s">
        <v>1183</v>
      </c>
      <c r="C1140" s="34" t="s">
        <v>3280</v>
      </c>
      <c r="D1140" t="s">
        <v>3708</v>
      </c>
      <c r="E1140" s="34" t="s">
        <v>3280</v>
      </c>
      <c r="F1140" t="s">
        <v>3617</v>
      </c>
      <c r="G1140" s="34" t="s">
        <v>3280</v>
      </c>
      <c r="H1140" t="s">
        <v>1141</v>
      </c>
      <c r="I1140" s="34" t="s">
        <v>3280</v>
      </c>
    </row>
    <row r="1141" spans="1:10" ht="17.100000000000001" customHeight="1">
      <c r="A1141" s="3" t="s">
        <v>3187</v>
      </c>
      <c r="B1141" t="s">
        <v>2547</v>
      </c>
      <c r="C1141" s="34" t="s">
        <v>3280</v>
      </c>
      <c r="D1141" t="s">
        <v>3592</v>
      </c>
      <c r="E1141" s="34" t="s">
        <v>3280</v>
      </c>
      <c r="F1141" t="s">
        <v>3248</v>
      </c>
      <c r="G1141" s="34" t="s">
        <v>3280</v>
      </c>
      <c r="H1141" t="s">
        <v>1744</v>
      </c>
      <c r="I1141" s="34" t="s">
        <v>3280</v>
      </c>
    </row>
    <row r="1142" spans="1:10" ht="17.100000000000001" customHeight="1">
      <c r="A1142" s="3" t="s">
        <v>3189</v>
      </c>
      <c r="B1142" t="s">
        <v>1604</v>
      </c>
      <c r="C1142" s="34" t="s">
        <v>3281</v>
      </c>
      <c r="D1142" t="s">
        <v>3296</v>
      </c>
      <c r="E1142" s="34" t="s">
        <v>3281</v>
      </c>
      <c r="F1142" t="s">
        <v>1309</v>
      </c>
      <c r="G1142" s="34" t="s">
        <v>3281</v>
      </c>
      <c r="H1142" t="s">
        <v>2561</v>
      </c>
      <c r="I1142" s="34" t="s">
        <v>3281</v>
      </c>
    </row>
    <row r="1143" spans="1:10" ht="17.100000000000001" customHeight="1">
      <c r="A1143" s="3" t="s">
        <v>3189</v>
      </c>
      <c r="B1143" t="s">
        <v>3128</v>
      </c>
      <c r="C1143" s="34" t="s">
        <v>3281</v>
      </c>
      <c r="D1143" t="s">
        <v>3257</v>
      </c>
      <c r="E1143" s="34" t="s">
        <v>3281</v>
      </c>
      <c r="F1143" t="s">
        <v>3124</v>
      </c>
      <c r="G1143" s="34" t="s">
        <v>3281</v>
      </c>
      <c r="H1143" t="s">
        <v>3098</v>
      </c>
      <c r="I1143" s="34" t="s">
        <v>3281</v>
      </c>
    </row>
    <row r="1144" spans="1:10" ht="17.100000000000001" customHeight="1">
      <c r="A1144" s="3" t="s">
        <v>3190</v>
      </c>
      <c r="B1144" t="s">
        <v>1341</v>
      </c>
      <c r="C1144" s="34" t="s">
        <v>3282</v>
      </c>
      <c r="D1144" t="s">
        <v>1122</v>
      </c>
      <c r="E1144" s="34" t="s">
        <v>3282</v>
      </c>
      <c r="F1144" t="s">
        <v>1743</v>
      </c>
      <c r="G1144" s="34" t="s">
        <v>3282</v>
      </c>
      <c r="H1144" t="s">
        <v>3295</v>
      </c>
      <c r="I1144" s="34" t="s">
        <v>3282</v>
      </c>
    </row>
    <row r="1145" spans="1:10" ht="17.100000000000001" customHeight="1">
      <c r="A1145" s="3" t="s">
        <v>3190</v>
      </c>
      <c r="B1145" t="s">
        <v>3700</v>
      </c>
      <c r="C1145" s="34" t="s">
        <v>3282</v>
      </c>
      <c r="D1145" t="s">
        <v>3541</v>
      </c>
      <c r="E1145" s="34" t="s">
        <v>3282</v>
      </c>
      <c r="F1145" t="s">
        <v>3694</v>
      </c>
      <c r="G1145" s="34" t="s">
        <v>3282</v>
      </c>
      <c r="H1145" t="s">
        <v>1048</v>
      </c>
      <c r="I1145" s="34" t="s">
        <v>3282</v>
      </c>
    </row>
    <row r="1146" spans="1:10" ht="17.100000000000001" customHeight="1">
      <c r="F1146" s="9" t="s">
        <v>3268</v>
      </c>
    </row>
    <row r="1147" spans="1:10" ht="17.100000000000001" customHeight="1">
      <c r="A1147" t="s">
        <v>1568</v>
      </c>
    </row>
    <row r="1148" spans="1:10" ht="17.100000000000001" customHeight="1">
      <c r="A1148" t="s">
        <v>2230</v>
      </c>
    </row>
    <row r="1149" spans="1:10" ht="17.100000000000001" customHeight="1">
      <c r="A1149" s="3" t="s">
        <v>3403</v>
      </c>
      <c r="C1149" s="3" t="s">
        <v>3402</v>
      </c>
      <c r="E1149" s="3" t="s">
        <v>3402</v>
      </c>
      <c r="G1149" s="3" t="s">
        <v>3402</v>
      </c>
      <c r="I1149" s="3" t="s">
        <v>3402</v>
      </c>
    </row>
    <row r="1150" spans="1:10" ht="17.100000000000001" customHeight="1">
      <c r="A1150" s="3" t="s">
        <v>3404</v>
      </c>
      <c r="B1150" s="10" t="s">
        <v>1426</v>
      </c>
      <c r="C1150" s="3" t="s">
        <v>3403</v>
      </c>
      <c r="D1150" s="10" t="s">
        <v>1665</v>
      </c>
      <c r="E1150" s="3" t="s">
        <v>3403</v>
      </c>
      <c r="F1150" s="10" t="s">
        <v>1468</v>
      </c>
      <c r="G1150" s="3" t="s">
        <v>3403</v>
      </c>
      <c r="H1150" s="10" t="s">
        <v>3047</v>
      </c>
      <c r="I1150" s="3" t="s">
        <v>3403</v>
      </c>
      <c r="J1150" s="10" t="s">
        <v>1982</v>
      </c>
    </row>
    <row r="1151" spans="1:10" ht="17.100000000000001" customHeight="1">
      <c r="A1151" s="3" t="s">
        <v>3405</v>
      </c>
      <c r="B1151" s="10" t="s">
        <v>1427</v>
      </c>
      <c r="C1151" s="3" t="s">
        <v>3404</v>
      </c>
      <c r="D1151" s="10" t="s">
        <v>1666</v>
      </c>
      <c r="E1151" s="3" t="s">
        <v>3404</v>
      </c>
      <c r="F1151" s="10" t="s">
        <v>3001</v>
      </c>
      <c r="G1151" s="3" t="s">
        <v>3404</v>
      </c>
      <c r="H1151" s="10" t="s">
        <v>3048</v>
      </c>
      <c r="I1151" s="3" t="s">
        <v>3404</v>
      </c>
      <c r="J1151" s="10" t="s">
        <v>1950</v>
      </c>
    </row>
    <row r="1152" spans="1:10" ht="17.100000000000001" customHeight="1">
      <c r="A1152" s="3" t="s">
        <v>3407</v>
      </c>
      <c r="B1152" s="10" t="s">
        <v>1428</v>
      </c>
      <c r="C1152" s="3" t="s">
        <v>3405</v>
      </c>
      <c r="D1152" s="30" t="s">
        <v>1667</v>
      </c>
      <c r="E1152" s="3" t="s">
        <v>3405</v>
      </c>
      <c r="F1152" s="10" t="s">
        <v>3002</v>
      </c>
      <c r="G1152" s="3" t="s">
        <v>3405</v>
      </c>
      <c r="H1152" s="10" t="s">
        <v>3049</v>
      </c>
      <c r="I1152" s="3" t="s">
        <v>3405</v>
      </c>
      <c r="J1152" s="10" t="s">
        <v>1958</v>
      </c>
    </row>
    <row r="1153" spans="1:10" ht="17.100000000000001" customHeight="1">
      <c r="A1153" s="3" t="s">
        <v>3408</v>
      </c>
      <c r="B1153" s="10" t="s">
        <v>1429</v>
      </c>
      <c r="C1153" s="3" t="s">
        <v>3407</v>
      </c>
      <c r="D1153" s="30" t="s">
        <v>1668</v>
      </c>
      <c r="E1153" s="3" t="s">
        <v>3407</v>
      </c>
      <c r="F1153" s="10" t="s">
        <v>3003</v>
      </c>
      <c r="G1153" s="3" t="s">
        <v>3407</v>
      </c>
      <c r="H1153" s="10" t="s">
        <v>3050</v>
      </c>
      <c r="I1153" s="3" t="s">
        <v>3407</v>
      </c>
      <c r="J1153" s="10" t="s">
        <v>1951</v>
      </c>
    </row>
    <row r="1154" spans="1:10" ht="17.100000000000001" customHeight="1">
      <c r="A1154" s="3" t="s">
        <v>3409</v>
      </c>
      <c r="B1154" s="10" t="s">
        <v>1430</v>
      </c>
      <c r="C1154" s="3" t="s">
        <v>3408</v>
      </c>
      <c r="D1154" s="10" t="s">
        <v>1361</v>
      </c>
      <c r="E1154" s="3" t="s">
        <v>3408</v>
      </c>
      <c r="F1154" s="10" t="s">
        <v>3004</v>
      </c>
      <c r="G1154" s="3" t="s">
        <v>3408</v>
      </c>
      <c r="H1154" s="10" t="s">
        <v>3051</v>
      </c>
      <c r="I1154" s="3" t="s">
        <v>3408</v>
      </c>
      <c r="J1154" s="10" t="s">
        <v>1953</v>
      </c>
    </row>
    <row r="1155" spans="1:10" ht="17.100000000000001" customHeight="1">
      <c r="A1155" s="3" t="s">
        <v>3410</v>
      </c>
      <c r="B1155" s="10" t="s">
        <v>1431</v>
      </c>
      <c r="C1155" s="3" t="s">
        <v>3409</v>
      </c>
      <c r="D1155" s="10" t="s">
        <v>1496</v>
      </c>
      <c r="E1155" s="3" t="s">
        <v>3409</v>
      </c>
      <c r="F1155" s="10" t="s">
        <v>3005</v>
      </c>
      <c r="G1155" s="3" t="s">
        <v>3409</v>
      </c>
      <c r="H1155" s="10" t="s">
        <v>3052</v>
      </c>
      <c r="I1155" s="3" t="s">
        <v>3409</v>
      </c>
      <c r="J1155" s="10" t="s">
        <v>1954</v>
      </c>
    </row>
    <row r="1156" spans="1:10" ht="17.100000000000001" customHeight="1">
      <c r="A1156" s="3" t="s">
        <v>3412</v>
      </c>
      <c r="B1156" s="10" t="s">
        <v>1432</v>
      </c>
      <c r="C1156" s="3" t="s">
        <v>3410</v>
      </c>
      <c r="D1156" s="10" t="s">
        <v>1495</v>
      </c>
      <c r="E1156" s="3" t="s">
        <v>3410</v>
      </c>
      <c r="F1156" s="10" t="s">
        <v>2889</v>
      </c>
      <c r="G1156" s="3" t="s">
        <v>3410</v>
      </c>
      <c r="H1156" s="10" t="s">
        <v>3053</v>
      </c>
      <c r="I1156" s="3" t="s">
        <v>3410</v>
      </c>
      <c r="J1156" s="10" t="s">
        <v>3093</v>
      </c>
    </row>
    <row r="1157" spans="1:10" ht="17.100000000000001" customHeight="1">
      <c r="A1157" s="3" t="s">
        <v>3413</v>
      </c>
      <c r="B1157" s="10" t="s">
        <v>1433</v>
      </c>
      <c r="C1157" s="3" t="s">
        <v>3412</v>
      </c>
      <c r="D1157" s="10" t="s">
        <v>1497</v>
      </c>
      <c r="E1157" s="3" t="s">
        <v>3412</v>
      </c>
      <c r="F1157" s="10" t="s">
        <v>3006</v>
      </c>
      <c r="G1157" s="3" t="s">
        <v>3412</v>
      </c>
      <c r="H1157" s="10" t="s">
        <v>1981</v>
      </c>
      <c r="I1157" s="3" t="s">
        <v>3412</v>
      </c>
      <c r="J1157" s="10" t="s">
        <v>1955</v>
      </c>
    </row>
    <row r="1158" spans="1:10" ht="17.100000000000001" customHeight="1">
      <c r="A1158" s="3" t="s">
        <v>3301</v>
      </c>
      <c r="B1158" s="10" t="s">
        <v>1266</v>
      </c>
      <c r="C1158" s="3" t="s">
        <v>3413</v>
      </c>
      <c r="D1158" s="10" t="s">
        <v>1369</v>
      </c>
      <c r="E1158" s="3" t="s">
        <v>3413</v>
      </c>
      <c r="F1158" s="10" t="s">
        <v>3007</v>
      </c>
      <c r="G1158" s="3" t="s">
        <v>3413</v>
      </c>
      <c r="H1158" s="10" t="s">
        <v>1979</v>
      </c>
      <c r="I1158" s="3" t="s">
        <v>3413</v>
      </c>
      <c r="J1158" s="10" t="s">
        <v>1956</v>
      </c>
    </row>
    <row r="1159" spans="1:10" ht="17.100000000000001" customHeight="1">
      <c r="A1159" s="3" t="s">
        <v>3302</v>
      </c>
      <c r="B1159" s="10" t="s">
        <v>1267</v>
      </c>
      <c r="C1159" s="3" t="s">
        <v>3301</v>
      </c>
      <c r="D1159" s="10" t="s">
        <v>1370</v>
      </c>
      <c r="E1159" s="3" t="s">
        <v>3301</v>
      </c>
      <c r="F1159" s="10" t="s">
        <v>3008</v>
      </c>
      <c r="G1159" s="3" t="s">
        <v>3301</v>
      </c>
      <c r="H1159" s="10" t="s">
        <v>3808</v>
      </c>
      <c r="I1159" s="3" t="s">
        <v>3301</v>
      </c>
      <c r="J1159" s="10" t="s">
        <v>1957</v>
      </c>
    </row>
    <row r="1160" spans="1:10" ht="17.100000000000001" customHeight="1">
      <c r="A1160" s="3" t="s">
        <v>3303</v>
      </c>
      <c r="B1160" s="10" t="s">
        <v>1268</v>
      </c>
      <c r="C1160" s="3" t="s">
        <v>3302</v>
      </c>
      <c r="D1160" s="10" t="s">
        <v>1371</v>
      </c>
      <c r="E1160" s="3" t="s">
        <v>3302</v>
      </c>
      <c r="F1160" s="10" t="s">
        <v>3009</v>
      </c>
      <c r="G1160" s="3" t="s">
        <v>3302</v>
      </c>
      <c r="H1160" s="10" t="s">
        <v>3809</v>
      </c>
      <c r="I1160" s="3" t="s">
        <v>3302</v>
      </c>
      <c r="J1160" s="10" t="s">
        <v>1959</v>
      </c>
    </row>
    <row r="1161" spans="1:10" ht="17.100000000000001" customHeight="1">
      <c r="A1161" s="3" t="s">
        <v>3304</v>
      </c>
      <c r="B1161" s="10" t="s">
        <v>1269</v>
      </c>
      <c r="C1161" s="3" t="s">
        <v>3303</v>
      </c>
      <c r="D1161" s="10" t="s">
        <v>3013</v>
      </c>
      <c r="E1161" s="3" t="s">
        <v>3303</v>
      </c>
      <c r="F1161" s="10" t="s">
        <v>2890</v>
      </c>
      <c r="G1161" s="3" t="s">
        <v>3303</v>
      </c>
      <c r="H1161" s="10" t="s">
        <v>3810</v>
      </c>
      <c r="I1161" s="3" t="s">
        <v>3303</v>
      </c>
      <c r="J1161" s="10" t="s">
        <v>1412</v>
      </c>
    </row>
    <row r="1162" spans="1:10" ht="17.100000000000001" customHeight="1">
      <c r="A1162" s="3" t="s">
        <v>3305</v>
      </c>
      <c r="B1162" s="10" t="s">
        <v>1270</v>
      </c>
      <c r="C1162" s="3" t="s">
        <v>3304</v>
      </c>
      <c r="D1162" s="10" t="s">
        <v>3015</v>
      </c>
      <c r="E1162" s="3" t="s">
        <v>3304</v>
      </c>
      <c r="F1162" s="10" t="s">
        <v>2018</v>
      </c>
      <c r="G1162" s="3" t="s">
        <v>3304</v>
      </c>
      <c r="H1162" s="10" t="s">
        <v>2908</v>
      </c>
      <c r="I1162" s="3" t="s">
        <v>3304</v>
      </c>
      <c r="J1162" s="10" t="s">
        <v>3081</v>
      </c>
    </row>
    <row r="1163" spans="1:10" ht="17.100000000000001" customHeight="1">
      <c r="A1163" s="3" t="s">
        <v>3184</v>
      </c>
      <c r="B1163" s="10" t="s">
        <v>1271</v>
      </c>
      <c r="C1163" s="3" t="s">
        <v>3305</v>
      </c>
      <c r="D1163" s="10" t="s">
        <v>3014</v>
      </c>
      <c r="E1163" s="3" t="s">
        <v>3305</v>
      </c>
      <c r="F1163" s="10" t="s">
        <v>2019</v>
      </c>
      <c r="G1163" s="3" t="s">
        <v>3305</v>
      </c>
      <c r="H1163" s="10" t="s">
        <v>1978</v>
      </c>
      <c r="I1163" s="3" t="s">
        <v>3305</v>
      </c>
      <c r="J1163" s="10" t="s">
        <v>3082</v>
      </c>
    </row>
    <row r="1164" spans="1:10" ht="17.100000000000001" customHeight="1">
      <c r="A1164" s="3" t="s">
        <v>3307</v>
      </c>
      <c r="B1164" s="10" t="s">
        <v>2377</v>
      </c>
      <c r="C1164" s="3" t="s">
        <v>3184</v>
      </c>
      <c r="D1164" s="10" t="s">
        <v>3012</v>
      </c>
      <c r="E1164" s="3" t="s">
        <v>3184</v>
      </c>
      <c r="F1164" s="10" t="s">
        <v>2020</v>
      </c>
      <c r="G1164" s="3" t="s">
        <v>3184</v>
      </c>
      <c r="H1164" s="10" t="s">
        <v>2909</v>
      </c>
      <c r="I1164" s="3" t="s">
        <v>3184</v>
      </c>
      <c r="J1164" s="10" t="s">
        <v>3083</v>
      </c>
    </row>
    <row r="1165" spans="1:10" ht="17.100000000000001" customHeight="1">
      <c r="A1165" s="3" t="s">
        <v>2703</v>
      </c>
      <c r="B1165" s="10" t="s">
        <v>2378</v>
      </c>
      <c r="C1165" s="3" t="s">
        <v>3307</v>
      </c>
      <c r="D1165" s="10" t="s">
        <v>3011</v>
      </c>
      <c r="E1165" s="3" t="s">
        <v>3307</v>
      </c>
      <c r="F1165" s="10" t="s">
        <v>3807</v>
      </c>
      <c r="G1165" s="3" t="s">
        <v>3307</v>
      </c>
      <c r="H1165" s="10" t="s">
        <v>2910</v>
      </c>
      <c r="I1165" s="3" t="s">
        <v>3307</v>
      </c>
      <c r="J1165" s="10" t="s">
        <v>3084</v>
      </c>
    </row>
    <row r="1166" spans="1:10" ht="17.100000000000001" customHeight="1">
      <c r="A1166" s="3" t="s">
        <v>3311</v>
      </c>
      <c r="B1166" s="10" t="s">
        <v>2376</v>
      </c>
      <c r="C1166" s="3" t="s">
        <v>2703</v>
      </c>
      <c r="D1166" s="10" t="s">
        <v>1467</v>
      </c>
      <c r="E1166" s="3" t="s">
        <v>2703</v>
      </c>
      <c r="F1166" s="10" t="s">
        <v>2021</v>
      </c>
      <c r="G1166" s="3" t="s">
        <v>2703</v>
      </c>
      <c r="H1166" s="10" t="s">
        <v>1977</v>
      </c>
      <c r="I1166" s="3" t="s">
        <v>2703</v>
      </c>
      <c r="J1166" s="10" t="s">
        <v>3085</v>
      </c>
    </row>
    <row r="1167" spans="1:10" ht="17.100000000000001" customHeight="1">
      <c r="A1167" s="3" t="s">
        <v>3312</v>
      </c>
      <c r="B1167" s="10" t="s">
        <v>2379</v>
      </c>
      <c r="C1167" s="3" t="s">
        <v>3311</v>
      </c>
      <c r="D1167" s="10" t="s">
        <v>3114</v>
      </c>
      <c r="E1167" s="3" t="s">
        <v>3311</v>
      </c>
      <c r="F1167" s="10" t="s">
        <v>2024</v>
      </c>
      <c r="G1167" s="3" t="s">
        <v>3311</v>
      </c>
      <c r="H1167" s="10" t="s">
        <v>1824</v>
      </c>
      <c r="I1167" s="3" t="s">
        <v>3311</v>
      </c>
      <c r="J1167" s="10" t="s">
        <v>3086</v>
      </c>
    </row>
    <row r="1168" spans="1:10" ht="17.100000000000001" customHeight="1">
      <c r="A1168" s="3" t="s">
        <v>3313</v>
      </c>
      <c r="B1168" s="10" t="s">
        <v>1664</v>
      </c>
      <c r="C1168" s="3" t="s">
        <v>3312</v>
      </c>
      <c r="D1168" s="10" t="s">
        <v>3113</v>
      </c>
      <c r="E1168" s="3" t="s">
        <v>3312</v>
      </c>
      <c r="F1168" s="10" t="s">
        <v>2023</v>
      </c>
      <c r="G1168" s="3" t="s">
        <v>3312</v>
      </c>
      <c r="H1168" s="10" t="s">
        <v>1734</v>
      </c>
      <c r="I1168" s="3" t="s">
        <v>3312</v>
      </c>
      <c r="J1168" s="10" t="s">
        <v>3087</v>
      </c>
    </row>
    <row r="1169" spans="1:10" ht="17.100000000000001" customHeight="1">
      <c r="A1169" s="3" t="s">
        <v>3186</v>
      </c>
      <c r="B1169" s="10" t="s">
        <v>1807</v>
      </c>
      <c r="C1169" s="3" t="s">
        <v>3313</v>
      </c>
      <c r="D1169" s="10" t="s">
        <v>3112</v>
      </c>
      <c r="E1169" s="3" t="s">
        <v>3313</v>
      </c>
      <c r="F1169" s="10" t="s">
        <v>2022</v>
      </c>
      <c r="G1169" s="3" t="s">
        <v>3313</v>
      </c>
      <c r="H1169" s="10" t="s">
        <v>1980</v>
      </c>
      <c r="I1169" s="3" t="s">
        <v>3313</v>
      </c>
      <c r="J1169" s="10" t="s">
        <v>3088</v>
      </c>
    </row>
    <row r="1170" spans="1:10" ht="17.100000000000001" customHeight="1">
      <c r="A1170" s="3" t="s">
        <v>3187</v>
      </c>
      <c r="B1170" s="10" t="s">
        <v>1806</v>
      </c>
      <c r="C1170" s="3" t="s">
        <v>3186</v>
      </c>
      <c r="D1170" s="10" t="s">
        <v>3111</v>
      </c>
      <c r="E1170" s="3" t="s">
        <v>3186</v>
      </c>
      <c r="F1170" s="10" t="s">
        <v>2025</v>
      </c>
      <c r="G1170" s="3" t="s">
        <v>3186</v>
      </c>
      <c r="H1170" s="10" t="s">
        <v>1976</v>
      </c>
      <c r="I1170" s="3" t="s">
        <v>3186</v>
      </c>
      <c r="J1170" s="10" t="s">
        <v>3089</v>
      </c>
    </row>
    <row r="1171" spans="1:10" ht="17.100000000000001" customHeight="1">
      <c r="A1171" s="3" t="s">
        <v>3189</v>
      </c>
      <c r="B1171" s="10" t="s">
        <v>1804</v>
      </c>
      <c r="C1171" s="3" t="s">
        <v>3187</v>
      </c>
      <c r="D1171" s="10" t="s">
        <v>3110</v>
      </c>
      <c r="E1171" s="3" t="s">
        <v>3187</v>
      </c>
      <c r="F1171" s="10" t="s">
        <v>2027</v>
      </c>
      <c r="G1171" s="3" t="s">
        <v>3187</v>
      </c>
      <c r="H1171" s="10" t="s">
        <v>1733</v>
      </c>
      <c r="I1171" s="3" t="s">
        <v>3187</v>
      </c>
      <c r="J1171" s="10" t="s">
        <v>3090</v>
      </c>
    </row>
    <row r="1172" spans="1:10" ht="17.100000000000001" customHeight="1">
      <c r="A1172" s="3" t="s">
        <v>3190</v>
      </c>
      <c r="B1172" s="10" t="s">
        <v>1360</v>
      </c>
      <c r="C1172" s="3" t="s">
        <v>3189</v>
      </c>
      <c r="D1172" s="10" t="s">
        <v>3109</v>
      </c>
      <c r="E1172" s="3" t="s">
        <v>3189</v>
      </c>
      <c r="F1172" s="10" t="s">
        <v>2026</v>
      </c>
      <c r="G1172" s="3" t="s">
        <v>3189</v>
      </c>
      <c r="H1172" s="10" t="s">
        <v>1732</v>
      </c>
      <c r="I1172" s="3" t="s">
        <v>3189</v>
      </c>
      <c r="J1172" s="10" t="s">
        <v>3092</v>
      </c>
    </row>
    <row r="1173" spans="1:10" ht="17.100000000000001" customHeight="1">
      <c r="B1173" s="10" t="s">
        <v>1805</v>
      </c>
      <c r="C1173" s="3" t="s">
        <v>3190</v>
      </c>
      <c r="D1173" s="10" t="s">
        <v>3016</v>
      </c>
      <c r="E1173" s="3" t="s">
        <v>3190</v>
      </c>
      <c r="F1173" s="10" t="s">
        <v>2028</v>
      </c>
      <c r="G1173" s="3" t="s">
        <v>3190</v>
      </c>
      <c r="H1173" s="10" t="s">
        <v>2911</v>
      </c>
      <c r="I1173" s="3" t="s">
        <v>3190</v>
      </c>
      <c r="J1173" s="10" t="s">
        <v>3091</v>
      </c>
    </row>
    <row r="1177" spans="1:10" ht="17.100000000000001" customHeight="1">
      <c r="C1177" s="3" t="s">
        <v>3402</v>
      </c>
      <c r="E1177" s="3" t="s">
        <v>3402</v>
      </c>
      <c r="G1177" s="3" t="s">
        <v>3402</v>
      </c>
      <c r="I1177" s="3" t="s">
        <v>3402</v>
      </c>
    </row>
    <row r="1178" spans="1:10" ht="17.100000000000001" customHeight="1">
      <c r="B1178" s="10" t="s">
        <v>3265</v>
      </c>
      <c r="C1178" s="3" t="s">
        <v>3403</v>
      </c>
      <c r="D1178" s="10" t="s">
        <v>2579</v>
      </c>
      <c r="E1178" s="3" t="s">
        <v>3403</v>
      </c>
      <c r="F1178" s="10" t="s">
        <v>1758</v>
      </c>
      <c r="G1178" s="3" t="s">
        <v>3403</v>
      </c>
      <c r="H1178" s="10" t="s">
        <v>2072</v>
      </c>
      <c r="I1178" s="3" t="s">
        <v>3403</v>
      </c>
      <c r="J1178" s="10" t="s">
        <v>3431</v>
      </c>
    </row>
    <row r="1179" spans="1:10" ht="17.100000000000001" customHeight="1">
      <c r="B1179" t="s">
        <v>3266</v>
      </c>
      <c r="C1179" s="3" t="s">
        <v>3404</v>
      </c>
      <c r="D1179" s="10" t="s">
        <v>2704</v>
      </c>
      <c r="E1179" s="3" t="s">
        <v>3404</v>
      </c>
      <c r="F1179" s="10" t="s">
        <v>1759</v>
      </c>
      <c r="G1179" s="3" t="s">
        <v>3404</v>
      </c>
      <c r="H1179" s="10" t="s">
        <v>2073</v>
      </c>
      <c r="I1179" s="3" t="s">
        <v>3404</v>
      </c>
      <c r="J1179" s="10" t="s">
        <v>3432</v>
      </c>
    </row>
    <row r="1180" spans="1:10" ht="17.100000000000001" customHeight="1">
      <c r="B1180" s="10" t="s">
        <v>3267</v>
      </c>
      <c r="C1180" s="3" t="s">
        <v>3405</v>
      </c>
      <c r="D1180" s="10" t="s">
        <v>2566</v>
      </c>
      <c r="E1180" s="3" t="s">
        <v>3405</v>
      </c>
      <c r="F1180" s="10" t="s">
        <v>1761</v>
      </c>
      <c r="G1180" s="3" t="s">
        <v>3405</v>
      </c>
      <c r="H1180" s="10" t="s">
        <v>1929</v>
      </c>
      <c r="I1180" s="3" t="s">
        <v>3405</v>
      </c>
      <c r="J1180" s="10" t="s">
        <v>3433</v>
      </c>
    </row>
    <row r="1181" spans="1:10" ht="17.100000000000001" customHeight="1">
      <c r="B1181" s="10" t="s">
        <v>1359</v>
      </c>
      <c r="C1181" s="3" t="s">
        <v>3407</v>
      </c>
      <c r="D1181" s="10" t="s">
        <v>2567</v>
      </c>
      <c r="E1181" s="3" t="s">
        <v>3407</v>
      </c>
      <c r="F1181" s="10" t="s">
        <v>1760</v>
      </c>
      <c r="G1181" s="3" t="s">
        <v>3407</v>
      </c>
      <c r="H1181" s="10" t="s">
        <v>1930</v>
      </c>
      <c r="I1181" s="3" t="s">
        <v>3407</v>
      </c>
      <c r="J1181" s="10" t="s">
        <v>3434</v>
      </c>
    </row>
    <row r="1182" spans="1:10" ht="17.100000000000001" customHeight="1">
      <c r="B1182" s="10" t="s">
        <v>1358</v>
      </c>
      <c r="C1182" s="3" t="s">
        <v>3408</v>
      </c>
      <c r="D1182" s="10" t="s">
        <v>2568</v>
      </c>
      <c r="E1182" s="3" t="s">
        <v>3408</v>
      </c>
      <c r="F1182" s="10" t="s">
        <v>1762</v>
      </c>
      <c r="G1182" s="3" t="s">
        <v>3408</v>
      </c>
      <c r="H1182" s="10" t="s">
        <v>1932</v>
      </c>
      <c r="I1182" s="3" t="s">
        <v>3408</v>
      </c>
      <c r="J1182" s="10" t="s">
        <v>3435</v>
      </c>
    </row>
    <row r="1183" spans="1:10" ht="17.100000000000001" customHeight="1">
      <c r="B1183" s="10" t="s">
        <v>1357</v>
      </c>
      <c r="C1183" s="3" t="s">
        <v>3409</v>
      </c>
      <c r="D1183" s="10" t="s">
        <v>2569</v>
      </c>
      <c r="E1183" s="3" t="s">
        <v>3409</v>
      </c>
      <c r="F1183" s="10" t="s">
        <v>1763</v>
      </c>
      <c r="G1183" s="3" t="s">
        <v>3409</v>
      </c>
      <c r="H1183" s="10" t="s">
        <v>1931</v>
      </c>
      <c r="I1183" s="3" t="s">
        <v>3409</v>
      </c>
      <c r="J1183" s="10" t="s">
        <v>3040</v>
      </c>
    </row>
    <row r="1184" spans="1:10" ht="17.100000000000001" customHeight="1">
      <c r="B1184" s="10" t="s">
        <v>1186</v>
      </c>
      <c r="C1184" s="3" t="s">
        <v>3410</v>
      </c>
      <c r="D1184" s="10" t="s">
        <v>1757</v>
      </c>
      <c r="E1184" s="3" t="s">
        <v>3410</v>
      </c>
      <c r="F1184" s="10" t="s">
        <v>1764</v>
      </c>
      <c r="G1184" s="3" t="s">
        <v>3410</v>
      </c>
      <c r="H1184" s="10" t="s">
        <v>2212</v>
      </c>
      <c r="I1184" s="3" t="s">
        <v>3410</v>
      </c>
      <c r="J1184" s="10" t="s">
        <v>3035</v>
      </c>
    </row>
    <row r="1185" spans="2:10" ht="17.100000000000001" customHeight="1">
      <c r="B1185" s="10" t="s">
        <v>1189</v>
      </c>
      <c r="C1185" s="3" t="s">
        <v>3412</v>
      </c>
      <c r="D1185" s="10" t="s">
        <v>2570</v>
      </c>
      <c r="E1185" s="3" t="s">
        <v>3412</v>
      </c>
      <c r="F1185" s="10" t="s">
        <v>3359</v>
      </c>
      <c r="G1185" s="3" t="s">
        <v>3412</v>
      </c>
      <c r="H1185" s="10" t="s">
        <v>1933</v>
      </c>
      <c r="I1185" s="3" t="s">
        <v>3412</v>
      </c>
      <c r="J1185" s="10" t="s">
        <v>3436</v>
      </c>
    </row>
    <row r="1186" spans="2:10" ht="17.100000000000001" customHeight="1">
      <c r="B1186" s="10" t="s">
        <v>1187</v>
      </c>
      <c r="C1186" s="3" t="s">
        <v>3413</v>
      </c>
      <c r="D1186" s="10" t="s">
        <v>2571</v>
      </c>
      <c r="E1186" s="3" t="s">
        <v>3413</v>
      </c>
      <c r="F1186" s="10" t="s">
        <v>1765</v>
      </c>
      <c r="G1186" s="3" t="s">
        <v>3413</v>
      </c>
      <c r="H1186" s="10" t="s">
        <v>1934</v>
      </c>
      <c r="I1186" s="3" t="s">
        <v>3413</v>
      </c>
      <c r="J1186" s="10" t="s">
        <v>3439</v>
      </c>
    </row>
    <row r="1187" spans="2:10" ht="17.100000000000001" customHeight="1">
      <c r="B1187" s="10" t="s">
        <v>1199</v>
      </c>
      <c r="C1187" s="3" t="s">
        <v>3301</v>
      </c>
      <c r="D1187" s="10" t="s">
        <v>2572</v>
      </c>
      <c r="E1187" s="3" t="s">
        <v>3301</v>
      </c>
      <c r="F1187" s="10" t="s">
        <v>3355</v>
      </c>
      <c r="G1187" s="3" t="s">
        <v>3301</v>
      </c>
      <c r="H1187" s="10" t="s">
        <v>1935</v>
      </c>
      <c r="I1187" s="3" t="s">
        <v>3301</v>
      </c>
      <c r="J1187" s="10" t="s">
        <v>1501</v>
      </c>
    </row>
    <row r="1188" spans="2:10" ht="17.100000000000001" customHeight="1">
      <c r="B1188" s="10" t="s">
        <v>1188</v>
      </c>
      <c r="C1188" s="3" t="s">
        <v>3302</v>
      </c>
      <c r="D1188" s="10" t="s">
        <v>2575</v>
      </c>
      <c r="E1188" s="3" t="s">
        <v>3302</v>
      </c>
      <c r="F1188" s="10" t="s">
        <v>1943</v>
      </c>
      <c r="G1188" s="3" t="s">
        <v>3302</v>
      </c>
      <c r="H1188" s="10" t="s">
        <v>1936</v>
      </c>
      <c r="I1188" s="3" t="s">
        <v>3302</v>
      </c>
      <c r="J1188" s="10" t="s">
        <v>3437</v>
      </c>
    </row>
    <row r="1189" spans="2:10" ht="17.100000000000001" customHeight="1">
      <c r="B1189" s="10" t="s">
        <v>1367</v>
      </c>
      <c r="C1189" s="3" t="s">
        <v>3303</v>
      </c>
      <c r="D1189" s="10" t="s">
        <v>2416</v>
      </c>
      <c r="E1189" s="3" t="s">
        <v>3303</v>
      </c>
      <c r="F1189" s="10" t="s">
        <v>1766</v>
      </c>
      <c r="G1189" s="3" t="s">
        <v>3303</v>
      </c>
      <c r="H1189" s="10" t="s">
        <v>1937</v>
      </c>
      <c r="I1189" s="3" t="s">
        <v>3303</v>
      </c>
      <c r="J1189" s="10" t="s">
        <v>3438</v>
      </c>
    </row>
    <row r="1190" spans="2:10" ht="17.100000000000001" customHeight="1">
      <c r="B1190" s="10" t="s">
        <v>1368</v>
      </c>
      <c r="C1190" s="3" t="s">
        <v>3304</v>
      </c>
      <c r="D1190" s="10" t="s">
        <v>2577</v>
      </c>
      <c r="E1190" s="3" t="s">
        <v>3304</v>
      </c>
      <c r="F1190" s="10" t="s">
        <v>1944</v>
      </c>
      <c r="G1190" s="3" t="s">
        <v>3304</v>
      </c>
      <c r="H1190" s="10" t="s">
        <v>2216</v>
      </c>
      <c r="I1190" s="3" t="s">
        <v>3304</v>
      </c>
      <c r="J1190" s="10" t="s">
        <v>3041</v>
      </c>
    </row>
    <row r="1191" spans="2:10" ht="17.100000000000001" customHeight="1">
      <c r="B1191" s="10" t="s">
        <v>1366</v>
      </c>
      <c r="C1191" s="3" t="s">
        <v>3305</v>
      </c>
      <c r="D1191" s="10" t="s">
        <v>2582</v>
      </c>
      <c r="E1191" s="3" t="s">
        <v>3305</v>
      </c>
      <c r="F1191" s="10" t="s">
        <v>1945</v>
      </c>
      <c r="G1191" s="3" t="s">
        <v>3305</v>
      </c>
      <c r="H1191" s="10" t="s">
        <v>1938</v>
      </c>
      <c r="I1191" s="3" t="s">
        <v>3305</v>
      </c>
      <c r="J1191" s="10" t="s">
        <v>3440</v>
      </c>
    </row>
    <row r="1192" spans="2:10" ht="17.100000000000001" customHeight="1">
      <c r="B1192" s="10" t="s">
        <v>1365</v>
      </c>
      <c r="C1192" s="3" t="s">
        <v>3184</v>
      </c>
      <c r="D1192" s="10" t="s">
        <v>2576</v>
      </c>
      <c r="E1192" s="3" t="s">
        <v>3184</v>
      </c>
      <c r="F1192" s="10" t="s">
        <v>1946</v>
      </c>
      <c r="G1192" s="3" t="s">
        <v>3184</v>
      </c>
      <c r="H1192" s="10" t="s">
        <v>1939</v>
      </c>
      <c r="I1192" s="3" t="s">
        <v>3184</v>
      </c>
      <c r="J1192" s="10" t="s">
        <v>3034</v>
      </c>
    </row>
    <row r="1193" spans="2:10" ht="17.100000000000001" customHeight="1">
      <c r="B1193" s="10" t="s">
        <v>1198</v>
      </c>
      <c r="C1193" s="3" t="s">
        <v>3307</v>
      </c>
      <c r="D1193" s="10" t="s">
        <v>2578</v>
      </c>
      <c r="E1193" s="3" t="s">
        <v>3307</v>
      </c>
      <c r="F1193" s="10" t="s">
        <v>2194</v>
      </c>
      <c r="G1193" s="3" t="s">
        <v>3307</v>
      </c>
      <c r="H1193" s="10" t="s">
        <v>1940</v>
      </c>
      <c r="I1193" s="3" t="s">
        <v>3307</v>
      </c>
      <c r="J1193" s="10" t="s">
        <v>3036</v>
      </c>
    </row>
    <row r="1194" spans="2:10" ht="17.100000000000001" customHeight="1">
      <c r="B1194" s="10" t="s">
        <v>1672</v>
      </c>
      <c r="C1194" s="3" t="s">
        <v>2703</v>
      </c>
      <c r="D1194" s="10" t="s">
        <v>2583</v>
      </c>
      <c r="E1194" s="3" t="s">
        <v>2703</v>
      </c>
      <c r="F1194" s="10" t="s">
        <v>2193</v>
      </c>
      <c r="G1194" s="3" t="s">
        <v>2703</v>
      </c>
      <c r="H1194" s="10" t="s">
        <v>2214</v>
      </c>
      <c r="I1194" s="3" t="s">
        <v>2703</v>
      </c>
      <c r="J1194" s="10" t="s">
        <v>3037</v>
      </c>
    </row>
    <row r="1195" spans="2:10" ht="17.100000000000001" customHeight="1">
      <c r="B1195" s="10" t="s">
        <v>1500</v>
      </c>
      <c r="C1195" s="3" t="s">
        <v>3311</v>
      </c>
      <c r="D1195" s="10" t="s">
        <v>2580</v>
      </c>
      <c r="E1195" s="3" t="s">
        <v>3311</v>
      </c>
      <c r="F1195" s="10" t="s">
        <v>2189</v>
      </c>
      <c r="G1195" s="3" t="s">
        <v>3311</v>
      </c>
      <c r="H1195" s="10" t="s">
        <v>2213</v>
      </c>
      <c r="I1195" s="3" t="s">
        <v>3311</v>
      </c>
      <c r="J1195" s="10" t="s">
        <v>3038</v>
      </c>
    </row>
    <row r="1196" spans="2:10" ht="17.100000000000001" customHeight="1">
      <c r="B1196" s="10" t="s">
        <v>1364</v>
      </c>
      <c r="C1196" s="3" t="s">
        <v>3312</v>
      </c>
      <c r="D1196" s="10" t="s">
        <v>2415</v>
      </c>
      <c r="E1196" s="3" t="s">
        <v>3312</v>
      </c>
      <c r="F1196" s="10" t="s">
        <v>2192</v>
      </c>
      <c r="G1196" s="3" t="s">
        <v>3312</v>
      </c>
      <c r="H1196" s="10" t="s">
        <v>2218</v>
      </c>
      <c r="I1196" s="3" t="s">
        <v>3312</v>
      </c>
      <c r="J1196" s="10" t="s">
        <v>3039</v>
      </c>
    </row>
    <row r="1197" spans="2:10" ht="17.100000000000001" customHeight="1">
      <c r="B1197" s="10" t="s">
        <v>1363</v>
      </c>
      <c r="C1197" s="3" t="s">
        <v>3313</v>
      </c>
      <c r="D1197" s="10" t="s">
        <v>2584</v>
      </c>
      <c r="E1197" s="3" t="s">
        <v>3313</v>
      </c>
      <c r="F1197" s="10" t="s">
        <v>2191</v>
      </c>
      <c r="G1197" s="3" t="s">
        <v>3313</v>
      </c>
      <c r="H1197" s="10" t="s">
        <v>2215</v>
      </c>
      <c r="I1197" s="3" t="s">
        <v>3313</v>
      </c>
      <c r="J1197" s="10" t="s">
        <v>1779</v>
      </c>
    </row>
    <row r="1198" spans="2:10" ht="17.100000000000001" customHeight="1">
      <c r="B1198" s="10" t="s">
        <v>1673</v>
      </c>
      <c r="C1198" s="3" t="s">
        <v>3186</v>
      </c>
      <c r="D1198" s="10" t="s">
        <v>2581</v>
      </c>
      <c r="E1198" s="3" t="s">
        <v>3186</v>
      </c>
      <c r="F1198" s="10" t="s">
        <v>3357</v>
      </c>
      <c r="G1198" s="3" t="s">
        <v>3186</v>
      </c>
      <c r="H1198" s="10" t="s">
        <v>2217</v>
      </c>
      <c r="I1198" s="3" t="s">
        <v>3186</v>
      </c>
      <c r="J1198" s="10" t="s">
        <v>1502</v>
      </c>
    </row>
    <row r="1199" spans="2:10" ht="17.100000000000001" customHeight="1">
      <c r="B1199" s="10" t="s">
        <v>1499</v>
      </c>
      <c r="C1199" s="3" t="s">
        <v>3187</v>
      </c>
      <c r="D1199" s="10" t="s">
        <v>1755</v>
      </c>
      <c r="E1199" s="3" t="s">
        <v>3187</v>
      </c>
      <c r="F1199" s="10" t="s">
        <v>3358</v>
      </c>
      <c r="G1199" s="3" t="s">
        <v>3187</v>
      </c>
      <c r="H1199" s="10" t="s">
        <v>3146</v>
      </c>
      <c r="I1199" s="3" t="s">
        <v>3187</v>
      </c>
      <c r="J1199" s="10" t="s">
        <v>1503</v>
      </c>
    </row>
    <row r="1200" spans="2:10" ht="17.100000000000001" customHeight="1">
      <c r="B1200" s="10" t="s">
        <v>1498</v>
      </c>
      <c r="C1200" s="3" t="s">
        <v>3189</v>
      </c>
      <c r="D1200" s="10" t="s">
        <v>1756</v>
      </c>
      <c r="E1200" s="3" t="s">
        <v>3189</v>
      </c>
      <c r="F1200" s="10" t="s">
        <v>3356</v>
      </c>
      <c r="G1200" s="3" t="s">
        <v>3189</v>
      </c>
      <c r="H1200" s="10" t="s">
        <v>3145</v>
      </c>
      <c r="I1200" s="3" t="s">
        <v>3189</v>
      </c>
      <c r="J1200" s="10" t="s">
        <v>1504</v>
      </c>
    </row>
    <row r="1201" spans="2:10" ht="17.100000000000001" customHeight="1">
      <c r="B1201" t="s">
        <v>1200</v>
      </c>
      <c r="C1201" s="3" t="s">
        <v>3190</v>
      </c>
      <c r="D1201" s="10" t="s">
        <v>2417</v>
      </c>
      <c r="E1201" s="3" t="s">
        <v>3190</v>
      </c>
      <c r="F1201" s="10" t="s">
        <v>2190</v>
      </c>
      <c r="G1201" s="3" t="s">
        <v>3190</v>
      </c>
      <c r="H1201" s="10" t="s">
        <v>2219</v>
      </c>
      <c r="I1201" s="3" t="s">
        <v>3190</v>
      </c>
      <c r="J1201" s="10" t="s">
        <v>1778</v>
      </c>
    </row>
    <row r="1202" spans="2:10" ht="17.100000000000001" customHeight="1">
      <c r="H1202" s="10"/>
    </row>
    <row r="1203" spans="2:10" ht="17.100000000000001" customHeight="1">
      <c r="C1203" s="3"/>
      <c r="E1203" s="3"/>
      <c r="G1203" s="3"/>
      <c r="I1203" s="3"/>
    </row>
    <row r="1204" spans="2:10" ht="17.100000000000001" customHeight="1">
      <c r="C1204" s="3"/>
      <c r="E1204" s="3"/>
      <c r="G1204" s="3"/>
      <c r="I1204" s="3"/>
    </row>
    <row r="1205" spans="2:10" ht="17.100000000000001" customHeight="1">
      <c r="C1205" s="3" t="s">
        <v>2229</v>
      </c>
      <c r="E1205" s="3" t="s">
        <v>2229</v>
      </c>
      <c r="G1205" s="3" t="s">
        <v>2229</v>
      </c>
      <c r="I1205" s="3" t="s">
        <v>2229</v>
      </c>
    </row>
    <row r="1206" spans="2:10" ht="17.100000000000001" customHeight="1">
      <c r="B1206" s="10" t="s">
        <v>1505</v>
      </c>
      <c r="C1206" s="3" t="s">
        <v>3403</v>
      </c>
      <c r="D1206" s="10" t="s">
        <v>1569</v>
      </c>
      <c r="E1206" s="3" t="s">
        <v>3403</v>
      </c>
      <c r="F1206" s="10" t="s">
        <v>3454</v>
      </c>
      <c r="G1206" s="3" t="s">
        <v>3403</v>
      </c>
      <c r="H1206" s="10" t="s">
        <v>3519</v>
      </c>
      <c r="I1206" s="3" t="s">
        <v>3403</v>
      </c>
      <c r="J1206" s="10" t="s">
        <v>2307</v>
      </c>
    </row>
    <row r="1207" spans="2:10" ht="17.100000000000001" customHeight="1">
      <c r="B1207" s="10" t="s">
        <v>1506</v>
      </c>
      <c r="C1207" s="3" t="s">
        <v>3403</v>
      </c>
      <c r="D1207" s="10" t="s">
        <v>1570</v>
      </c>
      <c r="E1207" s="3" t="s">
        <v>3403</v>
      </c>
      <c r="F1207" s="10" t="s">
        <v>3455</v>
      </c>
      <c r="G1207" s="3" t="s">
        <v>3403</v>
      </c>
      <c r="H1207" s="10" t="s">
        <v>3516</v>
      </c>
      <c r="I1207" s="3" t="s">
        <v>3403</v>
      </c>
      <c r="J1207" s="10" t="s">
        <v>2269</v>
      </c>
    </row>
    <row r="1208" spans="2:10" ht="17.100000000000001" customHeight="1">
      <c r="B1208" s="10" t="s">
        <v>1507</v>
      </c>
      <c r="C1208" s="3" t="s">
        <v>3404</v>
      </c>
      <c r="D1208" s="10" t="s">
        <v>1571</v>
      </c>
      <c r="E1208" s="3" t="s">
        <v>3404</v>
      </c>
      <c r="F1208" s="10" t="s">
        <v>3459</v>
      </c>
      <c r="G1208" s="3" t="s">
        <v>3404</v>
      </c>
      <c r="H1208" s="10" t="s">
        <v>2135</v>
      </c>
      <c r="I1208" s="3" t="s">
        <v>3404</v>
      </c>
      <c r="J1208" s="10" t="s">
        <v>2270</v>
      </c>
    </row>
    <row r="1209" spans="2:10" ht="17.100000000000001" customHeight="1">
      <c r="B1209" s="10" t="s">
        <v>1508</v>
      </c>
      <c r="C1209" s="3" t="s">
        <v>3404</v>
      </c>
      <c r="D1209" s="10" t="s">
        <v>1572</v>
      </c>
      <c r="E1209" s="3" t="s">
        <v>3404</v>
      </c>
      <c r="F1209" s="10" t="s">
        <v>3460</v>
      </c>
      <c r="G1209" s="3" t="s">
        <v>3404</v>
      </c>
      <c r="H1209" s="10" t="s">
        <v>2136</v>
      </c>
      <c r="I1209" s="3" t="s">
        <v>3404</v>
      </c>
      <c r="J1209" s="10" t="s">
        <v>2133</v>
      </c>
    </row>
    <row r="1210" spans="2:10" ht="17.100000000000001" customHeight="1">
      <c r="B1210" s="10" t="s">
        <v>1511</v>
      </c>
      <c r="C1210" s="3" t="s">
        <v>3405</v>
      </c>
      <c r="D1210" s="10" t="s">
        <v>1573</v>
      </c>
      <c r="E1210" s="3" t="s">
        <v>3405</v>
      </c>
      <c r="F1210" s="10" t="s">
        <v>3456</v>
      </c>
      <c r="G1210" s="3" t="s">
        <v>3405</v>
      </c>
      <c r="H1210" s="10" t="s">
        <v>3664</v>
      </c>
      <c r="I1210" s="3" t="s">
        <v>3405</v>
      </c>
      <c r="J1210" s="10" t="s">
        <v>2134</v>
      </c>
    </row>
    <row r="1211" spans="2:10" ht="17.100000000000001" customHeight="1">
      <c r="B1211" s="10" t="s">
        <v>1512</v>
      </c>
      <c r="C1211" s="3" t="s">
        <v>3405</v>
      </c>
      <c r="D1211" s="10" t="s">
        <v>1574</v>
      </c>
      <c r="E1211" s="3" t="s">
        <v>3405</v>
      </c>
      <c r="F1211" s="10" t="s">
        <v>3513</v>
      </c>
      <c r="G1211" s="3" t="s">
        <v>3405</v>
      </c>
      <c r="H1211" s="10" t="s">
        <v>3665</v>
      </c>
      <c r="I1211" s="3" t="s">
        <v>3405</v>
      </c>
      <c r="J1211" s="10" t="s">
        <v>2308</v>
      </c>
    </row>
    <row r="1212" spans="2:10" ht="17.100000000000001" customHeight="1">
      <c r="B1212" s="10" t="s">
        <v>1509</v>
      </c>
      <c r="C1212" s="3" t="s">
        <v>3407</v>
      </c>
      <c r="D1212" s="10" t="s">
        <v>1575</v>
      </c>
      <c r="E1212" s="3" t="s">
        <v>3407</v>
      </c>
      <c r="F1212" s="10" t="s">
        <v>3457</v>
      </c>
      <c r="G1212" s="3" t="s">
        <v>3407</v>
      </c>
      <c r="H1212" s="10" t="s">
        <v>3513</v>
      </c>
      <c r="I1212" s="3" t="s">
        <v>3407</v>
      </c>
      <c r="J1212" s="10" t="s">
        <v>2309</v>
      </c>
    </row>
    <row r="1213" spans="2:10" ht="17.100000000000001" customHeight="1">
      <c r="B1213" s="10" t="s">
        <v>1510</v>
      </c>
      <c r="C1213" s="3" t="s">
        <v>3407</v>
      </c>
      <c r="D1213" s="10" t="s">
        <v>1576</v>
      </c>
      <c r="E1213" s="3" t="s">
        <v>3407</v>
      </c>
      <c r="F1213" s="10" t="s">
        <v>3458</v>
      </c>
      <c r="G1213" s="3" t="s">
        <v>3407</v>
      </c>
      <c r="H1213" s="10" t="s">
        <v>3513</v>
      </c>
      <c r="I1213" s="3" t="s">
        <v>3407</v>
      </c>
      <c r="J1213" s="10" t="s">
        <v>2265</v>
      </c>
    </row>
    <row r="1214" spans="2:10" ht="17.100000000000001" customHeight="1">
      <c r="B1214" s="10" t="s">
        <v>1513</v>
      </c>
      <c r="C1214" s="3" t="s">
        <v>3408</v>
      </c>
      <c r="D1214" s="10" t="s">
        <v>1454</v>
      </c>
      <c r="E1214" s="3" t="s">
        <v>3408</v>
      </c>
      <c r="F1214" s="10" t="s">
        <v>3506</v>
      </c>
      <c r="G1214" s="3" t="s">
        <v>3408</v>
      </c>
      <c r="H1214" s="10" t="s">
        <v>3517</v>
      </c>
      <c r="I1214" s="3" t="s">
        <v>3408</v>
      </c>
      <c r="J1214" s="10" t="s">
        <v>2266</v>
      </c>
    </row>
    <row r="1215" spans="2:10" ht="17.100000000000001" customHeight="1">
      <c r="B1215" s="10" t="s">
        <v>1514</v>
      </c>
      <c r="C1215" s="3" t="s">
        <v>3408</v>
      </c>
      <c r="D1215" s="10" t="s">
        <v>1455</v>
      </c>
      <c r="E1215" s="3" t="s">
        <v>3408</v>
      </c>
      <c r="F1215" s="10" t="s">
        <v>3666</v>
      </c>
      <c r="G1215" s="3" t="s">
        <v>3408</v>
      </c>
      <c r="H1215" s="10" t="s">
        <v>3518</v>
      </c>
      <c r="I1215" s="3" t="s">
        <v>3408</v>
      </c>
      <c r="J1215" s="10" t="s">
        <v>2312</v>
      </c>
    </row>
    <row r="1216" spans="2:10" ht="17.100000000000001" customHeight="1">
      <c r="B1216" s="10" t="s">
        <v>1697</v>
      </c>
      <c r="C1216" s="3" t="s">
        <v>3409</v>
      </c>
      <c r="D1216" s="10" t="s">
        <v>1577</v>
      </c>
      <c r="E1216" s="3" t="s">
        <v>3409</v>
      </c>
      <c r="F1216" s="10" t="s">
        <v>1899</v>
      </c>
      <c r="G1216" s="3" t="s">
        <v>3409</v>
      </c>
      <c r="H1216" s="10" t="s">
        <v>2258</v>
      </c>
      <c r="I1216" s="3" t="s">
        <v>3409</v>
      </c>
      <c r="J1216" s="10" t="s">
        <v>2313</v>
      </c>
    </row>
    <row r="1217" spans="2:10" ht="17.100000000000001" customHeight="1">
      <c r="B1217" s="10" t="s">
        <v>1515</v>
      </c>
      <c r="C1217" s="3" t="s">
        <v>3409</v>
      </c>
      <c r="D1217" s="10" t="s">
        <v>1578</v>
      </c>
      <c r="E1217" s="3" t="s">
        <v>3409</v>
      </c>
      <c r="F1217" s="10" t="s">
        <v>3462</v>
      </c>
      <c r="G1217" s="3" t="s">
        <v>3409</v>
      </c>
      <c r="H1217" s="10" t="s">
        <v>2257</v>
      </c>
      <c r="I1217" s="3" t="s">
        <v>3409</v>
      </c>
      <c r="J1217" s="10" t="s">
        <v>2123</v>
      </c>
    </row>
    <row r="1218" spans="2:10" ht="17.100000000000001" customHeight="1">
      <c r="B1218" t="s">
        <v>1566</v>
      </c>
      <c r="C1218" s="3" t="s">
        <v>3410</v>
      </c>
      <c r="D1218" s="10" t="s">
        <v>1579</v>
      </c>
      <c r="E1218" s="3" t="s">
        <v>3410</v>
      </c>
      <c r="F1218" s="10" t="s">
        <v>3523</v>
      </c>
      <c r="G1218" s="3" t="s">
        <v>3410</v>
      </c>
      <c r="H1218" s="10" t="s">
        <v>3514</v>
      </c>
      <c r="I1218" s="3" t="s">
        <v>3410</v>
      </c>
      <c r="J1218" s="10" t="s">
        <v>2124</v>
      </c>
    </row>
    <row r="1219" spans="2:10" ht="17.100000000000001" customHeight="1">
      <c r="B1219" t="s">
        <v>1567</v>
      </c>
      <c r="C1219" s="3" t="s">
        <v>3410</v>
      </c>
      <c r="D1219" s="10" t="s">
        <v>1580</v>
      </c>
      <c r="E1219" s="3" t="s">
        <v>3410</v>
      </c>
      <c r="F1219" s="10" t="s">
        <v>3524</v>
      </c>
      <c r="G1219" s="3" t="s">
        <v>3410</v>
      </c>
      <c r="H1219" s="10" t="s">
        <v>3515</v>
      </c>
      <c r="I1219" s="3" t="s">
        <v>3410</v>
      </c>
      <c r="J1219" s="10" t="s">
        <v>2126</v>
      </c>
    </row>
    <row r="1220" spans="2:10" ht="17.100000000000001" customHeight="1">
      <c r="B1220" s="10" t="s">
        <v>1698</v>
      </c>
      <c r="C1220" s="3" t="s">
        <v>3412</v>
      </c>
      <c r="D1220" s="10" t="s">
        <v>3653</v>
      </c>
      <c r="E1220" s="3" t="s">
        <v>3412</v>
      </c>
      <c r="F1220" s="10" t="s">
        <v>3461</v>
      </c>
      <c r="G1220" s="3" t="s">
        <v>3412</v>
      </c>
      <c r="H1220" s="10" t="s">
        <v>2140</v>
      </c>
      <c r="I1220" s="3" t="s">
        <v>3412</v>
      </c>
      <c r="J1220" s="10" t="s">
        <v>2131</v>
      </c>
    </row>
    <row r="1221" spans="2:10" ht="17.100000000000001" customHeight="1">
      <c r="B1221" s="10" t="s">
        <v>1699</v>
      </c>
      <c r="C1221" s="3" t="s">
        <v>3412</v>
      </c>
      <c r="D1221" s="10" t="s">
        <v>3654</v>
      </c>
      <c r="E1221" s="3" t="s">
        <v>3412</v>
      </c>
      <c r="F1221" s="10" t="s">
        <v>3507</v>
      </c>
      <c r="G1221" s="3" t="s">
        <v>3412</v>
      </c>
      <c r="H1221" s="10" t="s">
        <v>2306</v>
      </c>
      <c r="I1221" s="3" t="s">
        <v>3412</v>
      </c>
      <c r="J1221" s="10" t="s">
        <v>2130</v>
      </c>
    </row>
    <row r="1222" spans="2:10" ht="17.100000000000001" customHeight="1">
      <c r="B1222" s="10" t="s">
        <v>1700</v>
      </c>
      <c r="C1222" s="3" t="s">
        <v>3413</v>
      </c>
      <c r="D1222" s="10" t="s">
        <v>1901</v>
      </c>
      <c r="E1222" s="3" t="s">
        <v>3413</v>
      </c>
      <c r="F1222" s="10" t="s">
        <v>3632</v>
      </c>
      <c r="G1222" s="3" t="s">
        <v>3413</v>
      </c>
      <c r="H1222" s="10" t="s">
        <v>3529</v>
      </c>
      <c r="I1222" s="3" t="s">
        <v>3413</v>
      </c>
      <c r="J1222" s="10" t="s">
        <v>2129</v>
      </c>
    </row>
    <row r="1223" spans="2:10" ht="17.100000000000001" customHeight="1">
      <c r="B1223" s="10" t="s">
        <v>1706</v>
      </c>
      <c r="C1223" s="3" t="s">
        <v>3413</v>
      </c>
      <c r="D1223" s="10" t="s">
        <v>3450</v>
      </c>
      <c r="E1223" s="3" t="s">
        <v>3413</v>
      </c>
      <c r="F1223" s="10" t="s">
        <v>3633</v>
      </c>
      <c r="G1223" s="3" t="s">
        <v>3413</v>
      </c>
      <c r="H1223" s="10" t="s">
        <v>2387</v>
      </c>
      <c r="I1223" s="3" t="s">
        <v>3413</v>
      </c>
      <c r="J1223" s="10" t="s">
        <v>2127</v>
      </c>
    </row>
    <row r="1224" spans="2:10" ht="17.100000000000001" customHeight="1">
      <c r="B1224" s="10" t="s">
        <v>1701</v>
      </c>
      <c r="C1224" s="3" t="s">
        <v>3301</v>
      </c>
      <c r="D1224" s="10" t="s">
        <v>1466</v>
      </c>
      <c r="E1224" s="3" t="s">
        <v>3301</v>
      </c>
      <c r="F1224" s="10" t="s">
        <v>3463</v>
      </c>
      <c r="G1224" s="3" t="s">
        <v>3301</v>
      </c>
      <c r="H1224" s="10" t="s">
        <v>3527</v>
      </c>
      <c r="I1224" s="3" t="s">
        <v>3301</v>
      </c>
      <c r="J1224" s="10" t="s">
        <v>2315</v>
      </c>
    </row>
    <row r="1225" spans="2:10" ht="17.100000000000001" customHeight="1">
      <c r="B1225" s="10" t="s">
        <v>1702</v>
      </c>
      <c r="C1225" s="3" t="s">
        <v>3301</v>
      </c>
      <c r="D1225" s="10" t="s">
        <v>1465</v>
      </c>
      <c r="E1225" s="3" t="s">
        <v>3301</v>
      </c>
      <c r="F1225" s="10" t="s">
        <v>3464</v>
      </c>
      <c r="G1225" s="3" t="s">
        <v>3301</v>
      </c>
      <c r="H1225" s="10" t="s">
        <v>3528</v>
      </c>
      <c r="I1225" s="3" t="s">
        <v>3301</v>
      </c>
      <c r="J1225" s="10" t="s">
        <v>2316</v>
      </c>
    </row>
    <row r="1226" spans="2:10" ht="17.100000000000001" customHeight="1">
      <c r="B1226" s="10" t="s">
        <v>1703</v>
      </c>
      <c r="C1226" s="3" t="s">
        <v>3302</v>
      </c>
      <c r="D1226" s="10" t="s">
        <v>1456</v>
      </c>
      <c r="E1226" s="3" t="s">
        <v>3302</v>
      </c>
      <c r="F1226" s="10" t="s">
        <v>3637</v>
      </c>
      <c r="G1226" s="3" t="s">
        <v>3302</v>
      </c>
      <c r="H1226" s="10" t="s">
        <v>2385</v>
      </c>
      <c r="I1226" s="3" t="s">
        <v>3302</v>
      </c>
      <c r="J1226" s="10" t="s">
        <v>2272</v>
      </c>
    </row>
    <row r="1227" spans="2:10" ht="17.100000000000001" customHeight="1">
      <c r="B1227" s="10" t="s">
        <v>1704</v>
      </c>
      <c r="C1227" s="3" t="s">
        <v>3302</v>
      </c>
      <c r="D1227" s="10" t="s">
        <v>2039</v>
      </c>
      <c r="E1227" s="3" t="s">
        <v>3302</v>
      </c>
      <c r="F1227" s="10" t="s">
        <v>3636</v>
      </c>
      <c r="G1227" s="3" t="s">
        <v>3302</v>
      </c>
      <c r="H1227" s="10" t="s">
        <v>2386</v>
      </c>
      <c r="I1227" s="3" t="s">
        <v>3302</v>
      </c>
      <c r="J1227" s="10" t="s">
        <v>2271</v>
      </c>
    </row>
    <row r="1228" spans="2:10" ht="17.100000000000001" customHeight="1">
      <c r="B1228" s="10" t="s">
        <v>1705</v>
      </c>
      <c r="C1228" s="3" t="s">
        <v>3303</v>
      </c>
      <c r="D1228" s="10" t="s">
        <v>1581</v>
      </c>
      <c r="E1228" s="3" t="s">
        <v>3303</v>
      </c>
      <c r="F1228" s="10" t="s">
        <v>3509</v>
      </c>
      <c r="G1228" s="3" t="s">
        <v>3303</v>
      </c>
      <c r="H1228" s="10" t="s">
        <v>3530</v>
      </c>
      <c r="I1228" s="3" t="s">
        <v>3303</v>
      </c>
      <c r="J1228" s="10" t="s">
        <v>2122</v>
      </c>
    </row>
    <row r="1229" spans="2:10" ht="17.100000000000001" customHeight="1">
      <c r="B1229" s="10" t="s">
        <v>1565</v>
      </c>
      <c r="C1229" s="3" t="s">
        <v>3303</v>
      </c>
      <c r="D1229" s="10" t="s">
        <v>1457</v>
      </c>
      <c r="E1229" s="3" t="s">
        <v>3303</v>
      </c>
      <c r="F1229" s="10" t="s">
        <v>3510</v>
      </c>
      <c r="G1229" s="3" t="s">
        <v>3303</v>
      </c>
      <c r="H1229" s="10" t="s">
        <v>3531</v>
      </c>
      <c r="I1229" s="3" t="s">
        <v>3303</v>
      </c>
      <c r="J1229" s="10" t="s">
        <v>2317</v>
      </c>
    </row>
    <row r="1230" spans="2:10" ht="17.100000000000001" customHeight="1">
      <c r="B1230" s="10" t="s">
        <v>1900</v>
      </c>
      <c r="C1230" s="3" t="s">
        <v>3304</v>
      </c>
      <c r="D1230" s="10" t="s">
        <v>1459</v>
      </c>
      <c r="E1230" s="3" t="s">
        <v>3304</v>
      </c>
      <c r="F1230" s="10" t="s">
        <v>3647</v>
      </c>
      <c r="G1230" s="3" t="s">
        <v>3304</v>
      </c>
      <c r="H1230" s="10" t="s">
        <v>3513</v>
      </c>
      <c r="I1230" s="3" t="s">
        <v>3304</v>
      </c>
      <c r="J1230" s="10" t="s">
        <v>2267</v>
      </c>
    </row>
    <row r="1231" spans="2:10" ht="17.100000000000001" customHeight="1">
      <c r="B1231" s="10" t="s">
        <v>1711</v>
      </c>
      <c r="C1231" s="3" t="s">
        <v>3304</v>
      </c>
      <c r="D1231" s="10" t="s">
        <v>1460</v>
      </c>
      <c r="E1231" s="3" t="s">
        <v>3304</v>
      </c>
      <c r="F1231" s="10" t="s">
        <v>3648</v>
      </c>
      <c r="G1231" s="3" t="s">
        <v>3304</v>
      </c>
      <c r="H1231" s="10" t="s">
        <v>3513</v>
      </c>
      <c r="I1231" s="3" t="s">
        <v>3304</v>
      </c>
      <c r="J1231" s="10" t="s">
        <v>2268</v>
      </c>
    </row>
    <row r="1232" spans="2:10" ht="17.100000000000001" customHeight="1">
      <c r="B1232" s="10" t="s">
        <v>1707</v>
      </c>
      <c r="C1232" s="3" t="s">
        <v>3305</v>
      </c>
      <c r="D1232" s="10" t="s">
        <v>1458</v>
      </c>
      <c r="E1232" s="3" t="s">
        <v>3305</v>
      </c>
      <c r="F1232" s="10" t="s">
        <v>3634</v>
      </c>
      <c r="G1232" s="3" t="s">
        <v>3305</v>
      </c>
      <c r="H1232" s="10" t="s">
        <v>3379</v>
      </c>
      <c r="I1232" s="3" t="s">
        <v>3305</v>
      </c>
      <c r="J1232" s="10" t="s">
        <v>2310</v>
      </c>
    </row>
    <row r="1233" spans="2:10" ht="17.100000000000001" customHeight="1">
      <c r="B1233" s="10" t="s">
        <v>1708</v>
      </c>
      <c r="C1233" s="3" t="s">
        <v>3305</v>
      </c>
      <c r="D1233" s="10" t="s">
        <v>3451</v>
      </c>
      <c r="E1233" s="3" t="s">
        <v>3305</v>
      </c>
      <c r="F1233" s="10" t="s">
        <v>3635</v>
      </c>
      <c r="G1233" s="3" t="s">
        <v>3305</v>
      </c>
      <c r="H1233" s="10" t="s">
        <v>2380</v>
      </c>
      <c r="I1233" s="3" t="s">
        <v>3305</v>
      </c>
      <c r="J1233" s="10" t="s">
        <v>2314</v>
      </c>
    </row>
    <row r="1234" spans="2:10" ht="17.100000000000001" customHeight="1">
      <c r="B1234" s="10" t="s">
        <v>1714</v>
      </c>
      <c r="C1234" s="3" t="s">
        <v>3184</v>
      </c>
      <c r="D1234" s="10" t="s">
        <v>1461</v>
      </c>
      <c r="E1234" s="3" t="s">
        <v>3184</v>
      </c>
      <c r="F1234" s="10" t="s">
        <v>3638</v>
      </c>
      <c r="G1234" s="3" t="s">
        <v>3184</v>
      </c>
      <c r="H1234" s="10" t="s">
        <v>2381</v>
      </c>
      <c r="I1234" s="3" t="s">
        <v>3184</v>
      </c>
      <c r="J1234" s="10" t="s">
        <v>2125</v>
      </c>
    </row>
    <row r="1235" spans="2:10" ht="17.100000000000001" customHeight="1">
      <c r="B1235" s="10" t="s">
        <v>1715</v>
      </c>
      <c r="C1235" s="3" t="s">
        <v>3184</v>
      </c>
      <c r="D1235" s="10" t="s">
        <v>1462</v>
      </c>
      <c r="E1235" s="3" t="s">
        <v>3184</v>
      </c>
      <c r="F1235" s="10" t="s">
        <v>3639</v>
      </c>
      <c r="G1235" s="3" t="s">
        <v>3184</v>
      </c>
      <c r="H1235" s="10" t="s">
        <v>2382</v>
      </c>
      <c r="I1235" s="3" t="s">
        <v>3184</v>
      </c>
      <c r="J1235" s="10" t="s">
        <v>2132</v>
      </c>
    </row>
    <row r="1236" spans="2:10" ht="17.100000000000001" customHeight="1">
      <c r="B1236" s="10" t="s">
        <v>1709</v>
      </c>
      <c r="C1236" s="3" t="s">
        <v>3307</v>
      </c>
      <c r="D1236" s="10" t="s">
        <v>1463</v>
      </c>
      <c r="E1236" s="3" t="s">
        <v>3307</v>
      </c>
      <c r="F1236" s="10" t="s">
        <v>3642</v>
      </c>
      <c r="G1236" s="3" t="s">
        <v>3307</v>
      </c>
      <c r="H1236" s="10" t="s">
        <v>2383</v>
      </c>
      <c r="I1236" s="3" t="s">
        <v>3307</v>
      </c>
      <c r="J1236" s="10" t="s">
        <v>2128</v>
      </c>
    </row>
    <row r="1237" spans="2:10" ht="17.100000000000001" customHeight="1">
      <c r="B1237" s="10" t="s">
        <v>1710</v>
      </c>
      <c r="C1237" s="3" t="s">
        <v>3307</v>
      </c>
      <c r="D1237" s="10" t="s">
        <v>1464</v>
      </c>
      <c r="E1237" s="3" t="s">
        <v>3307</v>
      </c>
      <c r="F1237" s="10" t="s">
        <v>3508</v>
      </c>
      <c r="G1237" s="3" t="s">
        <v>3307</v>
      </c>
      <c r="H1237" s="10" t="s">
        <v>2384</v>
      </c>
      <c r="I1237" s="3" t="s">
        <v>3307</v>
      </c>
      <c r="J1237" s="10" t="s">
        <v>2311</v>
      </c>
    </row>
    <row r="1238" spans="2:10" ht="17.100000000000001" customHeight="1">
      <c r="B1238" s="10" t="s">
        <v>1721</v>
      </c>
      <c r="C1238" s="3" t="s">
        <v>2703</v>
      </c>
      <c r="D1238" s="10" t="s">
        <v>2037</v>
      </c>
      <c r="E1238" s="3" t="s">
        <v>2703</v>
      </c>
      <c r="F1238" s="10" t="s">
        <v>3650</v>
      </c>
      <c r="G1238" s="3" t="s">
        <v>2703</v>
      </c>
      <c r="H1238" s="10" t="s">
        <v>2388</v>
      </c>
      <c r="I1238" s="3" t="s">
        <v>2703</v>
      </c>
    </row>
    <row r="1239" spans="2:10" ht="17.100000000000001" customHeight="1">
      <c r="B1239" s="10" t="s">
        <v>1720</v>
      </c>
      <c r="C1239" s="3" t="s">
        <v>2703</v>
      </c>
      <c r="D1239" s="10" t="s">
        <v>2038</v>
      </c>
      <c r="E1239" s="3" t="s">
        <v>2703</v>
      </c>
      <c r="F1239" s="10" t="s">
        <v>3649</v>
      </c>
      <c r="G1239" s="3" t="s">
        <v>2703</v>
      </c>
      <c r="H1239" s="10" t="s">
        <v>2389</v>
      </c>
      <c r="I1239" s="3" t="s">
        <v>2703</v>
      </c>
    </row>
    <row r="1240" spans="2:10" ht="17.100000000000001" customHeight="1">
      <c r="B1240" s="10" t="s">
        <v>1712</v>
      </c>
      <c r="C1240" s="3" t="s">
        <v>3311</v>
      </c>
      <c r="D1240" s="10" t="s">
        <v>1902</v>
      </c>
      <c r="E1240" s="3" t="s">
        <v>3311</v>
      </c>
      <c r="F1240" s="10" t="s">
        <v>3640</v>
      </c>
      <c r="G1240" s="3" t="s">
        <v>3311</v>
      </c>
      <c r="H1240" s="10" t="s">
        <v>2394</v>
      </c>
      <c r="I1240" s="3" t="s">
        <v>3311</v>
      </c>
    </row>
    <row r="1241" spans="2:10" ht="17.100000000000001" customHeight="1">
      <c r="B1241" s="10" t="s">
        <v>1713</v>
      </c>
      <c r="C1241" s="3" t="s">
        <v>3311</v>
      </c>
      <c r="D1241" s="10" t="s">
        <v>1903</v>
      </c>
      <c r="E1241" s="3" t="s">
        <v>3311</v>
      </c>
      <c r="F1241" s="10" t="s">
        <v>3641</v>
      </c>
      <c r="G1241" s="3" t="s">
        <v>3311</v>
      </c>
      <c r="H1241" s="10" t="s">
        <v>2395</v>
      </c>
      <c r="I1241" s="3" t="s">
        <v>3311</v>
      </c>
    </row>
    <row r="1242" spans="2:10" ht="17.100000000000001" customHeight="1">
      <c r="B1242" s="10" t="s">
        <v>1726</v>
      </c>
      <c r="C1242" s="3" t="s">
        <v>3312</v>
      </c>
      <c r="D1242" s="10" t="s">
        <v>1894</v>
      </c>
      <c r="E1242" s="3" t="s">
        <v>3312</v>
      </c>
      <c r="F1242" s="10" t="s">
        <v>3645</v>
      </c>
      <c r="G1242" s="3" t="s">
        <v>3312</v>
      </c>
      <c r="H1242" s="10" t="s">
        <v>2390</v>
      </c>
      <c r="I1242" s="3" t="s">
        <v>3312</v>
      </c>
    </row>
    <row r="1243" spans="2:10" ht="17.100000000000001" customHeight="1">
      <c r="B1243" s="10" t="s">
        <v>1564</v>
      </c>
      <c r="C1243" s="3" t="s">
        <v>3312</v>
      </c>
      <c r="D1243" s="10" t="s">
        <v>1895</v>
      </c>
      <c r="E1243" s="3" t="s">
        <v>3312</v>
      </c>
      <c r="F1243" s="10" t="s">
        <v>3646</v>
      </c>
      <c r="G1243" s="3" t="s">
        <v>3312</v>
      </c>
      <c r="H1243" s="10" t="s">
        <v>2391</v>
      </c>
      <c r="I1243" s="3" t="s">
        <v>3312</v>
      </c>
    </row>
    <row r="1244" spans="2:10" ht="17.100000000000001" customHeight="1">
      <c r="B1244" s="10" t="s">
        <v>1716</v>
      </c>
      <c r="C1244" s="3" t="s">
        <v>3313</v>
      </c>
      <c r="D1244" s="10" t="s">
        <v>1897</v>
      </c>
      <c r="E1244" s="3" t="s">
        <v>3313</v>
      </c>
      <c r="F1244" s="10" t="s">
        <v>3643</v>
      </c>
      <c r="G1244" s="3" t="s">
        <v>3313</v>
      </c>
      <c r="H1244" s="10" t="s">
        <v>2392</v>
      </c>
      <c r="I1244" s="3" t="s">
        <v>3313</v>
      </c>
    </row>
    <row r="1245" spans="2:10" ht="17.100000000000001" customHeight="1">
      <c r="B1245" s="10" t="s">
        <v>1717</v>
      </c>
      <c r="C1245" s="3" t="s">
        <v>3313</v>
      </c>
      <c r="D1245" s="10" t="s">
        <v>1896</v>
      </c>
      <c r="E1245" s="3" t="s">
        <v>3313</v>
      </c>
      <c r="F1245" s="10" t="s">
        <v>3644</v>
      </c>
      <c r="G1245" s="3" t="s">
        <v>3313</v>
      </c>
      <c r="H1245" s="10" t="s">
        <v>2393</v>
      </c>
      <c r="I1245" s="3" t="s">
        <v>3313</v>
      </c>
    </row>
    <row r="1246" spans="2:10" ht="17.100000000000001" customHeight="1">
      <c r="B1246" s="10" t="s">
        <v>1719</v>
      </c>
      <c r="C1246" s="3" t="s">
        <v>3186</v>
      </c>
      <c r="D1246" s="10" t="s">
        <v>1898</v>
      </c>
      <c r="E1246" s="3" t="s">
        <v>3186</v>
      </c>
      <c r="F1246" s="10" t="s">
        <v>3522</v>
      </c>
      <c r="G1246" s="3" t="s">
        <v>3186</v>
      </c>
      <c r="H1246" s="10" t="s">
        <v>2139</v>
      </c>
      <c r="I1246" s="3" t="s">
        <v>3186</v>
      </c>
    </row>
    <row r="1247" spans="2:10" ht="17.100000000000001" customHeight="1">
      <c r="B1247" s="10" t="s">
        <v>1718</v>
      </c>
      <c r="C1247" s="3" t="s">
        <v>3186</v>
      </c>
      <c r="D1247" s="10" t="s">
        <v>3504</v>
      </c>
      <c r="E1247" s="3" t="s">
        <v>3186</v>
      </c>
      <c r="F1247" s="10" t="s">
        <v>3521</v>
      </c>
      <c r="G1247" s="3" t="s">
        <v>3186</v>
      </c>
      <c r="H1247" s="10" t="s">
        <v>3513</v>
      </c>
      <c r="I1247" s="3" t="s">
        <v>3186</v>
      </c>
    </row>
    <row r="1248" spans="2:10" ht="17.100000000000001" customHeight="1">
      <c r="B1248" s="10" t="s">
        <v>1724</v>
      </c>
      <c r="C1248" s="3" t="s">
        <v>3187</v>
      </c>
      <c r="D1248" s="10" t="s">
        <v>3453</v>
      </c>
      <c r="E1248" s="3" t="s">
        <v>3187</v>
      </c>
      <c r="F1248" s="10" t="s">
        <v>3511</v>
      </c>
      <c r="G1248" s="3" t="s">
        <v>3187</v>
      </c>
      <c r="H1248" s="10" t="s">
        <v>2252</v>
      </c>
      <c r="I1248" s="3" t="s">
        <v>3187</v>
      </c>
    </row>
    <row r="1249" spans="2:9" ht="17.100000000000001" customHeight="1">
      <c r="B1249" s="10" t="s">
        <v>1725</v>
      </c>
      <c r="C1249" s="3" t="s">
        <v>3187</v>
      </c>
      <c r="D1249" s="10" t="s">
        <v>3452</v>
      </c>
      <c r="E1249" s="3" t="s">
        <v>3187</v>
      </c>
      <c r="F1249" s="10" t="s">
        <v>3512</v>
      </c>
      <c r="G1249" s="3" t="s">
        <v>3187</v>
      </c>
      <c r="H1249" s="10" t="s">
        <v>2253</v>
      </c>
      <c r="I1249" s="3" t="s">
        <v>3187</v>
      </c>
    </row>
    <row r="1250" spans="2:9" ht="17.100000000000001" customHeight="1">
      <c r="B1250" s="10" t="s">
        <v>1727</v>
      </c>
      <c r="C1250" s="3" t="s">
        <v>3189</v>
      </c>
      <c r="D1250" s="10" t="s">
        <v>3655</v>
      </c>
      <c r="E1250" s="3" t="s">
        <v>3189</v>
      </c>
      <c r="F1250" s="10" t="s">
        <v>3525</v>
      </c>
      <c r="G1250" s="3" t="s">
        <v>3189</v>
      </c>
      <c r="H1250" s="10" t="s">
        <v>2137</v>
      </c>
      <c r="I1250" s="3" t="s">
        <v>3189</v>
      </c>
    </row>
    <row r="1251" spans="2:9" ht="17.100000000000001" customHeight="1">
      <c r="B1251" s="10" t="s">
        <v>1563</v>
      </c>
      <c r="C1251" s="3" t="s">
        <v>3189</v>
      </c>
      <c r="D1251" s="10" t="s">
        <v>3505</v>
      </c>
      <c r="E1251" s="3" t="s">
        <v>3189</v>
      </c>
      <c r="F1251" s="10" t="s">
        <v>3526</v>
      </c>
      <c r="G1251" s="3" t="s">
        <v>3189</v>
      </c>
      <c r="H1251" s="10" t="s">
        <v>2138</v>
      </c>
      <c r="I1251" s="3" t="s">
        <v>3189</v>
      </c>
    </row>
    <row r="1252" spans="2:9" ht="17.100000000000001" customHeight="1">
      <c r="B1252" s="10" t="s">
        <v>1722</v>
      </c>
      <c r="C1252" s="3" t="s">
        <v>3190</v>
      </c>
      <c r="D1252" s="10" t="s">
        <v>1904</v>
      </c>
      <c r="E1252" s="3" t="s">
        <v>3190</v>
      </c>
      <c r="F1252" s="10" t="s">
        <v>3652</v>
      </c>
      <c r="G1252" s="3" t="s">
        <v>3190</v>
      </c>
      <c r="H1252" s="10" t="s">
        <v>2254</v>
      </c>
      <c r="I1252" s="3" t="s">
        <v>3190</v>
      </c>
    </row>
    <row r="1253" spans="2:9" ht="17.100000000000001" customHeight="1">
      <c r="B1253" s="10" t="s">
        <v>1723</v>
      </c>
      <c r="C1253" s="3" t="s">
        <v>3190</v>
      </c>
      <c r="D1253" s="10" t="s">
        <v>1905</v>
      </c>
      <c r="E1253" s="3" t="s">
        <v>3190</v>
      </c>
      <c r="F1253" s="10" t="s">
        <v>3651</v>
      </c>
      <c r="G1253" s="3" t="s">
        <v>3190</v>
      </c>
      <c r="H1253" s="10" t="s">
        <v>2255</v>
      </c>
      <c r="I1253" s="3" t="s">
        <v>3190</v>
      </c>
    </row>
    <row r="1255" spans="2:9" ht="17.100000000000001" customHeight="1">
      <c r="C1255"/>
      <c r="E1255"/>
      <c r="G1255"/>
      <c r="I1255"/>
    </row>
    <row r="1256" spans="2:9" ht="17.100000000000001" customHeight="1">
      <c r="C1256"/>
      <c r="E1256"/>
      <c r="G1256"/>
      <c r="I1256"/>
    </row>
    <row r="1257" spans="2:9" ht="17.100000000000001" customHeight="1">
      <c r="C1257" s="3"/>
      <c r="E1257" s="3"/>
      <c r="G1257" s="3"/>
      <c r="I1257" s="3"/>
    </row>
    <row r="1258" spans="2:9" ht="17.100000000000001" customHeight="1">
      <c r="C1258" s="3"/>
      <c r="E1258" s="3"/>
      <c r="G1258" s="3"/>
      <c r="I1258" s="3"/>
    </row>
    <row r="1259" spans="2:9" ht="17.100000000000001" customHeight="1">
      <c r="C1259" s="3"/>
      <c r="E1259" s="3"/>
      <c r="G1259" s="3"/>
      <c r="I1259" s="3"/>
    </row>
    <row r="1260" spans="2:9" ht="17.100000000000001" customHeight="1">
      <c r="C1260" s="3"/>
      <c r="E1260" s="3"/>
      <c r="G1260" s="3"/>
      <c r="I1260" s="3"/>
    </row>
    <row r="1261" spans="2:9" ht="17.100000000000001" customHeight="1">
      <c r="C1261" s="3"/>
      <c r="E1261" s="3"/>
      <c r="G1261" s="3"/>
      <c r="I1261" s="3"/>
    </row>
    <row r="1262" spans="2:9" ht="17.100000000000001" customHeight="1">
      <c r="C1262" s="3"/>
      <c r="E1262" s="3"/>
      <c r="G1262" s="3"/>
      <c r="I1262" s="3"/>
    </row>
    <row r="1263" spans="2:9" ht="17.100000000000001" customHeight="1">
      <c r="C1263" s="3"/>
      <c r="E1263" s="3"/>
      <c r="G1263" s="3"/>
      <c r="I1263" s="3"/>
    </row>
    <row r="1264" spans="2:9" ht="17.100000000000001" customHeight="1">
      <c r="C1264" s="3"/>
      <c r="E1264" s="3"/>
      <c r="G1264" s="3"/>
      <c r="I1264" s="3"/>
    </row>
    <row r="1265" spans="3:9" ht="17.100000000000001" customHeight="1">
      <c r="C1265" s="3"/>
      <c r="E1265" s="3"/>
      <c r="G1265" s="3"/>
      <c r="I1265" s="3"/>
    </row>
    <row r="1266" spans="3:9" ht="17.100000000000001" customHeight="1">
      <c r="C1266" s="3"/>
      <c r="E1266" s="3"/>
      <c r="G1266" s="3"/>
      <c r="I1266" s="3"/>
    </row>
    <row r="1267" spans="3:9" ht="17.100000000000001" customHeight="1">
      <c r="C1267" s="3"/>
      <c r="E1267" s="3"/>
      <c r="G1267" s="3"/>
      <c r="I1267" s="3"/>
    </row>
    <row r="1268" spans="3:9" ht="17.100000000000001" customHeight="1">
      <c r="C1268" s="3"/>
      <c r="E1268" s="3"/>
      <c r="G1268" s="3"/>
      <c r="I1268" s="3"/>
    </row>
    <row r="1269" spans="3:9" ht="17.100000000000001" customHeight="1">
      <c r="C1269" s="3"/>
      <c r="E1269" s="3"/>
      <c r="G1269" s="3"/>
      <c r="I1269" s="3"/>
    </row>
    <row r="1270" spans="3:9" ht="17.100000000000001" customHeight="1">
      <c r="C1270" s="3"/>
      <c r="E1270" s="3"/>
      <c r="G1270" s="3"/>
      <c r="I1270" s="3"/>
    </row>
    <row r="1271" spans="3:9" ht="17.100000000000001" customHeight="1">
      <c r="C1271" s="3"/>
      <c r="E1271" s="3"/>
      <c r="G1271" s="3"/>
      <c r="I1271" s="3"/>
    </row>
    <row r="1272" spans="3:9" ht="17.100000000000001" customHeight="1">
      <c r="C1272" s="3"/>
      <c r="E1272" s="3"/>
      <c r="G1272" s="3"/>
      <c r="I1272" s="3"/>
    </row>
    <row r="1273" spans="3:9" ht="17.100000000000001" customHeight="1">
      <c r="C1273" s="3"/>
      <c r="E1273" s="3"/>
      <c r="G1273" s="3"/>
      <c r="I1273" s="3"/>
    </row>
    <row r="1274" spans="3:9" ht="17.100000000000001" customHeight="1">
      <c r="C1274" s="3"/>
      <c r="E1274" s="3"/>
      <c r="G1274" s="3"/>
      <c r="I1274" s="3"/>
    </row>
    <row r="1275" spans="3:9" ht="17.100000000000001" customHeight="1">
      <c r="C1275" s="3"/>
      <c r="E1275" s="3"/>
      <c r="G1275" s="3"/>
      <c r="I1275" s="3"/>
    </row>
    <row r="1276" spans="3:9" ht="17.100000000000001" customHeight="1">
      <c r="C1276" s="3"/>
      <c r="E1276" s="3"/>
      <c r="G1276" s="3"/>
      <c r="I1276" s="3"/>
    </row>
    <row r="1277" spans="3:9" ht="17.100000000000001" customHeight="1">
      <c r="C1277" s="3"/>
      <c r="E1277" s="3"/>
      <c r="G1277" s="3"/>
      <c r="I1277" s="3"/>
    </row>
    <row r="1278" spans="3:9" ht="17.100000000000001" customHeight="1">
      <c r="C1278" s="3"/>
      <c r="E1278" s="3"/>
      <c r="G1278" s="3"/>
      <c r="I1278" s="3"/>
    </row>
    <row r="1279" spans="3:9" ht="17.100000000000001" customHeight="1">
      <c r="C1279" s="3"/>
      <c r="E1279" s="3"/>
      <c r="G1279" s="3"/>
      <c r="I1279" s="3"/>
    </row>
    <row r="1280" spans="3:9" ht="17.100000000000001" customHeight="1">
      <c r="C1280" s="3"/>
      <c r="E1280" s="3"/>
      <c r="G1280" s="3"/>
      <c r="I1280" s="3"/>
    </row>
  </sheetData>
  <phoneticPr fontId="0" type="noConversion"/>
  <conditionalFormatting sqref="B272">
    <cfRule type="duplicateValues" dxfId="323" priority="303"/>
  </conditionalFormatting>
  <conditionalFormatting sqref="B273">
    <cfRule type="duplicateValues" dxfId="322" priority="304"/>
  </conditionalFormatting>
  <conditionalFormatting sqref="B274">
    <cfRule type="duplicateValues" dxfId="321" priority="305"/>
  </conditionalFormatting>
  <conditionalFormatting sqref="B275">
    <cfRule type="duplicateValues" dxfId="320" priority="306"/>
  </conditionalFormatting>
  <conditionalFormatting sqref="B276">
    <cfRule type="duplicateValues" dxfId="319" priority="307"/>
  </conditionalFormatting>
  <conditionalFormatting sqref="B277">
    <cfRule type="duplicateValues" dxfId="318" priority="308"/>
  </conditionalFormatting>
  <conditionalFormatting sqref="B278">
    <cfRule type="duplicateValues" dxfId="317" priority="309"/>
  </conditionalFormatting>
  <conditionalFormatting sqref="B279">
    <cfRule type="duplicateValues" dxfId="316" priority="310"/>
  </conditionalFormatting>
  <conditionalFormatting sqref="B280">
    <cfRule type="duplicateValues" dxfId="315" priority="311"/>
  </conditionalFormatting>
  <conditionalFormatting sqref="B281">
    <cfRule type="duplicateValues" dxfId="314" priority="326"/>
  </conditionalFormatting>
  <conditionalFormatting sqref="B282">
    <cfRule type="duplicateValues" dxfId="313" priority="325"/>
  </conditionalFormatting>
  <conditionalFormatting sqref="B283">
    <cfRule type="duplicateValues" dxfId="312" priority="324"/>
  </conditionalFormatting>
  <conditionalFormatting sqref="B284">
    <cfRule type="duplicateValues" dxfId="311" priority="323"/>
  </conditionalFormatting>
  <conditionalFormatting sqref="B285">
    <cfRule type="duplicateValues" dxfId="310" priority="322"/>
  </conditionalFormatting>
  <conditionalFormatting sqref="B286">
    <cfRule type="duplicateValues" dxfId="309" priority="321"/>
  </conditionalFormatting>
  <conditionalFormatting sqref="B287">
    <cfRule type="duplicateValues" dxfId="308" priority="320"/>
  </conditionalFormatting>
  <conditionalFormatting sqref="B288">
    <cfRule type="duplicateValues" dxfId="307" priority="319"/>
  </conditionalFormatting>
  <conditionalFormatting sqref="B289">
    <cfRule type="duplicateValues" dxfId="306" priority="318"/>
  </conditionalFormatting>
  <conditionalFormatting sqref="B290">
    <cfRule type="duplicateValues" dxfId="305" priority="317"/>
  </conditionalFormatting>
  <conditionalFormatting sqref="B291">
    <cfRule type="duplicateValues" dxfId="304" priority="316"/>
  </conditionalFormatting>
  <conditionalFormatting sqref="B292">
    <cfRule type="duplicateValues" dxfId="303" priority="315"/>
  </conditionalFormatting>
  <conditionalFormatting sqref="B293">
    <cfRule type="duplicateValues" dxfId="302" priority="314"/>
  </conditionalFormatting>
  <conditionalFormatting sqref="B294">
    <cfRule type="duplicateValues" dxfId="301" priority="313"/>
  </conditionalFormatting>
  <conditionalFormatting sqref="B295">
    <cfRule type="duplicateValues" dxfId="300" priority="312"/>
  </conditionalFormatting>
  <conditionalFormatting sqref="B299">
    <cfRule type="duplicateValues" dxfId="299" priority="327"/>
  </conditionalFormatting>
  <conditionalFormatting sqref="B300">
    <cfRule type="duplicateValues" dxfId="298" priority="328"/>
  </conditionalFormatting>
  <conditionalFormatting sqref="B301">
    <cfRule type="duplicateValues" dxfId="297" priority="329"/>
  </conditionalFormatting>
  <conditionalFormatting sqref="B302">
    <cfRule type="duplicateValues" dxfId="296" priority="330"/>
  </conditionalFormatting>
  <conditionalFormatting sqref="B303">
    <cfRule type="duplicateValues" dxfId="295" priority="331"/>
  </conditionalFormatting>
  <conditionalFormatting sqref="B304">
    <cfRule type="duplicateValues" dxfId="294" priority="332"/>
  </conditionalFormatting>
  <conditionalFormatting sqref="B305">
    <cfRule type="duplicateValues" dxfId="293" priority="334"/>
  </conditionalFormatting>
  <conditionalFormatting sqref="B306">
    <cfRule type="duplicateValues" dxfId="292" priority="335"/>
  </conditionalFormatting>
  <conditionalFormatting sqref="B307">
    <cfRule type="duplicateValues" dxfId="291" priority="333"/>
  </conditionalFormatting>
  <conditionalFormatting sqref="B308">
    <cfRule type="duplicateValues" dxfId="290" priority="336"/>
  </conditionalFormatting>
  <conditionalFormatting sqref="B309">
    <cfRule type="duplicateValues" dxfId="289" priority="337"/>
  </conditionalFormatting>
  <conditionalFormatting sqref="B310">
    <cfRule type="duplicateValues" dxfId="288" priority="338"/>
  </conditionalFormatting>
  <conditionalFormatting sqref="B311">
    <cfRule type="duplicateValues" dxfId="287" priority="339"/>
  </conditionalFormatting>
  <conditionalFormatting sqref="B312">
    <cfRule type="duplicateValues" dxfId="286" priority="340"/>
  </conditionalFormatting>
  <conditionalFormatting sqref="B313">
    <cfRule type="duplicateValues" dxfId="285" priority="341"/>
  </conditionalFormatting>
  <conditionalFormatting sqref="B314">
    <cfRule type="duplicateValues" dxfId="284" priority="342"/>
  </conditionalFormatting>
  <conditionalFormatting sqref="B315">
    <cfRule type="duplicateValues" dxfId="283" priority="343"/>
  </conditionalFormatting>
  <conditionalFormatting sqref="B316">
    <cfRule type="duplicateValues" dxfId="282" priority="344"/>
  </conditionalFormatting>
  <conditionalFormatting sqref="B317">
    <cfRule type="duplicateValues" dxfId="281" priority="345"/>
  </conditionalFormatting>
  <conditionalFormatting sqref="B318">
    <cfRule type="duplicateValues" dxfId="280" priority="347"/>
  </conditionalFormatting>
  <conditionalFormatting sqref="B319">
    <cfRule type="duplicateValues" dxfId="279" priority="348"/>
  </conditionalFormatting>
  <conditionalFormatting sqref="B320">
    <cfRule type="duplicateValues" dxfId="278" priority="349"/>
  </conditionalFormatting>
  <conditionalFormatting sqref="B321">
    <cfRule type="duplicateValues" dxfId="277" priority="346"/>
  </conditionalFormatting>
  <conditionalFormatting sqref="B322">
    <cfRule type="duplicateValues" dxfId="276" priority="350"/>
  </conditionalFormatting>
  <conditionalFormatting sqref="D272">
    <cfRule type="duplicateValues" dxfId="275" priority="351"/>
  </conditionalFormatting>
  <conditionalFormatting sqref="D273">
    <cfRule type="duplicateValues" dxfId="274" priority="352"/>
  </conditionalFormatting>
  <conditionalFormatting sqref="D274">
    <cfRule type="duplicateValues" dxfId="273" priority="353"/>
  </conditionalFormatting>
  <conditionalFormatting sqref="D275">
    <cfRule type="duplicateValues" dxfId="272" priority="354"/>
  </conditionalFormatting>
  <conditionalFormatting sqref="D276">
    <cfRule type="duplicateValues" dxfId="271" priority="355"/>
  </conditionalFormatting>
  <conditionalFormatting sqref="D277">
    <cfRule type="duplicateValues" dxfId="270" priority="356"/>
  </conditionalFormatting>
  <conditionalFormatting sqref="D278">
    <cfRule type="duplicateValues" dxfId="269" priority="357"/>
  </conditionalFormatting>
  <conditionalFormatting sqref="D279">
    <cfRule type="duplicateValues" dxfId="268" priority="358"/>
  </conditionalFormatting>
  <conditionalFormatting sqref="D280">
    <cfRule type="duplicateValues" dxfId="267" priority="359"/>
  </conditionalFormatting>
  <conditionalFormatting sqref="D281">
    <cfRule type="duplicateValues" dxfId="266" priority="360"/>
  </conditionalFormatting>
  <conditionalFormatting sqref="D282">
    <cfRule type="duplicateValues" dxfId="265" priority="361"/>
  </conditionalFormatting>
  <conditionalFormatting sqref="D283">
    <cfRule type="duplicateValues" dxfId="264" priority="362"/>
  </conditionalFormatting>
  <conditionalFormatting sqref="D284">
    <cfRule type="duplicateValues" dxfId="263" priority="363"/>
  </conditionalFormatting>
  <conditionalFormatting sqref="D285">
    <cfRule type="duplicateValues" dxfId="262" priority="364"/>
  </conditionalFormatting>
  <conditionalFormatting sqref="D286">
    <cfRule type="duplicateValues" dxfId="261" priority="365"/>
  </conditionalFormatting>
  <conditionalFormatting sqref="D287">
    <cfRule type="duplicateValues" dxfId="260" priority="366" stopIfTrue="1"/>
  </conditionalFormatting>
  <conditionalFormatting sqref="D288">
    <cfRule type="duplicateValues" dxfId="259" priority="367"/>
  </conditionalFormatting>
  <conditionalFormatting sqref="D289">
    <cfRule type="duplicateValues" dxfId="258" priority="368"/>
  </conditionalFormatting>
  <conditionalFormatting sqref="D290">
    <cfRule type="duplicateValues" dxfId="257" priority="369"/>
  </conditionalFormatting>
  <conditionalFormatting sqref="D291">
    <cfRule type="duplicateValues" dxfId="256" priority="370"/>
  </conditionalFormatting>
  <conditionalFormatting sqref="D292">
    <cfRule type="duplicateValues" dxfId="255" priority="371"/>
  </conditionalFormatting>
  <conditionalFormatting sqref="D293">
    <cfRule type="duplicateValues" dxfId="254" priority="372"/>
  </conditionalFormatting>
  <conditionalFormatting sqref="D294">
    <cfRule type="duplicateValues" dxfId="253" priority="373"/>
  </conditionalFormatting>
  <conditionalFormatting sqref="D295">
    <cfRule type="duplicateValues" dxfId="252" priority="374"/>
  </conditionalFormatting>
  <conditionalFormatting sqref="D299">
    <cfRule type="duplicateValues" dxfId="251" priority="375"/>
  </conditionalFormatting>
  <conditionalFormatting sqref="D300">
    <cfRule type="duplicateValues" dxfId="250" priority="376"/>
  </conditionalFormatting>
  <conditionalFormatting sqref="D301">
    <cfRule type="duplicateValues" dxfId="249" priority="377"/>
  </conditionalFormatting>
  <conditionalFormatting sqref="D302">
    <cfRule type="duplicateValues" dxfId="248" priority="397"/>
  </conditionalFormatting>
  <conditionalFormatting sqref="D303">
    <cfRule type="duplicateValues" dxfId="247" priority="378"/>
  </conditionalFormatting>
  <conditionalFormatting sqref="D304">
    <cfRule type="duplicateValues" dxfId="246" priority="379"/>
  </conditionalFormatting>
  <conditionalFormatting sqref="D305">
    <cfRule type="duplicateValues" dxfId="245" priority="380"/>
  </conditionalFormatting>
  <conditionalFormatting sqref="D306">
    <cfRule type="duplicateValues" dxfId="244" priority="381"/>
  </conditionalFormatting>
  <conditionalFormatting sqref="D307">
    <cfRule type="duplicateValues" dxfId="243" priority="382"/>
  </conditionalFormatting>
  <conditionalFormatting sqref="D308">
    <cfRule type="duplicateValues" dxfId="242" priority="383"/>
  </conditionalFormatting>
  <conditionalFormatting sqref="D309">
    <cfRule type="duplicateValues" dxfId="241" priority="384"/>
  </conditionalFormatting>
  <conditionalFormatting sqref="D310">
    <cfRule type="duplicateValues" dxfId="240" priority="385"/>
  </conditionalFormatting>
  <conditionalFormatting sqref="D311">
    <cfRule type="duplicateValues" dxfId="239" priority="386"/>
  </conditionalFormatting>
  <conditionalFormatting sqref="D312">
    <cfRule type="duplicateValues" dxfId="238" priority="387"/>
  </conditionalFormatting>
  <conditionalFormatting sqref="D313">
    <cfRule type="duplicateValues" dxfId="237" priority="389"/>
  </conditionalFormatting>
  <conditionalFormatting sqref="D314">
    <cfRule type="duplicateValues" dxfId="236" priority="390"/>
  </conditionalFormatting>
  <conditionalFormatting sqref="D315">
    <cfRule type="duplicateValues" dxfId="235" priority="391"/>
  </conditionalFormatting>
  <conditionalFormatting sqref="D316">
    <cfRule type="duplicateValues" dxfId="234" priority="392"/>
  </conditionalFormatting>
  <conditionalFormatting sqref="D317">
    <cfRule type="duplicateValues" dxfId="233" priority="393"/>
  </conditionalFormatting>
  <conditionalFormatting sqref="D318">
    <cfRule type="duplicateValues" dxfId="232" priority="394"/>
  </conditionalFormatting>
  <conditionalFormatting sqref="D319">
    <cfRule type="duplicateValues" dxfId="231" priority="395"/>
  </conditionalFormatting>
  <conditionalFormatting sqref="D320">
    <cfRule type="duplicateValues" dxfId="230" priority="396"/>
  </conditionalFormatting>
  <conditionalFormatting sqref="D321">
    <cfRule type="duplicateValues" dxfId="229" priority="398"/>
  </conditionalFormatting>
  <conditionalFormatting sqref="D322">
    <cfRule type="duplicateValues" dxfId="228" priority="388"/>
  </conditionalFormatting>
  <conditionalFormatting sqref="F272">
    <cfRule type="duplicateValues" dxfId="227" priority="447"/>
  </conditionalFormatting>
  <conditionalFormatting sqref="F273">
    <cfRule type="duplicateValues" dxfId="226" priority="448"/>
  </conditionalFormatting>
  <conditionalFormatting sqref="F274">
    <cfRule type="duplicateValues" dxfId="225" priority="470"/>
  </conditionalFormatting>
  <conditionalFormatting sqref="F275">
    <cfRule type="duplicateValues" dxfId="224" priority="449"/>
  </conditionalFormatting>
  <conditionalFormatting sqref="F276">
    <cfRule type="duplicateValues" dxfId="223" priority="450"/>
  </conditionalFormatting>
  <conditionalFormatting sqref="F277">
    <cfRule type="duplicateValues" dxfId="222" priority="451"/>
  </conditionalFormatting>
  <conditionalFormatting sqref="F278">
    <cfRule type="duplicateValues" dxfId="221" priority="452"/>
  </conditionalFormatting>
  <conditionalFormatting sqref="F279">
    <cfRule type="duplicateValues" dxfId="220" priority="453"/>
  </conditionalFormatting>
  <conditionalFormatting sqref="F280">
    <cfRule type="duplicateValues" dxfId="219" priority="454"/>
  </conditionalFormatting>
  <conditionalFormatting sqref="F281">
    <cfRule type="duplicateValues" dxfId="218" priority="455"/>
  </conditionalFormatting>
  <conditionalFormatting sqref="F282">
    <cfRule type="duplicateValues" dxfId="217" priority="456"/>
  </conditionalFormatting>
  <conditionalFormatting sqref="F283">
    <cfRule type="duplicateValues" dxfId="216" priority="457"/>
  </conditionalFormatting>
  <conditionalFormatting sqref="F284">
    <cfRule type="duplicateValues" dxfId="215" priority="458"/>
  </conditionalFormatting>
  <conditionalFormatting sqref="F285">
    <cfRule type="duplicateValues" dxfId="214" priority="459"/>
  </conditionalFormatting>
  <conditionalFormatting sqref="F286">
    <cfRule type="duplicateValues" dxfId="213" priority="460"/>
  </conditionalFormatting>
  <conditionalFormatting sqref="F287">
    <cfRule type="duplicateValues" dxfId="212" priority="461"/>
  </conditionalFormatting>
  <conditionalFormatting sqref="F288">
    <cfRule type="duplicateValues" dxfId="211" priority="462"/>
  </conditionalFormatting>
  <conditionalFormatting sqref="F289">
    <cfRule type="duplicateValues" dxfId="210" priority="463"/>
  </conditionalFormatting>
  <conditionalFormatting sqref="F290">
    <cfRule type="duplicateValues" dxfId="209" priority="464"/>
  </conditionalFormatting>
  <conditionalFormatting sqref="F291">
    <cfRule type="duplicateValues" dxfId="208" priority="465"/>
  </conditionalFormatting>
  <conditionalFormatting sqref="F292">
    <cfRule type="duplicateValues" dxfId="207" priority="466"/>
  </conditionalFormatting>
  <conditionalFormatting sqref="F293">
    <cfRule type="duplicateValues" dxfId="206" priority="467"/>
  </conditionalFormatting>
  <conditionalFormatting sqref="F294">
    <cfRule type="duplicateValues" dxfId="205" priority="468"/>
  </conditionalFormatting>
  <conditionalFormatting sqref="F295">
    <cfRule type="duplicateValues" dxfId="204" priority="469"/>
  </conditionalFormatting>
  <conditionalFormatting sqref="F299">
    <cfRule type="duplicateValues" dxfId="203" priority="471"/>
  </conditionalFormatting>
  <conditionalFormatting sqref="F300">
    <cfRule type="duplicateValues" dxfId="202" priority="472"/>
  </conditionalFormatting>
  <conditionalFormatting sqref="F301">
    <cfRule type="duplicateValues" dxfId="201" priority="473"/>
  </conditionalFormatting>
  <conditionalFormatting sqref="F302">
    <cfRule type="duplicateValues" dxfId="200" priority="474"/>
  </conditionalFormatting>
  <conditionalFormatting sqref="F303">
    <cfRule type="duplicateValues" dxfId="199" priority="475"/>
  </conditionalFormatting>
  <conditionalFormatting sqref="F304">
    <cfRule type="duplicateValues" dxfId="198" priority="476"/>
  </conditionalFormatting>
  <conditionalFormatting sqref="F305">
    <cfRule type="duplicateValues" dxfId="197" priority="477"/>
  </conditionalFormatting>
  <conditionalFormatting sqref="F306">
    <cfRule type="duplicateValues" dxfId="196" priority="478"/>
  </conditionalFormatting>
  <conditionalFormatting sqref="F307">
    <cfRule type="duplicateValues" dxfId="195" priority="479"/>
  </conditionalFormatting>
  <conditionalFormatting sqref="F308">
    <cfRule type="duplicateValues" dxfId="194" priority="480"/>
  </conditionalFormatting>
  <conditionalFormatting sqref="F309">
    <cfRule type="duplicateValues" dxfId="193" priority="481"/>
  </conditionalFormatting>
  <conditionalFormatting sqref="F310">
    <cfRule type="duplicateValues" dxfId="192" priority="482"/>
  </conditionalFormatting>
  <conditionalFormatting sqref="F311">
    <cfRule type="duplicateValues" dxfId="191" priority="483"/>
  </conditionalFormatting>
  <conditionalFormatting sqref="F312">
    <cfRule type="duplicateValues" dxfId="190" priority="484"/>
  </conditionalFormatting>
  <conditionalFormatting sqref="F313">
    <cfRule type="duplicateValues" dxfId="189" priority="485"/>
  </conditionalFormatting>
  <conditionalFormatting sqref="F314">
    <cfRule type="duplicateValues" dxfId="188" priority="486"/>
  </conditionalFormatting>
  <conditionalFormatting sqref="F315">
    <cfRule type="duplicateValues" dxfId="187" priority="487"/>
  </conditionalFormatting>
  <conditionalFormatting sqref="F316">
    <cfRule type="duplicateValues" dxfId="186" priority="488"/>
  </conditionalFormatting>
  <conditionalFormatting sqref="F317">
    <cfRule type="duplicateValues" dxfId="185" priority="489"/>
  </conditionalFormatting>
  <conditionalFormatting sqref="F318">
    <cfRule type="duplicateValues" dxfId="184" priority="490"/>
  </conditionalFormatting>
  <conditionalFormatting sqref="F319">
    <cfRule type="duplicateValues" dxfId="183" priority="491"/>
  </conditionalFormatting>
  <conditionalFormatting sqref="F320">
    <cfRule type="duplicateValues" dxfId="182" priority="494"/>
  </conditionalFormatting>
  <conditionalFormatting sqref="F321">
    <cfRule type="duplicateValues" dxfId="181" priority="493"/>
  </conditionalFormatting>
  <conditionalFormatting sqref="F322">
    <cfRule type="duplicateValues" dxfId="180" priority="492"/>
  </conditionalFormatting>
  <conditionalFormatting sqref="H272">
    <cfRule type="duplicateValues" dxfId="179" priority="399"/>
  </conditionalFormatting>
  <conditionalFormatting sqref="H273">
    <cfRule type="duplicateValues" dxfId="178" priority="400"/>
  </conditionalFormatting>
  <conditionalFormatting sqref="H274">
    <cfRule type="duplicateValues" dxfId="177" priority="401"/>
  </conditionalFormatting>
  <conditionalFormatting sqref="H275">
    <cfRule type="duplicateValues" dxfId="176" priority="402"/>
  </conditionalFormatting>
  <conditionalFormatting sqref="H276">
    <cfRule type="duplicateValues" dxfId="175" priority="403"/>
  </conditionalFormatting>
  <conditionalFormatting sqref="H277">
    <cfRule type="duplicateValues" dxfId="174" priority="404"/>
  </conditionalFormatting>
  <conditionalFormatting sqref="H278">
    <cfRule type="duplicateValues" dxfId="173" priority="405"/>
  </conditionalFormatting>
  <conditionalFormatting sqref="H279">
    <cfRule type="duplicateValues" dxfId="172" priority="406"/>
  </conditionalFormatting>
  <conditionalFormatting sqref="H280">
    <cfRule type="duplicateValues" dxfId="171" priority="407"/>
  </conditionalFormatting>
  <conditionalFormatting sqref="H281">
    <cfRule type="duplicateValues" dxfId="170" priority="408"/>
  </conditionalFormatting>
  <conditionalFormatting sqref="H282">
    <cfRule type="duplicateValues" dxfId="169" priority="409"/>
  </conditionalFormatting>
  <conditionalFormatting sqref="H283">
    <cfRule type="duplicateValues" dxfId="168" priority="410"/>
  </conditionalFormatting>
  <conditionalFormatting sqref="H284">
    <cfRule type="duplicateValues" dxfId="167" priority="411"/>
  </conditionalFormatting>
  <conditionalFormatting sqref="H285">
    <cfRule type="duplicateValues" dxfId="166" priority="412"/>
  </conditionalFormatting>
  <conditionalFormatting sqref="H286">
    <cfRule type="duplicateValues" dxfId="165" priority="413"/>
  </conditionalFormatting>
  <conditionalFormatting sqref="H287">
    <cfRule type="duplicateValues" dxfId="164" priority="414"/>
  </conditionalFormatting>
  <conditionalFormatting sqref="H288">
    <cfRule type="duplicateValues" dxfId="163" priority="422"/>
  </conditionalFormatting>
  <conditionalFormatting sqref="H289">
    <cfRule type="duplicateValues" dxfId="162" priority="415"/>
  </conditionalFormatting>
  <conditionalFormatting sqref="H290">
    <cfRule type="duplicateValues" dxfId="161" priority="416"/>
  </conditionalFormatting>
  <conditionalFormatting sqref="H291">
    <cfRule type="duplicateValues" dxfId="160" priority="417"/>
  </conditionalFormatting>
  <conditionalFormatting sqref="H292">
    <cfRule type="duplicateValues" dxfId="159" priority="418"/>
  </conditionalFormatting>
  <conditionalFormatting sqref="H293">
    <cfRule type="duplicateValues" dxfId="158" priority="421"/>
  </conditionalFormatting>
  <conditionalFormatting sqref="H294">
    <cfRule type="duplicateValues" dxfId="157" priority="419"/>
  </conditionalFormatting>
  <conditionalFormatting sqref="H295">
    <cfRule type="duplicateValues" dxfId="156" priority="420"/>
  </conditionalFormatting>
  <conditionalFormatting sqref="H299">
    <cfRule type="duplicateValues" dxfId="155" priority="423"/>
  </conditionalFormatting>
  <conditionalFormatting sqref="H300">
    <cfRule type="duplicateValues" dxfId="154" priority="424"/>
  </conditionalFormatting>
  <conditionalFormatting sqref="H301">
    <cfRule type="duplicateValues" dxfId="153" priority="425"/>
  </conditionalFormatting>
  <conditionalFormatting sqref="H302">
    <cfRule type="duplicateValues" dxfId="152" priority="426"/>
  </conditionalFormatting>
  <conditionalFormatting sqref="H303">
    <cfRule type="duplicateValues" dxfId="151" priority="427"/>
  </conditionalFormatting>
  <conditionalFormatting sqref="H304">
    <cfRule type="duplicateValues" dxfId="150" priority="428"/>
  </conditionalFormatting>
  <conditionalFormatting sqref="H305">
    <cfRule type="duplicateValues" dxfId="149" priority="429"/>
  </conditionalFormatting>
  <conditionalFormatting sqref="H306">
    <cfRule type="duplicateValues" dxfId="148" priority="430"/>
  </conditionalFormatting>
  <conditionalFormatting sqref="H307">
    <cfRule type="duplicateValues" dxfId="147" priority="431"/>
  </conditionalFormatting>
  <conditionalFormatting sqref="H308">
    <cfRule type="duplicateValues" dxfId="146" priority="432"/>
  </conditionalFormatting>
  <conditionalFormatting sqref="H309">
    <cfRule type="duplicateValues" dxfId="145" priority="433"/>
  </conditionalFormatting>
  <conditionalFormatting sqref="H310">
    <cfRule type="duplicateValues" dxfId="144" priority="434"/>
  </conditionalFormatting>
  <conditionalFormatting sqref="H311">
    <cfRule type="duplicateValues" dxfId="143" priority="435"/>
  </conditionalFormatting>
  <conditionalFormatting sqref="H312">
    <cfRule type="duplicateValues" dxfId="142" priority="436"/>
  </conditionalFormatting>
  <conditionalFormatting sqref="H313">
    <cfRule type="duplicateValues" dxfId="141" priority="437"/>
  </conditionalFormatting>
  <conditionalFormatting sqref="H314">
    <cfRule type="duplicateValues" dxfId="140" priority="438"/>
  </conditionalFormatting>
  <conditionalFormatting sqref="H315">
    <cfRule type="duplicateValues" dxfId="139" priority="439"/>
  </conditionalFormatting>
  <conditionalFormatting sqref="H316">
    <cfRule type="duplicateValues" dxfId="138" priority="445"/>
  </conditionalFormatting>
  <conditionalFormatting sqref="H317">
    <cfRule type="duplicateValues" dxfId="137" priority="440"/>
  </conditionalFormatting>
  <conditionalFormatting sqref="H318">
    <cfRule type="duplicateValues" dxfId="136" priority="441"/>
  </conditionalFormatting>
  <conditionalFormatting sqref="H319">
    <cfRule type="duplicateValues" dxfId="135" priority="442"/>
  </conditionalFormatting>
  <conditionalFormatting sqref="H320">
    <cfRule type="duplicateValues" dxfId="134" priority="443"/>
  </conditionalFormatting>
  <conditionalFormatting sqref="H321">
    <cfRule type="duplicateValues" dxfId="133" priority="446"/>
  </conditionalFormatting>
  <conditionalFormatting sqref="H322">
    <cfRule type="duplicateValues" dxfId="132" priority="444"/>
  </conditionalFormatting>
  <conditionalFormatting sqref="J272">
    <cfRule type="duplicateValues" dxfId="131" priority="148"/>
  </conditionalFormatting>
  <conditionalFormatting sqref="J273">
    <cfRule type="duplicateValues" dxfId="130" priority="147"/>
  </conditionalFormatting>
  <conditionalFormatting sqref="J274">
    <cfRule type="duplicateValues" dxfId="129" priority="146"/>
  </conditionalFormatting>
  <conditionalFormatting sqref="J275">
    <cfRule type="duplicateValues" dxfId="128" priority="145"/>
  </conditionalFormatting>
  <conditionalFormatting sqref="J276">
    <cfRule type="duplicateValues" dxfId="127" priority="144"/>
  </conditionalFormatting>
  <conditionalFormatting sqref="J277">
    <cfRule type="duplicateValues" dxfId="126" priority="143"/>
  </conditionalFormatting>
  <conditionalFormatting sqref="J278">
    <cfRule type="duplicateValues" dxfId="125" priority="142"/>
  </conditionalFormatting>
  <conditionalFormatting sqref="J279">
    <cfRule type="duplicateValues" dxfId="124" priority="141"/>
  </conditionalFormatting>
  <conditionalFormatting sqref="J280">
    <cfRule type="duplicateValues" dxfId="123" priority="140"/>
  </conditionalFormatting>
  <conditionalFormatting sqref="J281">
    <cfRule type="duplicateValues" dxfId="122" priority="139"/>
  </conditionalFormatting>
  <conditionalFormatting sqref="J282">
    <cfRule type="duplicateValues" dxfId="121" priority="138" stopIfTrue="1"/>
  </conditionalFormatting>
  <conditionalFormatting sqref="J283">
    <cfRule type="duplicateValues" dxfId="120" priority="137"/>
  </conditionalFormatting>
  <conditionalFormatting sqref="J284">
    <cfRule type="duplicateValues" dxfId="119" priority="136"/>
  </conditionalFormatting>
  <conditionalFormatting sqref="J285">
    <cfRule type="duplicateValues" dxfId="118" priority="135"/>
  </conditionalFormatting>
  <conditionalFormatting sqref="J286">
    <cfRule type="duplicateValues" dxfId="117" priority="134"/>
  </conditionalFormatting>
  <conditionalFormatting sqref="J287">
    <cfRule type="duplicateValues" dxfId="116" priority="133"/>
  </conditionalFormatting>
  <conditionalFormatting sqref="J288">
    <cfRule type="duplicateValues" dxfId="115" priority="132"/>
  </conditionalFormatting>
  <conditionalFormatting sqref="J289">
    <cfRule type="duplicateValues" dxfId="114" priority="131"/>
  </conditionalFormatting>
  <conditionalFormatting sqref="J290">
    <cfRule type="duplicateValues" dxfId="113" priority="130"/>
  </conditionalFormatting>
  <conditionalFormatting sqref="J291">
    <cfRule type="duplicateValues" dxfId="112" priority="129"/>
  </conditionalFormatting>
  <conditionalFormatting sqref="J292">
    <cfRule type="duplicateValues" dxfId="111" priority="128"/>
  </conditionalFormatting>
  <conditionalFormatting sqref="J293">
    <cfRule type="duplicateValues" dxfId="110" priority="127"/>
  </conditionalFormatting>
  <conditionalFormatting sqref="J294">
    <cfRule type="duplicateValues" dxfId="109" priority="126"/>
  </conditionalFormatting>
  <conditionalFormatting sqref="J295">
    <cfRule type="duplicateValues" dxfId="108" priority="125"/>
  </conditionalFormatting>
  <conditionalFormatting sqref="J299">
    <cfRule type="duplicateValues" dxfId="107" priority="26"/>
  </conditionalFormatting>
  <conditionalFormatting sqref="J300">
    <cfRule type="duplicateValues" dxfId="106" priority="25"/>
  </conditionalFormatting>
  <conditionalFormatting sqref="J301">
    <cfRule type="duplicateValues" dxfId="105" priority="24"/>
  </conditionalFormatting>
  <conditionalFormatting sqref="J302">
    <cfRule type="duplicateValues" dxfId="104" priority="20"/>
  </conditionalFormatting>
  <conditionalFormatting sqref="J303">
    <cfRule type="duplicateValues" dxfId="103" priority="22"/>
  </conditionalFormatting>
  <conditionalFormatting sqref="J304">
    <cfRule type="duplicateValues" dxfId="102" priority="21"/>
  </conditionalFormatting>
  <conditionalFormatting sqref="J305">
    <cfRule type="duplicateValues" dxfId="101" priority="19"/>
  </conditionalFormatting>
  <conditionalFormatting sqref="J306">
    <cfRule type="duplicateValues" dxfId="100" priority="18"/>
  </conditionalFormatting>
  <conditionalFormatting sqref="J307">
    <cfRule type="duplicateValues" dxfId="99" priority="17"/>
  </conditionalFormatting>
  <conditionalFormatting sqref="J308">
    <cfRule type="duplicateValues" dxfId="98" priority="16"/>
  </conditionalFormatting>
  <conditionalFormatting sqref="J309">
    <cfRule type="duplicateValues" dxfId="97" priority="15"/>
  </conditionalFormatting>
  <conditionalFormatting sqref="J310">
    <cfRule type="duplicateValues" dxfId="96" priority="14"/>
  </conditionalFormatting>
  <conditionalFormatting sqref="J311">
    <cfRule type="duplicateValues" dxfId="95" priority="13"/>
  </conditionalFormatting>
  <conditionalFormatting sqref="J312">
    <cfRule type="duplicateValues" dxfId="94" priority="12"/>
  </conditionalFormatting>
  <conditionalFormatting sqref="J313">
    <cfRule type="duplicateValues" dxfId="93" priority="11"/>
  </conditionalFormatting>
  <conditionalFormatting sqref="J314">
    <cfRule type="duplicateValues" dxfId="92" priority="10"/>
  </conditionalFormatting>
  <conditionalFormatting sqref="J315">
    <cfRule type="duplicateValues" dxfId="91" priority="9"/>
  </conditionalFormatting>
  <conditionalFormatting sqref="J316">
    <cfRule type="duplicateValues" dxfId="90" priority="8"/>
  </conditionalFormatting>
  <conditionalFormatting sqref="J317">
    <cfRule type="duplicateValues" dxfId="89" priority="6"/>
  </conditionalFormatting>
  <conditionalFormatting sqref="J318">
    <cfRule type="duplicateValues" dxfId="88" priority="5"/>
  </conditionalFormatting>
  <conditionalFormatting sqref="J319">
    <cfRule type="duplicateValues" dxfId="87" priority="4"/>
  </conditionalFormatting>
  <conditionalFormatting sqref="J320">
    <cfRule type="duplicateValues" dxfId="86" priority="2"/>
  </conditionalFormatting>
  <conditionalFormatting sqref="J321">
    <cfRule type="duplicateValues" dxfId="85" priority="1"/>
  </conditionalFormatting>
  <conditionalFormatting sqref="J322">
    <cfRule type="duplicateValues" dxfId="84" priority="3"/>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26F3-484B-4643-BFB2-D8D6A1749750}">
  <dimension ref="A1:J52"/>
  <sheetViews>
    <sheetView workbookViewId="0"/>
  </sheetViews>
  <sheetFormatPr defaultRowHeight="12.75"/>
  <cols>
    <col min="1" max="1" width="11.42578125" style="54" customWidth="1"/>
    <col min="2" max="2" width="3.28515625" style="54" customWidth="1"/>
    <col min="3" max="3" width="23.85546875" style="54" customWidth="1"/>
    <col min="4" max="16384" width="9.140625" style="54"/>
  </cols>
  <sheetData>
    <row r="1" spans="1:10">
      <c r="A1" s="54" t="s">
        <v>9189</v>
      </c>
      <c r="B1" s="54" t="s">
        <v>9190</v>
      </c>
      <c r="C1" s="54" t="s">
        <v>9191</v>
      </c>
    </row>
    <row r="3" spans="1:10">
      <c r="A3" s="54" t="s">
        <v>9192</v>
      </c>
      <c r="C3" s="250" t="s">
        <v>6272</v>
      </c>
      <c r="I3"/>
      <c r="J3" s="437">
        <v>6.9444444444444441E-3</v>
      </c>
    </row>
    <row r="4" spans="1:10">
      <c r="A4" s="54" t="s">
        <v>9193</v>
      </c>
      <c r="C4" s="54" t="s">
        <v>5422</v>
      </c>
      <c r="I4" s="438">
        <v>0.58333333333333337</v>
      </c>
      <c r="J4" t="s">
        <v>11412</v>
      </c>
    </row>
    <row r="5" spans="1:10">
      <c r="A5" s="54" t="s">
        <v>9194</v>
      </c>
      <c r="C5" s="53" t="s">
        <v>9149</v>
      </c>
      <c r="I5" s="438">
        <f t="shared" ref="I5:I27" si="0">I4+$J$3</f>
        <v>0.59027777777777779</v>
      </c>
      <c r="J5" t="s">
        <v>11528</v>
      </c>
    </row>
    <row r="6" spans="1:10">
      <c r="C6" s="270" t="s">
        <v>9358</v>
      </c>
      <c r="D6" s="54" t="s">
        <v>4225</v>
      </c>
      <c r="I6" s="438">
        <f t="shared" si="0"/>
        <v>0.59722222222222221</v>
      </c>
      <c r="J6" t="s">
        <v>11413</v>
      </c>
    </row>
    <row r="7" spans="1:10">
      <c r="C7" s="53" t="s">
        <v>9047</v>
      </c>
      <c r="I7" s="438">
        <f t="shared" si="0"/>
        <v>0.60416666666666663</v>
      </c>
      <c r="J7" t="s">
        <v>11414</v>
      </c>
    </row>
    <row r="8" spans="1:10">
      <c r="C8" s="250" t="s">
        <v>7429</v>
      </c>
      <c r="I8" s="438">
        <f t="shared" si="0"/>
        <v>0.61111111111111105</v>
      </c>
      <c r="J8" t="s">
        <v>11415</v>
      </c>
    </row>
    <row r="9" spans="1:10">
      <c r="C9" s="250" t="s">
        <v>7158</v>
      </c>
      <c r="I9" s="438">
        <f t="shared" si="0"/>
        <v>0.61805555555555547</v>
      </c>
      <c r="J9" t="s">
        <v>11416</v>
      </c>
    </row>
    <row r="10" spans="1:10">
      <c r="C10" s="250" t="s">
        <v>4962</v>
      </c>
      <c r="I10" s="438">
        <f t="shared" si="0"/>
        <v>0.62499999999999989</v>
      </c>
      <c r="J10" t="s">
        <v>11417</v>
      </c>
    </row>
    <row r="11" spans="1:10">
      <c r="C11" s="250" t="s">
        <v>6432</v>
      </c>
      <c r="I11" s="438">
        <f t="shared" si="0"/>
        <v>0.63194444444444431</v>
      </c>
      <c r="J11" s="240" t="s">
        <v>12044</v>
      </c>
    </row>
    <row r="12" spans="1:10">
      <c r="C12" s="53" t="s">
        <v>9148</v>
      </c>
      <c r="I12" s="438">
        <f t="shared" si="0"/>
        <v>0.63888888888888873</v>
      </c>
      <c r="J12" t="s">
        <v>11418</v>
      </c>
    </row>
    <row r="13" spans="1:10">
      <c r="C13" s="53" t="s">
        <v>6450</v>
      </c>
      <c r="I13" s="438">
        <f t="shared" si="0"/>
        <v>0.64583333333333315</v>
      </c>
      <c r="J13" t="s">
        <v>11419</v>
      </c>
    </row>
    <row r="14" spans="1:10">
      <c r="C14" s="53" t="s">
        <v>7978</v>
      </c>
      <c r="I14" s="438">
        <f t="shared" si="0"/>
        <v>0.65277777777777757</v>
      </c>
      <c r="J14" t="s">
        <v>11420</v>
      </c>
    </row>
    <row r="15" spans="1:10">
      <c r="C15" s="53" t="s">
        <v>8052</v>
      </c>
      <c r="I15" s="438">
        <f t="shared" si="0"/>
        <v>0.65972222222222199</v>
      </c>
      <c r="J15" s="131" t="s">
        <v>11451</v>
      </c>
    </row>
    <row r="16" spans="1:10">
      <c r="C16" s="250" t="s">
        <v>9147</v>
      </c>
      <c r="I16" s="438">
        <f t="shared" si="0"/>
        <v>0.66666666666666641</v>
      </c>
      <c r="J16" t="s">
        <v>11421</v>
      </c>
    </row>
    <row r="17" spans="3:10">
      <c r="C17" s="250" t="s">
        <v>9150</v>
      </c>
      <c r="D17" s="54" t="s">
        <v>3310</v>
      </c>
      <c r="I17" s="438">
        <f t="shared" si="0"/>
        <v>0.67361111111111083</v>
      </c>
      <c r="J17" t="s">
        <v>11422</v>
      </c>
    </row>
    <row r="18" spans="3:10">
      <c r="C18" s="250" t="s">
        <v>8823</v>
      </c>
      <c r="D18" s="54" t="s">
        <v>2320</v>
      </c>
      <c r="I18" s="438">
        <f t="shared" si="0"/>
        <v>0.68055555555555525</v>
      </c>
      <c r="J18" t="s">
        <v>11423</v>
      </c>
    </row>
    <row r="19" spans="3:10">
      <c r="C19" s="250" t="s">
        <v>7847</v>
      </c>
      <c r="I19" s="438">
        <f t="shared" si="0"/>
        <v>0.68749999999999967</v>
      </c>
      <c r="J19" s="240" t="s">
        <v>11697</v>
      </c>
    </row>
    <row r="20" spans="3:10">
      <c r="C20" s="250" t="s">
        <v>6140</v>
      </c>
      <c r="I20" s="438">
        <f t="shared" si="0"/>
        <v>0.69444444444444409</v>
      </c>
      <c r="J20" t="s">
        <v>11424</v>
      </c>
    </row>
    <row r="21" spans="3:10">
      <c r="C21" s="250" t="s">
        <v>9336</v>
      </c>
      <c r="I21" s="438">
        <f t="shared" si="0"/>
        <v>0.70138888888888851</v>
      </c>
      <c r="J21" t="s">
        <v>11425</v>
      </c>
    </row>
    <row r="22" spans="3:10">
      <c r="C22" s="53" t="s">
        <v>8143</v>
      </c>
      <c r="I22" s="438">
        <f t="shared" si="0"/>
        <v>0.70833333333333293</v>
      </c>
      <c r="J22" s="131" t="s">
        <v>11452</v>
      </c>
    </row>
    <row r="23" spans="3:10">
      <c r="C23" s="53" t="s">
        <v>9311</v>
      </c>
      <c r="I23" s="438">
        <f t="shared" si="0"/>
        <v>0.71527777777777735</v>
      </c>
      <c r="J23" s="131" t="s">
        <v>11443</v>
      </c>
    </row>
    <row r="24" spans="3:10">
      <c r="C24" s="53" t="s">
        <v>9231</v>
      </c>
      <c r="I24" s="438">
        <f t="shared" si="0"/>
        <v>0.72222222222222177</v>
      </c>
      <c r="J24" s="131" t="s">
        <v>11453</v>
      </c>
    </row>
    <row r="25" spans="3:10">
      <c r="C25" s="53" t="s">
        <v>9041</v>
      </c>
      <c r="I25" s="438">
        <f t="shared" si="0"/>
        <v>0.72916666666666619</v>
      </c>
      <c r="J25" t="s">
        <v>11427</v>
      </c>
    </row>
    <row r="26" spans="3:10">
      <c r="C26" s="53" t="s">
        <v>9320</v>
      </c>
      <c r="I26" s="438">
        <f t="shared" si="0"/>
        <v>0.73611111111111061</v>
      </c>
      <c r="J26" t="s">
        <v>11428</v>
      </c>
    </row>
    <row r="27" spans="3:10">
      <c r="C27" s="53" t="s">
        <v>6293</v>
      </c>
      <c r="I27" s="438">
        <f t="shared" si="0"/>
        <v>0.74305555555555503</v>
      </c>
      <c r="J27" t="s">
        <v>11429</v>
      </c>
    </row>
    <row r="28" spans="3:10">
      <c r="C28" s="53" t="s">
        <v>9449</v>
      </c>
      <c r="I28"/>
      <c r="J28"/>
    </row>
    <row r="29" spans="3:10">
      <c r="C29" s="53" t="s">
        <v>9338</v>
      </c>
      <c r="I29" s="439">
        <f>I27+$J$3</f>
        <v>0.74999999999999944</v>
      </c>
      <c r="J29" t="s">
        <v>11430</v>
      </c>
    </row>
    <row r="30" spans="3:10">
      <c r="C30" s="53" t="s">
        <v>9357</v>
      </c>
      <c r="I30" s="439">
        <f t="shared" ref="I30:I52" si="1">I29+$J$3</f>
        <v>0.75694444444444386</v>
      </c>
      <c r="J30" s="10" t="s">
        <v>11431</v>
      </c>
    </row>
    <row r="31" spans="3:10">
      <c r="C31" s="53" t="s">
        <v>9360</v>
      </c>
      <c r="I31" s="439">
        <f t="shared" si="1"/>
        <v>0.76388888888888828</v>
      </c>
      <c r="J31" s="10" t="s">
        <v>11531</v>
      </c>
    </row>
    <row r="32" spans="3:10">
      <c r="C32" s="53" t="s">
        <v>9361</v>
      </c>
      <c r="I32" s="439">
        <f t="shared" si="1"/>
        <v>0.7708333333333327</v>
      </c>
      <c r="J32" s="10" t="s">
        <v>11448</v>
      </c>
    </row>
    <row r="33" spans="3:10">
      <c r="C33" s="53" t="s">
        <v>9451</v>
      </c>
      <c r="I33" s="439">
        <f t="shared" si="1"/>
        <v>0.77777777777777712</v>
      </c>
      <c r="J33" t="s">
        <v>11415</v>
      </c>
    </row>
    <row r="34" spans="3:10">
      <c r="C34" s="271" t="s">
        <v>9450</v>
      </c>
      <c r="I34" s="439">
        <f t="shared" si="1"/>
        <v>0.78472222222222154</v>
      </c>
      <c r="J34" t="s">
        <v>11433</v>
      </c>
    </row>
    <row r="35" spans="3:10">
      <c r="C35" s="271" t="s">
        <v>9445</v>
      </c>
      <c r="I35" s="439">
        <f t="shared" si="1"/>
        <v>0.79166666666666596</v>
      </c>
      <c r="J35" s="10" t="s">
        <v>11417</v>
      </c>
    </row>
    <row r="36" spans="3:10">
      <c r="C36" s="272" t="s">
        <v>9446</v>
      </c>
      <c r="I36" s="439">
        <f t="shared" si="1"/>
        <v>0.79861111111111038</v>
      </c>
      <c r="J36" s="240" t="s">
        <v>12046</v>
      </c>
    </row>
    <row r="37" spans="3:10">
      <c r="C37" s="272" t="s">
        <v>9447</v>
      </c>
      <c r="I37" s="439">
        <f t="shared" si="1"/>
        <v>0.8055555555555548</v>
      </c>
      <c r="J37" s="10" t="s">
        <v>11450</v>
      </c>
    </row>
    <row r="38" spans="3:10">
      <c r="C38" s="54" t="s">
        <v>6710</v>
      </c>
      <c r="I38" s="439">
        <f t="shared" si="1"/>
        <v>0.81249999999999922</v>
      </c>
      <c r="J38" t="s">
        <v>11434</v>
      </c>
    </row>
    <row r="39" spans="3:10">
      <c r="C39" s="54" t="s">
        <v>9360</v>
      </c>
      <c r="D39" s="54" t="s">
        <v>10335</v>
      </c>
      <c r="I39" s="439">
        <f t="shared" si="1"/>
        <v>0.81944444444444364</v>
      </c>
      <c r="J39" t="s">
        <v>11435</v>
      </c>
    </row>
    <row r="40" spans="3:10">
      <c r="C40" s="54" t="s">
        <v>9448</v>
      </c>
      <c r="I40" s="439">
        <f t="shared" si="1"/>
        <v>0.82638888888888806</v>
      </c>
      <c r="J40" t="s">
        <v>11436</v>
      </c>
    </row>
    <row r="41" spans="3:10">
      <c r="C41" s="54" t="s">
        <v>9452</v>
      </c>
      <c r="I41" s="439">
        <f t="shared" si="1"/>
        <v>0.83333333333333248</v>
      </c>
      <c r="J41" s="240" t="s">
        <v>12047</v>
      </c>
    </row>
    <row r="42" spans="3:10">
      <c r="C42" s="54" t="s">
        <v>8876</v>
      </c>
      <c r="I42" s="439">
        <f t="shared" si="1"/>
        <v>0.8402777777777769</v>
      </c>
      <c r="J42" s="10" t="s">
        <v>11422</v>
      </c>
    </row>
    <row r="43" spans="3:10">
      <c r="C43" s="250" t="s">
        <v>9337</v>
      </c>
      <c r="I43" s="439">
        <f t="shared" si="1"/>
        <v>0.84722222222222132</v>
      </c>
      <c r="J43" s="240" t="s">
        <v>12048</v>
      </c>
    </row>
    <row r="44" spans="3:10">
      <c r="C44" s="53" t="s">
        <v>10307</v>
      </c>
      <c r="I44" s="439">
        <f t="shared" si="1"/>
        <v>0.85416666666666574</v>
      </c>
      <c r="J44" t="s">
        <v>11437</v>
      </c>
    </row>
    <row r="45" spans="3:10">
      <c r="C45" s="250" t="s">
        <v>9148</v>
      </c>
      <c r="I45" s="439">
        <f t="shared" si="1"/>
        <v>0.86111111111111016</v>
      </c>
      <c r="J45" t="s">
        <v>11438</v>
      </c>
    </row>
    <row r="46" spans="3:10">
      <c r="C46" s="53" t="s">
        <v>8296</v>
      </c>
      <c r="I46" s="439">
        <f t="shared" si="1"/>
        <v>0.86805555555555458</v>
      </c>
      <c r="J46" s="10" t="s">
        <v>11454</v>
      </c>
    </row>
    <row r="47" spans="3:10">
      <c r="C47" s="53" t="s">
        <v>9239</v>
      </c>
      <c r="I47" s="439">
        <f t="shared" si="1"/>
        <v>0.874999999999999</v>
      </c>
      <c r="J47" t="s">
        <v>11439</v>
      </c>
    </row>
    <row r="48" spans="3:10">
      <c r="C48" s="273" t="s">
        <v>5454</v>
      </c>
      <c r="I48" s="439">
        <f t="shared" si="1"/>
        <v>0.88194444444444342</v>
      </c>
      <c r="J48" s="240" t="s">
        <v>12049</v>
      </c>
    </row>
    <row r="49" spans="3:10">
      <c r="C49" s="274" t="s">
        <v>8892</v>
      </c>
      <c r="I49" s="439">
        <f t="shared" si="1"/>
        <v>0.88888888888888784</v>
      </c>
      <c r="J49" t="s">
        <v>11440</v>
      </c>
    </row>
    <row r="50" spans="3:10">
      <c r="C50" s="54" t="s">
        <v>7853</v>
      </c>
      <c r="I50" s="439">
        <f t="shared" si="1"/>
        <v>0.89583333333333226</v>
      </c>
      <c r="J50" s="10" t="s">
        <v>11427</v>
      </c>
    </row>
    <row r="51" spans="3:10">
      <c r="I51" s="439">
        <f t="shared" si="1"/>
        <v>0.90277777777777668</v>
      </c>
      <c r="J51" s="240" t="s">
        <v>12050</v>
      </c>
    </row>
    <row r="52" spans="3:10">
      <c r="I52" s="439">
        <f t="shared" si="1"/>
        <v>0.9097222222222211</v>
      </c>
      <c r="J52" t="s">
        <v>11429</v>
      </c>
    </row>
  </sheetData>
  <conditionalFormatting sqref="C22">
    <cfRule type="duplicateValues" dxfId="83" priority="3"/>
  </conditionalFormatting>
  <conditionalFormatting sqref="C48">
    <cfRule type="duplicateValues" dxfId="82" priority="2"/>
  </conditionalFormatting>
  <conditionalFormatting sqref="C49">
    <cfRule type="duplicateValues" dxfId="81"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V247"/>
  <sheetViews>
    <sheetView workbookViewId="0"/>
  </sheetViews>
  <sheetFormatPr defaultColWidth="9.140625" defaultRowHeight="12.75"/>
  <cols>
    <col min="1" max="1" width="14.5703125" style="8" customWidth="1"/>
    <col min="2" max="3" width="17.140625" customWidth="1"/>
    <col min="4" max="4" width="19.7109375" customWidth="1"/>
    <col min="5" max="5" width="14.85546875" customWidth="1"/>
    <col min="6" max="6" width="16" customWidth="1"/>
    <col min="7" max="7" width="12.5703125" customWidth="1"/>
    <col min="8" max="8" width="16" customWidth="1"/>
    <col min="9" max="9" width="13.85546875" customWidth="1"/>
    <col min="10" max="10" width="12.7109375" customWidth="1"/>
    <col min="11" max="11" width="10.42578125" bestFit="1" customWidth="1"/>
    <col min="12" max="12" width="14.85546875" customWidth="1"/>
    <col min="13" max="13" width="13.5703125" customWidth="1"/>
    <col min="14" max="14" width="12.42578125" customWidth="1"/>
    <col min="15" max="15" width="7.140625" customWidth="1"/>
    <col min="16" max="17" width="21.42578125" customWidth="1"/>
    <col min="18" max="18" width="14" customWidth="1"/>
    <col min="20" max="20" width="19" customWidth="1"/>
    <col min="21" max="21" width="20.42578125" customWidth="1"/>
  </cols>
  <sheetData>
    <row r="1" spans="1:15">
      <c r="A1"/>
      <c r="B1" t="s">
        <v>7534</v>
      </c>
      <c r="C1" t="s">
        <v>7057</v>
      </c>
      <c r="D1" t="s">
        <v>7534</v>
      </c>
      <c r="E1" t="s">
        <v>7057</v>
      </c>
      <c r="F1" t="s">
        <v>7534</v>
      </c>
      <c r="G1" t="s">
        <v>7057</v>
      </c>
      <c r="H1" t="s">
        <v>7534</v>
      </c>
      <c r="I1" t="s">
        <v>7057</v>
      </c>
      <c r="J1" t="s">
        <v>7534</v>
      </c>
      <c r="K1" t="s">
        <v>7057</v>
      </c>
      <c r="L1" t="s">
        <v>7534</v>
      </c>
      <c r="M1" t="s">
        <v>7057</v>
      </c>
      <c r="N1" t="s">
        <v>7534</v>
      </c>
      <c r="O1" t="s">
        <v>7057</v>
      </c>
    </row>
    <row r="2" spans="1:15">
      <c r="A2" t="s">
        <v>9399</v>
      </c>
      <c r="H2" s="288"/>
      <c r="J2" s="287" t="s">
        <v>7262</v>
      </c>
      <c r="L2" s="207" t="s">
        <v>9130</v>
      </c>
      <c r="N2" s="207" t="s">
        <v>7988</v>
      </c>
    </row>
    <row r="3" spans="1:15">
      <c r="A3" t="s">
        <v>6296</v>
      </c>
      <c r="B3" s="288"/>
      <c r="H3" s="288"/>
    </row>
    <row r="4" spans="1:15">
      <c r="A4" t="s">
        <v>5763</v>
      </c>
      <c r="B4" s="181" t="s">
        <v>10848</v>
      </c>
      <c r="C4" s="10" t="s">
        <v>10849</v>
      </c>
      <c r="D4" s="288"/>
      <c r="H4" s="288"/>
    </row>
    <row r="5" spans="1:15">
      <c r="A5" t="s">
        <v>4673</v>
      </c>
      <c r="B5" s="10" t="s">
        <v>10850</v>
      </c>
      <c r="C5" s="10" t="s">
        <v>9803</v>
      </c>
      <c r="D5" s="10" t="s">
        <v>10868</v>
      </c>
      <c r="E5" s="10" t="s">
        <v>9803</v>
      </c>
      <c r="F5" s="10" t="s">
        <v>10887</v>
      </c>
      <c r="G5" s="10" t="s">
        <v>9803</v>
      </c>
      <c r="H5" s="10" t="s">
        <v>10931</v>
      </c>
      <c r="I5" s="10" t="s">
        <v>9803</v>
      </c>
    </row>
    <row r="6" spans="1:15" ht="14.25">
      <c r="A6" t="s">
        <v>10327</v>
      </c>
      <c r="B6" s="244" t="s">
        <v>9899</v>
      </c>
      <c r="C6" s="10" t="s">
        <v>9803</v>
      </c>
      <c r="D6" s="10" t="s">
        <v>10305</v>
      </c>
      <c r="E6" s="10" t="s">
        <v>9803</v>
      </c>
      <c r="F6" s="288"/>
      <c r="H6" s="288"/>
    </row>
    <row r="7" spans="1:15" ht="15">
      <c r="A7" t="s">
        <v>618</v>
      </c>
      <c r="B7" s="290" t="s">
        <v>10851</v>
      </c>
      <c r="C7" s="10" t="s">
        <v>9803</v>
      </c>
      <c r="D7" s="10" t="s">
        <v>10869</v>
      </c>
      <c r="E7" s="10" t="s">
        <v>9803</v>
      </c>
      <c r="F7" s="10" t="s">
        <v>10888</v>
      </c>
      <c r="G7" s="10" t="s">
        <v>9803</v>
      </c>
      <c r="H7" s="288"/>
    </row>
    <row r="8" spans="1:15" ht="15">
      <c r="A8" t="s">
        <v>9437</v>
      </c>
      <c r="B8" s="10" t="s">
        <v>8472</v>
      </c>
      <c r="C8" s="10" t="s">
        <v>10852</v>
      </c>
      <c r="D8" s="10" t="s">
        <v>10870</v>
      </c>
      <c r="E8" s="10" t="s">
        <v>9597</v>
      </c>
      <c r="F8" s="228" t="s">
        <v>9975</v>
      </c>
      <c r="G8" s="10" t="s">
        <v>7682</v>
      </c>
      <c r="H8" s="219" t="s">
        <v>10016</v>
      </c>
      <c r="I8" s="294" t="s">
        <v>10897</v>
      </c>
      <c r="J8" s="10" t="s">
        <v>10904</v>
      </c>
      <c r="K8" s="10" t="s">
        <v>10905</v>
      </c>
      <c r="L8" s="290" t="s">
        <v>10909</v>
      </c>
      <c r="M8" s="290" t="s">
        <v>10910</v>
      </c>
      <c r="N8" s="288"/>
    </row>
    <row r="9" spans="1:15">
      <c r="A9" t="s">
        <v>950</v>
      </c>
      <c r="B9" s="10" t="s">
        <v>10853</v>
      </c>
      <c r="C9" s="10" t="s">
        <v>10854</v>
      </c>
      <c r="D9" s="10" t="s">
        <v>10872</v>
      </c>
      <c r="E9" s="10" t="s">
        <v>10871</v>
      </c>
      <c r="F9" s="288"/>
      <c r="H9" s="288"/>
    </row>
    <row r="10" spans="1:15">
      <c r="A10" t="s">
        <v>6345</v>
      </c>
      <c r="B10" s="10" t="s">
        <v>10855</v>
      </c>
      <c r="C10" s="10" t="s">
        <v>9691</v>
      </c>
      <c r="D10" s="10" t="s">
        <v>10873</v>
      </c>
      <c r="E10" s="10" t="s">
        <v>10874</v>
      </c>
      <c r="F10" s="288"/>
      <c r="H10" s="288"/>
    </row>
    <row r="11" spans="1:15">
      <c r="A11" t="s">
        <v>6858</v>
      </c>
      <c r="B11" s="10" t="s">
        <v>10856</v>
      </c>
      <c r="C11" s="10" t="s">
        <v>9803</v>
      </c>
      <c r="D11" s="10" t="s">
        <v>9833</v>
      </c>
      <c r="E11" s="10" t="s">
        <v>9803</v>
      </c>
      <c r="F11" s="10" t="s">
        <v>10889</v>
      </c>
      <c r="G11" s="10" t="s">
        <v>9803</v>
      </c>
      <c r="H11" s="288"/>
      <c r="I11" s="10"/>
    </row>
    <row r="12" spans="1:15">
      <c r="A12" s="10" t="s">
        <v>5765</v>
      </c>
      <c r="B12" s="10" t="s">
        <v>8846</v>
      </c>
      <c r="C12" s="10" t="s">
        <v>10875</v>
      </c>
      <c r="D12" s="295" t="s">
        <v>10876</v>
      </c>
      <c r="F12" s="10"/>
      <c r="H12" s="288"/>
    </row>
    <row r="13" spans="1:15">
      <c r="A13" t="s">
        <v>6851</v>
      </c>
      <c r="B13" s="10"/>
      <c r="D13" s="10"/>
      <c r="F13" s="10"/>
      <c r="H13" s="10"/>
    </row>
    <row r="14" spans="1:15">
      <c r="A14" t="s">
        <v>1649</v>
      </c>
      <c r="B14" s="10" t="s">
        <v>10857</v>
      </c>
      <c r="C14" s="10" t="s">
        <v>9803</v>
      </c>
      <c r="D14" s="10" t="s">
        <v>10877</v>
      </c>
      <c r="E14" s="10" t="s">
        <v>10891</v>
      </c>
      <c r="F14" s="10" t="s">
        <v>10890</v>
      </c>
      <c r="G14" s="293" t="s">
        <v>8693</v>
      </c>
      <c r="H14" s="10" t="s">
        <v>10898</v>
      </c>
      <c r="I14" s="10" t="s">
        <v>10899</v>
      </c>
      <c r="J14" s="288"/>
    </row>
    <row r="15" spans="1:15">
      <c r="A15" t="s">
        <v>8234</v>
      </c>
      <c r="B15" s="10" t="s">
        <v>10858</v>
      </c>
      <c r="C15" s="10" t="s">
        <v>10859</v>
      </c>
      <c r="D15" s="10" t="s">
        <v>10878</v>
      </c>
      <c r="E15" s="10" t="s">
        <v>10879</v>
      </c>
      <c r="F15" s="10" t="s">
        <v>10892</v>
      </c>
      <c r="G15" s="10" t="s">
        <v>9571</v>
      </c>
      <c r="H15" s="288"/>
    </row>
    <row r="16" spans="1:15">
      <c r="A16" t="s">
        <v>7053</v>
      </c>
      <c r="B16" s="10" t="s">
        <v>10860</v>
      </c>
      <c r="C16" s="10" t="s">
        <v>9803</v>
      </c>
      <c r="D16" s="292" t="s">
        <v>7978</v>
      </c>
      <c r="E16" s="10" t="s">
        <v>9803</v>
      </c>
      <c r="F16" s="10" t="s">
        <v>9641</v>
      </c>
      <c r="G16" s="10" t="s">
        <v>10893</v>
      </c>
      <c r="H16" s="10" t="s">
        <v>10900</v>
      </c>
      <c r="I16" s="10" t="s">
        <v>10901</v>
      </c>
      <c r="J16" s="10" t="s">
        <v>10906</v>
      </c>
      <c r="K16" s="99" t="s">
        <v>5047</v>
      </c>
      <c r="L16" s="219" t="s">
        <v>10031</v>
      </c>
      <c r="M16" s="99" t="s">
        <v>8955</v>
      </c>
      <c r="N16" s="288"/>
    </row>
    <row r="17" spans="1:13">
      <c r="A17" t="s">
        <v>2400</v>
      </c>
      <c r="B17" s="288"/>
      <c r="H17" s="288"/>
    </row>
    <row r="18" spans="1:13">
      <c r="A18" t="s">
        <v>7054</v>
      </c>
      <c r="B18" s="288"/>
      <c r="H18" s="288"/>
    </row>
    <row r="19" spans="1:13">
      <c r="A19" t="s">
        <v>2610</v>
      </c>
      <c r="B19" s="208" t="s">
        <v>8140</v>
      </c>
      <c r="C19" s="10" t="s">
        <v>9803</v>
      </c>
      <c r="D19" s="10" t="s">
        <v>10880</v>
      </c>
      <c r="E19" s="10" t="s">
        <v>9803</v>
      </c>
      <c r="F19" s="288"/>
      <c r="H19" s="288"/>
    </row>
    <row r="20" spans="1:13">
      <c r="A20" t="s">
        <v>9382</v>
      </c>
      <c r="B20" s="10" t="s">
        <v>10861</v>
      </c>
      <c r="C20" s="10" t="s">
        <v>9803</v>
      </c>
      <c r="D20" s="10" t="s">
        <v>10881</v>
      </c>
      <c r="E20" s="10" t="s">
        <v>9803</v>
      </c>
      <c r="F20" s="10" t="s">
        <v>10894</v>
      </c>
      <c r="G20" s="10" t="s">
        <v>9803</v>
      </c>
      <c r="H20" s="208" t="s">
        <v>9054</v>
      </c>
      <c r="I20" s="10" t="s">
        <v>9803</v>
      </c>
      <c r="J20" s="10" t="s">
        <v>10907</v>
      </c>
      <c r="K20" s="10" t="s">
        <v>9803</v>
      </c>
      <c r="L20" s="10" t="s">
        <v>10911</v>
      </c>
      <c r="M20" s="10" t="s">
        <v>9803</v>
      </c>
    </row>
    <row r="21" spans="1:13">
      <c r="A21" t="s">
        <v>7055</v>
      </c>
      <c r="B21" s="208" t="s">
        <v>9925</v>
      </c>
      <c r="C21" s="10" t="s">
        <v>9803</v>
      </c>
      <c r="D21" s="10" t="s">
        <v>10882</v>
      </c>
      <c r="E21" s="10" t="s">
        <v>9803</v>
      </c>
      <c r="F21" s="288"/>
      <c r="H21" s="288"/>
    </row>
    <row r="22" spans="1:13">
      <c r="A22" t="s">
        <v>4255</v>
      </c>
      <c r="B22" s="10" t="s">
        <v>10863</v>
      </c>
      <c r="C22" s="291" t="s">
        <v>7338</v>
      </c>
      <c r="D22" s="10" t="s">
        <v>10895</v>
      </c>
      <c r="E22" s="10" t="s">
        <v>10862</v>
      </c>
      <c r="F22" s="219" t="s">
        <v>9983</v>
      </c>
      <c r="G22" s="10" t="s">
        <v>7585</v>
      </c>
      <c r="H22" s="288"/>
    </row>
    <row r="23" spans="1:13">
      <c r="A23" t="s">
        <v>949</v>
      </c>
      <c r="B23" s="10" t="s">
        <v>10864</v>
      </c>
      <c r="C23" s="10" t="s">
        <v>10865</v>
      </c>
      <c r="D23" s="10" t="s">
        <v>10883</v>
      </c>
      <c r="E23" s="10"/>
      <c r="F23" s="288"/>
      <c r="H23" s="288"/>
    </row>
    <row r="24" spans="1:13">
      <c r="A24" t="s">
        <v>1490</v>
      </c>
      <c r="B24" s="10" t="s">
        <v>10866</v>
      </c>
      <c r="C24" s="10" t="s">
        <v>9836</v>
      </c>
      <c r="D24" s="10" t="s">
        <v>10885</v>
      </c>
      <c r="E24" s="10" t="s">
        <v>10884</v>
      </c>
      <c r="F24" s="10" t="s">
        <v>10896</v>
      </c>
      <c r="G24" s="10" t="s">
        <v>10902</v>
      </c>
      <c r="H24" s="99" t="s">
        <v>8934</v>
      </c>
      <c r="I24" s="288"/>
    </row>
    <row r="25" spans="1:13">
      <c r="A25" t="s">
        <v>4827</v>
      </c>
      <c r="B25" s="10" t="s">
        <v>10867</v>
      </c>
      <c r="C25" s="10" t="s">
        <v>9803</v>
      </c>
      <c r="D25" s="10" t="s">
        <v>10886</v>
      </c>
      <c r="E25" s="10" t="s">
        <v>9803</v>
      </c>
      <c r="F25" s="219" t="s">
        <v>6150</v>
      </c>
      <c r="G25" s="10" t="s">
        <v>9803</v>
      </c>
      <c r="H25" s="10" t="s">
        <v>10903</v>
      </c>
      <c r="I25" s="10" t="s">
        <v>9803</v>
      </c>
      <c r="J25" s="10" t="s">
        <v>10908</v>
      </c>
      <c r="K25" s="10" t="s">
        <v>9803</v>
      </c>
    </row>
    <row r="26" spans="1:13">
      <c r="A26"/>
    </row>
    <row r="27" spans="1:13">
      <c r="A27"/>
    </row>
    <row r="28" spans="1:13">
      <c r="A28" s="10" t="s">
        <v>10915</v>
      </c>
      <c r="B28" s="10" t="s">
        <v>10913</v>
      </c>
    </row>
    <row r="29" spans="1:13">
      <c r="A29" t="s">
        <v>9382</v>
      </c>
      <c r="B29" s="181" t="s">
        <v>9785</v>
      </c>
      <c r="C29" s="181" t="s">
        <v>10912</v>
      </c>
      <c r="D29" s="228" t="s">
        <v>10325</v>
      </c>
      <c r="E29" s="10" t="s">
        <v>10914</v>
      </c>
      <c r="F29" s="228" t="s">
        <v>10292</v>
      </c>
      <c r="G29" s="192" t="s">
        <v>8231</v>
      </c>
      <c r="H29" s="207" t="s">
        <v>9197</v>
      </c>
      <c r="I29" s="207" t="s">
        <v>6554</v>
      </c>
    </row>
    <row r="30" spans="1:13">
      <c r="A30"/>
    </row>
    <row r="31" spans="1:13">
      <c r="A31" s="10" t="s">
        <v>10919</v>
      </c>
    </row>
    <row r="32" spans="1:13">
      <c r="A32" s="10" t="s">
        <v>7053</v>
      </c>
      <c r="B32" s="10" t="s">
        <v>10916</v>
      </c>
      <c r="C32" s="10" t="s">
        <v>10917</v>
      </c>
      <c r="D32" s="10" t="s">
        <v>10918</v>
      </c>
    </row>
    <row r="33" spans="1:13">
      <c r="A33" s="10" t="s">
        <v>9399</v>
      </c>
      <c r="B33" s="287" t="s">
        <v>7262</v>
      </c>
      <c r="C33" s="207" t="s">
        <v>9130</v>
      </c>
      <c r="D33" s="207" t="s">
        <v>7988</v>
      </c>
    </row>
    <row r="34" spans="1:13">
      <c r="A34" s="10" t="s">
        <v>6851</v>
      </c>
      <c r="B34" s="207" t="s">
        <v>9225</v>
      </c>
      <c r="C34" s="207" t="s">
        <v>10251</v>
      </c>
      <c r="D34" s="208" t="s">
        <v>6703</v>
      </c>
    </row>
    <row r="35" spans="1:13">
      <c r="A35" s="10" t="s">
        <v>10920</v>
      </c>
      <c r="B35" s="208" t="s">
        <v>6765</v>
      </c>
    </row>
    <row r="36" spans="1:13">
      <c r="B36" t="s">
        <v>8791</v>
      </c>
      <c r="C36" t="s">
        <v>7057</v>
      </c>
      <c r="D36" t="s">
        <v>8791</v>
      </c>
      <c r="E36" t="s">
        <v>7057</v>
      </c>
      <c r="F36" t="s">
        <v>8791</v>
      </c>
      <c r="G36" t="s">
        <v>7057</v>
      </c>
      <c r="H36" t="s">
        <v>8791</v>
      </c>
      <c r="I36" t="s">
        <v>7057</v>
      </c>
      <c r="J36" t="s">
        <v>8791</v>
      </c>
      <c r="K36" t="s">
        <v>7057</v>
      </c>
      <c r="L36" t="s">
        <v>8791</v>
      </c>
      <c r="M36" t="s">
        <v>7057</v>
      </c>
    </row>
    <row r="37" spans="1:13" ht="14.25">
      <c r="A37" s="143" t="s">
        <v>6858</v>
      </c>
      <c r="B37" t="s">
        <v>9802</v>
      </c>
      <c r="C37" t="s">
        <v>9803</v>
      </c>
      <c r="D37" t="s">
        <v>6112</v>
      </c>
      <c r="E37" t="s">
        <v>9821</v>
      </c>
      <c r="F37" s="10" t="s">
        <v>9842</v>
      </c>
      <c r="G37" s="244" t="s">
        <v>9841</v>
      </c>
      <c r="H37" s="228" t="s">
        <v>7998</v>
      </c>
      <c r="I37" s="99" t="s">
        <v>6647</v>
      </c>
      <c r="J37" s="215"/>
      <c r="K37" s="215"/>
      <c r="L37" s="215"/>
      <c r="M37" s="215"/>
    </row>
    <row r="38" spans="1:13" ht="15.75">
      <c r="A38" s="143" t="s">
        <v>8234</v>
      </c>
      <c r="B38" t="s">
        <v>9019</v>
      </c>
      <c r="C38" s="164" t="s">
        <v>6591</v>
      </c>
      <c r="D38" t="s">
        <v>9822</v>
      </c>
      <c r="E38" s="10" t="s">
        <v>9843</v>
      </c>
      <c r="F38" s="257" t="s">
        <v>9844</v>
      </c>
      <c r="G38" s="258" t="s">
        <v>7208</v>
      </c>
      <c r="H38" s="10" t="s">
        <v>9857</v>
      </c>
      <c r="I38" s="10" t="s">
        <v>9856</v>
      </c>
      <c r="J38" s="215"/>
      <c r="K38" s="215"/>
      <c r="L38" s="215"/>
      <c r="M38" s="215"/>
    </row>
    <row r="39" spans="1:13">
      <c r="A39" s="143" t="s">
        <v>9399</v>
      </c>
      <c r="B39" t="s">
        <v>9804</v>
      </c>
      <c r="C39" t="s">
        <v>9803</v>
      </c>
      <c r="D39" s="253" t="s">
        <v>8999</v>
      </c>
      <c r="E39" t="s">
        <v>9823</v>
      </c>
      <c r="F39" s="215"/>
      <c r="G39" s="99" t="s">
        <v>6624</v>
      </c>
      <c r="H39" s="215"/>
      <c r="I39" s="215"/>
      <c r="J39" s="215"/>
      <c r="K39" s="215"/>
      <c r="L39" s="215"/>
      <c r="M39" s="215"/>
    </row>
    <row r="40" spans="1:13">
      <c r="A40" s="143" t="s">
        <v>618</v>
      </c>
      <c r="B40" s="215"/>
      <c r="C40" s="215"/>
      <c r="D40" s="215"/>
      <c r="E40" s="215"/>
      <c r="F40" s="215"/>
      <c r="G40" s="215"/>
      <c r="H40" s="215"/>
      <c r="I40" s="215"/>
      <c r="J40" s="215"/>
      <c r="K40" s="215"/>
      <c r="L40" s="215"/>
      <c r="M40" s="215"/>
    </row>
    <row r="41" spans="1:13">
      <c r="A41" s="143" t="s">
        <v>6851</v>
      </c>
      <c r="B41" s="254" t="s">
        <v>8994</v>
      </c>
      <c r="C41" t="s">
        <v>9803</v>
      </c>
      <c r="D41" s="259" t="s">
        <v>6074</v>
      </c>
      <c r="E41" t="s">
        <v>9803</v>
      </c>
      <c r="F41" s="215"/>
      <c r="G41" s="215"/>
      <c r="H41" s="215"/>
      <c r="I41" s="215"/>
      <c r="J41" s="215"/>
      <c r="K41" s="215"/>
      <c r="L41" s="215"/>
      <c r="M41" s="215"/>
    </row>
    <row r="42" spans="1:13">
      <c r="A42" s="10" t="s">
        <v>9801</v>
      </c>
      <c r="B42" t="s">
        <v>5979</v>
      </c>
      <c r="C42" s="255" t="s">
        <v>5626</v>
      </c>
      <c r="D42" t="s">
        <v>9824</v>
      </c>
      <c r="E42" t="s">
        <v>8814</v>
      </c>
      <c r="F42" t="s">
        <v>9845</v>
      </c>
      <c r="G42" t="s">
        <v>9846</v>
      </c>
      <c r="H42" s="10" t="s">
        <v>9858</v>
      </c>
      <c r="I42" s="10" t="s">
        <v>9859</v>
      </c>
      <c r="J42" s="215"/>
      <c r="K42" s="215"/>
      <c r="L42" s="215"/>
      <c r="M42" s="215"/>
    </row>
    <row r="43" spans="1:13">
      <c r="A43" s="10" t="s">
        <v>2400</v>
      </c>
      <c r="B43" s="215"/>
      <c r="C43" s="215"/>
      <c r="D43" s="215"/>
      <c r="E43" s="215"/>
      <c r="F43" s="215"/>
      <c r="G43" s="215"/>
      <c r="H43" s="215"/>
      <c r="I43" s="215"/>
      <c r="J43" s="215"/>
      <c r="K43" s="215"/>
      <c r="L43" s="215"/>
      <c r="M43" s="215"/>
    </row>
    <row r="44" spans="1:13" ht="15">
      <c r="A44" s="10" t="s">
        <v>4829</v>
      </c>
      <c r="B44" s="253" t="s">
        <v>8930</v>
      </c>
      <c r="C44" s="256" t="s">
        <v>8062</v>
      </c>
      <c r="D44" t="s">
        <v>9827</v>
      </c>
      <c r="E44" t="s">
        <v>9828</v>
      </c>
      <c r="F44" t="s">
        <v>9848</v>
      </c>
      <c r="G44" t="s">
        <v>9847</v>
      </c>
      <c r="H44" s="215"/>
      <c r="I44" s="215"/>
      <c r="J44" s="215"/>
      <c r="K44" s="215"/>
      <c r="L44" s="215"/>
      <c r="M44" s="215"/>
    </row>
    <row r="45" spans="1:13">
      <c r="A45" s="10" t="s">
        <v>6278</v>
      </c>
      <c r="B45" t="s">
        <v>9805</v>
      </c>
      <c r="C45" t="s">
        <v>9806</v>
      </c>
      <c r="D45" s="215"/>
      <c r="E45" s="215"/>
      <c r="F45" s="215"/>
      <c r="G45" s="215"/>
      <c r="H45" s="215"/>
      <c r="I45" s="215"/>
      <c r="J45" s="215"/>
      <c r="K45" s="215"/>
      <c r="L45" s="215"/>
      <c r="M45" s="215"/>
    </row>
    <row r="46" spans="1:13">
      <c r="A46" s="10" t="s">
        <v>9442</v>
      </c>
      <c r="B46" t="s">
        <v>9807</v>
      </c>
      <c r="C46" t="s">
        <v>9808</v>
      </c>
      <c r="D46" t="s">
        <v>7682</v>
      </c>
      <c r="E46" t="s">
        <v>9829</v>
      </c>
      <c r="F46" s="215"/>
      <c r="G46" t="s">
        <v>9865</v>
      </c>
      <c r="H46" s="215"/>
      <c r="I46" s="215"/>
      <c r="J46" s="215"/>
      <c r="K46" s="215"/>
      <c r="L46" s="215"/>
      <c r="M46" s="215"/>
    </row>
    <row r="47" spans="1:13">
      <c r="A47" s="143" t="s">
        <v>5761</v>
      </c>
      <c r="B47" t="s">
        <v>9809</v>
      </c>
      <c r="C47" t="s">
        <v>9803</v>
      </c>
      <c r="D47" t="s">
        <v>9825</v>
      </c>
      <c r="E47" t="s">
        <v>9826</v>
      </c>
      <c r="F47" t="s">
        <v>9850</v>
      </c>
      <c r="G47" t="s">
        <v>9849</v>
      </c>
      <c r="H47" s="10" t="s">
        <v>9860</v>
      </c>
      <c r="I47" s="10" t="s">
        <v>9862</v>
      </c>
      <c r="J47" s="10" t="s">
        <v>9861</v>
      </c>
      <c r="K47" s="10" t="s">
        <v>9863</v>
      </c>
      <c r="L47" s="215"/>
      <c r="M47" s="215" t="s">
        <v>9864</v>
      </c>
    </row>
    <row r="48" spans="1:13">
      <c r="A48" s="10" t="s">
        <v>7054</v>
      </c>
      <c r="B48" s="215"/>
      <c r="C48" s="215"/>
      <c r="D48" s="215"/>
      <c r="E48" s="215"/>
      <c r="F48" s="215"/>
      <c r="G48" s="215"/>
      <c r="H48" s="215"/>
      <c r="I48" s="215"/>
      <c r="J48" s="215"/>
      <c r="K48" s="215"/>
      <c r="L48" s="215"/>
      <c r="M48" s="215"/>
    </row>
    <row r="49" spans="1:13">
      <c r="A49" s="10" t="s">
        <v>9299</v>
      </c>
      <c r="B49" s="215"/>
      <c r="C49" s="215"/>
      <c r="D49" s="215"/>
      <c r="E49" s="215"/>
      <c r="F49" s="215"/>
      <c r="G49" s="215"/>
      <c r="H49" s="215"/>
      <c r="I49" s="215"/>
      <c r="J49" s="215"/>
      <c r="K49" s="215"/>
      <c r="L49" s="215"/>
      <c r="M49" s="215"/>
    </row>
    <row r="50" spans="1:13">
      <c r="A50" s="10" t="s">
        <v>1649</v>
      </c>
      <c r="B50" t="s">
        <v>8804</v>
      </c>
      <c r="C50" t="s">
        <v>8514</v>
      </c>
      <c r="D50" s="215"/>
      <c r="E50" s="215"/>
      <c r="F50" s="215"/>
      <c r="G50" s="215"/>
      <c r="H50" s="215"/>
      <c r="I50" s="215"/>
      <c r="J50" s="215"/>
      <c r="K50" s="215"/>
      <c r="L50" s="215"/>
      <c r="M50" s="215"/>
    </row>
    <row r="51" spans="1:13">
      <c r="A51" s="10" t="s">
        <v>5763</v>
      </c>
      <c r="B51" t="s">
        <v>9810</v>
      </c>
      <c r="C51" t="s">
        <v>9811</v>
      </c>
      <c r="D51" t="s">
        <v>9830</v>
      </c>
      <c r="E51" t="s">
        <v>9832</v>
      </c>
      <c r="F51" t="s">
        <v>9851</v>
      </c>
      <c r="G51" t="s">
        <v>9852</v>
      </c>
      <c r="H51" s="230" t="s">
        <v>8941</v>
      </c>
      <c r="I51" s="10" t="s">
        <v>9852</v>
      </c>
      <c r="J51" s="215"/>
      <c r="K51" s="215"/>
      <c r="L51" s="215"/>
      <c r="M51" s="215"/>
    </row>
    <row r="52" spans="1:13">
      <c r="A52" s="10" t="s">
        <v>950</v>
      </c>
      <c r="B52" t="s">
        <v>9812</v>
      </c>
      <c r="C52" t="s">
        <v>9813</v>
      </c>
      <c r="D52" s="253" t="s">
        <v>8879</v>
      </c>
      <c r="E52" t="s">
        <v>9833</v>
      </c>
      <c r="F52" s="215"/>
      <c r="G52" s="215"/>
      <c r="H52" s="215"/>
      <c r="I52" s="215"/>
      <c r="J52" s="215"/>
      <c r="K52" s="215"/>
      <c r="L52" s="215"/>
      <c r="M52" s="215"/>
    </row>
    <row r="53" spans="1:13">
      <c r="A53" s="10" t="s">
        <v>7053</v>
      </c>
      <c r="B53" s="215"/>
      <c r="C53" s="215"/>
      <c r="D53" s="215"/>
      <c r="E53" s="215"/>
      <c r="F53" s="215"/>
      <c r="G53" s="215"/>
      <c r="H53" s="215"/>
      <c r="I53" s="215"/>
      <c r="J53" s="215"/>
      <c r="K53" s="215"/>
      <c r="L53" s="215"/>
      <c r="M53" s="215"/>
    </row>
    <row r="54" spans="1:13">
      <c r="A54" s="10" t="s">
        <v>4255</v>
      </c>
      <c r="B54" s="215"/>
      <c r="C54" s="215"/>
      <c r="D54" s="215"/>
      <c r="E54" s="215"/>
      <c r="F54" s="215"/>
      <c r="G54" s="215"/>
      <c r="H54" s="215"/>
      <c r="I54" s="215"/>
      <c r="J54" s="215"/>
      <c r="K54" s="215"/>
      <c r="L54" s="215"/>
      <c r="M54" s="215"/>
    </row>
    <row r="55" spans="1:13">
      <c r="A55" s="10" t="s">
        <v>7055</v>
      </c>
      <c r="B55" s="215"/>
      <c r="C55" s="215"/>
      <c r="D55" s="215"/>
      <c r="E55" s="215"/>
      <c r="F55" s="215"/>
      <c r="G55" s="215"/>
      <c r="H55" s="215"/>
      <c r="I55" s="215"/>
      <c r="J55" s="215"/>
      <c r="K55" s="215"/>
      <c r="L55" s="215"/>
      <c r="M55" s="215"/>
    </row>
    <row r="56" spans="1:13">
      <c r="A56" s="10" t="s">
        <v>2610</v>
      </c>
      <c r="B56" s="215"/>
      <c r="C56" s="215"/>
      <c r="D56" s="215"/>
      <c r="E56" s="215"/>
      <c r="F56" s="215"/>
      <c r="G56" s="215"/>
      <c r="H56" s="215"/>
      <c r="I56" s="215"/>
      <c r="J56" s="215"/>
      <c r="K56" s="215"/>
      <c r="L56" s="215"/>
      <c r="M56" s="215"/>
    </row>
    <row r="57" spans="1:13">
      <c r="A57" s="10" t="s">
        <v>4673</v>
      </c>
      <c r="B57" t="s">
        <v>9814</v>
      </c>
      <c r="C57" t="s">
        <v>9803</v>
      </c>
      <c r="D57" t="s">
        <v>9831</v>
      </c>
      <c r="E57" t="s">
        <v>9834</v>
      </c>
      <c r="F57" s="230" t="s">
        <v>8968</v>
      </c>
      <c r="G57" t="s">
        <v>9853</v>
      </c>
      <c r="H57" s="215"/>
      <c r="I57" s="215"/>
      <c r="J57" s="215"/>
      <c r="K57" s="215"/>
      <c r="L57" s="215"/>
      <c r="M57" s="215"/>
    </row>
    <row r="58" spans="1:13">
      <c r="A58" s="10" t="s">
        <v>1490</v>
      </c>
      <c r="B58" t="s">
        <v>9815</v>
      </c>
      <c r="C58" t="s">
        <v>9816</v>
      </c>
      <c r="D58" t="s">
        <v>9836</v>
      </c>
      <c r="E58" t="s">
        <v>9835</v>
      </c>
      <c r="F58" s="215"/>
      <c r="G58" s="215"/>
      <c r="H58" s="215"/>
      <c r="I58" s="215"/>
      <c r="J58" s="215"/>
      <c r="K58" s="215"/>
      <c r="L58" s="215"/>
      <c r="M58" s="215"/>
    </row>
    <row r="59" spans="1:13">
      <c r="A59" s="143" t="s">
        <v>949</v>
      </c>
      <c r="B59" t="s">
        <v>9818</v>
      </c>
      <c r="C59" t="s">
        <v>9817</v>
      </c>
      <c r="D59" t="s">
        <v>9838</v>
      </c>
      <c r="E59" t="s">
        <v>9837</v>
      </c>
      <c r="F59" t="s">
        <v>9854</v>
      </c>
      <c r="G59" t="s">
        <v>8812</v>
      </c>
      <c r="H59" s="215"/>
      <c r="I59" s="215"/>
      <c r="J59" s="215"/>
      <c r="K59" s="215"/>
      <c r="L59" s="215"/>
      <c r="M59" s="215"/>
    </row>
    <row r="60" spans="1:13">
      <c r="A60" s="143" t="s">
        <v>9382</v>
      </c>
      <c r="B60" t="s">
        <v>9819</v>
      </c>
      <c r="C60" t="s">
        <v>9820</v>
      </c>
      <c r="D60" t="s">
        <v>9839</v>
      </c>
      <c r="E60" s="181" t="s">
        <v>9840</v>
      </c>
      <c r="F60" s="181" t="s">
        <v>9855</v>
      </c>
      <c r="G60" s="10" t="s">
        <v>9852</v>
      </c>
      <c r="H60" s="215"/>
      <c r="I60" s="215"/>
      <c r="J60" s="215"/>
      <c r="K60" s="215"/>
      <c r="L60" s="215"/>
      <c r="M60" s="215"/>
    </row>
    <row r="64" spans="1:13">
      <c r="B64" t="s">
        <v>8791</v>
      </c>
      <c r="C64" t="s">
        <v>7057</v>
      </c>
      <c r="D64" t="s">
        <v>8791</v>
      </c>
      <c r="E64" t="s">
        <v>7057</v>
      </c>
      <c r="F64" t="s">
        <v>8791</v>
      </c>
      <c r="G64" t="s">
        <v>7057</v>
      </c>
      <c r="H64" t="s">
        <v>8791</v>
      </c>
      <c r="I64" t="s">
        <v>7057</v>
      </c>
      <c r="J64" t="s">
        <v>8791</v>
      </c>
      <c r="K64" t="s">
        <v>7057</v>
      </c>
      <c r="L64" t="s">
        <v>8791</v>
      </c>
      <c r="M64" t="s">
        <v>7057</v>
      </c>
    </row>
    <row r="65" spans="1:14">
      <c r="A65" s="143" t="s">
        <v>934</v>
      </c>
      <c r="B65" s="215"/>
      <c r="C65" s="215"/>
      <c r="D65" s="215"/>
      <c r="E65" s="215"/>
      <c r="F65" s="215"/>
      <c r="G65" s="215"/>
      <c r="H65" s="215"/>
      <c r="I65" s="215"/>
      <c r="J65" s="215"/>
      <c r="K65" s="215"/>
      <c r="L65" s="215"/>
      <c r="M65" s="215"/>
    </row>
    <row r="66" spans="1:14">
      <c r="A66" s="143" t="s">
        <v>2400</v>
      </c>
      <c r="B66" s="215"/>
      <c r="C66" s="215"/>
      <c r="D66" s="215"/>
      <c r="E66" s="215"/>
      <c r="F66" s="215"/>
      <c r="G66" s="215"/>
      <c r="H66" s="215"/>
      <c r="I66" s="215"/>
      <c r="J66" s="215"/>
      <c r="K66" s="215"/>
      <c r="L66" s="215"/>
      <c r="M66" s="215"/>
    </row>
    <row r="67" spans="1:14">
      <c r="A67" s="143" t="s">
        <v>4255</v>
      </c>
      <c r="B67" s="215"/>
      <c r="C67" s="215"/>
      <c r="D67" s="215"/>
      <c r="E67" s="215"/>
      <c r="F67" s="215"/>
      <c r="G67" s="215"/>
      <c r="H67" s="215"/>
      <c r="I67" s="215"/>
      <c r="J67" s="215"/>
      <c r="K67" s="215"/>
      <c r="L67" s="215"/>
      <c r="M67" s="215"/>
    </row>
    <row r="68" spans="1:14">
      <c r="A68" s="214" t="s">
        <v>2610</v>
      </c>
      <c r="B68" s="215"/>
      <c r="C68" s="215"/>
      <c r="D68" s="215"/>
      <c r="E68" s="215"/>
      <c r="F68" s="215"/>
      <c r="G68" s="215"/>
      <c r="H68" s="215"/>
      <c r="I68" s="215"/>
      <c r="J68" s="215"/>
      <c r="K68" s="215"/>
      <c r="L68" s="215"/>
      <c r="M68" s="215"/>
    </row>
    <row r="69" spans="1:14">
      <c r="A69" s="143" t="s">
        <v>715</v>
      </c>
      <c r="B69" s="215"/>
      <c r="C69" s="215"/>
      <c r="D69" s="215"/>
      <c r="E69" s="215"/>
      <c r="F69" s="215"/>
      <c r="G69" s="215"/>
      <c r="H69" s="215"/>
      <c r="I69" s="215"/>
      <c r="J69" s="215"/>
      <c r="K69" s="215"/>
      <c r="L69" s="215"/>
      <c r="M69" s="215"/>
    </row>
    <row r="70" spans="1:14">
      <c r="A70" s="143" t="s">
        <v>4673</v>
      </c>
      <c r="B70" s="215"/>
      <c r="C70" s="215"/>
      <c r="D70" s="215"/>
      <c r="E70" s="215"/>
      <c r="F70" s="215"/>
      <c r="G70" s="215"/>
      <c r="H70" s="215"/>
      <c r="I70" s="215"/>
      <c r="J70" s="215"/>
      <c r="K70" s="215"/>
      <c r="L70" s="215"/>
      <c r="M70" s="215"/>
    </row>
    <row r="71" spans="1:14">
      <c r="A71" s="143" t="s">
        <v>618</v>
      </c>
      <c r="B71" t="s">
        <v>8792</v>
      </c>
      <c r="D71" s="10" t="s">
        <v>8810</v>
      </c>
      <c r="E71" s="10" t="s">
        <v>8811</v>
      </c>
      <c r="F71" s="215"/>
      <c r="G71" s="215"/>
      <c r="H71" s="215"/>
      <c r="I71" s="215"/>
      <c r="J71" s="215"/>
      <c r="K71" s="215"/>
      <c r="L71" s="215"/>
      <c r="M71" s="215"/>
    </row>
    <row r="72" spans="1:14">
      <c r="A72" s="143" t="s">
        <v>949</v>
      </c>
      <c r="B72" t="s">
        <v>7847</v>
      </c>
      <c r="C72" s="99" t="s">
        <v>8832</v>
      </c>
      <c r="D72" t="s">
        <v>8812</v>
      </c>
      <c r="E72" t="s">
        <v>8813</v>
      </c>
      <c r="F72" s="10" t="s">
        <v>8831</v>
      </c>
      <c r="G72" s="10" t="s">
        <v>8833</v>
      </c>
      <c r="H72" s="10" t="s">
        <v>8846</v>
      </c>
      <c r="I72" s="10" t="s">
        <v>8847</v>
      </c>
      <c r="J72" s="10" t="s">
        <v>8856</v>
      </c>
      <c r="K72" s="10" t="s">
        <v>8855</v>
      </c>
      <c r="L72" s="10" t="s">
        <v>8866</v>
      </c>
      <c r="M72" s="218" t="s">
        <v>8857</v>
      </c>
      <c r="N72" s="215"/>
    </row>
    <row r="73" spans="1:14">
      <c r="A73" s="143" t="s">
        <v>6345</v>
      </c>
      <c r="B73" s="10" t="s">
        <v>8793</v>
      </c>
      <c r="C73" s="10" t="s">
        <v>8794</v>
      </c>
      <c r="D73" s="10" t="s">
        <v>8814</v>
      </c>
      <c r="E73" s="10" t="s">
        <v>7780</v>
      </c>
      <c r="F73" s="10" t="s">
        <v>8834</v>
      </c>
      <c r="G73" s="10" t="s">
        <v>7682</v>
      </c>
      <c r="H73" s="10" t="s">
        <v>8848</v>
      </c>
      <c r="I73" s="217" t="s">
        <v>8849</v>
      </c>
      <c r="J73" s="10" t="s">
        <v>8853</v>
      </c>
      <c r="K73" s="10" t="s">
        <v>7058</v>
      </c>
      <c r="L73" s="215"/>
      <c r="M73" s="215"/>
    </row>
    <row r="74" spans="1:14">
      <c r="A74" s="143" t="s">
        <v>8270</v>
      </c>
      <c r="B74" s="10" t="s">
        <v>7636</v>
      </c>
      <c r="C74" s="10" t="s">
        <v>8795</v>
      </c>
      <c r="D74" s="10" t="s">
        <v>8815</v>
      </c>
      <c r="E74" s="10" t="s">
        <v>8816</v>
      </c>
      <c r="F74" s="10" t="s">
        <v>8835</v>
      </c>
      <c r="G74" s="10" t="s">
        <v>8836</v>
      </c>
      <c r="H74" s="215"/>
      <c r="I74" s="215"/>
      <c r="J74" s="215"/>
      <c r="K74" s="215"/>
      <c r="L74" s="215"/>
      <c r="M74" s="215"/>
    </row>
    <row r="75" spans="1:14">
      <c r="A75" s="143" t="s">
        <v>5951</v>
      </c>
      <c r="B75" s="10" t="s">
        <v>8796</v>
      </c>
      <c r="C75" s="10" t="s">
        <v>8797</v>
      </c>
      <c r="D75" s="215"/>
      <c r="E75" s="215"/>
      <c r="F75" s="215"/>
      <c r="G75" s="215"/>
      <c r="H75" s="215"/>
      <c r="I75" s="215"/>
      <c r="J75" s="215"/>
      <c r="K75" s="215"/>
      <c r="L75" s="215"/>
      <c r="M75" s="215"/>
    </row>
    <row r="76" spans="1:14">
      <c r="A76" s="143" t="s">
        <v>6851</v>
      </c>
      <c r="B76" s="215"/>
      <c r="C76" s="215"/>
      <c r="D76" s="215"/>
      <c r="E76" s="215"/>
      <c r="F76" s="215"/>
      <c r="G76" s="215"/>
      <c r="H76" s="215"/>
      <c r="I76" s="215"/>
      <c r="J76" s="215"/>
      <c r="K76" s="215"/>
      <c r="L76" s="215"/>
      <c r="M76" s="215"/>
    </row>
    <row r="77" spans="1:14">
      <c r="A77" s="143" t="s">
        <v>4659</v>
      </c>
      <c r="B77" s="10" t="s">
        <v>8798</v>
      </c>
      <c r="C77" s="10" t="s">
        <v>8799</v>
      </c>
      <c r="D77" s="215"/>
      <c r="E77" s="215"/>
      <c r="F77" s="215"/>
      <c r="G77" s="215"/>
      <c r="H77" s="215"/>
      <c r="I77" s="215"/>
      <c r="J77" s="215"/>
      <c r="K77" s="215"/>
      <c r="L77" s="215"/>
      <c r="M77" s="215"/>
    </row>
    <row r="78" spans="1:14">
      <c r="A78" s="143" t="s">
        <v>1654</v>
      </c>
      <c r="B78" s="216" t="s">
        <v>8800</v>
      </c>
      <c r="C78" s="10" t="s">
        <v>7831</v>
      </c>
      <c r="D78" s="10" t="s">
        <v>8817</v>
      </c>
      <c r="E78" s="10" t="s">
        <v>7831</v>
      </c>
      <c r="F78" s="215"/>
      <c r="G78" s="215"/>
      <c r="H78" s="215"/>
      <c r="I78" s="215"/>
      <c r="J78" s="215"/>
      <c r="K78" s="215"/>
      <c r="L78" s="215"/>
      <c r="M78" s="215"/>
    </row>
    <row r="79" spans="1:14">
      <c r="A79" s="143" t="s">
        <v>6278</v>
      </c>
      <c r="B79" s="217" t="s">
        <v>8801</v>
      </c>
      <c r="C79" s="10" t="s">
        <v>7831</v>
      </c>
      <c r="D79" s="10" t="s">
        <v>8818</v>
      </c>
      <c r="E79" s="10" t="s">
        <v>7831</v>
      </c>
      <c r="F79" s="10" t="s">
        <v>8837</v>
      </c>
      <c r="G79" s="10" t="s">
        <v>7058</v>
      </c>
      <c r="H79" s="215"/>
      <c r="I79" s="215"/>
      <c r="J79" s="215"/>
      <c r="K79" s="215"/>
      <c r="L79" s="215"/>
      <c r="M79" s="215"/>
    </row>
    <row r="80" spans="1:14">
      <c r="A80" s="143" t="s">
        <v>5763</v>
      </c>
      <c r="B80" s="10" t="s">
        <v>8803</v>
      </c>
      <c r="C80" s="10" t="s">
        <v>8802</v>
      </c>
      <c r="D80" s="10" t="s">
        <v>8820</v>
      </c>
      <c r="E80" s="10" t="s">
        <v>8821</v>
      </c>
      <c r="F80" s="10" t="s">
        <v>8838</v>
      </c>
      <c r="G80" s="10" t="s">
        <v>8839</v>
      </c>
      <c r="H80" s="215"/>
      <c r="I80" s="215"/>
      <c r="J80" s="215"/>
      <c r="K80" s="215"/>
      <c r="L80" s="215"/>
      <c r="M80" s="215"/>
    </row>
    <row r="81" spans="1:22">
      <c r="A81" s="143" t="s">
        <v>950</v>
      </c>
      <c r="B81" s="10" t="s">
        <v>8804</v>
      </c>
      <c r="C81" s="10" t="s">
        <v>7831</v>
      </c>
      <c r="D81" s="10" t="s">
        <v>8865</v>
      </c>
      <c r="E81" s="10" t="s">
        <v>7831</v>
      </c>
      <c r="F81" s="215"/>
      <c r="G81" s="215"/>
      <c r="H81" s="215"/>
      <c r="I81" s="215"/>
      <c r="J81" s="215"/>
      <c r="K81" s="215"/>
      <c r="L81" s="215"/>
      <c r="M81" s="215"/>
    </row>
    <row r="82" spans="1:22">
      <c r="A82" s="143" t="s">
        <v>8234</v>
      </c>
      <c r="B82" s="215"/>
      <c r="C82" s="215"/>
      <c r="D82" s="215"/>
      <c r="E82" s="215"/>
      <c r="F82" s="215"/>
      <c r="G82" s="215"/>
      <c r="H82" s="215"/>
      <c r="I82" s="215"/>
      <c r="J82" s="215"/>
      <c r="K82" s="215"/>
      <c r="L82" s="215"/>
      <c r="M82" s="215"/>
    </row>
    <row r="83" spans="1:22">
      <c r="A83" s="143" t="s">
        <v>6858</v>
      </c>
      <c r="B83" s="149" t="s">
        <v>8178</v>
      </c>
      <c r="C83" s="10" t="s">
        <v>7831</v>
      </c>
      <c r="D83" s="10" t="s">
        <v>8822</v>
      </c>
      <c r="E83" s="10" t="s">
        <v>7831</v>
      </c>
      <c r="F83" s="10" t="s">
        <v>8840</v>
      </c>
      <c r="G83" s="10" t="s">
        <v>8844</v>
      </c>
      <c r="H83" s="10" t="s">
        <v>8841</v>
      </c>
      <c r="I83" s="10" t="s">
        <v>8845</v>
      </c>
      <c r="J83" s="215"/>
      <c r="K83" s="215"/>
      <c r="L83" s="215"/>
      <c r="M83" s="215"/>
    </row>
    <row r="84" spans="1:22">
      <c r="A84" s="143" t="s">
        <v>6868</v>
      </c>
      <c r="B84" s="10" t="s">
        <v>8805</v>
      </c>
      <c r="C84" s="10" t="s">
        <v>7831</v>
      </c>
      <c r="D84" s="10" t="s">
        <v>8824</v>
      </c>
      <c r="E84" s="10" t="s">
        <v>7831</v>
      </c>
      <c r="F84" s="10" t="s">
        <v>8842</v>
      </c>
      <c r="G84" s="10" t="s">
        <v>7058</v>
      </c>
      <c r="H84" s="10" t="s">
        <v>8850</v>
      </c>
      <c r="I84" s="10" t="s">
        <v>7058</v>
      </c>
      <c r="J84" s="10" t="s">
        <v>8851</v>
      </c>
      <c r="K84" s="10" t="s">
        <v>8852</v>
      </c>
      <c r="L84" s="215"/>
      <c r="M84" s="215"/>
    </row>
    <row r="85" spans="1:22">
      <c r="A85" s="143" t="s">
        <v>1490</v>
      </c>
      <c r="B85" s="149" t="s">
        <v>8806</v>
      </c>
      <c r="C85" s="10" t="s">
        <v>8807</v>
      </c>
      <c r="D85" s="10" t="s">
        <v>8825</v>
      </c>
      <c r="E85" s="10" t="s">
        <v>8826</v>
      </c>
      <c r="F85" s="215"/>
      <c r="G85" s="215"/>
      <c r="H85" s="215"/>
      <c r="I85" s="215"/>
      <c r="J85" s="215"/>
      <c r="K85" s="215"/>
      <c r="L85" s="215"/>
      <c r="M85" s="215"/>
    </row>
    <row r="86" spans="1:22">
      <c r="A86" s="143" t="s">
        <v>4827</v>
      </c>
      <c r="B86" s="10" t="s">
        <v>8808</v>
      </c>
      <c r="C86" s="10" t="s">
        <v>7831</v>
      </c>
      <c r="D86" s="10" t="s">
        <v>8827</v>
      </c>
      <c r="F86" s="10" t="s">
        <v>8843</v>
      </c>
      <c r="G86" s="10" t="s">
        <v>7058</v>
      </c>
      <c r="H86" s="10" t="s">
        <v>8854</v>
      </c>
      <c r="I86" s="10" t="s">
        <v>7058</v>
      </c>
      <c r="J86" s="208" t="s">
        <v>8012</v>
      </c>
      <c r="K86" s="10" t="s">
        <v>7058</v>
      </c>
      <c r="L86" s="10" t="s">
        <v>8858</v>
      </c>
      <c r="M86" s="10" t="s">
        <v>8859</v>
      </c>
      <c r="N86" s="10" t="s">
        <v>8860</v>
      </c>
      <c r="O86" s="207" t="s">
        <v>7992</v>
      </c>
      <c r="Q86" s="207" t="s">
        <v>8033</v>
      </c>
      <c r="R86" s="167" t="s">
        <v>7851</v>
      </c>
      <c r="S86" s="207" t="s">
        <v>8132</v>
      </c>
      <c r="T86" s="207" t="s">
        <v>5616</v>
      </c>
      <c r="U86" s="170" t="s">
        <v>5141</v>
      </c>
      <c r="V86" s="182" t="s">
        <v>4472</v>
      </c>
    </row>
    <row r="87" spans="1:22">
      <c r="A87" s="143" t="s">
        <v>6296</v>
      </c>
      <c r="B87" s="215"/>
      <c r="C87" s="215"/>
      <c r="D87" s="215"/>
      <c r="E87" s="215"/>
      <c r="F87" s="215"/>
      <c r="G87" s="215"/>
      <c r="H87" s="215"/>
      <c r="I87" s="215"/>
      <c r="J87" s="215"/>
      <c r="K87" s="215"/>
      <c r="L87" s="215"/>
      <c r="M87" s="215"/>
    </row>
    <row r="88" spans="1:22">
      <c r="A88" s="143" t="s">
        <v>1649</v>
      </c>
      <c r="B88" s="10" t="s">
        <v>8809</v>
      </c>
      <c r="C88" s="10" t="s">
        <v>8829</v>
      </c>
      <c r="D88" s="10" t="s">
        <v>8828</v>
      </c>
      <c r="E88" s="10" t="s">
        <v>8830</v>
      </c>
      <c r="F88" s="215"/>
      <c r="G88" s="215"/>
      <c r="H88" s="215"/>
      <c r="I88" s="215"/>
      <c r="J88" s="215"/>
      <c r="K88" s="215"/>
      <c r="L88" s="215"/>
      <c r="M88" s="215"/>
    </row>
    <row r="92" spans="1:22" s="154" customFormat="1" ht="11.25">
      <c r="B92" s="154" t="s">
        <v>7060</v>
      </c>
      <c r="E92" s="154" t="s">
        <v>7060</v>
      </c>
      <c r="G92" s="154" t="s">
        <v>7061</v>
      </c>
      <c r="I92" s="154" t="s">
        <v>5953</v>
      </c>
      <c r="K92" s="154" t="s">
        <v>5954</v>
      </c>
      <c r="M92" s="154" t="s">
        <v>5957</v>
      </c>
    </row>
    <row r="93" spans="1:22" s="154" customFormat="1" ht="11.25">
      <c r="A93" s="143" t="s">
        <v>6278</v>
      </c>
      <c r="B93" s="154" t="s">
        <v>7824</v>
      </c>
      <c r="C93" s="154" t="s">
        <v>7827</v>
      </c>
      <c r="D93" s="143" t="s">
        <v>6278</v>
      </c>
      <c r="E93" s="154" t="s">
        <v>7824</v>
      </c>
      <c r="F93" s="154" t="s">
        <v>7827</v>
      </c>
      <c r="G93" s="154" t="s">
        <v>7853</v>
      </c>
      <c r="H93" s="154" t="s">
        <v>7854</v>
      </c>
      <c r="I93" s="171"/>
      <c r="J93" s="171"/>
      <c r="K93" s="171"/>
      <c r="L93" s="171"/>
      <c r="M93" s="171"/>
    </row>
    <row r="94" spans="1:22" s="154" customFormat="1" ht="11.25">
      <c r="A94" s="143" t="s">
        <v>715</v>
      </c>
      <c r="B94" s="154" t="s">
        <v>7825</v>
      </c>
      <c r="C94" s="154" t="s">
        <v>7826</v>
      </c>
      <c r="D94" s="143" t="s">
        <v>715</v>
      </c>
      <c r="E94" s="154" t="s">
        <v>7825</v>
      </c>
      <c r="F94" s="154" t="s">
        <v>7826</v>
      </c>
      <c r="G94" s="172" t="s">
        <v>7855</v>
      </c>
      <c r="H94" s="172" t="s">
        <v>7856</v>
      </c>
      <c r="I94" s="154" t="s">
        <v>7877</v>
      </c>
      <c r="J94" s="154" t="s">
        <v>7876</v>
      </c>
      <c r="K94" s="154" t="s">
        <v>7890</v>
      </c>
      <c r="L94" s="154" t="s">
        <v>7891</v>
      </c>
      <c r="M94" s="171"/>
      <c r="N94" s="154" t="s">
        <v>7909</v>
      </c>
      <c r="O94" s="165" t="s">
        <v>6534</v>
      </c>
    </row>
    <row r="95" spans="1:22" s="154" customFormat="1" ht="11.25">
      <c r="A95" s="143" t="s">
        <v>2400</v>
      </c>
      <c r="B95" s="154" t="s">
        <v>7828</v>
      </c>
      <c r="C95" s="154" t="s">
        <v>7829</v>
      </c>
      <c r="D95" s="143" t="s">
        <v>2400</v>
      </c>
      <c r="E95" s="154" t="s">
        <v>7828</v>
      </c>
      <c r="F95" s="154" t="s">
        <v>7829</v>
      </c>
      <c r="G95" s="149" t="s">
        <v>7857</v>
      </c>
      <c r="H95" s="149" t="s">
        <v>7858</v>
      </c>
      <c r="I95" s="171"/>
      <c r="J95" s="171"/>
      <c r="K95" s="171"/>
      <c r="L95" s="171"/>
      <c r="M95" s="171"/>
    </row>
    <row r="96" spans="1:22" s="154" customFormat="1" ht="11.25">
      <c r="A96" s="143" t="s">
        <v>6858</v>
      </c>
      <c r="B96" s="154" t="s">
        <v>7830</v>
      </c>
      <c r="C96" s="154" t="s">
        <v>7831</v>
      </c>
      <c r="D96" s="143" t="s">
        <v>6858</v>
      </c>
      <c r="E96" s="154" t="s">
        <v>7830</v>
      </c>
      <c r="F96" s="154" t="s">
        <v>7831</v>
      </c>
      <c r="G96" s="173" t="s">
        <v>5639</v>
      </c>
      <c r="H96" s="154" t="s">
        <v>7831</v>
      </c>
      <c r="I96" s="171"/>
      <c r="J96" s="171"/>
      <c r="K96" s="171"/>
      <c r="L96" s="171"/>
      <c r="M96" s="171"/>
    </row>
    <row r="97" spans="1:16" s="154" customFormat="1" ht="11.25">
      <c r="A97" s="143" t="s">
        <v>618</v>
      </c>
      <c r="B97" s="154" t="s">
        <v>7833</v>
      </c>
      <c r="C97" s="154" t="s">
        <v>7832</v>
      </c>
      <c r="D97" s="143" t="s">
        <v>618</v>
      </c>
      <c r="E97" s="154" t="s">
        <v>7833</v>
      </c>
      <c r="F97" s="154" t="s">
        <v>7832</v>
      </c>
      <c r="G97" s="154" t="s">
        <v>7860</v>
      </c>
      <c r="H97" s="154" t="s">
        <v>7859</v>
      </c>
      <c r="I97" s="154" t="s">
        <v>7266</v>
      </c>
      <c r="J97" s="154" t="s">
        <v>7878</v>
      </c>
      <c r="K97" s="171"/>
      <c r="L97" s="171"/>
      <c r="M97" s="171"/>
    </row>
    <row r="98" spans="1:16" s="154" customFormat="1" ht="11.25">
      <c r="A98" s="143" t="s">
        <v>5765</v>
      </c>
      <c r="B98" s="154" t="s">
        <v>7834</v>
      </c>
      <c r="C98" s="154" t="s">
        <v>7835</v>
      </c>
      <c r="D98" s="143" t="s">
        <v>5765</v>
      </c>
      <c r="E98" s="154" t="s">
        <v>7834</v>
      </c>
      <c r="F98" s="154" t="s">
        <v>7835</v>
      </c>
      <c r="G98" s="154" t="s">
        <v>7861</v>
      </c>
      <c r="H98" s="154" t="s">
        <v>7862</v>
      </c>
      <c r="I98" s="154" t="s">
        <v>7879</v>
      </c>
      <c r="J98" s="154" t="s">
        <v>7880</v>
      </c>
      <c r="K98" s="154" t="s">
        <v>7892</v>
      </c>
      <c r="L98" s="154" t="s">
        <v>7893</v>
      </c>
      <c r="N98" s="154" t="s">
        <v>7909</v>
      </c>
      <c r="O98" s="154" t="s">
        <v>7905</v>
      </c>
    </row>
    <row r="99" spans="1:16" s="154" customFormat="1" ht="11.25">
      <c r="A99" s="143" t="s">
        <v>4673</v>
      </c>
      <c r="B99" s="171"/>
      <c r="C99" s="171"/>
      <c r="D99" s="143" t="s">
        <v>4673</v>
      </c>
      <c r="E99" s="171"/>
      <c r="F99" s="171"/>
      <c r="G99" s="171"/>
      <c r="H99" s="171"/>
      <c r="I99" s="171"/>
      <c r="J99" s="171"/>
      <c r="K99" s="171"/>
      <c r="L99" s="171"/>
      <c r="M99" s="171"/>
      <c r="N99" s="154" t="s">
        <v>7909</v>
      </c>
      <c r="O99" s="175" t="s">
        <v>4455</v>
      </c>
    </row>
    <row r="100" spans="1:16" s="154" customFormat="1" ht="11.25">
      <c r="A100" s="143" t="s">
        <v>2610</v>
      </c>
      <c r="B100" s="171"/>
      <c r="C100" s="171"/>
      <c r="D100" s="143" t="s">
        <v>2610</v>
      </c>
      <c r="E100" s="171"/>
      <c r="F100" s="171"/>
      <c r="G100" s="171"/>
      <c r="H100" s="171"/>
      <c r="I100" s="171"/>
      <c r="J100" s="171"/>
      <c r="K100" s="171"/>
      <c r="L100" s="171"/>
      <c r="M100" s="171"/>
    </row>
    <row r="101" spans="1:16" s="154" customFormat="1" ht="11.25">
      <c r="A101" s="143" t="s">
        <v>5951</v>
      </c>
      <c r="B101" s="129" t="s">
        <v>7836</v>
      </c>
      <c r="C101" s="129" t="s">
        <v>7837</v>
      </c>
      <c r="D101" s="143" t="s">
        <v>5951</v>
      </c>
      <c r="E101" s="129" t="s">
        <v>7836</v>
      </c>
      <c r="F101" s="129" t="s">
        <v>7837</v>
      </c>
      <c r="G101" s="129" t="s">
        <v>7863</v>
      </c>
      <c r="H101" s="129" t="s">
        <v>7864</v>
      </c>
      <c r="I101" s="171"/>
      <c r="J101" s="171"/>
      <c r="K101" s="171"/>
      <c r="L101" s="171"/>
      <c r="M101" s="171"/>
    </row>
    <row r="102" spans="1:16" s="154" customFormat="1" ht="11.25">
      <c r="A102" s="143" t="s">
        <v>1654</v>
      </c>
      <c r="B102" s="147" t="s">
        <v>7838</v>
      </c>
      <c r="C102" s="154" t="s">
        <v>7831</v>
      </c>
      <c r="D102" s="143" t="s">
        <v>1654</v>
      </c>
      <c r="E102" s="147" t="s">
        <v>7838</v>
      </c>
      <c r="F102" s="154" t="s">
        <v>7831</v>
      </c>
      <c r="G102" s="154" t="s">
        <v>7865</v>
      </c>
      <c r="H102" s="154" t="s">
        <v>7831</v>
      </c>
      <c r="I102" s="154" t="s">
        <v>7881</v>
      </c>
      <c r="J102" s="154" t="s">
        <v>7831</v>
      </c>
      <c r="K102" s="171"/>
      <c r="L102" s="171"/>
      <c r="M102" s="171"/>
    </row>
    <row r="103" spans="1:16" s="154" customFormat="1" ht="11.25">
      <c r="A103" s="143" t="s">
        <v>4255</v>
      </c>
      <c r="B103" s="171"/>
      <c r="C103" s="171"/>
      <c r="D103" s="143" t="s">
        <v>4255</v>
      </c>
      <c r="E103" s="171"/>
      <c r="F103" s="171"/>
      <c r="G103" s="171"/>
      <c r="H103" s="171"/>
      <c r="I103" s="171"/>
      <c r="J103" s="171"/>
      <c r="K103" s="171"/>
      <c r="L103" s="171"/>
      <c r="M103" s="171"/>
      <c r="N103" s="154" t="s">
        <v>7909</v>
      </c>
      <c r="O103" s="165" t="s">
        <v>7153</v>
      </c>
      <c r="P103" s="165" t="s">
        <v>7237</v>
      </c>
    </row>
    <row r="104" spans="1:16" s="154" customFormat="1" ht="11.25">
      <c r="A104" s="143" t="s">
        <v>6296</v>
      </c>
      <c r="B104" s="171"/>
      <c r="C104" s="171"/>
      <c r="D104" s="143" t="s">
        <v>6296</v>
      </c>
      <c r="E104" s="171"/>
      <c r="F104" s="171"/>
      <c r="G104" s="171"/>
      <c r="H104" s="171"/>
      <c r="I104" s="171"/>
      <c r="J104" s="171"/>
      <c r="K104" s="171"/>
      <c r="L104" s="171"/>
      <c r="M104" s="171"/>
    </row>
    <row r="105" spans="1:16" s="154" customFormat="1" ht="11.25">
      <c r="A105" s="143" t="s">
        <v>6345</v>
      </c>
      <c r="B105" s="174" t="s">
        <v>7839</v>
      </c>
      <c r="C105" s="174" t="s">
        <v>7840</v>
      </c>
      <c r="D105" s="143" t="s">
        <v>6345</v>
      </c>
      <c r="E105" s="174" t="s">
        <v>7839</v>
      </c>
      <c r="F105" s="174" t="s">
        <v>7840</v>
      </c>
      <c r="G105" s="174" t="s">
        <v>7866</v>
      </c>
      <c r="H105" s="174" t="s">
        <v>7867</v>
      </c>
      <c r="I105" s="171"/>
      <c r="J105" s="171"/>
      <c r="K105" s="171"/>
      <c r="L105" s="171"/>
      <c r="M105" s="171"/>
    </row>
    <row r="106" spans="1:16" s="154" customFormat="1" ht="11.25">
      <c r="A106" s="143" t="s">
        <v>7431</v>
      </c>
      <c r="B106" s="171"/>
      <c r="C106" s="171"/>
      <c r="D106" s="143" t="s">
        <v>7431</v>
      </c>
      <c r="E106" s="171"/>
      <c r="F106" s="171"/>
      <c r="G106" s="171"/>
      <c r="H106" s="171"/>
      <c r="I106" s="171"/>
      <c r="J106" s="171"/>
      <c r="K106" s="171"/>
      <c r="L106" s="171"/>
      <c r="M106" s="171"/>
    </row>
    <row r="107" spans="1:16" s="154" customFormat="1" ht="11.25">
      <c r="A107" s="143" t="s">
        <v>1649</v>
      </c>
      <c r="B107" s="154" t="s">
        <v>7842</v>
      </c>
      <c r="C107" s="154" t="s">
        <v>7841</v>
      </c>
      <c r="D107" s="143" t="s">
        <v>1649</v>
      </c>
      <c r="E107" s="154" t="s">
        <v>7842</v>
      </c>
      <c r="F107" s="154" t="s">
        <v>7841</v>
      </c>
      <c r="G107" s="154" t="s">
        <v>7868</v>
      </c>
      <c r="H107" s="154" t="s">
        <v>7869</v>
      </c>
      <c r="I107" s="171"/>
      <c r="J107" s="171"/>
      <c r="K107" s="171"/>
      <c r="L107" s="171"/>
      <c r="M107" s="171"/>
    </row>
    <row r="108" spans="1:16" s="154" customFormat="1" ht="11.25">
      <c r="A108" s="143" t="s">
        <v>5266</v>
      </c>
      <c r="B108" s="154" t="s">
        <v>7843</v>
      </c>
      <c r="C108" s="154" t="s">
        <v>7844</v>
      </c>
      <c r="D108" s="143" t="s">
        <v>5266</v>
      </c>
      <c r="E108" s="154" t="s">
        <v>7843</v>
      </c>
      <c r="F108" s="154" t="s">
        <v>7844</v>
      </c>
      <c r="G108" s="154" t="s">
        <v>7870</v>
      </c>
      <c r="H108" s="154" t="s">
        <v>5011</v>
      </c>
      <c r="I108" s="154" t="s">
        <v>7894</v>
      </c>
      <c r="J108" s="154" t="s">
        <v>7895</v>
      </c>
      <c r="K108" s="154" t="s">
        <v>7896</v>
      </c>
      <c r="L108" s="154" t="s">
        <v>7897</v>
      </c>
      <c r="M108" s="171"/>
    </row>
    <row r="109" spans="1:16" s="154" customFormat="1" ht="11.25">
      <c r="A109" s="143" t="s">
        <v>4659</v>
      </c>
      <c r="B109" s="171"/>
      <c r="C109" s="171"/>
      <c r="D109" s="143" t="s">
        <v>4659</v>
      </c>
      <c r="E109" s="171"/>
      <c r="F109" s="171"/>
      <c r="G109" s="171"/>
      <c r="H109" s="171"/>
      <c r="I109" s="171"/>
      <c r="J109" s="171"/>
      <c r="K109" s="171"/>
      <c r="L109" s="171"/>
      <c r="M109" s="171"/>
    </row>
    <row r="110" spans="1:16" s="154" customFormat="1" ht="11.25">
      <c r="A110" s="143" t="s">
        <v>950</v>
      </c>
      <c r="B110" s="171"/>
      <c r="C110" s="171"/>
      <c r="D110" s="143" t="s">
        <v>950</v>
      </c>
      <c r="E110" s="171"/>
      <c r="F110" s="171"/>
      <c r="G110" s="171"/>
      <c r="H110" s="171"/>
      <c r="I110" s="171"/>
      <c r="J110" s="171"/>
      <c r="K110" s="171"/>
      <c r="L110" s="171"/>
      <c r="M110" s="171"/>
    </row>
    <row r="111" spans="1:16" s="154" customFormat="1" ht="11.25">
      <c r="A111" s="143" t="s">
        <v>6868</v>
      </c>
      <c r="B111" s="154" t="s">
        <v>7845</v>
      </c>
      <c r="C111" s="173" t="s">
        <v>5112</v>
      </c>
      <c r="D111" s="143" t="s">
        <v>6868</v>
      </c>
      <c r="E111" s="154" t="s">
        <v>7845</v>
      </c>
      <c r="F111" s="173" t="s">
        <v>5112</v>
      </c>
      <c r="G111" s="154" t="s">
        <v>7871</v>
      </c>
      <c r="H111" s="173" t="s">
        <v>118</v>
      </c>
      <c r="I111" s="154" t="s">
        <v>7882</v>
      </c>
      <c r="J111" s="173" t="s">
        <v>7883</v>
      </c>
      <c r="K111" s="165" t="s">
        <v>6116</v>
      </c>
      <c r="L111" s="173" t="s">
        <v>7884</v>
      </c>
      <c r="M111" s="171"/>
    </row>
    <row r="112" spans="1:16" s="154" customFormat="1" ht="11.25">
      <c r="A112" s="143" t="s">
        <v>1490</v>
      </c>
      <c r="B112" s="154" t="s">
        <v>7846</v>
      </c>
      <c r="C112" s="154" t="s">
        <v>7847</v>
      </c>
      <c r="D112" s="143" t="s">
        <v>1490</v>
      </c>
      <c r="E112" s="154" t="s">
        <v>7846</v>
      </c>
      <c r="F112" s="154" t="s">
        <v>7847</v>
      </c>
      <c r="G112" s="154" t="s">
        <v>7872</v>
      </c>
      <c r="H112" s="154" t="s">
        <v>7873</v>
      </c>
      <c r="I112" s="154" t="s">
        <v>7885</v>
      </c>
      <c r="J112" s="154" t="s">
        <v>7886</v>
      </c>
      <c r="K112" s="154" t="s">
        <v>7898</v>
      </c>
      <c r="L112" s="154" t="s">
        <v>7899</v>
      </c>
      <c r="M112" s="154" t="s">
        <v>7907</v>
      </c>
      <c r="N112" s="154" t="s">
        <v>7908</v>
      </c>
      <c r="O112" s="171"/>
    </row>
    <row r="113" spans="1:16" s="154" customFormat="1" ht="11.25">
      <c r="A113" s="143" t="s">
        <v>5763</v>
      </c>
      <c r="B113" s="154" t="s">
        <v>7848</v>
      </c>
      <c r="C113" s="129" t="s">
        <v>7849</v>
      </c>
      <c r="D113" s="143" t="s">
        <v>5763</v>
      </c>
      <c r="E113" s="154" t="s">
        <v>7848</v>
      </c>
      <c r="F113" s="129" t="s">
        <v>7849</v>
      </c>
      <c r="G113" s="171"/>
      <c r="H113" s="171"/>
      <c r="I113" s="171"/>
      <c r="J113" s="171"/>
      <c r="K113" s="171"/>
      <c r="L113" s="171"/>
      <c r="M113" s="171"/>
    </row>
    <row r="114" spans="1:16" s="154" customFormat="1" ht="11.25">
      <c r="A114" s="143" t="s">
        <v>934</v>
      </c>
      <c r="B114" s="154" t="s">
        <v>7850</v>
      </c>
      <c r="C114" s="154" t="s">
        <v>7831</v>
      </c>
      <c r="D114" s="143" t="s">
        <v>934</v>
      </c>
      <c r="E114" s="154" t="s">
        <v>7850</v>
      </c>
      <c r="F114" s="154" t="s">
        <v>7831</v>
      </c>
      <c r="G114" s="154" t="s">
        <v>7874</v>
      </c>
      <c r="H114" s="154" t="s">
        <v>7831</v>
      </c>
      <c r="I114" s="154" t="s">
        <v>7887</v>
      </c>
      <c r="J114" s="154" t="s">
        <v>7831</v>
      </c>
      <c r="K114" s="154" t="s">
        <v>7900</v>
      </c>
      <c r="L114" s="154" t="s">
        <v>7831</v>
      </c>
      <c r="M114" s="165" t="s">
        <v>7244</v>
      </c>
      <c r="N114" s="154" t="s">
        <v>7831</v>
      </c>
      <c r="O114" s="154" t="s">
        <v>7904</v>
      </c>
      <c r="P114" s="154" t="s">
        <v>7831</v>
      </c>
    </row>
    <row r="115" spans="1:16" s="154" customFormat="1" ht="11.25">
      <c r="A115" s="143" t="s">
        <v>6851</v>
      </c>
      <c r="B115" s="171"/>
      <c r="C115" s="171"/>
      <c r="D115" s="143" t="s">
        <v>6851</v>
      </c>
      <c r="E115" s="171"/>
      <c r="F115" s="171"/>
      <c r="G115" s="171"/>
      <c r="H115" s="171"/>
      <c r="I115" s="171"/>
      <c r="J115" s="171"/>
      <c r="K115" s="171"/>
      <c r="L115" s="171"/>
      <c r="M115" s="171"/>
      <c r="N115" s="154" t="s">
        <v>7906</v>
      </c>
    </row>
    <row r="116" spans="1:16" s="154" customFormat="1" ht="11.25">
      <c r="A116" s="143" t="s">
        <v>4827</v>
      </c>
      <c r="B116" s="154" t="s">
        <v>7889</v>
      </c>
      <c r="C116" s="154" t="s">
        <v>7831</v>
      </c>
      <c r="D116" s="143" t="s">
        <v>4827</v>
      </c>
      <c r="E116" s="154" t="s">
        <v>7889</v>
      </c>
      <c r="F116" s="154" t="s">
        <v>7831</v>
      </c>
      <c r="G116" s="154" t="s">
        <v>7875</v>
      </c>
      <c r="H116" s="154" t="s">
        <v>7831</v>
      </c>
      <c r="I116" s="154" t="s">
        <v>7888</v>
      </c>
      <c r="J116" s="154" t="s">
        <v>7831</v>
      </c>
      <c r="K116" s="154" t="s">
        <v>7901</v>
      </c>
      <c r="L116" s="154" t="s">
        <v>7902</v>
      </c>
      <c r="M116" s="154" t="s">
        <v>7903</v>
      </c>
      <c r="N116" s="176" t="s">
        <v>6242</v>
      </c>
      <c r="O116" s="175" t="s">
        <v>7091</v>
      </c>
      <c r="P116" s="176" t="s">
        <v>6261</v>
      </c>
    </row>
    <row r="120" spans="1:16" ht="15" customHeight="1">
      <c r="A120"/>
      <c r="B120" t="s">
        <v>7060</v>
      </c>
      <c r="D120" t="s">
        <v>7061</v>
      </c>
      <c r="F120" t="s">
        <v>5953</v>
      </c>
      <c r="H120" t="s">
        <v>5954</v>
      </c>
      <c r="J120" t="s">
        <v>5957</v>
      </c>
    </row>
    <row r="121" spans="1:16" ht="15" customHeight="1" thickBot="1">
      <c r="A121"/>
      <c r="B121" t="s">
        <v>7056</v>
      </c>
      <c r="C121" t="s">
        <v>7057</v>
      </c>
    </row>
    <row r="122" spans="1:16" ht="15" customHeight="1" thickBot="1">
      <c r="A122" s="126" t="s">
        <v>6296</v>
      </c>
      <c r="B122" t="s">
        <v>6626</v>
      </c>
      <c r="C122" t="s">
        <v>912</v>
      </c>
      <c r="D122" s="142"/>
    </row>
    <row r="123" spans="1:16" ht="15" customHeight="1" thickBot="1">
      <c r="A123" s="126" t="s">
        <v>5951</v>
      </c>
      <c r="B123" t="s">
        <v>6478</v>
      </c>
      <c r="C123" t="s">
        <v>7059</v>
      </c>
      <c r="D123" t="s">
        <v>6630</v>
      </c>
      <c r="E123" t="s">
        <v>6249</v>
      </c>
      <c r="F123" t="s">
        <v>6624</v>
      </c>
      <c r="G123" t="s">
        <v>5627</v>
      </c>
      <c r="H123" s="142"/>
    </row>
    <row r="124" spans="1:16" ht="15" customHeight="1" thickBot="1">
      <c r="A124" s="126" t="s">
        <v>950</v>
      </c>
      <c r="B124" t="s">
        <v>5650</v>
      </c>
      <c r="C124" t="s">
        <v>7058</v>
      </c>
      <c r="D124" t="s">
        <v>233</v>
      </c>
      <c r="E124" t="s">
        <v>7058</v>
      </c>
      <c r="F124" s="142"/>
    </row>
    <row r="125" spans="1:16" ht="15" customHeight="1" thickBot="1">
      <c r="A125" s="126" t="s">
        <v>6345</v>
      </c>
      <c r="B125" s="99" t="s">
        <v>5620</v>
      </c>
      <c r="C125" t="s">
        <v>5108</v>
      </c>
      <c r="D125" t="s">
        <v>6004</v>
      </c>
      <c r="E125" t="s">
        <v>159</v>
      </c>
      <c r="F125" s="142"/>
    </row>
    <row r="126" spans="1:16" ht="15" customHeight="1" thickBot="1">
      <c r="A126" s="126" t="s">
        <v>6782</v>
      </c>
      <c r="B126" t="s">
        <v>6744</v>
      </c>
      <c r="C126" t="s">
        <v>7058</v>
      </c>
      <c r="D126" s="142"/>
    </row>
    <row r="127" spans="1:16" ht="15" customHeight="1" thickBot="1">
      <c r="A127" s="126" t="s">
        <v>4673</v>
      </c>
      <c r="D127" s="142"/>
    </row>
    <row r="128" spans="1:16" ht="15" customHeight="1" thickBot="1">
      <c r="A128" s="126" t="s">
        <v>5763</v>
      </c>
      <c r="D128" s="142"/>
    </row>
    <row r="129" spans="1:12" ht="15" customHeight="1" thickBot="1">
      <c r="A129" s="126" t="s">
        <v>7053</v>
      </c>
      <c r="B129" t="s">
        <v>6687</v>
      </c>
      <c r="C129" t="s">
        <v>7058</v>
      </c>
      <c r="D129" t="s">
        <v>3795</v>
      </c>
      <c r="E129" t="s">
        <v>7058</v>
      </c>
      <c r="F129" s="142"/>
    </row>
    <row r="130" spans="1:12" ht="15" customHeight="1" thickBot="1">
      <c r="A130" s="126" t="s">
        <v>6851</v>
      </c>
      <c r="B130" t="s">
        <v>4553</v>
      </c>
      <c r="C130" t="s">
        <v>270</v>
      </c>
      <c r="D130" s="142"/>
    </row>
    <row r="131" spans="1:12" ht="15" customHeight="1" thickBot="1">
      <c r="A131" s="126" t="s">
        <v>618</v>
      </c>
      <c r="D131" s="142"/>
    </row>
    <row r="132" spans="1:12" ht="15" customHeight="1" thickBot="1">
      <c r="A132" s="126" t="s">
        <v>6278</v>
      </c>
      <c r="B132" t="s">
        <v>4458</v>
      </c>
      <c r="C132" t="s">
        <v>4004</v>
      </c>
      <c r="D132" t="s">
        <v>488</v>
      </c>
      <c r="E132" t="s">
        <v>3200</v>
      </c>
      <c r="F132" s="142"/>
    </row>
    <row r="133" spans="1:12" ht="15" customHeight="1" thickBot="1">
      <c r="A133" s="126" t="s">
        <v>1649</v>
      </c>
      <c r="D133" s="142"/>
    </row>
    <row r="134" spans="1:12" ht="15" customHeight="1" thickBot="1">
      <c r="A134" s="126" t="s">
        <v>4659</v>
      </c>
      <c r="B134" t="s">
        <v>6715</v>
      </c>
      <c r="C134" t="s">
        <v>7058</v>
      </c>
      <c r="D134" t="s">
        <v>7063</v>
      </c>
      <c r="E134" t="s">
        <v>7058</v>
      </c>
      <c r="F134" t="s">
        <v>6761</v>
      </c>
      <c r="G134" t="s">
        <v>7071</v>
      </c>
      <c r="H134" t="s">
        <v>7076</v>
      </c>
      <c r="I134" t="s">
        <v>7058</v>
      </c>
      <c r="J134" t="s">
        <v>6757</v>
      </c>
      <c r="K134" t="s">
        <v>7077</v>
      </c>
      <c r="L134" s="142"/>
    </row>
    <row r="135" spans="1:12" ht="15" customHeight="1" thickBot="1">
      <c r="A135" s="126" t="s">
        <v>6858</v>
      </c>
      <c r="B135" t="s">
        <v>6133</v>
      </c>
      <c r="C135" t="s">
        <v>7058</v>
      </c>
      <c r="D135" t="s">
        <v>356</v>
      </c>
      <c r="E135" t="s">
        <v>7064</v>
      </c>
      <c r="F135" s="142"/>
    </row>
    <row r="136" spans="1:12" ht="15" customHeight="1" thickBot="1">
      <c r="A136" s="141" t="s">
        <v>5765</v>
      </c>
      <c r="B136" t="s">
        <v>5176</v>
      </c>
      <c r="C136" t="s">
        <v>2333</v>
      </c>
      <c r="D136" t="s">
        <v>7065</v>
      </c>
      <c r="E136" t="s">
        <v>7066</v>
      </c>
      <c r="F136" t="s">
        <v>4452</v>
      </c>
      <c r="G136" t="s">
        <v>7072</v>
      </c>
      <c r="H136" s="142"/>
    </row>
    <row r="137" spans="1:12" ht="15" customHeight="1" thickBot="1">
      <c r="A137" s="126" t="s">
        <v>5266</v>
      </c>
      <c r="B137" t="s">
        <v>6765</v>
      </c>
      <c r="D137" t="s">
        <v>6058</v>
      </c>
      <c r="F137" t="s">
        <v>5141</v>
      </c>
      <c r="H137" s="142"/>
    </row>
    <row r="138" spans="1:12" ht="15" customHeight="1" thickBot="1">
      <c r="A138" s="126" t="s">
        <v>2610</v>
      </c>
      <c r="D138" s="142"/>
    </row>
    <row r="139" spans="1:12" ht="15" customHeight="1" thickBot="1">
      <c r="A139" s="126" t="s">
        <v>6868</v>
      </c>
      <c r="D139" s="142"/>
    </row>
    <row r="140" spans="1:12" ht="15" customHeight="1" thickBot="1">
      <c r="A140" s="126" t="s">
        <v>5776</v>
      </c>
      <c r="D140" s="142"/>
    </row>
    <row r="141" spans="1:12" ht="15" customHeight="1" thickBot="1">
      <c r="A141" s="126" t="s">
        <v>7054</v>
      </c>
      <c r="B141" t="s">
        <v>6610</v>
      </c>
      <c r="C141" t="s">
        <v>7058</v>
      </c>
      <c r="D141" t="s">
        <v>6616</v>
      </c>
      <c r="E141" t="s">
        <v>7058</v>
      </c>
      <c r="F141" t="s">
        <v>7073</v>
      </c>
      <c r="G141" t="s">
        <v>7071</v>
      </c>
      <c r="H141" s="142"/>
    </row>
    <row r="142" spans="1:12" ht="15" customHeight="1" thickBot="1">
      <c r="A142" s="126" t="s">
        <v>4255</v>
      </c>
      <c r="B142" t="s">
        <v>6741</v>
      </c>
      <c r="C142" t="s">
        <v>278</v>
      </c>
      <c r="D142" t="s">
        <v>7067</v>
      </c>
      <c r="E142" t="s">
        <v>7068</v>
      </c>
      <c r="F142" s="142"/>
    </row>
    <row r="143" spans="1:12" ht="15" customHeight="1" thickBot="1">
      <c r="A143" s="126" t="s">
        <v>7055</v>
      </c>
      <c r="B143" t="s">
        <v>6728</v>
      </c>
      <c r="C143" t="s">
        <v>7058</v>
      </c>
      <c r="D143" t="s">
        <v>7069</v>
      </c>
      <c r="E143" t="s">
        <v>7058</v>
      </c>
      <c r="F143" t="s">
        <v>890</v>
      </c>
      <c r="G143" t="s">
        <v>7071</v>
      </c>
      <c r="H143" s="142"/>
    </row>
    <row r="144" spans="1:12" ht="15" customHeight="1" thickBot="1">
      <c r="A144" s="126" t="s">
        <v>4827</v>
      </c>
      <c r="B144" t="s">
        <v>7062</v>
      </c>
      <c r="C144" t="s">
        <v>295</v>
      </c>
      <c r="D144" t="s">
        <v>6261</v>
      </c>
      <c r="E144" t="s">
        <v>7074</v>
      </c>
      <c r="F144" t="s">
        <v>294</v>
      </c>
      <c r="G144" t="s">
        <v>7075</v>
      </c>
      <c r="H144" t="s">
        <v>6559</v>
      </c>
      <c r="I144" t="s">
        <v>7078</v>
      </c>
      <c r="J144" t="s">
        <v>4388</v>
      </c>
      <c r="K144" t="s">
        <v>5669</v>
      </c>
    </row>
    <row r="145" spans="1:21" ht="15" customHeight="1" thickBot="1">
      <c r="A145" s="126" t="s">
        <v>1490</v>
      </c>
      <c r="B145" t="s">
        <v>2447</v>
      </c>
      <c r="C145" t="s">
        <v>5736</v>
      </c>
      <c r="D145" t="s">
        <v>5046</v>
      </c>
      <c r="E145" t="s">
        <v>7070</v>
      </c>
      <c r="F145" t="s">
        <v>5641</v>
      </c>
      <c r="G145" t="s">
        <v>2545</v>
      </c>
      <c r="H145" s="142"/>
    </row>
    <row r="149" spans="1:21" ht="20.25">
      <c r="F149" s="9" t="s">
        <v>6440</v>
      </c>
      <c r="J149" s="9"/>
      <c r="N149" s="9"/>
    </row>
    <row r="151" spans="1:21">
      <c r="F151" s="113" t="s">
        <v>6436</v>
      </c>
      <c r="J151" s="111"/>
      <c r="N151" s="111"/>
    </row>
    <row r="152" spans="1:21">
      <c r="L152" s="8"/>
      <c r="P152" s="8"/>
    </row>
    <row r="153" spans="1:21">
      <c r="L153" s="8"/>
      <c r="P153" s="8"/>
    </row>
    <row r="154" spans="1:21">
      <c r="B154" t="s">
        <v>5927</v>
      </c>
      <c r="D154" s="10" t="s">
        <v>5924</v>
      </c>
      <c r="E154" s="10" t="s">
        <v>5923</v>
      </c>
      <c r="F154" t="s">
        <v>5926</v>
      </c>
      <c r="H154" s="10" t="s">
        <v>5924</v>
      </c>
      <c r="I154" s="10" t="s">
        <v>5923</v>
      </c>
      <c r="J154" t="s">
        <v>5925</v>
      </c>
      <c r="L154" s="10" t="s">
        <v>5924</v>
      </c>
      <c r="M154" s="10" t="s">
        <v>5923</v>
      </c>
      <c r="N154" t="s">
        <v>6438</v>
      </c>
      <c r="P154" s="10" t="s">
        <v>5924</v>
      </c>
      <c r="Q154" s="10" t="s">
        <v>5923</v>
      </c>
      <c r="R154" t="s">
        <v>6439</v>
      </c>
      <c r="T154" s="10" t="s">
        <v>5924</v>
      </c>
      <c r="U154" s="10" t="s">
        <v>5923</v>
      </c>
    </row>
    <row r="156" spans="1:21" ht="15">
      <c r="B156" t="s">
        <v>6345</v>
      </c>
      <c r="C156" s="10"/>
      <c r="D156" s="99" t="s">
        <v>5741</v>
      </c>
      <c r="E156" s="99" t="s">
        <v>4486</v>
      </c>
      <c r="F156" t="s">
        <v>6345</v>
      </c>
      <c r="G156" s="10"/>
      <c r="H156" t="s">
        <v>5494</v>
      </c>
      <c r="I156" s="99" t="s">
        <v>4957</v>
      </c>
      <c r="J156" s="105" t="s">
        <v>6345</v>
      </c>
      <c r="K156" s="10"/>
      <c r="L156" s="99" t="s">
        <v>5108</v>
      </c>
      <c r="M156" s="99" t="s">
        <v>5746</v>
      </c>
      <c r="N156" s="105" t="s">
        <v>6345</v>
      </c>
      <c r="O156" s="10"/>
      <c r="P156" t="s">
        <v>5723</v>
      </c>
      <c r="Q156" s="99" t="s">
        <v>5701</v>
      </c>
      <c r="R156" s="105" t="s">
        <v>5776</v>
      </c>
      <c r="S156" s="10"/>
      <c r="T156" s="99" t="s">
        <v>4553</v>
      </c>
      <c r="U156" s="99" t="s">
        <v>450</v>
      </c>
    </row>
    <row r="157" spans="1:21" ht="15">
      <c r="B157" t="s">
        <v>6306</v>
      </c>
      <c r="C157" s="10"/>
      <c r="D157" t="s">
        <v>5423</v>
      </c>
      <c r="E157" t="s">
        <v>5922</v>
      </c>
      <c r="F157" t="s">
        <v>6306</v>
      </c>
      <c r="G157" s="10"/>
      <c r="H157" s="59" t="s">
        <v>6437</v>
      </c>
      <c r="J157" s="105" t="s">
        <v>6306</v>
      </c>
      <c r="K157" s="10"/>
      <c r="L157" s="59" t="s">
        <v>6437</v>
      </c>
      <c r="N157" s="105" t="s">
        <v>6306</v>
      </c>
      <c r="O157" s="10"/>
      <c r="P157" s="59" t="s">
        <v>6437</v>
      </c>
      <c r="R157" s="105" t="s">
        <v>4827</v>
      </c>
      <c r="S157" s="10"/>
      <c r="T157" t="s">
        <v>5095</v>
      </c>
      <c r="U157" s="99" t="s">
        <v>5922</v>
      </c>
    </row>
    <row r="158" spans="1:21" ht="15">
      <c r="B158" t="s">
        <v>1654</v>
      </c>
      <c r="C158" s="10"/>
      <c r="D158" s="99" t="s">
        <v>5704</v>
      </c>
      <c r="E158" s="99" t="s">
        <v>5555</v>
      </c>
      <c r="F158" t="s">
        <v>1654</v>
      </c>
      <c r="G158" s="10"/>
      <c r="H158" t="s">
        <v>5563</v>
      </c>
      <c r="I158" s="99" t="s">
        <v>5458</v>
      </c>
      <c r="J158" s="105" t="s">
        <v>1654</v>
      </c>
      <c r="K158" s="10"/>
      <c r="L158" s="99" t="s">
        <v>6437</v>
      </c>
      <c r="M158" s="99"/>
      <c r="N158" s="105" t="s">
        <v>1654</v>
      </c>
      <c r="O158" s="10"/>
      <c r="P158" s="99" t="s">
        <v>6437</v>
      </c>
      <c r="Q158" s="99"/>
      <c r="R158" s="105" t="s">
        <v>5765</v>
      </c>
      <c r="S158" s="10"/>
      <c r="T158" t="s">
        <v>4317</v>
      </c>
      <c r="U158" s="99" t="s">
        <v>4414</v>
      </c>
    </row>
    <row r="159" spans="1:21" ht="15">
      <c r="B159" t="s">
        <v>5763</v>
      </c>
      <c r="C159" s="10"/>
      <c r="D159" s="99" t="s">
        <v>6437</v>
      </c>
      <c r="E159" s="112"/>
      <c r="F159" t="s">
        <v>5763</v>
      </c>
      <c r="G159" s="10"/>
      <c r="H159" s="99" t="s">
        <v>6437</v>
      </c>
      <c r="I159" s="112"/>
      <c r="J159" s="105" t="s">
        <v>5763</v>
      </c>
      <c r="K159" s="10"/>
      <c r="L159" s="99" t="s">
        <v>6437</v>
      </c>
      <c r="M159" s="112"/>
      <c r="N159" s="105" t="s">
        <v>5763</v>
      </c>
      <c r="O159" s="10"/>
      <c r="P159" s="99" t="s">
        <v>6437</v>
      </c>
      <c r="Q159" s="112"/>
      <c r="R159" s="105" t="s">
        <v>1490</v>
      </c>
      <c r="S159" s="10"/>
      <c r="T159" t="s">
        <v>5717</v>
      </c>
      <c r="U159" s="99" t="s">
        <v>4624</v>
      </c>
    </row>
    <row r="160" spans="1:21" ht="15">
      <c r="A160" s="8">
        <v>1</v>
      </c>
      <c r="B160" t="s">
        <v>5951</v>
      </c>
      <c r="C160" s="10"/>
      <c r="D160" t="s">
        <v>6019</v>
      </c>
      <c r="E160" s="99" t="s">
        <v>5609</v>
      </c>
      <c r="F160" t="s">
        <v>5951</v>
      </c>
      <c r="G160" s="10"/>
      <c r="H160" s="59" t="s">
        <v>6437</v>
      </c>
      <c r="I160" s="99"/>
      <c r="J160" s="105" t="s">
        <v>5951</v>
      </c>
      <c r="K160" s="10"/>
      <c r="L160" s="59" t="s">
        <v>6437</v>
      </c>
      <c r="M160" s="99"/>
      <c r="N160" s="105" t="s">
        <v>5951</v>
      </c>
      <c r="O160" s="10"/>
      <c r="P160" s="59" t="s">
        <v>6437</v>
      </c>
      <c r="Q160" s="99"/>
      <c r="R160" s="105" t="s">
        <v>4827</v>
      </c>
      <c r="S160" s="10"/>
      <c r="T160" t="s">
        <v>6024</v>
      </c>
      <c r="U160" s="99" t="s">
        <v>5922</v>
      </c>
    </row>
    <row r="161" spans="1:21" ht="15">
      <c r="A161" s="8">
        <v>2</v>
      </c>
      <c r="B161" t="s">
        <v>2610</v>
      </c>
      <c r="C161" s="10"/>
      <c r="D161" t="s">
        <v>4494</v>
      </c>
      <c r="E161" s="99" t="s">
        <v>2841</v>
      </c>
      <c r="F161" t="s">
        <v>2610</v>
      </c>
      <c r="G161" s="10"/>
      <c r="H161" s="99" t="s">
        <v>6437</v>
      </c>
      <c r="I161" s="99"/>
      <c r="J161" s="105" t="s">
        <v>2610</v>
      </c>
      <c r="K161" s="10"/>
      <c r="L161" s="99" t="s">
        <v>6437</v>
      </c>
      <c r="M161" s="99"/>
      <c r="N161" s="105" t="s">
        <v>2610</v>
      </c>
      <c r="O161" s="10"/>
      <c r="P161" s="99" t="s">
        <v>6437</v>
      </c>
      <c r="Q161" s="99"/>
      <c r="R161" s="105" t="s">
        <v>5765</v>
      </c>
      <c r="S161" s="10"/>
      <c r="T161" t="s">
        <v>4484</v>
      </c>
      <c r="U161" s="99" t="s">
        <v>5157</v>
      </c>
    </row>
    <row r="162" spans="1:21" ht="15">
      <c r="A162" s="8">
        <v>3</v>
      </c>
      <c r="B162" t="s">
        <v>4659</v>
      </c>
      <c r="C162" s="10"/>
      <c r="D162" t="s">
        <v>5064</v>
      </c>
      <c r="E162" s="59" t="s">
        <v>5922</v>
      </c>
      <c r="F162" t="s">
        <v>4659</v>
      </c>
      <c r="G162" s="59"/>
      <c r="H162" t="s">
        <v>369</v>
      </c>
      <c r="I162" s="59" t="s">
        <v>5922</v>
      </c>
      <c r="J162" s="105" t="s">
        <v>4659</v>
      </c>
      <c r="K162" s="10"/>
      <c r="L162" t="s">
        <v>6147</v>
      </c>
      <c r="M162" s="99" t="s">
        <v>1333</v>
      </c>
      <c r="N162" s="105" t="s">
        <v>4659</v>
      </c>
      <c r="O162" s="10"/>
      <c r="P162" s="100" t="s">
        <v>6437</v>
      </c>
      <c r="Q162" s="59"/>
      <c r="R162" s="105" t="s">
        <v>1490</v>
      </c>
      <c r="S162" s="10"/>
      <c r="T162" t="s">
        <v>6098</v>
      </c>
      <c r="U162" s="99"/>
    </row>
    <row r="163" spans="1:21" ht="15">
      <c r="A163" s="8">
        <v>4</v>
      </c>
      <c r="B163" t="s">
        <v>618</v>
      </c>
      <c r="C163" s="10"/>
      <c r="D163" t="s">
        <v>6214</v>
      </c>
      <c r="E163" s="101" t="s">
        <v>5007</v>
      </c>
      <c r="F163" t="s">
        <v>618</v>
      </c>
      <c r="G163" s="10"/>
      <c r="H163" s="99" t="s">
        <v>6437</v>
      </c>
      <c r="I163" s="101"/>
      <c r="J163" s="105" t="s">
        <v>618</v>
      </c>
      <c r="K163" s="10"/>
      <c r="L163" s="99" t="s">
        <v>6437</v>
      </c>
      <c r="M163" s="101"/>
      <c r="N163" s="105" t="s">
        <v>618</v>
      </c>
      <c r="O163" s="10"/>
      <c r="P163" s="99" t="s">
        <v>6437</v>
      </c>
      <c r="Q163" s="101"/>
      <c r="R163" s="105" t="s">
        <v>4827</v>
      </c>
      <c r="S163" s="10"/>
      <c r="T163" t="s">
        <v>4003</v>
      </c>
      <c r="U163" s="99" t="s">
        <v>1317</v>
      </c>
    </row>
    <row r="164" spans="1:21" ht="15">
      <c r="A164" s="8">
        <v>5</v>
      </c>
      <c r="B164" t="s">
        <v>5266</v>
      </c>
      <c r="C164" s="10"/>
      <c r="D164" s="99" t="s">
        <v>5671</v>
      </c>
      <c r="E164" s="59" t="s">
        <v>5922</v>
      </c>
      <c r="F164" t="s">
        <v>5266</v>
      </c>
      <c r="G164" s="10"/>
      <c r="H164" t="s">
        <v>6270</v>
      </c>
      <c r="I164" s="59" t="s">
        <v>5922</v>
      </c>
      <c r="J164" s="105" t="s">
        <v>5266</v>
      </c>
      <c r="K164" s="10"/>
      <c r="L164" t="s">
        <v>6005</v>
      </c>
      <c r="M164" s="59" t="s">
        <v>5922</v>
      </c>
      <c r="N164" s="105" t="s">
        <v>5266</v>
      </c>
      <c r="O164" s="10"/>
      <c r="P164" t="s">
        <v>5631</v>
      </c>
      <c r="Q164" s="59" t="s">
        <v>5922</v>
      </c>
      <c r="R164" s="105" t="s">
        <v>4827</v>
      </c>
      <c r="S164" s="10"/>
      <c r="T164" s="99" t="s">
        <v>869</v>
      </c>
      <c r="U164" s="99" t="s">
        <v>4039</v>
      </c>
    </row>
    <row r="165" spans="1:21" ht="15">
      <c r="A165" s="8">
        <v>6</v>
      </c>
      <c r="B165" t="s">
        <v>2565</v>
      </c>
      <c r="C165" s="10"/>
      <c r="D165" t="s">
        <v>5628</v>
      </c>
      <c r="E165" s="59" t="s">
        <v>5922</v>
      </c>
      <c r="F165" t="s">
        <v>2565</v>
      </c>
      <c r="G165" s="10"/>
      <c r="H165" s="99" t="s">
        <v>2357</v>
      </c>
      <c r="I165" s="59" t="s">
        <v>5922</v>
      </c>
      <c r="J165" s="105" t="s">
        <v>2565</v>
      </c>
      <c r="K165" s="10"/>
      <c r="L165" t="s">
        <v>5447</v>
      </c>
      <c r="M165" s="59" t="s">
        <v>5922</v>
      </c>
      <c r="N165" s="105" t="s">
        <v>2565</v>
      </c>
      <c r="O165" s="10"/>
      <c r="P165" s="99" t="s">
        <v>6437</v>
      </c>
      <c r="Q165" s="59"/>
      <c r="R165" s="105" t="s">
        <v>1736</v>
      </c>
      <c r="S165" s="10"/>
      <c r="T165" t="s">
        <v>6442</v>
      </c>
      <c r="U165" s="59" t="s">
        <v>6443</v>
      </c>
    </row>
    <row r="166" spans="1:21" ht="15">
      <c r="A166" s="8">
        <v>7</v>
      </c>
      <c r="B166" t="s">
        <v>1736</v>
      </c>
      <c r="C166" s="10"/>
      <c r="D166" t="s">
        <v>4449</v>
      </c>
      <c r="E166" s="99" t="s">
        <v>4372</v>
      </c>
      <c r="F166" t="s">
        <v>1736</v>
      </c>
      <c r="G166" s="10"/>
      <c r="H166" t="s">
        <v>5745</v>
      </c>
      <c r="I166" s="99" t="s">
        <v>819</v>
      </c>
      <c r="J166" s="105" t="s">
        <v>1736</v>
      </c>
      <c r="K166" s="10"/>
      <c r="L166" s="101" t="s">
        <v>6290</v>
      </c>
      <c r="M166" s="99" t="s">
        <v>2642</v>
      </c>
      <c r="N166" s="105" t="s">
        <v>1736</v>
      </c>
      <c r="O166" s="10"/>
      <c r="P166" s="59" t="s">
        <v>6437</v>
      </c>
      <c r="Q166" s="99"/>
      <c r="R166" s="105"/>
      <c r="S166" s="10"/>
      <c r="T166" s="99"/>
      <c r="U166" s="59"/>
    </row>
    <row r="167" spans="1:21" ht="15">
      <c r="A167" s="8">
        <v>8</v>
      </c>
      <c r="B167" t="s">
        <v>952</v>
      </c>
      <c r="C167" s="10"/>
      <c r="D167" s="59" t="s">
        <v>6437</v>
      </c>
      <c r="E167" s="59"/>
      <c r="F167" t="s">
        <v>952</v>
      </c>
      <c r="G167" s="10"/>
      <c r="H167" s="59" t="s">
        <v>6437</v>
      </c>
      <c r="I167" s="59"/>
      <c r="J167" s="105" t="s">
        <v>952</v>
      </c>
      <c r="K167" s="10"/>
      <c r="L167" s="59" t="s">
        <v>6437</v>
      </c>
      <c r="M167" s="59"/>
      <c r="N167" s="105" t="s">
        <v>952</v>
      </c>
      <c r="O167" s="10"/>
      <c r="P167" s="59" t="s">
        <v>6437</v>
      </c>
      <c r="Q167" s="59"/>
      <c r="R167" s="105"/>
      <c r="S167" s="10"/>
      <c r="T167" s="59"/>
      <c r="U167" s="99"/>
    </row>
    <row r="168" spans="1:21" ht="15">
      <c r="A168" s="8">
        <v>9</v>
      </c>
      <c r="B168" t="s">
        <v>950</v>
      </c>
      <c r="C168" s="10"/>
      <c r="D168" t="s">
        <v>5994</v>
      </c>
      <c r="E168" s="59" t="s">
        <v>5922</v>
      </c>
      <c r="F168" t="s">
        <v>950</v>
      </c>
      <c r="G168" s="10"/>
      <c r="H168" s="59" t="s">
        <v>6437</v>
      </c>
      <c r="I168" s="59"/>
      <c r="J168" s="105" t="s">
        <v>950</v>
      </c>
      <c r="K168" s="10"/>
      <c r="L168" s="59" t="s">
        <v>6437</v>
      </c>
      <c r="M168" s="59"/>
      <c r="N168" s="105" t="s">
        <v>950</v>
      </c>
      <c r="O168" s="10"/>
      <c r="P168" s="59" t="s">
        <v>6437</v>
      </c>
      <c r="Q168" s="59"/>
      <c r="R168" s="105"/>
      <c r="S168" s="10"/>
      <c r="T168" s="59"/>
      <c r="U168" s="59"/>
    </row>
    <row r="169" spans="1:21" ht="15">
      <c r="A169" s="8">
        <v>10</v>
      </c>
      <c r="B169" t="s">
        <v>5776</v>
      </c>
      <c r="C169" s="10"/>
      <c r="D169" t="s">
        <v>6138</v>
      </c>
      <c r="E169" s="59" t="s">
        <v>5922</v>
      </c>
      <c r="F169" t="s">
        <v>5776</v>
      </c>
      <c r="G169" s="10"/>
      <c r="H169" t="s">
        <v>6159</v>
      </c>
      <c r="I169" s="59" t="s">
        <v>5922</v>
      </c>
      <c r="J169" s="105" t="s">
        <v>5776</v>
      </c>
      <c r="K169" s="10"/>
      <c r="L169" t="s">
        <v>5129</v>
      </c>
      <c r="M169" s="59" t="s">
        <v>5922</v>
      </c>
      <c r="N169" s="105" t="s">
        <v>5776</v>
      </c>
      <c r="O169" s="10"/>
      <c r="P169" t="s">
        <v>6084</v>
      </c>
      <c r="Q169" s="99" t="s">
        <v>5650</v>
      </c>
      <c r="R169" s="105"/>
      <c r="S169" s="10"/>
      <c r="T169" s="59"/>
      <c r="U169" s="59"/>
    </row>
    <row r="170" spans="1:21" ht="15">
      <c r="A170" s="8">
        <v>11</v>
      </c>
      <c r="B170" t="s">
        <v>715</v>
      </c>
      <c r="C170" s="10"/>
      <c r="D170" t="s">
        <v>6110</v>
      </c>
      <c r="E170" s="59" t="s">
        <v>5922</v>
      </c>
      <c r="F170" t="s">
        <v>715</v>
      </c>
      <c r="G170" s="10"/>
      <c r="H170" t="s">
        <v>6101</v>
      </c>
      <c r="I170" s="101" t="s">
        <v>4994</v>
      </c>
      <c r="J170" s="105" t="s">
        <v>715</v>
      </c>
      <c r="K170" s="10"/>
      <c r="L170" t="s">
        <v>4074</v>
      </c>
      <c r="M170" s="101" t="s">
        <v>4115</v>
      </c>
      <c r="N170" s="105" t="s">
        <v>715</v>
      </c>
      <c r="O170" s="10"/>
      <c r="P170" t="s">
        <v>6437</v>
      </c>
      <c r="Q170" s="101"/>
      <c r="R170" s="105"/>
      <c r="S170" s="10"/>
      <c r="T170" s="99"/>
      <c r="U170" s="59"/>
    </row>
    <row r="171" spans="1:21" ht="15">
      <c r="A171" s="8">
        <v>12</v>
      </c>
      <c r="B171" t="s">
        <v>4665</v>
      </c>
      <c r="C171" s="10"/>
      <c r="D171" t="s">
        <v>3771</v>
      </c>
      <c r="E171" s="59" t="s">
        <v>5922</v>
      </c>
      <c r="F171" t="s">
        <v>4665</v>
      </c>
      <c r="G171" s="10"/>
      <c r="H171" t="s">
        <v>6220</v>
      </c>
      <c r="I171" s="59" t="s">
        <v>5922</v>
      </c>
      <c r="J171" s="105" t="s">
        <v>4665</v>
      </c>
      <c r="K171" s="10"/>
      <c r="L171" s="59" t="s">
        <v>6437</v>
      </c>
      <c r="M171" s="59"/>
      <c r="N171" s="105" t="s">
        <v>4665</v>
      </c>
      <c r="O171" s="10"/>
      <c r="P171" s="59" t="s">
        <v>6437</v>
      </c>
      <c r="Q171" s="59"/>
      <c r="R171" s="105"/>
      <c r="S171" s="10"/>
      <c r="U171" s="101"/>
    </row>
    <row r="172" spans="1:21" ht="15">
      <c r="A172" s="8">
        <v>13</v>
      </c>
      <c r="B172" t="s">
        <v>4255</v>
      </c>
      <c r="C172" s="10"/>
      <c r="D172" s="99" t="s">
        <v>6437</v>
      </c>
      <c r="E172" s="112"/>
      <c r="F172" t="s">
        <v>4255</v>
      </c>
      <c r="G172" s="10"/>
      <c r="H172" s="99" t="s">
        <v>6437</v>
      </c>
      <c r="I172" s="112"/>
      <c r="J172" s="105" t="s">
        <v>4255</v>
      </c>
      <c r="K172" s="10"/>
      <c r="L172" s="99" t="s">
        <v>6437</v>
      </c>
      <c r="M172" s="112"/>
      <c r="N172" s="105" t="s">
        <v>4255</v>
      </c>
      <c r="O172" s="10"/>
      <c r="P172" s="99" t="s">
        <v>6437</v>
      </c>
      <c r="Q172" s="112"/>
      <c r="R172" s="105"/>
      <c r="S172" s="10"/>
      <c r="T172" s="59"/>
      <c r="U172" s="59"/>
    </row>
    <row r="173" spans="1:21" ht="15">
      <c r="A173" s="8">
        <v>14</v>
      </c>
      <c r="B173" t="s">
        <v>4827</v>
      </c>
      <c r="C173" s="80"/>
      <c r="D173" t="s">
        <v>6075</v>
      </c>
      <c r="E173" s="59" t="s">
        <v>5922</v>
      </c>
      <c r="F173" t="s">
        <v>4827</v>
      </c>
      <c r="G173" s="80"/>
      <c r="H173" t="s">
        <v>6096</v>
      </c>
      <c r="I173" s="59" t="s">
        <v>5922</v>
      </c>
      <c r="J173" s="105" t="s">
        <v>4827</v>
      </c>
      <c r="K173" s="80"/>
      <c r="L173" t="s">
        <v>295</v>
      </c>
      <c r="M173" s="59" t="s">
        <v>5922</v>
      </c>
      <c r="N173" s="105" t="s">
        <v>4827</v>
      </c>
      <c r="O173" s="80"/>
      <c r="P173" t="s">
        <v>5071</v>
      </c>
      <c r="Q173" s="59" t="s">
        <v>5922</v>
      </c>
      <c r="R173" s="105"/>
      <c r="S173" s="10"/>
      <c r="T173" s="99"/>
      <c r="U173" s="112"/>
    </row>
    <row r="174" spans="1:21" ht="15">
      <c r="A174" s="8">
        <v>15</v>
      </c>
      <c r="B174" s="10" t="s">
        <v>5765</v>
      </c>
      <c r="C174" s="10"/>
      <c r="D174" s="99" t="s">
        <v>5149</v>
      </c>
      <c r="E174" s="99" t="s">
        <v>5659</v>
      </c>
      <c r="F174" s="10" t="s">
        <v>5765</v>
      </c>
      <c r="G174" s="10"/>
      <c r="H174" t="s">
        <v>5976</v>
      </c>
      <c r="I174" s="99" t="s">
        <v>5730</v>
      </c>
      <c r="J174" s="105" t="s">
        <v>5765</v>
      </c>
      <c r="K174" s="10"/>
      <c r="L174" s="99" t="s">
        <v>1009</v>
      </c>
      <c r="M174" s="99" t="s">
        <v>4637</v>
      </c>
      <c r="N174" s="105" t="s">
        <v>5765</v>
      </c>
      <c r="O174" s="10"/>
      <c r="P174" t="s">
        <v>454</v>
      </c>
      <c r="Q174" s="99" t="s">
        <v>5231</v>
      </c>
      <c r="R174" s="105"/>
      <c r="S174" s="80"/>
      <c r="T174" s="99"/>
      <c r="U174" s="59"/>
    </row>
    <row r="175" spans="1:21" ht="15">
      <c r="A175" s="8">
        <v>16</v>
      </c>
      <c r="B175" t="s">
        <v>6278</v>
      </c>
      <c r="C175" s="10"/>
      <c r="D175" s="99" t="s">
        <v>5215</v>
      </c>
      <c r="E175" s="59" t="s">
        <v>5922</v>
      </c>
      <c r="F175" t="s">
        <v>6278</v>
      </c>
      <c r="G175" s="10"/>
      <c r="H175" t="s">
        <v>6224</v>
      </c>
      <c r="I175" s="59" t="s">
        <v>5922</v>
      </c>
      <c r="J175" s="105" t="s">
        <v>6278</v>
      </c>
      <c r="K175" s="10"/>
      <c r="L175" t="s">
        <v>4468</v>
      </c>
      <c r="M175" s="99" t="s">
        <v>2334</v>
      </c>
      <c r="N175" s="105" t="s">
        <v>6278</v>
      </c>
      <c r="O175" s="10"/>
      <c r="P175" s="99" t="s">
        <v>6437</v>
      </c>
      <c r="Q175" s="59"/>
      <c r="R175" s="105"/>
      <c r="S175" s="10"/>
      <c r="T175" s="99"/>
      <c r="U175" s="99"/>
    </row>
    <row r="176" spans="1:21" ht="15">
      <c r="A176" s="8">
        <v>17</v>
      </c>
      <c r="B176" t="s">
        <v>1649</v>
      </c>
      <c r="C176" s="10"/>
      <c r="D176" s="99" t="s">
        <v>6437</v>
      </c>
      <c r="E176" s="112"/>
      <c r="F176" t="s">
        <v>1649</v>
      </c>
      <c r="G176" s="10"/>
      <c r="H176" s="99" t="s">
        <v>6437</v>
      </c>
      <c r="I176" s="112"/>
      <c r="J176" s="105" t="s">
        <v>1649</v>
      </c>
      <c r="K176" s="10"/>
      <c r="L176" s="99" t="s">
        <v>6437</v>
      </c>
      <c r="M176" s="112"/>
      <c r="N176" s="105" t="s">
        <v>1649</v>
      </c>
      <c r="O176" s="10"/>
      <c r="P176" s="99" t="s">
        <v>6437</v>
      </c>
      <c r="Q176" s="112"/>
      <c r="R176" s="105"/>
      <c r="S176" s="10"/>
      <c r="T176" s="99"/>
      <c r="U176" s="59"/>
    </row>
    <row r="177" spans="1:21" ht="15">
      <c r="A177" s="8">
        <v>18</v>
      </c>
      <c r="B177" t="s">
        <v>4673</v>
      </c>
      <c r="C177" s="10"/>
      <c r="D177" s="99" t="s">
        <v>177</v>
      </c>
      <c r="E177" s="99" t="s">
        <v>2413</v>
      </c>
      <c r="F177" t="s">
        <v>4673</v>
      </c>
      <c r="G177" s="10"/>
      <c r="H177" s="99" t="s">
        <v>6437</v>
      </c>
      <c r="I177" s="99"/>
      <c r="J177" s="105" t="s">
        <v>4673</v>
      </c>
      <c r="K177" s="10"/>
      <c r="L177" s="59" t="s">
        <v>6437</v>
      </c>
      <c r="M177" s="99"/>
      <c r="N177" s="105" t="s">
        <v>4673</v>
      </c>
      <c r="O177" s="10"/>
      <c r="P177" s="59" t="s">
        <v>6437</v>
      </c>
      <c r="Q177" s="99"/>
      <c r="R177" s="105"/>
      <c r="S177" s="10"/>
      <c r="T177" s="99"/>
      <c r="U177" s="112"/>
    </row>
    <row r="178" spans="1:21" ht="15">
      <c r="A178" s="8">
        <v>19</v>
      </c>
      <c r="B178" t="s">
        <v>1490</v>
      </c>
      <c r="C178" s="10"/>
      <c r="D178" t="s">
        <v>6054</v>
      </c>
      <c r="E178" s="59" t="s">
        <v>5922</v>
      </c>
      <c r="F178" t="s">
        <v>1490</v>
      </c>
      <c r="G178" s="10"/>
      <c r="H178" t="s">
        <v>6016</v>
      </c>
      <c r="I178" s="99" t="s">
        <v>5611</v>
      </c>
      <c r="J178" s="105" t="s">
        <v>1490</v>
      </c>
      <c r="K178" s="10"/>
      <c r="L178" t="s">
        <v>2116</v>
      </c>
      <c r="M178" s="99" t="s">
        <v>551</v>
      </c>
      <c r="N178" s="105" t="s">
        <v>1490</v>
      </c>
      <c r="O178" s="10"/>
      <c r="P178" t="s">
        <v>148</v>
      </c>
      <c r="Q178" s="99" t="s">
        <v>842</v>
      </c>
      <c r="R178" s="105"/>
      <c r="S178" s="10"/>
      <c r="T178" s="59"/>
      <c r="U178" s="99"/>
    </row>
    <row r="179" spans="1:21" ht="15">
      <c r="A179" s="8">
        <v>20</v>
      </c>
      <c r="B179" t="s">
        <v>934</v>
      </c>
      <c r="C179" s="10"/>
      <c r="D179" t="s">
        <v>5553</v>
      </c>
      <c r="E179" s="59" t="s">
        <v>5922</v>
      </c>
      <c r="F179" t="s">
        <v>934</v>
      </c>
      <c r="G179" s="10"/>
      <c r="H179" t="s">
        <v>5982</v>
      </c>
      <c r="I179" s="59" t="s">
        <v>5922</v>
      </c>
      <c r="J179" s="105" t="s">
        <v>934</v>
      </c>
      <c r="K179" s="10"/>
      <c r="L179" s="99" t="s">
        <v>6437</v>
      </c>
      <c r="M179" s="59"/>
      <c r="N179" s="105" t="s">
        <v>934</v>
      </c>
      <c r="O179" s="10"/>
      <c r="P179" s="99" t="s">
        <v>6437</v>
      </c>
      <c r="Q179" s="59"/>
      <c r="R179" s="105"/>
      <c r="S179" s="10"/>
      <c r="T179" s="99"/>
      <c r="U179" s="59"/>
    </row>
    <row r="180" spans="1:21" ht="15">
      <c r="A180" s="8">
        <v>21</v>
      </c>
      <c r="R180" s="105"/>
      <c r="S180" s="10"/>
      <c r="T180" s="99"/>
      <c r="U180" s="59"/>
    </row>
    <row r="181" spans="1:21">
      <c r="A181" s="8">
        <v>22</v>
      </c>
    </row>
    <row r="182" spans="1:21">
      <c r="A182" s="8">
        <v>23</v>
      </c>
    </row>
    <row r="183" spans="1:21" ht="20.25">
      <c r="A183" s="8">
        <v>24</v>
      </c>
      <c r="F183" s="9" t="s">
        <v>6441</v>
      </c>
      <c r="J183" s="9"/>
      <c r="N183" s="9"/>
    </row>
    <row r="185" spans="1:21">
      <c r="F185" s="113" t="s">
        <v>5945</v>
      </c>
      <c r="J185" s="111"/>
      <c r="N185" s="111"/>
    </row>
    <row r="186" spans="1:21">
      <c r="L186" s="8"/>
      <c r="P186" s="8"/>
    </row>
    <row r="187" spans="1:21">
      <c r="L187" s="8"/>
      <c r="P187" s="8"/>
    </row>
    <row r="188" spans="1:21">
      <c r="B188" t="s">
        <v>5927</v>
      </c>
      <c r="D188" s="10" t="s">
        <v>5924</v>
      </c>
      <c r="E188" s="10" t="s">
        <v>5923</v>
      </c>
      <c r="F188" t="s">
        <v>5926</v>
      </c>
      <c r="H188" s="10" t="s">
        <v>5924</v>
      </c>
      <c r="I188" s="10" t="s">
        <v>5923</v>
      </c>
      <c r="J188" t="s">
        <v>5925</v>
      </c>
      <c r="L188" s="10" t="s">
        <v>5924</v>
      </c>
      <c r="M188" s="10" t="s">
        <v>5923</v>
      </c>
      <c r="P188" s="10"/>
      <c r="Q188" s="10"/>
    </row>
    <row r="189" spans="1:21">
      <c r="N189" s="10"/>
      <c r="P189" s="59"/>
    </row>
    <row r="190" spans="1:21" ht="15">
      <c r="B190" s="105" t="s">
        <v>5929</v>
      </c>
      <c r="C190" s="10"/>
      <c r="D190" s="59" t="s">
        <v>5922</v>
      </c>
      <c r="E190" s="59"/>
      <c r="F190" s="105" t="s">
        <v>5929</v>
      </c>
      <c r="G190" s="10"/>
      <c r="H190" s="59" t="s">
        <v>5922</v>
      </c>
      <c r="I190" s="59"/>
      <c r="J190" s="105" t="s">
        <v>5929</v>
      </c>
      <c r="K190" s="10"/>
      <c r="L190" t="s">
        <v>5922</v>
      </c>
      <c r="M190" s="59"/>
      <c r="N190" s="59"/>
      <c r="O190" s="59"/>
      <c r="P190" s="59"/>
    </row>
    <row r="191" spans="1:21" ht="15">
      <c r="B191" s="105" t="s">
        <v>1649</v>
      </c>
      <c r="C191" s="10"/>
      <c r="D191" s="59" t="s">
        <v>5922</v>
      </c>
      <c r="F191" s="105" t="s">
        <v>1649</v>
      </c>
      <c r="G191" s="10"/>
      <c r="H191" s="59" t="s">
        <v>5922</v>
      </c>
      <c r="I191" s="59"/>
      <c r="J191" s="105" t="s">
        <v>1649</v>
      </c>
      <c r="K191" s="10"/>
      <c r="L191" s="100" t="s">
        <v>5922</v>
      </c>
      <c r="N191" s="59"/>
      <c r="O191" s="10"/>
      <c r="P191" s="59"/>
    </row>
    <row r="192" spans="1:21" ht="15">
      <c r="B192" s="105" t="s">
        <v>4255</v>
      </c>
      <c r="C192" s="10"/>
      <c r="D192" s="99" t="s">
        <v>5704</v>
      </c>
      <c r="E192" s="59" t="s">
        <v>5931</v>
      </c>
      <c r="F192" s="105" t="s">
        <v>4255</v>
      </c>
      <c r="G192" s="10"/>
      <c r="H192" s="99" t="s">
        <v>5716</v>
      </c>
      <c r="I192" s="112" t="s">
        <v>203</v>
      </c>
      <c r="J192" s="105" t="s">
        <v>4255</v>
      </c>
      <c r="K192" s="10"/>
      <c r="L192" s="59" t="s">
        <v>5922</v>
      </c>
      <c r="M192" s="59"/>
      <c r="N192" s="59"/>
      <c r="O192" s="10"/>
      <c r="P192" s="59"/>
      <c r="Q192" s="10"/>
    </row>
    <row r="193" spans="1:17" ht="15">
      <c r="B193" s="105" t="s">
        <v>1736</v>
      </c>
      <c r="C193" s="10"/>
      <c r="D193" s="99" t="s">
        <v>1009</v>
      </c>
      <c r="E193" s="112" t="s">
        <v>419</v>
      </c>
      <c r="F193" s="105" t="s">
        <v>1736</v>
      </c>
      <c r="G193" s="10"/>
      <c r="H193" s="99" t="s">
        <v>5590</v>
      </c>
      <c r="I193" s="112" t="s">
        <v>1169</v>
      </c>
      <c r="J193" s="105" t="s">
        <v>1736</v>
      </c>
      <c r="K193" s="10"/>
      <c r="L193" s="99" t="s">
        <v>1000</v>
      </c>
      <c r="M193" s="112" t="s">
        <v>4502</v>
      </c>
      <c r="N193" s="59"/>
      <c r="O193" s="10"/>
      <c r="P193" s="59"/>
    </row>
    <row r="194" spans="1:17" ht="15">
      <c r="A194" s="8">
        <v>1</v>
      </c>
      <c r="B194" s="105" t="s">
        <v>618</v>
      </c>
      <c r="C194" s="10"/>
      <c r="D194" s="59" t="s">
        <v>5922</v>
      </c>
      <c r="E194" s="10"/>
      <c r="F194" s="105" t="s">
        <v>618</v>
      </c>
      <c r="G194" s="10"/>
      <c r="H194" s="10" t="s">
        <v>5922</v>
      </c>
      <c r="I194" s="10" t="s">
        <v>5922</v>
      </c>
      <c r="J194" s="105" t="s">
        <v>618</v>
      </c>
      <c r="K194" s="10"/>
      <c r="L194" s="59" t="s">
        <v>5922</v>
      </c>
      <c r="M194" s="59"/>
      <c r="N194" s="59"/>
      <c r="O194" s="10"/>
      <c r="P194" s="59"/>
      <c r="Q194" s="59"/>
    </row>
    <row r="195" spans="1:17" ht="15">
      <c r="A195" s="8">
        <v>2</v>
      </c>
      <c r="B195" s="105" t="s">
        <v>1654</v>
      </c>
      <c r="C195" s="10"/>
      <c r="D195" s="99" t="s">
        <v>5689</v>
      </c>
      <c r="E195" s="10" t="s">
        <v>5931</v>
      </c>
      <c r="F195" s="105" t="s">
        <v>1654</v>
      </c>
      <c r="G195" s="10"/>
      <c r="H195" s="99" t="s">
        <v>235</v>
      </c>
      <c r="I195" s="10" t="s">
        <v>5931</v>
      </c>
      <c r="J195" s="105" t="s">
        <v>1654</v>
      </c>
      <c r="K195" s="10"/>
      <c r="L195" s="99" t="s">
        <v>4605</v>
      </c>
      <c r="M195" s="59" t="s">
        <v>5931</v>
      </c>
      <c r="N195" s="10"/>
      <c r="O195" s="10"/>
      <c r="P195" s="100"/>
    </row>
    <row r="196" spans="1:17" ht="15">
      <c r="A196" s="8">
        <v>3</v>
      </c>
      <c r="B196" s="105" t="s">
        <v>715</v>
      </c>
      <c r="C196" s="10"/>
      <c r="D196" s="59" t="s">
        <v>5922</v>
      </c>
      <c r="E196" s="59"/>
      <c r="F196" s="105" t="s">
        <v>715</v>
      </c>
      <c r="G196" s="59"/>
      <c r="H196" s="59" t="s">
        <v>5922</v>
      </c>
      <c r="J196" s="105" t="s">
        <v>715</v>
      </c>
      <c r="K196" s="10"/>
      <c r="L196" s="100" t="s">
        <v>5922</v>
      </c>
      <c r="M196" s="59"/>
      <c r="N196" s="59"/>
      <c r="O196" s="10"/>
      <c r="P196" s="100"/>
    </row>
    <row r="197" spans="1:17" ht="15">
      <c r="A197" s="8">
        <v>4</v>
      </c>
      <c r="B197" s="105" t="s">
        <v>2565</v>
      </c>
      <c r="C197" s="10"/>
      <c r="D197" s="99" t="s">
        <v>4333</v>
      </c>
      <c r="E197" s="112" t="s">
        <v>295</v>
      </c>
      <c r="F197" s="105" t="s">
        <v>2565</v>
      </c>
      <c r="G197" s="10"/>
      <c r="H197" s="99" t="s">
        <v>5710</v>
      </c>
      <c r="I197" s="112" t="s">
        <v>4042</v>
      </c>
      <c r="J197" s="105" t="s">
        <v>2565</v>
      </c>
      <c r="K197" s="10"/>
      <c r="L197" s="99" t="s">
        <v>5601</v>
      </c>
      <c r="M197" s="112" t="s">
        <v>3884</v>
      </c>
      <c r="N197" s="59"/>
      <c r="O197" s="10"/>
      <c r="P197" s="100"/>
      <c r="Q197" s="59"/>
    </row>
    <row r="198" spans="1:17" ht="15">
      <c r="A198" s="8">
        <v>5</v>
      </c>
      <c r="B198" s="105" t="s">
        <v>2616</v>
      </c>
      <c r="C198" s="10"/>
      <c r="D198" s="99" t="s">
        <v>5732</v>
      </c>
      <c r="E198" s="112" t="s">
        <v>1284</v>
      </c>
      <c r="F198" s="105" t="s">
        <v>2616</v>
      </c>
      <c r="G198" s="10"/>
      <c r="H198" s="99" t="s">
        <v>4149</v>
      </c>
      <c r="I198" s="112" t="s">
        <v>5574</v>
      </c>
      <c r="J198" s="105" t="s">
        <v>2616</v>
      </c>
      <c r="K198" s="10"/>
      <c r="L198" s="99" t="s">
        <v>4405</v>
      </c>
      <c r="M198" s="112" t="s">
        <v>2519</v>
      </c>
      <c r="N198" s="59"/>
      <c r="O198" s="10"/>
      <c r="P198" s="59"/>
      <c r="Q198" s="59"/>
    </row>
    <row r="199" spans="1:17" ht="15">
      <c r="A199" s="8">
        <v>6</v>
      </c>
      <c r="B199" s="105" t="s">
        <v>4659</v>
      </c>
      <c r="C199" s="10"/>
      <c r="D199" s="99" t="s">
        <v>5690</v>
      </c>
      <c r="E199" s="112" t="s">
        <v>4015</v>
      </c>
      <c r="F199" s="105" t="s">
        <v>4659</v>
      </c>
      <c r="G199" s="10"/>
      <c r="H199" s="99" t="s">
        <v>4092</v>
      </c>
      <c r="I199" s="112" t="s">
        <v>148</v>
      </c>
      <c r="J199" s="105" t="s">
        <v>4659</v>
      </c>
      <c r="K199" s="10"/>
      <c r="L199" s="10" t="s">
        <v>5922</v>
      </c>
      <c r="M199" s="59"/>
      <c r="N199" s="10"/>
      <c r="O199" s="10"/>
      <c r="P199" s="59"/>
    </row>
    <row r="200" spans="1:17" ht="15">
      <c r="A200" s="8">
        <v>7</v>
      </c>
      <c r="B200" s="105" t="s">
        <v>616</v>
      </c>
      <c r="C200" s="10"/>
      <c r="D200" s="100" t="s">
        <v>5922</v>
      </c>
      <c r="F200" s="105" t="s">
        <v>616</v>
      </c>
      <c r="G200" s="10"/>
      <c r="H200" s="10" t="s">
        <v>5922</v>
      </c>
      <c r="J200" s="105" t="s">
        <v>616</v>
      </c>
      <c r="K200" s="10"/>
      <c r="L200" s="59" t="s">
        <v>5922</v>
      </c>
      <c r="N200" s="10"/>
    </row>
    <row r="201" spans="1:17" ht="15">
      <c r="A201" s="8">
        <v>8</v>
      </c>
      <c r="B201" s="105" t="s">
        <v>950</v>
      </c>
      <c r="C201" s="10"/>
      <c r="D201" s="59" t="s">
        <v>5922</v>
      </c>
      <c r="E201" s="59"/>
      <c r="F201" s="105" t="s">
        <v>950</v>
      </c>
      <c r="G201" s="10"/>
      <c r="H201" s="59" t="s">
        <v>5922</v>
      </c>
      <c r="J201" s="105" t="s">
        <v>950</v>
      </c>
      <c r="K201" s="10"/>
      <c r="L201" s="59" t="s">
        <v>5922</v>
      </c>
      <c r="N201" s="10"/>
      <c r="O201" s="10"/>
    </row>
    <row r="202" spans="1:17" ht="15">
      <c r="A202" s="8">
        <v>9</v>
      </c>
      <c r="B202" s="105" t="s">
        <v>5763</v>
      </c>
      <c r="C202" s="10"/>
      <c r="D202" s="99" t="s">
        <v>5561</v>
      </c>
      <c r="E202" s="112" t="s">
        <v>5213</v>
      </c>
      <c r="F202" s="105" t="s">
        <v>5763</v>
      </c>
      <c r="G202" s="10"/>
      <c r="H202" s="59" t="s">
        <v>5922</v>
      </c>
      <c r="I202" s="59"/>
      <c r="J202" s="105" t="s">
        <v>5763</v>
      </c>
      <c r="K202" s="10"/>
      <c r="L202" s="59" t="s">
        <v>5922</v>
      </c>
      <c r="M202" s="59"/>
      <c r="N202" s="59"/>
      <c r="O202" s="10"/>
      <c r="P202" s="59"/>
    </row>
    <row r="203" spans="1:17" ht="15">
      <c r="A203" s="8">
        <v>10</v>
      </c>
      <c r="B203" s="105" t="s">
        <v>5266</v>
      </c>
      <c r="C203" s="10"/>
      <c r="D203" s="99" t="s">
        <v>5468</v>
      </c>
      <c r="E203" s="112" t="s">
        <v>5217</v>
      </c>
      <c r="F203" s="105" t="s">
        <v>5266</v>
      </c>
      <c r="G203" s="10"/>
      <c r="H203" s="99" t="s">
        <v>5416</v>
      </c>
      <c r="I203" s="112" t="s">
        <v>580</v>
      </c>
      <c r="J203" s="105" t="s">
        <v>5266</v>
      </c>
      <c r="K203" s="10"/>
      <c r="L203" s="99" t="s">
        <v>4518</v>
      </c>
      <c r="M203" s="112" t="s">
        <v>4020</v>
      </c>
      <c r="N203" s="59"/>
      <c r="O203" s="59"/>
      <c r="P203" s="59"/>
    </row>
    <row r="204" spans="1:17" ht="15">
      <c r="A204" s="8">
        <v>11</v>
      </c>
      <c r="B204" s="105" t="s">
        <v>2610</v>
      </c>
      <c r="C204" s="10"/>
      <c r="D204" s="99" t="s">
        <v>5592</v>
      </c>
      <c r="E204" s="112" t="s">
        <v>4991</v>
      </c>
      <c r="F204" s="105" t="s">
        <v>2610</v>
      </c>
      <c r="G204" s="10"/>
      <c r="H204" s="99" t="s">
        <v>5577</v>
      </c>
      <c r="I204" s="112" t="s">
        <v>2055</v>
      </c>
      <c r="J204" s="105" t="s">
        <v>2610</v>
      </c>
      <c r="K204" s="10"/>
      <c r="L204" s="99" t="s">
        <v>5486</v>
      </c>
      <c r="M204" s="112" t="s">
        <v>1352</v>
      </c>
      <c r="N204" s="59"/>
      <c r="O204" s="10"/>
      <c r="P204" s="59"/>
    </row>
    <row r="205" spans="1:17" ht="15">
      <c r="A205" s="8">
        <v>12</v>
      </c>
      <c r="B205" s="105" t="s">
        <v>105</v>
      </c>
      <c r="C205" s="10"/>
      <c r="D205" s="99" t="s">
        <v>5609</v>
      </c>
      <c r="E205" s="112" t="s">
        <v>1962</v>
      </c>
      <c r="F205" s="105" t="s">
        <v>105</v>
      </c>
      <c r="G205" s="10"/>
      <c r="H205" s="59" t="s">
        <v>5922</v>
      </c>
      <c r="J205" s="105" t="s">
        <v>105</v>
      </c>
      <c r="K205" s="10"/>
      <c r="L205" s="59" t="s">
        <v>5922</v>
      </c>
      <c r="N205" s="10"/>
      <c r="O205" s="10"/>
      <c r="P205" s="10"/>
    </row>
    <row r="206" spans="1:17" ht="15">
      <c r="A206" s="8">
        <v>13</v>
      </c>
      <c r="B206" s="105" t="s">
        <v>5358</v>
      </c>
      <c r="C206" s="10"/>
      <c r="D206" s="99" t="s">
        <v>201</v>
      </c>
      <c r="E206" s="112" t="s">
        <v>4648</v>
      </c>
      <c r="F206" s="105" t="s">
        <v>5358</v>
      </c>
      <c r="G206" s="10"/>
      <c r="H206" s="99" t="s">
        <v>5670</v>
      </c>
      <c r="I206" s="112" t="s">
        <v>3139</v>
      </c>
      <c r="J206" s="105" t="s">
        <v>5358</v>
      </c>
      <c r="K206" s="10"/>
      <c r="L206" s="99" t="s">
        <v>5746</v>
      </c>
      <c r="M206" s="112" t="s">
        <v>369</v>
      </c>
      <c r="N206" s="10"/>
      <c r="O206" s="10"/>
      <c r="P206" s="59"/>
      <c r="Q206" s="59"/>
    </row>
    <row r="207" spans="1:17" ht="15">
      <c r="A207" s="8">
        <v>14</v>
      </c>
      <c r="B207" s="105" t="s">
        <v>4673</v>
      </c>
      <c r="C207" s="80" t="s">
        <v>1654</v>
      </c>
      <c r="D207" s="99" t="s">
        <v>5591</v>
      </c>
      <c r="E207" s="59" t="s">
        <v>5931</v>
      </c>
      <c r="F207" s="105" t="s">
        <v>4673</v>
      </c>
      <c r="G207" s="80" t="s">
        <v>1654</v>
      </c>
      <c r="H207" s="99" t="s">
        <v>5427</v>
      </c>
      <c r="I207" s="112" t="s">
        <v>5931</v>
      </c>
      <c r="J207" s="105" t="s">
        <v>4673</v>
      </c>
      <c r="K207" s="80" t="s">
        <v>1654</v>
      </c>
      <c r="L207" s="99" t="s">
        <v>5555</v>
      </c>
      <c r="M207" s="59" t="s">
        <v>5931</v>
      </c>
      <c r="N207" s="10"/>
      <c r="O207" s="10"/>
      <c r="P207" s="59"/>
    </row>
    <row r="208" spans="1:17" ht="15">
      <c r="A208" s="8">
        <v>15</v>
      </c>
      <c r="B208" s="105" t="s">
        <v>5776</v>
      </c>
      <c r="C208" s="10"/>
      <c r="D208" s="99" t="s">
        <v>5681</v>
      </c>
      <c r="E208" s="112" t="s">
        <v>3830</v>
      </c>
      <c r="F208" s="105" t="s">
        <v>5776</v>
      </c>
      <c r="G208" s="10"/>
      <c r="H208" s="99" t="s">
        <v>5466</v>
      </c>
      <c r="I208" s="112" t="s">
        <v>2059</v>
      </c>
      <c r="J208" s="105" t="s">
        <v>5776</v>
      </c>
      <c r="K208" s="10"/>
      <c r="L208" s="99" t="s">
        <v>5545</v>
      </c>
      <c r="M208" s="112" t="s">
        <v>5073</v>
      </c>
      <c r="N208" s="10"/>
      <c r="O208" s="10"/>
      <c r="P208" s="10"/>
    </row>
    <row r="209" spans="1:17" ht="15">
      <c r="A209" s="8">
        <v>16</v>
      </c>
      <c r="B209" s="105" t="s">
        <v>5765</v>
      </c>
      <c r="C209" s="10"/>
      <c r="D209" s="99" t="s">
        <v>5730</v>
      </c>
      <c r="E209" s="112" t="s">
        <v>5085</v>
      </c>
      <c r="F209" s="105" t="s">
        <v>5765</v>
      </c>
      <c r="G209" s="10"/>
      <c r="H209" s="99" t="s">
        <v>5584</v>
      </c>
      <c r="I209" s="112" t="s">
        <v>2404</v>
      </c>
      <c r="J209" s="105" t="s">
        <v>5765</v>
      </c>
      <c r="K209" s="10"/>
      <c r="L209" s="99" t="s">
        <v>758</v>
      </c>
      <c r="M209" s="112" t="s">
        <v>4557</v>
      </c>
      <c r="N209" s="10"/>
      <c r="O209" s="10"/>
    </row>
    <row r="210" spans="1:17" ht="15">
      <c r="A210" s="8">
        <v>17</v>
      </c>
      <c r="B210" s="105" t="s">
        <v>952</v>
      </c>
      <c r="C210" s="10"/>
      <c r="D210" s="99" t="s">
        <v>5521</v>
      </c>
      <c r="E210" s="112" t="s">
        <v>1554</v>
      </c>
      <c r="F210" s="105" t="s">
        <v>952</v>
      </c>
      <c r="G210" s="10"/>
      <c r="H210" s="99" t="s">
        <v>5550</v>
      </c>
      <c r="I210" s="112" t="s">
        <v>5057</v>
      </c>
      <c r="J210" s="105" t="s">
        <v>952</v>
      </c>
      <c r="K210" s="10"/>
      <c r="L210" s="99" t="s">
        <v>5569</v>
      </c>
      <c r="M210" s="112" t="s">
        <v>3790</v>
      </c>
      <c r="N210" s="10"/>
      <c r="O210" s="10"/>
      <c r="P210" s="10"/>
    </row>
    <row r="211" spans="1:17" ht="15">
      <c r="A211" s="8">
        <v>18</v>
      </c>
      <c r="B211" s="105" t="s">
        <v>934</v>
      </c>
      <c r="C211" s="10"/>
      <c r="D211" s="99" t="s">
        <v>1229</v>
      </c>
      <c r="E211" s="112" t="s">
        <v>3910</v>
      </c>
      <c r="F211" s="105" t="s">
        <v>934</v>
      </c>
      <c r="G211" s="10"/>
      <c r="H211" s="99" t="s">
        <v>5564</v>
      </c>
      <c r="I211" s="112" t="s">
        <v>427</v>
      </c>
      <c r="J211" s="105" t="s">
        <v>934</v>
      </c>
      <c r="K211" s="10"/>
      <c r="L211" s="59" t="s">
        <v>5922</v>
      </c>
      <c r="M211" s="59"/>
      <c r="N211" s="10"/>
      <c r="O211" s="10"/>
      <c r="P211" s="10"/>
    </row>
    <row r="212" spans="1:17" ht="15">
      <c r="A212" s="8">
        <v>19</v>
      </c>
      <c r="B212" s="105" t="s">
        <v>4827</v>
      </c>
      <c r="C212" s="10"/>
      <c r="D212" s="99" t="s">
        <v>5722</v>
      </c>
      <c r="E212" s="112" t="s">
        <v>3928</v>
      </c>
      <c r="F212" s="105" t="s">
        <v>4827</v>
      </c>
      <c r="G212" s="10"/>
      <c r="H212" s="99" t="s">
        <v>5673</v>
      </c>
      <c r="I212" s="112" t="s">
        <v>1648</v>
      </c>
      <c r="J212" s="105" t="s">
        <v>4827</v>
      </c>
      <c r="K212" s="10"/>
      <c r="L212" s="99" t="s">
        <v>5089</v>
      </c>
      <c r="M212" s="112" t="s">
        <v>4394</v>
      </c>
      <c r="N212" s="10"/>
      <c r="O212" s="10"/>
      <c r="P212" s="10"/>
    </row>
    <row r="213" spans="1:17" ht="15">
      <c r="A213" s="8">
        <v>20</v>
      </c>
      <c r="B213" s="105" t="s">
        <v>1490</v>
      </c>
      <c r="C213" s="10"/>
      <c r="D213" s="99" t="s">
        <v>5633</v>
      </c>
      <c r="E213" s="112" t="s">
        <v>409</v>
      </c>
      <c r="F213" s="105" t="s">
        <v>1490</v>
      </c>
      <c r="G213" s="10"/>
      <c r="H213" s="99" t="s">
        <v>5617</v>
      </c>
      <c r="I213" s="112" t="s">
        <v>4103</v>
      </c>
      <c r="J213" s="105" t="s">
        <v>1490</v>
      </c>
      <c r="K213" s="10"/>
      <c r="L213" s="99" t="s">
        <v>5736</v>
      </c>
      <c r="M213" s="112" t="s">
        <v>637</v>
      </c>
      <c r="N213" s="10"/>
      <c r="O213" s="10"/>
      <c r="P213" s="59"/>
    </row>
    <row r="214" spans="1:17">
      <c r="A214" s="8">
        <v>21</v>
      </c>
      <c r="J214" s="10"/>
      <c r="L214" s="10"/>
      <c r="M214" s="10"/>
      <c r="N214" s="10"/>
      <c r="P214" s="10"/>
      <c r="Q214" s="10"/>
    </row>
    <row r="215" spans="1:17">
      <c r="A215" s="8">
        <v>22</v>
      </c>
    </row>
    <row r="216" spans="1:17">
      <c r="A216" s="8">
        <v>23</v>
      </c>
    </row>
    <row r="217" spans="1:17">
      <c r="A217" s="8">
        <v>24</v>
      </c>
    </row>
    <row r="218" spans="1:17">
      <c r="B218" s="3"/>
    </row>
    <row r="219" spans="1:17">
      <c r="B219" s="34"/>
    </row>
    <row r="220" spans="1:17">
      <c r="A220"/>
      <c r="B220" s="34"/>
    </row>
    <row r="221" spans="1:17">
      <c r="A221"/>
      <c r="B221" s="3"/>
    </row>
    <row r="222" spans="1:17">
      <c r="A222" s="10"/>
      <c r="B222" s="34"/>
    </row>
    <row r="223" spans="1:17">
      <c r="A223" s="10"/>
      <c r="B223" s="34"/>
    </row>
    <row r="224" spans="1:17">
      <c r="A224" s="10"/>
      <c r="B224" s="3"/>
    </row>
    <row r="225" spans="1:2">
      <c r="A225" s="10"/>
      <c r="B225" s="3"/>
    </row>
    <row r="226" spans="1:2">
      <c r="A226" s="10"/>
      <c r="B226" s="3"/>
    </row>
    <row r="227" spans="1:2">
      <c r="A227" s="10"/>
      <c r="B227" s="3"/>
    </row>
    <row r="228" spans="1:2">
      <c r="A228" s="10"/>
      <c r="B228" s="3"/>
    </row>
    <row r="229" spans="1:2">
      <c r="A229" s="10"/>
      <c r="B229" s="34"/>
    </row>
    <row r="230" spans="1:2">
      <c r="A230" s="10"/>
      <c r="B230" s="34"/>
    </row>
    <row r="231" spans="1:2">
      <c r="A231" s="10"/>
      <c r="B231" s="34"/>
    </row>
    <row r="232" spans="1:2">
      <c r="A232" s="10"/>
      <c r="B232" s="34"/>
    </row>
    <row r="233" spans="1:2">
      <c r="A233" s="10"/>
      <c r="B233" s="34"/>
    </row>
    <row r="234" spans="1:2">
      <c r="A234" s="10"/>
      <c r="B234" s="34"/>
    </row>
    <row r="235" spans="1:2">
      <c r="A235" s="10"/>
      <c r="B235" s="34"/>
    </row>
    <row r="236" spans="1:2">
      <c r="A236" s="10"/>
      <c r="B236" s="34"/>
    </row>
    <row r="237" spans="1:2">
      <c r="A237" s="10"/>
      <c r="B237" s="34"/>
    </row>
    <row r="238" spans="1:2">
      <c r="A238" s="10"/>
      <c r="B238" s="34"/>
    </row>
    <row r="239" spans="1:2">
      <c r="A239" s="10"/>
      <c r="B239" s="34"/>
    </row>
    <row r="240" spans="1:2">
      <c r="A240" s="10"/>
      <c r="B240" s="3"/>
    </row>
    <row r="241" spans="1:2">
      <c r="A241" s="10"/>
      <c r="B241" s="34"/>
    </row>
    <row r="242" spans="1:2">
      <c r="A242" s="10"/>
    </row>
    <row r="243" spans="1:2">
      <c r="A243" s="10"/>
      <c r="B243" s="34"/>
    </row>
    <row r="244" spans="1:2">
      <c r="A244" s="10"/>
    </row>
    <row r="245" spans="1:2">
      <c r="A245" s="10"/>
    </row>
    <row r="247" spans="1:2">
      <c r="A247" s="3"/>
    </row>
  </sheetData>
  <conditionalFormatting sqref="D156">
    <cfRule type="duplicateValues" dxfId="80" priority="78"/>
  </conditionalFormatting>
  <conditionalFormatting sqref="D157">
    <cfRule type="duplicateValues" dxfId="79" priority="77"/>
  </conditionalFormatting>
  <conditionalFormatting sqref="D158">
    <cfRule type="duplicateValues" dxfId="78" priority="76"/>
  </conditionalFormatting>
  <conditionalFormatting sqref="D160">
    <cfRule type="duplicateValues" dxfId="77" priority="75"/>
  </conditionalFormatting>
  <conditionalFormatting sqref="D161">
    <cfRule type="duplicateValues" dxfId="76" priority="74"/>
  </conditionalFormatting>
  <conditionalFormatting sqref="D162">
    <cfRule type="duplicateValues" dxfId="75" priority="73"/>
  </conditionalFormatting>
  <conditionalFormatting sqref="D163">
    <cfRule type="duplicateValues" dxfId="74" priority="72"/>
  </conditionalFormatting>
  <conditionalFormatting sqref="D164">
    <cfRule type="duplicateValues" dxfId="73" priority="71"/>
  </conditionalFormatting>
  <conditionalFormatting sqref="D165">
    <cfRule type="duplicateValues" dxfId="72" priority="70"/>
  </conditionalFormatting>
  <conditionalFormatting sqref="D166">
    <cfRule type="duplicateValues" dxfId="71" priority="69"/>
  </conditionalFormatting>
  <conditionalFormatting sqref="D168">
    <cfRule type="duplicateValues" dxfId="70" priority="68"/>
  </conditionalFormatting>
  <conditionalFormatting sqref="D169">
    <cfRule type="duplicateValues" dxfId="69" priority="67"/>
  </conditionalFormatting>
  <conditionalFormatting sqref="D170">
    <cfRule type="duplicateValues" dxfId="68" priority="47"/>
  </conditionalFormatting>
  <conditionalFormatting sqref="D171">
    <cfRule type="duplicateValues" dxfId="67" priority="65"/>
  </conditionalFormatting>
  <conditionalFormatting sqref="D174">
    <cfRule type="duplicateValues" dxfId="66" priority="64"/>
  </conditionalFormatting>
  <conditionalFormatting sqref="D175">
    <cfRule type="duplicateValues" dxfId="65" priority="63"/>
  </conditionalFormatting>
  <conditionalFormatting sqref="D178">
    <cfRule type="duplicateValues" dxfId="64" priority="12"/>
  </conditionalFormatting>
  <conditionalFormatting sqref="D179">
    <cfRule type="duplicateValues" dxfId="63" priority="2"/>
  </conditionalFormatting>
  <conditionalFormatting sqref="E123">
    <cfRule type="duplicateValues" dxfId="62" priority="1"/>
  </conditionalFormatting>
  <conditionalFormatting sqref="H156">
    <cfRule type="duplicateValues" dxfId="61" priority="17"/>
  </conditionalFormatting>
  <conditionalFormatting sqref="H158">
    <cfRule type="duplicateValues" dxfId="60" priority="3"/>
  </conditionalFormatting>
  <conditionalFormatting sqref="H162">
    <cfRule type="duplicateValues" dxfId="59" priority="58"/>
  </conditionalFormatting>
  <conditionalFormatting sqref="H164">
    <cfRule type="duplicateValues" dxfId="58" priority="57"/>
  </conditionalFormatting>
  <conditionalFormatting sqref="H165">
    <cfRule type="duplicateValues" dxfId="57" priority="55"/>
  </conditionalFormatting>
  <conditionalFormatting sqref="H166">
    <cfRule type="duplicateValues" dxfId="56" priority="54"/>
  </conditionalFormatting>
  <conditionalFormatting sqref="H169">
    <cfRule type="duplicateValues" dxfId="55" priority="11"/>
  </conditionalFormatting>
  <conditionalFormatting sqref="H170">
    <cfRule type="duplicateValues" dxfId="54" priority="52"/>
  </conditionalFormatting>
  <conditionalFormatting sqref="H171">
    <cfRule type="duplicateValues" dxfId="53" priority="46"/>
  </conditionalFormatting>
  <conditionalFormatting sqref="H173">
    <cfRule type="duplicateValues" dxfId="52" priority="45"/>
  </conditionalFormatting>
  <conditionalFormatting sqref="H174">
    <cfRule type="duplicateValues" dxfId="51" priority="44"/>
  </conditionalFormatting>
  <conditionalFormatting sqref="H175">
    <cfRule type="duplicateValues" dxfId="50" priority="43"/>
  </conditionalFormatting>
  <conditionalFormatting sqref="H178">
    <cfRule type="duplicateValues" dxfId="49" priority="13"/>
  </conditionalFormatting>
  <conditionalFormatting sqref="H179">
    <cfRule type="duplicateValues" dxfId="48" priority="41"/>
  </conditionalFormatting>
  <conditionalFormatting sqref="L156">
    <cfRule type="duplicateValues" dxfId="47" priority="18"/>
  </conditionalFormatting>
  <conditionalFormatting sqref="L162">
    <cfRule type="duplicateValues" dxfId="46" priority="40"/>
  </conditionalFormatting>
  <conditionalFormatting sqref="L164">
    <cfRule type="duplicateValues" dxfId="45" priority="39"/>
  </conditionalFormatting>
  <conditionalFormatting sqref="L165">
    <cfRule type="duplicateValues" dxfId="44" priority="35"/>
  </conditionalFormatting>
  <conditionalFormatting sqref="L166">
    <cfRule type="duplicateValues" dxfId="43" priority="32"/>
  </conditionalFormatting>
  <conditionalFormatting sqref="L169">
    <cfRule type="duplicateValues" dxfId="42" priority="31"/>
  </conditionalFormatting>
  <conditionalFormatting sqref="L170">
    <cfRule type="duplicateValues" dxfId="41" priority="51"/>
  </conditionalFormatting>
  <conditionalFormatting sqref="L173">
    <cfRule type="duplicateValues" dxfId="40" priority="30"/>
  </conditionalFormatting>
  <conditionalFormatting sqref="L174">
    <cfRule type="duplicateValues" dxfId="39" priority="29"/>
  </conditionalFormatting>
  <conditionalFormatting sqref="L175">
    <cfRule type="duplicateValues" dxfId="38" priority="42"/>
  </conditionalFormatting>
  <conditionalFormatting sqref="L178">
    <cfRule type="duplicateValues" dxfId="37" priority="14"/>
  </conditionalFormatting>
  <conditionalFormatting sqref="P164">
    <cfRule type="duplicateValues" dxfId="36" priority="38"/>
  </conditionalFormatting>
  <conditionalFormatting sqref="P169">
    <cfRule type="duplicateValues" dxfId="35" priority="6"/>
  </conditionalFormatting>
  <conditionalFormatting sqref="P170">
    <cfRule type="duplicateValues" dxfId="34" priority="50"/>
  </conditionalFormatting>
  <conditionalFormatting sqref="P173">
    <cfRule type="duplicateValues" dxfId="33" priority="10"/>
  </conditionalFormatting>
  <conditionalFormatting sqref="P174">
    <cfRule type="duplicateValues" dxfId="32" priority="28"/>
  </conditionalFormatting>
  <conditionalFormatting sqref="T156">
    <cfRule type="duplicateValues" dxfId="31" priority="4"/>
  </conditionalFormatting>
  <conditionalFormatting sqref="T157">
    <cfRule type="duplicateValues" dxfId="30" priority="9"/>
  </conditionalFormatting>
  <conditionalFormatting sqref="T158">
    <cfRule type="duplicateValues" dxfId="29" priority="20"/>
  </conditionalFormatting>
  <conditionalFormatting sqref="T159">
    <cfRule type="duplicateValues" dxfId="28" priority="16"/>
  </conditionalFormatting>
  <conditionalFormatting sqref="T160">
    <cfRule type="duplicateValues" dxfId="27" priority="8"/>
  </conditionalFormatting>
  <conditionalFormatting sqref="T161">
    <cfRule type="duplicateValues" dxfId="26" priority="19"/>
  </conditionalFormatting>
  <conditionalFormatting sqref="T162">
    <cfRule type="duplicateValues" dxfId="25" priority="7"/>
  </conditionalFormatting>
  <conditionalFormatting sqref="T163">
    <cfRule type="duplicateValues" dxfId="24" priority="22"/>
  </conditionalFormatting>
  <conditionalFormatting sqref="T164">
    <cfRule type="duplicateValues" dxfId="23" priority="21"/>
  </conditionalFormatting>
  <conditionalFormatting sqref="T165">
    <cfRule type="duplicateValues" dxfId="22" priority="33"/>
  </conditionalFormatting>
  <conditionalFormatting sqref="T171">
    <cfRule type="duplicateValues" dxfId="21" priority="34"/>
  </conditionalFormatting>
  <conditionalFormatting sqref="U159">
    <cfRule type="duplicateValues" dxfId="20" priority="15"/>
  </conditionalFormatting>
  <pageMargins left="0.75" right="0.75" top="1" bottom="1" header="0.5" footer="0.5"/>
  <pageSetup orientation="portrait" horizontalDpi="200" verticalDpi="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E1746-8167-4549-971B-08088F647DB4}">
  <dimension ref="A1:AJ842"/>
  <sheetViews>
    <sheetView workbookViewId="0"/>
  </sheetViews>
  <sheetFormatPr defaultRowHeight="12.75"/>
  <cols>
    <col min="1" max="1" width="11.140625" customWidth="1"/>
    <col min="2" max="2" width="24.5703125" customWidth="1"/>
    <col min="3" max="3" width="11.140625" customWidth="1"/>
  </cols>
  <sheetData>
    <row r="1" spans="1:4">
      <c r="A1" s="34" t="s">
        <v>5781</v>
      </c>
      <c r="B1" s="454" t="s">
        <v>7822</v>
      </c>
      <c r="C1" s="34" t="s">
        <v>7823</v>
      </c>
      <c r="D1" s="34" t="s">
        <v>9800</v>
      </c>
    </row>
    <row r="2" spans="1:4">
      <c r="A2" s="34" t="str">
        <f>IF(ISERROR(VLOOKUP(TRIM(B2),ALL!$B$1:$U$39,3,FALSE)),"(unc)",VLOOKUP(TRIM(B2),ALL!$B$1:$U$39,3,FALSE))</f>
        <v>(unc)</v>
      </c>
      <c r="B2" s="99" t="s">
        <v>7375</v>
      </c>
      <c r="C2" s="10" t="s">
        <v>6859</v>
      </c>
      <c r="D2" s="34">
        <v>2023</v>
      </c>
    </row>
    <row r="3" spans="1:4">
      <c r="A3" s="34" t="str">
        <f>IF(ISERROR(VLOOKUP(TRIM(B3),ALL!$B$1:$U$39,3,FALSE)),"(unc)",VLOOKUP(TRIM(B3),ALL!$B$1:$U$39,3,FALSE))</f>
        <v>(unc)</v>
      </c>
      <c r="B3" s="99" t="s">
        <v>9259</v>
      </c>
      <c r="C3" s="10" t="s">
        <v>6859</v>
      </c>
      <c r="D3" s="34">
        <v>2023</v>
      </c>
    </row>
    <row r="4" spans="1:4">
      <c r="A4" s="34" t="str">
        <f>IF(ISERROR(VLOOKUP(TRIM(B4),ALL!$B$1:$U$39,3,FALSE)),"(unc)",VLOOKUP(TRIM(B4),ALL!$B$1:$U$39,3,FALSE))</f>
        <v>(unc)</v>
      </c>
      <c r="B4" s="99" t="s">
        <v>6204</v>
      </c>
      <c r="C4" s="10" t="s">
        <v>6859</v>
      </c>
      <c r="D4" s="34">
        <v>2023</v>
      </c>
    </row>
    <row r="5" spans="1:4">
      <c r="A5" s="34" t="str">
        <f>IF(ISERROR(VLOOKUP(TRIM(B5),ALL!$B$1:$U$39,3,FALSE)),"(unc)",VLOOKUP(TRIM(B5),ALL!$B$1:$U$39,3,FALSE))</f>
        <v>(unc)</v>
      </c>
      <c r="B5" s="99" t="s">
        <v>5210</v>
      </c>
      <c r="C5" s="10" t="s">
        <v>6859</v>
      </c>
      <c r="D5" s="34">
        <v>2023</v>
      </c>
    </row>
    <row r="6" spans="1:4">
      <c r="A6" s="34" t="str">
        <f>IF(ISERROR(VLOOKUP(TRIM(B6),ALL!$B$1:$U$39,3,FALSE)),"(unc)",VLOOKUP(TRIM(B6),ALL!$B$1:$U$39,3,FALSE))</f>
        <v>(unc)</v>
      </c>
      <c r="B6" s="99" t="s">
        <v>5704</v>
      </c>
      <c r="C6" s="10" t="s">
        <v>6859</v>
      </c>
      <c r="D6" s="34">
        <v>2023</v>
      </c>
    </row>
    <row r="7" spans="1:4">
      <c r="A7" s="34" t="str">
        <f>IF(ISERROR(VLOOKUP(TRIM(B7),ALL!$B$1:$U$39,3,FALSE)),"(unc)",VLOOKUP(TRIM(B7),ALL!$B$1:$U$39,3,FALSE))</f>
        <v>(unc)</v>
      </c>
      <c r="B7" s="99" t="s">
        <v>5124</v>
      </c>
      <c r="C7" s="10" t="s">
        <v>6859</v>
      </c>
      <c r="D7" s="34">
        <v>2023</v>
      </c>
    </row>
    <row r="8" spans="1:4">
      <c r="A8" s="34" t="str">
        <f>IF(ISERROR(VLOOKUP(TRIM(B8),ALL!$B$1:$U$39,3,FALSE)),"(unc)",VLOOKUP(TRIM(B8),ALL!$B$1:$U$39,3,FALSE))</f>
        <v>(unc)</v>
      </c>
      <c r="B8" s="99" t="s">
        <v>6487</v>
      </c>
      <c r="C8" s="10" t="s">
        <v>6859</v>
      </c>
      <c r="D8" s="34">
        <v>2023</v>
      </c>
    </row>
    <row r="9" spans="1:4">
      <c r="A9" s="34" t="str">
        <f>IF(ISERROR(VLOOKUP(TRIM(B9),ALL!$B$1:$U$39,3,FALSE)),"(unc)",VLOOKUP(TRIM(B9),ALL!$B$1:$U$39,3,FALSE))</f>
        <v>(unc)</v>
      </c>
      <c r="B9" s="99" t="s">
        <v>5975</v>
      </c>
      <c r="C9" s="10" t="s">
        <v>6859</v>
      </c>
      <c r="D9" s="34">
        <v>2023</v>
      </c>
    </row>
    <row r="10" spans="1:4">
      <c r="A10" s="34" t="str">
        <f>IF(ISERROR(VLOOKUP(TRIM(B10),ALL!$B$1:$U$39,3,FALSE)),"(unc)",VLOOKUP(TRIM(B10),ALL!$B$1:$U$39,3,FALSE))</f>
        <v>(unc)</v>
      </c>
      <c r="B10" s="99" t="s">
        <v>2117</v>
      </c>
      <c r="C10" s="10" t="s">
        <v>6859</v>
      </c>
      <c r="D10" s="34">
        <v>2023</v>
      </c>
    </row>
    <row r="11" spans="1:4">
      <c r="A11" s="34" t="str">
        <f>IF(ISERROR(VLOOKUP(TRIM(B11),ALL!$B$1:$U$39,3,FALSE)),"(unc)",VLOOKUP(TRIM(B11),ALL!$B$1:$U$39,3,FALSE))</f>
        <v>(unc)</v>
      </c>
      <c r="B11" s="99" t="s">
        <v>4028</v>
      </c>
      <c r="C11" s="10" t="s">
        <v>6859</v>
      </c>
      <c r="D11" s="34">
        <v>2023</v>
      </c>
    </row>
    <row r="12" spans="1:4">
      <c r="A12" s="34" t="str">
        <f>IF(ISERROR(VLOOKUP(TRIM(B12),ALL!$B$1:$U$39,3,FALSE)),"(unc)",VLOOKUP(TRIM(B12),ALL!$B$1:$U$39,3,FALSE))</f>
        <v>(unc)</v>
      </c>
      <c r="B12" s="99" t="s">
        <v>4379</v>
      </c>
      <c r="C12" s="10" t="s">
        <v>6859</v>
      </c>
      <c r="D12" s="34">
        <v>2023</v>
      </c>
    </row>
    <row r="13" spans="1:4">
      <c r="A13" s="34" t="str">
        <f>IF(ISERROR(VLOOKUP(TRIM(B13),ALL!$B$1:$U$39,3,FALSE)),"(unc)",VLOOKUP(TRIM(B13),ALL!$B$1:$U$39,3,FALSE))</f>
        <v>(unc)</v>
      </c>
      <c r="B13" s="99" t="s">
        <v>7927</v>
      </c>
      <c r="C13" s="10" t="s">
        <v>6859</v>
      </c>
      <c r="D13" s="34">
        <v>2023</v>
      </c>
    </row>
    <row r="14" spans="1:4">
      <c r="A14" s="34" t="str">
        <f>IF(ISERROR(VLOOKUP(TRIM(B14),ALL!$B$1:$U$39,3,FALSE)),"(unc)",VLOOKUP(TRIM(B14),ALL!$B$1:$U$39,3,FALSE))</f>
        <v>(unc)</v>
      </c>
      <c r="B14" s="99" t="s">
        <v>6112</v>
      </c>
      <c r="C14" s="10" t="s">
        <v>6859</v>
      </c>
      <c r="D14" s="34">
        <v>2023</v>
      </c>
    </row>
    <row r="15" spans="1:4">
      <c r="A15" s="34" t="str">
        <f>IF(ISERROR(VLOOKUP(TRIM(B15),ALL!$B$1:$U$39,3,FALSE)),"(unc)",VLOOKUP(TRIM(B15),ALL!$B$1:$U$39,3,FALSE))</f>
        <v>(unc)</v>
      </c>
      <c r="B15" s="99" t="s">
        <v>7224</v>
      </c>
      <c r="C15" s="10" t="s">
        <v>6859</v>
      </c>
      <c r="D15" s="34">
        <v>2023</v>
      </c>
    </row>
    <row r="16" spans="1:4">
      <c r="A16" s="34" t="str">
        <f>IF(ISERROR(VLOOKUP(TRIM(B16),ALL!$B$1:$U$39,3,FALSE)),"(unc)",VLOOKUP(TRIM(B16),ALL!$B$1:$U$39,3,FALSE))</f>
        <v>(unc)</v>
      </c>
      <c r="B16" s="99" t="s">
        <v>4422</v>
      </c>
      <c r="C16" s="10" t="s">
        <v>6859</v>
      </c>
      <c r="D16" s="34">
        <v>2023</v>
      </c>
    </row>
    <row r="17" spans="1:4">
      <c r="A17" s="34" t="str">
        <f>IF(ISERROR(VLOOKUP(TRIM(B17),ALL!$B$1:$U$39,3,FALSE)),"(unc)",VLOOKUP(TRIM(B17),ALL!$B$1:$U$39,3,FALSE))</f>
        <v>(unc)</v>
      </c>
      <c r="B17" s="99" t="s">
        <v>6508</v>
      </c>
      <c r="C17" s="10" t="s">
        <v>6859</v>
      </c>
      <c r="D17" s="34">
        <v>2023</v>
      </c>
    </row>
    <row r="18" spans="1:4">
      <c r="A18" s="34" t="str">
        <f>IF(ISERROR(VLOOKUP(TRIM(B18),ALL!$B$1:$U$39,3,FALSE)),"(unc)",VLOOKUP(TRIM(B18),ALL!$B$1:$U$39,3,FALSE))</f>
        <v>(unc)</v>
      </c>
      <c r="B18" s="99" t="s">
        <v>7329</v>
      </c>
      <c r="C18" s="10" t="s">
        <v>6859</v>
      </c>
      <c r="D18" s="34">
        <v>2023</v>
      </c>
    </row>
    <row r="19" spans="1:4">
      <c r="A19" s="34" t="str">
        <f>IF(ISERROR(VLOOKUP(TRIM(B19),ALL!$B$1:$U$39,3,FALSE)),"(unc)",VLOOKUP(TRIM(B19),ALL!$B$1:$U$39,3,FALSE))</f>
        <v>(unc)</v>
      </c>
      <c r="B19" s="99" t="s">
        <v>9162</v>
      </c>
      <c r="C19" s="10" t="s">
        <v>4840</v>
      </c>
      <c r="D19" s="34">
        <v>2023</v>
      </c>
    </row>
    <row r="20" spans="1:4">
      <c r="A20" s="34" t="str">
        <f>IF(ISERROR(VLOOKUP(TRIM(B20),ALL!$B$1:$U$39,3,FALSE)),"(unc)",VLOOKUP(TRIM(B20),ALL!$B$1:$U$39,3,FALSE))</f>
        <v>(unc)</v>
      </c>
      <c r="B20" s="99" t="s">
        <v>4067</v>
      </c>
      <c r="C20" s="10" t="s">
        <v>4840</v>
      </c>
      <c r="D20" s="34">
        <v>2023</v>
      </c>
    </row>
    <row r="21" spans="1:4">
      <c r="A21" s="34" t="str">
        <f>IF(ISERROR(VLOOKUP(TRIM(B21),ALL!$B$1:$U$39,3,FALSE)),"(unc)",VLOOKUP(TRIM(B21),ALL!$B$1:$U$39,3,FALSE))</f>
        <v>(unc)</v>
      </c>
      <c r="B21" s="99" t="s">
        <v>6272</v>
      </c>
      <c r="C21" s="10" t="s">
        <v>4840</v>
      </c>
      <c r="D21" s="34">
        <v>2023</v>
      </c>
    </row>
    <row r="22" spans="1:4">
      <c r="A22" s="34" t="str">
        <f>IF(ISERROR(VLOOKUP(TRIM(B22),ALL!$B$1:$U$39,3,FALSE)),"(unc)",VLOOKUP(TRIM(B22),ALL!$B$1:$U$39,3,FALSE))</f>
        <v>(unc)</v>
      </c>
      <c r="B22" s="99" t="s">
        <v>8930</v>
      </c>
      <c r="C22" s="10" t="s">
        <v>4840</v>
      </c>
      <c r="D22" s="34">
        <v>2023</v>
      </c>
    </row>
    <row r="23" spans="1:4">
      <c r="A23" s="34" t="str">
        <f>IF(ISERROR(VLOOKUP(TRIM(B23),ALL!$B$1:$U$39,3,FALSE)),"(unc)",VLOOKUP(TRIM(B23),ALL!$B$1:$U$39,3,FALSE))</f>
        <v>(unc)</v>
      </c>
      <c r="B23" s="99" t="s">
        <v>6477</v>
      </c>
      <c r="C23" s="10" t="s">
        <v>4840</v>
      </c>
      <c r="D23" s="34">
        <v>2023</v>
      </c>
    </row>
    <row r="24" spans="1:4">
      <c r="A24" s="34" t="str">
        <f>IF(ISERROR(VLOOKUP(TRIM(B24),ALL!$B$1:$U$39,3,FALSE)),"(unc)",VLOOKUP(TRIM(B24),ALL!$B$1:$U$39,3,FALSE))</f>
        <v>(unc)</v>
      </c>
      <c r="B24" s="99" t="s">
        <v>9026</v>
      </c>
      <c r="C24" s="10" t="s">
        <v>4840</v>
      </c>
      <c r="D24" s="34">
        <v>2023</v>
      </c>
    </row>
    <row r="25" spans="1:4">
      <c r="A25" s="34" t="str">
        <f>IF(ISERROR(VLOOKUP(TRIM(B25),ALL!$B$1:$U$39,3,FALSE)),"(unc)",VLOOKUP(TRIM(B25),ALL!$B$1:$U$39,3,FALSE))</f>
        <v>(unc)</v>
      </c>
      <c r="B25" s="99" t="s">
        <v>9074</v>
      </c>
      <c r="C25" s="10" t="s">
        <v>4840</v>
      </c>
      <c r="D25" s="34">
        <v>2023</v>
      </c>
    </row>
    <row r="26" spans="1:4">
      <c r="A26" s="34" t="str">
        <f>IF(ISERROR(VLOOKUP(TRIM(B26),ALL!$B$1:$U$39,3,FALSE)),"(unc)",VLOOKUP(TRIM(B26),ALL!$B$1:$U$39,3,FALSE))</f>
        <v>(unc)</v>
      </c>
      <c r="B26" s="99" t="s">
        <v>6216</v>
      </c>
      <c r="C26" s="10" t="s">
        <v>4840</v>
      </c>
      <c r="D26" s="34">
        <v>2023</v>
      </c>
    </row>
    <row r="27" spans="1:4">
      <c r="A27" s="34" t="str">
        <f>IF(ISERROR(VLOOKUP(TRIM(B27),ALL!$B$1:$U$39,3,FALSE)),"(unc)",VLOOKUP(TRIM(B27),ALL!$B$1:$U$39,3,FALSE))</f>
        <v>(unc)</v>
      </c>
      <c r="B27" s="99" t="s">
        <v>9125</v>
      </c>
      <c r="C27" s="10" t="s">
        <v>4840</v>
      </c>
      <c r="D27" s="34">
        <v>2023</v>
      </c>
    </row>
    <row r="28" spans="1:4">
      <c r="A28" s="34" t="str">
        <f>IF(ISERROR(VLOOKUP(TRIM(B28),ALL!$B$1:$U$39,3,FALSE)),"(unc)",VLOOKUP(TRIM(B28),ALL!$B$1:$U$39,3,FALSE))</f>
        <v>(unc)</v>
      </c>
      <c r="B28" s="99" t="s">
        <v>2178</v>
      </c>
      <c r="C28" s="10" t="s">
        <v>3728</v>
      </c>
      <c r="D28" s="34">
        <v>2023</v>
      </c>
    </row>
    <row r="29" spans="1:4">
      <c r="A29" s="34" t="str">
        <f>IF(ISERROR(VLOOKUP(TRIM(B29),ALL!$B$1:$U$39,3,FALSE)),"(unc)",VLOOKUP(TRIM(B29),ALL!$B$1:$U$39,3,FALSE))</f>
        <v>(unc)</v>
      </c>
      <c r="B29" s="99" t="s">
        <v>3583</v>
      </c>
      <c r="C29" s="10" t="s">
        <v>3728</v>
      </c>
      <c r="D29" s="34">
        <v>2023</v>
      </c>
    </row>
    <row r="30" spans="1:4">
      <c r="A30" s="34" t="str">
        <f>IF(ISERROR(VLOOKUP(TRIM(B30),ALL!$B$1:$U$39,3,FALSE)),"(unc)",VLOOKUP(TRIM(B30),ALL!$B$1:$U$39,3,FALSE))</f>
        <v>(unc)</v>
      </c>
      <c r="B30" s="99" t="s">
        <v>6612</v>
      </c>
      <c r="C30" s="10" t="s">
        <v>3728</v>
      </c>
      <c r="D30" s="34">
        <v>2023</v>
      </c>
    </row>
    <row r="31" spans="1:4">
      <c r="A31" s="34" t="str">
        <f>IF(ISERROR(VLOOKUP(TRIM(B31),ALL!$B$1:$U$39,3,FALSE)),"(unc)",VLOOKUP(TRIM(B31),ALL!$B$1:$U$39,3,FALSE))</f>
        <v>(unc)</v>
      </c>
      <c r="B31" s="99" t="s">
        <v>8980</v>
      </c>
      <c r="C31" s="10" t="s">
        <v>4252</v>
      </c>
      <c r="D31" s="34">
        <v>2023</v>
      </c>
    </row>
    <row r="32" spans="1:4">
      <c r="A32" s="34" t="str">
        <f>IF(ISERROR(VLOOKUP(TRIM(B32),ALL!$B$1:$U$39,3,FALSE)),"(unc)",VLOOKUP(TRIM(B32),ALL!$B$1:$U$39,3,FALSE))</f>
        <v>(unc)</v>
      </c>
      <c r="B32" s="99" t="s">
        <v>7980</v>
      </c>
      <c r="C32" s="10" t="s">
        <v>3728</v>
      </c>
      <c r="D32" s="34">
        <v>2023</v>
      </c>
    </row>
    <row r="33" spans="1:4">
      <c r="A33" s="34" t="str">
        <f>IF(ISERROR(VLOOKUP(TRIM(B33),ALL!$B$1:$U$39,3,FALSE)),"(unc)",VLOOKUP(TRIM(B33),ALL!$B$1:$U$39,3,FALSE))</f>
        <v>(unc)</v>
      </c>
      <c r="B33" s="99" t="s">
        <v>7165</v>
      </c>
      <c r="C33" s="10" t="s">
        <v>3728</v>
      </c>
      <c r="D33" s="34">
        <v>2023</v>
      </c>
    </row>
    <row r="34" spans="1:4">
      <c r="A34" s="34" t="str">
        <f>IF(ISERROR(VLOOKUP(TRIM(B34),ALL!$B$1:$U$39,3,FALSE)),"(unc)",VLOOKUP(TRIM(B34),ALL!$B$1:$U$39,3,FALSE))</f>
        <v>(unc)</v>
      </c>
      <c r="B34" s="99" t="s">
        <v>5065</v>
      </c>
      <c r="C34" s="10" t="s">
        <v>4252</v>
      </c>
      <c r="D34" s="34">
        <v>2023</v>
      </c>
    </row>
    <row r="35" spans="1:4">
      <c r="A35" s="34" t="str">
        <f>IF(ISERROR(VLOOKUP(TRIM(B35),ALL!$B$1:$U$39,3,FALSE)),"(unc)",VLOOKUP(TRIM(B35),ALL!$B$1:$U$39,3,FALSE))</f>
        <v>(unc)</v>
      </c>
      <c r="B35" s="99" t="s">
        <v>8876</v>
      </c>
      <c r="C35" s="10" t="s">
        <v>3728</v>
      </c>
      <c r="D35" s="34">
        <v>2023</v>
      </c>
    </row>
    <row r="36" spans="1:4">
      <c r="A36" s="34" t="str">
        <f>IF(ISERROR(VLOOKUP(TRIM(B36),ALL!$B$1:$U$39,3,FALSE)),"(unc)",VLOOKUP(TRIM(B36),ALL!$B$1:$U$39,3,FALSE))</f>
        <v>(unc)</v>
      </c>
      <c r="B36" s="99" t="s">
        <v>5619</v>
      </c>
      <c r="C36" s="10" t="s">
        <v>3728</v>
      </c>
      <c r="D36" s="34">
        <v>2023</v>
      </c>
    </row>
    <row r="37" spans="1:4">
      <c r="A37" s="34" t="str">
        <f>IF(ISERROR(VLOOKUP(TRIM(B37),ALL!$B$1:$U$39,3,FALSE)),"(unc)",VLOOKUP(TRIM(B37),ALL!$B$1:$U$39,3,FALSE))</f>
        <v>(unc)</v>
      </c>
      <c r="B37" s="99" t="s">
        <v>5188</v>
      </c>
      <c r="C37" s="10" t="s">
        <v>3728</v>
      </c>
      <c r="D37" s="34">
        <v>2023</v>
      </c>
    </row>
    <row r="38" spans="1:4">
      <c r="A38" s="34" t="str">
        <f>IF(ISERROR(VLOOKUP(TRIM(B38),ALL!$B$1:$U$39,3,FALSE)),"(unc)",VLOOKUP(TRIM(B38),ALL!$B$1:$U$39,3,FALSE))</f>
        <v>(unc)</v>
      </c>
      <c r="B38" s="99" t="s">
        <v>8158</v>
      </c>
      <c r="C38" s="10" t="s">
        <v>3728</v>
      </c>
      <c r="D38" s="34">
        <v>2023</v>
      </c>
    </row>
    <row r="39" spans="1:4">
      <c r="A39" s="34" t="str">
        <f>IF(ISERROR(VLOOKUP(TRIM(B39),ALL!$B$1:$U$39,3,FALSE)),"(unc)",VLOOKUP(TRIM(B39),ALL!$B$1:$U$39,3,FALSE))</f>
        <v>(unc)</v>
      </c>
      <c r="B39" s="99" t="s">
        <v>6206</v>
      </c>
      <c r="C39" s="10" t="s">
        <v>3728</v>
      </c>
      <c r="D39" s="34">
        <v>2023</v>
      </c>
    </row>
    <row r="40" spans="1:4">
      <c r="A40" s="34" t="str">
        <f>IF(ISERROR(VLOOKUP(TRIM(B40),ALL!$B$1:$U$39,3,FALSE)),"(unc)",VLOOKUP(TRIM(B40),ALL!$B$1:$U$39,3,FALSE))</f>
        <v>(unc)</v>
      </c>
      <c r="B40" s="99" t="s">
        <v>4590</v>
      </c>
      <c r="C40" s="10" t="s">
        <v>3728</v>
      </c>
      <c r="D40" s="34">
        <v>2023</v>
      </c>
    </row>
    <row r="41" spans="1:4">
      <c r="A41" s="34" t="str">
        <f>IF(ISERROR(VLOOKUP(TRIM(B41),ALL!$B$1:$U$39,3,FALSE)),"(unc)",VLOOKUP(TRIM(B41),ALL!$B$1:$U$39,3,FALSE))</f>
        <v>(unc)</v>
      </c>
      <c r="B41" s="99" t="s">
        <v>8517</v>
      </c>
      <c r="C41" s="10" t="s">
        <v>7456</v>
      </c>
      <c r="D41" s="34">
        <v>2023</v>
      </c>
    </row>
    <row r="42" spans="1:4">
      <c r="A42" s="34" t="str">
        <f>IF(ISERROR(VLOOKUP(TRIM(B42),ALL!$B$1:$U$39,3,FALSE)),"(unc)",VLOOKUP(TRIM(B42),ALL!$B$1:$U$39,3,FALSE))</f>
        <v>(unc)</v>
      </c>
      <c r="B42" s="99" t="s">
        <v>898</v>
      </c>
      <c r="C42" s="10" t="s">
        <v>7456</v>
      </c>
      <c r="D42" s="34">
        <v>2023</v>
      </c>
    </row>
    <row r="43" spans="1:4">
      <c r="A43" s="34" t="str">
        <f>IF(ISERROR(VLOOKUP(TRIM(B43),ALL!$B$1:$U$39,3,FALSE)),"(unc)",VLOOKUP(TRIM(B43),ALL!$B$1:$U$39,3,FALSE))</f>
        <v>(unc)</v>
      </c>
      <c r="B43" s="99" t="s">
        <v>9070</v>
      </c>
      <c r="C43" s="10" t="s">
        <v>7456</v>
      </c>
      <c r="D43" s="34">
        <v>2023</v>
      </c>
    </row>
    <row r="44" spans="1:4">
      <c r="A44" s="34" t="str">
        <f>IF(ISERROR(VLOOKUP(TRIM(B44),ALL!$B$1:$U$39,3,FALSE)),"(unc)",VLOOKUP(TRIM(B44),ALL!$B$1:$U$39,3,FALSE))</f>
        <v>(unc)</v>
      </c>
      <c r="B44" s="99" t="s">
        <v>4585</v>
      </c>
      <c r="C44" s="10" t="s">
        <v>7456</v>
      </c>
      <c r="D44" s="34">
        <v>2023</v>
      </c>
    </row>
    <row r="45" spans="1:4">
      <c r="A45" s="34" t="str">
        <f>IF(ISERROR(VLOOKUP(TRIM(B45),ALL!$B$1:$U$39,3,FALSE)),"(unc)",VLOOKUP(TRIM(B45),ALL!$B$1:$U$39,3,FALSE))</f>
        <v>(unc)</v>
      </c>
      <c r="B45" s="99" t="s">
        <v>1985</v>
      </c>
      <c r="C45" s="10" t="s">
        <v>7456</v>
      </c>
      <c r="D45" s="34">
        <v>2023</v>
      </c>
    </row>
    <row r="46" spans="1:4">
      <c r="A46" s="34" t="str">
        <f>IF(ISERROR(VLOOKUP(TRIM(B46),ALL!$B$1:$U$39,3,FALSE)),"(unc)",VLOOKUP(TRIM(B46),ALL!$B$1:$U$39,3,FALSE))</f>
        <v>(unc)</v>
      </c>
      <c r="B46" s="99" t="s">
        <v>3904</v>
      </c>
      <c r="C46" s="10" t="s">
        <v>7456</v>
      </c>
      <c r="D46" s="34">
        <v>2023</v>
      </c>
    </row>
    <row r="47" spans="1:4">
      <c r="A47" s="34" t="str">
        <f>IF(ISERROR(VLOOKUP(TRIM(B47),ALL!$B$1:$U$39,3,FALSE)),"(unc)",VLOOKUP(TRIM(B47),ALL!$B$1:$U$39,3,FALSE))</f>
        <v>(unc)</v>
      </c>
      <c r="B47" s="99" t="s">
        <v>3969</v>
      </c>
      <c r="C47" s="10" t="s">
        <v>7456</v>
      </c>
      <c r="D47" s="34">
        <v>2023</v>
      </c>
    </row>
    <row r="48" spans="1:4">
      <c r="A48" s="34" t="str">
        <f>IF(ISERROR(VLOOKUP(TRIM(B48),ALL!$B$1:$U$39,3,FALSE)),"(unc)",VLOOKUP(TRIM(B48),ALL!$B$1:$U$39,3,FALSE))</f>
        <v>(unc)</v>
      </c>
      <c r="B48" s="99" t="s">
        <v>5180</v>
      </c>
      <c r="C48" s="10" t="s">
        <v>4264</v>
      </c>
      <c r="D48" s="34">
        <v>2023</v>
      </c>
    </row>
    <row r="49" spans="1:4">
      <c r="A49" s="34" t="str">
        <f>IF(ISERROR(VLOOKUP(TRIM(B49),ALL!$B$1:$U$39,3,FALSE)),"(unc)",VLOOKUP(TRIM(B49),ALL!$B$1:$U$39,3,FALSE))</f>
        <v>(unc)</v>
      </c>
      <c r="B49" s="99" t="s">
        <v>7398</v>
      </c>
      <c r="C49" s="10" t="s">
        <v>4264</v>
      </c>
      <c r="D49" s="34">
        <v>2023</v>
      </c>
    </row>
    <row r="50" spans="1:4">
      <c r="A50" s="34" t="str">
        <f>IF(ISERROR(VLOOKUP(TRIM(B50),ALL!$B$1:$U$39,3,FALSE)),"(unc)",VLOOKUP(TRIM(B50),ALL!$B$1:$U$39,3,FALSE))</f>
        <v>(unc)</v>
      </c>
      <c r="B50" s="99" t="s">
        <v>6735</v>
      </c>
      <c r="C50" s="10" t="s">
        <v>4264</v>
      </c>
      <c r="D50" s="34">
        <v>2023</v>
      </c>
    </row>
    <row r="51" spans="1:4">
      <c r="A51" s="34" t="str">
        <f>IF(ISERROR(VLOOKUP(TRIM(B51),ALL!$B$1:$U$39,3,FALSE)),"(unc)",VLOOKUP(TRIM(B51),ALL!$B$1:$U$39,3,FALSE))</f>
        <v>(unc)</v>
      </c>
      <c r="B51" s="99" t="s">
        <v>5029</v>
      </c>
      <c r="C51" s="10" t="s">
        <v>4264</v>
      </c>
      <c r="D51" s="34">
        <v>2023</v>
      </c>
    </row>
    <row r="52" spans="1:4">
      <c r="A52" s="34" t="str">
        <f>IF(ISERROR(VLOOKUP(TRIM(B52),ALL!$B$1:$U$39,3,FALSE)),"(unc)",VLOOKUP(TRIM(B52),ALL!$B$1:$U$39,3,FALSE))</f>
        <v>(unc)</v>
      </c>
      <c r="B52" s="99" t="s">
        <v>8890</v>
      </c>
      <c r="C52" s="10" t="s">
        <v>4264</v>
      </c>
      <c r="D52" s="34">
        <v>2023</v>
      </c>
    </row>
    <row r="53" spans="1:4">
      <c r="A53" s="34" t="str">
        <f>IF(ISERROR(VLOOKUP(TRIM(B53),ALL!$B$1:$U$39,3,FALSE)),"(unc)",VLOOKUP(TRIM(B53),ALL!$B$1:$U$39,3,FALSE))</f>
        <v>(unc)</v>
      </c>
      <c r="B53" s="99" t="s">
        <v>5491</v>
      </c>
      <c r="C53" s="10" t="s">
        <v>4264</v>
      </c>
      <c r="D53" s="34">
        <v>2023</v>
      </c>
    </row>
    <row r="54" spans="1:4">
      <c r="A54" s="34" t="str">
        <f>IF(ISERROR(VLOOKUP(TRIM(B54),ALL!$B$1:$U$39,3,FALSE)),"(unc)",VLOOKUP(TRIM(B54),ALL!$B$1:$U$39,3,FALSE))</f>
        <v>(unc)</v>
      </c>
      <c r="B54" s="99" t="s">
        <v>6269</v>
      </c>
      <c r="C54" s="10" t="s">
        <v>4264</v>
      </c>
      <c r="D54" s="34">
        <v>2023</v>
      </c>
    </row>
    <row r="55" spans="1:4">
      <c r="A55" s="34" t="str">
        <f>IF(ISERROR(VLOOKUP(TRIM(B55),ALL!$B$1:$U$39,3,FALSE)),"(unc)",VLOOKUP(TRIM(B55),ALL!$B$1:$U$39,3,FALSE))</f>
        <v>(unc)</v>
      </c>
      <c r="B55" s="99" t="s">
        <v>5657</v>
      </c>
      <c r="C55" s="10" t="s">
        <v>3743</v>
      </c>
      <c r="D55" s="34">
        <v>2023</v>
      </c>
    </row>
    <row r="56" spans="1:4">
      <c r="A56" s="34" t="str">
        <f>IF(ISERROR(VLOOKUP(TRIM(B56),ALL!$B$1:$U$39,3,FALSE)),"(unc)",VLOOKUP(TRIM(B56),ALL!$B$1:$U$39,3,FALSE))</f>
        <v>(unc)</v>
      </c>
      <c r="B56" s="99" t="s">
        <v>5234</v>
      </c>
      <c r="C56" s="10" t="s">
        <v>3743</v>
      </c>
      <c r="D56" s="34">
        <v>2023</v>
      </c>
    </row>
    <row r="57" spans="1:4">
      <c r="A57" s="34" t="str">
        <f>IF(ISERROR(VLOOKUP(TRIM(B57),ALL!$B$1:$U$39,3,FALSE)),"(unc)",VLOOKUP(TRIM(B57),ALL!$B$1:$U$39,3,FALSE))</f>
        <v>(unc)</v>
      </c>
      <c r="B57" s="99" t="s">
        <v>5125</v>
      </c>
      <c r="C57" s="10" t="s">
        <v>3406</v>
      </c>
      <c r="D57" s="34">
        <v>2023</v>
      </c>
    </row>
    <row r="58" spans="1:4">
      <c r="A58" s="34" t="str">
        <f>IF(ISERROR(VLOOKUP(TRIM(B58),ALL!$B$1:$U$39,3,FALSE)),"(unc)",VLOOKUP(TRIM(B58),ALL!$B$1:$U$39,3,FALSE))</f>
        <v>(unc)</v>
      </c>
      <c r="B58" s="99" t="s">
        <v>4090</v>
      </c>
      <c r="C58" s="10" t="s">
        <v>3406</v>
      </c>
      <c r="D58" s="34">
        <v>2023</v>
      </c>
    </row>
    <row r="59" spans="1:4">
      <c r="A59" s="34" t="str">
        <f>IF(ISERROR(VLOOKUP(TRIM(B59),ALL!$B$1:$U$39,3,FALSE)),"(unc)",VLOOKUP(TRIM(B59),ALL!$B$1:$U$39,3,FALSE))</f>
        <v>(unc)</v>
      </c>
      <c r="B59" s="99" t="s">
        <v>4431</v>
      </c>
      <c r="C59" s="10" t="s">
        <v>3406</v>
      </c>
      <c r="D59" s="34">
        <v>2023</v>
      </c>
    </row>
    <row r="60" spans="1:4">
      <c r="A60" s="34" t="str">
        <f>IF(ISERROR(VLOOKUP(TRIM(B60),ALL!$B$1:$U$39,3,FALSE)),"(unc)",VLOOKUP(TRIM(B60),ALL!$B$1:$U$39,3,FALSE))</f>
        <v>(unc)</v>
      </c>
      <c r="B60" s="99" t="s">
        <v>4390</v>
      </c>
      <c r="C60" s="10" t="s">
        <v>3743</v>
      </c>
      <c r="D60" s="34">
        <v>2023</v>
      </c>
    </row>
    <row r="61" spans="1:4">
      <c r="A61" s="34" t="str">
        <f>IF(ISERROR(VLOOKUP(TRIM(B61),ALL!$B$1:$U$39,3,FALSE)),"(unc)",VLOOKUP(TRIM(B61),ALL!$B$1:$U$39,3,FALSE))</f>
        <v>(unc)</v>
      </c>
      <c r="B61" s="99" t="s">
        <v>3843</v>
      </c>
      <c r="C61" s="10" t="s">
        <v>3743</v>
      </c>
      <c r="D61" s="34">
        <v>2023</v>
      </c>
    </row>
    <row r="62" spans="1:4">
      <c r="A62" s="34" t="str">
        <f>IF(ISERROR(VLOOKUP(TRIM(B62),ALL!$B$1:$U$39,3,FALSE)),"(unc)",VLOOKUP(TRIM(B62),ALL!$B$1:$U$39,3,FALSE))</f>
        <v>(unc)</v>
      </c>
      <c r="B62" s="99" t="s">
        <v>6529</v>
      </c>
      <c r="C62" s="10" t="s">
        <v>3406</v>
      </c>
      <c r="D62" s="34">
        <v>2023</v>
      </c>
    </row>
    <row r="63" spans="1:4">
      <c r="A63" s="34" t="str">
        <f>IF(ISERROR(VLOOKUP(TRIM(B63),ALL!$B$1:$U$39,3,FALSE)),"(unc)",VLOOKUP(TRIM(B63),ALL!$B$1:$U$39,3,FALSE))</f>
        <v>(unc)</v>
      </c>
      <c r="B63" s="99" t="s">
        <v>5739</v>
      </c>
      <c r="C63" s="10" t="s">
        <v>3743</v>
      </c>
      <c r="D63" s="34">
        <v>2023</v>
      </c>
    </row>
    <row r="64" spans="1:4">
      <c r="A64" s="34" t="str">
        <f>IF(ISERROR(VLOOKUP(TRIM(B64),ALL!$B$1:$U$39,3,FALSE)),"(unc)",VLOOKUP(TRIM(B64),ALL!$B$1:$U$39,3,FALSE))</f>
        <v>(unc)</v>
      </c>
      <c r="B64" s="99" t="s">
        <v>5118</v>
      </c>
      <c r="C64" s="10" t="s">
        <v>6344</v>
      </c>
      <c r="D64" s="34">
        <v>2023</v>
      </c>
    </row>
    <row r="65" spans="1:4">
      <c r="A65" s="34" t="str">
        <f>IF(ISERROR(VLOOKUP(TRIM(B65),ALL!$B$1:$U$39,3,FALSE)),"(unc)",VLOOKUP(TRIM(B65),ALL!$B$1:$U$39,3,FALSE))</f>
        <v>(unc)</v>
      </c>
      <c r="B65" s="99" t="s">
        <v>2849</v>
      </c>
      <c r="C65" s="10" t="s">
        <v>6344</v>
      </c>
      <c r="D65" s="34">
        <v>2023</v>
      </c>
    </row>
    <row r="66" spans="1:4">
      <c r="A66" s="34" t="str">
        <f>IF(ISERROR(VLOOKUP(TRIM(B66),ALL!$B$1:$U$39,3,FALSE)),"(unc)",VLOOKUP(TRIM(B66),ALL!$B$1:$U$39,3,FALSE))</f>
        <v>(unc)</v>
      </c>
      <c r="B66" s="99" t="s">
        <v>4406</v>
      </c>
      <c r="C66" s="10" t="s">
        <v>6344</v>
      </c>
      <c r="D66" s="34">
        <v>2023</v>
      </c>
    </row>
    <row r="67" spans="1:4">
      <c r="A67" s="34" t="str">
        <f>IF(ISERROR(VLOOKUP(TRIM(B67),ALL!$B$1:$U$39,3,FALSE)),"(unc)",VLOOKUP(TRIM(B67),ALL!$B$1:$U$39,3,FALSE))</f>
        <v>(unc)</v>
      </c>
      <c r="B67" s="99" t="s">
        <v>348</v>
      </c>
      <c r="C67" s="10" t="s">
        <v>6344</v>
      </c>
      <c r="D67" s="34">
        <v>2023</v>
      </c>
    </row>
    <row r="68" spans="1:4">
      <c r="A68" s="34" t="str">
        <f>IF(ISERROR(VLOOKUP(TRIM(B68),ALL!$B$1:$U$39,3,FALSE)),"(unc)",VLOOKUP(TRIM(B68),ALL!$B$1:$U$39,3,FALSE))</f>
        <v>(unc)</v>
      </c>
      <c r="B68" s="99" t="s">
        <v>7156</v>
      </c>
      <c r="C68" s="10" t="s">
        <v>6344</v>
      </c>
      <c r="D68" s="34">
        <v>2023</v>
      </c>
    </row>
    <row r="69" spans="1:4">
      <c r="A69" s="34" t="str">
        <f>IF(ISERROR(VLOOKUP(TRIM(B69),ALL!$B$1:$U$39,3,FALSE)),"(unc)",VLOOKUP(TRIM(B69),ALL!$B$1:$U$39,3,FALSE))</f>
        <v>(unc)</v>
      </c>
      <c r="B69" s="99" t="s">
        <v>4414</v>
      </c>
      <c r="C69" s="10" t="s">
        <v>6344</v>
      </c>
      <c r="D69" s="34">
        <v>2023</v>
      </c>
    </row>
    <row r="70" spans="1:4">
      <c r="A70" s="34" t="str">
        <f>IF(ISERROR(VLOOKUP(TRIM(B70),ALL!$B$1:$U$39,3,FALSE)),"(unc)",VLOOKUP(TRIM(B70),ALL!$B$1:$U$39,3,FALSE))</f>
        <v>(unc)</v>
      </c>
      <c r="B70" s="99" t="s">
        <v>2592</v>
      </c>
      <c r="C70" s="10" t="s">
        <v>6344</v>
      </c>
      <c r="D70" s="34">
        <v>2023</v>
      </c>
    </row>
    <row r="71" spans="1:4">
      <c r="A71" s="34" t="str">
        <f>IF(ISERROR(VLOOKUP(TRIM(B71),ALL!$B$1:$U$39,3,FALSE)),"(unc)",VLOOKUP(TRIM(B71),ALL!$B$1:$U$39,3,FALSE))</f>
        <v>(unc)</v>
      </c>
      <c r="B71" s="99" t="s">
        <v>3872</v>
      </c>
      <c r="C71" s="10" t="s">
        <v>6291</v>
      </c>
      <c r="D71" s="34">
        <v>2023</v>
      </c>
    </row>
    <row r="72" spans="1:4">
      <c r="A72" s="34" t="str">
        <f>IF(ISERROR(VLOOKUP(TRIM(B72),ALL!$B$1:$U$39,3,FALSE)),"(unc)",VLOOKUP(TRIM(B72),ALL!$B$1:$U$39,3,FALSE))</f>
        <v>(unc)</v>
      </c>
      <c r="B72" s="99" t="s">
        <v>8123</v>
      </c>
      <c r="C72" s="10" t="s">
        <v>6291</v>
      </c>
      <c r="D72" s="34">
        <v>2023</v>
      </c>
    </row>
    <row r="73" spans="1:4">
      <c r="A73" s="34" t="str">
        <f>IF(ISERROR(VLOOKUP(TRIM(B73),ALL!$B$1:$U$39,3,FALSE)),"(unc)",VLOOKUP(TRIM(B73),ALL!$B$1:$U$39,3,FALSE))</f>
        <v>(unc)</v>
      </c>
      <c r="B73" s="99" t="s">
        <v>6012</v>
      </c>
      <c r="C73" s="10" t="s">
        <v>6291</v>
      </c>
      <c r="D73" s="34">
        <v>2023</v>
      </c>
    </row>
    <row r="74" spans="1:4">
      <c r="A74" s="34" t="str">
        <f>IF(ISERROR(VLOOKUP(TRIM(B74),ALL!$B$1:$U$39,3,FALSE)),"(unc)",VLOOKUP(TRIM(B74),ALL!$B$1:$U$39,3,FALSE))</f>
        <v>(unc)</v>
      </c>
      <c r="B74" s="99" t="s">
        <v>726</v>
      </c>
      <c r="C74" s="10" t="s">
        <v>6291</v>
      </c>
      <c r="D74" s="34">
        <v>2023</v>
      </c>
    </row>
    <row r="75" spans="1:4">
      <c r="A75" s="34" t="str">
        <f>IF(ISERROR(VLOOKUP(TRIM(B75),ALL!$B$1:$U$39,3,FALSE)),"(unc)",VLOOKUP(TRIM(B75),ALL!$B$1:$U$39,3,FALSE))</f>
        <v>(unc)</v>
      </c>
      <c r="B75" s="99" t="s">
        <v>5230</v>
      </c>
      <c r="C75" s="10" t="s">
        <v>6291</v>
      </c>
      <c r="D75" s="34">
        <v>2023</v>
      </c>
    </row>
    <row r="76" spans="1:4">
      <c r="A76" s="34" t="str">
        <f>IF(ISERROR(VLOOKUP(TRIM(B76),ALL!$B$1:$U$39,3,FALSE)),"(unc)",VLOOKUP(TRIM(B76),ALL!$B$1:$U$39,3,FALSE))</f>
        <v>(unc)</v>
      </c>
      <c r="B76" s="99" t="s">
        <v>7216</v>
      </c>
      <c r="C76" s="10" t="s">
        <v>6291</v>
      </c>
      <c r="D76" s="34">
        <v>2023</v>
      </c>
    </row>
    <row r="77" spans="1:4">
      <c r="A77" s="34" t="str">
        <f>IF(ISERROR(VLOOKUP(TRIM(B77),ALL!$B$1:$U$39,3,FALSE)),"(unc)",VLOOKUP(TRIM(B77),ALL!$B$1:$U$39,3,FALSE))</f>
        <v>(unc)</v>
      </c>
      <c r="B77" s="99" t="s">
        <v>2943</v>
      </c>
      <c r="C77" s="10" t="s">
        <v>6291</v>
      </c>
      <c r="D77" s="34">
        <v>2023</v>
      </c>
    </row>
    <row r="78" spans="1:4">
      <c r="A78" s="34" t="str">
        <f>IF(ISERROR(VLOOKUP(TRIM(B78),ALL!$B$1:$U$39,3,FALSE)),"(unc)",VLOOKUP(TRIM(B78),ALL!$B$1:$U$39,3,FALSE))</f>
        <v>(unc)</v>
      </c>
      <c r="B78" s="99" t="s">
        <v>5034</v>
      </c>
      <c r="C78" s="10" t="s">
        <v>6291</v>
      </c>
      <c r="D78" s="34">
        <v>2023</v>
      </c>
    </row>
    <row r="79" spans="1:4">
      <c r="A79" s="34" t="str">
        <f>IF(ISERROR(VLOOKUP(TRIM(B79),ALL!$B$1:$U$39,3,FALSE)),"(unc)",VLOOKUP(TRIM(B79),ALL!$B$1:$U$39,3,FALSE))</f>
        <v>(unc)</v>
      </c>
      <c r="B79" s="99" t="s">
        <v>7325</v>
      </c>
      <c r="C79" s="10" t="s">
        <v>6291</v>
      </c>
      <c r="D79" s="34">
        <v>2023</v>
      </c>
    </row>
    <row r="80" spans="1:4">
      <c r="A80" s="34" t="str">
        <f>IF(ISERROR(VLOOKUP(TRIM(B80),ALL!$B$1:$U$39,3,FALSE)),"(unc)",VLOOKUP(TRIM(B80),ALL!$B$1:$U$39,3,FALSE))</f>
        <v>(unc)</v>
      </c>
      <c r="B80" s="99" t="s">
        <v>7416</v>
      </c>
      <c r="C80" s="10" t="s">
        <v>6291</v>
      </c>
      <c r="D80" s="34">
        <v>2023</v>
      </c>
    </row>
    <row r="81" spans="1:4">
      <c r="A81" s="34" t="str">
        <f>IF(ISERROR(VLOOKUP(TRIM(B81),ALL!$B$1:$U$39,3,FALSE)),"(unc)",VLOOKUP(TRIM(B81),ALL!$B$1:$U$39,3,FALSE))</f>
        <v>(unc)</v>
      </c>
      <c r="B81" s="99" t="s">
        <v>8188</v>
      </c>
      <c r="C81" s="10" t="s">
        <v>3744</v>
      </c>
      <c r="D81" s="34">
        <v>2023</v>
      </c>
    </row>
    <row r="82" spans="1:4">
      <c r="A82" s="34" t="str">
        <f>IF(ISERROR(VLOOKUP(TRIM(B82),ALL!$B$1:$U$39,3,FALSE)),"(unc)",VLOOKUP(TRIM(B82),ALL!$B$1:$U$39,3,FALSE))</f>
        <v>(unc)</v>
      </c>
      <c r="B82" s="99" t="s">
        <v>5690</v>
      </c>
      <c r="C82" s="10" t="s">
        <v>3188</v>
      </c>
      <c r="D82" s="34">
        <v>2023</v>
      </c>
    </row>
    <row r="83" spans="1:4">
      <c r="A83" s="34" t="str">
        <f>IF(ISERROR(VLOOKUP(TRIM(B83),ALL!$B$1:$U$39,3,FALSE)),"(unc)",VLOOKUP(TRIM(B83),ALL!$B$1:$U$39,3,FALSE))</f>
        <v>(unc)</v>
      </c>
      <c r="B83" s="99" t="s">
        <v>6610</v>
      </c>
      <c r="C83" s="10" t="s">
        <v>3188</v>
      </c>
      <c r="D83" s="34">
        <v>2023</v>
      </c>
    </row>
    <row r="84" spans="1:4">
      <c r="A84" s="34" t="str">
        <f>IF(ISERROR(VLOOKUP(TRIM(B84),ALL!$B$1:$U$39,3,FALSE)),"(unc)",VLOOKUP(TRIM(B84),ALL!$B$1:$U$39,3,FALSE))</f>
        <v>(unc)</v>
      </c>
      <c r="B84" s="99" t="s">
        <v>8120</v>
      </c>
      <c r="C84" s="10" t="s">
        <v>3744</v>
      </c>
      <c r="D84" s="34">
        <v>2023</v>
      </c>
    </row>
    <row r="85" spans="1:4">
      <c r="A85" s="34" t="str">
        <f>IF(ISERROR(VLOOKUP(TRIM(B85),ALL!$B$1:$U$39,3,FALSE)),"(unc)",VLOOKUP(TRIM(B85),ALL!$B$1:$U$39,3,FALSE))</f>
        <v>(unc)</v>
      </c>
      <c r="B85" s="99" t="s">
        <v>5179</v>
      </c>
      <c r="C85" s="10" t="s">
        <v>3744</v>
      </c>
      <c r="D85" s="34">
        <v>2023</v>
      </c>
    </row>
    <row r="86" spans="1:4">
      <c r="A86" s="34" t="str">
        <f>IF(ISERROR(VLOOKUP(TRIM(B86),ALL!$B$1:$U$39,3,FALSE)),"(unc)",VLOOKUP(TRIM(B86),ALL!$B$1:$U$39,3,FALSE))</f>
        <v>(unc)</v>
      </c>
      <c r="B86" s="99" t="s">
        <v>9335</v>
      </c>
      <c r="C86" s="10" t="s">
        <v>3744</v>
      </c>
      <c r="D86" s="34">
        <v>2023</v>
      </c>
    </row>
    <row r="87" spans="1:4">
      <c r="A87" s="34" t="str">
        <f>IF(ISERROR(VLOOKUP(TRIM(B87),ALL!$B$1:$U$39,3,FALSE)),"(unc)",VLOOKUP(TRIM(B87),ALL!$B$1:$U$39,3,FALSE))</f>
        <v>(unc)</v>
      </c>
      <c r="B87" s="99" t="s">
        <v>4934</v>
      </c>
      <c r="C87" s="10" t="s">
        <v>3744</v>
      </c>
      <c r="D87" s="34">
        <v>2023</v>
      </c>
    </row>
    <row r="88" spans="1:4">
      <c r="A88" s="34" t="str">
        <f>IF(ISERROR(VLOOKUP(TRIM(B88),ALL!$B$1:$U$39,3,FALSE)),"(unc)",VLOOKUP(TRIM(B88),ALL!$B$1:$U$39,3,FALSE))</f>
        <v>(unc)</v>
      </c>
      <c r="B88" s="99" t="s">
        <v>975</v>
      </c>
      <c r="C88" s="10" t="s">
        <v>3744</v>
      </c>
      <c r="D88" s="34">
        <v>2023</v>
      </c>
    </row>
    <row r="89" spans="1:4">
      <c r="A89" s="34" t="str">
        <f>IF(ISERROR(VLOOKUP(TRIM(B89),ALL!$B$1:$U$39,3,FALSE)),"(unc)",VLOOKUP(TRIM(B89),ALL!$B$1:$U$39,3,FALSE))</f>
        <v>(unc)</v>
      </c>
      <c r="B89" s="99" t="s">
        <v>390</v>
      </c>
      <c r="C89" s="10" t="s">
        <v>3744</v>
      </c>
      <c r="D89" s="34">
        <v>2023</v>
      </c>
    </row>
    <row r="90" spans="1:4">
      <c r="A90" s="34" t="str">
        <f>IF(ISERROR(VLOOKUP(TRIM(B90),ALL!$B$1:$U$39,3,FALSE)),"(unc)",VLOOKUP(TRIM(B90),ALL!$B$1:$U$39,3,FALSE))</f>
        <v>(unc)</v>
      </c>
      <c r="B90" s="99" t="s">
        <v>9082</v>
      </c>
      <c r="C90" s="10" t="s">
        <v>5764</v>
      </c>
      <c r="D90" s="34">
        <v>2023</v>
      </c>
    </row>
    <row r="91" spans="1:4">
      <c r="A91" s="34" t="str">
        <f>IF(ISERROR(VLOOKUP(TRIM(B91),ALL!$B$1:$U$39,3,FALSE)),"(unc)",VLOOKUP(TRIM(B91),ALL!$B$1:$U$39,3,FALSE))</f>
        <v>(unc)</v>
      </c>
      <c r="B91" s="99" t="s">
        <v>9310</v>
      </c>
      <c r="C91" s="10" t="s">
        <v>5764</v>
      </c>
      <c r="D91" s="34">
        <v>2023</v>
      </c>
    </row>
    <row r="92" spans="1:4">
      <c r="A92" s="34" t="str">
        <f>IF(ISERROR(VLOOKUP(TRIM(B92),ALL!$B$1:$U$39,3,FALSE)),"(unc)",VLOOKUP(TRIM(B92),ALL!$B$1:$U$39,3,FALSE))</f>
        <v>(unc)</v>
      </c>
      <c r="B92" s="99" t="s">
        <v>1240</v>
      </c>
      <c r="C92" s="10" t="s">
        <v>5764</v>
      </c>
      <c r="D92" s="34">
        <v>2023</v>
      </c>
    </row>
    <row r="93" spans="1:4">
      <c r="A93" s="34" t="str">
        <f>IF(ISERROR(VLOOKUP(TRIM(B93),ALL!$B$1:$U$39,3,FALSE)),"(unc)",VLOOKUP(TRIM(B93),ALL!$B$1:$U$39,3,FALSE))</f>
        <v>(unc)</v>
      </c>
      <c r="B93" s="99" t="s">
        <v>9066</v>
      </c>
      <c r="C93" s="10" t="s">
        <v>5764</v>
      </c>
      <c r="D93" s="34">
        <v>2023</v>
      </c>
    </row>
    <row r="94" spans="1:4">
      <c r="A94" s="34" t="str">
        <f>IF(ISERROR(VLOOKUP(TRIM(B94),ALL!$B$1:$U$39,3,FALSE)),"(unc)",VLOOKUP(TRIM(B94),ALL!$B$1:$U$39,3,FALSE))</f>
        <v>(unc)</v>
      </c>
      <c r="B94" s="99" t="s">
        <v>6254</v>
      </c>
      <c r="C94" s="10" t="s">
        <v>6314</v>
      </c>
      <c r="D94" s="34">
        <v>2023</v>
      </c>
    </row>
    <row r="95" spans="1:4">
      <c r="A95" s="34" t="str">
        <f>IF(ISERROR(VLOOKUP(TRIM(B95),ALL!$B$1:$U$39,3,FALSE)),"(unc)",VLOOKUP(TRIM(B95),ALL!$B$1:$U$39,3,FALSE))</f>
        <v>(unc)</v>
      </c>
      <c r="B95" s="99" t="s">
        <v>9053</v>
      </c>
      <c r="C95" s="10" t="s">
        <v>6314</v>
      </c>
      <c r="D95" s="34">
        <v>2023</v>
      </c>
    </row>
    <row r="96" spans="1:4">
      <c r="A96" s="34" t="str">
        <f>IF(ISERROR(VLOOKUP(TRIM(B96),ALL!$B$1:$U$39,3,FALSE)),"(unc)",VLOOKUP(TRIM(B96),ALL!$B$1:$U$39,3,FALSE))</f>
        <v>(unc)</v>
      </c>
      <c r="B96" s="99" t="s">
        <v>5584</v>
      </c>
      <c r="C96" s="10" t="s">
        <v>6314</v>
      </c>
      <c r="D96" s="34">
        <v>2023</v>
      </c>
    </row>
    <row r="97" spans="1:4">
      <c r="A97" s="34" t="str">
        <f>IF(ISERROR(VLOOKUP(TRIM(B97),ALL!$B$1:$U$39,3,FALSE)),"(unc)",VLOOKUP(TRIM(B97),ALL!$B$1:$U$39,3,FALSE))</f>
        <v>(unc)</v>
      </c>
      <c r="B97" s="99" t="s">
        <v>4130</v>
      </c>
      <c r="C97" s="10" t="s">
        <v>6314</v>
      </c>
      <c r="D97" s="34">
        <v>2023</v>
      </c>
    </row>
    <row r="98" spans="1:4">
      <c r="A98" s="34" t="str">
        <f>IF(ISERROR(VLOOKUP(TRIM(B98),ALL!$B$1:$U$39,3,FALSE)),"(unc)",VLOOKUP(TRIM(B98),ALL!$B$1:$U$39,3,FALSE))</f>
        <v>(unc)</v>
      </c>
      <c r="B98" s="99" t="s">
        <v>5998</v>
      </c>
      <c r="C98" s="10" t="s">
        <v>6314</v>
      </c>
      <c r="D98" s="34">
        <v>2023</v>
      </c>
    </row>
    <row r="99" spans="1:4">
      <c r="A99" s="34" t="str">
        <f>IF(ISERROR(VLOOKUP(TRIM(B99),ALL!$B$1:$U$39,3,FALSE)),"(unc)",VLOOKUP(TRIM(B99),ALL!$B$1:$U$39,3,FALSE))</f>
        <v>(unc)</v>
      </c>
      <c r="B99" s="99" t="s">
        <v>6020</v>
      </c>
      <c r="C99" s="10" t="s">
        <v>6314</v>
      </c>
      <c r="D99" s="34">
        <v>2023</v>
      </c>
    </row>
    <row r="100" spans="1:4">
      <c r="A100" s="34" t="str">
        <f>IF(ISERROR(VLOOKUP(TRIM(B100),ALL!$B$1:$U$39,3,FALSE)),"(unc)",VLOOKUP(TRIM(B100),ALL!$B$1:$U$39,3,FALSE))</f>
        <v>(unc)</v>
      </c>
      <c r="B100" s="99" t="s">
        <v>8982</v>
      </c>
      <c r="C100" s="10" t="s">
        <v>6314</v>
      </c>
      <c r="D100" s="34">
        <v>2023</v>
      </c>
    </row>
    <row r="101" spans="1:4">
      <c r="A101" s="34" t="str">
        <f>IF(ISERROR(VLOOKUP(TRIM(B101),ALL!$B$1:$U$39,3,FALSE)),"(unc)",VLOOKUP(TRIM(B101),ALL!$B$1:$U$39,3,FALSE))</f>
        <v>(unc)</v>
      </c>
      <c r="B101" s="99" t="s">
        <v>144</v>
      </c>
      <c r="C101" s="10" t="s">
        <v>6314</v>
      </c>
      <c r="D101" s="34">
        <v>2023</v>
      </c>
    </row>
    <row r="102" spans="1:4">
      <c r="A102" s="34" t="str">
        <f>IF(ISERROR(VLOOKUP(TRIM(B102),ALL!$B$1:$U$39,3,FALSE)),"(unc)",VLOOKUP(TRIM(B102),ALL!$B$1:$U$39,3,FALSE))</f>
        <v>(unc)</v>
      </c>
      <c r="B102" s="99" t="s">
        <v>7095</v>
      </c>
      <c r="C102" s="10" t="s">
        <v>6314</v>
      </c>
      <c r="D102" s="34">
        <v>2023</v>
      </c>
    </row>
    <row r="103" spans="1:4">
      <c r="A103" s="34" t="str">
        <f>IF(ISERROR(VLOOKUP(TRIM(B103),ALL!$B$1:$U$39,3,FALSE)),"(unc)",VLOOKUP(TRIM(B103),ALL!$B$1:$U$39,3,FALSE))</f>
        <v>(unc)</v>
      </c>
      <c r="B103" s="99" t="s">
        <v>8963</v>
      </c>
      <c r="C103" s="10" t="s">
        <v>6314</v>
      </c>
      <c r="D103" s="34">
        <v>2023</v>
      </c>
    </row>
    <row r="104" spans="1:4">
      <c r="A104" s="34" t="str">
        <f>IF(ISERROR(VLOOKUP(TRIM(B104),ALL!$B$1:$U$39,3,FALSE)),"(unc)",VLOOKUP(TRIM(B104),ALL!$B$1:$U$39,3,FALSE))</f>
        <v>(unc)</v>
      </c>
      <c r="B104" s="99" t="s">
        <v>672</v>
      </c>
      <c r="C104" s="10" t="s">
        <v>3817</v>
      </c>
      <c r="D104" s="34">
        <v>2023</v>
      </c>
    </row>
    <row r="105" spans="1:4">
      <c r="A105" s="34" t="str">
        <f>IF(ISERROR(VLOOKUP(TRIM(B105),ALL!$B$1:$U$39,3,FALSE)),"(unc)",VLOOKUP(TRIM(B105),ALL!$B$1:$U$39,3,FALSE))</f>
        <v>(unc)</v>
      </c>
      <c r="B105" s="99" t="s">
        <v>9087</v>
      </c>
      <c r="C105" s="10" t="s">
        <v>3729</v>
      </c>
      <c r="D105" s="34">
        <v>2023</v>
      </c>
    </row>
    <row r="106" spans="1:4">
      <c r="A106" s="34" t="str">
        <f>IF(ISERROR(VLOOKUP(TRIM(B106),ALL!$B$1:$U$39,3,FALSE)),"(unc)",VLOOKUP(TRIM(B106),ALL!$B$1:$U$39,3,FALSE))</f>
        <v>(unc)</v>
      </c>
      <c r="B106" s="99" t="s">
        <v>7323</v>
      </c>
      <c r="C106" s="10" t="s">
        <v>3729</v>
      </c>
      <c r="D106" s="34">
        <v>2023</v>
      </c>
    </row>
    <row r="107" spans="1:4">
      <c r="A107" s="34" t="str">
        <f>IF(ISERROR(VLOOKUP(TRIM(B107),ALL!$B$1:$U$39,3,FALSE)),"(unc)",VLOOKUP(TRIM(B107),ALL!$B$1:$U$39,3,FALSE))</f>
        <v>(unc)</v>
      </c>
      <c r="B107" s="99" t="s">
        <v>5509</v>
      </c>
      <c r="C107" s="10" t="s">
        <v>3817</v>
      </c>
      <c r="D107" s="34">
        <v>2023</v>
      </c>
    </row>
    <row r="108" spans="1:4">
      <c r="A108" s="34" t="str">
        <f>IF(ISERROR(VLOOKUP(TRIM(B108),ALL!$B$1:$U$39,3,FALSE)),"(unc)",VLOOKUP(TRIM(B108),ALL!$B$1:$U$39,3,FALSE))</f>
        <v>(unc)</v>
      </c>
      <c r="B108" s="99" t="s">
        <v>5475</v>
      </c>
      <c r="C108" s="10" t="s">
        <v>3729</v>
      </c>
      <c r="D108" s="34">
        <v>2023</v>
      </c>
    </row>
    <row r="109" spans="1:4">
      <c r="A109" s="34" t="str">
        <f>IF(ISERROR(VLOOKUP(TRIM(B109),ALL!$B$1:$U$39,3,FALSE)),"(unc)",VLOOKUP(TRIM(B109),ALL!$B$1:$U$39,3,FALSE))</f>
        <v>(unc)</v>
      </c>
      <c r="B109" s="99" t="s">
        <v>6152</v>
      </c>
      <c r="C109" s="10" t="s">
        <v>3817</v>
      </c>
      <c r="D109" s="34">
        <v>2023</v>
      </c>
    </row>
    <row r="110" spans="1:4">
      <c r="A110" s="34" t="str">
        <f>IF(ISERROR(VLOOKUP(TRIM(B110),ALL!$B$1:$U$39,3,FALSE)),"(unc)",VLOOKUP(TRIM(B110),ALL!$B$1:$U$39,3,FALSE))</f>
        <v>(unc)</v>
      </c>
      <c r="B110" s="99" t="s">
        <v>5490</v>
      </c>
      <c r="C110" s="10" t="s">
        <v>3817</v>
      </c>
      <c r="D110" s="34">
        <v>2023</v>
      </c>
    </row>
    <row r="111" spans="1:4">
      <c r="A111" s="34" t="str">
        <f>IF(ISERROR(VLOOKUP(TRIM(B111),ALL!$B$1:$U$39,3,FALSE)),"(unc)",VLOOKUP(TRIM(B111),ALL!$B$1:$U$39,3,FALSE))</f>
        <v>(unc)</v>
      </c>
      <c r="B111" s="99" t="s">
        <v>6262</v>
      </c>
      <c r="C111" s="10" t="s">
        <v>3729</v>
      </c>
      <c r="D111" s="34">
        <v>2023</v>
      </c>
    </row>
    <row r="112" spans="1:4">
      <c r="A112" s="34" t="str">
        <f>IF(ISERROR(VLOOKUP(TRIM(B112),ALL!$B$1:$U$39,3,FALSE)),"(unc)",VLOOKUP(TRIM(B112),ALL!$B$1:$U$39,3,FALSE))</f>
        <v>(unc)</v>
      </c>
      <c r="B112" s="99" t="s">
        <v>6533</v>
      </c>
      <c r="C112" s="10" t="s">
        <v>3729</v>
      </c>
      <c r="D112" s="34">
        <v>2023</v>
      </c>
    </row>
    <row r="113" spans="1:4">
      <c r="A113" s="34" t="str">
        <f>IF(ISERROR(VLOOKUP(TRIM(B113),ALL!$B$1:$U$39,3,FALSE)),"(unc)",VLOOKUP(TRIM(B113),ALL!$B$1:$U$39,3,FALSE))</f>
        <v>(unc)</v>
      </c>
      <c r="B113" s="99" t="s">
        <v>7914</v>
      </c>
      <c r="C113" s="10" t="s">
        <v>3729</v>
      </c>
      <c r="D113" s="34">
        <v>2023</v>
      </c>
    </row>
    <row r="114" spans="1:4">
      <c r="A114" s="34" t="str">
        <f>IF(ISERROR(VLOOKUP(TRIM(B114),ALL!$B$1:$U$39,3,FALSE)),"(unc)",VLOOKUP(TRIM(B114),ALL!$B$1:$U$39,3,FALSE))</f>
        <v>(unc)</v>
      </c>
      <c r="B114" s="99" t="s">
        <v>4626</v>
      </c>
      <c r="C114" s="10" t="s">
        <v>9439</v>
      </c>
      <c r="D114" s="34">
        <v>2023</v>
      </c>
    </row>
    <row r="115" spans="1:4">
      <c r="A115" s="34" t="str">
        <f>IF(ISERROR(VLOOKUP(TRIM(B115),ALL!$B$1:$U$39,3,FALSE)),"(unc)",VLOOKUP(TRIM(B115),ALL!$B$1:$U$39,3,FALSE))</f>
        <v>(unc)</v>
      </c>
      <c r="B115" s="99" t="s">
        <v>9092</v>
      </c>
      <c r="C115" s="10" t="s">
        <v>9439</v>
      </c>
      <c r="D115" s="34">
        <v>2023</v>
      </c>
    </row>
    <row r="116" spans="1:4">
      <c r="A116" s="34" t="str">
        <f>IF(ISERROR(VLOOKUP(TRIM(B116),ALL!$B$1:$U$39,3,FALSE)),"(unc)",VLOOKUP(TRIM(B116),ALL!$B$1:$U$39,3,FALSE))</f>
        <v>(unc)</v>
      </c>
      <c r="B116" s="99" t="s">
        <v>1776</v>
      </c>
      <c r="C116" s="10" t="s">
        <v>9439</v>
      </c>
      <c r="D116" s="34">
        <v>2023</v>
      </c>
    </row>
    <row r="117" spans="1:4">
      <c r="A117" s="34" t="str">
        <f>IF(ISERROR(VLOOKUP(TRIM(B117),ALL!$B$1:$U$39,3,FALSE)),"(unc)",VLOOKUP(TRIM(B117),ALL!$B$1:$U$39,3,FALSE))</f>
        <v>(unc)</v>
      </c>
      <c r="B117" s="99" t="s">
        <v>6165</v>
      </c>
      <c r="C117" s="10" t="s">
        <v>9439</v>
      </c>
      <c r="D117" s="34">
        <v>2023</v>
      </c>
    </row>
    <row r="118" spans="1:4">
      <c r="A118" s="34" t="str">
        <f>IF(ISERROR(VLOOKUP(TRIM(B118),ALL!$B$1:$U$39,3,FALSE)),"(unc)",VLOOKUP(TRIM(B118),ALL!$B$1:$U$39,3,FALSE))</f>
        <v>(unc)</v>
      </c>
      <c r="B118" s="99" t="s">
        <v>5064</v>
      </c>
      <c r="C118" s="10" t="s">
        <v>9439</v>
      </c>
      <c r="D118" s="34">
        <v>2023</v>
      </c>
    </row>
    <row r="119" spans="1:4">
      <c r="A119" s="34" t="str">
        <f>IF(ISERROR(VLOOKUP(TRIM(B119),ALL!$B$1:$U$39,3,FALSE)),"(unc)",VLOOKUP(TRIM(B119),ALL!$B$1:$U$39,3,FALSE))</f>
        <v>(unc)</v>
      </c>
      <c r="B119" s="99" t="s">
        <v>5013</v>
      </c>
      <c r="C119" s="10" t="s">
        <v>9439</v>
      </c>
      <c r="D119" s="34">
        <v>2023</v>
      </c>
    </row>
    <row r="120" spans="1:4">
      <c r="A120" s="34" t="str">
        <f>IF(ISERROR(VLOOKUP(TRIM(B120),ALL!$B$1:$U$39,3,FALSE)),"(unc)",VLOOKUP(TRIM(B120),ALL!$B$1:$U$39,3,FALSE))</f>
        <v>(unc)</v>
      </c>
      <c r="B120" s="99" t="s">
        <v>6498</v>
      </c>
      <c r="C120" s="10" t="s">
        <v>9439</v>
      </c>
      <c r="D120" s="34">
        <v>2023</v>
      </c>
    </row>
    <row r="121" spans="1:4">
      <c r="A121" s="34" t="str">
        <f>IF(ISERROR(VLOOKUP(TRIM(B121),ALL!$B$1:$U$39,3,FALSE)),"(unc)",VLOOKUP(TRIM(B121),ALL!$B$1:$U$39,3,FALSE))</f>
        <v>(unc)</v>
      </c>
      <c r="B121" s="99" t="s">
        <v>4364</v>
      </c>
      <c r="C121" s="10" t="s">
        <v>9439</v>
      </c>
      <c r="D121" s="34">
        <v>2023</v>
      </c>
    </row>
    <row r="122" spans="1:4">
      <c r="A122" s="34" t="str">
        <f>IF(ISERROR(VLOOKUP(TRIM(B122),ALL!$B$1:$U$39,3,FALSE)),"(unc)",VLOOKUP(TRIM(B122),ALL!$B$1:$U$39,3,FALSE))</f>
        <v>(unc)</v>
      </c>
      <c r="B122" s="99" t="s">
        <v>5464</v>
      </c>
      <c r="C122" s="10" t="s">
        <v>9439</v>
      </c>
      <c r="D122" s="34">
        <v>2023</v>
      </c>
    </row>
    <row r="123" spans="1:4">
      <c r="A123" s="34" t="str">
        <f>IF(ISERROR(VLOOKUP(TRIM(B123),ALL!$B$1:$U$39,3,FALSE)),"(unc)",VLOOKUP(TRIM(B123),ALL!$B$1:$U$39,3,FALSE))</f>
        <v>(unc)</v>
      </c>
      <c r="B123" s="99" t="s">
        <v>721</v>
      </c>
      <c r="C123" s="10" t="s">
        <v>9439</v>
      </c>
      <c r="D123" s="34">
        <v>2023</v>
      </c>
    </row>
    <row r="124" spans="1:4">
      <c r="A124" s="34" t="s">
        <v>10847</v>
      </c>
      <c r="B124" s="99" t="s">
        <v>6682</v>
      </c>
      <c r="C124" s="10" t="s">
        <v>3191</v>
      </c>
      <c r="D124" s="34">
        <v>2023</v>
      </c>
    </row>
    <row r="125" spans="1:4">
      <c r="A125" s="34" t="str">
        <f>IF(ISERROR(VLOOKUP(TRIM(B125),ALL!$B$1:$U$39,3,FALSE)),"(unc)",VLOOKUP(TRIM(B125),ALL!$B$1:$U$39,3,FALSE))</f>
        <v>(unc)</v>
      </c>
      <c r="B125" s="99" t="s">
        <v>9018</v>
      </c>
      <c r="C125" s="10" t="s">
        <v>3742</v>
      </c>
      <c r="D125" s="34">
        <v>2023</v>
      </c>
    </row>
    <row r="126" spans="1:4">
      <c r="A126" s="34" t="str">
        <f>IF(ISERROR(VLOOKUP(TRIM(B126),ALL!$B$1:$U$39,3,FALSE)),"(unc)",VLOOKUP(TRIM(B126),ALL!$B$1:$U$39,3,FALSE))</f>
        <v>(unc)</v>
      </c>
      <c r="B126" s="99" t="s">
        <v>2952</v>
      </c>
      <c r="C126" s="10" t="s">
        <v>3742</v>
      </c>
      <c r="D126" s="34">
        <v>2023</v>
      </c>
    </row>
    <row r="127" spans="1:4">
      <c r="A127" s="34" t="str">
        <f>IF(ISERROR(VLOOKUP(TRIM(B127),ALL!$B$1:$U$39,3,FALSE)),"(unc)",VLOOKUP(TRIM(B127),ALL!$B$1:$U$39,3,FALSE))</f>
        <v>(unc)</v>
      </c>
      <c r="B127" s="99" t="s">
        <v>4354</v>
      </c>
      <c r="C127" s="10" t="s">
        <v>3191</v>
      </c>
      <c r="D127" s="34">
        <v>2023</v>
      </c>
    </row>
    <row r="128" spans="1:4">
      <c r="A128" s="34" t="str">
        <f>IF(ISERROR(VLOOKUP(TRIM(B128),ALL!$B$1:$U$39,3,FALSE)),"(unc)",VLOOKUP(TRIM(B128),ALL!$B$1:$U$39,3,FALSE))</f>
        <v>(unc)</v>
      </c>
      <c r="B128" s="99" t="s">
        <v>7355</v>
      </c>
      <c r="C128" s="10" t="s">
        <v>3730</v>
      </c>
      <c r="D128" s="34">
        <v>2023</v>
      </c>
    </row>
    <row r="129" spans="1:4">
      <c r="A129" s="34" t="str">
        <f>IF(ISERROR(VLOOKUP(TRIM(B129),ALL!$B$1:$U$39,3,FALSE)),"(unc)",VLOOKUP(TRIM(B129),ALL!$B$1:$U$39,3,FALSE))</f>
        <v>(unc)</v>
      </c>
      <c r="B129" s="99" t="s">
        <v>5672</v>
      </c>
      <c r="C129" s="10" t="s">
        <v>3730</v>
      </c>
      <c r="D129" s="34">
        <v>2023</v>
      </c>
    </row>
    <row r="130" spans="1:4">
      <c r="A130" s="34" t="str">
        <f>IF(ISERROR(VLOOKUP(TRIM(B130),ALL!$B$1:$U$39,3,FALSE)),"(unc)",VLOOKUP(TRIM(B130),ALL!$B$1:$U$39,3,FALSE))</f>
        <v>(unc)</v>
      </c>
      <c r="B130" s="99" t="s">
        <v>4525</v>
      </c>
      <c r="C130" s="10" t="s">
        <v>4236</v>
      </c>
      <c r="D130" s="34">
        <v>2023</v>
      </c>
    </row>
    <row r="131" spans="1:4">
      <c r="A131" s="34" t="str">
        <f>IF(ISERROR(VLOOKUP(TRIM(B131),ALL!$B$1:$U$39,3,FALSE)),"(unc)",VLOOKUP(TRIM(B131),ALL!$B$1:$U$39,3,FALSE))</f>
        <v>(unc)</v>
      </c>
      <c r="B131" s="99" t="s">
        <v>5152</v>
      </c>
      <c r="C131" s="10" t="s">
        <v>3730</v>
      </c>
      <c r="D131" s="34">
        <v>2023</v>
      </c>
    </row>
    <row r="132" spans="1:4">
      <c r="A132" s="34" t="str">
        <f>IF(ISERROR(VLOOKUP(TRIM(B132),ALL!$B$1:$U$39,3,FALSE)),"(unc)",VLOOKUP(TRIM(B132),ALL!$B$1:$U$39,3,FALSE))</f>
        <v>(unc)</v>
      </c>
      <c r="B132" s="99" t="s">
        <v>2210</v>
      </c>
      <c r="C132" s="10" t="s">
        <v>4236</v>
      </c>
      <c r="D132" s="34">
        <v>2023</v>
      </c>
    </row>
    <row r="133" spans="1:4">
      <c r="A133" s="34" t="str">
        <f>IF(ISERROR(VLOOKUP(TRIM(B133),ALL!$B$1:$U$39,3,FALSE)),"(unc)",VLOOKUP(TRIM(B133),ALL!$B$1:$U$39,3,FALSE))</f>
        <v>(unc)</v>
      </c>
      <c r="B133" s="99" t="s">
        <v>5995</v>
      </c>
      <c r="C133" s="10" t="s">
        <v>3730</v>
      </c>
      <c r="D133" s="34">
        <v>2023</v>
      </c>
    </row>
    <row r="134" spans="1:4">
      <c r="A134" s="34" t="str">
        <f>IF(ISERROR(VLOOKUP(TRIM(B134),ALL!$B$1:$U$39,3,FALSE)),"(unc)",VLOOKUP(TRIM(B134),ALL!$B$1:$U$39,3,FALSE))</f>
        <v>(unc)</v>
      </c>
      <c r="B134" s="99" t="s">
        <v>5026</v>
      </c>
      <c r="C134" s="10" t="s">
        <v>3730</v>
      </c>
      <c r="D134" s="34">
        <v>2023</v>
      </c>
    </row>
    <row r="135" spans="1:4">
      <c r="A135" s="34" t="str">
        <f>IF(ISERROR(VLOOKUP(TRIM(B135),ALL!$B$1:$U$39,3,FALSE)),"(unc)",VLOOKUP(TRIM(B135),ALL!$B$1:$U$39,3,FALSE))</f>
        <v>(unc)</v>
      </c>
      <c r="B135" s="99" t="s">
        <v>7106</v>
      </c>
      <c r="C135" s="10" t="s">
        <v>3730</v>
      </c>
      <c r="D135" s="34">
        <v>2023</v>
      </c>
    </row>
    <row r="136" spans="1:4">
      <c r="A136" s="34" t="str">
        <f>IF(ISERROR(VLOOKUP(TRIM(B136),ALL!$B$1:$U$39,3,FALSE)),"(unc)",VLOOKUP(TRIM(B136),ALL!$B$1:$U$39,3,FALSE))</f>
        <v>(unc)</v>
      </c>
      <c r="B136" s="99" t="s">
        <v>4561</v>
      </c>
      <c r="C136" s="10" t="s">
        <v>9381</v>
      </c>
      <c r="D136" s="34">
        <v>2023</v>
      </c>
    </row>
    <row r="137" spans="1:4">
      <c r="A137" s="34" t="str">
        <f>IF(ISERROR(VLOOKUP(TRIM(B137),ALL!$B$1:$U$39,3,FALSE)),"(unc)",VLOOKUP(TRIM(B137),ALL!$B$1:$U$39,3,FALSE))</f>
        <v>(unc)</v>
      </c>
      <c r="B137" s="99" t="s">
        <v>5275</v>
      </c>
      <c r="C137" s="10" t="s">
        <v>9381</v>
      </c>
      <c r="D137" s="34">
        <v>2023</v>
      </c>
    </row>
    <row r="138" spans="1:4">
      <c r="A138" s="34" t="str">
        <f>IF(ISERROR(VLOOKUP(TRIM(B138),ALL!$B$1:$U$39,3,FALSE)),"(unc)",VLOOKUP(TRIM(B138),ALL!$B$1:$U$39,3,FALSE))</f>
        <v>(unc)</v>
      </c>
      <c r="B138" s="99" t="s">
        <v>1145</v>
      </c>
      <c r="C138" s="10" t="s">
        <v>9381</v>
      </c>
      <c r="D138" s="34">
        <v>2023</v>
      </c>
    </row>
    <row r="139" spans="1:4">
      <c r="A139" s="34" t="str">
        <f>IF(ISERROR(VLOOKUP(TRIM(B139),ALL!$B$1:$U$39,3,FALSE)),"(unc)",VLOOKUP(TRIM(B139),ALL!$B$1:$U$39,3,FALSE))</f>
        <v>(unc)</v>
      </c>
      <c r="B139" s="99" t="s">
        <v>9127</v>
      </c>
      <c r="C139" s="10" t="s">
        <v>9381</v>
      </c>
      <c r="D139" s="34">
        <v>2023</v>
      </c>
    </row>
    <row r="140" spans="1:4">
      <c r="A140" s="34" t="str">
        <f>IF(ISERROR(VLOOKUP(TRIM(B140),ALL!$B$1:$U$39,3,FALSE)),"(unc)",VLOOKUP(TRIM(B140),ALL!$B$1:$U$39,3,FALSE))</f>
        <v>(unc)</v>
      </c>
      <c r="B140" s="99" t="s">
        <v>7344</v>
      </c>
      <c r="C140" s="10" t="s">
        <v>9381</v>
      </c>
      <c r="D140" s="34">
        <v>2023</v>
      </c>
    </row>
    <row r="141" spans="1:4">
      <c r="A141" s="34" t="str">
        <f>IF(ISERROR(VLOOKUP(TRIM(B141),ALL!$B$1:$U$39,3,FALSE)),"(unc)",VLOOKUP(TRIM(B141),ALL!$B$1:$U$39,3,FALSE))</f>
        <v>(unc)</v>
      </c>
      <c r="B141" s="99" t="s">
        <v>4539</v>
      </c>
      <c r="C141" s="10" t="s">
        <v>9381</v>
      </c>
      <c r="D141" s="34">
        <v>2023</v>
      </c>
    </row>
    <row r="142" spans="1:4">
      <c r="A142" s="34" t="str">
        <f>IF(ISERROR(VLOOKUP(TRIM(B142),ALL!$B$1:$U$39,3,FALSE)),"(unc)",VLOOKUP(TRIM(B142),ALL!$B$1:$U$39,3,FALSE))</f>
        <v>(unc)</v>
      </c>
      <c r="B142" s="99" t="s">
        <v>5710</v>
      </c>
      <c r="C142" s="10" t="s">
        <v>9381</v>
      </c>
      <c r="D142" s="34">
        <v>2023</v>
      </c>
    </row>
    <row r="143" spans="1:4">
      <c r="A143" s="34" t="str">
        <f>IF(ISERROR(VLOOKUP(TRIM(B143),ALL!$B$1:$U$39,3,FALSE)),"(unc)",VLOOKUP(TRIM(B143),ALL!$B$1:$U$39,3,FALSE))</f>
        <v>(unc)</v>
      </c>
      <c r="B143" s="99" t="s">
        <v>8166</v>
      </c>
      <c r="C143" s="10" t="s">
        <v>9381</v>
      </c>
      <c r="D143" s="34">
        <v>2023</v>
      </c>
    </row>
    <row r="144" spans="1:4">
      <c r="A144" s="34" t="str">
        <f>IF(ISERROR(VLOOKUP(TRIM(B144),ALL!$B$1:$U$39,3,FALSE)),"(unc)",VLOOKUP(TRIM(B144),ALL!$B$1:$U$39,3,FALSE))</f>
        <v>(unc)</v>
      </c>
      <c r="B144" s="99" t="s">
        <v>1337</v>
      </c>
      <c r="C144" s="10" t="s">
        <v>9381</v>
      </c>
      <c r="D144" s="34">
        <v>2023</v>
      </c>
    </row>
    <row r="145" spans="1:4">
      <c r="A145" s="34" t="str">
        <f>IF(ISERROR(VLOOKUP(TRIM(B145),ALL!$B$1:$U$39,3,FALSE)),"(unc)",VLOOKUP(TRIM(B145),ALL!$B$1:$U$39,3,FALSE))</f>
        <v>(unc)</v>
      </c>
      <c r="B145" s="99" t="s">
        <v>6451</v>
      </c>
      <c r="C145" s="10" t="s">
        <v>9381</v>
      </c>
      <c r="D145" s="34">
        <v>2023</v>
      </c>
    </row>
    <row r="146" spans="1:4">
      <c r="A146" s="34" t="str">
        <f>IF(ISERROR(VLOOKUP(TRIM(B146),ALL!$B$1:$U$39,3,FALSE)),"(unc)",VLOOKUP(TRIM(B146),ALL!$B$1:$U$39,3,FALSE))</f>
        <v>(unc)</v>
      </c>
      <c r="B146" s="99" t="s">
        <v>343</v>
      </c>
      <c r="C146" s="10" t="s">
        <v>9381</v>
      </c>
      <c r="D146" s="34">
        <v>2023</v>
      </c>
    </row>
    <row r="147" spans="1:4">
      <c r="A147" s="34" t="str">
        <f>IF(ISERROR(VLOOKUP(TRIM(B147),ALL!$B$1:$U$39,3,FALSE)),"(unc)",VLOOKUP(TRIM(B147),ALL!$B$1:$U$39,3,FALSE))</f>
        <v>(unc)</v>
      </c>
      <c r="B147" s="99" t="s">
        <v>337</v>
      </c>
      <c r="C147" s="10" t="s">
        <v>9381</v>
      </c>
      <c r="D147" s="34">
        <v>2023</v>
      </c>
    </row>
    <row r="148" spans="1:4">
      <c r="A148" s="34" t="str">
        <f>IF(ISERROR(VLOOKUP(TRIM(B148),ALL!$B$1:$U$39,3,FALSE)),"(unc)",VLOOKUP(TRIM(B148),ALL!$B$1:$U$39,3,FALSE))</f>
        <v>(unc)</v>
      </c>
      <c r="B148" s="99" t="s">
        <v>7954</v>
      </c>
      <c r="C148" s="10" t="s">
        <v>9381</v>
      </c>
      <c r="D148" s="34">
        <v>2023</v>
      </c>
    </row>
    <row r="149" spans="1:4">
      <c r="A149" s="34" t="str">
        <f>IF(ISERROR(VLOOKUP(TRIM(B149),ALL!$B$1:$U$39,3,FALSE)),"(unc)",VLOOKUP(TRIM(B149),ALL!$B$1:$U$39,3,FALSE))</f>
        <v>(unc)</v>
      </c>
      <c r="B149" s="99" t="s">
        <v>8067</v>
      </c>
      <c r="C149" s="10" t="s">
        <v>9381</v>
      </c>
      <c r="D149" s="34">
        <v>2023</v>
      </c>
    </row>
    <row r="150" spans="1:4">
      <c r="A150" s="34" t="str">
        <f>IF(ISERROR(VLOOKUP(TRIM(B150),ALL!$B$1:$U$39,3,FALSE)),"(unc)",VLOOKUP(TRIM(B150),ALL!$B$1:$U$39,3,FALSE))</f>
        <v>(unc)</v>
      </c>
      <c r="B150" s="99" t="s">
        <v>1285</v>
      </c>
      <c r="C150" s="10" t="s">
        <v>9381</v>
      </c>
      <c r="D150" s="34">
        <v>2023</v>
      </c>
    </row>
    <row r="151" spans="1:4">
      <c r="A151" s="34" t="str">
        <f>IF(ISERROR(VLOOKUP(TRIM(B151),ALL!$B$1:$U$39,3,FALSE)),"(unc)",VLOOKUP(TRIM(B151),ALL!$B$1:$U$39,3,FALSE))</f>
        <v>(unc)</v>
      </c>
      <c r="B151" s="99" t="s">
        <v>718</v>
      </c>
      <c r="C151" s="10" t="s">
        <v>9381</v>
      </c>
      <c r="D151" s="34">
        <v>2023</v>
      </c>
    </row>
    <row r="152" spans="1:4">
      <c r="A152" s="34" t="str">
        <f>IF(ISERROR(VLOOKUP(TRIM(B152),ALL!$B$1:$U$39,3,FALSE)),"(unc)",VLOOKUP(TRIM(B152),ALL!$B$1:$U$39,3,FALSE))</f>
        <v>(unc)</v>
      </c>
      <c r="B152" s="99" t="s">
        <v>3865</v>
      </c>
      <c r="C152" s="10" t="s">
        <v>9381</v>
      </c>
      <c r="D152" s="34">
        <v>2023</v>
      </c>
    </row>
    <row r="153" spans="1:4">
      <c r="A153" s="34" t="str">
        <f>IF(ISERROR(VLOOKUP(TRIM(B153),ALL!$B$1:$U$39,3,FALSE)),"(unc)",VLOOKUP(TRIM(B153),ALL!$B$1:$U$39,3,FALSE))</f>
        <v>(unc)</v>
      </c>
      <c r="B153" s="99" t="s">
        <v>9169</v>
      </c>
      <c r="C153" s="10" t="s">
        <v>9381</v>
      </c>
      <c r="D153" s="34">
        <v>2023</v>
      </c>
    </row>
    <row r="154" spans="1:4">
      <c r="A154" s="34" t="str">
        <f>IF(ISERROR(VLOOKUP(TRIM(B154),ALL!$B$1:$U$39,3,FALSE)),"(unc)",VLOOKUP(TRIM(B154),ALL!$B$1:$U$39,3,FALSE))</f>
        <v>(unc)</v>
      </c>
      <c r="B154" s="99" t="s">
        <v>336</v>
      </c>
      <c r="C154" s="10" t="s">
        <v>9381</v>
      </c>
      <c r="D154" s="34">
        <v>2023</v>
      </c>
    </row>
    <row r="155" spans="1:4">
      <c r="A155" s="34" t="str">
        <f>IF(ISERROR(VLOOKUP(TRIM(B155),ALL!$B$1:$U$39,3,FALSE)),"(unc)",VLOOKUP(TRIM(B155),ALL!$B$1:$U$39,3,FALSE))</f>
        <v>(unc)</v>
      </c>
      <c r="B155" s="99" t="s">
        <v>695</v>
      </c>
      <c r="C155" s="10" t="s">
        <v>3411</v>
      </c>
      <c r="D155" s="34">
        <v>2023</v>
      </c>
    </row>
    <row r="156" spans="1:4">
      <c r="A156" s="34" t="str">
        <f>IF(ISERROR(VLOOKUP(TRIM(B156),ALL!$B$1:$U$39,3,FALSE)),"(unc)",VLOOKUP(TRIM(B156),ALL!$B$1:$U$39,3,FALSE))</f>
        <v>(unc)</v>
      </c>
      <c r="B156" s="99" t="s">
        <v>6230</v>
      </c>
      <c r="C156" s="10" t="s">
        <v>3411</v>
      </c>
      <c r="D156" s="34">
        <v>2023</v>
      </c>
    </row>
    <row r="157" spans="1:4">
      <c r="A157" s="34" t="str">
        <f>IF(ISERROR(VLOOKUP(TRIM(B157),ALL!$B$1:$U$39,3,FALSE)),"(unc)",VLOOKUP(TRIM(B157),ALL!$B$1:$U$39,3,FALSE))</f>
        <v>(unc)</v>
      </c>
      <c r="B157" s="99" t="s">
        <v>9086</v>
      </c>
      <c r="C157" s="10" t="s">
        <v>3411</v>
      </c>
      <c r="D157" s="34">
        <v>2023</v>
      </c>
    </row>
    <row r="158" spans="1:4">
      <c r="A158" s="34" t="str">
        <f>IF(ISERROR(VLOOKUP(TRIM(B158),ALL!$B$1:$U$39,3,FALSE)),"(unc)",VLOOKUP(TRIM(B158),ALL!$B$1:$U$39,3,FALSE))</f>
        <v>(unc)</v>
      </c>
      <c r="B158" s="99" t="s">
        <v>5205</v>
      </c>
      <c r="C158" s="10" t="s">
        <v>3411</v>
      </c>
      <c r="D158" s="34">
        <v>2023</v>
      </c>
    </row>
    <row r="159" spans="1:4">
      <c r="A159" s="34" t="str">
        <f>IF(ISERROR(VLOOKUP(TRIM(B159),ALL!$B$1:$U$39,3,FALSE)),"(unc)",VLOOKUP(TRIM(B159),ALL!$B$1:$U$39,3,FALSE))</f>
        <v>(unc)</v>
      </c>
      <c r="B159" s="99" t="s">
        <v>6088</v>
      </c>
      <c r="C159" s="10" t="s">
        <v>3411</v>
      </c>
      <c r="D159" s="34">
        <v>2023</v>
      </c>
    </row>
    <row r="160" spans="1:4">
      <c r="A160" s="34" t="str">
        <f>IF(ISERROR(VLOOKUP(TRIM(B160),ALL!$B$1:$U$39,3,FALSE)),"(unc)",VLOOKUP(TRIM(B160),ALL!$B$1:$U$39,3,FALSE))</f>
        <v>(unc)</v>
      </c>
      <c r="B160" s="99" t="s">
        <v>5683</v>
      </c>
      <c r="C160" s="10" t="s">
        <v>3411</v>
      </c>
      <c r="D160" s="34">
        <v>2023</v>
      </c>
    </row>
    <row r="161" spans="1:4">
      <c r="A161" s="34" t="str">
        <f>IF(ISERROR(VLOOKUP(TRIM(B161),ALL!$B$1:$U$39,3,FALSE)),"(unc)",VLOOKUP(TRIM(B161),ALL!$B$1:$U$39,3,FALSE))</f>
        <v>(unc)</v>
      </c>
      <c r="B161" s="99" t="s">
        <v>5618</v>
      </c>
      <c r="C161" s="10" t="s">
        <v>3743</v>
      </c>
      <c r="D161" s="34">
        <v>2023</v>
      </c>
    </row>
    <row r="162" spans="1:4">
      <c r="A162" s="34" t="str">
        <f>IF(ISERROR(VLOOKUP(TRIM(B162),ALL!$B$1:$U$39,3,FALSE)),"(unc)",VLOOKUP(TRIM(B162),ALL!$B$1:$U$39,3,FALSE))</f>
        <v>(unc)</v>
      </c>
      <c r="B162" s="99" t="s">
        <v>5192</v>
      </c>
      <c r="C162" s="10" t="s">
        <v>3743</v>
      </c>
      <c r="D162" s="34">
        <v>2023</v>
      </c>
    </row>
    <row r="163" spans="1:4">
      <c r="A163" s="34" t="str">
        <f>IF(ISERROR(VLOOKUP(TRIM(B163),ALL!$B$1:$U$39,3,FALSE)),"(unc)",VLOOKUP(TRIM(B163),ALL!$B$1:$U$39,3,FALSE))</f>
        <v>(unc)</v>
      </c>
      <c r="B163" s="99" t="s">
        <v>3948</v>
      </c>
      <c r="C163" s="10" t="s">
        <v>1785</v>
      </c>
      <c r="D163" s="34">
        <v>2023</v>
      </c>
    </row>
    <row r="164" spans="1:4">
      <c r="A164" s="34" t="str">
        <f>IF(ISERROR(VLOOKUP(TRIM(B164),ALL!$B$1:$U$39,3,FALSE)),"(unc)",VLOOKUP(TRIM(B164),ALL!$B$1:$U$39,3,FALSE))</f>
        <v>(unc)</v>
      </c>
      <c r="B164" s="99" t="s">
        <v>7330</v>
      </c>
      <c r="C164" s="10" t="s">
        <v>1785</v>
      </c>
      <c r="D164" s="34">
        <v>2023</v>
      </c>
    </row>
    <row r="165" spans="1:4">
      <c r="A165" s="34" t="str">
        <f>IF(ISERROR(VLOOKUP(TRIM(B165),ALL!$B$1:$U$39,3,FALSE)),"(unc)",VLOOKUP(TRIM(B165),ALL!$B$1:$U$39,3,FALSE))</f>
        <v>(unc)</v>
      </c>
      <c r="B165" s="99" t="s">
        <v>4051</v>
      </c>
      <c r="C165" s="10" t="s">
        <v>1785</v>
      </c>
      <c r="D165" s="34">
        <v>2023</v>
      </c>
    </row>
    <row r="166" spans="1:4">
      <c r="A166" s="34" t="str">
        <f>IF(ISERROR(VLOOKUP(TRIM(B166),ALL!$B$1:$U$39,3,FALSE)),"(unc)",VLOOKUP(TRIM(B166),ALL!$B$1:$U$39,3,FALSE))</f>
        <v>(unc)</v>
      </c>
      <c r="B166" s="99" t="s">
        <v>9123</v>
      </c>
      <c r="C166" s="10" t="s">
        <v>1785</v>
      </c>
      <c r="D166" s="34">
        <v>2023</v>
      </c>
    </row>
    <row r="167" spans="1:4">
      <c r="A167" s="34" t="str">
        <f>IF(ISERROR(VLOOKUP(TRIM(B167),ALL!$B$1:$U$39,3,FALSE)),"(unc)",VLOOKUP(TRIM(B167),ALL!$B$1:$U$39,3,FALSE))</f>
        <v>(unc)</v>
      </c>
      <c r="B167" s="99" t="s">
        <v>2838</v>
      </c>
      <c r="C167" s="10" t="s">
        <v>1785</v>
      </c>
      <c r="D167" s="34">
        <v>2023</v>
      </c>
    </row>
    <row r="168" spans="1:4">
      <c r="A168" s="34" t="str">
        <f>IF(ISERROR(VLOOKUP(TRIM(B168),ALL!$B$1:$U$39,3,FALSE)),"(unc)",VLOOKUP(TRIM(B168),ALL!$B$1:$U$39,3,FALSE))</f>
        <v>(unc)</v>
      </c>
      <c r="B168" s="99" t="s">
        <v>8975</v>
      </c>
      <c r="C168" s="10" t="s">
        <v>1785</v>
      </c>
      <c r="D168" s="34">
        <v>2023</v>
      </c>
    </row>
    <row r="169" spans="1:4">
      <c r="A169" s="34" t="str">
        <f>IF(ISERROR(VLOOKUP(TRIM(B169),ALL!$B$1:$U$39,3,FALSE)),"(unc)",VLOOKUP(TRIM(B169),ALL!$B$1:$U$39,3,FALSE))</f>
        <v>(unc)</v>
      </c>
      <c r="B169" s="99" t="s">
        <v>3821</v>
      </c>
      <c r="C169" s="10" t="s">
        <v>8248</v>
      </c>
      <c r="D169" s="34">
        <v>2023</v>
      </c>
    </row>
    <row r="170" spans="1:4">
      <c r="A170" s="34" t="str">
        <f>IF(ISERROR(VLOOKUP(TRIM(B170),ALL!$B$1:$U$39,3,FALSE)),"(unc)",VLOOKUP(TRIM(B170),ALL!$B$1:$U$39,3,FALSE))</f>
        <v>(unc)</v>
      </c>
      <c r="B170" s="99" t="s">
        <v>5162</v>
      </c>
      <c r="C170" s="10" t="s">
        <v>8248</v>
      </c>
      <c r="D170" s="34">
        <v>2023</v>
      </c>
    </row>
    <row r="171" spans="1:4">
      <c r="A171" s="34" t="str">
        <f>IF(ISERROR(VLOOKUP(TRIM(B171),ALL!$B$1:$U$39,3,FALSE)),"(unc)",VLOOKUP(TRIM(B171),ALL!$B$1:$U$39,3,FALSE))</f>
        <v>(unc)</v>
      </c>
      <c r="B171" s="99" t="s">
        <v>5009</v>
      </c>
      <c r="C171" s="10" t="s">
        <v>8248</v>
      </c>
      <c r="D171" s="34">
        <v>2023</v>
      </c>
    </row>
    <row r="172" spans="1:4">
      <c r="A172" s="34" t="str">
        <f>IF(ISERROR(VLOOKUP(TRIM(B172),ALL!$B$1:$U$39,3,FALSE)),"(unc)",VLOOKUP(TRIM(B172),ALL!$B$1:$U$39,3,FALSE))</f>
        <v>(unc)</v>
      </c>
      <c r="B172" s="99" t="s">
        <v>8909</v>
      </c>
      <c r="C172" s="10" t="s">
        <v>8248</v>
      </c>
      <c r="D172" s="34">
        <v>2023</v>
      </c>
    </row>
    <row r="173" spans="1:4">
      <c r="A173" s="34" t="str">
        <f>IF(ISERROR(VLOOKUP(TRIM(B173),ALL!$B$1:$U$39,3,FALSE)),"(unc)",VLOOKUP(TRIM(B173),ALL!$B$1:$U$39,3,FALSE))</f>
        <v>(unc)</v>
      </c>
      <c r="B173" s="99" t="s">
        <v>423</v>
      </c>
      <c r="C173" s="10" t="s">
        <v>8248</v>
      </c>
      <c r="D173" s="34">
        <v>2023</v>
      </c>
    </row>
    <row r="174" spans="1:4">
      <c r="A174" s="34" t="str">
        <f>IF(ISERROR(VLOOKUP(TRIM(B174),ALL!$B$1:$U$39,3,FALSE)),"(unc)",VLOOKUP(TRIM(B174),ALL!$B$1:$U$39,3,FALSE))</f>
        <v>(unc)</v>
      </c>
      <c r="B174" s="99" t="s">
        <v>5441</v>
      </c>
      <c r="C174" s="10" t="s">
        <v>8248</v>
      </c>
      <c r="D174" s="34">
        <v>2023</v>
      </c>
    </row>
    <row r="175" spans="1:4">
      <c r="A175" s="34" t="str">
        <f>IF(ISERROR(VLOOKUP(TRIM(B175),ALL!$B$1:$U$39,3,FALSE)),"(unc)",VLOOKUP(TRIM(B175),ALL!$B$1:$U$39,3,FALSE))</f>
        <v>(unc)</v>
      </c>
      <c r="B175" s="99" t="s">
        <v>5738</v>
      </c>
      <c r="C175" s="10" t="s">
        <v>8248</v>
      </c>
      <c r="D175" s="34">
        <v>2023</v>
      </c>
    </row>
    <row r="176" spans="1:4">
      <c r="A176" s="34" t="str">
        <f>IF(ISERROR(VLOOKUP(TRIM(B176),ALL!$B$1:$U$39,3,FALSE)),"(unc)",VLOOKUP(TRIM(B176),ALL!$B$1:$U$39,3,FALSE))</f>
        <v>(unc)</v>
      </c>
      <c r="B176" s="99" t="s">
        <v>6619</v>
      </c>
      <c r="C176" s="10" t="s">
        <v>4236</v>
      </c>
      <c r="D176" s="34">
        <v>2023</v>
      </c>
    </row>
    <row r="177" spans="1:36">
      <c r="A177" s="34" t="str">
        <f>IF(ISERROR(VLOOKUP(TRIM(B177),ALL!$B$1:$U$39,3,FALSE)),"(unc)",VLOOKUP(TRIM(B177),ALL!$B$1:$U$39,3,FALSE))</f>
        <v>(unc)</v>
      </c>
      <c r="B177" s="99" t="s">
        <v>6233</v>
      </c>
      <c r="C177" s="10" t="s">
        <v>4230</v>
      </c>
      <c r="D177" s="34">
        <v>2023</v>
      </c>
    </row>
    <row r="178" spans="1:36">
      <c r="A178" s="34" t="str">
        <f>IF(ISERROR(VLOOKUP(TRIM(B178),ALL!$B$1:$U$39,3,FALSE)),"(unc)",VLOOKUP(TRIM(B178),ALL!$B$1:$U$39,3,FALSE))</f>
        <v>(unc)</v>
      </c>
      <c r="B178" s="99" t="s">
        <v>9055</v>
      </c>
      <c r="C178" s="10" t="s">
        <v>4230</v>
      </c>
      <c r="D178" s="34">
        <v>2023</v>
      </c>
    </row>
    <row r="179" spans="1:36">
      <c r="A179" s="34" t="str">
        <f>IF(ISERROR(VLOOKUP(TRIM(B179),ALL!$B$1:$U$39,3,FALSE)),"(unc)",VLOOKUP(TRIM(B179),ALL!$B$1:$U$39,3,FALSE))</f>
        <v>(unc)</v>
      </c>
      <c r="B179" s="99" t="s">
        <v>2940</v>
      </c>
      <c r="C179" s="10" t="s">
        <v>4230</v>
      </c>
      <c r="D179" s="34">
        <v>2023</v>
      </c>
    </row>
    <row r="180" spans="1:36">
      <c r="A180" s="34" t="str">
        <f>IF(ISERROR(VLOOKUP(TRIM(B180),ALL!$B$1:$U$39,3,FALSE)),"(unc)",VLOOKUP(TRIM(B180),ALL!$B$1:$U$39,3,FALSE))</f>
        <v>(unc)</v>
      </c>
      <c r="B180" s="99" t="s">
        <v>751</v>
      </c>
      <c r="C180" s="10" t="s">
        <v>4230</v>
      </c>
      <c r="D180" s="34">
        <v>2023</v>
      </c>
    </row>
    <row r="181" spans="1:36">
      <c r="A181" s="34" t="str">
        <f>IF(ISERROR(VLOOKUP(TRIM(B181),ALL!$B$1:$U$39,3,FALSE)),"(unc)",VLOOKUP(TRIM(B181),ALL!$B$1:$U$39,3,FALSE))</f>
        <v>(unc)</v>
      </c>
      <c r="B181" s="99" t="s">
        <v>4078</v>
      </c>
      <c r="C181" s="10" t="s">
        <v>3741</v>
      </c>
      <c r="D181" s="34">
        <v>2023</v>
      </c>
    </row>
    <row r="182" spans="1:36">
      <c r="A182" s="34" t="str">
        <f>IF(ISERROR(VLOOKUP(TRIM(B182),ALL!$B$1:$U$39,3,FALSE)),"(unc)",VLOOKUP(TRIM(B182),ALL!$B$1:$U$39,3,FALSE))</f>
        <v>(unc)</v>
      </c>
      <c r="B182" s="99" t="s">
        <v>780</v>
      </c>
      <c r="C182" s="10" t="s">
        <v>4230</v>
      </c>
      <c r="D182" s="34">
        <v>2023</v>
      </c>
    </row>
    <row r="183" spans="1:36">
      <c r="A183" s="34" t="str">
        <f>IF(ISERROR(VLOOKUP(TRIM(B183),ALL!$B$1:$U$39,3,FALSE)),"(unc)",VLOOKUP(TRIM(B183),ALL!$B$1:$U$39,3,FALSE))</f>
        <v>(unc)</v>
      </c>
      <c r="B183" s="99" t="s">
        <v>6680</v>
      </c>
      <c r="C183" s="10" t="s">
        <v>4230</v>
      </c>
      <c r="D183" s="34">
        <v>2023</v>
      </c>
    </row>
    <row r="184" spans="1:36">
      <c r="A184" s="34" t="str">
        <f>IF(ISERROR(VLOOKUP(TRIM(B184),ALL!$B$1:$U$39,3,FALSE)),"(unc)",VLOOKUP(TRIM(B184),ALL!$B$1:$U$39,3,FALSE))</f>
        <v>(unc)</v>
      </c>
      <c r="B184" s="99" t="s">
        <v>6239</v>
      </c>
      <c r="C184" s="10" t="s">
        <v>8249</v>
      </c>
      <c r="D184" s="34">
        <v>2023</v>
      </c>
    </row>
    <row r="185" spans="1:36">
      <c r="A185" s="34" t="str">
        <f>IF(ISERROR(VLOOKUP(TRIM(B185),ALL!$B$1:$U$39,3,FALSE)),"(unc)",VLOOKUP(TRIM(B185),ALL!$B$1:$U$39,3,FALSE))</f>
        <v>(unc)</v>
      </c>
      <c r="B185" s="99" t="s">
        <v>6719</v>
      </c>
      <c r="C185" s="10" t="s">
        <v>8249</v>
      </c>
      <c r="D185" s="34">
        <v>2023</v>
      </c>
    </row>
    <row r="186" spans="1:36">
      <c r="A186" s="34" t="str">
        <f>IF(ISERROR(VLOOKUP(TRIM(B186),ALL!$B$1:$U$39,3,FALSE)),"(unc)",VLOOKUP(TRIM(B186),ALL!$B$1:$U$39,3,FALSE))</f>
        <v>(unc)</v>
      </c>
      <c r="B186" s="99" t="s">
        <v>3932</v>
      </c>
      <c r="C186" s="10" t="s">
        <v>8249</v>
      </c>
      <c r="D186" s="34">
        <v>2023</v>
      </c>
    </row>
    <row r="187" spans="1:36">
      <c r="A187" s="34" t="str">
        <f>IF(ISERROR(VLOOKUP(TRIM(B187),ALL!$B$1:$U$39,3,FALSE)),"(unc)",VLOOKUP(TRIM(B187),ALL!$B$1:$U$39,3,FALSE))</f>
        <v>(unc)</v>
      </c>
      <c r="B187" s="99" t="s">
        <v>4602</v>
      </c>
      <c r="C187" s="10" t="s">
        <v>8249</v>
      </c>
      <c r="D187" s="34">
        <v>2023</v>
      </c>
    </row>
    <row r="188" spans="1:36">
      <c r="A188" s="34" t="str">
        <f>IF(ISERROR(VLOOKUP(TRIM(B188),ALL!$B$1:$U$39,3,FALSE)),"(unc)",VLOOKUP(TRIM(B188),ALL!$B$1:$U$39,3,FALSE))</f>
        <v>(unc)</v>
      </c>
      <c r="B188" s="99" t="s">
        <v>5556</v>
      </c>
      <c r="C188" s="10" t="s">
        <v>8249</v>
      </c>
      <c r="D188" s="34">
        <v>2023</v>
      </c>
    </row>
    <row r="189" spans="1:36">
      <c r="A189" s="34" t="str">
        <f>IF(ISERROR(VLOOKUP(TRIM(B189),ALL!$B$1:$U$39,3,FALSE)),"(unc)",VLOOKUP(TRIM(B189),ALL!$B$1:$U$39,3,FALSE))</f>
        <v>(unc)</v>
      </c>
      <c r="B189" s="99" t="s">
        <v>5508</v>
      </c>
      <c r="C189" s="10" t="s">
        <v>8249</v>
      </c>
      <c r="D189" s="34">
        <v>2023</v>
      </c>
    </row>
    <row r="190" spans="1:36">
      <c r="A190" s="34" t="str">
        <f>IF(ISERROR(VLOOKUP(TRIM(B190),ALL!$B$1:$U$39,3,FALSE)),"(unc)",VLOOKUP(TRIM(B190),ALL!$B$1:$U$39,3,FALSE))</f>
        <v>(unc)</v>
      </c>
      <c r="B190" s="99" t="s">
        <v>9150</v>
      </c>
      <c r="C190" s="10" t="s">
        <v>8249</v>
      </c>
      <c r="D190" s="34">
        <v>2023</v>
      </c>
    </row>
    <row r="191" spans="1:36">
      <c r="A191" s="34" t="str">
        <f>IF(ISERROR(VLOOKUP(TRIM(B191),ALL!$B$1:$U$39,3,FALSE)),"(unc)",VLOOKUP(TRIM(B191),ALL!$B$1:$U$39,3,FALSE))</f>
        <v>(unc)</v>
      </c>
      <c r="B191" s="99" t="s">
        <v>6285</v>
      </c>
      <c r="C191" s="10" t="s">
        <v>8249</v>
      </c>
      <c r="D191" s="34">
        <v>2023</v>
      </c>
    </row>
    <row r="192" spans="1:36">
      <c r="A192" s="34" t="str">
        <f>IF(ISERROR(VLOOKUP(TRIM(B192),ALL!$B$1:$U$39,3,FALSE)),"(unc)",VLOOKUP(TRIM(B192),ALL!$B$1:$U$39,3,FALSE))</f>
        <v>(unc)</v>
      </c>
      <c r="B192" s="99" t="s">
        <v>5712</v>
      </c>
      <c r="C192" s="10" t="s">
        <v>4801</v>
      </c>
      <c r="D192" s="34">
        <v>2023</v>
      </c>
      <c r="H192" t="str">
        <f>""</f>
        <v/>
      </c>
      <c r="I192" t="str">
        <f>""</f>
        <v/>
      </c>
      <c r="J192" t="str">
        <f>""</f>
        <v/>
      </c>
      <c r="K192" t="str">
        <f>""</f>
        <v/>
      </c>
      <c r="L192" t="str">
        <f>""</f>
        <v/>
      </c>
      <c r="M192" t="str">
        <f>""</f>
        <v/>
      </c>
      <c r="N192" t="str">
        <f>""</f>
        <v/>
      </c>
      <c r="O192" t="str">
        <f>""</f>
        <v/>
      </c>
      <c r="P192" t="str">
        <f>""</f>
        <v/>
      </c>
      <c r="Q192" t="str">
        <f>""</f>
        <v/>
      </c>
      <c r="R192" t="str">
        <f>""</f>
        <v/>
      </c>
      <c r="S192" t="str">
        <f>""</f>
        <v/>
      </c>
      <c r="T192" t="str">
        <f>""</f>
        <v/>
      </c>
      <c r="U192" t="str">
        <f>""</f>
        <v/>
      </c>
      <c r="V192" t="str">
        <f>""</f>
        <v/>
      </c>
      <c r="W192" t="str">
        <f>""</f>
        <v/>
      </c>
      <c r="X192" t="str">
        <f>""</f>
        <v/>
      </c>
      <c r="Y192" t="str">
        <f>""</f>
        <v/>
      </c>
      <c r="Z192" t="str">
        <f>""</f>
        <v/>
      </c>
      <c r="AA192" t="str">
        <f>""</f>
        <v/>
      </c>
      <c r="AB192" t="str">
        <f>""</f>
        <v/>
      </c>
      <c r="AC192" t="str">
        <f>""</f>
        <v/>
      </c>
      <c r="AD192" t="str">
        <f>""</f>
        <v/>
      </c>
      <c r="AE192" t="str">
        <f>""</f>
        <v/>
      </c>
      <c r="AF192" t="str">
        <f>""</f>
        <v/>
      </c>
      <c r="AG192" t="str">
        <f>""</f>
        <v/>
      </c>
      <c r="AH192" t="str">
        <f>""</f>
        <v/>
      </c>
      <c r="AI192" t="str">
        <f>""</f>
        <v/>
      </c>
      <c r="AJ192" t="str">
        <f>""</f>
        <v/>
      </c>
    </row>
    <row r="193" spans="1:4">
      <c r="A193" s="34" t="str">
        <f>IF(ISERROR(VLOOKUP(TRIM(B193),ALL!$B$1:$U$39,3,FALSE)),"(unc)",VLOOKUP(TRIM(B193),ALL!$B$1:$U$39,3,FALSE))</f>
        <v>(unc)</v>
      </c>
      <c r="B193" s="99" t="s">
        <v>8093</v>
      </c>
      <c r="C193" s="10" t="s">
        <v>4801</v>
      </c>
      <c r="D193" s="34">
        <v>2023</v>
      </c>
    </row>
    <row r="194" spans="1:4">
      <c r="A194" s="34" t="str">
        <f>IF(ISERROR(VLOOKUP(TRIM(B194),ALL!$B$1:$U$39,3,FALSE)),"(unc)",VLOOKUP(TRIM(B194),ALL!$B$1:$U$39,3,FALSE))</f>
        <v>(unc)</v>
      </c>
      <c r="B194" s="99" t="s">
        <v>2049</v>
      </c>
      <c r="C194" s="10" t="s">
        <v>4801</v>
      </c>
      <c r="D194" s="34">
        <v>2023</v>
      </c>
    </row>
    <row r="195" spans="1:4">
      <c r="A195" s="34" t="str">
        <f>IF(ISERROR(VLOOKUP(TRIM(B195),ALL!$B$1:$U$39,3,FALSE)),"(unc)",VLOOKUP(TRIM(B195),ALL!$B$1:$U$39,3,FALSE))</f>
        <v>(unc)</v>
      </c>
      <c r="B195" s="99" t="s">
        <v>6245</v>
      </c>
      <c r="C195" s="10" t="s">
        <v>4801</v>
      </c>
      <c r="D195" s="34">
        <v>2023</v>
      </c>
    </row>
    <row r="196" spans="1:4">
      <c r="A196" s="34" t="str">
        <f>IF(ISERROR(VLOOKUP(TRIM(B196),ALL!$B$1:$U$39,3,FALSE)),"(unc)",VLOOKUP(TRIM(B196),ALL!$B$1:$U$39,3,FALSE))</f>
        <v>(unc)</v>
      </c>
      <c r="B196" s="99" t="s">
        <v>720</v>
      </c>
      <c r="C196" s="10" t="s">
        <v>4801</v>
      </c>
      <c r="D196" s="34">
        <v>2023</v>
      </c>
    </row>
    <row r="197" spans="1:4">
      <c r="A197" s="34" t="str">
        <f>IF(ISERROR(VLOOKUP(TRIM(B197),ALL!$B$1:$U$39,3,FALSE)),"(unc)",VLOOKUP(TRIM(B197),ALL!$B$1:$U$39,3,FALSE))</f>
        <v>(unc)</v>
      </c>
      <c r="B197" s="99" t="s">
        <v>5134</v>
      </c>
      <c r="C197" s="10" t="s">
        <v>4801</v>
      </c>
      <c r="D197" s="34">
        <v>2023</v>
      </c>
    </row>
    <row r="198" spans="1:4">
      <c r="A198" s="34" t="str">
        <f>IF(ISERROR(VLOOKUP(TRIM(B198),ALL!$B$1:$U$39,3,FALSE)),"(unc)",VLOOKUP(TRIM(B198),ALL!$B$1:$U$39,3,FALSE))</f>
        <v>(unc)</v>
      </c>
      <c r="B198" s="99" t="s">
        <v>6161</v>
      </c>
      <c r="C198" s="10" t="s">
        <v>4801</v>
      </c>
      <c r="D198" s="34">
        <v>2023</v>
      </c>
    </row>
    <row r="199" spans="1:4">
      <c r="A199" s="34" t="str">
        <f>IF(ISERROR(VLOOKUP(TRIM(B199),ALL!$B$1:$U$39,3,FALSE)),"(unc)",VLOOKUP(TRIM(B199),ALL!$B$1:$U$39,3,FALSE))</f>
        <v>(unc)</v>
      </c>
      <c r="B199" s="99" t="s">
        <v>380</v>
      </c>
      <c r="C199" s="10" t="s">
        <v>4801</v>
      </c>
      <c r="D199" s="34">
        <v>2023</v>
      </c>
    </row>
    <row r="200" spans="1:4">
      <c r="A200" s="34" t="str">
        <f>IF(ISERROR(VLOOKUP(TRIM(B200),ALL!$B$1:$U$39,3,FALSE)),"(unc)",VLOOKUP(TRIM(B200),ALL!$B$1:$U$39,3,FALSE))</f>
        <v>(unc)</v>
      </c>
      <c r="B200" s="99" t="s">
        <v>5983</v>
      </c>
      <c r="C200" s="10" t="s">
        <v>4801</v>
      </c>
      <c r="D200" s="34">
        <v>2023</v>
      </c>
    </row>
    <row r="201" spans="1:4">
      <c r="A201" s="34" t="str">
        <f>IF(ISERROR(VLOOKUP(TRIM(B201),ALL!$B$1:$U$39,3,FALSE)),"(unc)",VLOOKUP(TRIM(B201),ALL!$B$1:$U$39,3,FALSE))</f>
        <v>(unc)</v>
      </c>
      <c r="B201" s="99" t="s">
        <v>4089</v>
      </c>
      <c r="C201" s="10" t="s">
        <v>4801</v>
      </c>
      <c r="D201" s="34">
        <v>2023</v>
      </c>
    </row>
    <row r="202" spans="1:4">
      <c r="A202" s="34" t="str">
        <f>IF(ISERROR(VLOOKUP(TRIM(B202),ALL!$B$1:$U$39,3,FALSE)),"(unc)",VLOOKUP(TRIM(B202),ALL!$B$1:$U$39,3,FALSE))</f>
        <v>(unc)</v>
      </c>
      <c r="B202" s="99" t="s">
        <v>7194</v>
      </c>
      <c r="C202" s="10" t="s">
        <v>4801</v>
      </c>
      <c r="D202" s="34">
        <v>2023</v>
      </c>
    </row>
    <row r="203" spans="1:4">
      <c r="A203" s="34" t="str">
        <f>IF(ISERROR(VLOOKUP(TRIM(B203),ALL!$B$1:$U$39,3,FALSE)),"(unc)",VLOOKUP(TRIM(B203),ALL!$B$1:$U$39,3,FALSE))</f>
        <v>(unc)</v>
      </c>
      <c r="B203" s="99" t="s">
        <v>2094</v>
      </c>
      <c r="C203" s="10" t="s">
        <v>6849</v>
      </c>
      <c r="D203" s="34">
        <v>2023</v>
      </c>
    </row>
    <row r="204" spans="1:4">
      <c r="A204" s="34" t="str">
        <f>IF(ISERROR(VLOOKUP(TRIM(B204),ALL!$B$1:$U$39,3,FALSE)),"(unc)",VLOOKUP(TRIM(B204),ALL!$B$1:$U$39,3,FALSE))</f>
        <v>(unc)</v>
      </c>
      <c r="B204" s="99" t="s">
        <v>5688</v>
      </c>
      <c r="C204" s="10" t="s">
        <v>6849</v>
      </c>
      <c r="D204" s="34">
        <v>2023</v>
      </c>
    </row>
    <row r="205" spans="1:4">
      <c r="A205" s="34" t="str">
        <f>IF(ISERROR(VLOOKUP(TRIM(B205),ALL!$B$1:$U$39,3,FALSE)),"(unc)",VLOOKUP(TRIM(B205),ALL!$B$1:$U$39,3,FALSE))</f>
        <v>(unc)</v>
      </c>
      <c r="B205" s="99" t="s">
        <v>3918</v>
      </c>
      <c r="C205" s="10" t="s">
        <v>6849</v>
      </c>
      <c r="D205" s="34">
        <v>2023</v>
      </c>
    </row>
    <row r="206" spans="1:4">
      <c r="A206" s="34" t="str">
        <f>IF(ISERROR(VLOOKUP(TRIM(B206),ALL!$B$1:$U$39,3,FALSE)),"(unc)",VLOOKUP(TRIM(B206),ALL!$B$1:$U$39,3,FALSE))</f>
        <v>(unc)</v>
      </c>
      <c r="B206" s="99" t="s">
        <v>6386</v>
      </c>
      <c r="C206" s="10" t="s">
        <v>6849</v>
      </c>
      <c r="D206" s="34">
        <v>2023</v>
      </c>
    </row>
    <row r="207" spans="1:4">
      <c r="A207" s="34" t="str">
        <f>IF(ISERROR(VLOOKUP(TRIM(B207),ALL!$B$1:$U$39,3,FALSE)),"(unc)",VLOOKUP(TRIM(B207),ALL!$B$1:$U$39,3,FALSE))</f>
        <v>(unc)</v>
      </c>
      <c r="B207" s="99" t="s">
        <v>9284</v>
      </c>
      <c r="C207" s="10" t="s">
        <v>6849</v>
      </c>
      <c r="D207" s="34">
        <v>2023</v>
      </c>
    </row>
    <row r="208" spans="1:4">
      <c r="A208" s="34" t="str">
        <f>IF(ISERROR(VLOOKUP(TRIM(B208),ALL!$B$1:$U$39,3,FALSE)),"(unc)",VLOOKUP(TRIM(B208),ALL!$B$1:$U$39,3,FALSE))</f>
        <v>(unc)</v>
      </c>
      <c r="B208" s="99" t="s">
        <v>4105</v>
      </c>
      <c r="C208" s="10" t="s">
        <v>6849</v>
      </c>
      <c r="D208" s="34">
        <v>2023</v>
      </c>
    </row>
    <row r="209" spans="1:4">
      <c r="A209" s="34" t="str">
        <f>IF(ISERROR(VLOOKUP(TRIM(B209),ALL!$B$1:$U$39,3,FALSE)),"(unc)",VLOOKUP(TRIM(B209),ALL!$B$1:$U$39,3,FALSE))</f>
        <v>(unc)</v>
      </c>
      <c r="B209" s="99" t="s">
        <v>5496</v>
      </c>
      <c r="C209" s="10" t="s">
        <v>6849</v>
      </c>
      <c r="D209" s="34">
        <v>2023</v>
      </c>
    </row>
    <row r="210" spans="1:4">
      <c r="A210" s="34" t="str">
        <f>IF(ISERROR(VLOOKUP(TRIM(B210),ALL!$B$1:$U$39,3,FALSE)),"(unc)",VLOOKUP(TRIM(B210),ALL!$B$1:$U$39,3,FALSE))</f>
        <v>(unc)</v>
      </c>
      <c r="B210" s="99" t="s">
        <v>7518</v>
      </c>
      <c r="C210" s="10" t="s">
        <v>6849</v>
      </c>
      <c r="D210" s="34">
        <v>2023</v>
      </c>
    </row>
    <row r="211" spans="1:4">
      <c r="A211" s="34" t="str">
        <f>IF(ISERROR(VLOOKUP(TRIM(B211),ALL!$B$1:$U$39,3,FALSE)),"(unc)",VLOOKUP(TRIM(B211),ALL!$B$1:$U$39,3,FALSE))</f>
        <v>(unc)</v>
      </c>
      <c r="B211" s="99" t="s">
        <v>8181</v>
      </c>
      <c r="C211" s="10" t="s">
        <v>9398</v>
      </c>
      <c r="D211" s="34">
        <v>2023</v>
      </c>
    </row>
    <row r="212" spans="1:4" ht="14.25" customHeight="1">
      <c r="A212" s="34" t="str">
        <f>IF(ISERROR(VLOOKUP(TRIM(B212),ALL!$B$1:$U$39,3,FALSE)),"(unc)",VLOOKUP(TRIM(B212),ALL!$B$1:$U$39,3,FALSE))</f>
        <v>(unc)</v>
      </c>
      <c r="B212" s="99" t="s">
        <v>1006</v>
      </c>
      <c r="C212" s="10" t="s">
        <v>9398</v>
      </c>
      <c r="D212" s="34">
        <v>2023</v>
      </c>
    </row>
    <row r="213" spans="1:4">
      <c r="A213" s="34" t="str">
        <f>IF(ISERROR(VLOOKUP(TRIM(B213),ALL!$B$1:$U$39,3,FALSE)),"(unc)",VLOOKUP(TRIM(B213),ALL!$B$1:$U$39,3,FALSE))</f>
        <v>(unc)</v>
      </c>
      <c r="B213" s="99" t="s">
        <v>932</v>
      </c>
      <c r="C213" s="10" t="s">
        <v>7456</v>
      </c>
      <c r="D213" s="34">
        <v>2023</v>
      </c>
    </row>
    <row r="214" spans="1:4">
      <c r="A214" s="34" t="str">
        <f>IF(ISERROR(VLOOKUP(TRIM(B214),ALL!$B$1:$U$39,3,FALSE)),"(unc)",VLOOKUP(TRIM(B214),ALL!$B$1:$U$39,3,FALSE))</f>
        <v>(unc)</v>
      </c>
      <c r="B214" s="99" t="s">
        <v>6605</v>
      </c>
      <c r="C214" s="10" t="s">
        <v>7456</v>
      </c>
      <c r="D214" s="34">
        <v>2023</v>
      </c>
    </row>
    <row r="215" spans="1:4" ht="13.5" customHeight="1">
      <c r="A215" s="34" t="str">
        <f>IF(ISERROR(VLOOKUP(TRIM(B215),ALL!$B$1:$U$39,3,FALSE)),"(unc)",VLOOKUP(TRIM(B215),ALL!$B$1:$U$39,3,FALSE))</f>
        <v>(unc)</v>
      </c>
      <c r="B215" s="99" t="s">
        <v>6565</v>
      </c>
      <c r="C215" s="10" t="s">
        <v>4264</v>
      </c>
      <c r="D215" s="34">
        <v>2023</v>
      </c>
    </row>
    <row r="216" spans="1:4">
      <c r="A216" s="34" t="str">
        <f>IF(ISERROR(VLOOKUP(TRIM(B216),ALL!$B$1:$U$39,3,FALSE)),"(unc)",VLOOKUP(TRIM(B216),ALL!$B$1:$U$39,3,FALSE))</f>
        <v>(unc)</v>
      </c>
      <c r="B216" s="99" t="s">
        <v>6503</v>
      </c>
      <c r="C216" s="10" t="s">
        <v>3742</v>
      </c>
      <c r="D216" s="34">
        <v>2023</v>
      </c>
    </row>
    <row r="217" spans="1:4">
      <c r="A217" s="34" t="str">
        <f>IF(ISERROR(VLOOKUP(TRIM(B217),ALL!$B$1:$U$39,3,FALSE)),"(unc)",VLOOKUP(TRIM(B217),ALL!$B$1:$U$39,3,FALSE))</f>
        <v>(unc)</v>
      </c>
      <c r="B217" s="99" t="s">
        <v>8030</v>
      </c>
      <c r="C217" s="10" t="s">
        <v>3191</v>
      </c>
      <c r="D217" s="34">
        <v>2023</v>
      </c>
    </row>
    <row r="218" spans="1:4">
      <c r="A218" s="34" t="str">
        <f>IF(ISERROR(VLOOKUP(TRIM(B218),ALL!$B$1:$U$39,3,FALSE)),"(unc)",VLOOKUP(TRIM(B218),ALL!$B$1:$U$39,3,FALSE))</f>
        <v>(unc)</v>
      </c>
      <c r="B218" s="99" t="s">
        <v>5063</v>
      </c>
      <c r="C218" s="10" t="s">
        <v>3743</v>
      </c>
      <c r="D218" s="34">
        <v>2023</v>
      </c>
    </row>
    <row r="219" spans="1:4">
      <c r="A219" s="34" t="str">
        <f>IF(ISERROR(VLOOKUP(TRIM(B219),ALL!$B$1:$U$39,3,FALSE)),"(unc)",VLOOKUP(TRIM(B219),ALL!$B$1:$U$39,3,FALSE))</f>
        <v>(unc)</v>
      </c>
      <c r="B219" s="99" t="s">
        <v>8973</v>
      </c>
      <c r="C219" s="10" t="s">
        <v>8248</v>
      </c>
      <c r="D219" s="34">
        <v>2023</v>
      </c>
    </row>
    <row r="220" spans="1:4">
      <c r="A220" s="34" t="str">
        <f>IF(ISERROR(VLOOKUP(TRIM(B220),ALL!$B$1:$U$39,3,FALSE)),"(unc)",VLOOKUP(TRIM(B220),ALL!$B$1:$U$39,3,FALSE))</f>
        <v>(unc)</v>
      </c>
      <c r="B220" s="99" t="s">
        <v>7121</v>
      </c>
      <c r="C220" s="10" t="s">
        <v>8248</v>
      </c>
      <c r="D220" s="34">
        <v>2023</v>
      </c>
    </row>
    <row r="221" spans="1:4">
      <c r="A221" s="34" t="str">
        <f>IF(ISERROR(VLOOKUP(TRIM(B221),ALL!$B$1:$U$39,3,FALSE)),"(unc)",VLOOKUP(TRIM(B221),ALL!$B$1:$U$39,3,FALSE))</f>
        <v>(unc)</v>
      </c>
      <c r="B221" s="99" t="s">
        <v>7167</v>
      </c>
      <c r="C221" s="10" t="s">
        <v>8249</v>
      </c>
      <c r="D221" s="34">
        <v>2023</v>
      </c>
    </row>
    <row r="222" spans="1:4">
      <c r="A222" s="34" t="str">
        <f>IF(ISERROR(VLOOKUP(TRIM(B222),ALL!$B$1:$U$39,3,FALSE)),"(unc)",VLOOKUP(TRIM(B222),ALL!$B$1:$U$39,3,FALSE))</f>
        <v>(unc)</v>
      </c>
      <c r="B222" s="99" t="s">
        <v>8015</v>
      </c>
      <c r="C222" s="10" t="s">
        <v>5764</v>
      </c>
      <c r="D222" s="34">
        <v>2023</v>
      </c>
    </row>
    <row r="223" spans="1:4">
      <c r="A223" s="34" t="str">
        <f>IF(ISERROR(VLOOKUP(TRIM(B223),ALL!$B$1:$U$39,3,FALSE)),"(unc)",VLOOKUP(TRIM(B223),ALL!$B$1:$U$39,3,FALSE))</f>
        <v>(unc)</v>
      </c>
      <c r="B223" s="99" t="s">
        <v>7116</v>
      </c>
      <c r="C223" s="10" t="s">
        <v>6849</v>
      </c>
      <c r="D223" s="34">
        <v>2023</v>
      </c>
    </row>
    <row r="224" spans="1:4">
      <c r="A224" s="34" t="str">
        <f>IF(ISERROR(VLOOKUP(TRIM(B224),ALL!$B$1:$U$39,3,FALSE)),"(unc)",VLOOKUP(TRIM(B224),ALL!$B$1:$U$39,3,FALSE))</f>
        <v>(unc)</v>
      </c>
      <c r="B224" s="99" t="s">
        <v>7931</v>
      </c>
      <c r="C224" s="10" t="s">
        <v>6849</v>
      </c>
      <c r="D224" s="34">
        <v>2023</v>
      </c>
    </row>
    <row r="225" spans="1:4">
      <c r="A225" s="34" t="str">
        <f>IF(ISERROR(VLOOKUP(TRIM(B225),ALL!$B$1:$U$39,3,FALSE)),"(unc)",VLOOKUP(TRIM(B225),ALL!$B$1:$U$39,3,FALSE))</f>
        <v>(unc)</v>
      </c>
      <c r="B225" s="99" t="s">
        <v>6559</v>
      </c>
      <c r="C225" s="10" t="s">
        <v>4840</v>
      </c>
      <c r="D225" s="34">
        <v>2023</v>
      </c>
    </row>
    <row r="226" spans="1:4">
      <c r="A226" s="34" t="str">
        <f>IF(ISERROR(VLOOKUP(TRIM(B226),ALL!$B$1:$U$39,3,FALSE)),"(unc)",VLOOKUP(TRIM(B226),ALL!$B$1:$U$39,3,FALSE))</f>
        <v>(unc)</v>
      </c>
      <c r="B226" s="99" t="s">
        <v>7190</v>
      </c>
      <c r="C226" s="10" t="s">
        <v>4264</v>
      </c>
      <c r="D226" s="34">
        <v>2023</v>
      </c>
    </row>
    <row r="227" spans="1:4">
      <c r="A227" s="34" t="str">
        <f>IF(ISERROR(VLOOKUP(TRIM(B227),ALL!$B$1:$U$39,3,FALSE)),"(unc)",VLOOKUP(TRIM(B227),ALL!$B$1:$U$39,3,FALSE))</f>
        <v>(unc)</v>
      </c>
      <c r="B227" s="99" t="s">
        <v>2275</v>
      </c>
      <c r="C227" s="10" t="s">
        <v>3188</v>
      </c>
      <c r="D227" s="34">
        <v>2023</v>
      </c>
    </row>
    <row r="228" spans="1:4">
      <c r="A228" s="34" t="str">
        <f>IF(ISERROR(VLOOKUP(TRIM(B228),ALL!$B$1:$U$39,3,FALSE)),"(unc)",VLOOKUP(TRIM(B228),ALL!$B$1:$U$39,3,FALSE))</f>
        <v>(unc)</v>
      </c>
      <c r="B228" s="99" t="s">
        <v>2920</v>
      </c>
      <c r="C228" s="10" t="s">
        <v>5764</v>
      </c>
      <c r="D228" s="34">
        <v>2023</v>
      </c>
    </row>
    <row r="229" spans="1:4">
      <c r="A229" s="34" t="str">
        <f>IF(ISERROR(VLOOKUP(TRIM(B229),ALL!$B$1:$U$39,3,FALSE)),"(unc)",VLOOKUP(TRIM(B229),ALL!$B$1:$U$39,3,FALSE))</f>
        <v>(unc)</v>
      </c>
      <c r="B229" s="99" t="s">
        <v>881</v>
      </c>
      <c r="C229" s="10" t="s">
        <v>6849</v>
      </c>
      <c r="D229" s="34">
        <v>2023</v>
      </c>
    </row>
    <row r="230" spans="1:4">
      <c r="A230" s="34" t="str">
        <f>IF(ISERROR(VLOOKUP(TRIM(B230),ALL!$B$1:$U$39,3,FALSE)),"(unc)",VLOOKUP(TRIM(B230),ALL!$B$1:$U$39,3,FALSE))</f>
        <v>(unc)</v>
      </c>
      <c r="B230" s="99" t="s">
        <v>8994</v>
      </c>
      <c r="C230" s="10" t="s">
        <v>6849</v>
      </c>
      <c r="D230" s="34">
        <v>2023</v>
      </c>
    </row>
    <row r="231" spans="1:4">
      <c r="A231" s="34" t="str">
        <f>IF(ISERROR(VLOOKUP(TRIM(B231),ALL!$B$1:$U$39,3,FALSE)),"(unc)",VLOOKUP(TRIM(B231),ALL!$B$1:$U$39,3,FALSE))</f>
        <v>(unc)</v>
      </c>
      <c r="B231" s="99" t="s">
        <v>6095</v>
      </c>
      <c r="C231" s="10" t="s">
        <v>8249</v>
      </c>
      <c r="D231" s="34">
        <v>2023</v>
      </c>
    </row>
    <row r="232" spans="1:4">
      <c r="A232" s="34" t="str">
        <f>IF(ISERROR(VLOOKUP(TRIM(B232),ALL!$B$1:$U$39,3,FALSE)),"(unc)",VLOOKUP(TRIM(B232),ALL!$B$1:$U$39,3,FALSE))</f>
        <v>(unc)</v>
      </c>
      <c r="B232" s="99" t="s">
        <v>9128</v>
      </c>
      <c r="C232" s="10" t="s">
        <v>3742</v>
      </c>
      <c r="D232" s="34">
        <v>2023</v>
      </c>
    </row>
    <row r="233" spans="1:4">
      <c r="A233" s="34" t="str">
        <f>IF(ISERROR(VLOOKUP(TRIM(B233),ALL!$B$1:$U$39,3,FALSE)),"(unc)",VLOOKUP(TRIM(B233),ALL!$B$1:$U$39,3,FALSE))</f>
        <v>(unc)</v>
      </c>
      <c r="B233" s="99" t="s">
        <v>5546</v>
      </c>
      <c r="C233" s="10" t="s">
        <v>1785</v>
      </c>
      <c r="D233" s="34">
        <v>2023</v>
      </c>
    </row>
    <row r="234" spans="1:4">
      <c r="A234" s="34" t="str">
        <f>IF(ISERROR(VLOOKUP(TRIM(B234),ALL!$B$1:$U$39,3,FALSE)),"(unc)",VLOOKUP(TRIM(B234),ALL!$B$1:$U$39,3,FALSE))</f>
        <v>(unc)</v>
      </c>
      <c r="B234" s="99" t="s">
        <v>9039</v>
      </c>
      <c r="C234" s="10" t="s">
        <v>7456</v>
      </c>
      <c r="D234" s="34">
        <v>2023</v>
      </c>
    </row>
    <row r="235" spans="1:4">
      <c r="A235" s="34" t="str">
        <f>IF(ISERROR(VLOOKUP(TRIM(B235),ALL!$B$1:$U$39,3,FALSE)),"(unc)",VLOOKUP(TRIM(B235),ALL!$B$1:$U$39,3,FALSE))</f>
        <v>(unc)</v>
      </c>
      <c r="B235" s="99" t="s">
        <v>5098</v>
      </c>
      <c r="C235" s="10" t="s">
        <v>6314</v>
      </c>
      <c r="D235" s="34">
        <v>2023</v>
      </c>
    </row>
    <row r="236" spans="1:4">
      <c r="A236" s="34" t="str">
        <f>IF(ISERROR(VLOOKUP(TRIM(B236),ALL!$B$1:$U$39,3,FALSE)),"(unc)",VLOOKUP(TRIM(B236),ALL!$B$1:$U$39,3,FALSE))</f>
        <v>(unc)</v>
      </c>
      <c r="B236" s="99" t="s">
        <v>7365</v>
      </c>
      <c r="C236" s="10" t="s">
        <v>3742</v>
      </c>
      <c r="D236" s="34">
        <v>2023</v>
      </c>
    </row>
    <row r="237" spans="1:4">
      <c r="A237" s="34" t="str">
        <f>IF(ISERROR(VLOOKUP(TRIM(B237),ALL!$B$1:$U$39,3,FALSE)),"(unc)",VLOOKUP(TRIM(B237),ALL!$B$1:$U$39,3,FALSE))</f>
        <v>(unc)</v>
      </c>
      <c r="B237" s="99" t="s">
        <v>9016</v>
      </c>
      <c r="C237" s="10" t="s">
        <v>8248</v>
      </c>
      <c r="D237" s="34">
        <v>2023</v>
      </c>
    </row>
    <row r="238" spans="1:4">
      <c r="A238" s="34" t="str">
        <f>IF(ISERROR(VLOOKUP(TRIM(B238),ALL!$B$1:$U$39,3,FALSE)),"(unc)",VLOOKUP(TRIM(B238),ALL!$B$1:$U$39,3,FALSE))</f>
        <v>(unc)</v>
      </c>
      <c r="B238" s="99" t="s">
        <v>9006</v>
      </c>
      <c r="C238" s="10" t="s">
        <v>6291</v>
      </c>
      <c r="D238" s="34">
        <v>2023</v>
      </c>
    </row>
    <row r="239" spans="1:4">
      <c r="A239" s="34" t="str">
        <f>IF(ISERROR(VLOOKUP(TRIM(B239),ALL!$B$1:$U$39,3,FALSE)),"(unc)",VLOOKUP(TRIM(B239),ALL!$B$1:$U$39,3,FALSE))</f>
        <v>(unc)</v>
      </c>
      <c r="B239" s="99" t="s">
        <v>5423</v>
      </c>
      <c r="C239" s="10" t="s">
        <v>6314</v>
      </c>
      <c r="D239" s="34">
        <v>2023</v>
      </c>
    </row>
    <row r="240" spans="1:4">
      <c r="A240" s="34" t="str">
        <f>IF(ISERROR(VLOOKUP(TRIM(B240),ALL!$B$1:$U$39,3,FALSE)),"(unc)",VLOOKUP(TRIM(B240),ALL!$B$1:$U$39,3,FALSE))</f>
        <v>(unc)</v>
      </c>
      <c r="B240" s="99" t="s">
        <v>7953</v>
      </c>
      <c r="C240" s="10" t="s">
        <v>8248</v>
      </c>
      <c r="D240" s="34">
        <v>2023</v>
      </c>
    </row>
    <row r="241" spans="1:4" ht="14.25" customHeight="1">
      <c r="A241" s="34" t="str">
        <f>IF(ISERROR(VLOOKUP(TRIM(B241),ALL!$B$1:$U$39,3,FALSE)),"(unc)",VLOOKUP(TRIM(B241),ALL!$B$1:$U$39,3,FALSE))</f>
        <v>(unc)</v>
      </c>
      <c r="B241" s="99" t="s">
        <v>5184</v>
      </c>
      <c r="C241" s="10" t="s">
        <v>8248</v>
      </c>
      <c r="D241" s="34">
        <v>2023</v>
      </c>
    </row>
    <row r="242" spans="1:4">
      <c r="A242" s="34" t="str">
        <f>IF(ISERROR(VLOOKUP(TRIM(B242),ALL!$B$1:$U$39,3,FALSE)),"(unc)",VLOOKUP(TRIM(B242),ALL!$B$1:$U$39,3,FALSE))</f>
        <v>(unc)</v>
      </c>
      <c r="B242" s="99" t="s">
        <v>8878</v>
      </c>
      <c r="C242" s="10" t="s">
        <v>6314</v>
      </c>
      <c r="D242" s="34">
        <v>2023</v>
      </c>
    </row>
    <row r="243" spans="1:4">
      <c r="A243" s="34" t="str">
        <f>IF(ISERROR(VLOOKUP(TRIM(B243),ALL!$B$1:$U$39,3,FALSE)),"(unc)",VLOOKUP(TRIM(B243),ALL!$B$1:$U$39,3,FALSE))</f>
        <v>(unc)</v>
      </c>
      <c r="B243" s="99" t="s">
        <v>6074</v>
      </c>
      <c r="C243" s="10" t="s">
        <v>6849</v>
      </c>
      <c r="D243" s="34">
        <v>2023</v>
      </c>
    </row>
    <row r="244" spans="1:4">
      <c r="A244" s="34" t="str">
        <f>IF(ISERROR(VLOOKUP(TRIM(B244),ALL!$B$1:$U$39,3,FALSE)),"(unc)",VLOOKUP(TRIM(B244),ALL!$B$1:$U$39,3,FALSE))</f>
        <v>(unc)</v>
      </c>
      <c r="B244" s="99" t="s">
        <v>9100</v>
      </c>
      <c r="C244" s="10" t="s">
        <v>6344</v>
      </c>
      <c r="D244" s="34">
        <v>2023</v>
      </c>
    </row>
    <row r="245" spans="1:4">
      <c r="A245" s="34" t="str">
        <f>IF(ISERROR(VLOOKUP(TRIM(B245),ALL!$B$1:$U$39,3,FALSE)),"(unc)",VLOOKUP(TRIM(B245),ALL!$B$1:$U$39,3,FALSE))</f>
        <v>(unc)</v>
      </c>
      <c r="B245" s="99" t="s">
        <v>5984</v>
      </c>
      <c r="C245" s="10" t="s">
        <v>9398</v>
      </c>
      <c r="D245" s="34">
        <v>2023</v>
      </c>
    </row>
    <row r="246" spans="1:4">
      <c r="A246" s="34" t="str">
        <f>IF(ISERROR(VLOOKUP(TRIM(B246),ALL!$B$1:$U$39,3,FALSE)),"(unc)",VLOOKUP(TRIM(B246),ALL!$B$1:$U$39,3,FALSE))</f>
        <v>(unc)</v>
      </c>
      <c r="B246" s="99" t="s">
        <v>6096</v>
      </c>
      <c r="C246" s="10" t="s">
        <v>4840</v>
      </c>
      <c r="D246" s="34">
        <v>2023</v>
      </c>
    </row>
    <row r="247" spans="1:4">
      <c r="A247" s="34" t="str">
        <f>IF(ISERROR(VLOOKUP(TRIM(B247),ALL!$B$1:$U$39,3,FALSE)),"(unc)",VLOOKUP(TRIM(B247),ALL!$B$1:$U$39,3,FALSE))</f>
        <v>(unc)</v>
      </c>
      <c r="B247" s="99" t="s">
        <v>7946</v>
      </c>
      <c r="C247" s="10" t="s">
        <v>4840</v>
      </c>
      <c r="D247" s="34">
        <v>2023</v>
      </c>
    </row>
    <row r="248" spans="1:4">
      <c r="A248" s="34" t="str">
        <f>IF(ISERROR(VLOOKUP(TRIM(B248),ALL!$B$1:$U$39,3,FALSE)),"(unc)",VLOOKUP(TRIM(B248),ALL!$B$1:$U$39,3,FALSE))</f>
        <v>(unc)</v>
      </c>
      <c r="B248" s="99" t="s">
        <v>5414</v>
      </c>
      <c r="C248" s="10" t="s">
        <v>6291</v>
      </c>
      <c r="D248" s="34">
        <v>2023</v>
      </c>
    </row>
    <row r="249" spans="1:4">
      <c r="A249" s="34" t="str">
        <f>IF(ISERROR(VLOOKUP(TRIM(B249),ALL!$B$1:$U$39,3,FALSE)),"(unc)",VLOOKUP(TRIM(B249),ALL!$B$1:$U$39,3,FALSE))</f>
        <v>(unc)</v>
      </c>
      <c r="B249" s="99" t="s">
        <v>6520</v>
      </c>
      <c r="C249" s="10" t="s">
        <v>6314</v>
      </c>
      <c r="D249" s="34">
        <v>2023</v>
      </c>
    </row>
    <row r="250" spans="1:4">
      <c r="A250" s="34" t="str">
        <f>IF(ISERROR(VLOOKUP(TRIM(B250),ALL!$B$1:$U$39,3,FALSE)),"(unc)",VLOOKUP(TRIM(B250),ALL!$B$1:$U$39,3,FALSE))</f>
        <v>(unc)</v>
      </c>
      <c r="B250" s="99" t="s">
        <v>8941</v>
      </c>
      <c r="C250" s="10" t="s">
        <v>5764</v>
      </c>
      <c r="D250" s="34">
        <v>2023</v>
      </c>
    </row>
    <row r="251" spans="1:4">
      <c r="A251" s="34" t="str">
        <f>IF(ISERROR(VLOOKUP(TRIM(B251),ALL!$B$1:$U$39,3,FALSE)),"(unc)",VLOOKUP(TRIM(B251),ALL!$B$1:$U$39,3,FALSE))</f>
        <v>(unc)</v>
      </c>
      <c r="B251" s="99" t="s">
        <v>9124</v>
      </c>
      <c r="C251" s="10" t="s">
        <v>5764</v>
      </c>
      <c r="D251" s="34">
        <v>2023</v>
      </c>
    </row>
    <row r="252" spans="1:4">
      <c r="A252" s="34" t="str">
        <f>IF(ISERROR(VLOOKUP(TRIM(B252),ALL!$B$1:$U$39,3,FALSE)),"(unc)",VLOOKUP(TRIM(B252),ALL!$B$1:$U$39,3,FALSE))</f>
        <v>(unc)</v>
      </c>
      <c r="B252" s="99" t="s">
        <v>4498</v>
      </c>
      <c r="C252" s="10" t="s">
        <v>9398</v>
      </c>
      <c r="D252" s="34">
        <v>2023</v>
      </c>
    </row>
    <row r="253" spans="1:4">
      <c r="A253" s="34" t="str">
        <f>IF(ISERROR(VLOOKUP(TRIM(B253),ALL!$B$1:$U$39,3,FALSE)),"(unc)",VLOOKUP(TRIM(B253),ALL!$B$1:$U$39,3,FALSE))</f>
        <v>(unc)</v>
      </c>
      <c r="B253" s="99" t="s">
        <v>9057</v>
      </c>
      <c r="C253" s="10" t="s">
        <v>7456</v>
      </c>
      <c r="D253" s="34">
        <v>2023</v>
      </c>
    </row>
    <row r="254" spans="1:4">
      <c r="A254" s="34" t="str">
        <f>IF(ISERROR(VLOOKUP(TRIM(B254),ALL!$B$1:$U$39,3,FALSE)),"(unc)",VLOOKUP(TRIM(B254),ALL!$B$1:$U$39,3,FALSE))</f>
        <v>(unc)</v>
      </c>
      <c r="B254" s="99" t="s">
        <v>7298</v>
      </c>
      <c r="C254" s="10" t="s">
        <v>8249</v>
      </c>
      <c r="D254" s="34">
        <v>2023</v>
      </c>
    </row>
    <row r="255" spans="1:4">
      <c r="A255" s="34" t="str">
        <f>IF(ISERROR(VLOOKUP(TRIM(B255),ALL!$B$1:$U$39,3,FALSE)),"(unc)",VLOOKUP(TRIM(B255),ALL!$B$1:$U$39,3,FALSE))</f>
        <v>(unc)</v>
      </c>
      <c r="B255" s="99" t="s">
        <v>217</v>
      </c>
      <c r="C255" s="10" t="s">
        <v>6291</v>
      </c>
      <c r="D255" s="34">
        <v>2023</v>
      </c>
    </row>
    <row r="256" spans="1:4">
      <c r="A256" s="34" t="str">
        <f>IF(ISERROR(VLOOKUP(TRIM(B256),ALL!$B$1:$U$39,3,FALSE)),"(unc)",VLOOKUP(TRIM(B256),ALL!$B$1:$U$39,3,FALSE))</f>
        <v>(unc)</v>
      </c>
      <c r="B256" s="99" t="s">
        <v>5621</v>
      </c>
      <c r="C256" s="10" t="s">
        <v>9439</v>
      </c>
      <c r="D256" s="34">
        <v>2023</v>
      </c>
    </row>
    <row r="257" spans="1:4">
      <c r="A257" s="34" t="str">
        <f>IF(ISERROR(VLOOKUP(TRIM(B257),ALL!$B$1:$U$39,3,FALSE)),"(unc)",VLOOKUP(TRIM(B257),ALL!$B$1:$U$39,3,FALSE))</f>
        <v>(unc)</v>
      </c>
      <c r="B257" s="99" t="s">
        <v>4007</v>
      </c>
      <c r="C257" s="10" t="s">
        <v>4236</v>
      </c>
      <c r="D257" s="34">
        <v>2023</v>
      </c>
    </row>
    <row r="258" spans="1:4">
      <c r="A258" s="34" t="str">
        <f>IF(ISERROR(VLOOKUP(TRIM(B258),ALL!$B$1:$U$39,3,FALSE)),"(unc)",VLOOKUP(TRIM(B258),ALL!$B$1:$U$39,3,FALSE))</f>
        <v>(unc)</v>
      </c>
      <c r="B258" s="99" t="s">
        <v>6670</v>
      </c>
      <c r="C258" s="10" t="s">
        <v>4801</v>
      </c>
      <c r="D258" s="34">
        <v>2023</v>
      </c>
    </row>
    <row r="259" spans="1:4">
      <c r="A259" s="34" t="str">
        <f>IF(ISERROR(VLOOKUP(TRIM(B259),ALL!$B$1:$U$39,3,FALSE)),"(unc)",VLOOKUP(TRIM(B259),ALL!$B$1:$U$39,3,FALSE))</f>
        <v>(unc)</v>
      </c>
      <c r="B259" s="99" t="s">
        <v>4587</v>
      </c>
      <c r="C259" s="10" t="s">
        <v>8249</v>
      </c>
      <c r="D259" s="34">
        <v>2023</v>
      </c>
    </row>
    <row r="260" spans="1:4">
      <c r="A260" s="34" t="str">
        <f>IF(ISERROR(VLOOKUP(TRIM(B260),ALL!$B$1:$U$39,3,FALSE)),"(unc)",VLOOKUP(TRIM(B260),ALL!$B$1:$U$39,3,FALSE))</f>
        <v>(unc)</v>
      </c>
      <c r="B260" s="99" t="s">
        <v>7235</v>
      </c>
      <c r="C260" s="10" t="s">
        <v>4840</v>
      </c>
      <c r="D260" s="34">
        <v>2023</v>
      </c>
    </row>
    <row r="261" spans="1:4">
      <c r="A261" s="34" t="str">
        <f>IF(ISERROR(VLOOKUP(TRIM(B261),ALL!$B$1:$U$39,3,FALSE)),"(unc)",VLOOKUP(TRIM(B261),ALL!$B$1:$U$39,3,FALSE))</f>
        <v>(unc)</v>
      </c>
      <c r="B261" s="99" t="s">
        <v>4976</v>
      </c>
      <c r="C261" s="10" t="s">
        <v>6849</v>
      </c>
      <c r="D261" s="34">
        <v>2023</v>
      </c>
    </row>
    <row r="262" spans="1:4">
      <c r="A262" s="34" t="str">
        <f>IF(ISERROR(VLOOKUP(TRIM(B262),ALL!$B$1:$U$39,3,FALSE)),"(unc)",VLOOKUP(TRIM(B262),ALL!$B$1:$U$39,3,FALSE))</f>
        <v>(unc)</v>
      </c>
      <c r="B262" s="99" t="s">
        <v>6261</v>
      </c>
      <c r="C262" s="10" t="s">
        <v>4840</v>
      </c>
      <c r="D262" s="34">
        <v>2023</v>
      </c>
    </row>
    <row r="263" spans="1:4">
      <c r="A263" s="34" t="str">
        <f>IF(ISERROR(VLOOKUP(TRIM(B263),ALL!$B$1:$U$39,3,FALSE)),"(unc)",VLOOKUP(TRIM(B263),ALL!$B$1:$U$39,3,FALSE))</f>
        <v>(unc)</v>
      </c>
      <c r="B263" s="99" t="s">
        <v>8151</v>
      </c>
      <c r="C263" s="10" t="s">
        <v>8249</v>
      </c>
      <c r="D263" s="34">
        <v>2023</v>
      </c>
    </row>
    <row r="264" spans="1:4">
      <c r="A264" s="34" t="str">
        <f>IF(ISERROR(VLOOKUP(TRIM(B264),ALL!$B$1:$U$39,3,FALSE)),"(unc)",VLOOKUP(TRIM(B264),ALL!$B$1:$U$39,3,FALSE))</f>
        <v>(unc)</v>
      </c>
      <c r="B264" s="99" t="s">
        <v>8107</v>
      </c>
      <c r="C264" s="10" t="s">
        <v>4840</v>
      </c>
      <c r="D264" s="34">
        <v>2023</v>
      </c>
    </row>
    <row r="265" spans="1:4">
      <c r="A265" s="34" t="str">
        <f>IF(ISERROR(VLOOKUP(TRIM(B265),ALL!$B$1:$U$39,3,FALSE)),"(unc)",VLOOKUP(TRIM(B265),ALL!$B$1:$U$39,3,FALSE))</f>
        <v>(unc)</v>
      </c>
      <c r="B265" s="99" t="s">
        <v>8155</v>
      </c>
      <c r="C265" s="10" t="s">
        <v>5764</v>
      </c>
      <c r="D265" s="34">
        <v>2023</v>
      </c>
    </row>
    <row r="266" spans="1:4">
      <c r="A266" s="34" t="str">
        <f>IF(ISERROR(VLOOKUP(TRIM(B266),ALL!$B$1:$U$39,3,FALSE)),"(unc)",VLOOKUP(TRIM(B266),ALL!$B$1:$U$39,3,FALSE))</f>
        <v>(unc)</v>
      </c>
      <c r="B266" s="99" t="s">
        <v>9176</v>
      </c>
      <c r="C266" s="10" t="s">
        <v>6314</v>
      </c>
      <c r="D266" s="34">
        <v>2023</v>
      </c>
    </row>
    <row r="267" spans="1:4">
      <c r="A267" s="34" t="str">
        <f>IF(ISERROR(VLOOKUP(TRIM(B267),ALL!$B$1:$U$39,3,FALSE)),"(unc)",VLOOKUP(TRIM(B267),ALL!$B$1:$U$39,3,FALSE))</f>
        <v>(unc)</v>
      </c>
      <c r="B267" s="99" t="s">
        <v>8150</v>
      </c>
      <c r="C267" s="10" t="s">
        <v>1785</v>
      </c>
      <c r="D267" s="34">
        <v>2023</v>
      </c>
    </row>
    <row r="268" spans="1:4">
      <c r="A268" s="34" t="str">
        <f>IF(ISERROR(VLOOKUP(TRIM(B268),ALL!$B$1:$U$39,3,FALSE)),"(unc)",VLOOKUP(TRIM(B268),ALL!$B$1:$U$39,3,FALSE))</f>
        <v>(unc)</v>
      </c>
      <c r="B268" s="99" t="s">
        <v>4535</v>
      </c>
      <c r="C268" s="10" t="s">
        <v>1785</v>
      </c>
      <c r="D268" s="34">
        <v>2023</v>
      </c>
    </row>
    <row r="269" spans="1:4">
      <c r="A269" s="34" t="str">
        <f>IF(ISERROR(VLOOKUP(TRIM(B269),ALL!$B$1:$U$39,3,FALSE)),"(unc)",VLOOKUP(TRIM(B269),ALL!$B$1:$U$39,3,FALSE))</f>
        <v>(unc)</v>
      </c>
      <c r="B269" s="99" t="s">
        <v>5208</v>
      </c>
      <c r="C269" s="10" t="s">
        <v>8249</v>
      </c>
      <c r="D269" s="34">
        <v>2023</v>
      </c>
    </row>
    <row r="270" spans="1:4">
      <c r="A270" s="34" t="str">
        <f>IF(ISERROR(VLOOKUP(TRIM(B270),ALL!$B$1:$U$39,3,FALSE)),"(unc)",VLOOKUP(TRIM(B270),ALL!$B$1:$U$39,3,FALSE))</f>
        <v>(unc)</v>
      </c>
      <c r="B270" s="99" t="s">
        <v>7331</v>
      </c>
      <c r="C270" s="10" t="s">
        <v>9398</v>
      </c>
      <c r="D270" s="34">
        <v>2023</v>
      </c>
    </row>
    <row r="271" spans="1:4">
      <c r="A271" s="34" t="str">
        <f>IF(ISERROR(VLOOKUP(TRIM(B271),ALL!$B$1:$U$39,3,FALSE)),"(unc)",VLOOKUP(TRIM(B271),ALL!$B$1:$U$39,3,FALSE))</f>
        <v>(unc)</v>
      </c>
      <c r="B271" s="99" t="s">
        <v>4345</v>
      </c>
      <c r="C271" s="10" t="s">
        <v>9398</v>
      </c>
      <c r="D271" s="34">
        <v>2023</v>
      </c>
    </row>
    <row r="272" spans="1:4">
      <c r="A272" s="34" t="str">
        <f>IF(ISERROR(VLOOKUP(TRIM(B272),ALL!$B$1:$U$39,3,FALSE)),"(unc)",VLOOKUP(TRIM(B272),ALL!$B$1:$U$39,3,FALSE))</f>
        <v>(unc)</v>
      </c>
      <c r="B272" s="99" t="s">
        <v>5443</v>
      </c>
      <c r="C272" s="10" t="s">
        <v>9398</v>
      </c>
      <c r="D272" s="34">
        <v>2023</v>
      </c>
    </row>
    <row r="273" spans="1:5">
      <c r="A273" s="34" t="str">
        <f>IF(ISERROR(VLOOKUP(TRIM(B273),ALL!$B$1:$U$39,3,FALSE)),"(unc)",VLOOKUP(TRIM(B273),ALL!$B$1:$U$39,3,FALSE))</f>
        <v>(unc)</v>
      </c>
      <c r="B273" s="99" t="s">
        <v>8962</v>
      </c>
      <c r="C273" s="10" t="s">
        <v>9398</v>
      </c>
      <c r="D273" s="34">
        <v>2023</v>
      </c>
    </row>
    <row r="274" spans="1:5">
      <c r="A274" s="34" t="str">
        <f>IF(ISERROR(VLOOKUP(TRIM(B274),ALL!$B$1:$U$39,3,FALSE)),"(unc)",VLOOKUP(TRIM(B274),ALL!$B$1:$U$39,3,FALSE))</f>
        <v>(unc)</v>
      </c>
      <c r="B274" s="99" t="s">
        <v>5144</v>
      </c>
      <c r="C274" s="10" t="s">
        <v>9398</v>
      </c>
      <c r="D274" s="34">
        <v>2023</v>
      </c>
    </row>
    <row r="275" spans="1:5">
      <c r="A275" s="34" t="str">
        <f>IF(ISERROR(VLOOKUP(TRIM(B275),ALL!$B$1:$U$39,3,FALSE)),"(unc)",VLOOKUP(TRIM(B275),ALL!$B$1:$U$39,3,FALSE))</f>
        <v>(unc)</v>
      </c>
      <c r="B275" s="99" t="s">
        <v>5685</v>
      </c>
      <c r="C275" s="10" t="s">
        <v>5764</v>
      </c>
      <c r="D275" s="34">
        <v>2023</v>
      </c>
    </row>
    <row r="276" spans="1:5">
      <c r="A276" s="34" t="str">
        <f>IF(ISERROR(VLOOKUP(TRIM(B276),ALL!$B$1:$U$39,3,FALSE)),"(unc)",VLOOKUP(TRIM(B276),ALL!$B$1:$U$39,3,FALSE))</f>
        <v>(unc)</v>
      </c>
      <c r="B276" s="99" t="s">
        <v>5489</v>
      </c>
      <c r="C276" s="10" t="s">
        <v>9439</v>
      </c>
      <c r="D276" s="34">
        <v>2023</v>
      </c>
      <c r="E276" s="32"/>
    </row>
    <row r="277" spans="1:5">
      <c r="A277" s="34" t="str">
        <f>IF(ISERROR(VLOOKUP(TRIM(B277),ALL!$B$1:$U$39,3,FALSE)),"(unc)",VLOOKUP(TRIM(B277),ALL!$B$1:$U$39,3,FALSE))</f>
        <v>(unc)</v>
      </c>
      <c r="B277" s="99" t="s">
        <v>5212</v>
      </c>
      <c r="C277" s="10" t="s">
        <v>3743</v>
      </c>
      <c r="D277" s="34">
        <v>2023</v>
      </c>
      <c r="E277" s="32"/>
    </row>
    <row r="278" spans="1:5">
      <c r="A278" s="34" t="str">
        <f>IF(ISERROR(VLOOKUP(TRIM(B278),ALL!$B$1:$U$39,3,FALSE)),"(unc)",VLOOKUP(TRIM(B278),ALL!$B$1:$U$39,3,FALSE))</f>
        <v>(unc)</v>
      </c>
      <c r="B278" s="99" t="s">
        <v>9105</v>
      </c>
      <c r="C278" s="10" t="s">
        <v>6344</v>
      </c>
      <c r="D278" s="34">
        <v>2023</v>
      </c>
      <c r="E278" s="32"/>
    </row>
    <row r="279" spans="1:5">
      <c r="A279" s="34" t="str">
        <f>IF(ISERROR(VLOOKUP(TRIM(B279),ALL!$B$1:$U$39,3,FALSE)),"(unc)",VLOOKUP(TRIM(B279),ALL!$B$1:$U$39,3,FALSE))</f>
        <v>(unc)</v>
      </c>
      <c r="B279" s="99" t="s">
        <v>5985</v>
      </c>
      <c r="C279" s="10" t="s">
        <v>3744</v>
      </c>
      <c r="D279" s="34">
        <v>2023</v>
      </c>
      <c r="E279" s="32"/>
    </row>
    <row r="280" spans="1:5">
      <c r="A280" s="34" t="str">
        <f>IF(ISERROR(VLOOKUP(TRIM(B280),ALL!$B$1:$U$39,3,FALSE)),"(unc)",VLOOKUP(TRIM(B280),ALL!$B$1:$U$39,3,FALSE))</f>
        <v>(unc)</v>
      </c>
      <c r="B280" s="99" t="s">
        <v>6268</v>
      </c>
      <c r="C280" s="10"/>
      <c r="D280" s="34">
        <v>2023</v>
      </c>
    </row>
    <row r="281" spans="1:5">
      <c r="A281" s="34" t="str">
        <f>IF(ISERROR(VLOOKUP(TRIM(B281),ALL!$B$1:$U$39,3,FALSE)),"(unc)",VLOOKUP(TRIM(B281),ALL!$B$1:$U$39,3,FALSE))</f>
        <v>(unc)</v>
      </c>
      <c r="B281" s="99" t="s">
        <v>7338</v>
      </c>
      <c r="C281" s="10" t="s">
        <v>4264</v>
      </c>
      <c r="D281" s="34">
        <v>2023</v>
      </c>
      <c r="E281" s="2"/>
    </row>
    <row r="282" spans="1:5">
      <c r="A282" s="34" t="str">
        <f>IF(ISERROR(VLOOKUP(TRIM(B282),ALL!$B$1:$U$39,3,FALSE)),"(unc)",VLOOKUP(TRIM(B282),ALL!$B$1:$U$39,3,FALSE))</f>
        <v>(unc)</v>
      </c>
      <c r="B282" s="99" t="s">
        <v>7110</v>
      </c>
      <c r="C282" s="10" t="s">
        <v>8248</v>
      </c>
      <c r="D282" s="34">
        <v>2023</v>
      </c>
    </row>
    <row r="283" spans="1:5">
      <c r="A283" s="34" t="str">
        <f>IF(ISERROR(VLOOKUP(TRIM(B283),ALL!$B$1:$U$39,3,FALSE)),"(unc)",VLOOKUP(TRIM(B283),ALL!$B$1:$U$39,3,FALSE))</f>
        <v>BB TE</v>
      </c>
      <c r="B283" s="99" t="s">
        <v>9065</v>
      </c>
      <c r="C283" s="10" t="s">
        <v>3742</v>
      </c>
      <c r="D283" s="34">
        <v>2023</v>
      </c>
      <c r="E283" s="32"/>
    </row>
    <row r="284" spans="1:5">
      <c r="A284" s="34" t="str">
        <f>IF(ISERROR(VLOOKUP(TRIM(B284),ALL!$B$1:$U$39,3,FALSE)),"(unc)",VLOOKUP(TRIM(B284),ALL!$B$1:$U$39,3,FALSE))</f>
        <v>(unc)</v>
      </c>
      <c r="B284" s="99" t="s">
        <v>8997</v>
      </c>
      <c r="C284" s="10" t="s">
        <v>9439</v>
      </c>
      <c r="D284" s="34">
        <v>2023</v>
      </c>
      <c r="E284" s="32"/>
    </row>
    <row r="285" spans="1:5">
      <c r="A285" s="34" t="str">
        <f>IF(ISERROR(VLOOKUP(TRIM(B285),ALL!$B$1:$U$39,3,FALSE)),"(unc)",VLOOKUP(TRIM(B285),ALL!$B$1:$U$39,3,FALSE))</f>
        <v>(unc)</v>
      </c>
      <c r="B285" s="99" t="s">
        <v>4446</v>
      </c>
      <c r="C285" s="10" t="s">
        <v>3406</v>
      </c>
      <c r="D285" s="34">
        <v>2023</v>
      </c>
      <c r="E285" s="32"/>
    </row>
    <row r="286" spans="1:5">
      <c r="A286" s="34" t="str">
        <f>IF(ISERROR(VLOOKUP(TRIM(B286),ALL!$B$1:$U$39,3,FALSE)),"(unc)",VLOOKUP(TRIM(B286),ALL!$B$1:$U$39,3,FALSE))</f>
        <v>(unc)</v>
      </c>
      <c r="B286" s="99" t="s">
        <v>8965</v>
      </c>
      <c r="C286" s="10" t="s">
        <v>6344</v>
      </c>
      <c r="D286" s="34">
        <v>2023</v>
      </c>
      <c r="E286" s="32"/>
    </row>
    <row r="287" spans="1:5">
      <c r="A287" s="34" t="str">
        <f>IF(ISERROR(VLOOKUP(TRIM(B287),ALL!$B$1:$U$39,3,FALSE)),"(unc)",VLOOKUP(TRIM(B287),ALL!$B$1:$U$39,3,FALSE))</f>
        <v>(unc)</v>
      </c>
      <c r="B287" s="99" t="s">
        <v>6526</v>
      </c>
      <c r="C287" s="10" t="s">
        <v>1785</v>
      </c>
      <c r="D287" s="34">
        <v>2023</v>
      </c>
      <c r="E287" s="2"/>
    </row>
    <row r="288" spans="1:5">
      <c r="A288" s="34" t="str">
        <f>IF(ISERROR(VLOOKUP(TRIM(B288),ALL!$B$1:$U$39,3,FALSE)),"(unc)",VLOOKUP(TRIM(B288),ALL!$B$1:$U$39,3,FALSE))</f>
        <v>(unc)</v>
      </c>
      <c r="B288" s="99" t="s">
        <v>5980</v>
      </c>
      <c r="C288" s="10" t="s">
        <v>8249</v>
      </c>
      <c r="D288" s="34">
        <v>2023</v>
      </c>
      <c r="E288" s="32"/>
    </row>
    <row r="289" spans="1:5">
      <c r="A289" s="34" t="str">
        <f>IF(ISERROR(VLOOKUP(TRIM(B289),ALL!$B$1:$U$39,3,FALSE)),"(unc)",VLOOKUP(TRIM(B289),ALL!$B$1:$U$39,3,FALSE))</f>
        <v>(unc)</v>
      </c>
      <c r="B289" s="99" t="s">
        <v>6175</v>
      </c>
      <c r="C289" s="10" t="s">
        <v>4264</v>
      </c>
      <c r="D289" s="34">
        <v>2023</v>
      </c>
      <c r="E289" s="2"/>
    </row>
    <row r="290" spans="1:5">
      <c r="A290" s="34" t="str">
        <f>IF(ISERROR(VLOOKUP(TRIM(B290),ALL!$B$1:$U$39,3,FALSE)),"(unc)",VLOOKUP(TRIM(B290),ALL!$B$1:$U$39,3,FALSE))</f>
        <v>(unc)</v>
      </c>
      <c r="B290" s="99" t="s">
        <v>9060</v>
      </c>
      <c r="C290" s="10" t="s">
        <v>3742</v>
      </c>
      <c r="D290" s="34">
        <v>2023</v>
      </c>
      <c r="E290" s="32"/>
    </row>
    <row r="291" spans="1:5">
      <c r="A291" s="34" t="str">
        <f>IF(ISERROR(VLOOKUP(TRIM(B291),ALL!$B$1:$U$39,3,FALSE)),"(unc)",VLOOKUP(TRIM(B291),ALL!$B$1:$U$39,3,FALSE))</f>
        <v>(unc)</v>
      </c>
      <c r="B291" s="99" t="s">
        <v>7199</v>
      </c>
      <c r="C291" s="10" t="s">
        <v>9439</v>
      </c>
      <c r="D291" s="34">
        <v>2023</v>
      </c>
      <c r="E291" s="32"/>
    </row>
    <row r="292" spans="1:5">
      <c r="A292" s="34" t="str">
        <f>IF(ISERROR(VLOOKUP(TRIM(B292),ALL!$B$1:$U$39,3,FALSE)),"(unc)",VLOOKUP(TRIM(B292),ALL!$B$1:$U$39,3,FALSE))</f>
        <v>(unc)</v>
      </c>
      <c r="B292" s="99" t="s">
        <v>6549</v>
      </c>
      <c r="C292" s="10" t="s">
        <v>3744</v>
      </c>
      <c r="D292" s="34">
        <v>2023</v>
      </c>
      <c r="E292" s="32"/>
    </row>
    <row r="293" spans="1:5">
      <c r="A293" s="34" t="str">
        <f>IF(ISERROR(VLOOKUP(TRIM(B293),ALL!$B$1:$U$39,3,FALSE)),"(unc)",VLOOKUP(TRIM(B293),ALL!$B$1:$U$39,3,FALSE))</f>
        <v>(unc)</v>
      </c>
      <c r="B293" s="99" t="s">
        <v>9008</v>
      </c>
      <c r="C293" s="10" t="s">
        <v>8249</v>
      </c>
      <c r="D293" s="34">
        <v>2023</v>
      </c>
      <c r="E293" s="32"/>
    </row>
    <row r="294" spans="1:5">
      <c r="A294" s="34" t="str">
        <f>IF(ISERROR(VLOOKUP(TRIM(B294),ALL!$B$1:$U$39,3,FALSE)),"(unc)",VLOOKUP(TRIM(B294),ALL!$B$1:$U$39,3,FALSE))</f>
        <v>(unc)</v>
      </c>
      <c r="B294" s="99" t="s">
        <v>9011</v>
      </c>
      <c r="C294" s="10" t="s">
        <v>3411</v>
      </c>
      <c r="D294" s="34">
        <v>2023</v>
      </c>
      <c r="E294" s="32"/>
    </row>
    <row r="295" spans="1:5">
      <c r="A295" s="34" t="str">
        <f>IF(ISERROR(VLOOKUP(TRIM(B295),ALL!$B$1:$U$39,3,FALSE)),"(unc)",VLOOKUP(TRIM(B295),ALL!$B$1:$U$39,3,FALSE))</f>
        <v>(unc)</v>
      </c>
      <c r="B295" s="99" t="s">
        <v>7212</v>
      </c>
      <c r="C295" s="10" t="s">
        <v>4264</v>
      </c>
      <c r="D295" s="34">
        <v>2023</v>
      </c>
      <c r="E295" s="2"/>
    </row>
    <row r="296" spans="1:5">
      <c r="A296" s="34" t="str">
        <f>IF(ISERROR(VLOOKUP(TRIM(B296),ALL!$B$1:$U$39,3,FALSE)),"(unc)",VLOOKUP(TRIM(B296),ALL!$B$1:$U$39,3,FALSE))</f>
        <v>(unc)</v>
      </c>
      <c r="B296" s="99" t="s">
        <v>6111</v>
      </c>
      <c r="C296" s="10" t="s">
        <v>3742</v>
      </c>
      <c r="D296" s="34">
        <v>2023</v>
      </c>
      <c r="E296" s="32"/>
    </row>
    <row r="297" spans="1:5">
      <c r="A297" s="34" t="str">
        <f>IF(ISERROR(VLOOKUP(TRIM(B297),ALL!$B$1:$U$39,3,FALSE)),"(unc)",VLOOKUP(TRIM(B297),ALL!$B$1:$U$39,3,FALSE))</f>
        <v>(unc)</v>
      </c>
      <c r="B297" s="99" t="s">
        <v>8161</v>
      </c>
      <c r="C297" s="10" t="s">
        <v>9439</v>
      </c>
      <c r="D297" s="34">
        <v>2023</v>
      </c>
      <c r="E297" s="32"/>
    </row>
    <row r="298" spans="1:5">
      <c r="A298" s="34" t="str">
        <f>IF(ISERROR(VLOOKUP(TRIM(B298),ALL!$B$1:$U$39,3,FALSE)),"(unc)",VLOOKUP(TRIM(B298),ALL!$B$1:$U$39,3,FALSE))</f>
        <v>(unc)</v>
      </c>
      <c r="B298" s="99" t="s">
        <v>7948</v>
      </c>
      <c r="C298" s="10" t="s">
        <v>3744</v>
      </c>
      <c r="D298" s="34">
        <v>2023</v>
      </c>
      <c r="E298" s="32"/>
    </row>
    <row r="299" spans="1:5">
      <c r="A299" s="34" t="str">
        <f>IF(ISERROR(VLOOKUP(TRIM(B299),ALL!$B$1:$U$39,3,FALSE)),"(unc)",VLOOKUP(TRIM(B299),ALL!$B$1:$U$39,3,FALSE))</f>
        <v>(unc)</v>
      </c>
      <c r="B299" s="99" t="s">
        <v>8050</v>
      </c>
      <c r="C299" s="10" t="s">
        <v>3411</v>
      </c>
      <c r="D299" s="34">
        <v>2023</v>
      </c>
      <c r="E299" s="32"/>
    </row>
    <row r="300" spans="1:5">
      <c r="A300" s="34" t="str">
        <f>IF(ISERROR(VLOOKUP(TRIM(B300),ALL!$B$1:$U$39,3,FALSE)),"(unc)",VLOOKUP(TRIM(B300),ALL!$B$1:$U$39,3,FALSE))</f>
        <v>(unc)</v>
      </c>
      <c r="B300" s="99" t="s">
        <v>8934</v>
      </c>
      <c r="C300" s="10" t="s">
        <v>3742</v>
      </c>
      <c r="D300" s="34">
        <v>2023</v>
      </c>
      <c r="E300" s="32"/>
    </row>
    <row r="301" spans="1:5">
      <c r="A301" s="34" t="str">
        <f>IF(ISERROR(VLOOKUP(TRIM(B301),ALL!$B$1:$U$39,3,FALSE)),"(unc)",VLOOKUP(TRIM(B301),ALL!$B$1:$U$39,3,FALSE))</f>
        <v>(unc)</v>
      </c>
      <c r="B301" s="99" t="s">
        <v>5181</v>
      </c>
      <c r="C301" s="10" t="s">
        <v>9439</v>
      </c>
      <c r="D301" s="34">
        <v>2023</v>
      </c>
      <c r="E301" s="32"/>
    </row>
    <row r="302" spans="1:5">
      <c r="A302" s="34" t="str">
        <f>IF(ISERROR(VLOOKUP(TRIM(B302),ALL!$B$1:$U$39,3,FALSE)),"(unc)",VLOOKUP(TRIM(B302),ALL!$B$1:$U$39,3,FALSE))</f>
        <v>(unc)</v>
      </c>
      <c r="B302" s="99" t="s">
        <v>5047</v>
      </c>
      <c r="C302" s="10" t="s">
        <v>3411</v>
      </c>
      <c r="D302" s="34">
        <v>2023</v>
      </c>
      <c r="E302" s="32"/>
    </row>
    <row r="303" spans="1:5">
      <c r="A303" s="34" t="str">
        <f>IF(ISERROR(VLOOKUP(TRIM(B303),ALL!$B$1:$U$39,3,FALSE)),"(unc)",VLOOKUP(TRIM(B303),ALL!$B$1:$U$39,3,FALSE))</f>
        <v>(unc)</v>
      </c>
      <c r="B303" s="99" t="s">
        <v>1157</v>
      </c>
      <c r="C303" s="10" t="s">
        <v>9439</v>
      </c>
      <c r="D303" s="34">
        <v>2023</v>
      </c>
      <c r="E303" s="32"/>
    </row>
    <row r="304" spans="1:5">
      <c r="A304" s="34" t="str">
        <f>IF(ISERROR(VLOOKUP(TRIM(B304),ALL!$B$1:$U$39,3,FALSE)),"(unc)",VLOOKUP(TRIM(B304),ALL!$B$1:$U$39,3,FALSE))</f>
        <v>(unc)</v>
      </c>
      <c r="B304" s="99" t="s">
        <v>8955</v>
      </c>
      <c r="C304" s="10" t="s">
        <v>3411</v>
      </c>
      <c r="D304" s="34">
        <v>2023</v>
      </c>
      <c r="E304" s="32"/>
    </row>
    <row r="305" spans="1:5">
      <c r="A305" s="34" t="str">
        <f>IF(ISERROR(VLOOKUP(TRIM(B305),ALL!$B$1:$U$39,3,FALSE)),"(unc)",VLOOKUP(TRIM(B305),ALL!$B$1:$U$39,3,FALSE))</f>
        <v>(unc)</v>
      </c>
      <c r="B305" s="99" t="s">
        <v>253</v>
      </c>
      <c r="C305" s="10" t="s">
        <v>1785</v>
      </c>
      <c r="D305" s="34">
        <v>2023</v>
      </c>
      <c r="E305" s="2"/>
    </row>
    <row r="306" spans="1:5">
      <c r="A306" s="34" t="str">
        <f>IF(ISERROR(VLOOKUP(TRIM(B306),ALL!$B$1:$U$39,3,FALSE)),"(unc)",VLOOKUP(TRIM(B306),ALL!$B$1:$U$39,3,FALSE))</f>
        <v>(unc)</v>
      </c>
      <c r="B306" s="99" t="s">
        <v>8966</v>
      </c>
      <c r="C306" s="10" t="s">
        <v>3411</v>
      </c>
      <c r="D306" s="34">
        <v>2023</v>
      </c>
      <c r="E306" s="32"/>
    </row>
    <row r="307" spans="1:5">
      <c r="A307" s="34" t="str">
        <f>IF(ISERROR(VLOOKUP(TRIM(B307),ALL!$B$1:$U$39,3,FALSE)),"(unc)",VLOOKUP(TRIM(B307),ALL!$B$1:$U$39,3,FALSE))</f>
        <v>(unc)</v>
      </c>
      <c r="B307" s="99" t="s">
        <v>9005</v>
      </c>
      <c r="C307" s="10" t="s">
        <v>3411</v>
      </c>
      <c r="D307" s="34">
        <v>2023</v>
      </c>
      <c r="E307" s="32"/>
    </row>
    <row r="308" spans="1:5">
      <c r="A308" s="34" t="str">
        <f>IF(ISERROR(VLOOKUP(TRIM(B308),ALL!$B$1:$U$39,3,FALSE)),"(unc)",VLOOKUP(TRIM(B308),ALL!$B$1:$U$39,3,FALSE))</f>
        <v>(unc)</v>
      </c>
      <c r="B308" s="99" t="s">
        <v>9032</v>
      </c>
      <c r="C308" s="10" t="s">
        <v>3411</v>
      </c>
      <c r="D308" s="34">
        <v>2023</v>
      </c>
      <c r="E308" s="32"/>
    </row>
    <row r="309" spans="1:5">
      <c r="A309" s="34" t="str">
        <f>IF(ISERROR(VLOOKUP(TRIM(B309),ALL!$B$1:$U$39,3,FALSE)),"(unc)",VLOOKUP(TRIM(B309),ALL!$B$1:$U$39,3,FALSE))</f>
        <v>(unc)</v>
      </c>
      <c r="B309" s="99" t="s">
        <v>6725</v>
      </c>
      <c r="C309" s="10" t="s">
        <v>9398</v>
      </c>
      <c r="D309" s="34">
        <v>2023</v>
      </c>
    </row>
    <row r="310" spans="1:5">
      <c r="A310" s="34" t="str">
        <f>IF(ISERROR(VLOOKUP(TRIM(B310),ALL!$B$1:$U$39,3,FALSE)),"(unc)",VLOOKUP(TRIM(B310),ALL!$B$1:$U$39,3,FALSE))</f>
        <v>(unc)</v>
      </c>
      <c r="B310" s="99" t="s">
        <v>6030</v>
      </c>
      <c r="C310" s="10" t="s">
        <v>9398</v>
      </c>
      <c r="D310" s="34">
        <v>2023</v>
      </c>
    </row>
    <row r="311" spans="1:5" ht="6.75" customHeight="1">
      <c r="A311" s="34" t="str">
        <f>IF(ISERROR(VLOOKUP(TRIM(B311),ALL!$B$1:$U$39,3,FALSE)),"(unc)",VLOOKUP(TRIM(B311),ALL!$B$1:$U$39,3,FALSE))</f>
        <v>(unc)</v>
      </c>
      <c r="B311" s="99" t="s">
        <v>5481</v>
      </c>
      <c r="C311" s="10" t="s">
        <v>9398</v>
      </c>
      <c r="D311" s="34">
        <v>2023</v>
      </c>
    </row>
    <row r="312" spans="1:5" hidden="1">
      <c r="A312" s="34" t="str">
        <f>IF(ISERROR(VLOOKUP(TRIM(B312),ALL!$B$1:$U$39,3,FALSE)),"(unc)",VLOOKUP(TRIM(B312),ALL!$B$1:$U$39,3,FALSE))</f>
        <v>(unc)</v>
      </c>
      <c r="B312" s="99"/>
      <c r="C312" s="10"/>
      <c r="D312" s="34">
        <v>2023</v>
      </c>
    </row>
    <row r="313" spans="1:5">
      <c r="A313" s="34" t="str">
        <f>IF(ISERROR(VLOOKUP(TRIM(B313),ALL!$B$1:$U$39,3,FALSE)),"(unc)",VLOOKUP(TRIM(B313),ALL!$B$1:$U$39,3,FALSE))</f>
        <v>(unc)</v>
      </c>
      <c r="B313" s="99" t="s">
        <v>6658</v>
      </c>
      <c r="C313" s="10" t="s">
        <v>9398</v>
      </c>
      <c r="D313" s="34">
        <v>2023</v>
      </c>
    </row>
    <row r="314" spans="1:5">
      <c r="A314" s="34" t="str">
        <f>IF(ISERROR(VLOOKUP(TRIM(B314),ALL!$B$1:$U$39,3,FALSE)),"(unc)",VLOOKUP(TRIM(B314),ALL!$B$1:$U$39,3,FALSE))</f>
        <v>(unc)</v>
      </c>
      <c r="B314" s="99"/>
      <c r="C314" s="10"/>
      <c r="D314" s="34">
        <v>2023</v>
      </c>
    </row>
    <row r="315" spans="1:5">
      <c r="A315" s="34" t="str">
        <f>IF(ISERROR(VLOOKUP(TRIM(B315),ALL!$B$1:$U$39,3,FALSE)),"(unc)",VLOOKUP(TRIM(B315),ALL!$B$1:$U$39,3,FALSE))</f>
        <v>(unc)</v>
      </c>
      <c r="B315" s="99" t="s">
        <v>7304</v>
      </c>
      <c r="C315" s="10" t="s">
        <v>4264</v>
      </c>
      <c r="D315" s="34">
        <v>2023</v>
      </c>
      <c r="E315" s="2"/>
    </row>
    <row r="316" spans="1:5">
      <c r="A316" s="34" t="str">
        <f>IF(ISERROR(VLOOKUP(TRIM(B316),ALL!$B$1:$U$39,3,FALSE)),"(unc)",VLOOKUP(TRIM(B316),ALL!$B$1:$U$39,3,FALSE))</f>
        <v>(unc)</v>
      </c>
      <c r="B316" s="99" t="s">
        <v>398</v>
      </c>
      <c r="C316" s="10" t="s">
        <v>6291</v>
      </c>
      <c r="D316" s="34">
        <v>2022</v>
      </c>
    </row>
    <row r="317" spans="1:5">
      <c r="A317" s="34" t="str">
        <f>IF(ISERROR(VLOOKUP(TRIM(B317),ALL!$B$1:$U$39,3,FALSE)),"(unc)",VLOOKUP(TRIM(B317),ALL!$B$1:$U$39,3,FALSE))</f>
        <v>(unc)</v>
      </c>
      <c r="B317" s="99" t="s">
        <v>820</v>
      </c>
      <c r="C317" s="10" t="s">
        <v>6291</v>
      </c>
      <c r="D317" s="34">
        <v>2022</v>
      </c>
    </row>
    <row r="318" spans="1:5">
      <c r="A318" s="34" t="str">
        <f>IF(ISERROR(VLOOKUP(TRIM(B318),ALL!$B$1:$U$39,3,FALSE)),"(unc)",VLOOKUP(TRIM(B318),ALL!$B$1:$U$39,3,FALSE))</f>
        <v>(unc)</v>
      </c>
      <c r="B318" s="99" t="s">
        <v>5215</v>
      </c>
      <c r="C318" s="10" t="s">
        <v>6291</v>
      </c>
      <c r="D318" s="34">
        <v>2022</v>
      </c>
    </row>
    <row r="319" spans="1:5">
      <c r="A319" s="34" t="str">
        <f>IF(ISERROR(VLOOKUP(TRIM(B319),ALL!$B$1:$U$39,3,FALSE)),"(unc)",VLOOKUP(TRIM(B319),ALL!$B$1:$U$39,3,FALSE))</f>
        <v>(unc)</v>
      </c>
      <c r="B319" s="99" t="s">
        <v>4172</v>
      </c>
      <c r="C319" s="10" t="s">
        <v>6291</v>
      </c>
      <c r="D319" s="34">
        <v>2022</v>
      </c>
    </row>
    <row r="320" spans="1:5">
      <c r="A320" s="34" t="str">
        <f>IF(ISERROR(VLOOKUP(TRIM(B320),ALL!$B$1:$U$39,3,FALSE)),"(unc)",VLOOKUP(TRIM(B320),ALL!$B$1:$U$39,3,FALSE))</f>
        <v>(unc)</v>
      </c>
      <c r="B320" s="99" t="s">
        <v>4336</v>
      </c>
      <c r="C320" s="10" t="s">
        <v>6291</v>
      </c>
      <c r="D320" s="34">
        <v>2022</v>
      </c>
    </row>
    <row r="321" spans="1:4">
      <c r="A321" s="34" t="str">
        <f>IF(ISERROR(VLOOKUP(TRIM(B321),ALL!$B$1:$U$39,3,FALSE)),"(unc)",VLOOKUP(TRIM(B321),ALL!$B$1:$U$39,3,FALSE))</f>
        <v>CB ^</v>
      </c>
      <c r="B321" s="99" t="s">
        <v>6628</v>
      </c>
      <c r="C321" s="10" t="s">
        <v>6291</v>
      </c>
      <c r="D321" s="34">
        <v>2022</v>
      </c>
    </row>
    <row r="322" spans="1:4">
      <c r="A322" s="34" t="str">
        <f>IF(ISERROR(VLOOKUP(TRIM(B322),ALL!$B$1:$U$39,3,FALSE)),"(unc)",VLOOKUP(TRIM(B322),ALL!$B$1:$U$39,3,FALSE))</f>
        <v>(unc)</v>
      </c>
      <c r="B322" s="99" t="s">
        <v>5458</v>
      </c>
      <c r="C322" s="10" t="s">
        <v>6291</v>
      </c>
      <c r="D322" s="34">
        <v>2022</v>
      </c>
    </row>
    <row r="323" spans="1:4">
      <c r="A323" s="34" t="str">
        <f>IF(ISERROR(VLOOKUP(TRIM(B323),ALL!$B$1:$U$39,3,FALSE)),"(unc)",VLOOKUP(TRIM(B323),ALL!$B$1:$U$39,3,FALSE))</f>
        <v>(unc)</v>
      </c>
      <c r="B323" s="99" t="s">
        <v>8231</v>
      </c>
      <c r="C323" s="10" t="s">
        <v>6291</v>
      </c>
      <c r="D323" s="34">
        <v>2022</v>
      </c>
    </row>
    <row r="324" spans="1:4">
      <c r="A324" s="34" t="str">
        <f>IF(ISERROR(VLOOKUP(TRIM(B324),ALL!$B$1:$U$39,3,FALSE)),"(unc)",VLOOKUP(TRIM(B324),ALL!$B$1:$U$39,3,FALSE))</f>
        <v>(unc)</v>
      </c>
      <c r="B324" s="99" t="s">
        <v>8133</v>
      </c>
      <c r="C324" s="10" t="s">
        <v>6291</v>
      </c>
      <c r="D324" s="34">
        <v>2022</v>
      </c>
    </row>
    <row r="325" spans="1:4">
      <c r="A325" s="34" t="str">
        <f>IF(ISERROR(VLOOKUP(TRIM(B325),ALL!$B$1:$U$39,3,FALSE)),"(unc)",VLOOKUP(TRIM(B325),ALL!$B$1:$U$39,3,FALSE))</f>
        <v>(unc)</v>
      </c>
      <c r="B325" s="99" t="s">
        <v>5095</v>
      </c>
      <c r="C325" s="10" t="s">
        <v>6291</v>
      </c>
      <c r="D325" s="34">
        <v>2022</v>
      </c>
    </row>
    <row r="326" spans="1:4">
      <c r="A326" s="34" t="str">
        <f>IF(ISERROR(VLOOKUP(TRIM(B326),ALL!$B$1:$U$39,3,FALSE)),"(unc)",VLOOKUP(TRIM(B326),ALL!$B$1:$U$39,3,FALSE))</f>
        <v>(unc)</v>
      </c>
      <c r="B326" s="99" t="s">
        <v>7262</v>
      </c>
      <c r="C326" s="10" t="s">
        <v>6291</v>
      </c>
      <c r="D326" s="34">
        <v>2022</v>
      </c>
    </row>
    <row r="327" spans="1:4">
      <c r="A327" s="34" t="str">
        <f>IF(ISERROR(VLOOKUP(TRIM(B327),ALL!$B$1:$U$39,3,FALSE)),"(unc)",VLOOKUP(TRIM(B327),ALL!$B$1:$U$39,3,FALSE))</f>
        <v>(unc)</v>
      </c>
      <c r="B327" s="99" t="s">
        <v>7401</v>
      </c>
      <c r="C327" s="10" t="s">
        <v>6291</v>
      </c>
      <c r="D327" s="34">
        <v>2022</v>
      </c>
    </row>
    <row r="328" spans="1:4">
      <c r="A328" s="34" t="str">
        <f>IF(ISERROR(VLOOKUP(TRIM(B328),ALL!$B$1:$U$39,3,FALSE)),"(unc)",VLOOKUP(TRIM(B328),ALL!$B$1:$U$39,3,FALSE))</f>
        <v>(unc)</v>
      </c>
      <c r="B328" s="99" t="s">
        <v>3417</v>
      </c>
      <c r="C328" s="10" t="s">
        <v>3728</v>
      </c>
      <c r="D328" s="34">
        <v>2022</v>
      </c>
    </row>
    <row r="329" spans="1:4">
      <c r="A329" s="34" t="str">
        <f>IF(ISERROR(VLOOKUP(TRIM(B329),ALL!$B$1:$U$39,3,FALSE)),"(unc)",VLOOKUP(TRIM(B329),ALL!$B$1:$U$39,3,FALSE))</f>
        <v>(unc)</v>
      </c>
      <c r="B329" s="99" t="s">
        <v>6458</v>
      </c>
      <c r="C329" s="10" t="s">
        <v>3728</v>
      </c>
      <c r="D329" s="34">
        <v>2022</v>
      </c>
    </row>
    <row r="330" spans="1:4">
      <c r="A330" s="34" t="str">
        <f>IF(ISERROR(VLOOKUP(TRIM(B330),ALL!$B$1:$U$39,3,FALSE)),"(unc)",VLOOKUP(TRIM(B330),ALL!$B$1:$U$39,3,FALSE))</f>
        <v>(unc)</v>
      </c>
      <c r="B330" s="99" t="s">
        <v>7266</v>
      </c>
      <c r="C330" s="10" t="s">
        <v>3728</v>
      </c>
      <c r="D330" s="34">
        <v>2022</v>
      </c>
    </row>
    <row r="331" spans="1:4">
      <c r="A331" s="34" t="str">
        <f>IF(ISERROR(VLOOKUP(TRIM(B331),ALL!$B$1:$U$39,3,FALSE)),"(unc)",VLOOKUP(TRIM(B331),ALL!$B$1:$U$39,3,FALSE))</f>
        <v>(unc)</v>
      </c>
      <c r="B331" s="99" t="s">
        <v>4506</v>
      </c>
      <c r="C331" s="10" t="s">
        <v>3728</v>
      </c>
      <c r="D331" s="34">
        <v>2022</v>
      </c>
    </row>
    <row r="332" spans="1:4">
      <c r="A332" s="34" t="str">
        <f>IF(ISERROR(VLOOKUP(TRIM(B332),ALL!$B$1:$U$39,3,FALSE)),"(unc)",VLOOKUP(TRIM(B332),ALL!$B$1:$U$39,3,FALSE))</f>
        <v>(unc)</v>
      </c>
      <c r="B332" s="99" t="s">
        <v>910</v>
      </c>
      <c r="C332" s="10" t="s">
        <v>4252</v>
      </c>
      <c r="D332" s="34">
        <v>2022</v>
      </c>
    </row>
    <row r="333" spans="1:4">
      <c r="A333" s="34" t="str">
        <f>IF(ISERROR(VLOOKUP(TRIM(B333),ALL!$B$1:$U$39,3,FALSE)),"(unc)",VLOOKUP(TRIM(B333),ALL!$B$1:$U$39,3,FALSE))</f>
        <v>(unc)</v>
      </c>
      <c r="B333" s="99" t="s">
        <v>988</v>
      </c>
      <c r="C333" s="10" t="s">
        <v>3728</v>
      </c>
      <c r="D333" s="34">
        <v>2022</v>
      </c>
    </row>
    <row r="334" spans="1:4">
      <c r="A334" s="34" t="str">
        <f>IF(ISERROR(VLOOKUP(TRIM(B334),ALL!$B$1:$U$39,3,FALSE)),"(unc)",VLOOKUP(TRIM(B334),ALL!$B$1:$U$39,3,FALSE))</f>
        <v>(unc)</v>
      </c>
      <c r="B334" s="99" t="s">
        <v>5075</v>
      </c>
      <c r="C334" s="10" t="s">
        <v>3728</v>
      </c>
      <c r="D334" s="34">
        <v>2022</v>
      </c>
    </row>
    <row r="335" spans="1:4">
      <c r="A335" s="34" t="str">
        <f>IF(ISERROR(VLOOKUP(TRIM(B335),ALL!$B$1:$U$39,3,FALSE)),"(unc)",VLOOKUP(TRIM(B335),ALL!$B$1:$U$39,3,FALSE))</f>
        <v>(unc)</v>
      </c>
      <c r="B335" s="99" t="s">
        <v>4168</v>
      </c>
      <c r="C335" s="10" t="s">
        <v>4252</v>
      </c>
      <c r="D335" s="34">
        <v>2022</v>
      </c>
    </row>
    <row r="336" spans="1:4">
      <c r="A336" s="34" t="str">
        <f>IF(ISERROR(VLOOKUP(TRIM(B336),ALL!$B$1:$U$39,3,FALSE)),"(unc)",VLOOKUP(TRIM(B336),ALL!$B$1:$U$39,3,FALSE))</f>
        <v>(unc)</v>
      </c>
      <c r="B336" s="99" t="s">
        <v>3877</v>
      </c>
      <c r="C336" s="10" t="s">
        <v>4252</v>
      </c>
      <c r="D336" s="34">
        <v>2022</v>
      </c>
    </row>
    <row r="337" spans="1:4">
      <c r="A337" s="34" t="str">
        <f>IF(ISERROR(VLOOKUP(TRIM(B337),ALL!$B$1:$U$39,3,FALSE)),"(unc)",VLOOKUP(TRIM(B337),ALL!$B$1:$U$39,3,FALSE))</f>
        <v>(unc)</v>
      </c>
      <c r="B337" s="99" t="s">
        <v>5549</v>
      </c>
      <c r="C337" s="10" t="s">
        <v>3728</v>
      </c>
      <c r="D337" s="34">
        <v>2022</v>
      </c>
    </row>
    <row r="338" spans="1:4">
      <c r="A338" s="34" t="str">
        <f>IF(ISERROR(VLOOKUP(TRIM(B338),ALL!$B$1:$U$39,3,FALSE)),"(unc)",VLOOKUP(TRIM(B338),ALL!$B$1:$U$39,3,FALSE))</f>
        <v>(unc)</v>
      </c>
      <c r="B338" s="99" t="s">
        <v>6590</v>
      </c>
      <c r="C338" s="10" t="s">
        <v>3728</v>
      </c>
      <c r="D338" s="34">
        <v>2022</v>
      </c>
    </row>
    <row r="339" spans="1:4">
      <c r="A339" s="34" t="str">
        <f>IF(ISERROR(VLOOKUP(TRIM(B339),ALL!$B$1:$U$39,3,FALSE)),"(unc)",VLOOKUP(TRIM(B339),ALL!$B$1:$U$39,3,FALSE))</f>
        <v>(unc)</v>
      </c>
      <c r="B339" s="99" t="s">
        <v>2352</v>
      </c>
      <c r="C339" s="10" t="s">
        <v>3728</v>
      </c>
      <c r="D339" s="34">
        <v>2022</v>
      </c>
    </row>
    <row r="340" spans="1:4">
      <c r="A340" s="34" t="str">
        <f>IF(ISERROR(VLOOKUP(TRIM(B340),ALL!$B$1:$U$39,3,FALSE)),"(unc)",VLOOKUP(TRIM(B340),ALL!$B$1:$U$39,3,FALSE))</f>
        <v>(unc)</v>
      </c>
      <c r="B340" s="99" t="s">
        <v>986</v>
      </c>
      <c r="C340" s="10" t="s">
        <v>3729</v>
      </c>
      <c r="D340" s="34">
        <v>2022</v>
      </c>
    </row>
    <row r="341" spans="1:4">
      <c r="A341" s="34" t="str">
        <f>IF(ISERROR(VLOOKUP(TRIM(B341),ALL!$B$1:$U$39,3,FALSE)),"(unc)",VLOOKUP(TRIM(B341),ALL!$B$1:$U$39,3,FALSE))</f>
        <v>(unc)</v>
      </c>
      <c r="B341" s="99" t="s">
        <v>7429</v>
      </c>
      <c r="C341" s="10" t="s">
        <v>3817</v>
      </c>
      <c r="D341" s="34">
        <v>2022</v>
      </c>
    </row>
    <row r="342" spans="1:4">
      <c r="A342" s="34" t="str">
        <f>IF(ISERROR(VLOOKUP(TRIM(B342),ALL!$B$1:$U$39,3,FALSE)),"(unc)",VLOOKUP(TRIM(B342),ALL!$B$1:$U$39,3,FALSE))</f>
        <v>(unc)</v>
      </c>
      <c r="B342" s="99" t="s">
        <v>6613</v>
      </c>
      <c r="C342" s="10" t="s">
        <v>3817</v>
      </c>
      <c r="D342" s="34">
        <v>2022</v>
      </c>
    </row>
    <row r="343" spans="1:4">
      <c r="A343" s="34" t="str">
        <f>IF(ISERROR(VLOOKUP(TRIM(B343),ALL!$B$1:$U$39,3,FALSE)),"(unc)",VLOOKUP(TRIM(B343),ALL!$B$1:$U$39,3,FALSE))</f>
        <v>(unc)</v>
      </c>
      <c r="B343" s="99" t="s">
        <v>1331</v>
      </c>
      <c r="C343" s="10" t="s">
        <v>3817</v>
      </c>
      <c r="D343" s="34">
        <v>2022</v>
      </c>
    </row>
    <row r="344" spans="1:4">
      <c r="A344" s="34" t="str">
        <f>IF(ISERROR(VLOOKUP(TRIM(B344),ALL!$B$1:$U$39,3,FALSE)),"(unc)",VLOOKUP(TRIM(B344),ALL!$B$1:$U$39,3,FALSE))</f>
        <v>(unc)</v>
      </c>
      <c r="B344" s="99" t="s">
        <v>7939</v>
      </c>
      <c r="C344" s="10" t="s">
        <v>3729</v>
      </c>
      <c r="D344" s="34">
        <v>2022</v>
      </c>
    </row>
    <row r="345" spans="1:4">
      <c r="A345" s="34" t="str">
        <f>IF(ISERROR(VLOOKUP(TRIM(B345),ALL!$B$1:$U$39,3,FALSE)),"(unc)",VLOOKUP(TRIM(B345),ALL!$B$1:$U$39,3,FALSE))</f>
        <v>(unc)</v>
      </c>
      <c r="B345" s="99" t="s">
        <v>6616</v>
      </c>
      <c r="C345" s="10" t="s">
        <v>3817</v>
      </c>
      <c r="D345" s="34">
        <v>2022</v>
      </c>
    </row>
    <row r="346" spans="1:4">
      <c r="A346" s="34" t="str">
        <f>IF(ISERROR(VLOOKUP(TRIM(B346),ALL!$B$1:$U$39,3,FALSE)),"(unc)",VLOOKUP(TRIM(B346),ALL!$B$1:$U$39,3,FALSE))</f>
        <v>(unc)</v>
      </c>
      <c r="B346" s="99" t="s">
        <v>4442</v>
      </c>
      <c r="C346" s="10" t="s">
        <v>3729</v>
      </c>
      <c r="D346" s="34">
        <v>2022</v>
      </c>
    </row>
    <row r="347" spans="1:4">
      <c r="A347" s="34" t="str">
        <f>IF(ISERROR(VLOOKUP(TRIM(B347),ALL!$B$1:$U$39,3,FALSE)),"(unc)",VLOOKUP(TRIM(B347),ALL!$B$1:$U$39,3,FALSE))</f>
        <v>(unc)</v>
      </c>
      <c r="B347" s="99" t="s">
        <v>5506</v>
      </c>
      <c r="C347" s="10" t="s">
        <v>3729</v>
      </c>
      <c r="D347" s="34">
        <v>2022</v>
      </c>
    </row>
    <row r="348" spans="1:4">
      <c r="A348" s="34" t="str">
        <f>IF(ISERROR(VLOOKUP(TRIM(B348),ALL!$B$1:$U$39,3,FALSE)),"(unc)",VLOOKUP(TRIM(B348),ALL!$B$1:$U$39,3,FALSE))</f>
        <v>(unc)</v>
      </c>
      <c r="B348" s="99" t="s">
        <v>6674</v>
      </c>
      <c r="C348" s="10" t="s">
        <v>3729</v>
      </c>
      <c r="D348" s="34">
        <v>2022</v>
      </c>
    </row>
    <row r="349" spans="1:4">
      <c r="A349" s="34" t="str">
        <f>IF(ISERROR(VLOOKUP(TRIM(B349),ALL!$B$1:$U$39,3,FALSE)),"(unc)",VLOOKUP(TRIM(B349),ALL!$B$1:$U$39,3,FALSE))</f>
        <v>(unc)</v>
      </c>
      <c r="B349" s="99" t="s">
        <v>4616</v>
      </c>
      <c r="C349" s="10" t="s">
        <v>3817</v>
      </c>
      <c r="D349" s="34">
        <v>2022</v>
      </c>
    </row>
    <row r="350" spans="1:4">
      <c r="A350" s="34" t="str">
        <f>IF(ISERROR(VLOOKUP(TRIM(B350),ALL!$B$1:$U$39,3,FALSE)),"(unc)",VLOOKUP(TRIM(B350),ALL!$B$1:$U$39,3,FALSE))</f>
        <v>(unc)</v>
      </c>
      <c r="B350" s="99" t="s">
        <v>1516</v>
      </c>
      <c r="C350" s="10" t="s">
        <v>6859</v>
      </c>
      <c r="D350" s="34">
        <v>2022</v>
      </c>
    </row>
    <row r="351" spans="1:4">
      <c r="A351" s="34" t="str">
        <f>IF(ISERROR(VLOOKUP(TRIM(B351),ALL!$B$1:$U$39,3,FALSE)),"(unc)",VLOOKUP(TRIM(B351),ALL!$B$1:$U$39,3,FALSE))</f>
        <v>(unc)</v>
      </c>
      <c r="B351" s="99" t="s">
        <v>915</v>
      </c>
      <c r="C351" s="10" t="s">
        <v>6859</v>
      </c>
      <c r="D351" s="34">
        <v>2022</v>
      </c>
    </row>
    <row r="352" spans="1:4">
      <c r="A352" s="34" t="str">
        <f>IF(ISERROR(VLOOKUP(TRIM(B352),ALL!$B$1:$U$39,3,FALSE)),"(unc)",VLOOKUP(TRIM(B352),ALL!$B$1:$U$39,3,FALSE))</f>
        <v>(unc)</v>
      </c>
      <c r="B352" s="99" t="s">
        <v>7397</v>
      </c>
      <c r="C352" s="10" t="s">
        <v>6859</v>
      </c>
      <c r="D352" s="34">
        <v>2022</v>
      </c>
    </row>
    <row r="353" spans="1:4">
      <c r="A353" s="34" t="str">
        <f>IF(ISERROR(VLOOKUP(TRIM(B353),ALL!$B$1:$U$39,3,FALSE)),"(unc)",VLOOKUP(TRIM(B353),ALL!$B$1:$U$39,3,FALSE))</f>
        <v>(unc)</v>
      </c>
      <c r="B353" s="99" t="s">
        <v>5191</v>
      </c>
      <c r="C353" s="10" t="s">
        <v>6859</v>
      </c>
      <c r="D353" s="34">
        <v>2022</v>
      </c>
    </row>
    <row r="354" spans="1:4">
      <c r="A354" s="34" t="str">
        <f>IF(ISERROR(VLOOKUP(TRIM(B354),ALL!$B$1:$U$39,3,FALSE)),"(unc)",VLOOKUP(TRIM(B354),ALL!$B$1:$U$39,3,FALSE))</f>
        <v>(unc)</v>
      </c>
      <c r="B354" s="99" t="s">
        <v>3725</v>
      </c>
      <c r="C354" s="10" t="s">
        <v>6859</v>
      </c>
      <c r="D354" s="34">
        <v>2022</v>
      </c>
    </row>
    <row r="355" spans="1:4">
      <c r="A355" s="34" t="str">
        <f>IF(ISERROR(VLOOKUP(TRIM(B355),ALL!$B$1:$U$39,3,FALSE)),"(unc)",VLOOKUP(TRIM(B355),ALL!$B$1:$U$39,3,FALSE))</f>
        <v>(unc)</v>
      </c>
      <c r="B355" s="99" t="s">
        <v>5119</v>
      </c>
      <c r="C355" s="10" t="s">
        <v>6859</v>
      </c>
      <c r="D355" s="34">
        <v>2022</v>
      </c>
    </row>
    <row r="356" spans="1:4">
      <c r="A356" s="34" t="str">
        <f>IF(ISERROR(VLOOKUP(TRIM(B356),ALL!$B$1:$U$39,3,FALSE)),"(unc)",VLOOKUP(TRIM(B356),ALL!$B$1:$U$39,3,FALSE))</f>
        <v>(unc)</v>
      </c>
      <c r="B356" s="99" t="s">
        <v>873</v>
      </c>
      <c r="C356" s="10" t="s">
        <v>6859</v>
      </c>
      <c r="D356" s="34">
        <v>2022</v>
      </c>
    </row>
    <row r="357" spans="1:4">
      <c r="A357" s="34" t="str">
        <f>IF(ISERROR(VLOOKUP(TRIM(B357),ALL!$B$1:$U$39,3,FALSE)),"(unc)",VLOOKUP(TRIM(B357),ALL!$B$1:$U$39,3,FALSE))</f>
        <v>(unc)</v>
      </c>
      <c r="B357" s="99" t="s">
        <v>2298</v>
      </c>
      <c r="C357" s="10" t="s">
        <v>6859</v>
      </c>
      <c r="D357" s="34">
        <v>2022</v>
      </c>
    </row>
    <row r="358" spans="1:4">
      <c r="A358" s="34" t="str">
        <f>IF(ISERROR(VLOOKUP(TRIM(B358),ALL!$B$1:$U$39,3,FALSE)),"(unc)",VLOOKUP(TRIM(B358),ALL!$B$1:$U$39,3,FALSE))</f>
        <v>(unc)</v>
      </c>
      <c r="B358" s="99" t="s">
        <v>6611</v>
      </c>
      <c r="C358" s="10" t="s">
        <v>6859</v>
      </c>
      <c r="D358" s="34">
        <v>2022</v>
      </c>
    </row>
    <row r="359" spans="1:4">
      <c r="A359" s="34" t="str">
        <f>IF(ISERROR(VLOOKUP(TRIM(B359),ALL!$B$1:$U$39,3,FALSE)),"(unc)",VLOOKUP(TRIM(B359),ALL!$B$1:$U$39,3,FALSE))</f>
        <v>(unc)</v>
      </c>
      <c r="B359" s="99" t="s">
        <v>4369</v>
      </c>
      <c r="C359" s="10" t="s">
        <v>6859</v>
      </c>
      <c r="D359" s="34">
        <v>2022</v>
      </c>
    </row>
    <row r="360" spans="1:4">
      <c r="A360" s="34" t="str">
        <f>IF(ISERROR(VLOOKUP(TRIM(B360),ALL!$B$1:$U$39,3,FALSE)),"(unc)",VLOOKUP(TRIM(B360),ALL!$B$1:$U$39,3,FALSE))</f>
        <v>(unc)</v>
      </c>
      <c r="B360" s="99" t="s">
        <v>4377</v>
      </c>
      <c r="C360" s="10" t="s">
        <v>6859</v>
      </c>
      <c r="D360" s="34">
        <v>2022</v>
      </c>
    </row>
    <row r="361" spans="1:4">
      <c r="A361" s="34" t="str">
        <f>IF(ISERROR(VLOOKUP(TRIM(B361),ALL!$B$1:$U$39,3,FALSE)),"(unc)",VLOOKUP(TRIM(B361),ALL!$B$1:$U$39,3,FALSE))</f>
        <v>(unc)</v>
      </c>
      <c r="B361" s="99" t="s">
        <v>5521</v>
      </c>
      <c r="C361" s="10" t="s">
        <v>6859</v>
      </c>
      <c r="D361" s="34">
        <v>2022</v>
      </c>
    </row>
    <row r="362" spans="1:4">
      <c r="A362" s="34" t="str">
        <f>IF(ISERROR(VLOOKUP(TRIM(B362),ALL!$B$1:$U$39,3,FALSE)),"(unc)",VLOOKUP(TRIM(B362),ALL!$B$1:$U$39,3,FALSE))</f>
        <v>(unc)</v>
      </c>
      <c r="B362" s="99" t="s">
        <v>6665</v>
      </c>
      <c r="C362" s="10" t="s">
        <v>6859</v>
      </c>
      <c r="D362" s="34">
        <v>2022</v>
      </c>
    </row>
    <row r="363" spans="1:4">
      <c r="A363" s="34" t="str">
        <f>IF(ISERROR(VLOOKUP(TRIM(B363),ALL!$B$1:$U$39,3,FALSE)),"(unc)",VLOOKUP(TRIM(B363),ALL!$B$1:$U$39,3,FALSE))</f>
        <v>(unc)</v>
      </c>
      <c r="B363" s="99" t="s">
        <v>6703</v>
      </c>
      <c r="C363" s="10" t="s">
        <v>3730</v>
      </c>
      <c r="D363" s="34">
        <v>2022</v>
      </c>
    </row>
    <row r="364" spans="1:4">
      <c r="A364" s="34" t="str">
        <f>IF(ISERROR(VLOOKUP(TRIM(B364),ALL!$B$1:$U$39,3,FALSE)),"(unc)",VLOOKUP(TRIM(B364),ALL!$B$1:$U$39,3,FALSE))</f>
        <v>(unc)</v>
      </c>
      <c r="B364" s="99" t="s">
        <v>1171</v>
      </c>
      <c r="C364" s="10" t="s">
        <v>4236</v>
      </c>
      <c r="D364" s="34">
        <v>2022</v>
      </c>
    </row>
    <row r="365" spans="1:4">
      <c r="A365" s="34" t="str">
        <f>IF(ISERROR(VLOOKUP(TRIM(B365),ALL!$B$1:$U$39,3,FALSE)),"(unc)",VLOOKUP(TRIM(B365),ALL!$B$1:$U$39,3,FALSE))</f>
        <v>(unc)</v>
      </c>
      <c r="B365" s="99" t="s">
        <v>7197</v>
      </c>
      <c r="C365" s="10" t="s">
        <v>3730</v>
      </c>
      <c r="D365" s="34">
        <v>2022</v>
      </c>
    </row>
    <row r="366" spans="1:4">
      <c r="A366" s="34" t="str">
        <f>IF(ISERROR(VLOOKUP(TRIM(B366),ALL!$B$1:$U$39,3,FALSE)),"(unc)",VLOOKUP(TRIM(B366),ALL!$B$1:$U$39,3,FALSE))</f>
        <v>(unc)</v>
      </c>
      <c r="B366" s="99" t="s">
        <v>886</v>
      </c>
      <c r="C366" s="10" t="s">
        <v>3730</v>
      </c>
      <c r="D366" s="34">
        <v>2022</v>
      </c>
    </row>
    <row r="367" spans="1:4">
      <c r="A367" s="34" t="str">
        <f>IF(ISERROR(VLOOKUP(TRIM(B367),ALL!$B$1:$U$39,3,FALSE)),"(unc)",VLOOKUP(TRIM(B367),ALL!$B$1:$U$39,3,FALSE))</f>
        <v>(unc)</v>
      </c>
      <c r="B367" s="99" t="s">
        <v>6631</v>
      </c>
      <c r="C367" s="10" t="s">
        <v>3730</v>
      </c>
      <c r="D367" s="34">
        <v>2022</v>
      </c>
    </row>
    <row r="368" spans="1:4">
      <c r="A368" s="34" t="str">
        <f>IF(ISERROR(VLOOKUP(TRIM(B368),ALL!$B$1:$U$39,3,FALSE)),"(unc)",VLOOKUP(TRIM(B368),ALL!$B$1:$U$39,3,FALSE))</f>
        <v>(unc)</v>
      </c>
      <c r="B368" s="99" t="s">
        <v>4962</v>
      </c>
      <c r="C368" s="10" t="s">
        <v>3730</v>
      </c>
      <c r="D368" s="34">
        <v>2022</v>
      </c>
    </row>
    <row r="369" spans="1:4">
      <c r="A369" s="34" t="str">
        <f>IF(ISERROR(VLOOKUP(TRIM(B369),ALL!$B$1:$U$39,3,FALSE)),"(unc)",VLOOKUP(TRIM(B369),ALL!$B$1:$U$39,3,FALSE))</f>
        <v>(unc)</v>
      </c>
      <c r="B369" s="99" t="s">
        <v>5529</v>
      </c>
      <c r="C369" s="10" t="s">
        <v>4236</v>
      </c>
      <c r="D369" s="34">
        <v>2022</v>
      </c>
    </row>
    <row r="370" spans="1:4">
      <c r="A370" s="34" t="str">
        <f>IF(ISERROR(VLOOKUP(TRIM(B370),ALL!$B$1:$U$39,3,FALSE)),"(unc)",VLOOKUP(TRIM(B370),ALL!$B$1:$U$39,3,FALSE))</f>
        <v>(unc)</v>
      </c>
      <c r="B370" s="99" t="s">
        <v>7484</v>
      </c>
      <c r="C370" s="10" t="s">
        <v>4236</v>
      </c>
      <c r="D370" s="34">
        <v>2022</v>
      </c>
    </row>
    <row r="371" spans="1:4">
      <c r="A371" s="34" t="str">
        <f>IF(ISERROR(VLOOKUP(TRIM(B371),ALL!$B$1:$U$39,3,FALSE)),"(unc)",VLOOKUP(TRIM(B371),ALL!$B$1:$U$39,3,FALSE))</f>
        <v>(unc)</v>
      </c>
      <c r="B371" s="99" t="s">
        <v>4044</v>
      </c>
      <c r="C371" s="10" t="s">
        <v>6849</v>
      </c>
      <c r="D371" s="34">
        <v>2022</v>
      </c>
    </row>
    <row r="372" spans="1:4">
      <c r="A372" s="34" t="str">
        <f>IF(ISERROR(VLOOKUP(TRIM(B372),ALL!$B$1:$U$39,3,FALSE)),"(unc)",VLOOKUP(TRIM(B372),ALL!$B$1:$U$39,3,FALSE))</f>
        <v>(unc)</v>
      </c>
      <c r="B372" s="99" t="s">
        <v>7332</v>
      </c>
      <c r="C372" s="10" t="s">
        <v>6849</v>
      </c>
      <c r="D372" s="34">
        <v>2022</v>
      </c>
    </row>
    <row r="373" spans="1:4">
      <c r="A373" s="34" t="str">
        <f>IF(ISERROR(VLOOKUP(TRIM(B373),ALL!$B$1:$U$39,3,FALSE)),"(unc)",VLOOKUP(TRIM(B373),ALL!$B$1:$U$39,3,FALSE))</f>
        <v>(unc)</v>
      </c>
      <c r="B373" s="99" t="s">
        <v>3327</v>
      </c>
      <c r="C373" s="10" t="s">
        <v>6849</v>
      </c>
      <c r="D373" s="34">
        <v>2022</v>
      </c>
    </row>
    <row r="374" spans="1:4">
      <c r="A374" s="34" t="str">
        <f>IF(ISERROR(VLOOKUP(TRIM(B374),ALL!$B$1:$U$39,3,FALSE)),"(unc)",VLOOKUP(TRIM(B374),ALL!$B$1:$U$39,3,FALSE))</f>
        <v>(unc)</v>
      </c>
      <c r="B374" s="99" t="s">
        <v>8220</v>
      </c>
      <c r="C374" s="10" t="s">
        <v>6849</v>
      </c>
      <c r="D374" s="34">
        <v>2022</v>
      </c>
    </row>
    <row r="375" spans="1:4">
      <c r="A375" s="34" t="str">
        <f>IF(ISERROR(VLOOKUP(TRIM(B375),ALL!$B$1:$U$39,3,FALSE)),"(unc)",VLOOKUP(TRIM(B375),ALL!$B$1:$U$39,3,FALSE))</f>
        <v>(unc)</v>
      </c>
      <c r="B375" s="99" t="s">
        <v>1248</v>
      </c>
      <c r="C375" s="10" t="s">
        <v>6849</v>
      </c>
      <c r="D375" s="34">
        <v>2022</v>
      </c>
    </row>
    <row r="376" spans="1:4">
      <c r="A376" s="34" t="str">
        <f>IF(ISERROR(VLOOKUP(TRIM(B376),ALL!$B$1:$U$39,3,FALSE)),"(unc)",VLOOKUP(TRIM(B376),ALL!$B$1:$U$39,3,FALSE))</f>
        <v>(unc)</v>
      </c>
      <c r="B376" s="99" t="s">
        <v>4379</v>
      </c>
      <c r="C376" s="10" t="s">
        <v>6849</v>
      </c>
      <c r="D376" s="34">
        <v>2022</v>
      </c>
    </row>
    <row r="377" spans="1:4">
      <c r="A377" s="34" t="str">
        <f>IF(ISERROR(VLOOKUP(TRIM(B377),ALL!$B$1:$U$39,3,FALSE)),"(unc)",VLOOKUP(TRIM(B377),ALL!$B$1:$U$39,3,FALSE))</f>
        <v>(unc)</v>
      </c>
      <c r="B377" s="99" t="s">
        <v>6699</v>
      </c>
      <c r="C377" s="10" t="s">
        <v>6849</v>
      </c>
      <c r="D377" s="34">
        <v>2022</v>
      </c>
    </row>
    <row r="378" spans="1:4">
      <c r="A378" s="34" t="str">
        <f>IF(ISERROR(VLOOKUP(TRIM(B378),ALL!$B$1:$U$39,3,FALSE)),"(unc)",VLOOKUP(TRIM(B378),ALL!$B$1:$U$39,3,FALSE))</f>
        <v>(unc)</v>
      </c>
      <c r="B378" s="99" t="s">
        <v>8699</v>
      </c>
      <c r="C378" s="10" t="s">
        <v>6849</v>
      </c>
      <c r="D378" s="34">
        <v>2022</v>
      </c>
    </row>
    <row r="379" spans="1:4">
      <c r="A379" s="34" t="str">
        <f>IF(ISERROR(VLOOKUP(TRIM(B379),ALL!$B$1:$U$39,3,FALSE)),"(unc)",VLOOKUP(TRIM(B379),ALL!$B$1:$U$39,3,FALSE))</f>
        <v>(unc)</v>
      </c>
      <c r="B379" s="99" t="s">
        <v>4845</v>
      </c>
      <c r="C379" s="10" t="s">
        <v>6849</v>
      </c>
      <c r="D379" s="34">
        <v>2022</v>
      </c>
    </row>
    <row r="380" spans="1:4">
      <c r="A380" s="34" t="str">
        <f>IF(ISERROR(VLOOKUP(TRIM(B380),ALL!$B$1:$U$39,3,FALSE)),"(unc)",VLOOKUP(TRIM(B380),ALL!$B$1:$U$39,3,FALSE))</f>
        <v>(unc)</v>
      </c>
      <c r="B380" s="99" t="s">
        <v>5590</v>
      </c>
      <c r="C380" s="10" t="s">
        <v>6849</v>
      </c>
      <c r="D380" s="34">
        <v>2022</v>
      </c>
    </row>
    <row r="381" spans="1:4">
      <c r="A381" s="168" t="str">
        <f>IF(ISERROR(VLOOKUP(TRIM(B381),ALL!$B$1:$U$39,3,FALSE)),"(unc)",VLOOKUP(TRIM(B381),ALL!$B$1:$U$39,3,FALSE))</f>
        <v>(unc)</v>
      </c>
      <c r="B381" s="99" t="s">
        <v>3870</v>
      </c>
      <c r="C381" s="10" t="s">
        <v>4230</v>
      </c>
      <c r="D381" s="34">
        <v>2022</v>
      </c>
    </row>
    <row r="382" spans="1:4">
      <c r="A382" s="34" t="str">
        <f>IF(ISERROR(VLOOKUP(TRIM(B382),ALL!$B$1:$U$39,3,FALSE)),"(unc)",VLOOKUP(TRIM(B382),ALL!$B$1:$U$39,3,FALSE))</f>
        <v>(unc)</v>
      </c>
      <c r="B382" s="99" t="s">
        <v>5679</v>
      </c>
      <c r="C382" s="10" t="s">
        <v>4230</v>
      </c>
      <c r="D382" s="34">
        <v>2022</v>
      </c>
    </row>
    <row r="383" spans="1:4">
      <c r="A383" s="34" t="str">
        <f>IF(ISERROR(VLOOKUP(TRIM(B383),ALL!$B$1:$U$39,3,FALSE)),"(unc)",VLOOKUP(TRIM(B383),ALL!$B$1:$U$39,3,FALSE))</f>
        <v>(unc)</v>
      </c>
      <c r="B383" s="99" t="s">
        <v>7336</v>
      </c>
      <c r="C383" s="10" t="s">
        <v>4230</v>
      </c>
      <c r="D383" s="34">
        <v>2022</v>
      </c>
    </row>
    <row r="384" spans="1:4">
      <c r="A384" s="34" t="str">
        <f>IF(ISERROR(VLOOKUP(TRIM(B384),ALL!$B$1:$U$39,3,FALSE)),"(unc)",VLOOKUP(TRIM(B384),ALL!$B$1:$U$39,3,FALSE))</f>
        <v>(unc)</v>
      </c>
      <c r="B384" s="99" t="s">
        <v>7315</v>
      </c>
      <c r="C384" s="10" t="s">
        <v>3741</v>
      </c>
      <c r="D384" s="34">
        <v>2022</v>
      </c>
    </row>
    <row r="385" spans="1:4">
      <c r="A385" s="34" t="str">
        <f>IF(ISERROR(VLOOKUP(TRIM(B385),ALL!$B$1:$U$39,3,FALSE)),"(unc)",VLOOKUP(TRIM(B385),ALL!$B$1:$U$39,3,FALSE))</f>
        <v>(unc)</v>
      </c>
      <c r="B385" s="99" t="s">
        <v>5611</v>
      </c>
      <c r="C385" s="10" t="s">
        <v>4230</v>
      </c>
      <c r="D385" s="34">
        <v>2022</v>
      </c>
    </row>
    <row r="386" spans="1:4">
      <c r="A386" s="34" t="str">
        <f>IF(ISERROR(VLOOKUP(TRIM(B386),ALL!$B$1:$U$39,3,FALSE)),"(unc)",VLOOKUP(TRIM(B386),ALL!$B$1:$U$39,3,FALSE))</f>
        <v>(unc)</v>
      </c>
      <c r="B386" s="99" t="s">
        <v>4150</v>
      </c>
      <c r="C386" s="10" t="s">
        <v>3741</v>
      </c>
      <c r="D386" s="34">
        <v>2022</v>
      </c>
    </row>
    <row r="387" spans="1:4">
      <c r="A387" s="34" t="str">
        <f>IF(ISERROR(VLOOKUP(TRIM(B387),ALL!$B$1:$U$39,3,FALSE)),"(unc)",VLOOKUP(TRIM(B387),ALL!$B$1:$U$39,3,FALSE))</f>
        <v>(unc)</v>
      </c>
      <c r="B387" s="99" t="s">
        <v>4371</v>
      </c>
      <c r="C387" s="10" t="s">
        <v>4230</v>
      </c>
      <c r="D387" s="34">
        <v>2022</v>
      </c>
    </row>
    <row r="388" spans="1:4">
      <c r="A388" s="34" t="str">
        <f>IF(ISERROR(VLOOKUP(TRIM(B388),ALL!$B$1:$U$39,3,FALSE)),"(unc)",VLOOKUP(TRIM(B388),ALL!$B$1:$U$39,3,FALSE))</f>
        <v>(unc)</v>
      </c>
      <c r="B388" s="99" t="s">
        <v>2040</v>
      </c>
      <c r="C388" s="10" t="s">
        <v>3741</v>
      </c>
      <c r="D388" s="34">
        <v>2022</v>
      </c>
    </row>
    <row r="389" spans="1:4">
      <c r="A389" s="34" t="str">
        <f>IF(ISERROR(VLOOKUP(TRIM(B389),ALL!$B$1:$U$39,3,FALSE)),"(unc)",VLOOKUP(TRIM(B389),ALL!$B$1:$U$39,3,FALSE))</f>
        <v>(unc)</v>
      </c>
      <c r="B389" s="99" t="s">
        <v>7140</v>
      </c>
      <c r="C389" s="10" t="s">
        <v>4230</v>
      </c>
      <c r="D389" s="34">
        <v>2022</v>
      </c>
    </row>
    <row r="390" spans="1:4">
      <c r="A390" s="34" t="str">
        <f>IF(ISERROR(VLOOKUP(TRIM(B390),ALL!$B$1:$U$39,3,FALSE)),"(unc)",VLOOKUP(TRIM(B390),ALL!$B$1:$U$39,3,FALSE))</f>
        <v>(unc)</v>
      </c>
      <c r="B390" s="99" t="s">
        <v>6083</v>
      </c>
      <c r="C390" s="10" t="s">
        <v>4230</v>
      </c>
      <c r="D390" s="34">
        <v>2022</v>
      </c>
    </row>
    <row r="391" spans="1:4">
      <c r="A391" s="34" t="str">
        <f>IF(ISERROR(VLOOKUP(TRIM(B391),ALL!$B$1:$U$39,3,FALSE)),"(unc)",VLOOKUP(TRIM(B391),ALL!$B$1:$U$39,3,FALSE))</f>
        <v>(unc)</v>
      </c>
      <c r="B391" s="99" t="s">
        <v>5727</v>
      </c>
      <c r="C391" s="10" t="s">
        <v>4230</v>
      </c>
      <c r="D391" s="34">
        <v>2022</v>
      </c>
    </row>
    <row r="392" spans="1:4">
      <c r="A392" s="34" t="str">
        <f>IF(ISERROR(VLOOKUP(TRIM(B392),ALL!$B$1:$U$39,3,FALSE)),"(unc)",VLOOKUP(TRIM(B392),ALL!$B$1:$U$39,3,FALSE))</f>
        <v>(unc)</v>
      </c>
      <c r="B392" s="99" t="s">
        <v>6112</v>
      </c>
      <c r="C392" s="10" t="s">
        <v>4230</v>
      </c>
      <c r="D392" s="34">
        <v>2022</v>
      </c>
    </row>
    <row r="393" spans="1:4">
      <c r="A393" s="34" t="str">
        <f>IF(ISERROR(VLOOKUP(TRIM(B393),ALL!$B$1:$U$39,3,FALSE)),"(unc)",VLOOKUP(TRIM(B393),ALL!$B$1:$U$39,3,FALSE))</f>
        <v>(unc)</v>
      </c>
      <c r="B393" s="99" t="s">
        <v>7244</v>
      </c>
      <c r="C393" s="10" t="s">
        <v>3741</v>
      </c>
      <c r="D393" s="34">
        <v>2022</v>
      </c>
    </row>
    <row r="394" spans="1:4">
      <c r="A394" s="34" t="str">
        <f>IF(ISERROR(VLOOKUP(TRIM(B394),ALL!$B$1:$U$39,3,FALSE)),"(unc)",VLOOKUP(TRIM(B394),ALL!$B$1:$U$39,3,FALSE))</f>
        <v>(unc)</v>
      </c>
      <c r="B394" s="99" t="s">
        <v>5161</v>
      </c>
      <c r="C394" s="10" t="s">
        <v>3741</v>
      </c>
      <c r="D394" s="34">
        <v>2022</v>
      </c>
    </row>
    <row r="395" spans="1:4">
      <c r="A395" s="34" t="str">
        <f>IF(ISERROR(VLOOKUP(TRIM(B395),ALL!$B$1:$U$39,3,FALSE)),"(unc)",VLOOKUP(TRIM(B395),ALL!$B$1:$U$39,3,FALSE))</f>
        <v>(unc)</v>
      </c>
      <c r="B395" s="99" t="s">
        <v>5735</v>
      </c>
      <c r="C395" s="10" t="s">
        <v>4801</v>
      </c>
      <c r="D395" s="34">
        <v>2022</v>
      </c>
    </row>
    <row r="396" spans="1:4">
      <c r="A396" s="34" t="str">
        <f>IF(ISERROR(VLOOKUP(TRIM(B396),ALL!$B$1:$U$39,3,FALSE)),"(unc)",VLOOKUP(TRIM(B396),ALL!$B$1:$U$39,3,FALSE))</f>
        <v>(unc)</v>
      </c>
      <c r="B396" s="99" t="s">
        <v>4510</v>
      </c>
      <c r="C396" s="10" t="s">
        <v>4801</v>
      </c>
      <c r="D396" s="34">
        <v>2022</v>
      </c>
    </row>
    <row r="397" spans="1:4">
      <c r="A397" s="34" t="str">
        <f>IF(ISERROR(VLOOKUP(TRIM(B397),ALL!$B$1:$U$39,3,FALSE)),"(unc)",VLOOKUP(TRIM(B397),ALL!$B$1:$U$39,3,FALSE))</f>
        <v>(unc)</v>
      </c>
      <c r="B397" s="99" t="s">
        <v>298</v>
      </c>
      <c r="C397" s="10" t="s">
        <v>4801</v>
      </c>
      <c r="D397" s="34">
        <v>2022</v>
      </c>
    </row>
    <row r="398" spans="1:4">
      <c r="A398" s="34" t="str">
        <f>IF(ISERROR(VLOOKUP(TRIM(B398),ALL!$B$1:$U$39,3,FALSE)),"(unc)",VLOOKUP(TRIM(B398),ALL!$B$1:$U$39,3,FALSE))</f>
        <v>(unc)</v>
      </c>
      <c r="B398" s="99" t="s">
        <v>6054</v>
      </c>
      <c r="C398" s="10" t="s">
        <v>4801</v>
      </c>
      <c r="D398" s="34">
        <v>2022</v>
      </c>
    </row>
    <row r="399" spans="1:4">
      <c r="A399" s="34" t="str">
        <f>IF(ISERROR(VLOOKUP(TRIM(B399),ALL!$B$1:$U$39,3,FALSE)),"(unc)",VLOOKUP(TRIM(B399),ALL!$B$1:$U$39,3,FALSE))</f>
        <v>(unc)</v>
      </c>
      <c r="B399" s="99" t="s">
        <v>279</v>
      </c>
      <c r="C399" s="10" t="s">
        <v>4801</v>
      </c>
      <c r="D399" s="34">
        <v>2022</v>
      </c>
    </row>
    <row r="400" spans="1:4">
      <c r="A400" s="34" t="str">
        <f>IF(ISERROR(VLOOKUP(TRIM(B400),ALL!$B$1:$U$39,3,FALSE)),"(unc)",VLOOKUP(TRIM(B400),ALL!$B$1:$U$39,3,FALSE))</f>
        <v>(unc)</v>
      </c>
      <c r="B400" s="99" t="s">
        <v>4952</v>
      </c>
      <c r="C400" s="10" t="s">
        <v>4801</v>
      </c>
      <c r="D400" s="34">
        <v>2022</v>
      </c>
    </row>
    <row r="401" spans="1:4">
      <c r="A401" s="34" t="str">
        <f>IF(ISERROR(VLOOKUP(TRIM(B401),ALL!$B$1:$U$39,3,FALSE)),"(unc)",VLOOKUP(TRIM(B401),ALL!$B$1:$U$39,3,FALSE))</f>
        <v>(unc)</v>
      </c>
      <c r="B401" s="99" t="s">
        <v>5976</v>
      </c>
      <c r="C401" s="10" t="s">
        <v>4801</v>
      </c>
      <c r="D401" s="34">
        <v>2022</v>
      </c>
    </row>
    <row r="402" spans="1:4">
      <c r="A402" s="34" t="str">
        <f>IF(ISERROR(VLOOKUP(TRIM(B402),ALL!$B$1:$U$39,3,FALSE)),"(unc)",VLOOKUP(TRIM(B402),ALL!$B$1:$U$39,3,FALSE))</f>
        <v>(unc)</v>
      </c>
      <c r="B402" s="99" t="s">
        <v>4996</v>
      </c>
      <c r="C402" s="10" t="s">
        <v>4801</v>
      </c>
      <c r="D402" s="34">
        <v>2022</v>
      </c>
    </row>
    <row r="403" spans="1:4">
      <c r="A403" s="34" t="str">
        <f>IF(ISERROR(VLOOKUP(TRIM(B403),ALL!$B$1:$U$39,3,FALSE)),"(unc)",VLOOKUP(TRIM(B403),ALL!$B$1:$U$39,3,FALSE))</f>
        <v>(unc)</v>
      </c>
      <c r="B403" s="99" t="s">
        <v>7985</v>
      </c>
      <c r="C403" s="55" t="s">
        <v>4801</v>
      </c>
      <c r="D403" s="34">
        <v>2022</v>
      </c>
    </row>
    <row r="404" spans="1:4">
      <c r="A404" s="34" t="str">
        <f>IF(ISERROR(VLOOKUP(TRIM(B404),ALL!$B$1:$U$39,3,FALSE)),"(unc)",VLOOKUP(TRIM(B404),ALL!$B$1:$U$39,3,FALSE))</f>
        <v>(unc)</v>
      </c>
      <c r="B404" s="99" t="s">
        <v>7426</v>
      </c>
      <c r="C404" s="10" t="s">
        <v>9398</v>
      </c>
      <c r="D404" s="34">
        <v>2022</v>
      </c>
    </row>
    <row r="405" spans="1:4">
      <c r="A405" s="34" t="str">
        <f>IF(ISERROR(VLOOKUP(TRIM(B405),ALL!$B$1:$U$39,3,FALSE)),"(unc)",VLOOKUP(TRIM(B405),ALL!$B$1:$U$39,3,FALSE))</f>
        <v>(unc)</v>
      </c>
      <c r="B405" s="99" t="s">
        <v>6156</v>
      </c>
      <c r="C405" s="10" t="s">
        <v>9398</v>
      </c>
      <c r="D405" s="34">
        <v>2022</v>
      </c>
    </row>
    <row r="406" spans="1:4">
      <c r="A406" s="34" t="str">
        <f>IF(ISERROR(VLOOKUP(TRIM(B406),ALL!$B$1:$U$39,3,FALSE)),"(unc)",VLOOKUP(TRIM(B406),ALL!$B$1:$U$39,3,FALSE))</f>
        <v>(unc)</v>
      </c>
      <c r="B406" s="99" t="s">
        <v>6547</v>
      </c>
      <c r="C406" s="10" t="s">
        <v>9398</v>
      </c>
      <c r="D406" s="34">
        <v>2022</v>
      </c>
    </row>
    <row r="407" spans="1:4">
      <c r="A407" s="34" t="str">
        <f>IF(ISERROR(VLOOKUP(TRIM(B407),ALL!$B$1:$U$39,3,FALSE)),"(unc)",VLOOKUP(TRIM(B407),ALL!$B$1:$U$39,3,FALSE))</f>
        <v>(unc)</v>
      </c>
      <c r="B407" s="99" t="s">
        <v>3861</v>
      </c>
      <c r="C407" s="10" t="s">
        <v>9398</v>
      </c>
      <c r="D407" s="34">
        <v>2022</v>
      </c>
    </row>
    <row r="408" spans="1:4">
      <c r="A408" s="34" t="str">
        <f>IF(ISERROR(VLOOKUP(TRIM(B408),ALL!$B$1:$U$39,3,FALSE)),"(unc)",VLOOKUP(TRIM(B408),ALL!$B$1:$U$39,3,FALSE))</f>
        <v>(unc)</v>
      </c>
      <c r="B408" s="99" t="s">
        <v>7129</v>
      </c>
      <c r="C408" s="10" t="s">
        <v>9398</v>
      </c>
      <c r="D408" s="34">
        <v>2022</v>
      </c>
    </row>
    <row r="409" spans="1:4">
      <c r="A409" s="34" t="str">
        <f>IF(ISERROR(VLOOKUP(TRIM(B409),ALL!$B$1:$U$39,3,FALSE)),"(unc)",VLOOKUP(TRIM(B409),ALL!$B$1:$U$39,3,FALSE))</f>
        <v>(unc)</v>
      </c>
      <c r="B409" s="99" t="s">
        <v>6493</v>
      </c>
      <c r="C409" s="10" t="s">
        <v>9398</v>
      </c>
      <c r="D409" s="34">
        <v>2022</v>
      </c>
    </row>
    <row r="410" spans="1:4">
      <c r="A410" s="34" t="str">
        <f>IF(ISERROR(VLOOKUP(TRIM(B410),ALL!$B$1:$U$39,3,FALSE)),"(unc)",VLOOKUP(TRIM(B410),ALL!$B$1:$U$39,3,FALSE))</f>
        <v>(unc)</v>
      </c>
      <c r="B410" s="99" t="s">
        <v>7935</v>
      </c>
      <c r="C410" s="10" t="s">
        <v>9398</v>
      </c>
      <c r="D410" s="34">
        <v>2022</v>
      </c>
    </row>
    <row r="411" spans="1:4">
      <c r="A411" s="34" t="str">
        <f>IF(ISERROR(VLOOKUP(TRIM(B411),ALL!$B$1:$U$39,3,FALSE)),"(unc)",VLOOKUP(TRIM(B411),ALL!$B$1:$U$39,3,FALSE))</f>
        <v>(unc)</v>
      </c>
      <c r="B411" s="99" t="s">
        <v>7141</v>
      </c>
      <c r="C411" s="10" t="s">
        <v>9398</v>
      </c>
      <c r="D411" s="34">
        <v>2022</v>
      </c>
    </row>
    <row r="412" spans="1:4">
      <c r="A412" s="34" t="str">
        <f>IF(ISERROR(VLOOKUP(TRIM(B412),ALL!$B$1:$U$39,3,FALSE)),"(unc)",VLOOKUP(TRIM(B412),ALL!$B$1:$U$39,3,FALSE))</f>
        <v>(unc)</v>
      </c>
      <c r="B412" s="99" t="s">
        <v>8172</v>
      </c>
      <c r="C412" s="10" t="s">
        <v>9398</v>
      </c>
      <c r="D412" s="34">
        <v>2022</v>
      </c>
    </row>
    <row r="413" spans="1:4">
      <c r="A413" s="34" t="str">
        <f>IF(ISERROR(VLOOKUP(TRIM(B413),ALL!$B$1:$U$39,3,FALSE)),"(unc)",VLOOKUP(TRIM(B413),ALL!$B$1:$U$39,3,FALSE))</f>
        <v>(unc)</v>
      </c>
      <c r="B413" s="99" t="s">
        <v>217</v>
      </c>
      <c r="C413" s="55" t="s">
        <v>9398</v>
      </c>
      <c r="D413" s="34">
        <v>2022</v>
      </c>
    </row>
    <row r="414" spans="1:4">
      <c r="A414" s="34" t="str">
        <f>IF(ISERROR(VLOOKUP(TRIM(B414),ALL!$B$1:$U$39,3,FALSE)),"(unc)",VLOOKUP(TRIM(B414),ALL!$B$1:$U$39,3,FALSE))</f>
        <v>(unc)</v>
      </c>
      <c r="B414" s="99" t="s">
        <v>4618</v>
      </c>
      <c r="C414" s="10" t="s">
        <v>5764</v>
      </c>
      <c r="D414" s="34">
        <v>2022</v>
      </c>
    </row>
    <row r="415" spans="1:4">
      <c r="A415" s="34" t="str">
        <f>IF(ISERROR(VLOOKUP(TRIM(B415),ALL!$B$1:$U$39,3,FALSE)),"(unc)",VLOOKUP(TRIM(B415),ALL!$B$1:$U$39,3,FALSE))</f>
        <v>(unc)</v>
      </c>
      <c r="B415" s="99" t="s">
        <v>8095</v>
      </c>
      <c r="C415" s="10" t="s">
        <v>5764</v>
      </c>
      <c r="D415" s="34">
        <v>2022</v>
      </c>
    </row>
    <row r="416" spans="1:4">
      <c r="A416" s="34" t="str">
        <f>IF(ISERROR(VLOOKUP(TRIM(B416),ALL!$B$1:$U$39,3,FALSE)),"(unc)",VLOOKUP(TRIM(B416),ALL!$B$1:$U$39,3,FALSE))</f>
        <v>(unc)</v>
      </c>
      <c r="B416" s="99" t="s">
        <v>870</v>
      </c>
      <c r="C416" s="10" t="s">
        <v>5764</v>
      </c>
      <c r="D416" s="34">
        <v>2022</v>
      </c>
    </row>
    <row r="417" spans="1:4">
      <c r="A417" s="34" t="str">
        <f>IF(ISERROR(VLOOKUP(TRIM(B417),ALL!$B$1:$U$39,3,FALSE)),"(unc)",VLOOKUP(TRIM(B417),ALL!$B$1:$U$39,3,FALSE))</f>
        <v>(unc)</v>
      </c>
      <c r="B417" s="99" t="s">
        <v>454</v>
      </c>
      <c r="C417" s="10" t="s">
        <v>5764</v>
      </c>
      <c r="D417" s="34">
        <v>2022</v>
      </c>
    </row>
    <row r="418" spans="1:4">
      <c r="A418" s="34" t="str">
        <f>IF(ISERROR(VLOOKUP(TRIM(B418),ALL!$B$1:$U$39,3,FALSE)),"(unc)",VLOOKUP(TRIM(B418),ALL!$B$1:$U$39,3,FALSE))</f>
        <v>(unc)</v>
      </c>
      <c r="B418" s="99" t="s">
        <v>5476</v>
      </c>
      <c r="C418" s="10" t="s">
        <v>5764</v>
      </c>
      <c r="D418" s="34">
        <v>2022</v>
      </c>
    </row>
    <row r="419" spans="1:4">
      <c r="A419" s="34" t="str">
        <f>IF(ISERROR(VLOOKUP(TRIM(B419),ALL!$B$1:$U$39,3,FALSE)),"(unc)",VLOOKUP(TRIM(B419),ALL!$B$1:$U$39,3,FALSE))</f>
        <v>(unc)</v>
      </c>
      <c r="B419" s="99" t="s">
        <v>8039</v>
      </c>
      <c r="C419" s="10" t="s">
        <v>5764</v>
      </c>
      <c r="D419" s="34">
        <v>2022</v>
      </c>
    </row>
    <row r="420" spans="1:4">
      <c r="A420" s="34" t="str">
        <f>IF(ISERROR(VLOOKUP(TRIM(B420),ALL!$B$1:$U$39,3,FALSE)),"(unc)",VLOOKUP(TRIM(B420),ALL!$B$1:$U$39,3,FALSE))</f>
        <v>(unc)</v>
      </c>
      <c r="B420" s="99" t="s">
        <v>8199</v>
      </c>
      <c r="C420" s="10" t="s">
        <v>8248</v>
      </c>
      <c r="D420" s="34">
        <v>2022</v>
      </c>
    </row>
    <row r="421" spans="1:4">
      <c r="A421" s="34" t="str">
        <f>IF(ISERROR(VLOOKUP(TRIM(B421),ALL!$B$1:$U$39,3,FALSE)),"(unc)",VLOOKUP(TRIM(B421),ALL!$B$1:$U$39,3,FALSE))</f>
        <v>(unc)</v>
      </c>
      <c r="B421" s="99" t="s">
        <v>5172</v>
      </c>
      <c r="C421" s="10" t="s">
        <v>8248</v>
      </c>
      <c r="D421" s="34">
        <v>2022</v>
      </c>
    </row>
    <row r="422" spans="1:4">
      <c r="A422" s="34" t="str">
        <f>IF(ISERROR(VLOOKUP(TRIM(B422),ALL!$B$1:$U$39,3,FALSE)),"(unc)",VLOOKUP(TRIM(B422),ALL!$B$1:$U$39,3,FALSE))</f>
        <v>(unc)</v>
      </c>
      <c r="B422" s="99" t="s">
        <v>8861</v>
      </c>
      <c r="C422" s="10" t="s">
        <v>8248</v>
      </c>
      <c r="D422" s="34">
        <v>2022</v>
      </c>
    </row>
    <row r="423" spans="1:4">
      <c r="A423" s="34" t="str">
        <f>IF(ISERROR(VLOOKUP(TRIM(B423),ALL!$B$1:$U$39,3,FALSE)),"(unc)",VLOOKUP(TRIM(B423),ALL!$B$1:$U$39,3,FALSE))</f>
        <v>(unc)</v>
      </c>
      <c r="B423" s="99" t="s">
        <v>7399</v>
      </c>
      <c r="C423" s="10" t="s">
        <v>8248</v>
      </c>
      <c r="D423" s="34">
        <v>2022</v>
      </c>
    </row>
    <row r="424" spans="1:4">
      <c r="A424" s="34" t="str">
        <f>IF(ISERROR(VLOOKUP(TRIM(B424),ALL!$B$1:$U$39,3,FALSE)),"(unc)",VLOOKUP(TRIM(B424),ALL!$B$1:$U$39,3,FALSE))</f>
        <v>(unc)</v>
      </c>
      <c r="B424" s="99" t="s">
        <v>5681</v>
      </c>
      <c r="C424" s="10" t="s">
        <v>8248</v>
      </c>
      <c r="D424" s="34">
        <v>2022</v>
      </c>
    </row>
    <row r="425" spans="1:4">
      <c r="A425" s="34" t="str">
        <f>IF(ISERROR(VLOOKUP(TRIM(B425),ALL!$B$1:$U$39,3,FALSE)),"(unc)",VLOOKUP(TRIM(B425),ALL!$B$1:$U$39,3,FALSE))</f>
        <v>(unc)</v>
      </c>
      <c r="B425" s="99" t="s">
        <v>7253</v>
      </c>
      <c r="C425" s="10" t="s">
        <v>8248</v>
      </c>
      <c r="D425" s="34">
        <v>2022</v>
      </c>
    </row>
    <row r="426" spans="1:4">
      <c r="A426" s="34" t="str">
        <f>IF(ISERROR(VLOOKUP(TRIM(B426),ALL!$B$1:$U$39,3,FALSE)),"(unc)",VLOOKUP(TRIM(B426),ALL!$B$1:$U$39,3,FALSE))</f>
        <v>(unc)</v>
      </c>
      <c r="B426" s="99" t="s">
        <v>4983</v>
      </c>
      <c r="C426" s="10" t="s">
        <v>8248</v>
      </c>
      <c r="D426" s="34">
        <v>2022</v>
      </c>
    </row>
    <row r="427" spans="1:4">
      <c r="A427" s="34" t="str">
        <f>IF(ISERROR(VLOOKUP(TRIM(B427),ALL!$B$1:$U$39,3,FALSE)),"(unc)",VLOOKUP(TRIM(B427),ALL!$B$1:$U$39,3,FALSE))</f>
        <v>(unc)</v>
      </c>
      <c r="B427" s="99" t="s">
        <v>313</v>
      </c>
      <c r="C427" s="10" t="s">
        <v>8248</v>
      </c>
      <c r="D427" s="34">
        <v>2022</v>
      </c>
    </row>
    <row r="428" spans="1:4">
      <c r="A428" s="34" t="str">
        <f>IF(ISERROR(VLOOKUP(TRIM(B428),ALL!$B$1:$U$39,3,FALSE)),"(unc)",VLOOKUP(TRIM(B428),ALL!$B$1:$U$39,3,FALSE))</f>
        <v>(unc)</v>
      </c>
      <c r="B428" s="99" t="s">
        <v>6145</v>
      </c>
      <c r="C428" s="10" t="s">
        <v>8248</v>
      </c>
      <c r="D428" s="34">
        <v>2022</v>
      </c>
    </row>
    <row r="429" spans="1:4">
      <c r="A429" s="34" t="str">
        <f>IF(ISERROR(VLOOKUP(TRIM(B429),ALL!$B$1:$U$39,3,FALSE)),"(unc)",VLOOKUP(TRIM(B429),ALL!$B$1:$U$39,3,FALSE))</f>
        <v>(unc)</v>
      </c>
      <c r="B429" s="99" t="s">
        <v>8044</v>
      </c>
      <c r="C429" s="10" t="s">
        <v>8248</v>
      </c>
      <c r="D429" s="34">
        <v>2022</v>
      </c>
    </row>
    <row r="430" spans="1:4">
      <c r="A430" s="34" t="str">
        <f>IF(ISERROR(VLOOKUP(TRIM(B430),ALL!$B$1:$U$39,3,FALSE)),"(unc)",VLOOKUP(TRIM(B430),ALL!$B$1:$U$39,3,FALSE))</f>
        <v>(unc)</v>
      </c>
      <c r="B430" s="99" t="s">
        <v>7217</v>
      </c>
      <c r="C430" s="10" t="s">
        <v>8248</v>
      </c>
      <c r="D430" s="34">
        <v>2022</v>
      </c>
    </row>
    <row r="431" spans="1:4">
      <c r="A431" s="34" t="str">
        <f>IF(ISERROR(VLOOKUP(TRIM(B431),ALL!$B$1:$U$39,3,FALSE)),"(unc)",VLOOKUP(TRIM(B431),ALL!$B$1:$U$39,3,FALSE))</f>
        <v>(unc)</v>
      </c>
      <c r="B431" s="99" t="s">
        <v>9021</v>
      </c>
      <c r="C431" s="10" t="s">
        <v>8248</v>
      </c>
      <c r="D431" s="34">
        <v>2022</v>
      </c>
    </row>
    <row r="432" spans="1:4">
      <c r="A432" s="34" t="str">
        <f>IF(ISERROR(VLOOKUP(TRIM(B432),ALL!$B$1:$U$39,3,FALSE)),"(unc)",VLOOKUP(TRIM(B432),ALL!$B$1:$U$39,3,FALSE))</f>
        <v>(unc)</v>
      </c>
      <c r="B432" s="99" t="s">
        <v>8185</v>
      </c>
      <c r="C432" s="10" t="s">
        <v>8248</v>
      </c>
      <c r="D432" s="34">
        <v>2022</v>
      </c>
    </row>
    <row r="433" spans="1:4">
      <c r="A433" s="34" t="str">
        <f>IF(ISERROR(VLOOKUP(TRIM(B433),ALL!$B$1:$U$39,3,FALSE)),"(unc)",VLOOKUP(TRIM(B433),ALL!$B$1:$U$39,3,FALSE))</f>
        <v>(unc)</v>
      </c>
      <c r="B433" s="99" t="s">
        <v>5480</v>
      </c>
      <c r="C433" s="10" t="s">
        <v>8248</v>
      </c>
      <c r="D433" s="34">
        <v>2022</v>
      </c>
    </row>
    <row r="434" spans="1:4">
      <c r="A434" s="34" t="str">
        <f>IF(ISERROR(VLOOKUP(TRIM(B434),ALL!$B$1:$U$39,3,FALSE)),"(unc)",VLOOKUP(TRIM(B434),ALL!$B$1:$U$39,3,FALSE))</f>
        <v>(unc)</v>
      </c>
      <c r="B434" s="99" t="s">
        <v>8177</v>
      </c>
      <c r="C434" s="55" t="s">
        <v>8248</v>
      </c>
      <c r="D434" s="34">
        <v>2022</v>
      </c>
    </row>
    <row r="435" spans="1:4">
      <c r="A435" s="34" t="str">
        <f>IF(ISERROR(VLOOKUP(TRIM(B435),ALL!$B$1:$U$39,3,FALSE)),"(unc)",VLOOKUP(TRIM(B435),ALL!$B$1:$U$39,3,FALSE))</f>
        <v>(unc)</v>
      </c>
      <c r="B435" s="99" t="s">
        <v>1400</v>
      </c>
      <c r="C435" s="10" t="s">
        <v>4840</v>
      </c>
      <c r="D435" s="34">
        <v>2022</v>
      </c>
    </row>
    <row r="436" spans="1:4">
      <c r="A436" s="34" t="str">
        <f>IF(ISERROR(VLOOKUP(TRIM(B436),ALL!$B$1:$U$39,3,FALSE)),"(unc)",VLOOKUP(TRIM(B436),ALL!$B$1:$U$39,3,FALSE))</f>
        <v>(unc)</v>
      </c>
      <c r="B436" s="99" t="s">
        <v>6666</v>
      </c>
      <c r="C436" s="10" t="s">
        <v>4840</v>
      </c>
      <c r="D436" s="34">
        <v>2022</v>
      </c>
    </row>
    <row r="437" spans="1:4">
      <c r="A437" s="34" t="str">
        <f>IF(ISERROR(VLOOKUP(TRIM(B437),ALL!$B$1:$U$39,3,FALSE)),"(unc)",VLOOKUP(TRIM(B437),ALL!$B$1:$U$39,3,FALSE))</f>
        <v>(unc)</v>
      </c>
      <c r="B437" s="99" t="s">
        <v>8138</v>
      </c>
      <c r="C437" s="10" t="s">
        <v>4840</v>
      </c>
      <c r="D437" s="34">
        <v>2022</v>
      </c>
    </row>
    <row r="438" spans="1:4">
      <c r="A438" s="34" t="str">
        <f>IF(ISERROR(VLOOKUP(TRIM(B438),ALL!$B$1:$U$39,3,FALSE)),"(unc)",VLOOKUP(TRIM(B438),ALL!$B$1:$U$39,3,FALSE))</f>
        <v>(unc)</v>
      </c>
      <c r="B438" s="99" t="s">
        <v>7393</v>
      </c>
      <c r="C438" s="10" t="s">
        <v>4840</v>
      </c>
      <c r="D438" s="34">
        <v>2022</v>
      </c>
    </row>
    <row r="439" spans="1:4">
      <c r="A439" s="34" t="str">
        <f>IF(ISERROR(VLOOKUP(TRIM(B439),ALL!$B$1:$U$39,3,FALSE)),"(unc)",VLOOKUP(TRIM(B439),ALL!$B$1:$U$39,3,FALSE))</f>
        <v>(unc)</v>
      </c>
      <c r="B439" s="99" t="s">
        <v>4599</v>
      </c>
      <c r="C439" s="10" t="s">
        <v>4840</v>
      </c>
      <c r="D439" s="34">
        <v>2022</v>
      </c>
    </row>
    <row r="440" spans="1:4">
      <c r="A440" s="34" t="str">
        <f>IF(ISERROR(VLOOKUP(TRIM(B440),ALL!$B$1:$U$39,3,FALSE)),"(unc)",VLOOKUP(TRIM(B440),ALL!$B$1:$U$39,3,FALSE))</f>
        <v>(unc)</v>
      </c>
      <c r="B440" s="99" t="s">
        <v>2235</v>
      </c>
      <c r="C440" s="10" t="s">
        <v>4840</v>
      </c>
      <c r="D440" s="34">
        <v>2022</v>
      </c>
    </row>
    <row r="441" spans="1:4">
      <c r="A441" s="34" t="str">
        <f>IF(ISERROR(VLOOKUP(TRIM(B441),ALL!$B$1:$U$39,3,FALSE)),"(unc)",VLOOKUP(TRIM(B441),ALL!$B$1:$U$39,3,FALSE))</f>
        <v>(unc)</v>
      </c>
      <c r="B441" s="99" t="s">
        <v>5616</v>
      </c>
      <c r="C441" s="10" t="s">
        <v>4840</v>
      </c>
      <c r="D441" s="34">
        <v>2022</v>
      </c>
    </row>
    <row r="442" spans="1:4">
      <c r="A442" s="34" t="str">
        <f>IF(ISERROR(VLOOKUP(TRIM(B442),ALL!$B$1:$U$39,3,FALSE)),"(unc)",VLOOKUP(TRIM(B442),ALL!$B$1:$U$39,3,FALSE))</f>
        <v>(unc)</v>
      </c>
      <c r="B442" s="99" t="s">
        <v>2209</v>
      </c>
      <c r="C442" s="10" t="s">
        <v>4840</v>
      </c>
      <c r="D442" s="34">
        <v>2022</v>
      </c>
    </row>
    <row r="443" spans="1:4">
      <c r="A443" s="34" t="str">
        <f>IF(ISERROR(VLOOKUP(TRIM(B443),ALL!$B$1:$U$39,3,FALSE)),"(unc)",VLOOKUP(TRIM(B443),ALL!$B$1:$U$39,3,FALSE))</f>
        <v>(unc)</v>
      </c>
      <c r="B443" s="99" t="s">
        <v>7091</v>
      </c>
      <c r="C443" s="10" t="s">
        <v>4840</v>
      </c>
      <c r="D443" s="34">
        <v>2022</v>
      </c>
    </row>
    <row r="444" spans="1:4">
      <c r="A444" s="34" t="str">
        <f>IF(ISERROR(VLOOKUP(TRIM(B444),ALL!$B$1:$U$39,3,FALSE)),"(unc)",VLOOKUP(TRIM(B444),ALL!$B$1:$U$39,3,FALSE))</f>
        <v>(unc)</v>
      </c>
      <c r="B444" s="99" t="s">
        <v>8023</v>
      </c>
      <c r="C444" s="10" t="s">
        <v>4840</v>
      </c>
      <c r="D444" s="34">
        <v>2022</v>
      </c>
    </row>
    <row r="445" spans="1:4">
      <c r="A445" s="34" t="str">
        <f>IF(ISERROR(VLOOKUP(TRIM(B445),ALL!$B$1:$U$39,3,FALSE)),"(unc)",VLOOKUP(TRIM(B445),ALL!$B$1:$U$39,3,FALSE))</f>
        <v>(unc)</v>
      </c>
      <c r="B445" s="99" t="s">
        <v>7949</v>
      </c>
      <c r="C445" s="10" t="s">
        <v>4840</v>
      </c>
      <c r="D445" s="34">
        <v>2022</v>
      </c>
    </row>
    <row r="446" spans="1:4">
      <c r="A446" s="34" t="str">
        <f>IF(ISERROR(VLOOKUP(TRIM(B446),ALL!$B$1:$U$39,3,FALSE)),"(unc)",VLOOKUP(TRIM(B446),ALL!$B$1:$U$39,3,FALSE))</f>
        <v>(unc)</v>
      </c>
      <c r="B446" s="99" t="s">
        <v>8012</v>
      </c>
      <c r="C446" s="10" t="s">
        <v>4840</v>
      </c>
      <c r="D446" s="34">
        <v>2022</v>
      </c>
    </row>
    <row r="447" spans="1:4">
      <c r="A447" s="34" t="str">
        <f>IF(ISERROR(VLOOKUP(TRIM(B447),ALL!$B$1:$U$39,3,FALSE)),"(unc)",VLOOKUP(TRIM(B447),ALL!$B$1:$U$39,3,FALSE))</f>
        <v>(unc)</v>
      </c>
      <c r="B447" s="99" t="s">
        <v>6266</v>
      </c>
      <c r="C447" s="10" t="s">
        <v>4840</v>
      </c>
      <c r="D447" s="34">
        <v>2022</v>
      </c>
    </row>
    <row r="448" spans="1:4">
      <c r="A448" s="34" t="str">
        <f>IF(ISERROR(VLOOKUP(TRIM(B448),ALL!$B$1:$U$39,3,FALSE)),"(unc)",VLOOKUP(TRIM(B448),ALL!$B$1:$U$39,3,FALSE))</f>
        <v>(unc)</v>
      </c>
      <c r="B448" s="99" t="s">
        <v>5415</v>
      </c>
      <c r="C448" s="10" t="s">
        <v>4840</v>
      </c>
      <c r="D448" s="34">
        <v>2022</v>
      </c>
    </row>
    <row r="449" spans="1:4">
      <c r="A449" s="34" t="str">
        <f>IF(ISERROR(VLOOKUP(TRIM(B449),ALL!$B$1:$U$39,3,FALSE)),"(unc)",VLOOKUP(TRIM(B449),ALL!$B$1:$U$39,3,FALSE))</f>
        <v>(unc)</v>
      </c>
      <c r="B449" s="99" t="s">
        <v>7373</v>
      </c>
      <c r="C449" s="10" t="s">
        <v>4840</v>
      </c>
      <c r="D449" s="34">
        <v>2022</v>
      </c>
    </row>
    <row r="450" spans="1:4">
      <c r="A450" s="34" t="str">
        <f>IF(ISERROR(VLOOKUP(TRIM(B450),ALL!$B$1:$U$39,3,FALSE)),"(unc)",VLOOKUP(TRIM(B450),ALL!$B$1:$U$39,3,FALSE))</f>
        <v>(unc)</v>
      </c>
      <c r="B450" s="99" t="s">
        <v>8074</v>
      </c>
      <c r="C450" s="10" t="s">
        <v>4840</v>
      </c>
      <c r="D450" s="34">
        <v>2022</v>
      </c>
    </row>
    <row r="451" spans="1:4">
      <c r="A451" s="34" t="str">
        <f>IF(ISERROR(VLOOKUP(TRIM(B451),ALL!$B$1:$U$39,3,FALSE)),"(unc)",VLOOKUP(TRIM(B451),ALL!$B$1:$U$39,3,FALSE))</f>
        <v>(unc)</v>
      </c>
      <c r="B451" s="99" t="s">
        <v>4427</v>
      </c>
      <c r="C451" s="10" t="s">
        <v>1785</v>
      </c>
      <c r="D451" s="34">
        <v>2022</v>
      </c>
    </row>
    <row r="452" spans="1:4">
      <c r="A452" s="34" t="str">
        <f>IF(ISERROR(VLOOKUP(TRIM(B452),ALL!$B$1:$U$39,3,FALSE)),"(unc)",VLOOKUP(TRIM(B452),ALL!$B$1:$U$39,3,FALSE))</f>
        <v>(unc)</v>
      </c>
      <c r="B452" s="99" t="s">
        <v>5687</v>
      </c>
      <c r="C452" s="10" t="s">
        <v>1785</v>
      </c>
      <c r="D452" s="34">
        <v>2022</v>
      </c>
    </row>
    <row r="453" spans="1:4">
      <c r="A453" s="34" t="str">
        <f>IF(ISERROR(VLOOKUP(TRIM(B453),ALL!$B$1:$U$39,3,FALSE)),"(unc)",VLOOKUP(TRIM(B453),ALL!$B$1:$U$39,3,FALSE))</f>
        <v>(unc)</v>
      </c>
      <c r="B453" s="99" t="s">
        <v>4113</v>
      </c>
      <c r="C453" s="10" t="s">
        <v>1785</v>
      </c>
      <c r="D453" s="34">
        <v>2022</v>
      </c>
    </row>
    <row r="454" spans="1:4">
      <c r="A454" s="34" t="str">
        <f>IF(ISERROR(VLOOKUP(TRIM(B454),ALL!$B$1:$U$39,3,FALSE)),"(unc)",VLOOKUP(TRIM(B454),ALL!$B$1:$U$39,3,FALSE))</f>
        <v>(unc)</v>
      </c>
      <c r="B454" s="99" t="s">
        <v>4068</v>
      </c>
      <c r="C454" s="10" t="s">
        <v>1785</v>
      </c>
      <c r="D454" s="34">
        <v>2022</v>
      </c>
    </row>
    <row r="455" spans="1:4">
      <c r="A455" s="34" t="s">
        <v>3484</v>
      </c>
      <c r="B455" s="99" t="s">
        <v>6681</v>
      </c>
      <c r="C455" s="10" t="s">
        <v>1785</v>
      </c>
      <c r="D455" s="34">
        <v>2022</v>
      </c>
    </row>
    <row r="456" spans="1:4">
      <c r="A456" s="34" t="str">
        <f>IF(ISERROR(VLOOKUP(TRIM(B456),ALL!$B$1:$U$39,3,FALSE)),"(unc)",VLOOKUP(TRIM(B456),ALL!$B$1:$U$39,3,FALSE))</f>
        <v>(unc)</v>
      </c>
      <c r="B456" s="99" t="s">
        <v>7147</v>
      </c>
      <c r="C456" s="10" t="s">
        <v>1785</v>
      </c>
      <c r="D456" s="34">
        <v>2022</v>
      </c>
    </row>
    <row r="457" spans="1:4">
      <c r="A457" s="34" t="str">
        <f>IF(ISERROR(VLOOKUP(TRIM(B457),ALL!$B$1:$U$39,3,FALSE)),"(unc)",VLOOKUP(TRIM(B457),ALL!$B$1:$U$39,3,FALSE))</f>
        <v>(unc)</v>
      </c>
      <c r="B457" s="99" t="s">
        <v>127</v>
      </c>
      <c r="C457" s="10" t="s">
        <v>1785</v>
      </c>
      <c r="D457" s="34">
        <v>2022</v>
      </c>
    </row>
    <row r="458" spans="1:4">
      <c r="A458" s="34" t="str">
        <f>IF(ISERROR(VLOOKUP(TRIM(B458),ALL!$B$1:$U$39,3,FALSE)),"(unc)",VLOOKUP(TRIM(B458),ALL!$B$1:$U$39,3,FALSE))</f>
        <v>(unc)</v>
      </c>
      <c r="B458" s="99" t="s">
        <v>6726</v>
      </c>
      <c r="C458" s="10" t="s">
        <v>4264</v>
      </c>
      <c r="D458" s="34">
        <v>2022</v>
      </c>
    </row>
    <row r="459" spans="1:4">
      <c r="A459" s="34" t="str">
        <f>IF(ISERROR(VLOOKUP(TRIM(B459),ALL!$B$1:$U$39,3,FALSE)),"(unc)",VLOOKUP(TRIM(B459),ALL!$B$1:$U$39,3,FALSE))</f>
        <v>(unc)</v>
      </c>
      <c r="B459" s="99" t="s">
        <v>987</v>
      </c>
      <c r="C459" s="10" t="s">
        <v>4264</v>
      </c>
      <c r="D459" s="34">
        <v>2022</v>
      </c>
    </row>
    <row r="460" spans="1:4">
      <c r="A460" s="34" t="str">
        <f>IF(ISERROR(VLOOKUP(TRIM(B460),ALL!$B$1:$U$39,3,FALSE)),"(unc)",VLOOKUP(TRIM(B460),ALL!$B$1:$U$39,3,FALSE))</f>
        <v>(unc)</v>
      </c>
      <c r="B460" s="99" t="s">
        <v>246</v>
      </c>
      <c r="C460" s="10" t="s">
        <v>4264</v>
      </c>
      <c r="D460" s="34">
        <v>2022</v>
      </c>
    </row>
    <row r="461" spans="1:4">
      <c r="A461" s="34" t="str">
        <f>IF(ISERROR(VLOOKUP(TRIM(B461),ALL!$B$1:$U$39,3,FALSE)),"(unc)",VLOOKUP(TRIM(B461),ALL!$B$1:$U$39,3,FALSE))</f>
        <v>(unc)</v>
      </c>
      <c r="B461" s="99" t="s">
        <v>5968</v>
      </c>
      <c r="C461" s="55" t="s">
        <v>4264</v>
      </c>
      <c r="D461" s="34">
        <v>2022</v>
      </c>
    </row>
    <row r="462" spans="1:4">
      <c r="A462" s="34" t="str">
        <f>IF(ISERROR(VLOOKUP(TRIM(B462),ALL!$B$1:$U$39,3,FALSE)),"(unc)",VLOOKUP(TRIM(B462),ALL!$B$1:$U$39,3,FALSE))</f>
        <v>(unc)</v>
      </c>
      <c r="B462" s="99" t="s">
        <v>8198</v>
      </c>
      <c r="C462" s="10" t="s">
        <v>3411</v>
      </c>
      <c r="D462" s="34">
        <v>2022</v>
      </c>
    </row>
    <row r="463" spans="1:4">
      <c r="A463" s="34" t="str">
        <f>IF(ISERROR(VLOOKUP(TRIM(B463),ALL!$B$1:$U$39,3,FALSE)),"(unc)",VLOOKUP(TRIM(B463),ALL!$B$1:$U$39,3,FALSE))</f>
        <v>(unc)</v>
      </c>
      <c r="B463" s="99" t="s">
        <v>7428</v>
      </c>
      <c r="C463" s="10" t="s">
        <v>3411</v>
      </c>
      <c r="D463" s="34">
        <v>2022</v>
      </c>
    </row>
    <row r="464" spans="1:4">
      <c r="A464" s="34" t="str">
        <f>IF(ISERROR(VLOOKUP(TRIM(B464),ALL!$B$1:$U$39,3,FALSE)),"(unc)",VLOOKUP(TRIM(B464),ALL!$B$1:$U$39,3,FALSE))</f>
        <v>(unc)</v>
      </c>
      <c r="B464" s="99" t="s">
        <v>3934</v>
      </c>
      <c r="C464" s="10" t="s">
        <v>3411</v>
      </c>
      <c r="D464" s="34">
        <v>2022</v>
      </c>
    </row>
    <row r="465" spans="1:4">
      <c r="A465" s="34" t="str">
        <f>IF(ISERROR(VLOOKUP(TRIM(B465),ALL!$B$1:$U$39,3,FALSE)),"(unc)",VLOOKUP(TRIM(B465),ALL!$B$1:$U$39,3,FALSE))</f>
        <v>(unc)</v>
      </c>
      <c r="B465" s="99" t="s">
        <v>777</v>
      </c>
      <c r="C465" s="10" t="s">
        <v>3411</v>
      </c>
      <c r="D465" s="34">
        <v>2022</v>
      </c>
    </row>
    <row r="466" spans="1:4">
      <c r="A466" s="34" t="str">
        <f>IF(ISERROR(VLOOKUP(TRIM(B466),ALL!$B$1:$U$39,3,FALSE)),"(unc)",VLOOKUP(TRIM(B466),ALL!$B$1:$U$39,3,FALSE))</f>
        <v>(unc)</v>
      </c>
      <c r="B466" s="99" t="s">
        <v>6536</v>
      </c>
      <c r="C466" s="10" t="s">
        <v>3411</v>
      </c>
      <c r="D466" s="34">
        <v>2022</v>
      </c>
    </row>
    <row r="467" spans="1:4">
      <c r="A467" s="34" t="str">
        <f>IF(ISERROR(VLOOKUP(TRIM(B467),ALL!$B$1:$U$39,3,FALSE)),"(unc)",VLOOKUP(TRIM(B467),ALL!$B$1:$U$39,3,FALSE))</f>
        <v>(unc)</v>
      </c>
      <c r="B467" s="99" t="s">
        <v>868</v>
      </c>
      <c r="C467" s="10" t="s">
        <v>3411</v>
      </c>
      <c r="D467" s="34">
        <v>2022</v>
      </c>
    </row>
    <row r="468" spans="1:4">
      <c r="A468" s="34" t="str">
        <f>IF(ISERROR(VLOOKUP(TRIM(B468),ALL!$B$1:$U$39,3,FALSE)),"(unc)",VLOOKUP(TRIM(B468),ALL!$B$1:$U$39,3,FALSE))</f>
        <v>(unc)</v>
      </c>
      <c r="B468" s="99" t="s">
        <v>5454</v>
      </c>
      <c r="C468" s="10" t="s">
        <v>3411</v>
      </c>
      <c r="D468" s="34">
        <v>2022</v>
      </c>
    </row>
    <row r="469" spans="1:4">
      <c r="A469" s="34" t="str">
        <f>IF(ISERROR(VLOOKUP(TRIM(B469),ALL!$B$1:$U$39,3,FALSE)),"(unc)",VLOOKUP(TRIM(B469),ALL!$B$1:$U$39,3,FALSE))</f>
        <v>(unc)</v>
      </c>
      <c r="B469" s="99" t="s">
        <v>8223</v>
      </c>
      <c r="C469" s="10" t="s">
        <v>3411</v>
      </c>
      <c r="D469" s="34">
        <v>2022</v>
      </c>
    </row>
    <row r="470" spans="1:4">
      <c r="A470" s="34" t="str">
        <f>IF(ISERROR(VLOOKUP(TRIM(B470),ALL!$B$1:$U$39,3,FALSE)),"(unc)",VLOOKUP(TRIM(B470),ALL!$B$1:$U$39,3,FALSE))</f>
        <v>(unc)</v>
      </c>
      <c r="B470" s="99" t="s">
        <v>7351</v>
      </c>
      <c r="C470" s="10" t="s">
        <v>7456</v>
      </c>
      <c r="D470" s="34">
        <v>2022</v>
      </c>
    </row>
    <row r="471" spans="1:4">
      <c r="A471" s="34" t="str">
        <f>IF(ISERROR(VLOOKUP(TRIM(B471),ALL!$B$1:$U$39,3,FALSE)),"(unc)",VLOOKUP(TRIM(B471),ALL!$B$1:$U$39,3,FALSE))</f>
        <v>(unc)</v>
      </c>
      <c r="B471" s="99" t="s">
        <v>1056</v>
      </c>
      <c r="C471" s="10" t="s">
        <v>7456</v>
      </c>
      <c r="D471" s="34">
        <v>2022</v>
      </c>
    </row>
    <row r="472" spans="1:4">
      <c r="A472" s="34" t="str">
        <f>IF(ISERROR(VLOOKUP(TRIM(B472),ALL!$B$1:$U$39,3,FALSE)),"(unc)",VLOOKUP(TRIM(B472),ALL!$B$1:$U$39,3,FALSE))</f>
        <v>(unc)</v>
      </c>
      <c r="B472" s="99" t="s">
        <v>6711</v>
      </c>
      <c r="C472" s="10" t="s">
        <v>7456</v>
      </c>
      <c r="D472" s="34">
        <v>2022</v>
      </c>
    </row>
    <row r="473" spans="1:4">
      <c r="A473" s="34" t="str">
        <f>IF(ISERROR(VLOOKUP(TRIM(B473),ALL!$B$1:$U$39,3,FALSE)),"(unc)",VLOOKUP(TRIM(B473),ALL!$B$1:$U$39,3,FALSE))</f>
        <v>(unc)</v>
      </c>
      <c r="B473" s="99" t="s">
        <v>3922</v>
      </c>
      <c r="C473" s="10" t="s">
        <v>7456</v>
      </c>
      <c r="D473" s="34">
        <v>2022</v>
      </c>
    </row>
    <row r="474" spans="1:4">
      <c r="A474" s="34" t="str">
        <f>IF(ISERROR(VLOOKUP(TRIM(B474),ALL!$B$1:$U$39,3,FALSE)),"(unc)",VLOOKUP(TRIM(B474),ALL!$B$1:$U$39,3,FALSE))</f>
        <v>(unc)</v>
      </c>
      <c r="B474" s="99" t="s">
        <v>429</v>
      </c>
      <c r="C474" s="10" t="s">
        <v>7456</v>
      </c>
      <c r="D474" s="34">
        <v>2022</v>
      </c>
    </row>
    <row r="475" spans="1:4">
      <c r="A475" s="34" t="str">
        <f>IF(ISERROR(VLOOKUP(TRIM(B475),ALL!$B$1:$U$39,3,FALSE)),"(unc)",VLOOKUP(TRIM(B475),ALL!$B$1:$U$39,3,FALSE))</f>
        <v>(unc)</v>
      </c>
      <c r="B475" s="99" t="s">
        <v>3848</v>
      </c>
      <c r="C475" s="10" t="s">
        <v>7456</v>
      </c>
      <c r="D475" s="34">
        <v>2022</v>
      </c>
    </row>
    <row r="476" spans="1:4">
      <c r="A476" s="34" t="str">
        <f>IF(ISERROR(VLOOKUP(TRIM(B476),ALL!$B$1:$U$39,3,FALSE)),"(unc)",VLOOKUP(TRIM(B476),ALL!$B$1:$U$39,3,FALSE))</f>
        <v>(unc)</v>
      </c>
      <c r="B476" s="99" t="s">
        <v>307</v>
      </c>
      <c r="C476" s="10" t="s">
        <v>7456</v>
      </c>
      <c r="D476" s="34">
        <v>2022</v>
      </c>
    </row>
    <row r="477" spans="1:4">
      <c r="A477" s="34" t="str">
        <f>IF(ISERROR(VLOOKUP(TRIM(B477),ALL!$B$1:$U$39,3,FALSE)),"(unc)",VLOOKUP(TRIM(B477),ALL!$B$1:$U$39,3,FALSE))</f>
        <v>(unc)</v>
      </c>
      <c r="B477" s="99" t="s">
        <v>7203</v>
      </c>
      <c r="C477" s="10" t="s">
        <v>7456</v>
      </c>
      <c r="D477" s="34">
        <v>2022</v>
      </c>
    </row>
    <row r="478" spans="1:4">
      <c r="A478" s="34" t="str">
        <f>IF(ISERROR(VLOOKUP(TRIM(B478),ALL!$B$1:$U$39,3,FALSE)),"(unc)",VLOOKUP(TRIM(B478),ALL!$B$1:$U$39,3,FALSE))</f>
        <v>(unc)</v>
      </c>
      <c r="B478" s="99" t="s">
        <v>4147</v>
      </c>
      <c r="C478" s="10" t="s">
        <v>7456</v>
      </c>
      <c r="D478" s="34">
        <v>2022</v>
      </c>
    </row>
    <row r="479" spans="1:4">
      <c r="A479" s="34" t="str">
        <f>IF(ISERROR(VLOOKUP(TRIM(B479),ALL!$B$1:$U$39,3,FALSE)),"(unc)",VLOOKUP(TRIM(B479),ALL!$B$1:$U$39,3,FALSE))</f>
        <v>(unc)</v>
      </c>
      <c r="B479" s="99" t="s">
        <v>6637</v>
      </c>
      <c r="C479" s="10" t="s">
        <v>7456</v>
      </c>
      <c r="D479" s="34">
        <v>2022</v>
      </c>
    </row>
    <row r="480" spans="1:4">
      <c r="A480" s="34" t="str">
        <f>IF(ISERROR(VLOOKUP(TRIM(B480),ALL!$B$1:$U$39,3,FALSE)),"(unc)",VLOOKUP(TRIM(B480),ALL!$B$1:$U$39,3,FALSE))</f>
        <v>(unc)</v>
      </c>
      <c r="B480" s="99" t="s">
        <v>4128</v>
      </c>
      <c r="C480" s="10" t="s">
        <v>7456</v>
      </c>
      <c r="D480" s="34">
        <v>2022</v>
      </c>
    </row>
    <row r="481" spans="1:4">
      <c r="A481" s="34" t="str">
        <f>IF(ISERROR(VLOOKUP(TRIM(B481),ALL!$B$1:$U$39,3,FALSE)),"(unc)",VLOOKUP(TRIM(B481),ALL!$B$1:$U$39,3,FALSE))</f>
        <v>(unc)</v>
      </c>
      <c r="B481" s="99" t="s">
        <v>5436</v>
      </c>
      <c r="C481" s="10" t="s">
        <v>7456</v>
      </c>
      <c r="D481" s="34">
        <v>2022</v>
      </c>
    </row>
    <row r="482" spans="1:4">
      <c r="A482" s="34" t="str">
        <f>IF(ISERROR(VLOOKUP(TRIM(B482),ALL!$B$1:$U$39,3,FALSE)),"(unc)",VLOOKUP(TRIM(B482),ALL!$B$1:$U$39,3,FALSE))</f>
        <v>(unc)</v>
      </c>
      <c r="B482" s="99" t="s">
        <v>7185</v>
      </c>
      <c r="C482" s="10" t="s">
        <v>7456</v>
      </c>
      <c r="D482" s="34">
        <v>2022</v>
      </c>
    </row>
    <row r="483" spans="1:4">
      <c r="A483" s="34" t="str">
        <f>IF(ISERROR(VLOOKUP(TRIM(B483),ALL!$B$1:$U$39,3,FALSE)),"(unc)",VLOOKUP(TRIM(B483),ALL!$B$1:$U$39,3,FALSE))</f>
        <v>(unc)</v>
      </c>
      <c r="B483" s="99" t="s">
        <v>3044</v>
      </c>
      <c r="C483" s="10" t="s">
        <v>9439</v>
      </c>
      <c r="D483" s="34">
        <v>2022</v>
      </c>
    </row>
    <row r="484" spans="1:4">
      <c r="A484" s="34" t="str">
        <f>IF(ISERROR(VLOOKUP(TRIM(B484),ALL!$B$1:$U$39,3,FALSE)),"(unc)",VLOOKUP(TRIM(B484),ALL!$B$1:$U$39,3,FALSE))</f>
        <v>(unc)</v>
      </c>
      <c r="B484" s="99" t="s">
        <v>7379</v>
      </c>
      <c r="C484" s="10" t="s">
        <v>9439</v>
      </c>
      <c r="D484" s="34">
        <v>2022</v>
      </c>
    </row>
    <row r="485" spans="1:4">
      <c r="A485" s="34" t="str">
        <f>IF(ISERROR(VLOOKUP(TRIM(B485),ALL!$B$1:$U$39,3,FALSE)),"(unc)",VLOOKUP(TRIM(B485),ALL!$B$1:$U$39,3,FALSE))</f>
        <v>(unc)</v>
      </c>
      <c r="B485" s="99" t="s">
        <v>6694</v>
      </c>
      <c r="C485" s="10" t="s">
        <v>9439</v>
      </c>
      <c r="D485" s="34">
        <v>2022</v>
      </c>
    </row>
    <row r="486" spans="1:4">
      <c r="A486" s="34" t="str">
        <f>IF(ISERROR(VLOOKUP(TRIM(B486),ALL!$B$1:$U$39,3,FALSE)),"(unc)",VLOOKUP(TRIM(B486),ALL!$B$1:$U$39,3,FALSE))</f>
        <v>(unc)</v>
      </c>
      <c r="B486" s="99" t="s">
        <v>6200</v>
      </c>
      <c r="C486" s="10" t="s">
        <v>9439</v>
      </c>
      <c r="D486" s="34">
        <v>2022</v>
      </c>
    </row>
    <row r="487" spans="1:4">
      <c r="A487" s="34" t="str">
        <f>IF(ISERROR(VLOOKUP(TRIM(B487),ALL!$B$1:$U$39,3,FALSE)),"(unc)",VLOOKUP(TRIM(B487),ALL!$B$1:$U$39,3,FALSE))</f>
        <v>(unc)</v>
      </c>
      <c r="B487" s="99" t="s">
        <v>5691</v>
      </c>
      <c r="C487" s="10" t="s">
        <v>9439</v>
      </c>
      <c r="D487" s="34">
        <v>2022</v>
      </c>
    </row>
    <row r="488" spans="1:4">
      <c r="A488" s="34" t="str">
        <f>IF(ISERROR(VLOOKUP(TRIM(B488),ALL!$B$1:$U$39,3,FALSE)),"(unc)",VLOOKUP(TRIM(B488),ALL!$B$1:$U$39,3,FALSE))</f>
        <v>(unc)</v>
      </c>
      <c r="B488" s="99" t="s">
        <v>232</v>
      </c>
      <c r="C488" s="10" t="s">
        <v>9439</v>
      </c>
      <c r="D488" s="34">
        <v>2022</v>
      </c>
    </row>
    <row r="489" spans="1:4">
      <c r="A489" s="34" t="str">
        <f>IF(ISERROR(VLOOKUP(TRIM(B489),ALL!$B$1:$U$39,3,FALSE)),"(unc)",VLOOKUP(TRIM(B489),ALL!$B$1:$U$39,3,FALSE))</f>
        <v>(unc)</v>
      </c>
      <c r="B489" s="99" t="s">
        <v>923</v>
      </c>
      <c r="C489" s="10" t="s">
        <v>9439</v>
      </c>
      <c r="D489" s="34">
        <v>2022</v>
      </c>
    </row>
    <row r="490" spans="1:4">
      <c r="A490" s="34" t="str">
        <f>IF(ISERROR(VLOOKUP(TRIM(B490),ALL!$B$1:$U$39,3,FALSE)),"(unc)",VLOOKUP(TRIM(B490),ALL!$B$1:$U$39,3,FALSE))</f>
        <v>(unc)</v>
      </c>
      <c r="B490" s="99" t="s">
        <v>4121</v>
      </c>
      <c r="C490" s="10" t="s">
        <v>9439</v>
      </c>
      <c r="D490" s="34">
        <v>2022</v>
      </c>
    </row>
    <row r="491" spans="1:4">
      <c r="A491" s="34" t="str">
        <f>IF(ISERROR(VLOOKUP(TRIM(B491),ALL!$B$1:$U$39,3,FALSE)),"(unc)",VLOOKUP(TRIM(B491),ALL!$B$1:$U$39,3,FALSE))</f>
        <v>(unc)</v>
      </c>
      <c r="B491" s="99" t="s">
        <v>4465</v>
      </c>
      <c r="C491" s="10" t="s">
        <v>9439</v>
      </c>
      <c r="D491" s="34">
        <v>2022</v>
      </c>
    </row>
    <row r="492" spans="1:4">
      <c r="A492" s="34" t="str">
        <f>IF(ISERROR(VLOOKUP(TRIM(B492),ALL!$B$1:$U$39,3,FALSE)),"(unc)",VLOOKUP(TRIM(B492),ALL!$B$1:$U$39,3,FALSE))</f>
        <v>(unc)</v>
      </c>
      <c r="B492" s="99" t="s">
        <v>8168</v>
      </c>
      <c r="C492" s="10" t="s">
        <v>6344</v>
      </c>
      <c r="D492" s="34">
        <v>2022</v>
      </c>
    </row>
    <row r="493" spans="1:4">
      <c r="A493" s="34" t="str">
        <f>IF(ISERROR(VLOOKUP(TRIM(B493),ALL!$B$1:$U$39,3,FALSE)),"(unc)",VLOOKUP(TRIM(B493),ALL!$B$1:$U$39,3,FALSE))</f>
        <v>(unc)</v>
      </c>
      <c r="B493" s="99" t="s">
        <v>7350</v>
      </c>
      <c r="C493" s="10" t="s">
        <v>6344</v>
      </c>
      <c r="D493" s="34">
        <v>2022</v>
      </c>
    </row>
    <row r="494" spans="1:4">
      <c r="A494" s="34" t="str">
        <f>IF(ISERROR(VLOOKUP(TRIM(B494),ALL!$B$1:$U$39,3,FALSE)),"(unc)",VLOOKUP(TRIM(B494),ALL!$B$1:$U$39,3,FALSE))</f>
        <v>(unc)</v>
      </c>
      <c r="B494" s="99" t="s">
        <v>8097</v>
      </c>
      <c r="C494" s="10" t="s">
        <v>6344</v>
      </c>
      <c r="D494" s="34">
        <v>2022</v>
      </c>
    </row>
    <row r="495" spans="1:4">
      <c r="A495" s="34" t="str">
        <f>IF(ISERROR(VLOOKUP(TRIM(B495),ALL!$B$1:$U$39,3,FALSE)),"(unc)",VLOOKUP(TRIM(B495),ALL!$B$1:$U$39,3,FALSE))</f>
        <v>(unc)</v>
      </c>
      <c r="B495" s="99" t="s">
        <v>5108</v>
      </c>
      <c r="C495" s="10" t="s">
        <v>6344</v>
      </c>
      <c r="D495" s="34">
        <v>2022</v>
      </c>
    </row>
    <row r="496" spans="1:4">
      <c r="A496" s="34" t="str">
        <f>IF(ISERROR(VLOOKUP(TRIM(B496),ALL!$B$1:$U$39,3,FALSE)),"(unc)",VLOOKUP(TRIM(B496),ALL!$B$1:$U$39,3,FALSE))</f>
        <v>(unc)</v>
      </c>
      <c r="B496" s="99" t="s">
        <v>4392</v>
      </c>
      <c r="C496" s="10" t="s">
        <v>6344</v>
      </c>
      <c r="D496" s="34">
        <v>2022</v>
      </c>
    </row>
    <row r="497" spans="1:4">
      <c r="A497" s="34" t="str">
        <f>IF(ISERROR(VLOOKUP(TRIM(B497),ALL!$B$1:$U$39,3,FALSE)),"(unc)",VLOOKUP(TRIM(B497),ALL!$B$1:$U$39,3,FALSE))</f>
        <v>(unc)</v>
      </c>
      <c r="B497" s="99" t="s">
        <v>4981</v>
      </c>
      <c r="C497" s="10" t="s">
        <v>6344</v>
      </c>
      <c r="D497" s="34">
        <v>2022</v>
      </c>
    </row>
    <row r="498" spans="1:4">
      <c r="A498" s="34" t="str">
        <f>IF(ISERROR(VLOOKUP(TRIM(B498),ALL!$B$1:$U$39,3,FALSE)),"(unc)",VLOOKUP(TRIM(B498),ALL!$B$1:$U$39,3,FALSE))</f>
        <v>(unc)</v>
      </c>
      <c r="B498" s="99" t="s">
        <v>7941</v>
      </c>
      <c r="C498" s="10" t="s">
        <v>6344</v>
      </c>
      <c r="D498" s="34">
        <v>2022</v>
      </c>
    </row>
    <row r="499" spans="1:4">
      <c r="A499" s="34" t="str">
        <f>IF(ISERROR(VLOOKUP(TRIM(B499),ALL!$B$1:$U$39,3,FALSE)),"(unc)",VLOOKUP(TRIM(B499),ALL!$B$1:$U$39,3,FALSE))</f>
        <v>(unc)</v>
      </c>
      <c r="B499" s="99" t="s">
        <v>326</v>
      </c>
      <c r="C499" s="10" t="s">
        <v>6344</v>
      </c>
      <c r="D499" s="34">
        <v>2022</v>
      </c>
    </row>
    <row r="500" spans="1:4">
      <c r="A500" s="34" t="str">
        <f>IF(ISERROR(VLOOKUP(TRIM(B500),ALL!$B$1:$U$39,3,FALSE)),"(unc)",VLOOKUP(TRIM(B500),ALL!$B$1:$U$39,3,FALSE))</f>
        <v>(unc)</v>
      </c>
      <c r="B500" s="99" t="s">
        <v>5396</v>
      </c>
      <c r="C500" s="10" t="s">
        <v>6344</v>
      </c>
      <c r="D500" s="34">
        <v>2022</v>
      </c>
    </row>
    <row r="501" spans="1:4">
      <c r="A501" s="34" t="str">
        <f>IF(ISERROR(VLOOKUP(TRIM(B501),ALL!$B$1:$U$39,3,FALSE)),"(unc)",VLOOKUP(TRIM(B501),ALL!$B$1:$U$39,3,FALSE))</f>
        <v>(unc)</v>
      </c>
      <c r="B501" s="99" t="s">
        <v>2166</v>
      </c>
      <c r="C501" s="10" t="s">
        <v>3191</v>
      </c>
      <c r="D501" s="34">
        <v>2022</v>
      </c>
    </row>
    <row r="502" spans="1:4">
      <c r="A502" s="34" t="str">
        <f>IF(ISERROR(VLOOKUP(TRIM(B502),ALL!$B$1:$U$39,3,FALSE)),"(unc)",VLOOKUP(TRIM(B502),ALL!$B$1:$U$39,3,FALSE))</f>
        <v>(unc)</v>
      </c>
      <c r="B502" s="99" t="s">
        <v>2965</v>
      </c>
      <c r="C502" s="10" t="s">
        <v>3742</v>
      </c>
      <c r="D502" s="34">
        <v>2022</v>
      </c>
    </row>
    <row r="503" spans="1:4">
      <c r="A503" s="34" t="str">
        <f>IF(ISERROR(VLOOKUP(TRIM(B503),ALL!$B$1:$U$39,3,FALSE)),"(unc)",VLOOKUP(TRIM(B503),ALL!$B$1:$U$39,3,FALSE))</f>
        <v>(unc)</v>
      </c>
      <c r="B503" s="99" t="s">
        <v>5537</v>
      </c>
      <c r="C503" s="10" t="s">
        <v>3191</v>
      </c>
      <c r="D503" s="34">
        <v>2022</v>
      </c>
    </row>
    <row r="504" spans="1:4">
      <c r="A504" s="34" t="str">
        <f>IF(ISERROR(VLOOKUP(TRIM(B504),ALL!$B$1:$U$39,3,FALSE)),"(unc)",VLOOKUP(TRIM(B504),ALL!$B$1:$U$39,3,FALSE))</f>
        <v>(unc)</v>
      </c>
      <c r="B504" s="99" t="s">
        <v>4972</v>
      </c>
      <c r="C504" s="10" t="s">
        <v>3742</v>
      </c>
      <c r="D504" s="34">
        <v>2022</v>
      </c>
    </row>
    <row r="505" spans="1:4">
      <c r="A505" s="34" t="str">
        <f>IF(ISERROR(VLOOKUP(TRIM(B505),ALL!$B$1:$U$39,3,FALSE)),"(unc)",VLOOKUP(TRIM(B505),ALL!$B$1:$U$39,3,FALSE))</f>
        <v>(unc)</v>
      </c>
      <c r="B505" s="99" t="s">
        <v>7960</v>
      </c>
      <c r="C505" s="10" t="s">
        <v>3742</v>
      </c>
      <c r="D505" s="34">
        <v>2022</v>
      </c>
    </row>
    <row r="506" spans="1:4">
      <c r="A506" s="34" t="str">
        <f>IF(ISERROR(VLOOKUP(TRIM(B506),ALL!$B$1:$U$39,3,FALSE)),"(unc)",VLOOKUP(TRIM(B506),ALL!$B$1:$U$39,3,FALSE))</f>
        <v>(unc)</v>
      </c>
      <c r="B506" s="99" t="s">
        <v>6256</v>
      </c>
      <c r="C506" s="10" t="s">
        <v>3742</v>
      </c>
      <c r="D506" s="34">
        <v>2022</v>
      </c>
    </row>
    <row r="507" spans="1:4">
      <c r="A507" s="34" t="str">
        <f>IF(ISERROR(VLOOKUP(TRIM(B507),ALL!$B$1:$U$39,3,FALSE)),"(unc)",VLOOKUP(TRIM(B507),ALL!$B$1:$U$39,3,FALSE))</f>
        <v>(unc)</v>
      </c>
      <c r="B507" s="99" t="s">
        <v>5600</v>
      </c>
      <c r="C507" s="10" t="s">
        <v>3191</v>
      </c>
      <c r="D507" s="34">
        <v>2022</v>
      </c>
    </row>
    <row r="508" spans="1:4">
      <c r="A508" s="34" t="str">
        <f>IF(ISERROR(VLOOKUP(TRIM(B508),ALL!$B$1:$U$39,3,FALSE)),"(unc)",VLOOKUP(TRIM(B508),ALL!$B$1:$U$39,3,FALSE))</f>
        <v>(unc)</v>
      </c>
      <c r="B508" s="99" t="s">
        <v>7957</v>
      </c>
      <c r="C508" s="10" t="s">
        <v>3742</v>
      </c>
      <c r="D508" s="34">
        <v>2022</v>
      </c>
    </row>
    <row r="509" spans="1:4">
      <c r="A509" s="34" t="str">
        <f>IF(ISERROR(VLOOKUP(TRIM(B509),ALL!$B$1:$U$39,3,FALSE)),"(unc)",VLOOKUP(TRIM(B509),ALL!$B$1:$U$39,3,FALSE))</f>
        <v>(unc)</v>
      </c>
      <c r="B509" s="99" t="s">
        <v>4575</v>
      </c>
      <c r="C509" s="10" t="s">
        <v>3742</v>
      </c>
      <c r="D509" s="34">
        <v>2022</v>
      </c>
    </row>
    <row r="510" spans="1:4">
      <c r="A510" s="34" t="str">
        <f>IF(ISERROR(VLOOKUP(TRIM(B510),ALL!$B$1:$U$39,3,FALSE)),"(unc)",VLOOKUP(TRIM(B510),ALL!$B$1:$U$39,3,FALSE))</f>
        <v>(unc)</v>
      </c>
      <c r="B510" s="99" t="s">
        <v>4086</v>
      </c>
      <c r="C510" s="10" t="s">
        <v>6314</v>
      </c>
      <c r="D510" s="34">
        <v>2022</v>
      </c>
    </row>
    <row r="511" spans="1:4">
      <c r="A511" s="34" t="str">
        <f>IF(ISERROR(VLOOKUP(TRIM(B511),ALL!$B$1:$U$39,3,FALSE)),"(unc)",VLOOKUP(TRIM(B511),ALL!$B$1:$U$39,3,FALSE))</f>
        <v>(unc)</v>
      </c>
      <c r="B511" s="99" t="s">
        <v>5131</v>
      </c>
      <c r="C511" s="10" t="s">
        <v>6314</v>
      </c>
      <c r="D511" s="34">
        <v>2022</v>
      </c>
    </row>
    <row r="512" spans="1:4">
      <c r="A512" s="34" t="str">
        <f>IF(ISERROR(VLOOKUP(TRIM(B512),ALL!$B$1:$U$39,3,FALSE)),"(unc)",VLOOKUP(TRIM(B512),ALL!$B$1:$U$39,3,FALSE))</f>
        <v>(unc)</v>
      </c>
      <c r="B512" s="99" t="s">
        <v>977</v>
      </c>
      <c r="C512" s="10" t="s">
        <v>6314</v>
      </c>
      <c r="D512" s="34">
        <v>2022</v>
      </c>
    </row>
    <row r="513" spans="1:4">
      <c r="A513" s="34" t="str">
        <f>IF(ISERROR(VLOOKUP(TRIM(B513),ALL!$B$1:$U$39,3,FALSE)),"(unc)",VLOOKUP(TRIM(B513),ALL!$B$1:$U$39,3,FALSE))</f>
        <v>(unc)</v>
      </c>
      <c r="B513" s="99" t="s">
        <v>8108</v>
      </c>
      <c r="C513" s="10" t="s">
        <v>6314</v>
      </c>
      <c r="D513" s="34">
        <v>2022</v>
      </c>
    </row>
    <row r="514" spans="1:4">
      <c r="A514" s="34" t="str">
        <f>IF(ISERROR(VLOOKUP(TRIM(B514),ALL!$B$1:$U$39,3,FALSE)),"(unc)",VLOOKUP(TRIM(B514),ALL!$B$1:$U$39,3,FALSE))</f>
        <v>(unc)</v>
      </c>
      <c r="B514" s="99" t="s">
        <v>6688</v>
      </c>
      <c r="C514" s="10" t="s">
        <v>6314</v>
      </c>
      <c r="D514" s="34">
        <v>2022</v>
      </c>
    </row>
    <row r="515" spans="1:4">
      <c r="A515" s="34" t="str">
        <f>IF(ISERROR(VLOOKUP(TRIM(B515),ALL!$B$1:$U$39,3,FALSE)),"(unc)",VLOOKUP(TRIM(B515),ALL!$B$1:$U$39,3,FALSE))</f>
        <v>(unc)</v>
      </c>
      <c r="B515" s="99" t="s">
        <v>8028</v>
      </c>
      <c r="C515" s="10" t="s">
        <v>6314</v>
      </c>
      <c r="D515" s="34">
        <v>2022</v>
      </c>
    </row>
    <row r="516" spans="1:4">
      <c r="A516" s="34" t="str">
        <f>IF(ISERROR(VLOOKUP(TRIM(B516),ALL!$B$1:$U$39,3,FALSE)),"(unc)",VLOOKUP(TRIM(B516),ALL!$B$1:$U$39,3,FALSE))</f>
        <v>(unc)</v>
      </c>
      <c r="B516" s="99" t="s">
        <v>8211</v>
      </c>
      <c r="C516" s="10" t="s">
        <v>6314</v>
      </c>
      <c r="D516" s="34">
        <v>2022</v>
      </c>
    </row>
    <row r="517" spans="1:4">
      <c r="A517" s="34" t="str">
        <f>IF(ISERROR(VLOOKUP(TRIM(B517),ALL!$B$1:$U$39,3,FALSE)),"(unc)",VLOOKUP(TRIM(B517),ALL!$B$1:$U$39,3,FALSE))</f>
        <v>(unc)</v>
      </c>
      <c r="B517" s="99" t="s">
        <v>6243</v>
      </c>
      <c r="C517" s="10" t="s">
        <v>6314</v>
      </c>
      <c r="D517" s="34">
        <v>2022</v>
      </c>
    </row>
    <row r="518" spans="1:4">
      <c r="A518" s="34" t="str">
        <f>IF(ISERROR(VLOOKUP(TRIM(B518),ALL!$B$1:$U$39,3,FALSE)),"(unc)",VLOOKUP(TRIM(B518),ALL!$B$1:$U$39,3,FALSE))</f>
        <v>(unc)</v>
      </c>
      <c r="B518" s="99" t="s">
        <v>239</v>
      </c>
      <c r="C518" s="10" t="s">
        <v>8249</v>
      </c>
      <c r="D518" s="34">
        <v>2022</v>
      </c>
    </row>
    <row r="519" spans="1:4">
      <c r="A519" s="34" t="str">
        <f>IF(ISERROR(VLOOKUP(TRIM(B519),ALL!$B$1:$U$39,3,FALSE)),"(unc)",VLOOKUP(TRIM(B519),ALL!$B$1:$U$39,3,FALSE))</f>
        <v>(unc)</v>
      </c>
      <c r="B519" s="99" t="s">
        <v>6750</v>
      </c>
      <c r="C519" s="10" t="s">
        <v>8249</v>
      </c>
      <c r="D519" s="34">
        <v>2022</v>
      </c>
    </row>
    <row r="520" spans="1:4">
      <c r="A520" s="34" t="str">
        <f>IF(ISERROR(VLOOKUP(TRIM(B520),ALL!$B$1:$U$39,3,FALSE)),"(unc)",VLOOKUP(TRIM(B520),ALL!$B$1:$U$39,3,FALSE))</f>
        <v>(unc)</v>
      </c>
      <c r="B520" s="99" t="s">
        <v>5631</v>
      </c>
      <c r="C520" s="10" t="s">
        <v>8249</v>
      </c>
      <c r="D520" s="34">
        <v>2022</v>
      </c>
    </row>
    <row r="521" spans="1:4">
      <c r="A521" s="34" t="str">
        <f>IF(ISERROR(VLOOKUP(TRIM(B521),ALL!$B$1:$U$39,3,FALSE)),"(unc)",VLOOKUP(TRIM(B521),ALL!$B$1:$U$39,3,FALSE))</f>
        <v>(unc)</v>
      </c>
      <c r="B521" s="99" t="s">
        <v>5154</v>
      </c>
      <c r="C521" s="10" t="s">
        <v>8249</v>
      </c>
      <c r="D521" s="34">
        <v>2022</v>
      </c>
    </row>
    <row r="522" spans="1:4">
      <c r="A522" s="34" t="str">
        <f>IF(ISERROR(VLOOKUP(TRIM(B522),ALL!$B$1:$U$39,3,FALSE)),"(unc)",VLOOKUP(TRIM(B522),ALL!$B$1:$U$39,3,FALSE))</f>
        <v>(unc)</v>
      </c>
      <c r="B522" s="99" t="s">
        <v>6130</v>
      </c>
      <c r="C522" s="10" t="s">
        <v>8249</v>
      </c>
      <c r="D522" s="34">
        <v>2022</v>
      </c>
    </row>
    <row r="523" spans="1:4">
      <c r="A523" s="34" t="str">
        <f>IF(ISERROR(VLOOKUP(TRIM(B523),ALL!$B$1:$U$39,3,FALSE)),"(unc)",VLOOKUP(TRIM(B523),ALL!$B$1:$U$39,3,FALSE))</f>
        <v>(unc)</v>
      </c>
      <c r="B523" s="99" t="s">
        <v>5625</v>
      </c>
      <c r="C523" s="10" t="s">
        <v>8249</v>
      </c>
      <c r="D523" s="34">
        <v>2022</v>
      </c>
    </row>
    <row r="524" spans="1:4">
      <c r="A524" s="34" t="str">
        <f>IF(ISERROR(VLOOKUP(TRIM(B524),ALL!$B$1:$U$39,3,FALSE)),"(unc)",VLOOKUP(TRIM(B524),ALL!$B$1:$U$39,3,FALSE))</f>
        <v>(unc)</v>
      </c>
      <c r="B524" s="99" t="s">
        <v>3864</v>
      </c>
      <c r="C524" s="10" t="s">
        <v>3406</v>
      </c>
      <c r="D524" s="34">
        <v>2022</v>
      </c>
    </row>
    <row r="525" spans="1:4">
      <c r="A525" s="34" t="str">
        <f>IF(ISERROR(VLOOKUP(TRIM(B525),ALL!$B$1:$U$39,3,FALSE)),"(unc)",VLOOKUP(TRIM(B525),ALL!$B$1:$U$39,3,FALSE))</f>
        <v>(unc)</v>
      </c>
      <c r="B525" s="99" t="s">
        <v>7348</v>
      </c>
      <c r="C525" s="10" t="s">
        <v>3406</v>
      </c>
      <c r="D525" s="34">
        <v>2022</v>
      </c>
    </row>
    <row r="526" spans="1:4">
      <c r="A526" s="34" t="str">
        <f>IF(ISERROR(VLOOKUP(TRIM(B526),ALL!$B$1:$U$39,3,FALSE)),"(unc)",VLOOKUP(TRIM(B526),ALL!$B$1:$U$39,3,FALSE))</f>
        <v>(unc)</v>
      </c>
      <c r="B526" s="99" t="s">
        <v>2672</v>
      </c>
      <c r="C526" s="10" t="s">
        <v>3406</v>
      </c>
      <c r="D526" s="34">
        <v>2022</v>
      </c>
    </row>
    <row r="527" spans="1:4">
      <c r="A527" s="34" t="str">
        <f>IF(ISERROR(VLOOKUP(TRIM(B527),ALL!$B$1:$U$39,3,FALSE)),"(unc)",VLOOKUP(TRIM(B527),ALL!$B$1:$U$39,3,FALSE))</f>
        <v>(unc)</v>
      </c>
      <c r="B527" s="99" t="s">
        <v>5729</v>
      </c>
      <c r="C527" s="10" t="s">
        <v>3743</v>
      </c>
      <c r="D527" s="34">
        <v>2022</v>
      </c>
    </row>
    <row r="528" spans="1:4">
      <c r="A528" s="34" t="str">
        <f>IF(ISERROR(VLOOKUP(TRIM(B528),ALL!$B$1:$U$39,3,FALSE)),"(unc)",VLOOKUP(TRIM(B528),ALL!$B$1:$U$39,3,FALSE))</f>
        <v>(unc)</v>
      </c>
      <c r="B528" s="99" t="s">
        <v>5659</v>
      </c>
      <c r="C528" s="10" t="s">
        <v>3743</v>
      </c>
      <c r="D528" s="34">
        <v>2022</v>
      </c>
    </row>
    <row r="529" spans="1:4">
      <c r="A529" s="34" t="str">
        <f>IF(ISERROR(VLOOKUP(TRIM(B529),ALL!$B$1:$U$39,3,FALSE)),"(unc)",VLOOKUP(TRIM(B529),ALL!$B$1:$U$39,3,FALSE))</f>
        <v>(unc)</v>
      </c>
      <c r="B529" s="99" t="s">
        <v>6718</v>
      </c>
      <c r="C529" s="10" t="s">
        <v>3743</v>
      </c>
      <c r="D529" s="34">
        <v>2022</v>
      </c>
    </row>
    <row r="530" spans="1:4">
      <c r="A530" s="34" t="str">
        <f>IF(ISERROR(VLOOKUP(TRIM(B530),ALL!$B$1:$U$39,3,FALSE)),"(unc)",VLOOKUP(TRIM(B530),ALL!$B$1:$U$39,3,FALSE))</f>
        <v>(unc)</v>
      </c>
      <c r="B530" s="99" t="s">
        <v>438</v>
      </c>
      <c r="C530" s="10" t="s">
        <v>3406</v>
      </c>
      <c r="D530" s="34">
        <v>2022</v>
      </c>
    </row>
    <row r="531" spans="1:4">
      <c r="A531" s="34" t="str">
        <f>IF(ISERROR(VLOOKUP(TRIM(B531),ALL!$B$1:$U$39,3,FALSE)),"(unc)",VLOOKUP(TRIM(B531),ALL!$B$1:$U$39,3,FALSE))</f>
        <v>(unc)</v>
      </c>
      <c r="B531" s="99" t="s">
        <v>4971</v>
      </c>
      <c r="C531" s="10" t="s">
        <v>3406</v>
      </c>
      <c r="D531" s="34">
        <v>2022</v>
      </c>
    </row>
    <row r="532" spans="1:4">
      <c r="A532" s="34" t="str">
        <f>IF(ISERROR(VLOOKUP(TRIM(B532),ALL!$B$1:$U$39,3,FALSE)),"(unc)",VLOOKUP(TRIM(B532),ALL!$B$1:$U$39,3,FALSE))</f>
        <v>(unc)</v>
      </c>
      <c r="B532" s="99" t="s">
        <v>5063</v>
      </c>
      <c r="C532" s="10" t="s">
        <v>3743</v>
      </c>
      <c r="D532" s="34">
        <v>2022</v>
      </c>
    </row>
    <row r="533" spans="1:4">
      <c r="A533" s="34" t="str">
        <f>IF(ISERROR(VLOOKUP(TRIM(B533),ALL!$B$1:$U$39,3,FALSE)),"(unc)",VLOOKUP(TRIM(B533),ALL!$B$1:$U$39,3,FALSE))</f>
        <v>(unc)</v>
      </c>
      <c r="B533" s="99" t="s">
        <v>312</v>
      </c>
      <c r="C533" s="10" t="s">
        <v>3743</v>
      </c>
      <c r="D533" s="34">
        <v>2022</v>
      </c>
    </row>
    <row r="534" spans="1:4">
      <c r="A534" s="34" t="str">
        <f>IF(ISERROR(VLOOKUP(TRIM(B534),ALL!$B$1:$U$39,3,FALSE)),"(unc)",VLOOKUP(TRIM(B534),ALL!$B$1:$U$39,3,FALSE))</f>
        <v>(unc)</v>
      </c>
      <c r="B534" s="99" t="s">
        <v>6497</v>
      </c>
      <c r="C534" s="10" t="s">
        <v>3406</v>
      </c>
      <c r="D534" s="34">
        <v>2022</v>
      </c>
    </row>
    <row r="535" spans="1:4">
      <c r="A535" s="34" t="str">
        <f>IF(ISERROR(VLOOKUP(TRIM(B535),ALL!$B$1:$U$39,3,FALSE)),"(unc)",VLOOKUP(TRIM(B535),ALL!$B$1:$U$39,3,FALSE))</f>
        <v>(unc)</v>
      </c>
      <c r="B535" s="99" t="s">
        <v>6593</v>
      </c>
      <c r="C535" s="55" t="s">
        <v>3743</v>
      </c>
      <c r="D535" s="34">
        <v>2022</v>
      </c>
    </row>
    <row r="536" spans="1:4">
      <c r="A536" s="34" t="str">
        <f>IF(ISERROR(VLOOKUP(TRIM(B536),ALL!$B$1:$U$39,3,FALSE)),"(unc)",VLOOKUP(TRIM(B536),ALL!$B$1:$U$39,3,FALSE))</f>
        <v>(unc)</v>
      </c>
      <c r="B536" s="99" t="s">
        <v>5993</v>
      </c>
      <c r="C536" s="10" t="s">
        <v>3744</v>
      </c>
      <c r="D536" s="34">
        <v>2022</v>
      </c>
    </row>
    <row r="537" spans="1:4">
      <c r="A537" s="34" t="str">
        <f>IF(ISERROR(VLOOKUP(TRIM(B537),ALL!$B$1:$U$39,3,FALSE)),"(unc)",VLOOKUP(TRIM(B537),ALL!$B$1:$U$39,3,FALSE))</f>
        <v>(unc)</v>
      </c>
      <c r="B537" s="99" t="s">
        <v>2146</v>
      </c>
      <c r="C537" s="10" t="s">
        <v>3744</v>
      </c>
      <c r="D537" s="34">
        <v>2022</v>
      </c>
    </row>
    <row r="538" spans="1:4">
      <c r="A538" s="34" t="str">
        <f>IF(ISERROR(VLOOKUP(TRIM(B538),ALL!$B$1:$U$39,3,FALSE)),"(unc)",VLOOKUP(TRIM(B538),ALL!$B$1:$U$39,3,FALSE))</f>
        <v>(unc)</v>
      </c>
      <c r="B538" s="99" t="s">
        <v>5559</v>
      </c>
      <c r="C538" s="10" t="s">
        <v>3744</v>
      </c>
      <c r="D538" s="34">
        <v>2022</v>
      </c>
    </row>
    <row r="539" spans="1:4">
      <c r="A539" s="34" t="str">
        <f>IF(ISERROR(VLOOKUP(TRIM(B539),ALL!$B$1:$U$39,3,FALSE)),"(unc)",VLOOKUP(TRIM(B539),ALL!$B$1:$U$39,3,FALSE))</f>
        <v>(unc)</v>
      </c>
      <c r="B539" s="99" t="s">
        <v>5023</v>
      </c>
      <c r="C539" s="10" t="s">
        <v>3744</v>
      </c>
      <c r="D539" s="34">
        <v>2022</v>
      </c>
    </row>
    <row r="540" spans="1:4">
      <c r="A540" s="34" t="str">
        <f>IF(ISERROR(VLOOKUP(TRIM(B540),ALL!$B$1:$U$39,3,FALSE)),"(unc)",VLOOKUP(TRIM(B540),ALL!$B$1:$U$39,3,FALSE))</f>
        <v>(unc)</v>
      </c>
      <c r="B540" s="99" t="s">
        <v>8132</v>
      </c>
      <c r="C540" s="10" t="s">
        <v>3188</v>
      </c>
      <c r="D540" s="34">
        <v>2022</v>
      </c>
    </row>
    <row r="541" spans="1:4">
      <c r="A541" s="34" t="str">
        <f>IF(ISERROR(VLOOKUP(TRIM(B541),ALL!$B$1:$U$39,3,FALSE)),"(unc)",VLOOKUP(TRIM(B541),ALL!$B$1:$U$39,3,FALSE))</f>
        <v>(unc)</v>
      </c>
      <c r="B541" s="99" t="s">
        <v>8224</v>
      </c>
      <c r="C541" s="10" t="s">
        <v>3744</v>
      </c>
      <c r="D541" s="34">
        <v>2022</v>
      </c>
    </row>
    <row r="542" spans="1:4">
      <c r="A542" s="34" t="str">
        <f>IF(ISERROR(VLOOKUP(TRIM(B542),ALL!$B$1:$U$39,3,FALSE)),"(unc)",VLOOKUP(TRIM(B542),ALL!$B$1:$U$39,3,FALSE))</f>
        <v>(unc)</v>
      </c>
      <c r="B542" s="99" t="s">
        <v>5598</v>
      </c>
      <c r="C542" s="10" t="s">
        <v>3744</v>
      </c>
      <c r="D542" s="34">
        <v>2022</v>
      </c>
    </row>
    <row r="543" spans="1:4">
      <c r="A543" s="34" t="str">
        <f>IF(ISERROR(VLOOKUP(TRIM(B543),ALL!$B$1:$U$39,3,FALSE)),"(unc)",VLOOKUP(TRIM(B543),ALL!$B$1:$U$39,3,FALSE))</f>
        <v>(unc)</v>
      </c>
      <c r="B543" s="99" t="s">
        <v>156</v>
      </c>
      <c r="C543" s="10" t="s">
        <v>3188</v>
      </c>
      <c r="D543" s="34">
        <v>2022</v>
      </c>
    </row>
    <row r="544" spans="1:4">
      <c r="A544" s="34" t="str">
        <f>IF(ISERROR(VLOOKUP(TRIM(B544),ALL!$B$1:$U$39,3,FALSE)),"(unc)",VLOOKUP(TRIM(B544),ALL!$B$1:$U$39,3,FALSE))</f>
        <v>(unc)</v>
      </c>
      <c r="B544" s="99" t="s">
        <v>1920</v>
      </c>
      <c r="C544" s="10" t="s">
        <v>9381</v>
      </c>
      <c r="D544" s="34">
        <v>2022</v>
      </c>
    </row>
    <row r="545" spans="1:4">
      <c r="A545" s="34" t="str">
        <f>IF(ISERROR(VLOOKUP(TRIM(B545),ALL!$B$1:$U$39,3,FALSE)),"(unc)",VLOOKUP(TRIM(B545),ALL!$B$1:$U$39,3,FALSE))</f>
        <v>(unc)</v>
      </c>
      <c r="B545" s="99" t="s">
        <v>1353</v>
      </c>
      <c r="C545" s="10" t="s">
        <v>9381</v>
      </c>
      <c r="D545" s="34">
        <v>2022</v>
      </c>
    </row>
    <row r="546" spans="1:4">
      <c r="A546" s="34" t="str">
        <f>IF(ISERROR(VLOOKUP(TRIM(B546),ALL!$B$1:$U$39,3,FALSE)),"(unc)",VLOOKUP(TRIM(B546),ALL!$B$1:$U$39,3,FALSE))</f>
        <v>(unc)</v>
      </c>
      <c r="B546" s="99" t="s">
        <v>433</v>
      </c>
      <c r="C546" s="10" t="s">
        <v>9381</v>
      </c>
      <c r="D546" s="34">
        <v>2022</v>
      </c>
    </row>
    <row r="547" spans="1:4">
      <c r="A547" s="34" t="str">
        <f>IF(ISERROR(VLOOKUP(TRIM(B547),ALL!$B$1:$U$39,3,FALSE)),"(unc)",VLOOKUP(TRIM(B547),ALL!$B$1:$U$39,3,FALSE))</f>
        <v>(unc)</v>
      </c>
      <c r="B547" s="99" t="s">
        <v>4974</v>
      </c>
      <c r="C547" s="10" t="s">
        <v>9381</v>
      </c>
      <c r="D547" s="34">
        <v>2022</v>
      </c>
    </row>
    <row r="548" spans="1:4">
      <c r="A548" s="34" t="str">
        <f>IF(ISERROR(VLOOKUP(TRIM(B548),ALL!$B$1:$U$39,3,FALSE)),"(unc)",VLOOKUP(TRIM(B548),ALL!$B$1:$U$39,3,FALSE))</f>
        <v>(unc)</v>
      </c>
      <c r="B548" s="99" t="s">
        <v>4344</v>
      </c>
      <c r="C548" s="10" t="s">
        <v>9381</v>
      </c>
      <c r="D548" s="34">
        <v>2022</v>
      </c>
    </row>
    <row r="549" spans="1:4">
      <c r="A549" s="34" t="str">
        <f>IF(ISERROR(VLOOKUP(TRIM(B549),ALL!$B$1:$U$39,3,FALSE)),"(unc)",VLOOKUP(TRIM(B549),ALL!$B$1:$U$39,3,FALSE))</f>
        <v>(unc)</v>
      </c>
      <c r="B549" s="99" t="s">
        <v>542</v>
      </c>
      <c r="C549" s="10" t="s">
        <v>9381</v>
      </c>
      <c r="D549" s="34">
        <v>2022</v>
      </c>
    </row>
    <row r="550" spans="1:4">
      <c r="A550" s="34" t="str">
        <f>IF(ISERROR(VLOOKUP(TRIM(B550),ALL!$B$1:$U$39,3,FALSE)),"(unc)",VLOOKUP(TRIM(B550),ALL!$B$1:$U$39,3,FALSE))</f>
        <v>(unc)</v>
      </c>
      <c r="B550" s="99" t="s">
        <v>358</v>
      </c>
      <c r="C550" s="10" t="s">
        <v>9381</v>
      </c>
      <c r="D550" s="34">
        <v>2022</v>
      </c>
    </row>
    <row r="551" spans="1:4">
      <c r="A551" s="34" t="str">
        <f>IF(ISERROR(VLOOKUP(TRIM(B551),ALL!$B$1:$U$39,3,FALSE)),"(unc)",VLOOKUP(TRIM(B551),ALL!$B$1:$U$39,3,FALSE))</f>
        <v>(unc)</v>
      </c>
      <c r="B551" s="99" t="s">
        <v>859</v>
      </c>
      <c r="C551" s="10" t="s">
        <v>9381</v>
      </c>
      <c r="D551" s="34">
        <v>2022</v>
      </c>
    </row>
    <row r="552" spans="1:4">
      <c r="A552" s="34" t="str">
        <f>IF(ISERROR(VLOOKUP(TRIM(B552),ALL!$B$1:$U$39,3,FALSE)),"(unc)",VLOOKUP(TRIM(B552),ALL!$B$1:$U$39,3,FALSE))</f>
        <v>(unc)</v>
      </c>
      <c r="B552" s="99" t="s">
        <v>8055</v>
      </c>
      <c r="C552" s="10" t="s">
        <v>9381</v>
      </c>
      <c r="D552" s="34">
        <v>2022</v>
      </c>
    </row>
    <row r="553" spans="1:4">
      <c r="A553" s="34" t="str">
        <f>IF(ISERROR(VLOOKUP(TRIM(B553),ALL!$B$1:$U$39,3,FALSE)),"(unc)",VLOOKUP(TRIM(B553),ALL!$B$1:$U$39,3,FALSE))</f>
        <v>(unc)</v>
      </c>
      <c r="B553" s="99" t="s">
        <v>7964</v>
      </c>
      <c r="C553" s="10" t="s">
        <v>9381</v>
      </c>
      <c r="D553" s="34">
        <v>2022</v>
      </c>
    </row>
    <row r="554" spans="1:4">
      <c r="A554" s="34" t="str">
        <f>IF(ISERROR(VLOOKUP(TRIM(B554),ALL!$B$1:$U$39,3,FALSE)),"(unc)",VLOOKUP(TRIM(B554),ALL!$B$1:$U$39,3,FALSE))</f>
        <v>(unc)</v>
      </c>
      <c r="B554" s="99" t="s">
        <v>4388</v>
      </c>
      <c r="C554" s="10" t="s">
        <v>9381</v>
      </c>
      <c r="D554" s="34">
        <v>2022</v>
      </c>
    </row>
    <row r="555" spans="1:4">
      <c r="A555" s="34" t="str">
        <f>IF(ISERROR(VLOOKUP(TRIM(B555),ALL!$B$1:$U$39,3,FALSE)),"(unc)",VLOOKUP(TRIM(B555),ALL!$B$1:$U$39,3,FALSE))</f>
        <v>(unc)</v>
      </c>
      <c r="B555" s="99" t="s">
        <v>432</v>
      </c>
      <c r="C555" s="10" t="s">
        <v>9381</v>
      </c>
      <c r="D555" s="34">
        <v>2022</v>
      </c>
    </row>
    <row r="556" spans="1:4">
      <c r="A556" s="34" t="str">
        <f>IF(ISERROR(VLOOKUP(TRIM(B556),ALL!$B$1:$U$39,3,FALSE)),"(unc)",VLOOKUP(TRIM(B556),ALL!$B$1:$U$39,3,FALSE))</f>
        <v>(unc)</v>
      </c>
      <c r="B556" s="99" t="s">
        <v>8823</v>
      </c>
      <c r="C556" s="10" t="s">
        <v>9381</v>
      </c>
      <c r="D556" s="34">
        <v>2022</v>
      </c>
    </row>
    <row r="557" spans="1:4">
      <c r="A557" s="34" t="str">
        <f>IF(ISERROR(VLOOKUP(TRIM(B557),ALL!$B$1:$U$39,3,FALSE)),"(unc)",VLOOKUP(TRIM(B557),ALL!$B$1:$U$39,3,FALSE))</f>
        <v>(unc)</v>
      </c>
      <c r="B557" s="99"/>
      <c r="C557" s="10"/>
      <c r="D557" s="34">
        <v>2022</v>
      </c>
    </row>
    <row r="558" spans="1:4">
      <c r="A558" s="34" t="str">
        <f>IF(ISERROR(VLOOKUP(TRIM(B558),ALL!$B$1:$U$39,3,FALSE)),"(unc)",VLOOKUP(TRIM(B558),ALL!$B$1:$U$39,3,FALSE))</f>
        <v>(unc)</v>
      </c>
      <c r="B558" s="99"/>
      <c r="C558" s="10"/>
      <c r="D558" s="34">
        <v>2022</v>
      </c>
    </row>
    <row r="559" spans="1:4">
      <c r="A559" s="34" t="str">
        <f>IF(ISERROR(VLOOKUP(TRIM(B559),ALL!$B$1:$U$39,3,FALSE)),"(unc)",VLOOKUP(TRIM(B559),ALL!$B$1:$U$39,3,FALSE))</f>
        <v>(unc)</v>
      </c>
      <c r="B559" s="99" t="s">
        <v>6591</v>
      </c>
      <c r="C559" s="10" t="s">
        <v>8249</v>
      </c>
      <c r="D559" s="34">
        <v>2022</v>
      </c>
    </row>
    <row r="560" spans="1:4">
      <c r="A560" s="34" t="str">
        <f>IF(ISERROR(VLOOKUP(TRIM(B560),ALL!$B$1:$U$39,3,FALSE)),"(unc)",VLOOKUP(TRIM(B560),ALL!$B$1:$U$39,3,FALSE))</f>
        <v>(unc)</v>
      </c>
      <c r="B560" s="99" t="s">
        <v>7189</v>
      </c>
      <c r="C560" s="10" t="s">
        <v>6849</v>
      </c>
      <c r="D560" s="34">
        <v>2022</v>
      </c>
    </row>
    <row r="561" spans="1:4">
      <c r="A561" s="34" t="str">
        <f>IF(ISERROR(VLOOKUP(TRIM(B561),ALL!$B$1:$U$39,3,FALSE)),"(unc)",VLOOKUP(TRIM(B561),ALL!$B$1:$U$39,3,FALSE))</f>
        <v>(unc)</v>
      </c>
      <c r="B561" s="99" t="s">
        <v>5626</v>
      </c>
      <c r="C561" s="10" t="s">
        <v>6344</v>
      </c>
      <c r="D561" s="34">
        <v>2022</v>
      </c>
    </row>
    <row r="562" spans="1:4">
      <c r="A562" s="34" t="str">
        <f>IF(ISERROR(VLOOKUP(TRIM(B562),ALL!$B$1:$U$39,3,FALSE)),"(unc)",VLOOKUP(TRIM(B562),ALL!$B$1:$U$39,3,FALSE))</f>
        <v>(unc)</v>
      </c>
      <c r="B562" s="99" t="s">
        <v>6477</v>
      </c>
      <c r="C562" s="10" t="s">
        <v>4840</v>
      </c>
      <c r="D562" s="34">
        <v>2022</v>
      </c>
    </row>
    <row r="563" spans="1:4">
      <c r="A563" s="34" t="str">
        <f>IF(ISERROR(VLOOKUP(TRIM(B563),ALL!$B$1:$U$39,3,FALSE)),"(unc)",VLOOKUP(TRIM(B563),ALL!$B$1:$U$39,3,FALSE))</f>
        <v>(unc)</v>
      </c>
      <c r="B563" s="99" t="s">
        <v>8062</v>
      </c>
      <c r="C563" s="10" t="s">
        <v>4840</v>
      </c>
      <c r="D563" s="34">
        <v>2022</v>
      </c>
    </row>
    <row r="564" spans="1:4">
      <c r="A564" s="34" t="str">
        <f>IF(ISERROR(VLOOKUP(TRIM(B564),ALL!$B$1:$U$39,3,FALSE)),"(unc)",VLOOKUP(TRIM(B564),ALL!$B$1:$U$39,3,FALSE))</f>
        <v>(unc)</v>
      </c>
      <c r="B564" s="99" t="s">
        <v>7138</v>
      </c>
      <c r="C564" s="10" t="s">
        <v>9439</v>
      </c>
      <c r="D564" s="34">
        <v>2022</v>
      </c>
    </row>
    <row r="565" spans="1:4">
      <c r="A565" s="34" t="str">
        <f>IF(ISERROR(VLOOKUP(TRIM(B565),ALL!$B$1:$U$39,3,FALSE)),"(unc)",VLOOKUP(TRIM(B565),ALL!$B$1:$U$39,3,FALSE))</f>
        <v>(unc)</v>
      </c>
      <c r="B565" s="99" t="s">
        <v>8080</v>
      </c>
      <c r="C565" s="10" t="s">
        <v>3744</v>
      </c>
      <c r="D565" s="34">
        <v>2022</v>
      </c>
    </row>
    <row r="566" spans="1:4">
      <c r="A566" s="34" t="str">
        <f>IF(ISERROR(VLOOKUP(TRIM(B566),ALL!$B$1:$U$39,3,FALSE)),"(unc)",VLOOKUP(TRIM(B566),ALL!$B$1:$U$39,3,FALSE))</f>
        <v>(unc)</v>
      </c>
      <c r="B566" s="99" t="s">
        <v>8010</v>
      </c>
      <c r="C566" s="10" t="s">
        <v>5764</v>
      </c>
      <c r="D566" s="34">
        <v>2022</v>
      </c>
    </row>
    <row r="567" spans="1:4">
      <c r="A567" s="34" t="str">
        <f>IF(ISERROR(VLOOKUP(TRIM(B567),ALL!$B$1:$U$39,3,FALSE)),"(unc)",VLOOKUP(TRIM(B567),ALL!$B$1:$U$39,3,FALSE))</f>
        <v>(unc)</v>
      </c>
      <c r="B567" s="99" t="s">
        <v>7178</v>
      </c>
      <c r="C567" s="10" t="s">
        <v>3406</v>
      </c>
      <c r="D567" s="34">
        <v>2022</v>
      </c>
    </row>
    <row r="568" spans="1:4">
      <c r="A568" s="34" t="str">
        <f>IF(ISERROR(VLOOKUP(TRIM(B568),ALL!$B$1:$U$39,3,FALSE)),"(unc)",VLOOKUP(TRIM(B568),ALL!$B$1:$U$39,3,FALSE))</f>
        <v>(unc)</v>
      </c>
      <c r="B568" s="99" t="s">
        <v>6209</v>
      </c>
      <c r="C568" s="10" t="s">
        <v>3191</v>
      </c>
      <c r="D568" s="34">
        <v>2022</v>
      </c>
    </row>
    <row r="569" spans="1:4">
      <c r="A569" s="34" t="str">
        <f>IF(ISERROR(VLOOKUP(TRIM(B569),ALL!$B$1:$U$39,3,FALSE)),"(unc)",VLOOKUP(TRIM(B569),ALL!$B$1:$U$39,3,FALSE))</f>
        <v>(unc)</v>
      </c>
      <c r="B569" s="99" t="s">
        <v>8919</v>
      </c>
      <c r="C569" s="10" t="s">
        <v>8248</v>
      </c>
      <c r="D569" s="34">
        <v>2022</v>
      </c>
    </row>
    <row r="570" spans="1:4">
      <c r="A570" s="34" t="str">
        <f>IF(ISERROR(VLOOKUP(TRIM(B570),ALL!$B$1:$U$39,3,FALSE)),"(unc)",VLOOKUP(TRIM(B570),ALL!$B$1:$U$39,3,FALSE))</f>
        <v>(unc)</v>
      </c>
      <c r="B570" s="99" t="s">
        <v>5656</v>
      </c>
      <c r="C570" s="10" t="s">
        <v>9381</v>
      </c>
      <c r="D570" s="34">
        <v>2022</v>
      </c>
    </row>
    <row r="571" spans="1:4">
      <c r="A571" s="34" t="str">
        <f>IF(ISERROR(VLOOKUP(TRIM(B571),ALL!$B$1:$U$39,3,FALSE)),"(unc)",VLOOKUP(TRIM(B571),ALL!$B$1:$U$39,3,FALSE))</f>
        <v>(unc)</v>
      </c>
      <c r="B571" s="99" t="s">
        <v>8056</v>
      </c>
      <c r="C571" s="10" t="s">
        <v>6859</v>
      </c>
      <c r="D571" s="34">
        <v>2022</v>
      </c>
    </row>
    <row r="572" spans="1:4">
      <c r="A572" s="34" t="str">
        <f>IF(ISERROR(VLOOKUP(TRIM(B572),ALL!$B$1:$U$39,3,FALSE)),"(unc)",VLOOKUP(TRIM(B572),ALL!$B$1:$U$39,3,FALSE))</f>
        <v>(unc)</v>
      </c>
      <c r="B572" s="99" t="s">
        <v>8112</v>
      </c>
      <c r="C572" s="10" t="s">
        <v>9398</v>
      </c>
      <c r="D572" s="34">
        <v>2022</v>
      </c>
    </row>
    <row r="573" spans="1:4">
      <c r="A573" s="34" t="str">
        <f>IF(ISERROR(VLOOKUP(TRIM(B573),ALL!$B$1:$U$39,3,FALSE)),"(unc)",VLOOKUP(TRIM(B573),ALL!$B$1:$U$39,3,FALSE))</f>
        <v>(unc)</v>
      </c>
      <c r="B573" s="99" t="s">
        <v>5717</v>
      </c>
      <c r="C573" s="10" t="s">
        <v>6344</v>
      </c>
      <c r="D573" s="34">
        <v>2022</v>
      </c>
    </row>
    <row r="574" spans="1:4">
      <c r="A574" s="34" t="str">
        <f>IF(ISERROR(VLOOKUP(TRIM(B574),ALL!$B$1:$U$39,3,FALSE)),"(unc)",VLOOKUP(TRIM(B574),ALL!$B$1:$U$39,3,FALSE))</f>
        <v>(unc)</v>
      </c>
      <c r="B574" s="99" t="s">
        <v>6683</v>
      </c>
      <c r="C574" s="10" t="s">
        <v>1785</v>
      </c>
      <c r="D574" s="34">
        <v>2022</v>
      </c>
    </row>
    <row r="575" spans="1:4">
      <c r="A575" s="34" t="str">
        <f>IF(ISERROR(VLOOKUP(TRIM(B575),ALL!$B$1:$U$39,3,FALSE)),"(unc)",VLOOKUP(TRIM(B575),ALL!$B$1:$U$39,3,FALSE))</f>
        <v>(unc)</v>
      </c>
      <c r="B575" s="99" t="s">
        <v>4410</v>
      </c>
      <c r="C575" s="10" t="s">
        <v>4840</v>
      </c>
      <c r="D575" s="34">
        <v>2022</v>
      </c>
    </row>
    <row r="576" spans="1:4">
      <c r="A576" s="34" t="str">
        <f>IF(ISERROR(VLOOKUP(TRIM(B576),ALL!$B$1:$U$39,3,FALSE)),"(unc)",VLOOKUP(TRIM(B576),ALL!$B$1:$U$39,3,FALSE))</f>
        <v>(unc)</v>
      </c>
      <c r="B576" s="99" t="s">
        <v>6467</v>
      </c>
      <c r="C576" s="10" t="s">
        <v>9439</v>
      </c>
      <c r="D576" s="34">
        <v>2022</v>
      </c>
    </row>
    <row r="577" spans="1:4">
      <c r="A577" s="34" t="str">
        <f>IF(ISERROR(VLOOKUP(TRIM(B577),ALL!$B$1:$U$39,3,FALSE)),"(unc)",VLOOKUP(TRIM(B577),ALL!$B$1:$U$39,3,FALSE))</f>
        <v>(unc)</v>
      </c>
      <c r="B577" s="99" t="s">
        <v>7225</v>
      </c>
      <c r="C577" s="10" t="s">
        <v>5764</v>
      </c>
      <c r="D577" s="34">
        <v>2022</v>
      </c>
    </row>
    <row r="578" spans="1:4">
      <c r="A578" s="34" t="str">
        <f>IF(ISERROR(VLOOKUP(TRIM(B578),ALL!$B$1:$U$39,3,FALSE)),"(unc)",VLOOKUP(TRIM(B578),ALL!$B$1:$U$39,3,FALSE))</f>
        <v>(unc)</v>
      </c>
      <c r="B578" s="99" t="s">
        <v>6293</v>
      </c>
      <c r="C578" s="10" t="s">
        <v>5764</v>
      </c>
      <c r="D578" s="34">
        <v>2022</v>
      </c>
    </row>
    <row r="579" spans="1:4">
      <c r="A579" s="34" t="str">
        <f>IF(ISERROR(VLOOKUP(TRIM(B579),ALL!$B$1:$U$39,3,FALSE)),"(unc)",VLOOKUP(TRIM(B579),ALL!$B$1:$U$39,3,FALSE))</f>
        <v>(unc)</v>
      </c>
      <c r="B579" s="99" t="s">
        <v>5467</v>
      </c>
      <c r="C579" s="10" t="s">
        <v>3406</v>
      </c>
      <c r="D579" s="34">
        <v>2022</v>
      </c>
    </row>
    <row r="580" spans="1:4">
      <c r="A580" s="34" t="str">
        <f>IF(ISERROR(VLOOKUP(TRIM(B580),ALL!$B$1:$U$39,3,FALSE)),"(unc)",VLOOKUP(TRIM(B580),ALL!$B$1:$U$39,3,FALSE))</f>
        <v>(unc)</v>
      </c>
      <c r="B580" s="99" t="s">
        <v>860</v>
      </c>
      <c r="C580" s="10" t="s">
        <v>4801</v>
      </c>
      <c r="D580" s="34">
        <v>2022</v>
      </c>
    </row>
    <row r="581" spans="1:4">
      <c r="A581" s="34" t="str">
        <f>IF(ISERROR(VLOOKUP(TRIM(B581),ALL!$B$1:$U$39,3,FALSE)),"(unc)",VLOOKUP(TRIM(B581),ALL!$B$1:$U$39,3,FALSE))</f>
        <v>(unc)</v>
      </c>
      <c r="B581" s="99" t="s">
        <v>5450</v>
      </c>
      <c r="C581" s="10" t="s">
        <v>3742</v>
      </c>
      <c r="D581" s="34">
        <v>2022</v>
      </c>
    </row>
    <row r="582" spans="1:4">
      <c r="A582" s="34" t="str">
        <f>IF(ISERROR(VLOOKUP(TRIM(B582),ALL!$B$1:$U$39,3,FALSE)),"(unc)",VLOOKUP(TRIM(B582),ALL!$B$1:$U$39,3,FALSE))</f>
        <v>(unc)</v>
      </c>
      <c r="B582" s="99" t="s">
        <v>6732</v>
      </c>
      <c r="C582" s="10" t="s">
        <v>8248</v>
      </c>
      <c r="D582" s="34">
        <v>2022</v>
      </c>
    </row>
    <row r="583" spans="1:4">
      <c r="A583" s="34" t="str">
        <f>IF(ISERROR(VLOOKUP(TRIM(B583),ALL!$B$1:$U$39,3,FALSE)),"(unc)",VLOOKUP(TRIM(B583),ALL!$B$1:$U$39,3,FALSE))</f>
        <v>(unc)</v>
      </c>
      <c r="B583" s="99" t="s">
        <v>7093</v>
      </c>
      <c r="C583" s="10" t="s">
        <v>9381</v>
      </c>
      <c r="D583" s="34">
        <v>2022</v>
      </c>
    </row>
    <row r="584" spans="1:4">
      <c r="A584" s="34" t="str">
        <f>IF(ISERROR(VLOOKUP(TRIM(B584),ALL!$B$1:$U$39,3,FALSE)),"(unc)",VLOOKUP(TRIM(B584),ALL!$B$1:$U$39,3,FALSE))</f>
        <v>(unc)</v>
      </c>
      <c r="B584" s="99" t="s">
        <v>6647</v>
      </c>
      <c r="C584" s="10" t="s">
        <v>6859</v>
      </c>
      <c r="D584" s="34">
        <v>2022</v>
      </c>
    </row>
    <row r="585" spans="1:4">
      <c r="A585" s="34" t="str">
        <f>IF(ISERROR(VLOOKUP(TRIM(B585),ALL!$B$1:$U$39,3,FALSE)),"(unc)",VLOOKUP(TRIM(B585),ALL!$B$1:$U$39,3,FALSE))</f>
        <v>(unc)</v>
      </c>
      <c r="B585" s="99" t="s">
        <v>8178</v>
      </c>
      <c r="C585" s="10" t="s">
        <v>6859</v>
      </c>
      <c r="D585" s="34">
        <v>2022</v>
      </c>
    </row>
    <row r="586" spans="1:4">
      <c r="A586" s="34" t="str">
        <f>IF(ISERROR(VLOOKUP(TRIM(B586),ALL!$B$1:$U$39,3,FALSE)),"(unc)",VLOOKUP(TRIM(B586),ALL!$B$1:$U$39,3,FALSE))</f>
        <v>(unc)</v>
      </c>
      <c r="B586" s="99" t="s">
        <v>6562</v>
      </c>
      <c r="C586" s="10" t="s">
        <v>8249</v>
      </c>
      <c r="D586" s="34">
        <v>2022</v>
      </c>
    </row>
    <row r="587" spans="1:4">
      <c r="A587" s="34" t="str">
        <f>IF(ISERROR(VLOOKUP(TRIM(B587),ALL!$B$1:$U$39,3,FALSE)),"(unc)",VLOOKUP(TRIM(B587),ALL!$B$1:$U$39,3,FALSE))</f>
        <v>(unc)</v>
      </c>
      <c r="B587" s="99" t="s">
        <v>7208</v>
      </c>
      <c r="C587" s="10" t="s">
        <v>8249</v>
      </c>
      <c r="D587" s="34">
        <v>2022</v>
      </c>
    </row>
    <row r="588" spans="1:4">
      <c r="A588" s="34" t="str">
        <f>IF(ISERROR(VLOOKUP(TRIM(B588),ALL!$B$1:$U$39,3,FALSE)),"(unc)",VLOOKUP(TRIM(B588),ALL!$B$1:$U$39,3,FALSE))</f>
        <v>(unc)</v>
      </c>
      <c r="B588" s="99" t="s">
        <v>6570</v>
      </c>
      <c r="C588" s="10" t="s">
        <v>6344</v>
      </c>
      <c r="D588" s="34">
        <v>2022</v>
      </c>
    </row>
    <row r="589" spans="1:4">
      <c r="A589" s="34" t="str">
        <f>IF(ISERROR(VLOOKUP(TRIM(B589),ALL!$B$1:$U$39,3,FALSE)),"(unc)",VLOOKUP(TRIM(B589),ALL!$B$1:$U$39,3,FALSE))</f>
        <v>(unc)</v>
      </c>
      <c r="B589" s="99" t="s">
        <v>7992</v>
      </c>
      <c r="C589" s="10" t="s">
        <v>4840</v>
      </c>
      <c r="D589" s="34">
        <v>2022</v>
      </c>
    </row>
    <row r="590" spans="1:4">
      <c r="A590" s="34" t="str">
        <f>IF(ISERROR(VLOOKUP(TRIM(B590),ALL!$B$1:$U$39,3,FALSE)),"(unc)",VLOOKUP(TRIM(B590),ALL!$B$1:$U$39,3,FALSE))</f>
        <v>(unc)</v>
      </c>
      <c r="B590" s="99" t="s">
        <v>6510</v>
      </c>
      <c r="C590" s="10" t="s">
        <v>1785</v>
      </c>
      <c r="D590" s="34">
        <v>2022</v>
      </c>
    </row>
    <row r="591" spans="1:4">
      <c r="A591" s="34" t="str">
        <f>IF(ISERROR(VLOOKUP(TRIM(B591),ALL!$B$1:$U$39,3,FALSE)),"(unc)",VLOOKUP(TRIM(B591),ALL!$B$1:$U$39,3,FALSE))</f>
        <v>(unc)</v>
      </c>
      <c r="B591" s="99" t="s">
        <v>921</v>
      </c>
      <c r="C591" s="10" t="s">
        <v>4801</v>
      </c>
      <c r="D591" s="34">
        <v>2022</v>
      </c>
    </row>
    <row r="592" spans="1:4">
      <c r="A592" s="34" t="str">
        <f>IF(ISERROR(VLOOKUP(TRIM(B592),ALL!$B$1:$U$39,3,FALSE)),"(unc)",VLOOKUP(TRIM(B592),ALL!$B$1:$U$39,3,FALSE))</f>
        <v>(unc)</v>
      </c>
      <c r="B592" s="99" t="s">
        <v>8812</v>
      </c>
      <c r="C592" s="10" t="s">
        <v>8248</v>
      </c>
      <c r="D592" s="34">
        <v>2022</v>
      </c>
    </row>
    <row r="593" spans="1:4">
      <c r="A593" s="34" t="str">
        <f>IF(ISERROR(VLOOKUP(TRIM(B593),ALL!$B$1:$U$39,3,FALSE)),"(unc)",VLOOKUP(TRIM(B593),ALL!$B$1:$U$39,3,FALSE))</f>
        <v>CB ^</v>
      </c>
      <c r="B593" s="99" t="s">
        <v>6566</v>
      </c>
      <c r="C593" s="10" t="s">
        <v>8249</v>
      </c>
      <c r="D593" s="34">
        <v>2022</v>
      </c>
    </row>
    <row r="594" spans="1:4">
      <c r="A594" s="34" t="str">
        <f>IF(ISERROR(VLOOKUP(TRIM(B594),ALL!$B$1:$U$39,3,FALSE)),"(unc)",VLOOKUP(TRIM(B594),ALL!$B$1:$U$39,3,FALSE))</f>
        <v>(unc)</v>
      </c>
      <c r="B594" s="99" t="s">
        <v>4389</v>
      </c>
      <c r="C594" s="10" t="s">
        <v>6344</v>
      </c>
      <c r="D594" s="34">
        <v>2022</v>
      </c>
    </row>
    <row r="595" spans="1:4">
      <c r="A595" s="34" t="str">
        <f>IF(ISERROR(VLOOKUP(TRIM(B595),ALL!$B$1:$U$39,3,FALSE)),"(unc)",VLOOKUP(TRIM(B595),ALL!$B$1:$U$39,3,FALSE))</f>
        <v>(unc)</v>
      </c>
      <c r="B595" s="99" t="s">
        <v>5640</v>
      </c>
      <c r="C595" s="10" t="s">
        <v>1785</v>
      </c>
      <c r="D595" s="34">
        <v>2022</v>
      </c>
    </row>
    <row r="596" spans="1:4">
      <c r="A596" s="34" t="str">
        <f>IF(ISERROR(VLOOKUP(TRIM(B596),ALL!$B$1:$U$39,3,FALSE)),"(unc)",VLOOKUP(TRIM(B596),ALL!$B$1:$U$39,3,FALSE))</f>
        <v>(unc)</v>
      </c>
      <c r="B596" s="99" t="s">
        <v>8221</v>
      </c>
      <c r="C596" s="10" t="s">
        <v>1785</v>
      </c>
      <c r="D596" s="34">
        <v>2022</v>
      </c>
    </row>
    <row r="597" spans="1:4">
      <c r="A597" s="34" t="str">
        <f>IF(ISERROR(VLOOKUP(TRIM(B597),ALL!$B$1:$U$39,3,FALSE)),"(unc)",VLOOKUP(TRIM(B597),ALL!$B$1:$U$39,3,FALSE))</f>
        <v>(unc)</v>
      </c>
      <c r="B597" s="99" t="s">
        <v>7911</v>
      </c>
      <c r="C597" s="10" t="s">
        <v>1785</v>
      </c>
      <c r="D597" s="34">
        <v>2022</v>
      </c>
    </row>
    <row r="598" spans="1:4">
      <c r="A598" s="34" t="str">
        <f>IF(ISERROR(VLOOKUP(TRIM(B598),ALL!$B$1:$U$39,3,FALSE)),"(unc)",VLOOKUP(TRIM(B598),ALL!$B$1:$U$39,3,FALSE))</f>
        <v>(unc)</v>
      </c>
      <c r="B598" s="99" t="s">
        <v>6624</v>
      </c>
      <c r="C598" s="10" t="s">
        <v>9398</v>
      </c>
      <c r="D598" s="34">
        <v>2022</v>
      </c>
    </row>
    <row r="599" spans="1:4">
      <c r="A599" s="34" t="str">
        <f>IF(ISERROR(VLOOKUP(TRIM(B599),ALL!$B$1:$U$39,3,FALSE)),"(unc)",VLOOKUP(TRIM(B599),ALL!$B$1:$U$39,3,FALSE))</f>
        <v>(unc)</v>
      </c>
      <c r="B599" s="99" t="s">
        <v>8874</v>
      </c>
      <c r="C599" s="10" t="s">
        <v>9439</v>
      </c>
      <c r="D599" s="34">
        <v>2022</v>
      </c>
    </row>
    <row r="600" spans="1:4">
      <c r="A600" s="34" t="str">
        <f>IF(ISERROR(VLOOKUP(TRIM(B600),ALL!$B$1:$U$39,3,FALSE)),"(unc)",VLOOKUP(TRIM(B600),ALL!$B$1:$U$39,3,FALSE))</f>
        <v>(unc)</v>
      </c>
      <c r="B600" s="99" t="s">
        <v>6765</v>
      </c>
      <c r="C600" s="10" t="s">
        <v>8249</v>
      </c>
      <c r="D600" s="34">
        <v>2022</v>
      </c>
    </row>
    <row r="601" spans="1:4">
      <c r="A601" s="34" t="str">
        <f>IF(ISERROR(VLOOKUP(TRIM(B601),ALL!$B$1:$U$39,3,FALSE)),"(unc)",VLOOKUP(TRIM(B601),ALL!$B$1:$U$39,3,FALSE))</f>
        <v>(unc)</v>
      </c>
      <c r="B601" s="99"/>
      <c r="C601" s="10"/>
      <c r="D601" s="34">
        <v>2022</v>
      </c>
    </row>
    <row r="602" spans="1:4">
      <c r="A602" s="34" t="s">
        <v>9872</v>
      </c>
      <c r="B602" s="99"/>
      <c r="C602" s="10"/>
      <c r="D602" s="34">
        <v>2022</v>
      </c>
    </row>
    <row r="603" spans="1:4">
      <c r="A603" s="34" t="str">
        <f>IF(ISERROR(VLOOKUP(TRIM(B603),ALL!$B$1:$U$39,3,FALSE)),"(unc)",VLOOKUP(TRIM(B603),ALL!$B$1:$U$39,3,FALSE))</f>
        <v>(unc)</v>
      </c>
      <c r="B603" s="99" t="s">
        <v>7978</v>
      </c>
      <c r="C603" s="10" t="s">
        <v>3742</v>
      </c>
      <c r="D603" s="34">
        <v>2022</v>
      </c>
    </row>
    <row r="604" spans="1:4">
      <c r="A604" s="34" t="str">
        <f>IF(ISERROR(VLOOKUP(TRIM(B604),ALL!$B$1:$U$39,3,FALSE)),"(unc)",VLOOKUP(TRIM(B604),ALL!$B$1:$U$39,3,FALSE))</f>
        <v>(unc)</v>
      </c>
      <c r="B604" s="99" t="s">
        <v>362</v>
      </c>
      <c r="C604" s="10" t="s">
        <v>4840</v>
      </c>
      <c r="D604" s="34">
        <v>2021</v>
      </c>
    </row>
    <row r="605" spans="1:4">
      <c r="A605" s="34" t="str">
        <f>IF(ISERROR(VLOOKUP(TRIM(B605),ALL!$B$1:$U$39,3,FALSE)),"(unc)",VLOOKUP(TRIM(B605),ALL!$B$1:$U$39,3,FALSE))</f>
        <v>(unc)</v>
      </c>
      <c r="B605" s="99" t="s">
        <v>3966</v>
      </c>
      <c r="C605" s="10" t="s">
        <v>4840</v>
      </c>
      <c r="D605" s="34">
        <v>2021</v>
      </c>
    </row>
    <row r="606" spans="1:4">
      <c r="A606" s="34" t="str">
        <f>IF(ISERROR(VLOOKUP(TRIM(B606),ALL!$B$1:$U$39,3,FALSE)),"(unc)",VLOOKUP(TRIM(B606),ALL!$B$1:$U$39,3,FALSE))</f>
        <v>(unc)</v>
      </c>
      <c r="B606" s="99" t="s">
        <v>2683</v>
      </c>
      <c r="C606" s="10" t="s">
        <v>4840</v>
      </c>
      <c r="D606" s="34">
        <v>2021</v>
      </c>
    </row>
    <row r="607" spans="1:4">
      <c r="A607" s="34" t="str">
        <f>IF(ISERROR(VLOOKUP(TRIM(B607),ALL!$B$1:$U$39,3,FALSE)),"(unc)",VLOOKUP(TRIM(B607),ALL!$B$1:$U$39,3,FALSE))</f>
        <v>(unc)</v>
      </c>
      <c r="B607" s="99" t="s">
        <v>7387</v>
      </c>
      <c r="C607" s="10" t="s">
        <v>4840</v>
      </c>
      <c r="D607" s="34">
        <v>2021</v>
      </c>
    </row>
    <row r="608" spans="1:4">
      <c r="A608" s="34" t="str">
        <f>IF(ISERROR(VLOOKUP(TRIM(B608),ALL!$B$1:$U$39,3,FALSE)),"(unc)",VLOOKUP(TRIM(B608),ALL!$B$1:$U$39,3,FALSE))</f>
        <v>(unc)</v>
      </c>
      <c r="B608" s="99" t="s">
        <v>4000</v>
      </c>
      <c r="C608" s="10" t="s">
        <v>4840</v>
      </c>
      <c r="D608" s="34">
        <v>2021</v>
      </c>
    </row>
    <row r="609" spans="1:4">
      <c r="A609" s="34" t="str">
        <f>IF(ISERROR(VLOOKUP(TRIM(B609),ALL!$B$1:$U$39,3,FALSE)),"(unc)",VLOOKUP(TRIM(B609),ALL!$B$1:$U$39,3,FALSE))</f>
        <v>(unc)</v>
      </c>
      <c r="B609" s="99" t="s">
        <v>5176</v>
      </c>
      <c r="C609" s="10" t="s">
        <v>1785</v>
      </c>
      <c r="D609" s="34">
        <v>2021</v>
      </c>
    </row>
    <row r="610" spans="1:4">
      <c r="A610" s="34" t="str">
        <f>IF(ISERROR(VLOOKUP(TRIM(B610),ALL!$B$1:$U$39,3,FALSE)),"(unc)",VLOOKUP(TRIM(B610),ALL!$B$1:$U$39,3,FALSE))</f>
        <v>(unc)</v>
      </c>
      <c r="B610" s="99" t="s">
        <v>4531</v>
      </c>
      <c r="C610" s="10" t="s">
        <v>1785</v>
      </c>
      <c r="D610" s="34">
        <v>2021</v>
      </c>
    </row>
    <row r="611" spans="1:4">
      <c r="A611" s="34" t="str">
        <f>IF(ISERROR(VLOOKUP(TRIM(B611),ALL!$B$1:$U$39,3,FALSE)),"(unc)",VLOOKUP(TRIM(B611),ALL!$B$1:$U$39,3,FALSE))</f>
        <v>(unc)</v>
      </c>
      <c r="B611" s="99" t="s">
        <v>4484</v>
      </c>
      <c r="C611" s="10" t="s">
        <v>1785</v>
      </c>
      <c r="D611" s="34">
        <v>2021</v>
      </c>
    </row>
    <row r="612" spans="1:4">
      <c r="A612" s="34" t="str">
        <f>IF(ISERROR(VLOOKUP(TRIM(B612),ALL!$B$1:$U$39,3,FALSE)),"(unc)",VLOOKUP(TRIM(B612),ALL!$B$1:$U$39,3,FALSE))</f>
        <v>(unc)</v>
      </c>
      <c r="B612" s="99" t="s">
        <v>5725</v>
      </c>
      <c r="C612" s="10" t="s">
        <v>1785</v>
      </c>
      <c r="D612" s="34">
        <v>2021</v>
      </c>
    </row>
    <row r="613" spans="1:4">
      <c r="A613" s="34" t="str">
        <f>IF(ISERROR(VLOOKUP(TRIM(B613),ALL!$B$1:$U$39,3,FALSE)),"(unc)",VLOOKUP(TRIM(B613),ALL!$B$1:$U$39,3,FALSE))</f>
        <v>(unc)</v>
      </c>
      <c r="B613" s="99" t="s">
        <v>108</v>
      </c>
      <c r="C613" s="10" t="s">
        <v>1785</v>
      </c>
      <c r="D613" s="34">
        <v>2021</v>
      </c>
    </row>
    <row r="614" spans="1:4">
      <c r="A614" s="34" t="str">
        <f>IF(ISERROR(VLOOKUP(TRIM(B614),ALL!$B$1:$U$39,3,FALSE)),"(unc)",VLOOKUP(TRIM(B614),ALL!$B$1:$U$39,3,FALSE))</f>
        <v>(unc)</v>
      </c>
      <c r="B614" s="99" t="s">
        <v>7115</v>
      </c>
      <c r="C614" s="10" t="s">
        <v>1785</v>
      </c>
      <c r="D614" s="34">
        <v>2021</v>
      </c>
    </row>
    <row r="615" spans="1:4">
      <c r="A615" s="34" t="str">
        <f>IF(ISERROR(VLOOKUP(TRIM(B615),ALL!$B$1:$U$39,3,FALSE)),"(unc)",VLOOKUP(TRIM(B615),ALL!$B$1:$U$39,3,FALSE))</f>
        <v>(unc)</v>
      </c>
      <c r="B615" s="99" t="s">
        <v>7356</v>
      </c>
      <c r="C615" s="10" t="s">
        <v>3742</v>
      </c>
      <c r="D615" s="34">
        <v>2021</v>
      </c>
    </row>
    <row r="616" spans="1:4">
      <c r="A616" s="34" t="str">
        <f>IF(ISERROR(VLOOKUP(TRIM(B616),ALL!$B$1:$U$39,3,FALSE)),"(unc)",VLOOKUP(TRIM(B616),ALL!$B$1:$U$39,3,FALSE))</f>
        <v>(unc)</v>
      </c>
      <c r="B616" s="99" t="s">
        <v>7309</v>
      </c>
      <c r="C616" s="10" t="s">
        <v>3742</v>
      </c>
      <c r="D616" s="34">
        <v>2021</v>
      </c>
    </row>
    <row r="617" spans="1:4">
      <c r="A617" s="34" t="str">
        <f>IF(ISERROR(VLOOKUP(TRIM(B617),ALL!$B$1:$U$39,3,FALSE)),"(unc)",VLOOKUP(TRIM(B617),ALL!$B$1:$U$39,3,FALSE))</f>
        <v>(unc)</v>
      </c>
      <c r="B617" s="99" t="s">
        <v>6715</v>
      </c>
      <c r="C617" s="10" t="s">
        <v>3191</v>
      </c>
      <c r="D617" s="34">
        <v>2021</v>
      </c>
    </row>
    <row r="618" spans="1:4">
      <c r="A618" s="34" t="str">
        <f>IF(ISERROR(VLOOKUP(TRIM(B618),ALL!$B$1:$U$39,3,FALSE)),"(unc)",VLOOKUP(TRIM(B618),ALL!$B$1:$U$39,3,FALSE))</f>
        <v>(unc)</v>
      </c>
      <c r="B618" s="99" t="s">
        <v>3846</v>
      </c>
      <c r="C618" s="10" t="s">
        <v>3191</v>
      </c>
      <c r="D618" s="34">
        <v>2021</v>
      </c>
    </row>
    <row r="619" spans="1:4">
      <c r="A619" s="34" t="str">
        <f>IF(ISERROR(VLOOKUP(TRIM(B619),ALL!$B$1:$U$39,3,FALSE)),"(unc)",VLOOKUP(TRIM(B619),ALL!$B$1:$U$39,3,FALSE))</f>
        <v>(unc)</v>
      </c>
      <c r="B619" s="99" t="s">
        <v>4087</v>
      </c>
      <c r="C619" s="10" t="s">
        <v>3191</v>
      </c>
      <c r="D619" s="34">
        <v>2021</v>
      </c>
    </row>
    <row r="620" spans="1:4">
      <c r="A620" s="34" t="str">
        <f>IF(ISERROR(VLOOKUP(TRIM(B620),ALL!$B$1:$U$39,3,FALSE)),"(unc)",VLOOKUP(TRIM(B620),ALL!$B$1:$U$39,3,FALSE))</f>
        <v>(unc)</v>
      </c>
      <c r="B620" s="99" t="s">
        <v>5497</v>
      </c>
      <c r="C620" s="10" t="s">
        <v>3742</v>
      </c>
      <c r="D620" s="34">
        <v>2021</v>
      </c>
    </row>
    <row r="621" spans="1:4">
      <c r="A621" s="34" t="str">
        <f>IF(ISERROR(VLOOKUP(TRIM(B621),ALL!$B$1:$U$39,3,FALSE)),"(unc)",VLOOKUP(TRIM(B621),ALL!$B$1:$U$39,3,FALSE))</f>
        <v>(unc)</v>
      </c>
      <c r="B621" s="99" t="s">
        <v>4069</v>
      </c>
      <c r="C621" s="10" t="s">
        <v>6314</v>
      </c>
      <c r="D621" s="34">
        <v>2021</v>
      </c>
    </row>
    <row r="622" spans="1:4">
      <c r="A622" s="34" t="str">
        <f>IF(ISERROR(VLOOKUP(TRIM(B622),ALL!$B$1:$U$39,3,FALSE)),"(unc)",VLOOKUP(TRIM(B622),ALL!$B$1:$U$39,3,FALSE))</f>
        <v>(unc)</v>
      </c>
      <c r="B622" s="99" t="s">
        <v>6721</v>
      </c>
      <c r="C622" s="10" t="s">
        <v>3742</v>
      </c>
      <c r="D622" s="34">
        <v>2021</v>
      </c>
    </row>
    <row r="623" spans="1:4">
      <c r="A623" s="34" t="str">
        <f>IF(ISERROR(VLOOKUP(TRIM(B623),ALL!$B$1:$U$39,3,FALSE)),"(unc)",VLOOKUP(TRIM(B623),ALL!$B$1:$U$39,3,FALSE))</f>
        <v>(unc)</v>
      </c>
      <c r="B623" s="99" t="s">
        <v>5736</v>
      </c>
      <c r="C623" s="10" t="s">
        <v>3742</v>
      </c>
      <c r="D623" s="34">
        <v>2021</v>
      </c>
    </row>
    <row r="624" spans="1:4">
      <c r="A624" s="34" t="str">
        <f>IF(ISERROR(VLOOKUP(TRIM(B624),ALL!$B$1:$U$39,3,FALSE)),"(unc)",VLOOKUP(TRIM(B624),ALL!$B$1:$U$39,3,FALSE))</f>
        <v>(unc)</v>
      </c>
      <c r="B624" s="99" t="s">
        <v>4548</v>
      </c>
      <c r="C624" s="10" t="s">
        <v>3817</v>
      </c>
      <c r="D624" s="34">
        <v>2021</v>
      </c>
    </row>
    <row r="625" spans="1:4">
      <c r="A625" s="34" t="str">
        <f>IF(ISERROR(VLOOKUP(TRIM(B625),ALL!$B$1:$U$39,3,FALSE)),"(unc)",VLOOKUP(TRIM(B625),ALL!$B$1:$U$39,3,FALSE))</f>
        <v>(unc)</v>
      </c>
      <c r="B625" s="99" t="s">
        <v>5171</v>
      </c>
      <c r="C625" s="10" t="s">
        <v>3817</v>
      </c>
      <c r="D625" s="34">
        <v>2021</v>
      </c>
    </row>
    <row r="626" spans="1:4">
      <c r="A626" s="34" t="str">
        <f>IF(ISERROR(VLOOKUP(TRIM(B626),ALL!$B$1:$U$39,3,FALSE)),"(unc)",VLOOKUP(TRIM(B626),ALL!$B$1:$U$39,3,FALSE))</f>
        <v>(unc)</v>
      </c>
      <c r="B626" s="99" t="s">
        <v>4485</v>
      </c>
      <c r="C626" s="10" t="s">
        <v>3729</v>
      </c>
      <c r="D626" s="34">
        <v>2021</v>
      </c>
    </row>
    <row r="627" spans="1:4">
      <c r="A627" s="34" t="str">
        <f>IF(ISERROR(VLOOKUP(TRIM(B627),ALL!$B$1:$U$39,3,FALSE)),"(unc)",VLOOKUP(TRIM(B627),ALL!$B$1:$U$39,3,FALSE))</f>
        <v>(unc)</v>
      </c>
      <c r="B627" s="99" t="s">
        <v>6701</v>
      </c>
      <c r="C627" s="10" t="s">
        <v>3729</v>
      </c>
      <c r="D627" s="34">
        <v>2021</v>
      </c>
    </row>
    <row r="628" spans="1:4">
      <c r="A628" s="34" t="str">
        <f>IF(ISERROR(VLOOKUP(TRIM(B628),ALL!$B$1:$U$39,3,FALSE)),"(unc)",VLOOKUP(TRIM(B628),ALL!$B$1:$U$39,3,FALSE))</f>
        <v>(unc)</v>
      </c>
      <c r="B628" s="99" t="s">
        <v>6534</v>
      </c>
      <c r="C628" s="10" t="s">
        <v>3729</v>
      </c>
      <c r="D628" s="34">
        <v>2021</v>
      </c>
    </row>
    <row r="629" spans="1:4">
      <c r="A629" s="34" t="str">
        <f>IF(ISERROR(VLOOKUP(TRIM(B629),ALL!$B$1:$U$39,3,FALSE)),"(unc)",VLOOKUP(TRIM(B629),ALL!$B$1:$U$39,3,FALSE))</f>
        <v>(unc)</v>
      </c>
      <c r="B629" s="99" t="s">
        <v>7181</v>
      </c>
      <c r="C629" s="10" t="s">
        <v>3729</v>
      </c>
      <c r="D629" s="34">
        <v>2021</v>
      </c>
    </row>
    <row r="630" spans="1:4">
      <c r="A630" s="34" t="str">
        <f>IF(ISERROR(VLOOKUP(TRIM(B630),ALL!$B$1:$U$39,3,FALSE)),"(unc)",VLOOKUP(TRIM(B630),ALL!$B$1:$U$39,3,FALSE))</f>
        <v>(unc)</v>
      </c>
      <c r="B630" s="99" t="s">
        <v>5688</v>
      </c>
      <c r="C630" s="10" t="s">
        <v>6314</v>
      </c>
      <c r="D630" s="34">
        <v>2021</v>
      </c>
    </row>
    <row r="631" spans="1:4">
      <c r="A631" s="34" t="str">
        <f>IF(ISERROR(VLOOKUP(TRIM(B631),ALL!$B$1:$U$39,3,FALSE)),"(unc)",VLOOKUP(TRIM(B631),ALL!$B$1:$U$39,3,FALSE))</f>
        <v>(unc)</v>
      </c>
      <c r="B631" s="99" t="s">
        <v>6738</v>
      </c>
      <c r="C631" s="10" t="s">
        <v>6314</v>
      </c>
      <c r="D631" s="34">
        <v>2021</v>
      </c>
    </row>
    <row r="632" spans="1:4">
      <c r="A632" s="34" t="str">
        <f>IF(ISERROR(VLOOKUP(TRIM(B632),ALL!$B$1:$U$39,3,FALSE)),"(unc)",VLOOKUP(TRIM(B632),ALL!$B$1:$U$39,3,FALSE))</f>
        <v>(unc)</v>
      </c>
      <c r="B632" s="99" t="s">
        <v>4536</v>
      </c>
      <c r="C632" s="10" t="s">
        <v>6314</v>
      </c>
      <c r="D632" s="34">
        <v>2021</v>
      </c>
    </row>
    <row r="633" spans="1:4">
      <c r="A633" s="34" t="str">
        <f>IF(ISERROR(VLOOKUP(TRIM(B633),ALL!$B$1:$U$39,3,FALSE)),"(unc)",VLOOKUP(TRIM(B633),ALL!$B$1:$U$39,3,FALSE))</f>
        <v>(unc)</v>
      </c>
      <c r="B633" s="99" t="s">
        <v>3756</v>
      </c>
      <c r="C633" s="10" t="s">
        <v>6314</v>
      </c>
      <c r="D633" s="34">
        <v>2021</v>
      </c>
    </row>
    <row r="634" spans="1:4">
      <c r="A634" s="34" t="str">
        <f>IF(ISERROR(VLOOKUP(TRIM(B634),ALL!$B$1:$U$39,3,FALSE)),"(unc)",VLOOKUP(TRIM(B634),ALL!$B$1:$U$39,3,FALSE))</f>
        <v>(unc)</v>
      </c>
      <c r="B634" s="99" t="s">
        <v>5483</v>
      </c>
      <c r="C634" s="10" t="s">
        <v>6314</v>
      </c>
      <c r="D634" s="34">
        <v>2021</v>
      </c>
    </row>
    <row r="635" spans="1:4">
      <c r="A635" s="34" t="str">
        <f>IF(ISERROR(VLOOKUP(TRIM(B635),ALL!$B$1:$U$39,3,FALSE)),"(unc)",VLOOKUP(TRIM(B635),ALL!$B$1:$U$39,3,FALSE))</f>
        <v>(unc)</v>
      </c>
      <c r="B635" s="99" t="s">
        <v>6554</v>
      </c>
      <c r="C635" s="10" t="s">
        <v>6314</v>
      </c>
      <c r="D635" s="34">
        <v>2021</v>
      </c>
    </row>
    <row r="636" spans="1:4">
      <c r="A636" s="34" t="str">
        <f>IF(ISERROR(VLOOKUP(TRIM(B636),ALL!$B$1:$U$39,3,FALSE)),"(unc)",VLOOKUP(TRIM(B636),ALL!$B$1:$U$39,3,FALSE))</f>
        <v>(unc)</v>
      </c>
      <c r="B636" s="99" t="s">
        <v>6171</v>
      </c>
      <c r="C636" s="10" t="s">
        <v>6314</v>
      </c>
      <c r="D636" s="34">
        <v>2021</v>
      </c>
    </row>
    <row r="637" spans="1:4">
      <c r="A637" s="34" t="str">
        <f>IF(ISERROR(VLOOKUP(TRIM(B637),ALL!$B$1:$U$39,3,FALSE)),"(unc)",VLOOKUP(TRIM(B637),ALL!$B$1:$U$39,3,FALSE))</f>
        <v>(unc)</v>
      </c>
      <c r="B637" s="99" t="s">
        <v>6626</v>
      </c>
      <c r="C637" s="10" t="s">
        <v>6314</v>
      </c>
      <c r="D637" s="34">
        <v>2021</v>
      </c>
    </row>
    <row r="638" spans="1:4">
      <c r="A638" s="34" t="str">
        <f>IF(ISERROR(VLOOKUP(TRIM(B638),ALL!$B$1:$U$39,3,FALSE)),"(unc)",VLOOKUP(TRIM(B638),ALL!$B$1:$U$39,3,FALSE))</f>
        <v>(unc)</v>
      </c>
      <c r="B638" s="99" t="s">
        <v>3338</v>
      </c>
      <c r="C638" s="10" t="s">
        <v>6314</v>
      </c>
      <c r="D638" s="34">
        <v>2021</v>
      </c>
    </row>
    <row r="639" spans="1:4">
      <c r="A639" s="34" t="str">
        <f>IF(ISERROR(VLOOKUP(TRIM(B639),ALL!$B$1:$U$39,3,FALSE)),"(unc)",VLOOKUP(TRIM(B639),ALL!$B$1:$U$39,3,FALSE))</f>
        <v>(unc)</v>
      </c>
      <c r="B639" s="99" t="s">
        <v>5470</v>
      </c>
      <c r="C639" s="10" t="s">
        <v>6314</v>
      </c>
      <c r="D639" s="34">
        <v>2021</v>
      </c>
    </row>
    <row r="640" spans="1:4">
      <c r="A640" s="34" t="str">
        <f>IF(ISERROR(VLOOKUP(TRIM(B640),ALL!$B$1:$U$39,3,FALSE)),"(unc)",VLOOKUP(TRIM(B640),ALL!$B$1:$U$39,3,FALSE))</f>
        <v>(unc)</v>
      </c>
      <c r="B640" s="99" t="s">
        <v>3844</v>
      </c>
      <c r="C640" s="10" t="s">
        <v>6314</v>
      </c>
      <c r="D640" s="34">
        <v>2021</v>
      </c>
    </row>
    <row r="641" spans="1:4">
      <c r="A641" s="34" t="str">
        <f>IF(ISERROR(VLOOKUP(TRIM(B641),ALL!$B$1:$U$39,3,FALSE)),"(unc)",VLOOKUP(TRIM(B641),ALL!$B$1:$U$39,3,FALSE))</f>
        <v>(unc)</v>
      </c>
      <c r="B641" s="99" t="s">
        <v>195</v>
      </c>
      <c r="C641" s="10" t="s">
        <v>6314</v>
      </c>
      <c r="D641" s="34">
        <v>2021</v>
      </c>
    </row>
    <row r="642" spans="1:4">
      <c r="A642" s="34" t="str">
        <f>IF(ISERROR(VLOOKUP(TRIM(B642),ALL!$B$1:$U$39,3,FALSE)),"(unc)",VLOOKUP(TRIM(B642),ALL!$B$1:$U$39,3,FALSE))</f>
        <v>(unc)</v>
      </c>
      <c r="B642" s="99" t="s">
        <v>4633</v>
      </c>
      <c r="C642" s="10" t="s">
        <v>4802</v>
      </c>
      <c r="D642" s="34">
        <v>2021</v>
      </c>
    </row>
    <row r="643" spans="1:4">
      <c r="A643" s="34" t="str">
        <f>IF(ISERROR(VLOOKUP(TRIM(B643),ALL!$B$1:$U$39,3,FALSE)),"(unc)",VLOOKUP(TRIM(B643),ALL!$B$1:$U$39,3,FALSE))</f>
        <v>(unc)</v>
      </c>
      <c r="B643" s="99" t="s">
        <v>5088</v>
      </c>
      <c r="C643" s="10" t="s">
        <v>4802</v>
      </c>
      <c r="D643" s="34">
        <v>2021</v>
      </c>
    </row>
    <row r="644" spans="1:4">
      <c r="A644" s="34" t="str">
        <f>IF(ISERROR(VLOOKUP(TRIM(B644),ALL!$B$1:$U$39,3,FALSE)),"(unc)",VLOOKUP(TRIM(B644),ALL!$B$1:$U$39,3,FALSE))</f>
        <v>(unc)</v>
      </c>
      <c r="B644" s="99" t="s">
        <v>506</v>
      </c>
      <c r="C644" s="10" t="s">
        <v>4802</v>
      </c>
      <c r="D644" s="34">
        <v>2021</v>
      </c>
    </row>
    <row r="645" spans="1:4">
      <c r="A645" s="34" t="str">
        <f>IF(ISERROR(VLOOKUP(TRIM(B645),ALL!$B$1:$U$39,3,FALSE)),"(unc)",VLOOKUP(TRIM(B645),ALL!$B$1:$U$39,3,FALSE))</f>
        <v>(unc)</v>
      </c>
      <c r="B645" s="99" t="s">
        <v>6103</v>
      </c>
      <c r="C645" s="10" t="s">
        <v>4802</v>
      </c>
      <c r="D645" s="34">
        <v>2021</v>
      </c>
    </row>
    <row r="646" spans="1:4">
      <c r="A646" s="34" t="str">
        <f>IF(ISERROR(VLOOKUP(TRIM(B646),ALL!$B$1:$U$39,3,FALSE)),"(unc)",VLOOKUP(TRIM(B646),ALL!$B$1:$U$39,3,FALSE))</f>
        <v>(unc)</v>
      </c>
      <c r="B646" s="99" t="s">
        <v>5014</v>
      </c>
      <c r="C646" s="10" t="s">
        <v>4802</v>
      </c>
      <c r="D646" s="34">
        <v>2021</v>
      </c>
    </row>
    <row r="647" spans="1:4">
      <c r="A647" s="34" t="str">
        <f>IF(ISERROR(VLOOKUP(TRIM(B647),ALL!$B$1:$U$39,3,FALSE)),"(unc)",VLOOKUP(TRIM(B647),ALL!$B$1:$U$39,3,FALSE))</f>
        <v>(unc)</v>
      </c>
      <c r="B647" s="99" t="s">
        <v>4572</v>
      </c>
      <c r="C647" s="10" t="s">
        <v>4802</v>
      </c>
      <c r="D647" s="34">
        <v>2021</v>
      </c>
    </row>
    <row r="648" spans="1:4">
      <c r="A648" s="34" t="s">
        <v>8660</v>
      </c>
      <c r="B648" s="99" t="s">
        <v>6778</v>
      </c>
      <c r="C648" s="10" t="s">
        <v>4802</v>
      </c>
      <c r="D648" s="34">
        <v>2021</v>
      </c>
    </row>
    <row r="649" spans="1:4">
      <c r="A649" s="34" t="str">
        <f>IF(ISERROR(VLOOKUP(TRIM(B649),ALL!$B$1:$U$39,3,FALSE)),"(unc)",VLOOKUP(TRIM(B649),ALL!$B$1:$U$39,3,FALSE))</f>
        <v>(unc)</v>
      </c>
      <c r="B649" s="99" t="s">
        <v>3562</v>
      </c>
      <c r="C649" s="10" t="s">
        <v>6344</v>
      </c>
      <c r="D649" s="34">
        <v>2021</v>
      </c>
    </row>
    <row r="650" spans="1:4">
      <c r="A650" s="34" t="str">
        <f>IF(ISERROR(VLOOKUP(TRIM(B650),ALL!$B$1:$U$39,3,FALSE)),"(unc)",VLOOKUP(TRIM(B650),ALL!$B$1:$U$39,3,FALSE))</f>
        <v>(unc)</v>
      </c>
      <c r="B650" s="99" t="s">
        <v>3916</v>
      </c>
      <c r="C650" s="10" t="s">
        <v>6344</v>
      </c>
      <c r="D650" s="34">
        <v>2021</v>
      </c>
    </row>
    <row r="651" spans="1:4">
      <c r="A651" s="34" t="str">
        <f>IF(ISERROR(VLOOKUP(TRIM(B651),ALL!$B$1:$U$39,3,FALSE)),"(unc)",VLOOKUP(TRIM(B651),ALL!$B$1:$U$39,3,FALSE))</f>
        <v>(unc)</v>
      </c>
      <c r="B651" s="99" t="s">
        <v>5708</v>
      </c>
      <c r="C651" s="10" t="s">
        <v>6344</v>
      </c>
      <c r="D651" s="34">
        <v>2021</v>
      </c>
    </row>
    <row r="652" spans="1:4">
      <c r="A652" s="34" t="str">
        <f>IF(ISERROR(VLOOKUP(TRIM(B652),ALL!$B$1:$U$39,3,FALSE)),"(unc)",VLOOKUP(TRIM(B652),ALL!$B$1:$U$39,3,FALSE))</f>
        <v>(unc)</v>
      </c>
      <c r="B652" s="99" t="s">
        <v>463</v>
      </c>
      <c r="C652" s="10" t="s">
        <v>6344</v>
      </c>
      <c r="D652" s="34">
        <v>2021</v>
      </c>
    </row>
    <row r="653" spans="1:4">
      <c r="A653" s="34" t="str">
        <f>IF(ISERROR(VLOOKUP(TRIM(B653),ALL!$B$1:$U$39,3,FALSE)),"(unc)",VLOOKUP(TRIM(B653),ALL!$B$1:$U$39,3,FALSE))</f>
        <v>(unc)</v>
      </c>
      <c r="B653" s="99" t="s">
        <v>4483</v>
      </c>
      <c r="C653" s="10" t="s">
        <v>6344</v>
      </c>
      <c r="D653" s="34">
        <v>2021</v>
      </c>
    </row>
    <row r="654" spans="1:4">
      <c r="A654" s="34" t="str">
        <f>IF(ISERROR(VLOOKUP(TRIM(B654),ALL!$B$1:$U$39,3,FALSE)),"(unc)",VLOOKUP(TRIM(B654),ALL!$B$1:$U$39,3,FALSE))</f>
        <v>(unc)</v>
      </c>
      <c r="B654" s="99" t="s">
        <v>6567</v>
      </c>
      <c r="C654" s="10" t="s">
        <v>6344</v>
      </c>
      <c r="D654" s="34">
        <v>2021</v>
      </c>
    </row>
    <row r="655" spans="1:4">
      <c r="A655" s="34" t="str">
        <f>IF(ISERROR(VLOOKUP(TRIM(B655),ALL!$B$1:$U$39,3,FALSE)),"(unc)",VLOOKUP(TRIM(B655),ALL!$B$1:$U$39,3,FALSE))</f>
        <v>(unc)</v>
      </c>
      <c r="B655" s="99" t="s">
        <v>6636</v>
      </c>
      <c r="C655" s="10" t="s">
        <v>6344</v>
      </c>
      <c r="D655" s="34">
        <v>2021</v>
      </c>
    </row>
    <row r="656" spans="1:4">
      <c r="A656" s="34" t="str">
        <f>IF(ISERROR(VLOOKUP(TRIM(B656),ALL!$B$1:$U$39,3,FALSE)),"(unc)",VLOOKUP(TRIM(B656),ALL!$B$1:$U$39,3,FALSE))</f>
        <v>(unc)</v>
      </c>
      <c r="B656" s="99" t="s">
        <v>5078</v>
      </c>
      <c r="C656" s="10" t="s">
        <v>6344</v>
      </c>
      <c r="D656" s="34">
        <v>2021</v>
      </c>
    </row>
    <row r="657" spans="1:4">
      <c r="A657" s="34" t="str">
        <f>IF(ISERROR(VLOOKUP(TRIM(B657),ALL!$B$1:$U$39,3,FALSE)),"(unc)",VLOOKUP(TRIM(B657),ALL!$B$1:$U$39,3,FALSE))</f>
        <v>(unc)</v>
      </c>
      <c r="B657" s="99" t="s">
        <v>4351</v>
      </c>
      <c r="C657" s="10" t="s">
        <v>6344</v>
      </c>
      <c r="D657" s="34">
        <v>2021</v>
      </c>
    </row>
    <row r="658" spans="1:4">
      <c r="A658" s="34" t="str">
        <f>IF(ISERROR(VLOOKUP(TRIM(B658),ALL!$B$1:$U$39,3,FALSE)),"(unc)",VLOOKUP(TRIM(B658),ALL!$B$1:$U$39,3,FALSE))</f>
        <v>(unc)</v>
      </c>
      <c r="B658" s="99" t="s">
        <v>6178</v>
      </c>
      <c r="C658" s="10" t="s">
        <v>6344</v>
      </c>
      <c r="D658" s="34">
        <v>2021</v>
      </c>
    </row>
    <row r="659" spans="1:4">
      <c r="A659" s="34" t="str">
        <f>IF(ISERROR(VLOOKUP(TRIM(B659),ALL!$B$1:$U$39,3,FALSE)),"(unc)",VLOOKUP(TRIM(B659),ALL!$B$1:$U$39,3,FALSE))</f>
        <v>(unc)</v>
      </c>
      <c r="B659" s="99" t="s">
        <v>5122</v>
      </c>
      <c r="C659" s="10" t="s">
        <v>6344</v>
      </c>
      <c r="D659" s="34">
        <v>2021</v>
      </c>
    </row>
    <row r="660" spans="1:4">
      <c r="A660" s="34" t="str">
        <f>IF(ISERROR(VLOOKUP(TRIM(B660),ALL!$B$1:$U$39,3,FALSE)),"(unc)",VLOOKUP(TRIM(B660),ALL!$B$1:$U$39,3,FALSE))</f>
        <v>(unc)</v>
      </c>
      <c r="B660" s="99" t="s">
        <v>7358</v>
      </c>
      <c r="C660" s="10" t="s">
        <v>6292</v>
      </c>
      <c r="D660" s="34">
        <v>2021</v>
      </c>
    </row>
    <row r="661" spans="1:4">
      <c r="A661" s="34" t="str">
        <f>IF(ISERROR(VLOOKUP(TRIM(B661),ALL!$B$1:$U$39,3,FALSE)),"(unc)",VLOOKUP(TRIM(B661),ALL!$B$1:$U$39,3,FALSE))</f>
        <v>(unc)</v>
      </c>
      <c r="B661" s="99" t="s">
        <v>5175</v>
      </c>
      <c r="C661" s="10" t="s">
        <v>6292</v>
      </c>
      <c r="D661" s="34">
        <v>2021</v>
      </c>
    </row>
    <row r="662" spans="1:4">
      <c r="A662" s="34" t="str">
        <f>IF(ISERROR(VLOOKUP(TRIM(B662),ALL!$B$1:$U$39,3,FALSE)),"(unc)",VLOOKUP(TRIM(B662),ALL!$B$1:$U$39,3,FALSE))</f>
        <v>(unc)</v>
      </c>
      <c r="B662" s="99" t="s">
        <v>4366</v>
      </c>
      <c r="C662" s="10" t="s">
        <v>6292</v>
      </c>
      <c r="D662" s="34">
        <v>2021</v>
      </c>
    </row>
    <row r="663" spans="1:4">
      <c r="A663" s="34" t="str">
        <f>IF(ISERROR(VLOOKUP(TRIM(B663),ALL!$B$1:$U$39,3,FALSE)),"(unc)",VLOOKUP(TRIM(B663),ALL!$B$1:$U$39,3,FALSE))</f>
        <v>(unc)</v>
      </c>
      <c r="B663" s="99" t="s">
        <v>4106</v>
      </c>
      <c r="C663" s="10" t="s">
        <v>6292</v>
      </c>
      <c r="D663" s="34">
        <v>2021</v>
      </c>
    </row>
    <row r="664" spans="1:4">
      <c r="A664" s="34" t="str">
        <f>IF(ISERROR(VLOOKUP(TRIM(B664),ALL!$B$1:$U$39,3,FALSE)),"(unc)",VLOOKUP(TRIM(B664),ALL!$B$1:$U$39,3,FALSE))</f>
        <v>(unc)</v>
      </c>
      <c r="B664" s="99" t="s">
        <v>7195</v>
      </c>
      <c r="C664" s="10" t="s">
        <v>6292</v>
      </c>
      <c r="D664" s="34">
        <v>2021</v>
      </c>
    </row>
    <row r="665" spans="1:4">
      <c r="A665" s="34" t="str">
        <f>IF(ISERROR(VLOOKUP(TRIM(B665),ALL!$B$1:$U$39,3,FALSE)),"(unc)",VLOOKUP(TRIM(B665),ALL!$B$1:$U$39,3,FALSE))</f>
        <v>(unc)</v>
      </c>
      <c r="B665" s="99" t="s">
        <v>7226</v>
      </c>
      <c r="C665" s="10" t="s">
        <v>6292</v>
      </c>
      <c r="D665" s="34">
        <v>2021</v>
      </c>
    </row>
    <row r="666" spans="1:4">
      <c r="A666" s="34" t="str">
        <f>IF(ISERROR(VLOOKUP(TRIM(B666),ALL!$B$1:$U$39,3,FALSE)),"(unc)",VLOOKUP(TRIM(B666),ALL!$B$1:$U$39,3,FALSE))</f>
        <v>(unc)</v>
      </c>
      <c r="B666" s="99" t="s">
        <v>2490</v>
      </c>
      <c r="C666" s="10" t="s">
        <v>6292</v>
      </c>
      <c r="D666" s="34">
        <v>2021</v>
      </c>
    </row>
    <row r="667" spans="1:4">
      <c r="A667" s="34" t="str">
        <f>IF(ISERROR(VLOOKUP(TRIM(B667),ALL!$B$1:$U$39,3,FALSE)),"(unc)",VLOOKUP(TRIM(B667),ALL!$B$1:$U$39,3,FALSE))</f>
        <v>(unc)</v>
      </c>
      <c r="B667" s="99" t="s">
        <v>5703</v>
      </c>
      <c r="C667" s="10" t="s">
        <v>3411</v>
      </c>
      <c r="D667" s="34">
        <v>2021</v>
      </c>
    </row>
    <row r="668" spans="1:4">
      <c r="A668" s="34" t="str">
        <f>IF(ISERROR(VLOOKUP(TRIM(B668),ALL!$B$1:$U$39,3,FALSE)),"(unc)",VLOOKUP(TRIM(B668),ALL!$B$1:$U$39,3,FALSE))</f>
        <v>(unc)</v>
      </c>
      <c r="B668" s="99" t="s">
        <v>7333</v>
      </c>
      <c r="C668" s="10" t="s">
        <v>3411</v>
      </c>
      <c r="D668" s="34">
        <v>2021</v>
      </c>
    </row>
    <row r="669" spans="1:4">
      <c r="A669" s="34" t="str">
        <f>IF(ISERROR(VLOOKUP(TRIM(B669),ALL!$B$1:$U$39,3,FALSE)),"(unc)",VLOOKUP(TRIM(B669),ALL!$B$1:$U$39,3,FALSE))</f>
        <v>(unc)</v>
      </c>
      <c r="B669" s="99" t="s">
        <v>7308</v>
      </c>
      <c r="C669" s="10" t="s">
        <v>3411</v>
      </c>
      <c r="D669" s="34">
        <v>2021</v>
      </c>
    </row>
    <row r="670" spans="1:4">
      <c r="A670" s="34" t="str">
        <f>IF(ISERROR(VLOOKUP(TRIM(B670),ALL!$B$1:$U$39,3,FALSE)),"(unc)",VLOOKUP(TRIM(B670),ALL!$B$1:$U$39,3,FALSE))</f>
        <v>(unc)</v>
      </c>
      <c r="B670" s="99" t="s">
        <v>5704</v>
      </c>
      <c r="C670" s="10" t="s">
        <v>3411</v>
      </c>
      <c r="D670" s="34">
        <v>2021</v>
      </c>
    </row>
    <row r="671" spans="1:4">
      <c r="A671" s="34" t="str">
        <f>IF(ISERROR(VLOOKUP(TRIM(B671),ALL!$B$1:$U$39,3,FALSE)),"(unc)",VLOOKUP(TRIM(B671),ALL!$B$1:$U$39,3,FALSE))</f>
        <v>(unc)</v>
      </c>
      <c r="B671" s="99" t="s">
        <v>5054</v>
      </c>
      <c r="C671" s="10" t="s">
        <v>3411</v>
      </c>
      <c r="D671" s="34">
        <v>2021</v>
      </c>
    </row>
    <row r="672" spans="1:4">
      <c r="A672" s="34" t="str">
        <f>IF(ISERROR(VLOOKUP(TRIM(B672),ALL!$B$1:$U$39,3,FALSE)),"(unc)",VLOOKUP(TRIM(B672),ALL!$B$1:$U$39,3,FALSE))</f>
        <v>(unc)</v>
      </c>
      <c r="B672" s="99" t="s">
        <v>6053</v>
      </c>
      <c r="C672" s="10" t="s">
        <v>3411</v>
      </c>
      <c r="D672" s="34">
        <v>2021</v>
      </c>
    </row>
    <row r="673" spans="1:4">
      <c r="A673" s="34" t="str">
        <f>IF(ISERROR(VLOOKUP(TRIM(B673),ALL!$B$1:$U$39,3,FALSE)),"(unc)",VLOOKUP(TRIM(B673),ALL!$B$1:$U$39,3,FALSE))</f>
        <v>(unc)</v>
      </c>
      <c r="B673" s="99" t="s">
        <v>4416</v>
      </c>
      <c r="C673" s="10" t="s">
        <v>3411</v>
      </c>
      <c r="D673" s="34">
        <v>2021</v>
      </c>
    </row>
    <row r="674" spans="1:4">
      <c r="A674" s="34" t="str">
        <f>IF(ISERROR(VLOOKUP(TRIM(B674),ALL!$B$1:$U$39,3,FALSE)),"(unc)",VLOOKUP(TRIM(B674),ALL!$B$1:$U$39,3,FALSE))</f>
        <v>(unc)</v>
      </c>
      <c r="B674" s="99" t="s">
        <v>4133</v>
      </c>
      <c r="C674" s="10" t="s">
        <v>3411</v>
      </c>
      <c r="D674" s="34">
        <v>2021</v>
      </c>
    </row>
    <row r="675" spans="1:4">
      <c r="A675" s="34" t="str">
        <f>IF(ISERROR(VLOOKUP(TRIM(B675),ALL!$B$1:$U$39,3,FALSE)),"(unc)",VLOOKUP(TRIM(B675),ALL!$B$1:$U$39,3,FALSE))</f>
        <v>(unc)</v>
      </c>
      <c r="B675" s="99" t="s">
        <v>3795</v>
      </c>
      <c r="C675" s="10" t="s">
        <v>3411</v>
      </c>
      <c r="D675" s="34">
        <v>2021</v>
      </c>
    </row>
    <row r="676" spans="1:4">
      <c r="A676" s="34" t="str">
        <f>IF(ISERROR(VLOOKUP(TRIM(B676),ALL!$B$1:$U$39,3,FALSE)),"(unc)",VLOOKUP(TRIM(B676),ALL!$B$1:$U$39,3,FALSE))</f>
        <v>(unc)</v>
      </c>
      <c r="B676" s="99" t="s">
        <v>4995</v>
      </c>
      <c r="C676" s="10" t="s">
        <v>3411</v>
      </c>
      <c r="D676" s="34">
        <v>2021</v>
      </c>
    </row>
    <row r="677" spans="1:4">
      <c r="A677" s="34" t="str">
        <f>IF(ISERROR(VLOOKUP(TRIM(B677),ALL!$B$1:$U$39,3,FALSE)),"(unc)",VLOOKUP(TRIM(B677),ALL!$B$1:$U$39,3,FALSE))</f>
        <v>(unc)</v>
      </c>
      <c r="B677" s="99" t="s">
        <v>1137</v>
      </c>
      <c r="C677" s="10" t="s">
        <v>4801</v>
      </c>
      <c r="D677" s="34">
        <v>2021</v>
      </c>
    </row>
    <row r="678" spans="1:4">
      <c r="A678" s="34" t="str">
        <f>IF(ISERROR(VLOOKUP(TRIM(B678),ALL!$B$1:$U$39,3,FALSE)),"(unc)",VLOOKUP(TRIM(B678),ALL!$B$1:$U$39,3,FALSE))</f>
        <v>(unc)</v>
      </c>
      <c r="B678" s="99" t="s">
        <v>4091</v>
      </c>
      <c r="C678" s="10" t="s">
        <v>4801</v>
      </c>
      <c r="D678" s="34">
        <v>2021</v>
      </c>
    </row>
    <row r="679" spans="1:4">
      <c r="A679" s="34" t="str">
        <f>IF(ISERROR(VLOOKUP(TRIM(B679),ALL!$B$1:$U$39,3,FALSE)),"(unc)",VLOOKUP(TRIM(B679),ALL!$B$1:$U$39,3,FALSE))</f>
        <v>(unc)</v>
      </c>
      <c r="B679" s="99" t="s">
        <v>4117</v>
      </c>
      <c r="C679" s="10" t="s">
        <v>4801</v>
      </c>
      <c r="D679" s="34">
        <v>2021</v>
      </c>
    </row>
    <row r="680" spans="1:4">
      <c r="A680" s="34" t="str">
        <f>IF(ISERROR(VLOOKUP(TRIM(B680),ALL!$B$1:$U$39,3,FALSE)),"(unc)",VLOOKUP(TRIM(B680),ALL!$B$1:$U$39,3,FALSE))</f>
        <v>(unc)</v>
      </c>
      <c r="B680" s="99" t="s">
        <v>5554</v>
      </c>
      <c r="C680" s="10" t="s">
        <v>4801</v>
      </c>
      <c r="D680" s="34">
        <v>2021</v>
      </c>
    </row>
    <row r="681" spans="1:4">
      <c r="A681" s="34" t="str">
        <f>IF(ISERROR(VLOOKUP(TRIM(B681),ALL!$B$1:$U$39,3,FALSE)),"(unc)",VLOOKUP(TRIM(B681),ALL!$B$1:$U$39,3,FALSE))</f>
        <v>(unc)</v>
      </c>
      <c r="B681" s="99" t="s">
        <v>6084</v>
      </c>
      <c r="C681" s="10" t="s">
        <v>4801</v>
      </c>
      <c r="D681" s="34">
        <v>2021</v>
      </c>
    </row>
    <row r="682" spans="1:4">
      <c r="A682" s="34" t="str">
        <f>IF(ISERROR(VLOOKUP(TRIM(B682),ALL!$B$1:$U$39,3,FALSE)),"(unc)",VLOOKUP(TRIM(B682),ALL!$B$1:$U$39,3,FALSE))</f>
        <v>(unc)</v>
      </c>
      <c r="B682" s="99" t="s">
        <v>1054</v>
      </c>
      <c r="C682" s="10" t="s">
        <v>4801</v>
      </c>
      <c r="D682" s="34">
        <v>2021</v>
      </c>
    </row>
    <row r="683" spans="1:4">
      <c r="A683" s="34" t="str">
        <f>IF(ISERROR(VLOOKUP(TRIM(B683),ALL!$B$1:$U$39,3,FALSE)),"(unc)",VLOOKUP(TRIM(B683),ALL!$B$1:$U$39,3,FALSE))</f>
        <v>(unc)</v>
      </c>
      <c r="B683" s="99" t="s">
        <v>6132</v>
      </c>
      <c r="C683" s="10" t="s">
        <v>4801</v>
      </c>
      <c r="D683" s="34">
        <v>2021</v>
      </c>
    </row>
    <row r="684" spans="1:4">
      <c r="A684" s="34" t="str">
        <f>IF(ISERROR(VLOOKUP(TRIM(B684),ALL!$B$1:$U$39,3,FALSE)),"(unc)",VLOOKUP(TRIM(B684),ALL!$B$1:$U$39,3,FALSE))</f>
        <v>(unc)</v>
      </c>
      <c r="B684" s="99" t="s">
        <v>6574</v>
      </c>
      <c r="C684" s="10" t="s">
        <v>4801</v>
      </c>
      <c r="D684" s="34">
        <v>2021</v>
      </c>
    </row>
    <row r="685" spans="1:4">
      <c r="A685" s="34" t="str">
        <f>IF(ISERROR(VLOOKUP(TRIM(B685),ALL!$B$1:$U$39,3,FALSE)),"(unc)",VLOOKUP(TRIM(B685),ALL!$B$1:$U$39,3,FALSE))</f>
        <v>(unc)</v>
      </c>
      <c r="B685" s="99" t="s">
        <v>7410</v>
      </c>
      <c r="C685" s="10" t="s">
        <v>4801</v>
      </c>
      <c r="D685" s="34">
        <v>2021</v>
      </c>
    </row>
    <row r="686" spans="1:4">
      <c r="A686" s="34" t="str">
        <f>IF(ISERROR(VLOOKUP(TRIM(B686),ALL!$B$1:$U$39,3,FALSE)),"(unc)",VLOOKUP(TRIM(B686),ALL!$B$1:$U$39,3,FALSE))</f>
        <v>(unc)</v>
      </c>
      <c r="B686" s="99" t="s">
        <v>7363</v>
      </c>
      <c r="C686" s="10" t="s">
        <v>6859</v>
      </c>
      <c r="D686" s="34">
        <v>2021</v>
      </c>
    </row>
    <row r="687" spans="1:4">
      <c r="A687" s="34" t="str">
        <f>IF(ISERROR(VLOOKUP(TRIM(B687),ALL!$B$1:$U$39,3,FALSE)),"(unc)",VLOOKUP(TRIM(B687),ALL!$B$1:$U$39,3,FALSE))</f>
        <v>(unc)</v>
      </c>
      <c r="B687" s="99" t="s">
        <v>228</v>
      </c>
      <c r="C687" s="10" t="s">
        <v>6859</v>
      </c>
      <c r="D687" s="34">
        <v>2021</v>
      </c>
    </row>
    <row r="688" spans="1:4">
      <c r="A688" s="34" t="str">
        <f>IF(ISERROR(VLOOKUP(TRIM(B688),ALL!$B$1:$U$39,3,FALSE)),"(unc)",VLOOKUP(TRIM(B688),ALL!$B$1:$U$39,3,FALSE))</f>
        <v>(unc)</v>
      </c>
      <c r="B688" s="99" t="s">
        <v>7324</v>
      </c>
      <c r="C688" s="10" t="s">
        <v>6859</v>
      </c>
      <c r="D688" s="34">
        <v>2021</v>
      </c>
    </row>
    <row r="689" spans="1:4">
      <c r="A689" s="34" t="str">
        <f>IF(ISERROR(VLOOKUP(TRIM(B689),ALL!$B$1:$U$39,3,FALSE)),"(unc)",VLOOKUP(TRIM(B689),ALL!$B$1:$U$39,3,FALSE))</f>
        <v>(unc)</v>
      </c>
      <c r="B689" s="99" t="s">
        <v>5639</v>
      </c>
      <c r="C689" s="10" t="s">
        <v>6859</v>
      </c>
      <c r="D689" s="34">
        <v>2021</v>
      </c>
    </row>
    <row r="690" spans="1:4">
      <c r="A690" s="34" t="str">
        <f>IF(ISERROR(VLOOKUP(TRIM(B690),ALL!$B$1:$U$39,3,FALSE)),"(unc)",VLOOKUP(TRIM(B690),ALL!$B$1:$U$39,3,FALSE))</f>
        <v>(unc)</v>
      </c>
      <c r="B690" s="99" t="s">
        <v>4903</v>
      </c>
      <c r="C690" s="10" t="s">
        <v>6859</v>
      </c>
      <c r="D690" s="34">
        <v>2021</v>
      </c>
    </row>
    <row r="691" spans="1:4">
      <c r="A691" s="34" t="str">
        <f>IF(ISERROR(VLOOKUP(TRIM(B691),ALL!$B$1:$U$39,3,FALSE)),"(unc)",VLOOKUP(TRIM(B691),ALL!$B$1:$U$39,3,FALSE))</f>
        <v>(unc)</v>
      </c>
      <c r="B691" s="99" t="s">
        <v>2243</v>
      </c>
      <c r="C691" s="10" t="s">
        <v>6859</v>
      </c>
      <c r="D691" s="34">
        <v>2021</v>
      </c>
    </row>
    <row r="692" spans="1:4">
      <c r="A692" s="34" t="str">
        <f>IF(ISERROR(VLOOKUP(TRIM(B692),ALL!$B$1:$U$39,3,FALSE)),"(unc)",VLOOKUP(TRIM(B692),ALL!$B$1:$U$39,3,FALSE))</f>
        <v>(unc)</v>
      </c>
      <c r="B692" s="99" t="s">
        <v>340</v>
      </c>
      <c r="C692" s="10" t="s">
        <v>6859</v>
      </c>
      <c r="D692" s="34">
        <v>2021</v>
      </c>
    </row>
    <row r="693" spans="1:4">
      <c r="A693" s="34" t="str">
        <f>IF(ISERROR(VLOOKUP(TRIM(B693),ALL!$B$1:$U$39,3,FALSE)),"(unc)",VLOOKUP(TRIM(B693),ALL!$B$1:$U$39,3,FALSE))</f>
        <v>(unc)</v>
      </c>
      <c r="B693" s="99" t="s">
        <v>4413</v>
      </c>
      <c r="C693" s="10" t="s">
        <v>6859</v>
      </c>
      <c r="D693" s="34">
        <v>2021</v>
      </c>
    </row>
    <row r="694" spans="1:4">
      <c r="A694" s="34" t="str">
        <f>IF(ISERROR(VLOOKUP(TRIM(B694),ALL!$B$1:$U$39,3,FALSE)),"(unc)",VLOOKUP(TRIM(B694),ALL!$B$1:$U$39,3,FALSE))</f>
        <v>(unc)</v>
      </c>
      <c r="B694" s="99" t="s">
        <v>5445</v>
      </c>
      <c r="C694" s="10" t="s">
        <v>6859</v>
      </c>
      <c r="D694" s="34">
        <v>2021</v>
      </c>
    </row>
    <row r="695" spans="1:4">
      <c r="A695" s="34" t="str">
        <f>IF(ISERROR(VLOOKUP(TRIM(B695),ALL!$B$1:$U$39,3,FALSE)),"(unc)",VLOOKUP(TRIM(B695),ALL!$B$1:$U$39,3,FALSE))</f>
        <v>(unc)</v>
      </c>
      <c r="B695" s="99" t="s">
        <v>1620</v>
      </c>
      <c r="C695" s="10" t="s">
        <v>6859</v>
      </c>
      <c r="D695" s="34">
        <v>2021</v>
      </c>
    </row>
    <row r="696" spans="1:4">
      <c r="A696" s="34" t="str">
        <f>IF(ISERROR(VLOOKUP(TRIM(B696),ALL!$B$1:$U$39,3,FALSE)),"(unc)",VLOOKUP(TRIM(B696),ALL!$B$1:$U$39,3,FALSE))</f>
        <v>(unc)</v>
      </c>
      <c r="B696" s="99" t="s">
        <v>3447</v>
      </c>
      <c r="C696" s="10" t="s">
        <v>6859</v>
      </c>
      <c r="D696" s="34">
        <v>2021</v>
      </c>
    </row>
    <row r="697" spans="1:4">
      <c r="A697" s="34" t="str">
        <f>IF(ISERROR(VLOOKUP(TRIM(B697),ALL!$B$1:$U$39,3,FALSE)),"(unc)",VLOOKUP(TRIM(B697),ALL!$B$1:$U$39,3,FALSE))</f>
        <v>(unc)</v>
      </c>
      <c r="B697" s="99" t="s">
        <v>7321</v>
      </c>
      <c r="C697" s="10" t="s">
        <v>7456</v>
      </c>
      <c r="D697" s="34">
        <v>2021</v>
      </c>
    </row>
    <row r="698" spans="1:4">
      <c r="A698" s="34" t="str">
        <f>IF(ISERROR(VLOOKUP(TRIM(B698),ALL!$B$1:$U$39,3,FALSE)),"(unc)",VLOOKUP(TRIM(B698),ALL!$B$1:$U$39,3,FALSE))</f>
        <v>(unc)</v>
      </c>
      <c r="B698" s="99" t="s">
        <v>5694</v>
      </c>
      <c r="C698" s="10" t="s">
        <v>7456</v>
      </c>
      <c r="D698" s="34">
        <v>2021</v>
      </c>
    </row>
    <row r="699" spans="1:4">
      <c r="A699" s="34" t="str">
        <f>IF(ISERROR(VLOOKUP(TRIM(B699),ALL!$B$1:$U$39,3,FALSE)),"(unc)",VLOOKUP(TRIM(B699),ALL!$B$1:$U$39,3,FALSE))</f>
        <v>(unc)</v>
      </c>
      <c r="B699" s="99" t="s">
        <v>6686</v>
      </c>
      <c r="C699" s="10" t="s">
        <v>7456</v>
      </c>
      <c r="D699" s="34">
        <v>2021</v>
      </c>
    </row>
    <row r="700" spans="1:4">
      <c r="A700" s="34" t="str">
        <f>IF(ISERROR(VLOOKUP(TRIM(B700),ALL!$B$1:$U$39,3,FALSE)),"(unc)",VLOOKUP(TRIM(B700),ALL!$B$1:$U$39,3,FALSE))</f>
        <v>(unc)</v>
      </c>
      <c r="B700" s="99" t="s">
        <v>6003</v>
      </c>
      <c r="C700" s="10" t="s">
        <v>7456</v>
      </c>
      <c r="D700" s="34">
        <v>2021</v>
      </c>
    </row>
    <row r="701" spans="1:4">
      <c r="A701" s="34" t="str">
        <f>IF(ISERROR(VLOOKUP(TRIM(B701),ALL!$B$1:$U$39,3,FALSE)),"(unc)",VLOOKUP(TRIM(B701),ALL!$B$1:$U$39,3,FALSE))</f>
        <v>(unc)</v>
      </c>
      <c r="B701" s="99" t="s">
        <v>5090</v>
      </c>
      <c r="C701" s="10" t="s">
        <v>7456</v>
      </c>
      <c r="D701" s="34">
        <v>2021</v>
      </c>
    </row>
    <row r="702" spans="1:4">
      <c r="A702" s="34" t="str">
        <f>IF(ISERROR(VLOOKUP(TRIM(B702),ALL!$B$1:$U$39,3,FALSE)),"(unc)",VLOOKUP(TRIM(B702),ALL!$B$1:$U$39,3,FALSE))</f>
        <v>(unc)</v>
      </c>
      <c r="B702" s="99" t="s">
        <v>3376</v>
      </c>
      <c r="C702" s="10" t="s">
        <v>7456</v>
      </c>
      <c r="D702" s="34">
        <v>2021</v>
      </c>
    </row>
    <row r="703" spans="1:4">
      <c r="A703" s="34" t="str">
        <f>IF(ISERROR(VLOOKUP(TRIM(B703),ALL!$B$1:$U$39,3,FALSE)),"(unc)",VLOOKUP(TRIM(B703),ALL!$B$1:$U$39,3,FALSE))</f>
        <v>(unc)</v>
      </c>
      <c r="B703" s="99" t="s">
        <v>4334</v>
      </c>
      <c r="C703" s="10" t="s">
        <v>7456</v>
      </c>
      <c r="D703" s="34">
        <v>2021</v>
      </c>
    </row>
    <row r="704" spans="1:4">
      <c r="A704" s="34" t="str">
        <f>IF(ISERROR(VLOOKUP(TRIM(B704),ALL!$B$1:$U$39,3,FALSE)),"(unc)",VLOOKUP(TRIM(B704),ALL!$B$1:$U$39,3,FALSE))</f>
        <v>(unc)</v>
      </c>
      <c r="B704" s="99" t="s">
        <v>6661</v>
      </c>
      <c r="C704" s="10" t="s">
        <v>7456</v>
      </c>
      <c r="D704" s="34">
        <v>2021</v>
      </c>
    </row>
    <row r="705" spans="1:4">
      <c r="A705" s="34" t="str">
        <f>IF(ISERROR(VLOOKUP(TRIM(B705),ALL!$B$1:$U$39,3,FALSE)),"(unc)",VLOOKUP(TRIM(B705),ALL!$B$1:$U$39,3,FALSE))</f>
        <v>(unc)</v>
      </c>
      <c r="B705" s="99" t="s">
        <v>5621</v>
      </c>
      <c r="C705" s="455" t="s">
        <v>4230</v>
      </c>
      <c r="D705" s="34">
        <v>2021</v>
      </c>
    </row>
    <row r="706" spans="1:4">
      <c r="A706" s="34" t="str">
        <f>IF(ISERROR(VLOOKUP(TRIM(B706),ALL!$B$1:$U$39,3,FALSE)),"(unc)",VLOOKUP(TRIM(B706),ALL!$B$1:$U$39,3,FALSE))</f>
        <v>(unc)</v>
      </c>
      <c r="B706" s="99" t="s">
        <v>4067</v>
      </c>
      <c r="C706" s="10" t="s">
        <v>4230</v>
      </c>
      <c r="D706" s="34">
        <v>2021</v>
      </c>
    </row>
    <row r="707" spans="1:4">
      <c r="A707" s="34" t="str">
        <f>IF(ISERROR(VLOOKUP(TRIM(B707),ALL!$B$1:$U$39,3,FALSE)),"(unc)",VLOOKUP(TRIM(B707),ALL!$B$1:$U$39,3,FALSE))</f>
        <v>(unc)</v>
      </c>
      <c r="B707" s="99" t="s">
        <v>3576</v>
      </c>
      <c r="C707" s="10" t="s">
        <v>3741</v>
      </c>
      <c r="D707" s="34">
        <v>2021</v>
      </c>
    </row>
    <row r="708" spans="1:4">
      <c r="A708" s="34" t="str">
        <f>IF(ISERROR(VLOOKUP(TRIM(B708),ALL!$B$1:$U$39,3,FALSE)),"(unc)",VLOOKUP(TRIM(B708),ALL!$B$1:$U$39,3,FALSE))</f>
        <v>(unc)</v>
      </c>
      <c r="B708" s="99" t="s">
        <v>6185</v>
      </c>
      <c r="C708" s="10" t="s">
        <v>4230</v>
      </c>
      <c r="D708" s="34">
        <v>2021</v>
      </c>
    </row>
    <row r="709" spans="1:4">
      <c r="A709" s="34" t="str">
        <f>IF(ISERROR(VLOOKUP(TRIM(B709),ALL!$B$1:$U$39,3,FALSE)),"(unc)",VLOOKUP(TRIM(B709),ALL!$B$1:$U$39,3,FALSE))</f>
        <v>(unc)</v>
      </c>
      <c r="B709" s="99" t="s">
        <v>7337</v>
      </c>
      <c r="C709" s="10" t="s">
        <v>3728</v>
      </c>
      <c r="D709" s="34">
        <v>2021</v>
      </c>
    </row>
    <row r="710" spans="1:4">
      <c r="A710" s="34" t="str">
        <f>IF(ISERROR(VLOOKUP(TRIM(B710),ALL!$B$1:$U$39,3,FALSE)),"(unc)",VLOOKUP(TRIM(B710),ALL!$B$1:$U$39,3,FALSE))</f>
        <v>(unc)</v>
      </c>
      <c r="B710" s="99" t="s">
        <v>4619</v>
      </c>
      <c r="C710" s="10" t="s">
        <v>3728</v>
      </c>
      <c r="D710" s="34">
        <v>2021</v>
      </c>
    </row>
    <row r="711" spans="1:4">
      <c r="A711" s="34" t="str">
        <f>IF(ISERROR(VLOOKUP(TRIM(B711),ALL!$B$1:$U$39,3,FALSE)),"(unc)",VLOOKUP(TRIM(B711),ALL!$B$1:$U$39,3,FALSE))</f>
        <v>(unc)</v>
      </c>
      <c r="B711" s="99" t="s">
        <v>4541</v>
      </c>
      <c r="C711" s="10" t="s">
        <v>3728</v>
      </c>
      <c r="D711" s="34">
        <v>2021</v>
      </c>
    </row>
    <row r="712" spans="1:4">
      <c r="A712" s="34" t="str">
        <f>IF(ISERROR(VLOOKUP(TRIM(B712),ALL!$B$1:$U$39,3,FALSE)),"(unc)",VLOOKUP(TRIM(B712),ALL!$B$1:$U$39,3,FALSE))</f>
        <v>(unc)</v>
      </c>
      <c r="B712" s="99" t="s">
        <v>5602</v>
      </c>
      <c r="C712" s="10" t="s">
        <v>3728</v>
      </c>
      <c r="D712" s="34">
        <v>2021</v>
      </c>
    </row>
    <row r="713" spans="1:4">
      <c r="A713" s="34" t="str">
        <f>IF(ISERROR(VLOOKUP(TRIM(B713),ALL!$B$1:$U$39,3,FALSE)),"(unc)",VLOOKUP(TRIM(B713),ALL!$B$1:$U$39,3,FALSE))</f>
        <v>(unc)</v>
      </c>
      <c r="B713" s="99" t="s">
        <v>6707</v>
      </c>
      <c r="C713" s="10" t="s">
        <v>3728</v>
      </c>
      <c r="D713" s="34">
        <v>2021</v>
      </c>
    </row>
    <row r="714" spans="1:4">
      <c r="A714" s="34" t="str">
        <f>IF(ISERROR(VLOOKUP(TRIM(B714),ALL!$B$1:$U$39,3,FALSE)),"(unc)",VLOOKUP(TRIM(B714),ALL!$B$1:$U$39,3,FALSE))</f>
        <v>(unc)</v>
      </c>
      <c r="B714" s="99"/>
      <c r="C714" s="10"/>
      <c r="D714" s="34">
        <v>2021</v>
      </c>
    </row>
    <row r="715" spans="1:4">
      <c r="A715" s="34" t="str">
        <f>IF(ISERROR(VLOOKUP(TRIM(B715),ALL!$B$1:$U$39,3,FALSE)),"(unc)",VLOOKUP(TRIM(B715),ALL!$B$1:$U$39,3,FALSE))</f>
        <v>(unc)</v>
      </c>
      <c r="B715" s="99" t="s">
        <v>1796</v>
      </c>
      <c r="C715" s="10" t="s">
        <v>3728</v>
      </c>
      <c r="D715" s="34">
        <v>2021</v>
      </c>
    </row>
    <row r="716" spans="1:4">
      <c r="A716" s="34" t="str">
        <f>IF(ISERROR(VLOOKUP(TRIM(B716),ALL!$B$1:$U$39,3,FALSE)),"(unc)",VLOOKUP(TRIM(B716),ALL!$B$1:$U$39,3,FALSE))</f>
        <v>(unc)</v>
      </c>
      <c r="B716" s="99" t="s">
        <v>2036</v>
      </c>
      <c r="C716" s="10" t="s">
        <v>4252</v>
      </c>
      <c r="D716" s="34">
        <v>2021</v>
      </c>
    </row>
    <row r="717" spans="1:4">
      <c r="A717" s="34" t="str">
        <f>IF(ISERROR(VLOOKUP(TRIM(B717),ALL!$B$1:$U$39,3,FALSE)),"(unc)",VLOOKUP(TRIM(B717),ALL!$B$1:$U$39,3,FALSE))</f>
        <v>(unc)</v>
      </c>
      <c r="B717" s="99" t="s">
        <v>5120</v>
      </c>
      <c r="C717" s="10" t="s">
        <v>3728</v>
      </c>
      <c r="D717" s="34">
        <v>2021</v>
      </c>
    </row>
    <row r="718" spans="1:4">
      <c r="A718" s="34" t="str">
        <f>IF(ISERROR(VLOOKUP(TRIM(B718),ALL!$B$1:$U$39,3,FALSE)),"(unc)",VLOOKUP(TRIM(B718),ALL!$B$1:$U$39,3,FALSE))</f>
        <v>(unc)</v>
      </c>
      <c r="B718" s="99" t="s">
        <v>6653</v>
      </c>
      <c r="C718" s="10" t="s">
        <v>4252</v>
      </c>
      <c r="D718" s="34">
        <v>2021</v>
      </c>
    </row>
    <row r="719" spans="1:4">
      <c r="A719" s="34" t="str">
        <f>IF(ISERROR(VLOOKUP(TRIM(B719),ALL!$B$1:$U$39,3,FALSE)),"(unc)",VLOOKUP(TRIM(B719),ALL!$B$1:$U$39,3,FALSE))</f>
        <v>(unc)</v>
      </c>
      <c r="B719" s="99" t="s">
        <v>5526</v>
      </c>
      <c r="C719" s="10" t="s">
        <v>4252</v>
      </c>
      <c r="D719" s="34">
        <v>2021</v>
      </c>
    </row>
    <row r="720" spans="1:4">
      <c r="A720" s="34" t="str">
        <f>IF(ISERROR(VLOOKUP(TRIM(B720),ALL!$B$1:$U$39,3,FALSE)),"(unc)",VLOOKUP(TRIM(B720),ALL!$B$1:$U$39,3,FALSE))</f>
        <v>(unc)</v>
      </c>
      <c r="B720" s="99" t="s">
        <v>5528</v>
      </c>
      <c r="C720" s="10" t="s">
        <v>3728</v>
      </c>
      <c r="D720" s="34">
        <v>2021</v>
      </c>
    </row>
    <row r="721" spans="1:4">
      <c r="A721" s="34" t="str">
        <f>IF(ISERROR(VLOOKUP(TRIM(B721),ALL!$B$1:$U$39,3,FALSE)),"(unc)",VLOOKUP(TRIM(B721),ALL!$B$1:$U$39,3,FALSE))</f>
        <v>(unc)</v>
      </c>
      <c r="B721" s="99" t="s">
        <v>131</v>
      </c>
      <c r="C721" s="10" t="s">
        <v>3728</v>
      </c>
      <c r="D721" s="34">
        <v>2021</v>
      </c>
    </row>
    <row r="722" spans="1:4">
      <c r="A722" s="34" t="str">
        <f>IF(ISERROR(VLOOKUP(TRIM(B722),ALL!$B$1:$U$39,3,FALSE)),"(unc)",VLOOKUP(TRIM(B722),ALL!$B$1:$U$39,3,FALSE))</f>
        <v>(unc)</v>
      </c>
      <c r="B722" s="99" t="s">
        <v>560</v>
      </c>
      <c r="C722" s="10" t="s">
        <v>4264</v>
      </c>
      <c r="D722" s="34">
        <v>2021</v>
      </c>
    </row>
    <row r="723" spans="1:4">
      <c r="A723" s="34" t="str">
        <f>IF(ISERROR(VLOOKUP(TRIM(B723),ALL!$B$1:$U$39,3,FALSE)),"(unc)",VLOOKUP(TRIM(B723),ALL!$B$1:$U$39,3,FALSE))</f>
        <v>(unc)</v>
      </c>
      <c r="B723" s="99" t="s">
        <v>1065</v>
      </c>
      <c r="C723" s="10" t="s">
        <v>4264</v>
      </c>
      <c r="D723" s="34">
        <v>2021</v>
      </c>
    </row>
    <row r="724" spans="1:4">
      <c r="A724" s="34" t="str">
        <f>IF(ISERROR(VLOOKUP(TRIM(B724),ALL!$B$1:$U$39,3,FALSE)),"(unc)",VLOOKUP(TRIM(B724),ALL!$B$1:$U$39,3,FALSE))</f>
        <v>(unc)</v>
      </c>
      <c r="B724" s="99" t="s">
        <v>4582</v>
      </c>
      <c r="C724" s="10" t="s">
        <v>4264</v>
      </c>
      <c r="D724" s="34">
        <v>2021</v>
      </c>
    </row>
    <row r="725" spans="1:4">
      <c r="A725" s="34" t="str">
        <f>IF(ISERROR(VLOOKUP(TRIM(B725),ALL!$B$1:$U$39,3,FALSE)),"(unc)",VLOOKUP(TRIM(B725),ALL!$B$1:$U$39,3,FALSE))</f>
        <v>(unc)</v>
      </c>
      <c r="B725" s="99" t="s">
        <v>3806</v>
      </c>
      <c r="C725" s="10" t="s">
        <v>4264</v>
      </c>
      <c r="D725" s="34">
        <v>2021</v>
      </c>
    </row>
    <row r="726" spans="1:4">
      <c r="A726" s="34" t="str">
        <f>IF(ISERROR(VLOOKUP(TRIM(B726),ALL!$B$1:$U$39,3,FALSE)),"(unc)",VLOOKUP(TRIM(B726),ALL!$B$1:$U$39,3,FALSE))</f>
        <v>(unc)</v>
      </c>
      <c r="B726" s="99" t="s">
        <v>7154</v>
      </c>
      <c r="C726" s="10" t="s">
        <v>4264</v>
      </c>
      <c r="D726" s="34">
        <v>2021</v>
      </c>
    </row>
    <row r="727" spans="1:4">
      <c r="A727" s="34" t="str">
        <f>IF(ISERROR(VLOOKUP(TRIM(B727),ALL!$B$1:$U$39,3,FALSE)),"(unc)",VLOOKUP(TRIM(B727),ALL!$B$1:$U$39,3,FALSE))</f>
        <v>(unc)</v>
      </c>
      <c r="B727" s="99" t="s">
        <v>7153</v>
      </c>
      <c r="C727" s="10" t="s">
        <v>4264</v>
      </c>
      <c r="D727" s="34">
        <v>2021</v>
      </c>
    </row>
    <row r="728" spans="1:4">
      <c r="A728" s="34" t="str">
        <f>IF(ISERROR(VLOOKUP(TRIM(B728),ALL!$B$1:$U$39,3,FALSE)),"(unc)",VLOOKUP(TRIM(B728),ALL!$B$1:$U$39,3,FALSE))</f>
        <v>(unc)</v>
      </c>
      <c r="B728" s="99" t="s">
        <v>6020</v>
      </c>
      <c r="C728" s="10" t="s">
        <v>4264</v>
      </c>
      <c r="D728" s="34">
        <v>2021</v>
      </c>
    </row>
    <row r="729" spans="1:4">
      <c r="A729" s="34" t="str">
        <f>IF(ISERROR(VLOOKUP(TRIM(B729),ALL!$B$1:$U$39,3,FALSE)),"(unc)",VLOOKUP(TRIM(B729),ALL!$B$1:$U$39,3,FALSE))</f>
        <v>(unc)</v>
      </c>
      <c r="B729" s="99" t="s">
        <v>6091</v>
      </c>
      <c r="C729" s="10" t="s">
        <v>4264</v>
      </c>
      <c r="D729" s="34">
        <v>2021</v>
      </c>
    </row>
    <row r="730" spans="1:4">
      <c r="A730" s="34" t="str">
        <f>IF(ISERROR(VLOOKUP(TRIM(B730),ALL!$B$1:$U$39,3,FALSE)),"(unc)",VLOOKUP(TRIM(B730),ALL!$B$1:$U$39,3,FALSE))</f>
        <v>(unc)</v>
      </c>
      <c r="B730" s="99" t="s">
        <v>6283</v>
      </c>
      <c r="C730" s="10" t="s">
        <v>4264</v>
      </c>
      <c r="D730" s="34">
        <v>2021</v>
      </c>
    </row>
    <row r="731" spans="1:4">
      <c r="A731" s="34" t="str">
        <f>IF(ISERROR(VLOOKUP(TRIM(B731),ALL!$B$1:$U$39,3,FALSE)),"(unc)",VLOOKUP(TRIM(B731),ALL!$B$1:$U$39,3,FALSE))</f>
        <v>(unc)</v>
      </c>
      <c r="B731" s="99" t="s">
        <v>4543</v>
      </c>
      <c r="C731" s="10" t="s">
        <v>6291</v>
      </c>
      <c r="D731" s="34">
        <v>2021</v>
      </c>
    </row>
    <row r="732" spans="1:4">
      <c r="A732" s="34" t="str">
        <f>IF(ISERROR(VLOOKUP(TRIM(B732),ALL!$B$1:$U$39,3,FALSE)),"(unc)",VLOOKUP(TRIM(B732),ALL!$B$1:$U$39,3,FALSE))</f>
        <v>(unc)</v>
      </c>
      <c r="B732" s="99" t="s">
        <v>1869</v>
      </c>
      <c r="C732" s="10" t="s">
        <v>6291</v>
      </c>
      <c r="D732" s="34">
        <v>2021</v>
      </c>
    </row>
    <row r="733" spans="1:4">
      <c r="A733" s="34" t="str">
        <f>IF(ISERROR(VLOOKUP(TRIM(B733),ALL!$B$1:$U$39,3,FALSE)),"(unc)",VLOOKUP(TRIM(B733),ALL!$B$1:$U$39,3,FALSE))</f>
        <v>(unc)</v>
      </c>
      <c r="B733" s="99" t="s">
        <v>5603</v>
      </c>
      <c r="C733" s="10" t="s">
        <v>6291</v>
      </c>
      <c r="D733" s="34">
        <v>2021</v>
      </c>
    </row>
    <row r="734" spans="1:4">
      <c r="A734" s="34" t="str">
        <f>IF(ISERROR(VLOOKUP(TRIM(B734),ALL!$B$1:$U$39,3,FALSE)),"(unc)",VLOOKUP(TRIM(B734),ALL!$B$1:$U$39,3,FALSE))</f>
        <v>(unc)</v>
      </c>
      <c r="B734" s="99" t="s">
        <v>7359</v>
      </c>
      <c r="C734" s="10" t="s">
        <v>6291</v>
      </c>
      <c r="D734" s="34">
        <v>2021</v>
      </c>
    </row>
    <row r="735" spans="1:4">
      <c r="A735" s="34" t="str">
        <f>IF(ISERROR(VLOOKUP(TRIM(B735),ALL!$B$1:$U$39,3,FALSE)),"(unc)",VLOOKUP(TRIM(B735),ALL!$B$1:$U$39,3,FALSE))</f>
        <v>(unc)</v>
      </c>
      <c r="B735" s="99" t="s">
        <v>5142</v>
      </c>
      <c r="C735" s="10" t="s">
        <v>6291</v>
      </c>
      <c r="D735" s="34">
        <v>2021</v>
      </c>
    </row>
    <row r="736" spans="1:4">
      <c r="A736" s="34" t="str">
        <f>IF(ISERROR(VLOOKUP(TRIM(B736),ALL!$B$1:$U$39,3,FALSE)),"(unc)",VLOOKUP(TRIM(B736),ALL!$B$1:$U$39,3,FALSE))</f>
        <v>(unc)</v>
      </c>
      <c r="B736" s="99" t="s">
        <v>4859</v>
      </c>
      <c r="C736" s="10" t="s">
        <v>6291</v>
      </c>
      <c r="D736" s="34">
        <v>2021</v>
      </c>
    </row>
    <row r="737" spans="1:4">
      <c r="A737" s="34" t="str">
        <f>IF(ISERROR(VLOOKUP(TRIM(B737),ALL!$B$1:$U$39,3,FALSE)),"(unc)",VLOOKUP(TRIM(B737),ALL!$B$1:$U$39,3,FALSE))</f>
        <v>(unc)</v>
      </c>
      <c r="B737" s="99" t="s">
        <v>1063</v>
      </c>
      <c r="C737" s="10" t="s">
        <v>6291</v>
      </c>
      <c r="D737" s="34">
        <v>2021</v>
      </c>
    </row>
    <row r="738" spans="1:4">
      <c r="A738" s="34" t="str">
        <f>IF(ISERROR(VLOOKUP(TRIM(B738),ALL!$B$1:$U$39,3,FALSE)),"(unc)",VLOOKUP(TRIM(B738),ALL!$B$1:$U$39,3,FALSE))</f>
        <v>(unc)</v>
      </c>
      <c r="B738" s="99" t="s">
        <v>7377</v>
      </c>
      <c r="C738" s="10" t="s">
        <v>8248</v>
      </c>
      <c r="D738" s="34">
        <v>2021</v>
      </c>
    </row>
    <row r="739" spans="1:4">
      <c r="A739" s="34" t="str">
        <f>IF(ISERROR(VLOOKUP(TRIM(B739),ALL!$B$1:$U$39,3,FALSE)),"(unc)",VLOOKUP(TRIM(B739),ALL!$B$1:$U$39,3,FALSE))</f>
        <v>(unc)</v>
      </c>
      <c r="B739" s="99" t="s">
        <v>6684</v>
      </c>
      <c r="C739" s="10" t="s">
        <v>8248</v>
      </c>
      <c r="D739" s="34">
        <v>2021</v>
      </c>
    </row>
    <row r="740" spans="1:4">
      <c r="A740" s="34" t="str">
        <f>IF(ISERROR(VLOOKUP(TRIM(B740),ALL!$B$1:$U$39,3,FALSE)),"(unc)",VLOOKUP(TRIM(B740),ALL!$B$1:$U$39,3,FALSE))</f>
        <v>(unc)</v>
      </c>
      <c r="B740" s="99" t="s">
        <v>347</v>
      </c>
      <c r="C740" s="10" t="s">
        <v>8248</v>
      </c>
      <c r="D740" s="34">
        <v>2021</v>
      </c>
    </row>
    <row r="741" spans="1:4">
      <c r="A741" s="34" t="str">
        <f>IF(ISERROR(VLOOKUP(TRIM(B741),ALL!$B$1:$U$39,3,FALSE)),"(unc)",VLOOKUP(TRIM(B741),ALL!$B$1:$U$39,3,FALSE))</f>
        <v>(unc)</v>
      </c>
      <c r="B741" s="99" t="s">
        <v>3336</v>
      </c>
      <c r="C741" s="10" t="s">
        <v>8248</v>
      </c>
      <c r="D741" s="34">
        <v>2021</v>
      </c>
    </row>
    <row r="742" spans="1:4">
      <c r="A742" s="34" t="str">
        <f>IF(ISERROR(VLOOKUP(TRIM(B742),ALL!$B$1:$U$39,3,FALSE)),"(unc)",VLOOKUP(TRIM(B742),ALL!$B$1:$U$39,3,FALSE))</f>
        <v>(unc)</v>
      </c>
      <c r="B742" s="99" t="s">
        <v>7386</v>
      </c>
      <c r="C742" s="10" t="s">
        <v>8248</v>
      </c>
      <c r="D742" s="34">
        <v>2021</v>
      </c>
    </row>
    <row r="743" spans="1:4">
      <c r="A743" s="34" t="str">
        <f>IF(ISERROR(VLOOKUP(TRIM(B743),ALL!$B$1:$U$39,3,FALSE)),"(unc)",VLOOKUP(TRIM(B743),ALL!$B$1:$U$39,3,FALSE))</f>
        <v>(unc)</v>
      </c>
      <c r="B743" s="99" t="s">
        <v>4010</v>
      </c>
      <c r="C743" s="10" t="s">
        <v>8248</v>
      </c>
      <c r="D743" s="34">
        <v>2021</v>
      </c>
    </row>
    <row r="744" spans="1:4">
      <c r="A744" s="34" t="str">
        <f>IF(ISERROR(VLOOKUP(TRIM(B744),ALL!$B$1:$U$39,3,FALSE)),"(unc)",VLOOKUP(TRIM(B744),ALL!$B$1:$U$39,3,FALSE))</f>
        <v>(unc)</v>
      </c>
      <c r="B744" s="99" t="s">
        <v>5220</v>
      </c>
      <c r="C744" s="10" t="s">
        <v>8248</v>
      </c>
      <c r="D744" s="34">
        <v>2021</v>
      </c>
    </row>
    <row r="745" spans="1:4">
      <c r="A745" s="34" t="str">
        <f>IF(ISERROR(VLOOKUP(TRIM(B745),ALL!$B$1:$U$39,3,FALSE)),"(unc)",VLOOKUP(TRIM(B745),ALL!$B$1:$U$39,3,FALSE))</f>
        <v>(unc)</v>
      </c>
      <c r="B745" s="99" t="s">
        <v>4435</v>
      </c>
      <c r="C745" s="10" t="s">
        <v>8248</v>
      </c>
      <c r="D745" s="34">
        <v>2021</v>
      </c>
    </row>
    <row r="746" spans="1:4">
      <c r="A746" s="34" t="str">
        <f>IF(ISERROR(VLOOKUP(TRIM(B746),ALL!$B$1:$U$39,3,FALSE)),"(unc)",VLOOKUP(TRIM(B746),ALL!$B$1:$U$39,3,FALSE))</f>
        <v>(unc)</v>
      </c>
      <c r="B746" s="99" t="s">
        <v>1165</v>
      </c>
      <c r="C746" s="10" t="s">
        <v>8248</v>
      </c>
      <c r="D746" s="34">
        <v>2021</v>
      </c>
    </row>
    <row r="747" spans="1:4">
      <c r="A747" s="34" t="str">
        <f>IF(ISERROR(VLOOKUP(TRIM(B747),ALL!$B$1:$U$39,3,FALSE)),"(unc)",VLOOKUP(TRIM(B747),ALL!$B$1:$U$39,3,FALSE))</f>
        <v>(unc)</v>
      </c>
      <c r="B747" s="99" t="s">
        <v>5242</v>
      </c>
      <c r="C747" s="10" t="s">
        <v>8248</v>
      </c>
      <c r="D747" s="34">
        <v>2021</v>
      </c>
    </row>
    <row r="748" spans="1:4">
      <c r="A748" s="34" t="str">
        <f>IF(ISERROR(VLOOKUP(TRIM(B748),ALL!$B$1:$U$39,3,FALSE)),"(unc)",VLOOKUP(TRIM(B748),ALL!$B$1:$U$39,3,FALSE))</f>
        <v>(unc)</v>
      </c>
      <c r="B748" s="99" t="s">
        <v>6189</v>
      </c>
      <c r="C748" s="10" t="s">
        <v>3406</v>
      </c>
      <c r="D748" s="34">
        <v>2021</v>
      </c>
    </row>
    <row r="749" spans="1:4">
      <c r="A749" s="34" t="str">
        <f>IF(ISERROR(VLOOKUP(TRIM(B749),ALL!$B$1:$U$39,3,FALSE)),"(unc)",VLOOKUP(TRIM(B749),ALL!$B$1:$U$39,3,FALSE))</f>
        <v>(unc)</v>
      </c>
      <c r="B749" s="99" t="s">
        <v>6742</v>
      </c>
      <c r="C749" s="10" t="s">
        <v>3406</v>
      </c>
      <c r="D749" s="34">
        <v>2021</v>
      </c>
    </row>
    <row r="750" spans="1:4">
      <c r="A750" s="34" t="str">
        <f>IF(ISERROR(VLOOKUP(TRIM(B750),ALL!$B$1:$U$39,3,FALSE)),"(unc)",VLOOKUP(TRIM(B750),ALL!$B$1:$U$39,3,FALSE))</f>
        <v>(unc)</v>
      </c>
      <c r="B750" s="99" t="s">
        <v>5105</v>
      </c>
      <c r="C750" s="10" t="s">
        <v>3743</v>
      </c>
      <c r="D750" s="34">
        <v>2021</v>
      </c>
    </row>
    <row r="751" spans="1:4">
      <c r="A751" s="34" t="str">
        <f>IF(ISERROR(VLOOKUP(TRIM(B751),ALL!$B$1:$U$39,3,FALSE)),"(unc)",VLOOKUP(TRIM(B751),ALL!$B$1:$U$39,3,FALSE))</f>
        <v>(unc)</v>
      </c>
      <c r="B751" s="99" t="s">
        <v>3884</v>
      </c>
      <c r="C751" s="10" t="s">
        <v>3743</v>
      </c>
      <c r="D751" s="34">
        <v>2021</v>
      </c>
    </row>
    <row r="752" spans="1:4">
      <c r="A752" s="34" t="str">
        <f>IF(ISERROR(VLOOKUP(TRIM(B752),ALL!$B$1:$U$39,3,FALSE)),"(unc)",VLOOKUP(TRIM(B752),ALL!$B$1:$U$39,3,FALSE))</f>
        <v>(unc)</v>
      </c>
      <c r="B752" s="99" t="s">
        <v>4012</v>
      </c>
      <c r="C752" s="10" t="s">
        <v>3743</v>
      </c>
      <c r="D752" s="34">
        <v>2021</v>
      </c>
    </row>
    <row r="753" spans="1:4">
      <c r="A753" s="34" t="str">
        <f>IF(ISERROR(VLOOKUP(TRIM(B753),ALL!$B$1:$U$39,3,FALSE)),"(unc)",VLOOKUP(TRIM(B753),ALL!$B$1:$U$39,3,FALSE))</f>
        <v>(unc)</v>
      </c>
      <c r="B753" s="99" t="s">
        <v>6505</v>
      </c>
      <c r="C753" s="10" t="s">
        <v>3743</v>
      </c>
      <c r="D753" s="34">
        <v>2021</v>
      </c>
    </row>
    <row r="754" spans="1:4">
      <c r="A754" s="34" t="str">
        <f>IF(ISERROR(VLOOKUP(TRIM(B754),ALL!$B$1:$U$39,3,FALSE)),"(unc)",VLOOKUP(TRIM(B754),ALL!$B$1:$U$39,3,FALSE))</f>
        <v>(unc)</v>
      </c>
      <c r="B754" s="99" t="s">
        <v>4380</v>
      </c>
      <c r="C754" s="10" t="s">
        <v>3743</v>
      </c>
      <c r="D754" s="34">
        <v>2021</v>
      </c>
    </row>
    <row r="755" spans="1:4">
      <c r="A755" s="34" t="str">
        <f>IF(ISERROR(VLOOKUP(TRIM(B755),ALL!$B$1:$U$39,3,FALSE)),"(unc)",VLOOKUP(TRIM(B755),ALL!$B$1:$U$39,3,FALSE))</f>
        <v>(unc)</v>
      </c>
      <c r="B755" s="99" t="s">
        <v>271</v>
      </c>
      <c r="C755" s="10" t="s">
        <v>3743</v>
      </c>
      <c r="D755" s="34">
        <v>2021</v>
      </c>
    </row>
    <row r="756" spans="1:4">
      <c r="A756" s="34" t="str">
        <f>IF(ISERROR(VLOOKUP(TRIM(B756),ALL!$B$1:$U$39,3,FALSE)),"(unc)",VLOOKUP(TRIM(B756),ALL!$B$1:$U$39,3,FALSE))</f>
        <v>(unc)</v>
      </c>
      <c r="B756" s="99" t="s">
        <v>875</v>
      </c>
      <c r="C756" s="10" t="s">
        <v>6867</v>
      </c>
      <c r="D756" s="34">
        <v>2021</v>
      </c>
    </row>
    <row r="757" spans="1:4">
      <c r="A757" s="34" t="str">
        <f>IF(ISERROR(VLOOKUP(TRIM(B757),ALL!$B$1:$U$39,3,FALSE)),"(unc)",VLOOKUP(TRIM(B757),ALL!$B$1:$U$39,3,FALSE))</f>
        <v>(unc)</v>
      </c>
      <c r="B757" s="99" t="s">
        <v>393</v>
      </c>
      <c r="C757" s="10" t="s">
        <v>6867</v>
      </c>
      <c r="D757" s="34">
        <v>2021</v>
      </c>
    </row>
    <row r="758" spans="1:4">
      <c r="A758" s="34" t="str">
        <f>IF(ISERROR(VLOOKUP(TRIM(B758),ALL!$B$1:$U$39,3,FALSE)),"(unc)",VLOOKUP(TRIM(B758),ALL!$B$1:$U$39,3,FALSE))</f>
        <v>(unc)</v>
      </c>
      <c r="B758" s="99" t="s">
        <v>2526</v>
      </c>
      <c r="C758" s="10" t="s">
        <v>6867</v>
      </c>
      <c r="D758" s="34">
        <v>2021</v>
      </c>
    </row>
    <row r="759" spans="1:4">
      <c r="A759" s="34" t="str">
        <f>IF(ISERROR(VLOOKUP(TRIM(B759),ALL!$B$1:$U$39,3,FALSE)),"(unc)",VLOOKUP(TRIM(B759),ALL!$B$1:$U$39,3,FALSE))</f>
        <v>(unc)</v>
      </c>
      <c r="B759" s="99" t="s">
        <v>6712</v>
      </c>
      <c r="C759" s="10" t="s">
        <v>6867</v>
      </c>
      <c r="D759" s="34">
        <v>2021</v>
      </c>
    </row>
    <row r="760" spans="1:4">
      <c r="A760" s="34" t="str">
        <f>IF(ISERROR(VLOOKUP(TRIM(B760),ALL!$B$1:$U$39,3,FALSE)),"(unc)",VLOOKUP(TRIM(B760),ALL!$B$1:$U$39,3,FALSE))</f>
        <v>(unc)</v>
      </c>
      <c r="B760" s="99" t="s">
        <v>4152</v>
      </c>
      <c r="C760" s="10" t="s">
        <v>6867</v>
      </c>
      <c r="D760" s="34">
        <v>2021</v>
      </c>
    </row>
    <row r="761" spans="1:4">
      <c r="A761" s="34" t="str">
        <f>IF(ISERROR(VLOOKUP(TRIM(B761),ALL!$B$1:$U$39,3,FALSE)),"(unc)",VLOOKUP(TRIM(B761),ALL!$B$1:$U$39,3,FALSE))</f>
        <v>(unc)</v>
      </c>
      <c r="B761" s="99" t="s">
        <v>916</v>
      </c>
      <c r="C761" s="10" t="s">
        <v>6867</v>
      </c>
      <c r="D761" s="34">
        <v>2021</v>
      </c>
    </row>
    <row r="762" spans="1:4">
      <c r="A762" s="34" t="str">
        <f>IF(ISERROR(VLOOKUP(TRIM(B762),ALL!$B$1:$U$39,3,FALSE)),"(unc)",VLOOKUP(TRIM(B762),ALL!$B$1:$U$39,3,FALSE))</f>
        <v>(unc)</v>
      </c>
      <c r="B762" s="99" t="s">
        <v>4142</v>
      </c>
      <c r="C762" s="10" t="s">
        <v>6867</v>
      </c>
      <c r="D762" s="34">
        <v>2021</v>
      </c>
    </row>
    <row r="763" spans="1:4">
      <c r="A763" s="34" t="str">
        <f>IF(ISERROR(VLOOKUP(TRIM(B763),ALL!$B$1:$U$39,3,FALSE)),"(unc)",VLOOKUP(TRIM(B763),ALL!$B$1:$U$39,3,FALSE))</f>
        <v>(unc)</v>
      </c>
      <c r="B763" s="99" t="s">
        <v>2404</v>
      </c>
      <c r="C763" s="10" t="s">
        <v>6867</v>
      </c>
      <c r="D763" s="34">
        <v>2021</v>
      </c>
    </row>
    <row r="764" spans="1:4">
      <c r="A764" s="34" t="str">
        <f>IF(ISERROR(VLOOKUP(TRIM(B764),ALL!$B$1:$U$39,3,FALSE)),"(unc)",VLOOKUP(TRIM(B764),ALL!$B$1:$U$39,3,FALSE))</f>
        <v>(unc)</v>
      </c>
      <c r="B764" s="99" t="s">
        <v>842</v>
      </c>
      <c r="C764" s="10" t="s">
        <v>6867</v>
      </c>
      <c r="D764" s="34">
        <v>2021</v>
      </c>
    </row>
    <row r="765" spans="1:4">
      <c r="A765" s="34" t="str">
        <f>IF(ISERROR(VLOOKUP(TRIM('Team Rosters'!B1679),ALL!$B$1:$U$39,3,FALSE)),"(unc)",VLOOKUP(TRIM('Team Rosters'!B1679),ALL!$B$1:$U$39,3,FALSE))</f>
        <v>(unc)</v>
      </c>
      <c r="B765" s="99" t="s">
        <v>3585</v>
      </c>
      <c r="C765" s="10" t="s">
        <v>6867</v>
      </c>
      <c r="D765" s="34">
        <v>2021</v>
      </c>
    </row>
    <row r="766" spans="1:4">
      <c r="A766" s="34" t="str">
        <f>IF(ISERROR(VLOOKUP(TRIM(B766),ALL!$B$1:$U$39,3,FALSE)),"(unc)",VLOOKUP(TRIM(B766),ALL!$B$1:$U$39,3,FALSE))</f>
        <v>(unc)</v>
      </c>
      <c r="B766" s="99" t="s">
        <v>4494</v>
      </c>
      <c r="C766" s="10" t="s">
        <v>3730</v>
      </c>
      <c r="D766" s="34">
        <v>2021</v>
      </c>
    </row>
    <row r="767" spans="1:4">
      <c r="A767" s="34" t="str">
        <f>IF(ISERROR(VLOOKUP(TRIM(B767),ALL!$B$1:$U$39,3,FALSE)),"(unc)",VLOOKUP(TRIM(B767),ALL!$B$1:$U$39,3,FALSE))</f>
        <v>(unc)</v>
      </c>
      <c r="B767" s="99" t="s">
        <v>5190</v>
      </c>
      <c r="C767" s="10" t="s">
        <v>3730</v>
      </c>
      <c r="D767" s="34">
        <v>2021</v>
      </c>
    </row>
    <row r="768" spans="1:4">
      <c r="A768" s="34" t="str">
        <f>IF(ISERROR(VLOOKUP(TRIM(B768),ALL!$B$1:$U$39,3,FALSE)),"(unc)",VLOOKUP(TRIM(B768),ALL!$B$1:$U$39,3,FALSE))</f>
        <v>(unc)</v>
      </c>
      <c r="B768" s="99" t="s">
        <v>6697</v>
      </c>
      <c r="C768" s="10" t="s">
        <v>3730</v>
      </c>
      <c r="D768" s="34">
        <v>2021</v>
      </c>
    </row>
    <row r="769" spans="1:4">
      <c r="A769" s="34" t="str">
        <f>IF(ISERROR(VLOOKUP(TRIM(B769),ALL!$B$1:$U$39,3,FALSE)),"(unc)",VLOOKUP(TRIM(B769),ALL!$B$1:$U$39,3,FALSE))</f>
        <v>(unc)</v>
      </c>
      <c r="B769" s="99" t="s">
        <v>5675</v>
      </c>
      <c r="C769" s="10" t="s">
        <v>3730</v>
      </c>
      <c r="D769" s="34">
        <v>2021</v>
      </c>
    </row>
    <row r="770" spans="1:4">
      <c r="A770" s="34" t="str">
        <f>IF(ISERROR(VLOOKUP(TRIM(B770),ALL!$B$1:$U$39,3,FALSE)),"(unc)",VLOOKUP(TRIM(B770),ALL!$B$1:$U$39,3,FALSE))</f>
        <v>(unc)</v>
      </c>
      <c r="B770" s="99" t="s">
        <v>6231</v>
      </c>
      <c r="C770" s="10" t="s">
        <v>3730</v>
      </c>
      <c r="D770" s="34">
        <v>2021</v>
      </c>
    </row>
    <row r="771" spans="1:4">
      <c r="A771" s="34" t="str">
        <f>IF(ISERROR(VLOOKUP(TRIM(B771),ALL!$B$1:$U$39,3,FALSE)),"(unc)",VLOOKUP(TRIM(B771),ALL!$B$1:$U$39,3,FALSE))</f>
        <v>(unc)</v>
      </c>
      <c r="B771" s="99" t="s">
        <v>5128</v>
      </c>
      <c r="C771" s="10" t="s">
        <v>3730</v>
      </c>
      <c r="D771" s="34">
        <v>2021</v>
      </c>
    </row>
    <row r="772" spans="1:4">
      <c r="A772" s="34" t="str">
        <f>IF(ISERROR(VLOOKUP(TRIM(B772),ALL!$B$1:$U$39,3,FALSE)),"(unc)",VLOOKUP(TRIM(B772),ALL!$B$1:$U$39,3,FALSE))</f>
        <v>(unc)</v>
      </c>
      <c r="B772" s="99" t="s">
        <v>6733</v>
      </c>
      <c r="C772" s="10" t="s">
        <v>3730</v>
      </c>
      <c r="D772" s="34">
        <v>2021</v>
      </c>
    </row>
    <row r="773" spans="1:4">
      <c r="A773" s="34" t="str">
        <f>IF(ISERROR(VLOOKUP(TRIM(B773),ALL!$B$1:$U$39,3,FALSE)),"(unc)",VLOOKUP(TRIM(B773),ALL!$B$1:$U$39,3,FALSE))</f>
        <v>(unc)</v>
      </c>
      <c r="B773" s="99" t="s">
        <v>5777</v>
      </c>
      <c r="C773" s="10" t="s">
        <v>4236</v>
      </c>
      <c r="D773" s="34">
        <v>2021</v>
      </c>
    </row>
    <row r="774" spans="1:4">
      <c r="A774" s="34" t="str">
        <f>IF(ISERROR(VLOOKUP(TRIM(B774),ALL!$B$1:$U$39,3,FALSE)),"(unc)",VLOOKUP(TRIM(B774),ALL!$B$1:$U$39,3,FALSE))</f>
        <v>(unc)</v>
      </c>
      <c r="B774" s="99" t="s">
        <v>4988</v>
      </c>
      <c r="C774" s="10" t="s">
        <v>3730</v>
      </c>
      <c r="D774" s="34">
        <v>2021</v>
      </c>
    </row>
    <row r="775" spans="1:4">
      <c r="A775" s="34" t="str">
        <f>IF(ISERROR(VLOOKUP(TRIM(B775),ALL!$B$1:$U$39,3,FALSE)),"(unc)",VLOOKUP(TRIM(B775),ALL!$B$1:$U$39,3,FALSE))</f>
        <v>(unc)</v>
      </c>
      <c r="B775" s="99" t="s">
        <v>1155</v>
      </c>
      <c r="C775" s="10" t="s">
        <v>3730</v>
      </c>
      <c r="D775" s="34">
        <v>2021</v>
      </c>
    </row>
    <row r="776" spans="1:4">
      <c r="A776" s="34" t="str">
        <f>IF(ISERROR(VLOOKUP(TRIM(B776),ALL!$B$1:$U$39,3,FALSE)),"(unc)",VLOOKUP(TRIM(B776),ALL!$B$1:$U$39,3,FALSE))</f>
        <v>(unc)</v>
      </c>
      <c r="B776" s="99" t="s">
        <v>7354</v>
      </c>
      <c r="C776" s="10" t="s">
        <v>3188</v>
      </c>
      <c r="D776" s="34">
        <v>2021</v>
      </c>
    </row>
    <row r="777" spans="1:4">
      <c r="A777" s="34" t="str">
        <f>IF(ISERROR(VLOOKUP(TRIM(B777),ALL!$B$1:$U$39,3,FALSE)),"(unc)",VLOOKUP(TRIM(B777),ALL!$B$1:$U$39,3,FALSE))</f>
        <v>(unc)</v>
      </c>
      <c r="B777" s="99" t="s">
        <v>468</v>
      </c>
      <c r="C777" s="10" t="s">
        <v>3744</v>
      </c>
      <c r="D777" s="34">
        <v>2021</v>
      </c>
    </row>
    <row r="778" spans="1:4">
      <c r="A778" s="34" t="str">
        <f>IF(ISERROR(VLOOKUP(TRIM(B778),ALL!$B$1:$U$39,3,FALSE)),"(unc)",VLOOKUP(TRIM(B778),ALL!$B$1:$U$39,3,FALSE))</f>
        <v>(unc)</v>
      </c>
      <c r="B778" s="99" t="s">
        <v>7346</v>
      </c>
      <c r="C778" s="10" t="s">
        <v>3744</v>
      </c>
      <c r="D778" s="34">
        <v>2021</v>
      </c>
    </row>
    <row r="779" spans="1:4">
      <c r="A779" s="34" t="str">
        <f>IF(ISERROR(VLOOKUP(TRIM(B779),ALL!$B$1:$U$39,3,FALSE)),"(unc)",VLOOKUP(TRIM(B779),ALL!$B$1:$U$39,3,FALSE))</f>
        <v>(unc)</v>
      </c>
      <c r="B779" s="99" t="s">
        <v>4018</v>
      </c>
      <c r="C779" s="10" t="s">
        <v>3744</v>
      </c>
      <c r="D779" s="34">
        <v>2021</v>
      </c>
    </row>
    <row r="780" spans="1:4">
      <c r="A780" s="34" t="str">
        <f>IF(ISERROR(VLOOKUP(TRIM(B780),ALL!$B$1:$U$39,3,FALSE)),"(unc)",VLOOKUP(TRIM(B780),ALL!$B$1:$U$39,3,FALSE))</f>
        <v>(unc)</v>
      </c>
      <c r="B780" s="99" t="s">
        <v>726</v>
      </c>
      <c r="C780" s="10" t="s">
        <v>3744</v>
      </c>
      <c r="D780" s="34">
        <v>2021</v>
      </c>
    </row>
    <row r="781" spans="1:4">
      <c r="A781" s="34" t="str">
        <f>IF(ISERROR(VLOOKUP(TRIM(B781),ALL!$B$1:$U$39,3,FALSE)),"(unc)",VLOOKUP(TRIM(B781),ALL!$B$1:$U$39,3,FALSE))</f>
        <v>(unc)</v>
      </c>
      <c r="B781" s="99" t="s">
        <v>5156</v>
      </c>
      <c r="C781" s="10" t="s">
        <v>3744</v>
      </c>
      <c r="D781" s="34">
        <v>2021</v>
      </c>
    </row>
    <row r="782" spans="1:4">
      <c r="A782" s="34" t="str">
        <f>IF(ISERROR(VLOOKUP(TRIM(B782),ALL!$B$1:$U$39,3,FALSE)),"(unc)",VLOOKUP(TRIM(B782),ALL!$B$1:$U$39,3,FALSE))</f>
        <v>(unc)</v>
      </c>
      <c r="B782" s="99" t="s">
        <v>5632</v>
      </c>
      <c r="C782" s="10" t="s">
        <v>3744</v>
      </c>
      <c r="D782" s="34">
        <v>2021</v>
      </c>
    </row>
    <row r="783" spans="1:4">
      <c r="A783" s="34" t="str">
        <f>IF(ISERROR(VLOOKUP(TRIM(B783),ALL!$B$1:$U$39,3,FALSE)),"(unc)",VLOOKUP(TRIM(B783),ALL!$B$1:$U$39,3,FALSE))</f>
        <v>(unc)</v>
      </c>
      <c r="B783" s="99" t="s">
        <v>6521</v>
      </c>
      <c r="C783" s="10" t="s">
        <v>3744</v>
      </c>
      <c r="D783" s="34">
        <v>2021</v>
      </c>
    </row>
    <row r="784" spans="1:4">
      <c r="A784" s="34" t="str">
        <f>IF(ISERROR(VLOOKUP(TRIM(B784),ALL!$B$1:$U$39,3,FALSE)),"(unc)",VLOOKUP(TRIM(B784),ALL!$B$1:$U$39,3,FALSE))</f>
        <v>(unc)</v>
      </c>
      <c r="B784" s="99" t="s">
        <v>6015</v>
      </c>
      <c r="C784" s="10" t="s">
        <v>3744</v>
      </c>
      <c r="D784" s="34">
        <v>2021</v>
      </c>
    </row>
    <row r="785" spans="1:4">
      <c r="A785" s="34" t="str">
        <f>IF(ISERROR(VLOOKUP(TRIM(B785),ALL!$B$1:$U$39,3,FALSE)),"(unc)",VLOOKUP(TRIM(B785),ALL!$B$1:$U$39,3,FALSE))</f>
        <v>(unc)</v>
      </c>
      <c r="B785" s="99" t="s">
        <v>3479</v>
      </c>
      <c r="C785" s="10" t="s">
        <v>3744</v>
      </c>
      <c r="D785" s="34">
        <v>2021</v>
      </c>
    </row>
    <row r="786" spans="1:4">
      <c r="A786" s="34" t="str">
        <f>IF(ISERROR(VLOOKUP(TRIM(B786),ALL!$B$1:$U$39,3,FALSE)),"(unc)",VLOOKUP(TRIM(B786),ALL!$B$1:$U$39,3,FALSE))</f>
        <v>(unc)</v>
      </c>
      <c r="B786" s="99" t="s">
        <v>4424</v>
      </c>
      <c r="C786" s="10" t="s">
        <v>3744</v>
      </c>
      <c r="D786" s="34">
        <v>2021</v>
      </c>
    </row>
    <row r="787" spans="1:4">
      <c r="A787" s="34" t="str">
        <f>IF(ISERROR(VLOOKUP(TRIM(B787),ALL!$B$1:$U$39,3,FALSE)),"(unc)",VLOOKUP(TRIM(B787),ALL!$B$1:$U$39,3,FALSE))</f>
        <v>(unc)</v>
      </c>
      <c r="B787" s="99" t="s">
        <v>3967</v>
      </c>
      <c r="C787" s="10" t="s">
        <v>3744</v>
      </c>
      <c r="D787" s="34">
        <v>2021</v>
      </c>
    </row>
    <row r="788" spans="1:4">
      <c r="A788" s="34" t="str">
        <f>IF(ISERROR(VLOOKUP(TRIM(B788),ALL!$B$1:$U$39,3,FALSE)),"(unc)",VLOOKUP(TRIM(B788),ALL!$B$1:$U$39,3,FALSE))</f>
        <v>(unc)</v>
      </c>
      <c r="B788" s="99" t="s">
        <v>5102</v>
      </c>
      <c r="C788" s="10" t="s">
        <v>5764</v>
      </c>
      <c r="D788" s="34">
        <v>2021</v>
      </c>
    </row>
    <row r="789" spans="1:4">
      <c r="A789" s="34" t="str">
        <f>IF(ISERROR(VLOOKUP(TRIM(B789),ALL!$B$1:$U$39,3,FALSE)),"(unc)",VLOOKUP(TRIM(B789),ALL!$B$1:$U$39,3,FALSE))</f>
        <v>(unc)</v>
      </c>
      <c r="B789" s="99" t="s">
        <v>449</v>
      </c>
      <c r="C789" s="10" t="s">
        <v>5764</v>
      </c>
      <c r="D789" s="34">
        <v>2021</v>
      </c>
    </row>
    <row r="790" spans="1:4">
      <c r="A790" s="34" t="str">
        <f>IF(ISERROR(VLOOKUP(TRIM(B790),ALL!$B$1:$U$39,3,FALSE)),"(unc)",VLOOKUP(TRIM(B790),ALL!$B$1:$U$39,3,FALSE))</f>
        <v>(unc)</v>
      </c>
      <c r="B790" s="99" t="s">
        <v>731</v>
      </c>
      <c r="C790" s="10" t="s">
        <v>5764</v>
      </c>
      <c r="D790" s="34">
        <v>2021</v>
      </c>
    </row>
    <row r="791" spans="1:4">
      <c r="A791" s="34" t="str">
        <f>IF(ISERROR(VLOOKUP(TRIM(B791),ALL!$B$1:$U$39,3,FALSE)),"(unc)",VLOOKUP(TRIM(B791),ALL!$B$1:$U$39,3,FALSE))</f>
        <v>(unc)</v>
      </c>
      <c r="B791" s="99" t="s">
        <v>5731</v>
      </c>
      <c r="C791" s="10" t="s">
        <v>5764</v>
      </c>
      <c r="D791" s="34">
        <v>2021</v>
      </c>
    </row>
    <row r="792" spans="1:4">
      <c r="A792" s="34" t="str">
        <f>IF(ISERROR(VLOOKUP(TRIM(B792),ALL!$B$1:$U$39,3,FALSE)),"(unc)",VLOOKUP(TRIM(B792),ALL!$B$1:$U$39,3,FALSE))</f>
        <v>(unc)</v>
      </c>
      <c r="B792" s="99" t="s">
        <v>7328</v>
      </c>
      <c r="C792" s="10" t="s">
        <v>5764</v>
      </c>
      <c r="D792" s="34">
        <v>2021</v>
      </c>
    </row>
    <row r="793" spans="1:4">
      <c r="A793" s="34" t="str">
        <f>IF(ISERROR(VLOOKUP(TRIM(B793),ALL!$B$1:$U$39,3,FALSE)),"(unc)",VLOOKUP(TRIM(B793),ALL!$B$1:$U$39,3,FALSE))</f>
        <v>(unc)</v>
      </c>
      <c r="B793" s="99" t="s">
        <v>4505</v>
      </c>
      <c r="C793" s="10" t="s">
        <v>5764</v>
      </c>
      <c r="D793" s="34">
        <v>2021</v>
      </c>
    </row>
    <row r="794" spans="1:4">
      <c r="A794" s="34" t="str">
        <f>IF(ISERROR(VLOOKUP(TRIM(B794),ALL!$B$1:$U$39,3,FALSE)),"(unc)",VLOOKUP(TRIM(B794),ALL!$B$1:$U$39,3,FALSE))</f>
        <v>(unc)</v>
      </c>
      <c r="B794" s="99" t="s">
        <v>6487</v>
      </c>
      <c r="C794" s="10" t="s">
        <v>5764</v>
      </c>
      <c r="D794" s="34">
        <v>2021</v>
      </c>
    </row>
    <row r="795" spans="1:4">
      <c r="A795" s="34" t="str">
        <f>IF(ISERROR(VLOOKUP(TRIM(B795),ALL!$B$1:$U$39,3,FALSE)),"(unc)",VLOOKUP(TRIM(B795),ALL!$B$1:$U$39,3,FALSE))</f>
        <v>(unc)</v>
      </c>
      <c r="B795" s="99" t="s">
        <v>5455</v>
      </c>
      <c r="C795" s="10" t="s">
        <v>5764</v>
      </c>
      <c r="D795" s="34">
        <v>2021</v>
      </c>
    </row>
    <row r="796" spans="1:4">
      <c r="A796" s="34" t="str">
        <f>IF(ISERROR(VLOOKUP(TRIM(B796),ALL!$B$1:$U$39,3,FALSE)),"(unc)",VLOOKUP(TRIM(B796),ALL!$B$1:$U$39,3,FALSE))</f>
        <v>(unc)</v>
      </c>
      <c r="B796" s="99" t="s">
        <v>500</v>
      </c>
      <c r="C796" s="10" t="s">
        <v>5764</v>
      </c>
      <c r="D796" s="34">
        <v>2021</v>
      </c>
    </row>
    <row r="797" spans="1:4">
      <c r="A797" s="34" t="str">
        <f>IF(ISERROR(VLOOKUP(TRIM(B797),ALL!$B$1:$U$39,3,FALSE)),"(unc)",VLOOKUP(TRIM(B797),ALL!$B$1:$U$39,3,FALSE))</f>
        <v>(unc)</v>
      </c>
      <c r="B797" s="99" t="s">
        <v>357</v>
      </c>
      <c r="C797" s="10" t="s">
        <v>5764</v>
      </c>
      <c r="D797" s="34">
        <v>2021</v>
      </c>
    </row>
    <row r="798" spans="1:4">
      <c r="A798" s="34" t="str">
        <f>IF(ISERROR(VLOOKUP(TRIM(B798),ALL!$B$1:$U$39,3,FALSE)),"(unc)",VLOOKUP(TRIM(B798),ALL!$B$1:$U$39,3,FALSE))</f>
        <v>(unc)</v>
      </c>
      <c r="B798" s="99" t="s">
        <v>5030</v>
      </c>
      <c r="C798" s="10" t="s">
        <v>5764</v>
      </c>
      <c r="D798" s="34">
        <v>2021</v>
      </c>
    </row>
    <row r="799" spans="1:4">
      <c r="A799" s="34" t="str">
        <f>IF(ISERROR(VLOOKUP(TRIM(B799),ALL!$B$1:$U$39,3,FALSE)),"(unc)",VLOOKUP(TRIM(B799),ALL!$B$1:$U$39,3,FALSE))</f>
        <v>(unc)</v>
      </c>
      <c r="B799" s="99" t="s">
        <v>3721</v>
      </c>
      <c r="C799" s="10" t="s">
        <v>6849</v>
      </c>
      <c r="D799" s="34">
        <v>2021</v>
      </c>
    </row>
    <row r="800" spans="1:4">
      <c r="A800" s="34" t="str">
        <f>IF(ISERROR(VLOOKUP(TRIM(B800),ALL!$B$1:$U$39,3,FALSE)),"(unc)",VLOOKUP(TRIM(B800),ALL!$B$1:$U$39,3,FALSE))</f>
        <v>(unc)</v>
      </c>
      <c r="B800" s="99" t="s">
        <v>7362</v>
      </c>
      <c r="C800" s="10" t="s">
        <v>6849</v>
      </c>
      <c r="D800" s="34">
        <v>2021</v>
      </c>
    </row>
    <row r="801" spans="1:4">
      <c r="A801" s="34" t="str">
        <f>IF(ISERROR(VLOOKUP(TRIM(B801),ALL!$B$1:$U$39,3,FALSE)),"(unc)",VLOOKUP(TRIM(B801),ALL!$B$1:$U$39,3,FALSE))</f>
        <v>(unc)</v>
      </c>
      <c r="B801" s="99" t="s">
        <v>6045</v>
      </c>
      <c r="C801" s="10" t="s">
        <v>6849</v>
      </c>
      <c r="D801" s="34">
        <v>2021</v>
      </c>
    </row>
    <row r="802" spans="1:4">
      <c r="A802" s="34" t="str">
        <f>IF(ISERROR(VLOOKUP(TRIM(B802),ALL!$B$1:$U$39,3,FALSE)),"(unc)",VLOOKUP(TRIM(B802),ALL!$B$1:$U$39,3,FALSE))</f>
        <v>(unc)</v>
      </c>
      <c r="B802" s="99" t="s">
        <v>6149</v>
      </c>
      <c r="C802" s="10" t="s">
        <v>6849</v>
      </c>
      <c r="D802" s="34">
        <v>2021</v>
      </c>
    </row>
    <row r="803" spans="1:4">
      <c r="A803" s="34" t="str">
        <f>IF(ISERROR(VLOOKUP(TRIM(B803),ALL!$B$1:$U$39,3,FALSE)),"(unc)",VLOOKUP(TRIM(B803),ALL!$B$1:$U$39,3,FALSE))</f>
        <v>(unc)</v>
      </c>
      <c r="B803" s="99" t="s">
        <v>3675</v>
      </c>
      <c r="C803" s="10" t="s">
        <v>6849</v>
      </c>
      <c r="D803" s="34">
        <v>2021</v>
      </c>
    </row>
    <row r="804" spans="1:4">
      <c r="A804" s="34" t="str">
        <f>IF(ISERROR(VLOOKUP(TRIM(B804),ALL!$B$1:$U$39,3,FALSE)),"(unc)",VLOOKUP(TRIM(B804),ALL!$B$1:$U$39,3,FALSE))</f>
        <v>(unc)</v>
      </c>
      <c r="B804" s="99" t="s">
        <v>6760</v>
      </c>
      <c r="C804" s="10" t="s">
        <v>6849</v>
      </c>
      <c r="D804" s="34">
        <v>2021</v>
      </c>
    </row>
    <row r="805" spans="1:4">
      <c r="A805" s="34" t="str">
        <f>IF(ISERROR(VLOOKUP(TRIM(B805),ALL!$B$1:$U$39,3,FALSE)),"(unc)",VLOOKUP(TRIM(B805),ALL!$B$1:$U$39,3,FALSE))</f>
        <v>(unc)</v>
      </c>
      <c r="B805" s="99" t="s">
        <v>5745</v>
      </c>
      <c r="C805" s="10" t="s">
        <v>6849</v>
      </c>
      <c r="D805" s="34">
        <v>2021</v>
      </c>
    </row>
    <row r="806" spans="1:4">
      <c r="A806" s="34" t="str">
        <f>IF(ISERROR(VLOOKUP(TRIM(B806),ALL!$B$1:$U$39,3,FALSE)),"(unc)",VLOOKUP(TRIM(B806),ALL!$B$1:$U$39,3,FALSE))</f>
        <v>(unc)</v>
      </c>
      <c r="B806" s="99" t="s">
        <v>5182</v>
      </c>
      <c r="C806" s="10" t="s">
        <v>8249</v>
      </c>
      <c r="D806" s="34">
        <v>2021</v>
      </c>
    </row>
    <row r="807" spans="1:4">
      <c r="A807" s="34" t="str">
        <f>IF(ISERROR(VLOOKUP(TRIM(B807),ALL!$B$1:$U$39,3,FALSE)),"(unc)",VLOOKUP(TRIM(B807),ALL!$B$1:$U$39,3,FALSE))</f>
        <v>(unc)</v>
      </c>
      <c r="B807" s="99" t="s">
        <v>3939</v>
      </c>
      <c r="C807" s="10" t="s">
        <v>8249</v>
      </c>
      <c r="D807" s="34">
        <v>2021</v>
      </c>
    </row>
    <row r="808" spans="1:4">
      <c r="A808" s="34" t="str">
        <f>IF(ISERROR(VLOOKUP(TRIM(B808),ALL!$B$1:$U$39,3,FALSE)),"(unc)",VLOOKUP(TRIM(B808),ALL!$B$1:$U$39,3,FALSE))</f>
        <v>(unc)</v>
      </c>
      <c r="B808" s="99" t="s">
        <v>412</v>
      </c>
      <c r="C808" s="10" t="s">
        <v>8249</v>
      </c>
      <c r="D808" s="34">
        <v>2021</v>
      </c>
    </row>
    <row r="809" spans="1:4">
      <c r="A809" s="34" t="str">
        <f>IF(ISERROR(VLOOKUP(TRIM(B809),ALL!$B$1:$U$39,3,FALSE)),"(unc)",VLOOKUP(TRIM(B809),ALL!$B$1:$U$39,3,FALSE))</f>
        <v>(unc)</v>
      </c>
      <c r="B809" s="99" t="s">
        <v>7186</v>
      </c>
      <c r="C809" s="10" t="s">
        <v>8249</v>
      </c>
      <c r="D809" s="34">
        <v>2021</v>
      </c>
    </row>
    <row r="810" spans="1:4">
      <c r="A810" s="34" t="str">
        <f>IF(ISERROR(VLOOKUP(TRIM(B810),ALL!$B$1:$U$39,3,FALSE)),"(unc)",VLOOKUP(TRIM(B810),ALL!$B$1:$U$39,3,FALSE))</f>
        <v>(unc)</v>
      </c>
      <c r="B810" s="99" t="s">
        <v>6286</v>
      </c>
      <c r="C810" s="10" t="s">
        <v>8249</v>
      </c>
      <c r="D810" s="34">
        <v>2021</v>
      </c>
    </row>
    <row r="811" spans="1:4">
      <c r="A811" s="34" t="str">
        <f>IF(ISERROR(VLOOKUP(TRIM(B811),ALL!$B$1:$U$39,3,FALSE)),"(unc)",VLOOKUP(TRIM(B811),ALL!$B$1:$U$39,3,FALSE))</f>
        <v>(unc)</v>
      </c>
      <c r="B811" s="99" t="s">
        <v>7383</v>
      </c>
      <c r="C811" s="10" t="s">
        <v>8249</v>
      </c>
      <c r="D811" s="34">
        <v>2021</v>
      </c>
    </row>
    <row r="812" spans="1:4">
      <c r="A812" s="34" t="str">
        <f>IF(ISERROR(VLOOKUP(TRIM(B812),ALL!$B$1:$U$39,3,FALSE)),"(unc)",VLOOKUP(TRIM(B812),ALL!$B$1:$U$39,3,FALSE))</f>
        <v>(unc)</v>
      </c>
      <c r="B812" s="99" t="s">
        <v>6556</v>
      </c>
      <c r="C812" s="10" t="s">
        <v>8249</v>
      </c>
      <c r="D812" s="34">
        <v>2021</v>
      </c>
    </row>
    <row r="813" spans="1:4">
      <c r="A813" s="34" t="str">
        <f>IF(ISERROR(VLOOKUP(TRIM(B813),ALL!$B$1:$U$39,3,FALSE)),"(unc)",VLOOKUP(TRIM(B813),ALL!$B$1:$U$39,3,FALSE))</f>
        <v>(unc)</v>
      </c>
      <c r="B813" s="99" t="s">
        <v>4028</v>
      </c>
      <c r="C813" s="10" t="s">
        <v>3728</v>
      </c>
      <c r="D813" s="34">
        <v>2021</v>
      </c>
    </row>
    <row r="814" spans="1:4">
      <c r="A814" s="34" t="str">
        <f>IF(ISERROR(VLOOKUP(TRIM(B814),ALL!$B$1:$U$39,3,FALSE)),"(unc)",VLOOKUP(TRIM(B814),ALL!$B$1:$U$39,3,FALSE))</f>
        <v>(unc)</v>
      </c>
      <c r="B814" s="99" t="s">
        <v>5530</v>
      </c>
      <c r="C814" s="10" t="s">
        <v>8248</v>
      </c>
      <c r="D814" s="34">
        <v>2021</v>
      </c>
    </row>
    <row r="815" spans="1:4">
      <c r="A815" s="34" t="str">
        <f>IF(ISERROR(VLOOKUP(TRIM(B815),ALL!$B$1:$U$39,3,FALSE)),"(unc)",VLOOKUP(TRIM(B815),ALL!$B$1:$U$39,3,FALSE))</f>
        <v>(unc)</v>
      </c>
      <c r="B815" s="99" t="s">
        <v>4165</v>
      </c>
      <c r="C815" s="10" t="s">
        <v>6344</v>
      </c>
      <c r="D815" s="34">
        <v>2021</v>
      </c>
    </row>
    <row r="816" spans="1:4">
      <c r="A816" s="34" t="str">
        <f>IF(ISERROR(VLOOKUP(TRIM(B816),ALL!$B$1:$U$39,3,FALSE)),"(unc)",VLOOKUP(TRIM(B816),ALL!$B$1:$U$39,3,FALSE))</f>
        <v>(unc)</v>
      </c>
      <c r="B816" s="99" t="s">
        <v>7378</v>
      </c>
      <c r="C816" s="10" t="s">
        <v>1785</v>
      </c>
      <c r="D816" s="34">
        <v>2021</v>
      </c>
    </row>
    <row r="817" spans="1:4">
      <c r="A817" s="34" t="str">
        <f>IF(ISERROR(VLOOKUP(TRIM(B817),ALL!$B$1:$U$39,3,FALSE)),"(unc)",VLOOKUP(TRIM(B817),ALL!$B$1:$U$39,3,FALSE))</f>
        <v>(unc)</v>
      </c>
      <c r="B817" s="99" t="s">
        <v>5538</v>
      </c>
      <c r="C817" s="10" t="s">
        <v>6292</v>
      </c>
      <c r="D817" s="34">
        <v>2021</v>
      </c>
    </row>
    <row r="818" spans="1:4">
      <c r="A818" s="34" t="str">
        <f>IF(ISERROR(VLOOKUP(TRIM(B818),ALL!$B$1:$U$39,3,FALSE)),"(unc)",VLOOKUP(TRIM(B818),ALL!$B$1:$U$39,3,FALSE))</f>
        <v>(unc)</v>
      </c>
      <c r="B818" s="99" t="s">
        <v>5496</v>
      </c>
      <c r="C818" s="10" t="s">
        <v>4802</v>
      </c>
      <c r="D818" s="34">
        <v>2021</v>
      </c>
    </row>
    <row r="819" spans="1:4">
      <c r="A819" s="34" t="str">
        <f>IF(ISERROR(VLOOKUP(TRIM(B819),ALL!$B$1:$U$39,3,FALSE)),"(unc)",VLOOKUP(TRIM(B819),ALL!$B$1:$U$39,3,FALSE))</f>
        <v>(unc)</v>
      </c>
      <c r="B819" s="99" t="s">
        <v>5006</v>
      </c>
      <c r="C819" s="10" t="s">
        <v>5764</v>
      </c>
      <c r="D819" s="34">
        <v>2021</v>
      </c>
    </row>
    <row r="820" spans="1:4">
      <c r="A820" s="34" t="str">
        <f>IF(ISERROR(VLOOKUP(TRIM(B820),ALL!$B$1:$U$39,3,FALSE)),"(unc)",VLOOKUP(TRIM(B820),ALL!$B$1:$U$39,3,FALSE))</f>
        <v>(unc)</v>
      </c>
      <c r="B820" s="99" t="s">
        <v>4821</v>
      </c>
      <c r="C820" s="10" t="s">
        <v>3191</v>
      </c>
      <c r="D820" s="34">
        <v>2021</v>
      </c>
    </row>
    <row r="821" spans="1:4">
      <c r="A821" s="34" t="str">
        <f>IF(ISERROR(VLOOKUP(TRIM(B821),ALL!$B$1:$U$39,3,FALSE)),"(unc)",VLOOKUP(TRIM(B821),ALL!$B$1:$U$39,3,FALSE))</f>
        <v>(unc)</v>
      </c>
      <c r="B821" s="99" t="s">
        <v>6722</v>
      </c>
      <c r="C821" s="10" t="s">
        <v>3744</v>
      </c>
      <c r="D821" s="34">
        <v>2021</v>
      </c>
    </row>
    <row r="822" spans="1:4">
      <c r="A822" s="34" t="str">
        <f>IF(ISERROR(VLOOKUP(TRIM(B822),ALL!$B$1:$U$39,3,FALSE)),"(unc)",VLOOKUP(TRIM(B822),ALL!$B$1:$U$39,3,FALSE))</f>
        <v>(unc)</v>
      </c>
      <c r="B822" s="99" t="s">
        <v>4360</v>
      </c>
      <c r="C822" s="10" t="s">
        <v>3728</v>
      </c>
      <c r="D822" s="34">
        <v>2021</v>
      </c>
    </row>
    <row r="823" spans="1:4">
      <c r="A823" s="34" t="str">
        <f>IF(ISERROR(VLOOKUP(TRIM(B823),ALL!$B$1:$U$39,3,FALSE)),"(unc)",VLOOKUP(TRIM(B823),ALL!$B$1:$U$39,3,FALSE))</f>
        <v>(unc)</v>
      </c>
      <c r="B823" s="99" t="s">
        <v>7274</v>
      </c>
      <c r="C823" s="10" t="s">
        <v>6344</v>
      </c>
      <c r="D823" s="34">
        <v>2021</v>
      </c>
    </row>
    <row r="824" spans="1:4">
      <c r="A824" s="34" t="str">
        <f>IF(ISERROR(VLOOKUP(TRIM(B824),ALL!$B$1:$U$39,3,FALSE)),"(unc)",VLOOKUP(TRIM(B824),ALL!$B$1:$U$39,3,FALSE))</f>
        <v>(unc)</v>
      </c>
      <c r="B824" s="99" t="s">
        <v>6036</v>
      </c>
      <c r="C824" s="10" t="s">
        <v>1785</v>
      </c>
      <c r="D824" s="34">
        <v>2021</v>
      </c>
    </row>
    <row r="825" spans="1:4">
      <c r="A825" s="34" t="str">
        <f>IF(ISERROR(VLOOKUP(TRIM(B825),ALL!$B$1:$U$39,3,FALSE)),"(unc)",VLOOKUP(TRIM(B825),ALL!$B$1:$U$39,3,FALSE))</f>
        <v>(unc)</v>
      </c>
      <c r="B825" s="99" t="s">
        <v>8819</v>
      </c>
      <c r="C825" s="10" t="s">
        <v>5764</v>
      </c>
      <c r="D825" s="34">
        <v>2021</v>
      </c>
    </row>
    <row r="826" spans="1:4">
      <c r="A826" s="34" t="str">
        <f>IF(ISERROR(VLOOKUP(TRIM(B826),ALL!$B$1:$U$39,3,FALSE)),"(unc)",VLOOKUP(TRIM(B826),ALL!$B$1:$U$39,3,FALSE))</f>
        <v>(unc)</v>
      </c>
      <c r="B826" s="99" t="s">
        <v>5457</v>
      </c>
      <c r="C826" s="10" t="s">
        <v>3191</v>
      </c>
      <c r="D826" s="34">
        <v>2021</v>
      </c>
    </row>
    <row r="827" spans="1:4">
      <c r="A827" s="34" t="str">
        <f>IF(ISERROR(VLOOKUP(TRIM(B827),ALL!$B$1:$U$39,3,FALSE)),"(unc)",VLOOKUP(TRIM(B827),ALL!$B$1:$U$39,3,FALSE))</f>
        <v>(unc)</v>
      </c>
      <c r="B827" s="99" t="s">
        <v>7174</v>
      </c>
      <c r="C827" s="10" t="s">
        <v>3188</v>
      </c>
      <c r="D827" s="34">
        <v>2021</v>
      </c>
    </row>
    <row r="828" spans="1:4">
      <c r="A828" s="34" t="str">
        <f>IF(ISERROR(VLOOKUP(TRIM(B828),ALL!$B$1:$U$39,3,FALSE)),"(unc)",VLOOKUP(TRIM(B828),ALL!$B$1:$U$39,3,FALSE))</f>
        <v>(unc)</v>
      </c>
      <c r="B828" s="99" t="s">
        <v>3905</v>
      </c>
      <c r="C828" s="10" t="s">
        <v>8248</v>
      </c>
      <c r="D828" s="34">
        <v>2021</v>
      </c>
    </row>
    <row r="829" spans="1:4">
      <c r="A829" s="34" t="str">
        <f>IF(ISERROR(VLOOKUP(TRIM(B829),ALL!$B$1:$U$39,3,FALSE)),"(unc)",VLOOKUP(TRIM(B829),ALL!$B$1:$U$39,3,FALSE))</f>
        <v>(unc)</v>
      </c>
      <c r="B829" s="99" t="s">
        <v>6183</v>
      </c>
      <c r="C829" s="10" t="s">
        <v>8248</v>
      </c>
      <c r="D829" s="34">
        <v>2021</v>
      </c>
    </row>
    <row r="830" spans="1:4">
      <c r="A830" s="34" t="str">
        <f>IF(ISERROR(VLOOKUP(TRIM(B830),ALL!$B$1:$U$39,3,FALSE)),"(unc)",VLOOKUP(TRIM(B830),ALL!$B$1:$U$39,3,FALSE))</f>
        <v>(unc)</v>
      </c>
      <c r="B830" s="99" t="s">
        <v>7682</v>
      </c>
      <c r="C830" s="10" t="s">
        <v>6344</v>
      </c>
      <c r="D830" s="34">
        <v>2021</v>
      </c>
    </row>
    <row r="831" spans="1:4">
      <c r="A831" s="34" t="str">
        <f>IF(ISERROR(VLOOKUP(TRIM(B831),ALL!$B$1:$U$39,3,FALSE)),"(unc)",VLOOKUP(TRIM(B831),ALL!$B$1:$U$39,3,FALSE))</f>
        <v>(unc)</v>
      </c>
      <c r="B831" s="99" t="s">
        <v>4600</v>
      </c>
      <c r="C831" s="10" t="s">
        <v>1785</v>
      </c>
      <c r="D831" s="34">
        <v>2021</v>
      </c>
    </row>
    <row r="832" spans="1:4">
      <c r="A832" s="34" t="str">
        <f>IF(ISERROR(VLOOKUP(TRIM(B832),ALL!$B$1:$U$39,3,FALSE)),"(unc)",VLOOKUP(TRIM(B832),ALL!$B$1:$U$39,3,FALSE))</f>
        <v>(unc)</v>
      </c>
      <c r="B832" s="99" t="s">
        <v>7142</v>
      </c>
      <c r="C832" s="10" t="s">
        <v>5764</v>
      </c>
      <c r="D832" s="34">
        <v>2021</v>
      </c>
    </row>
    <row r="833" spans="1:4">
      <c r="A833" s="34" t="str">
        <f>IF(ISERROR(VLOOKUP(TRIM(B833),ALL!$B$1:$U$39,3,FALSE)),"(unc)",VLOOKUP(TRIM(B833),ALL!$B$1:$U$39,3,FALSE))</f>
        <v>(unc)</v>
      </c>
      <c r="B833" s="99" t="s">
        <v>381</v>
      </c>
      <c r="C833" s="10" t="s">
        <v>6859</v>
      </c>
      <c r="D833" s="34">
        <v>2021</v>
      </c>
    </row>
    <row r="834" spans="1:4">
      <c r="A834" s="34" t="str">
        <f>IF(ISERROR(VLOOKUP(TRIM(B834),ALL!$B$1:$U$39,3,FALSE)),"(unc)",VLOOKUP(TRIM(B834),ALL!$B$1:$U$39,3,FALSE))</f>
        <v>(unc)</v>
      </c>
      <c r="B834" s="99" t="s">
        <v>4935</v>
      </c>
      <c r="C834" s="10" t="s">
        <v>6859</v>
      </c>
      <c r="D834" s="34">
        <v>2021</v>
      </c>
    </row>
    <row r="835" spans="1:4">
      <c r="A835" s="34" t="str">
        <f>IF(ISERROR(VLOOKUP(TRIM(B835),ALL!$B$1:$U$39,3,FALSE)),"(unc)",VLOOKUP(TRIM(B835),ALL!$B$1:$U$39,3,FALSE))</f>
        <v>(unc)</v>
      </c>
      <c r="B835" s="99" t="s">
        <v>129</v>
      </c>
      <c r="C835" s="10" t="s">
        <v>8248</v>
      </c>
      <c r="D835" s="34">
        <v>2021</v>
      </c>
    </row>
    <row r="836" spans="1:4">
      <c r="A836" s="34" t="str">
        <f>IF(ISERROR(VLOOKUP(TRIM(B836),ALL!$B$1:$U$39,3,FALSE)),"(unc)",VLOOKUP(TRIM(B836),ALL!$B$1:$U$39,3,FALSE))</f>
        <v>(unc)</v>
      </c>
      <c r="B836" s="99" t="s">
        <v>417</v>
      </c>
      <c r="C836" s="10" t="s">
        <v>6867</v>
      </c>
      <c r="D836" s="34">
        <v>2021</v>
      </c>
    </row>
    <row r="837" spans="1:4">
      <c r="A837" s="34" t="str">
        <f>IF(ISERROR(VLOOKUP(TRIM(B837),ALL!$B$1:$U$39,3,FALSE)),"(unc)",VLOOKUP(TRIM(B837),ALL!$B$1:$U$39,3,FALSE))</f>
        <v>(unc)</v>
      </c>
      <c r="B837" s="99" t="s">
        <v>4381</v>
      </c>
      <c r="C837" s="10" t="s">
        <v>8248</v>
      </c>
      <c r="D837" s="34">
        <v>2021</v>
      </c>
    </row>
    <row r="838" spans="1:4">
      <c r="A838" s="34" t="str">
        <f>IF(ISERROR(VLOOKUP(TRIM(B838),ALL!$B$1:$U$39,3,FALSE)),"(unc)",VLOOKUP(TRIM(B838),ALL!$B$1:$U$39,3,FALSE))</f>
        <v>(unc)</v>
      </c>
      <c r="B838" s="99" t="s">
        <v>7851</v>
      </c>
      <c r="C838" s="10" t="s">
        <v>4840</v>
      </c>
      <c r="D838" s="34">
        <v>2021</v>
      </c>
    </row>
    <row r="839" spans="1:4">
      <c r="A839" s="34" t="str">
        <f>IF(ISERROR(VLOOKUP(TRIM(B839),ALL!$B$1:$U$39,3,FALSE)),"(unc)",VLOOKUP(TRIM(B839),ALL!$B$1:$U$39,3,FALSE))</f>
        <v>(unc)</v>
      </c>
      <c r="B839" s="99" t="s">
        <v>5141</v>
      </c>
      <c r="C839" s="10" t="s">
        <v>4840</v>
      </c>
      <c r="D839" s="34">
        <v>2021</v>
      </c>
    </row>
    <row r="840" spans="1:4">
      <c r="A840" s="34" t="str">
        <f>IF(ISERROR(VLOOKUP(TRIM(B840),ALL!$B$1:$U$39,3,FALSE)),"(unc)",VLOOKUP(TRIM(B840),ALL!$B$1:$U$39,3,FALSE))</f>
        <v>(unc)</v>
      </c>
      <c r="B840" s="99" t="s">
        <v>4472</v>
      </c>
      <c r="C840" s="10" t="s">
        <v>4840</v>
      </c>
      <c r="D840" s="34">
        <v>2021</v>
      </c>
    </row>
    <row r="841" spans="1:4">
      <c r="A841" s="34" t="str">
        <f>IF(ISERROR(VLOOKUP(TRIM(B841),ALL!$B$1:$U$39,3,FALSE)),"(unc)",VLOOKUP(TRIM(B841),ALL!$B$1:$U$39,3,FALSE))</f>
        <v>(unc)</v>
      </c>
      <c r="B841" s="99" t="s">
        <v>5530</v>
      </c>
      <c r="C841" s="10" t="s">
        <v>8248</v>
      </c>
      <c r="D841" s="34">
        <v>2021</v>
      </c>
    </row>
    <row r="842" spans="1:4">
      <c r="A842" s="34" t="str">
        <f>IF(ISERROR(VLOOKUP(TRIM(B842),ALL!$B$1:$U$39,3,FALSE)),"(unc)",VLOOKUP(TRIM(B842),ALL!$B$1:$U$39,3,FALSE))</f>
        <v>(unc)</v>
      </c>
      <c r="B842" s="99" t="s">
        <v>5629</v>
      </c>
      <c r="C842" s="10" t="s">
        <v>3744</v>
      </c>
      <c r="D842" s="34">
        <v>2021</v>
      </c>
    </row>
  </sheetData>
  <phoneticPr fontId="90" type="noConversion"/>
  <conditionalFormatting sqref="B43">
    <cfRule type="duplicateValues" dxfId="19" priority="20"/>
  </conditionalFormatting>
  <conditionalFormatting sqref="B45">
    <cfRule type="duplicateValues" dxfId="18" priority="19"/>
  </conditionalFormatting>
  <conditionalFormatting sqref="B88">
    <cfRule type="duplicateValues" dxfId="17" priority="18"/>
  </conditionalFormatting>
  <conditionalFormatting sqref="B446">
    <cfRule type="duplicateValues" dxfId="16" priority="17"/>
  </conditionalFormatting>
  <conditionalFormatting sqref="B451">
    <cfRule type="duplicateValues" dxfId="15" priority="16"/>
  </conditionalFormatting>
  <conditionalFormatting sqref="B452">
    <cfRule type="duplicateValues" dxfId="14" priority="15"/>
  </conditionalFormatting>
  <conditionalFormatting sqref="B457">
    <cfRule type="duplicateValues" dxfId="13" priority="14"/>
  </conditionalFormatting>
  <conditionalFormatting sqref="B526">
    <cfRule type="duplicateValues" dxfId="12" priority="13"/>
  </conditionalFormatting>
  <conditionalFormatting sqref="B539">
    <cfRule type="duplicateValues" dxfId="11" priority="12"/>
  </conditionalFormatting>
  <conditionalFormatting sqref="B540">
    <cfRule type="duplicateValues" dxfId="10" priority="11"/>
  </conditionalFormatting>
  <conditionalFormatting sqref="B585">
    <cfRule type="duplicateValues" dxfId="9" priority="10"/>
  </conditionalFormatting>
  <conditionalFormatting sqref="B617">
    <cfRule type="duplicateValues" dxfId="8" priority="9"/>
  </conditionalFormatting>
  <conditionalFormatting sqref="B692">
    <cfRule type="duplicateValues" dxfId="7" priority="8"/>
  </conditionalFormatting>
  <conditionalFormatting sqref="B713">
    <cfRule type="duplicateValues" dxfId="6" priority="6"/>
  </conditionalFormatting>
  <conditionalFormatting sqref="B714">
    <cfRule type="duplicateValues" dxfId="5" priority="7"/>
  </conditionalFormatting>
  <conditionalFormatting sqref="B718">
    <cfRule type="duplicateValues" dxfId="4" priority="5"/>
  </conditionalFormatting>
  <conditionalFormatting sqref="B734">
    <cfRule type="duplicateValues" dxfId="3" priority="4"/>
  </conditionalFormatting>
  <conditionalFormatting sqref="B801">
    <cfRule type="duplicateValues" dxfId="2" priority="3"/>
  </conditionalFormatting>
  <conditionalFormatting sqref="B802">
    <cfRule type="duplicateValues" dxfId="1" priority="2"/>
  </conditionalFormatting>
  <conditionalFormatting sqref="B805">
    <cfRule type="duplicateValues" dxfId="0"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3AED-C4F6-4182-9E5E-BDD7AD30CD66}">
  <dimension ref="A1:AU261"/>
  <sheetViews>
    <sheetView topLeftCell="A95" workbookViewId="0">
      <selection activeCell="I123" sqref="I123"/>
    </sheetView>
  </sheetViews>
  <sheetFormatPr defaultRowHeight="12.75"/>
  <cols>
    <col min="1" max="1" width="11.140625" customWidth="1"/>
    <col min="2" max="2" width="15.7109375" customWidth="1"/>
    <col min="3" max="4" width="11.140625" customWidth="1"/>
    <col min="5" max="5" width="10.28515625" customWidth="1"/>
    <col min="6" max="6" width="10.140625" customWidth="1"/>
    <col min="7" max="9" width="11.140625" customWidth="1"/>
    <col min="10" max="17" width="12.140625" customWidth="1"/>
  </cols>
  <sheetData>
    <row r="1" spans="1:17" ht="15">
      <c r="A1" s="34" t="s">
        <v>5781</v>
      </c>
      <c r="B1" s="213" t="s">
        <v>7822</v>
      </c>
      <c r="C1" s="10" t="s">
        <v>7823</v>
      </c>
      <c r="D1" s="224" t="s">
        <v>9800</v>
      </c>
      <c r="E1" s="203" t="s">
        <v>12193</v>
      </c>
      <c r="F1" s="209" t="s">
        <v>12194</v>
      </c>
      <c r="G1" s="34" t="s">
        <v>12195</v>
      </c>
      <c r="H1" s="124" t="s">
        <v>12196</v>
      </c>
      <c r="I1" s="34" t="s">
        <v>12197</v>
      </c>
      <c r="J1" s="34" t="s">
        <v>12198</v>
      </c>
      <c r="K1" s="34" t="s">
        <v>12199</v>
      </c>
      <c r="L1" s="34" t="s">
        <v>12200</v>
      </c>
      <c r="M1" s="34" t="s">
        <v>12201</v>
      </c>
      <c r="N1" s="34" t="s">
        <v>12202</v>
      </c>
      <c r="O1" s="2" t="s">
        <v>12203</v>
      </c>
      <c r="P1" t="s">
        <v>12204</v>
      </c>
      <c r="Q1" t="s">
        <v>12205</v>
      </c>
    </row>
    <row r="2" spans="1:17">
      <c r="A2" s="34" t="str">
        <f>IF(ISERROR(VLOOKUP(TRIM(B2),ALL!$B$1:$U$2738,3,FALSE)),"(unc)",VLOOKUP(TRIM(B2),ALL!$B$1:$U$2738,3,FALSE))</f>
        <v>(unc)</v>
      </c>
      <c r="B2" s="99" t="s">
        <v>351</v>
      </c>
      <c r="C2" s="10" t="s">
        <v>6291</v>
      </c>
      <c r="D2" s="224">
        <f>VLOOKUP(TRIM(B2),BirthdateDraft!$A$1:$M$9000,2,FALSE)</f>
        <v>32944</v>
      </c>
      <c r="E2" s="203" t="str">
        <f>VLOOKUP(TRIM(B2),BirthdateDraft!$A$1:$M$9865,3,FALSE)</f>
        <v>12/5</v>
      </c>
      <c r="F2" s="209" t="s">
        <v>8295</v>
      </c>
      <c r="G2" s="34" t="str">
        <f>IF(ISERROR(VLOOKUP(TRIM(B2),ALL!$B$1:$U$2738,2,FALSE)),"",IF(ISERROR(VLOOKUP(TRIM(B2),ALL!$B$1:$U$2738,2,FALSE))," ",VLOOKUP(TRIM(B2),ALL!$B$1:$U$2738,2,FALSE)))</f>
        <v/>
      </c>
      <c r="H2" s="124" t="str">
        <f>IF(ISBLANK(VLOOKUP(TRIM(B2),ALL!$B$1:$V$2738,11,FALSE)),"",IF(ISERROR(VLOOKUP(TRIM(B2),ALL!$B$1:$V$2738,11,FALSE))," ",VLOOKUP(TRIM(B2),ALL!$B$1:$V$2738,11,FALSE)))</f>
        <v xml:space="preserve"> </v>
      </c>
      <c r="I2" s="34" t="str">
        <f>IF(ISBLANK(VLOOKUP(TRIM(B2),ALL!$B$1:$V$2738,5,FALSE)),"",IF(ISERROR(VLOOKUP(TRIM(B2),ALL!$B$1:$V$2738,5,FALSE))," ",VLOOKUP(TRIM(B2),ALL!$B$1:$V$2738,5,FALSE)))</f>
        <v xml:space="preserve"> </v>
      </c>
      <c r="J2" s="34" t="str">
        <f>IF(ISBLANK(VLOOKUP(TRIM(B2),ALL!$B$1:$V$2738,6,FALSE)),"",IF(ISERROR(VLOOKUP(TRIM(B2),ALL!$B$1:$V$2738,6,FALSE))," ", VLOOKUP(TRIM(B2),ALL!$B$1:$V$2738,6,FALSE)))</f>
        <v xml:space="preserve"> </v>
      </c>
      <c r="K2" s="34" t="str">
        <f>IF(ISBLANK(VLOOKUP(TRIM(B2),ALL!$B$1:$V$2738,7,FALSE)),"",IF(ISERROR(VLOOKUP(TRIM(B2),ALL!$B$1:$V$2738,7,FALSE))," ",VLOOKUP(TRIM(B2),ALL!$B$1:$V$2738,7,FALSE)))</f>
        <v xml:space="preserve"> </v>
      </c>
      <c r="L2" s="34" t="str">
        <f>IF(ISBLANK(VLOOKUP(TRIM(B2),ALL!$B$1:$V$2738,8,FALSE)),"",IF(ISERROR(VLOOKUP(TRIM(B2),ALL!$B$1:$V$2738,8,FALSE))," ",VLOOKUP(TRIM(B2),ALL!$B$1:$V$2738,8,FALSE)))</f>
        <v xml:space="preserve"> </v>
      </c>
      <c r="M2" s="34" t="str">
        <f>IF(ISBLANK(VLOOKUP(TRIM(B2),ALL!$B$1:$V$2738,9,FALSE)),"",IF(ISERROR(VLOOKUP(TRIM(B2),ALL!$B$1:$V$2738,9,FALSE))," ",VLOOKUP(TRIM(B2),ALL!$B$1:$V$2738,9,FALSE)))</f>
        <v xml:space="preserve"> </v>
      </c>
      <c r="N2" s="34" t="str">
        <f>IF(ISBLANK(VLOOKUP(TRIM(B2),ALL!$B$1:$V$2738,10,FALSE)),"",IF(ISERROR(VLOOKUP(TRIM(B2),ALL!$B$1:$V$2738,10,FALSE))," ",VLOOKUP(TRIM(B2),ALL!$B$1:$V$2738,10,FALSE)))</f>
        <v xml:space="preserve"> </v>
      </c>
    </row>
    <row r="3" spans="1:17">
      <c r="A3" s="34" t="str">
        <f>IF(ISERROR(VLOOKUP(TRIM(B3),ALL!$B$1:$U$2738,3,FALSE)),"(unc)",VLOOKUP(TRIM(B3),ALL!$B$1:$U$2738,3,FALSE))</f>
        <v>(unc)</v>
      </c>
      <c r="B3" s="99" t="s">
        <v>7406</v>
      </c>
      <c r="C3" s="10" t="s">
        <v>6291</v>
      </c>
      <c r="D3" s="224">
        <f>VLOOKUP(TRIM(B3),BirthdateDraft!$A$1:$M$9000,2,FALSE)</f>
        <v>35318</v>
      </c>
      <c r="E3" s="203" t="str">
        <f>VLOOKUP(TRIM(B3),BirthdateDraft!$A$1:$M$9865,3,FALSE)</f>
        <v>19/5</v>
      </c>
      <c r="F3" s="209" t="s">
        <v>9747</v>
      </c>
      <c r="G3" s="34" t="str">
        <f>IF(ISERROR(VLOOKUP(TRIM(B3),ALL!$B$1:$U$2738,2,FALSE)),"",IF(ISERROR(VLOOKUP(TRIM(B3),ALL!$B$1:$U$2738,2,FALSE))," ",VLOOKUP(TRIM(B3),ALL!$B$1:$U$2738,2,FALSE)))</f>
        <v/>
      </c>
      <c r="H3" s="124" t="str">
        <f>IF(ISBLANK(VLOOKUP(TRIM(B3),ALL!$B$1:$V$2738,11,FALSE)),"",IF(ISERROR(VLOOKUP(TRIM(B3),ALL!$B$1:$V$2738,11,FALSE))," ",VLOOKUP(TRIM(B3),ALL!$B$1:$V$2738,11,FALSE)))</f>
        <v xml:space="preserve"> </v>
      </c>
      <c r="I3" s="34" t="str">
        <f>IF(ISBLANK(VLOOKUP(TRIM(B3),ALL!$B$1:$V$2738,5,FALSE)),"",IF(ISERROR(VLOOKUP(TRIM(B3),ALL!$B$1:$V$2738,5,FALSE))," ",VLOOKUP(TRIM(B3),ALL!$B$1:$V$2738,5,FALSE)))</f>
        <v xml:space="preserve"> </v>
      </c>
      <c r="J3" s="34" t="str">
        <f>IF(ISBLANK(VLOOKUP(TRIM(B3),ALL!$B$1:$V$2738,6,FALSE)),"",IF(ISERROR(VLOOKUP(TRIM(B3),ALL!$B$1:$V$2738,6,FALSE))," ", VLOOKUP(TRIM(B3),ALL!$B$1:$V$2738,6,FALSE)))</f>
        <v xml:space="preserve"> </v>
      </c>
      <c r="K3" s="34" t="str">
        <f>IF(ISBLANK(VLOOKUP(TRIM(B3),ALL!$B$1:$V$2738,7,FALSE)),"",IF(ISERROR(VLOOKUP(TRIM(B3),ALL!$B$1:$V$2738,7,FALSE))," ",VLOOKUP(TRIM(B3),ALL!$B$1:$V$2738,7,FALSE)))</f>
        <v xml:space="preserve"> </v>
      </c>
      <c r="L3" s="34" t="str">
        <f>IF(ISBLANK(VLOOKUP(TRIM(B3),ALL!$B$1:$V$2738,8,FALSE)),"",IF(ISERROR(VLOOKUP(TRIM(B3),ALL!$B$1:$V$2738,8,FALSE))," ",VLOOKUP(TRIM(B3),ALL!$B$1:$V$2738,8,FALSE)))</f>
        <v xml:space="preserve"> </v>
      </c>
      <c r="M3" s="34" t="str">
        <f>IF(ISBLANK(VLOOKUP(TRIM(B3),ALL!$B$1:$V$2738,9,FALSE)),"",IF(ISERROR(VLOOKUP(TRIM(B3),ALL!$B$1:$V$2738,9,FALSE))," ",VLOOKUP(TRIM(B3),ALL!$B$1:$V$2738,9,FALSE)))</f>
        <v xml:space="preserve"> </v>
      </c>
      <c r="N3" s="34" t="str">
        <f>IF(ISBLANK(VLOOKUP(TRIM(B3),ALL!$B$1:$V$2738,10,FALSE)),"",IF(ISERROR(VLOOKUP(TRIM(B3),ALL!$B$1:$V$2738,10,FALSE))," ",VLOOKUP(TRIM(B3),ALL!$B$1:$V$2738,10,FALSE)))</f>
        <v xml:space="preserve"> </v>
      </c>
    </row>
    <row r="4" spans="1:17">
      <c r="A4" s="34" t="str">
        <f>IF(ISERROR(VLOOKUP(TRIM(B4),ALL!$B$1:$U$2738,3,FALSE)),"(unc)",VLOOKUP(TRIM(B4),ALL!$B$1:$U$2738,3,FALSE))</f>
        <v>DT $ End $</v>
      </c>
      <c r="B4" s="99" t="s">
        <v>3945</v>
      </c>
      <c r="C4" s="10" t="s">
        <v>6291</v>
      </c>
      <c r="D4" s="224">
        <f>VLOOKUP(TRIM(B4),BirthdateDraft!$A$1:$M$9000,2,FALSE)</f>
        <v>33450</v>
      </c>
      <c r="E4" s="203" t="str">
        <f>VLOOKUP(TRIM(B4),BirthdateDraft!$A$1:$M$9865,3,FALSE)</f>
        <v>13/4</v>
      </c>
      <c r="F4" s="209"/>
      <c r="G4" s="34" t="str">
        <f>IF(ISERROR(VLOOKUP(TRIM(B4),ALL!$B$1:$U$2738,2,FALSE)),"",IF(ISERROR(VLOOKUP(TRIM(B4),ALL!$B$1:$U$2738,2,FALSE))," ",VLOOKUP(TRIM(B4),ALL!$B$1:$U$2738,2,FALSE)))</f>
        <v>TBN</v>
      </c>
      <c r="H4" s="124" t="str">
        <f>IF(ISBLANK(VLOOKUP(TRIM(B4),ALL!$B$1:$V$2738,4,FALSE)),"",IF(ISERROR(VLOOKUP(TRIM(B4),ALL!$B$1:$V$2738,4,FALSE))," ",VLOOKUP(TRIM(B4),ALL!$B$1:$V$2738,4,FALSE)))</f>
        <v>0</v>
      </c>
      <c r="I4" s="34" t="str">
        <f>IF(ISBLANK(VLOOKUP(TRIM(B4),ALL!$B$1:$V$2738,5,FALSE)),"",IF(ISERROR(VLOOKUP(TRIM(B4),ALL!$B$1:$V$2738,5,FALSE))," ",VLOOKUP(TRIM(B4),ALL!$B$1:$V$2738,5,FALSE)))</f>
        <v>0</v>
      </c>
      <c r="J4" s="34">
        <f>IF(ISBLANK(VLOOKUP(TRIM(B4),ALL!$B$1:$V$2738,6,FALSE)),"",IF(ISERROR(VLOOKUP(TRIM(B4),ALL!$B$1:$V$2738,6,FALSE))," ", VLOOKUP(TRIM(B4),ALL!$B$1:$V$2738,6,FALSE)))</f>
        <v>0</v>
      </c>
      <c r="K4" s="34"/>
      <c r="L4" s="34"/>
      <c r="M4" s="34"/>
      <c r="N4" s="34"/>
    </row>
    <row r="5" spans="1:17">
      <c r="A5" s="34" t="str">
        <f>IF(ISERROR(VLOOKUP(TRIM(B5),ALL!$B$1:$U$2738,3,FALSE)),"(unc)",VLOOKUP(TRIM(B5),ALL!$B$1:$U$2738,3,FALSE))</f>
        <v>OLB</v>
      </c>
      <c r="B5" s="99" t="s">
        <v>4984</v>
      </c>
      <c r="C5" s="10" t="s">
        <v>6291</v>
      </c>
      <c r="D5" s="224">
        <f>VLOOKUP(TRIM(B5),BirthdateDraft!$A$1:$M$9000,2,FALSE)</f>
        <v>33310</v>
      </c>
      <c r="E5" s="203" t="str">
        <f>VLOOKUP(TRIM(B5),BirthdateDraft!$A$1:$M$9865,3,FALSE)</f>
        <v>15/2</v>
      </c>
      <c r="F5" s="209" t="s">
        <v>5843</v>
      </c>
      <c r="G5" s="34" t="str">
        <f>IF(ISERROR(VLOOKUP(TRIM(B5),ALL!$B$1:$U$2738,2,FALSE)),"",IF(ISERROR(VLOOKUP(TRIM(B5),ALL!$B$1:$U$2738,2,FALSE))," ",VLOOKUP(TRIM(B5),ALL!$B$1:$U$2738,2,FALSE)))</f>
        <v>PIA</v>
      </c>
      <c r="H5" s="124" t="str">
        <f>IF(ISBLANK(VLOOKUP(TRIM(B5),ALL!$B$1:$V$2738,4,FALSE)),"",IF(ISERROR(VLOOKUP(TRIM(B5),ALL!$B$1:$V$2738,4,FALSE))," ",VLOOKUP(TRIM(B5),ALL!$B$1:$V$2738,4,FALSE)))</f>
        <v>0-0</v>
      </c>
      <c r="I5" s="34" t="str">
        <f>IF(ISBLANK(VLOOKUP(TRIM(B5),ALL!$B$1:$V$2738,5,FALSE)),"",IF(ISERROR(VLOOKUP(TRIM(B5),ALL!$B$1:$V$2738,5,FALSE))," ",VLOOKUP(TRIM(B5),ALL!$B$1:$V$2738,5,FALSE)))</f>
        <v/>
      </c>
      <c r="J5" s="34">
        <f>IF(ISBLANK(VLOOKUP(TRIM(B5),ALL!$B$1:$V$2738,6,FALSE)),"",IF(ISERROR(VLOOKUP(TRIM(B5),ALL!$B$1:$V$2738,6,FALSE))," ", VLOOKUP(TRIM(B5),ALL!$B$1:$V$2738,6,FALSE)))</f>
        <v>6</v>
      </c>
      <c r="K5" s="34"/>
      <c r="L5" s="34" t="str">
        <f>IF(ISBLANK(VLOOKUP(TRIM(B5),ALL!$B$1:$V$2738,8,FALSE)),"",IF(ISERROR(VLOOKUP(TRIM(B5),ALL!$B$1:$V$2738,8,FALSE))," ",VLOOKUP(TRIM(B5),ALL!$B$1:$V$2738,8,FALSE)))</f>
        <v/>
      </c>
      <c r="M5" s="34" t="str">
        <f>IF(ISBLANK(VLOOKUP(TRIM(B5),ALL!$B$1:$V$2738,9,FALSE)),"",IF(ISERROR(VLOOKUP(TRIM(B5),ALL!$B$1:$V$2738,9,FALSE))," ",VLOOKUP(TRIM(B5),ALL!$B$1:$V$2738,9,FALSE)))</f>
        <v/>
      </c>
      <c r="N5" s="34" t="str">
        <f>IF(ISBLANK(VLOOKUP(TRIM(B5),ALL!$B$1:$V$2738,10,FALSE)),"",IF(ISERROR(VLOOKUP(TRIM(B5),ALL!$B$1:$V$2738,10,FALSE))," ",VLOOKUP(TRIM(B5),ALL!$B$1:$V$2738,10,FALSE)))</f>
        <v/>
      </c>
    </row>
    <row r="6" spans="1:17">
      <c r="A6" s="34" t="str">
        <f>IF(ISERROR(VLOOKUP(TRIM(B6),ALL!$B$1:$U$2738,3,FALSE)),"(unc)",VLOOKUP(TRIM(B6),ALL!$B$1:$U$2738,3,FALSE))</f>
        <v>LB</v>
      </c>
      <c r="B6" s="99" t="s">
        <v>8491</v>
      </c>
      <c r="C6" s="10" t="s">
        <v>6291</v>
      </c>
      <c r="D6" s="224">
        <f>VLOOKUP(TRIM(B6),BirthdateDraft!$A$1:$M$9000,2,FALSE)</f>
        <v>35887</v>
      </c>
      <c r="E6" s="203" t="str">
        <f>VLOOKUP(TRIM(B6),BirthdateDraft!$A$1:$M$9865,3,FALSE)</f>
        <v>20/FA</v>
      </c>
      <c r="F6" s="209" t="s">
        <v>8466</v>
      </c>
      <c r="G6" s="34" t="str">
        <f>IF(ISERROR(VLOOKUP(TRIM(B6),ALL!$B$1:$U$2738,2,FALSE)),"",IF(ISERROR(VLOOKUP(TRIM(B6),ALL!$B$1:$U$2738,2,FALSE))," ",VLOOKUP(TRIM(B6),ALL!$B$1:$U$2738,2,FALSE)))</f>
        <v>ARN</v>
      </c>
      <c r="H6" s="124" t="str">
        <f>IF(ISBLANK(VLOOKUP(TRIM(B6),ALL!$B$1:$V$2738,4,FALSE)),"",IF(ISERROR(VLOOKUP(TRIM(B6),ALL!$B$1:$V$2738,4,FALSE))," ",VLOOKUP(TRIM(B6),ALL!$B$1:$V$2738,4,FALSE)))</f>
        <v>0-0</v>
      </c>
      <c r="I6" s="34" t="str">
        <f>IF(ISBLANK(VLOOKUP(TRIM(B6),ALL!$B$1:$V$2738,5,FALSE)),"",IF(ISERROR(VLOOKUP(TRIM(B6),ALL!$B$1:$V$2738,5,FALSE))," ",VLOOKUP(TRIM(B6),ALL!$B$1:$V$2738,5,FALSE)))</f>
        <v/>
      </c>
      <c r="J6" s="34">
        <f>IF(ISBLANK(VLOOKUP(TRIM(B6),ALL!$B$1:$V$2738,6,FALSE)),"",IF(ISERROR(VLOOKUP(TRIM(B6),ALL!$B$1:$V$2738,6,FALSE))," ", VLOOKUP(TRIM(B6),ALL!$B$1:$V$2738,6,FALSE)))</f>
        <v>0</v>
      </c>
      <c r="K6" s="34"/>
      <c r="L6" s="34"/>
      <c r="M6" s="34"/>
      <c r="N6" s="34"/>
    </row>
    <row r="7" spans="1:17">
      <c r="A7" s="34" t="str">
        <f>IF(ISERROR(VLOOKUP(TRIM(B7),ALL!$B$1:$U$2738,3,FALSE)),"(unc)",VLOOKUP(TRIM(B7),ALL!$B$1:$U$2738,3,FALSE))</f>
        <v>(unc)</v>
      </c>
      <c r="B7" s="99" t="s">
        <v>5016</v>
      </c>
      <c r="C7" s="10" t="s">
        <v>6291</v>
      </c>
      <c r="D7" s="224">
        <f>VLOOKUP(TRIM(B7),BirthdateDraft!$A$1:$M$9000,2,FALSE)</f>
        <v>34199</v>
      </c>
      <c r="E7" s="203" t="str">
        <f>VLOOKUP(TRIM(B7),BirthdateDraft!$A$1:$M$9865,3,FALSE)</f>
        <v>15/5</v>
      </c>
      <c r="F7" s="209" t="s">
        <v>5851</v>
      </c>
      <c r="G7" s="34" t="str">
        <f>IF(ISERROR(VLOOKUP(TRIM(B7),ALL!$B$1:$U$2738,2,FALSE)),"",IF(ISERROR(VLOOKUP(TRIM(B7),ALL!$B$1:$U$2738,2,FALSE))," ",VLOOKUP(TRIM(B7),ALL!$B$1:$U$2738,2,FALSE)))</f>
        <v/>
      </c>
      <c r="H7" s="124" t="str">
        <f>IF(ISBLANK(VLOOKUP(TRIM(B7),ALL!$B$1:$V$2738,4,FALSE)),"",IF(ISERROR(VLOOKUP(TRIM(B7),ALL!$B$1:$V$2738,4,FALSE))," ",VLOOKUP(TRIM(B7),ALL!$B$1:$V$2738,4,FALSE)))</f>
        <v xml:space="preserve"> </v>
      </c>
      <c r="I7" s="34" t="str">
        <f>IF(ISBLANK(VLOOKUP(TRIM(B7),ALL!$B$1:$V$2738,5,FALSE)),"",IF(ISERROR(VLOOKUP(TRIM(B7),ALL!$B$1:$V$2738,5,FALSE))," ",VLOOKUP(TRIM(B7),ALL!$B$1:$V$2738,5,FALSE)))</f>
        <v xml:space="preserve"> </v>
      </c>
      <c r="J7" s="34" t="str">
        <f>IF(ISBLANK(VLOOKUP(TRIM(B7),ALL!$B$1:$V$2738,6,FALSE)),"",IF(ISERROR(VLOOKUP(TRIM(B7),ALL!$B$1:$V$2738,6,FALSE))," ", VLOOKUP(TRIM(B7),ALL!$B$1:$V$2738,6,FALSE)))</f>
        <v xml:space="preserve"> </v>
      </c>
      <c r="K7" s="34" t="str">
        <f>IF(ISBLANK(VLOOKUP(TRIM(B7),ALL!$B$1:$V$2738,7,FALSE)),"",IF(ISERROR(VLOOKUP(TRIM(B7),ALL!$B$1:$V$2738,7,FALSE))," ",VLOOKUP(TRIM(B7),ALL!$B$1:$V$2738,7,FALSE)))</f>
        <v xml:space="preserve"> </v>
      </c>
      <c r="L7" s="34" t="str">
        <f>IF(ISBLANK(VLOOKUP(TRIM(B7),ALL!$B$1:$V$2738,8,FALSE)),"",IF(ISERROR(VLOOKUP(TRIM(B7),ALL!$B$1:$V$2738,8,FALSE))," ",VLOOKUP(TRIM(B7),ALL!$B$1:$V$2738,8,FALSE)))</f>
        <v xml:space="preserve"> </v>
      </c>
      <c r="M7" s="34" t="str">
        <f>IF(ISBLANK(VLOOKUP(TRIM(B7),ALL!$B$1:$V$2738,9,FALSE)),"",IF(ISERROR(VLOOKUP(TRIM(B7),ALL!$B$1:$V$2738,9,FALSE))," ",VLOOKUP(TRIM(B7),ALL!$B$1:$V$2738,9,FALSE)))</f>
        <v xml:space="preserve"> </v>
      </c>
      <c r="N7" s="34" t="str">
        <f>IF(ISBLANK(VLOOKUP(TRIM(B7),ALL!$B$1:$V$2738,10,FALSE)),"",IF(ISERROR(VLOOKUP(TRIM(B7),ALL!$B$1:$V$2738,10,FALSE))," ",VLOOKUP(TRIM(B7),ALL!$B$1:$V$2738,10,FALSE)))</f>
        <v xml:space="preserve"> </v>
      </c>
    </row>
    <row r="8" spans="1:17">
      <c r="A8" s="34" t="str">
        <f>IF(ISERROR(VLOOKUP(TRIM(B8),ALL!$B$1:$U$2738,3,FALSE)),"(unc)",VLOOKUP(TRIM(B8),ALL!$B$1:$U$2738,3,FALSE))</f>
        <v>(unc)</v>
      </c>
      <c r="B8" s="99" t="s">
        <v>6620</v>
      </c>
      <c r="C8" s="10" t="s">
        <v>6291</v>
      </c>
      <c r="D8" s="224">
        <f>VLOOKUP(TRIM(B8),BirthdateDraft!$A$1:$M$9000,2,FALSE)</f>
        <v>35155</v>
      </c>
      <c r="E8" s="203" t="str">
        <f>VLOOKUP(TRIM(B8),BirthdateDraft!$A$1:$M$9865,3,FALSE)</f>
        <v>18/4</v>
      </c>
      <c r="F8" s="209" t="s">
        <v>8711</v>
      </c>
      <c r="G8" s="34" t="str">
        <f>IF(ISERROR(VLOOKUP(TRIM(B8),ALL!$B$1:$U$2738,2,FALSE)),"",IF(ISERROR(VLOOKUP(TRIM(B8),ALL!$B$1:$U$2738,2,FALSE))," ",VLOOKUP(TRIM(B8),ALL!$B$1:$U$2738,2,FALSE)))</f>
        <v/>
      </c>
      <c r="H8" s="124" t="str">
        <f>IF(ISBLANK(VLOOKUP(TRIM(B8),ALL!$B$1:$V$2738,4,FALSE)),"",IF(ISERROR(VLOOKUP(TRIM(B8),ALL!$B$1:$V$2738,4,FALSE))," ",VLOOKUP(TRIM(B8),ALL!$B$1:$V$2738,4,FALSE)))</f>
        <v xml:space="preserve"> </v>
      </c>
      <c r="I8" s="34" t="str">
        <f>IF(ISBLANK(VLOOKUP(TRIM(B8),ALL!$B$1:$V$2738,5,FALSE)),"",IF(ISERROR(VLOOKUP(TRIM(B8),ALL!$B$1:$V$2738,5,FALSE))," ",VLOOKUP(TRIM(B8),ALL!$B$1:$V$2738,5,FALSE)))</f>
        <v xml:space="preserve"> </v>
      </c>
      <c r="J8" s="34" t="str">
        <f>IF(ISBLANK(VLOOKUP(TRIM(B8),ALL!$B$1:$V$2738,6,FALSE)),"",IF(ISERROR(VLOOKUP(TRIM(B8),ALL!$B$1:$V$2738,6,FALSE))," ", VLOOKUP(TRIM(B8),ALL!$B$1:$V$2738,6,FALSE)))</f>
        <v xml:space="preserve"> </v>
      </c>
      <c r="K8" s="34"/>
      <c r="L8" s="34"/>
      <c r="M8" s="34"/>
      <c r="N8" s="34"/>
    </row>
    <row r="9" spans="1:17">
      <c r="A9" s="34" t="str">
        <f>IF(ISERROR(VLOOKUP(TRIM(B9),ALL!$B$1:$U$2738,3,FALSE)),"(unc)",VLOOKUP(TRIM(B9),ALL!$B$1:$U$2738,3,FALSE))</f>
        <v>(unc)</v>
      </c>
      <c r="B9" s="99" t="s">
        <v>6219</v>
      </c>
      <c r="C9" s="10" t="s">
        <v>3728</v>
      </c>
      <c r="D9" s="224">
        <f>VLOOKUP(TRIM(B9),BirthdateDraft!$A$1:$M$9000,2,FALSE)</f>
        <v>34196</v>
      </c>
      <c r="E9" s="203" t="str">
        <f>VLOOKUP(TRIM(B9),BirthdateDraft!$A$1:$M$9865,3,FALSE)</f>
        <v>16/FA</v>
      </c>
      <c r="F9" s="209"/>
      <c r="G9" s="34" t="str">
        <f>IF(ISERROR(VLOOKUP(TRIM(B9),ALL!$B$1:$U$2738,2,FALSE)),"",IF(ISERROR(VLOOKUP(TRIM(B9),ALL!$B$1:$U$2738,2,FALSE))," ",VLOOKUP(TRIM(B9),ALL!$B$1:$U$2738,2,FALSE)))</f>
        <v/>
      </c>
      <c r="H9" s="124" t="str">
        <f>IF(ISBLANK(VLOOKUP(TRIM(B9),ALL!$B$1:$V$2738,11,FALSE)),"",IF(ISERROR(VLOOKUP(TRIM(B9),ALL!$B$1:$V$2738,11,FALSE))," ",VLOOKUP(TRIM(B9),ALL!$B$1:$V$2738,11,FALSE)))</f>
        <v xml:space="preserve"> </v>
      </c>
      <c r="I9" s="34" t="str">
        <f>IF(ISBLANK(VLOOKUP(TRIM(B9),ALL!$B$1:$V$2738,5,FALSE)),"",IF(ISERROR(VLOOKUP(TRIM(B9),ALL!$B$1:$V$2738,5,FALSE))," ",VLOOKUP(TRIM(B9),ALL!$B$1:$V$2738,5,FALSE)))</f>
        <v xml:space="preserve"> </v>
      </c>
      <c r="J9" s="34" t="str">
        <f>IF(ISBLANK(VLOOKUP(TRIM(B9),ALL!$B$1:$V$2738,6,FALSE)),"",IF(ISERROR(VLOOKUP(TRIM(B9),ALL!$B$1:$V$2738,6,FALSE))," ", VLOOKUP(TRIM(B9),ALL!$B$1:$V$2738,6,FALSE)))</f>
        <v xml:space="preserve"> </v>
      </c>
      <c r="K9" s="34" t="str">
        <f>IF(ISBLANK(VLOOKUP(TRIM(B9),ALL!$B$1:$V$2738,7,FALSE)),"",IF(ISERROR(VLOOKUP(TRIM(B9),ALL!$B$1:$V$2738,7,FALSE))," ",VLOOKUP(TRIM(B9),ALL!$B$1:$V$2738,7,FALSE)))</f>
        <v xml:space="preserve"> </v>
      </c>
      <c r="L9" s="34" t="str">
        <f>IF(ISBLANK(VLOOKUP(TRIM(B9),ALL!$B$1:$V$2738,8,FALSE)),"",IF(ISERROR(VLOOKUP(TRIM(B9),ALL!$B$1:$V$2738,8,FALSE))," ",VLOOKUP(TRIM(B9),ALL!$B$1:$V$2738,8,FALSE)))</f>
        <v xml:space="preserve"> </v>
      </c>
      <c r="M9" s="34" t="str">
        <f>IF(ISBLANK(VLOOKUP(TRIM(B9),ALL!$B$1:$V$2738,9,FALSE)),"",IF(ISERROR(VLOOKUP(TRIM(B9),ALL!$B$1:$V$2738,9,FALSE))," ",VLOOKUP(TRIM(B9),ALL!$B$1:$V$2738,9,FALSE)))</f>
        <v xml:space="preserve"> </v>
      </c>
      <c r="N9" s="34" t="str">
        <f>IF(ISBLANK(VLOOKUP(TRIM(B9),ALL!$B$1:$V$2738,10,FALSE)),"",IF(ISERROR(VLOOKUP(TRIM(B9),ALL!$B$1:$V$2738,10,FALSE))," ",VLOOKUP(TRIM(B9),ALL!$B$1:$V$2738,10,FALSE)))</f>
        <v xml:space="preserve"> </v>
      </c>
    </row>
    <row r="10" spans="1:17">
      <c r="A10" s="34" t="str">
        <f>IF(ISERROR(VLOOKUP(TRIM(B10),ALL!$B$1:$U$2738,3,FALSE)),"(unc)",VLOOKUP(TRIM(B10),ALL!$B$1:$U$2738,3,FALSE))</f>
        <v>(unc)</v>
      </c>
      <c r="B10" s="99" t="s">
        <v>8063</v>
      </c>
      <c r="C10" s="10" t="s">
        <v>3728</v>
      </c>
      <c r="D10" s="224">
        <f>VLOOKUP(TRIM(B10),BirthdateDraft!$A$1:$M$9000,2,FALSE)</f>
        <v>34961</v>
      </c>
      <c r="E10" s="203" t="str">
        <f>VLOOKUP(TRIM(B10),BirthdateDraft!$A$1:$M$9865,3,FALSE)</f>
        <v>20/FA</v>
      </c>
      <c r="F10" s="209" t="s">
        <v>9792</v>
      </c>
      <c r="G10" s="34" t="str">
        <f>IF(ISERROR(VLOOKUP(TRIM(B10),ALL!$B$1:$U$2738,2,FALSE)),"",IF(ISERROR(VLOOKUP(TRIM(B10),ALL!$B$1:$U$2738,2,FALSE))," ",VLOOKUP(TRIM(B10),ALL!$B$1:$U$2738,2,FALSE)))</f>
        <v/>
      </c>
      <c r="H10" s="124" t="str">
        <f>IF(ISBLANK(VLOOKUP(TRIM(B10),ALL!$B$1:$V$2738,4,FALSE)),"",IF(ISERROR(VLOOKUP(TRIM(B10),ALL!$B$1:$V$2738,4,FALSE))," ",VLOOKUP(TRIM(B10),ALL!$B$1:$V$2738,4,FALSE)))</f>
        <v xml:space="preserve"> </v>
      </c>
      <c r="I10" s="34" t="str">
        <f>IF(ISBLANK(VLOOKUP(TRIM(B10),ALL!$B$1:$V$2738,5,FALSE)),"",IF(ISERROR(VLOOKUP(TRIM(B10),ALL!$B$1:$V$2738,5,FALSE))," ",VLOOKUP(TRIM(B10),ALL!$B$1:$V$2738,5,FALSE)))</f>
        <v xml:space="preserve"> </v>
      </c>
      <c r="J10" s="34" t="str">
        <f>IF(ISBLANK(VLOOKUP(TRIM(B10),ALL!$B$1:$V$2738,6,FALSE)),"",IF(ISERROR(VLOOKUP(TRIM(B10),ALL!$B$1:$V$2738,6,FALSE))," ", VLOOKUP(TRIM(B10),ALL!$B$1:$V$2738,6,FALSE)))</f>
        <v xml:space="preserve"> </v>
      </c>
      <c r="K10" s="34"/>
      <c r="L10" s="34"/>
      <c r="M10" s="34"/>
      <c r="N10" s="34"/>
    </row>
    <row r="11" spans="1:17">
      <c r="A11" s="34" t="str">
        <f>IF(ISERROR(VLOOKUP(TRIM(B11),ALL!$B$1:$U$2738,3,FALSE)),"(unc)",VLOOKUP(TRIM(B11),ALL!$B$1:$U$2738,3,FALSE))</f>
        <v>(unc)</v>
      </c>
      <c r="B11" s="99" t="s">
        <v>8871</v>
      </c>
      <c r="C11" s="10" t="s">
        <v>3728</v>
      </c>
      <c r="D11" s="224">
        <f>VLOOKUP(TRIM(B11),BirthdateDraft!$A$1:$M$9000,2,FALSE)</f>
        <v>35704</v>
      </c>
      <c r="E11" s="203" t="str">
        <f>VLOOKUP(TRIM(B11),BirthdateDraft!$A$1:$M$9865,3,FALSE)</f>
        <v>21/5</v>
      </c>
      <c r="F11" s="209" t="s">
        <v>9747</v>
      </c>
      <c r="G11" s="34" t="str">
        <f>IF(ISERROR(VLOOKUP(TRIM(B11),ALL!$B$1:$U$2738,2,FALSE)),"",IF(ISERROR(VLOOKUP(TRIM(B11),ALL!$B$1:$U$2738,2,FALSE))," ",VLOOKUP(TRIM(B11),ALL!$B$1:$U$2738,2,FALSE)))</f>
        <v/>
      </c>
      <c r="H11" s="124" t="str">
        <f>IF(ISBLANK(VLOOKUP(TRIM(B11),ALL!$B$1:$V$2738,4,FALSE)),"",IF(ISERROR(VLOOKUP(TRIM(B11),ALL!$B$1:$V$2738,4,FALSE))," ",VLOOKUP(TRIM(B11),ALL!$B$1:$V$2738,4,FALSE)))</f>
        <v xml:space="preserve"> </v>
      </c>
      <c r="I11" s="34" t="str">
        <f>IF(ISBLANK(VLOOKUP(TRIM(B11),ALL!$B$1:$V$2738,5,FALSE)),"",IF(ISERROR(VLOOKUP(TRIM(B11),ALL!$B$1:$V$2738,5,FALSE))," ",VLOOKUP(TRIM(B11),ALL!$B$1:$V$2738,5,FALSE)))</f>
        <v xml:space="preserve"> </v>
      </c>
      <c r="J11" s="34" t="str">
        <f>IF(ISBLANK(VLOOKUP(TRIM(B11),ALL!$B$1:$V$2738,6,FALSE)),"",IF(ISERROR(VLOOKUP(TRIM(B11),ALL!$B$1:$V$2738,6,FALSE))," ", VLOOKUP(TRIM(B11),ALL!$B$1:$V$2738,6,FALSE)))</f>
        <v xml:space="preserve"> </v>
      </c>
      <c r="K11" s="34"/>
      <c r="L11" s="34"/>
      <c r="M11" s="34"/>
      <c r="N11" s="34"/>
    </row>
    <row r="12" spans="1:17">
      <c r="A12" s="34" t="str">
        <f>IF(ISERROR(VLOOKUP(TRIM(B12),ALL!$B$1:$U$2738,3,FALSE)),"(unc)",VLOOKUP(TRIM(B12),ALL!$B$1:$U$2738,3,FALSE))</f>
        <v>(unc)</v>
      </c>
      <c r="B12" s="99" t="s">
        <v>8051</v>
      </c>
      <c r="C12" s="10" t="s">
        <v>3728</v>
      </c>
      <c r="D12" s="224">
        <f>VLOOKUP(TRIM(B12),BirthdateDraft!$A$1:$M$9000,2,FALSE)</f>
        <v>35205</v>
      </c>
      <c r="E12" s="203" t="str">
        <f>VLOOKUP(TRIM(B12),BirthdateDraft!$A$1:$M$9865,3,FALSE)</f>
        <v>19/5</v>
      </c>
      <c r="F12" s="209"/>
      <c r="G12" s="34" t="str">
        <f>IF(ISERROR(VLOOKUP(TRIM(B12),ALL!$B$1:$U$2738,2,FALSE)),"",IF(ISERROR(VLOOKUP(TRIM(B12),ALL!$B$1:$U$2738,2,FALSE))," ",VLOOKUP(TRIM(B12),ALL!$B$1:$U$2738,2,FALSE)))</f>
        <v/>
      </c>
      <c r="H12" s="124" t="str">
        <f>IF(ISBLANK(VLOOKUP(TRIM(B12),ALL!$B$1:$V$2738,4,FALSE)),"",IF(ISERROR(VLOOKUP(TRIM(B12),ALL!$B$1:$V$2738,4,FALSE))," ",VLOOKUP(TRIM(B12),ALL!$B$1:$V$2738,4,FALSE)))</f>
        <v xml:space="preserve"> </v>
      </c>
      <c r="I12" s="34" t="str">
        <f>IF(ISBLANK(VLOOKUP(TRIM(B12),ALL!$B$1:$V$2738,5,FALSE)),"",IF(ISERROR(VLOOKUP(TRIM(B12),ALL!$B$1:$V$2738,5,FALSE))," ",VLOOKUP(TRIM(B12),ALL!$B$1:$V$2738,5,FALSE)))</f>
        <v xml:space="preserve"> </v>
      </c>
      <c r="J12" s="34" t="str">
        <f>IF(ISBLANK(VLOOKUP(TRIM(B12),ALL!$B$1:$V$2738,6,FALSE)),"",IF(ISERROR(VLOOKUP(TRIM(B12),ALL!$B$1:$V$2738,6,FALSE))," ", VLOOKUP(TRIM(B12),ALL!$B$1:$V$2738,6,FALSE)))</f>
        <v xml:space="preserve"> </v>
      </c>
      <c r="K12" s="34" t="str">
        <f>IF(ISBLANK(VLOOKUP(TRIM(B12),ALL!$B$1:$V$2738,7,FALSE)),"",IF(ISERROR(VLOOKUP(TRIM(B12),ALL!$B$1:$V$2738,7,FALSE))," ",VLOOKUP(TRIM(B12),ALL!$B$1:$V$2738,7,FALSE)))</f>
        <v xml:space="preserve"> </v>
      </c>
      <c r="L12" s="34" t="str">
        <f>IF(ISBLANK(VLOOKUP(TRIM(B12),ALL!$B$1:$V$2738,8,FALSE)),"",IF(ISERROR(VLOOKUP(TRIM(B12),ALL!$B$1:$V$2738,8,FALSE))," ",VLOOKUP(TRIM(B12),ALL!$B$1:$V$2738,8,FALSE)))</f>
        <v xml:space="preserve"> </v>
      </c>
      <c r="M12" s="34" t="str">
        <f>IF(ISBLANK(VLOOKUP(TRIM(B12),ALL!$B$1:$V$2738,9,FALSE)),"",IF(ISERROR(VLOOKUP(TRIM(B12),ALL!$B$1:$V$2738,9,FALSE))," ",VLOOKUP(TRIM(B12),ALL!$B$1:$V$2738,9,FALSE)))</f>
        <v xml:space="preserve"> </v>
      </c>
      <c r="N12" s="34" t="str">
        <f>IF(ISBLANK(VLOOKUP(TRIM(B12),ALL!$B$1:$V$2738,10,FALSE)),"",IF(ISERROR(VLOOKUP(TRIM(B12),ALL!$B$1:$V$2738,10,FALSE))," ",VLOOKUP(TRIM(B12),ALL!$B$1:$V$2738,10,FALSE)))</f>
        <v xml:space="preserve"> </v>
      </c>
    </row>
    <row r="13" spans="1:17">
      <c r="A13" s="34" t="str">
        <f>IF(ISERROR(VLOOKUP(TRIM(B13),ALL!$B$1:$U$2738,3,FALSE)),"(unc)",VLOOKUP(TRIM(B13),ALL!$B$1:$U$2738,3,FALSE))</f>
        <v>(unc)</v>
      </c>
      <c r="B13" s="99" t="s">
        <v>7135</v>
      </c>
      <c r="C13" s="10" t="s">
        <v>3728</v>
      </c>
      <c r="D13" s="224">
        <f>VLOOKUP(TRIM(B13),BirthdateDraft!$A$1:$M$9000,2,FALSE)</f>
        <v>35334</v>
      </c>
      <c r="E13" s="203" t="str">
        <f>VLOOKUP(TRIM(B13),BirthdateDraft!$A$1:$M$9865,3,FALSE)</f>
        <v>19/5</v>
      </c>
      <c r="F13" s="209" t="s">
        <v>8466</v>
      </c>
      <c r="G13" s="34" t="str">
        <f>IF(ISERROR(VLOOKUP(TRIM(B13),ALL!$B$1:$U$2738,2,FALSE)),"",IF(ISERROR(VLOOKUP(TRIM(B13),ALL!$B$1:$U$2738,2,FALSE))," ",VLOOKUP(TRIM(B13),ALL!$B$1:$U$2738,2,FALSE)))</f>
        <v/>
      </c>
      <c r="H13" s="124" t="str">
        <f>IF(ISBLANK(VLOOKUP(TRIM(B13),ALL!$B$1:$V$2738,4,FALSE)),"",IF(ISERROR(VLOOKUP(TRIM(B13),ALL!$B$1:$V$2738,4,FALSE))," ",VLOOKUP(TRIM(B13),ALL!$B$1:$V$2738,4,FALSE)))</f>
        <v xml:space="preserve"> </v>
      </c>
      <c r="I13" s="34" t="str">
        <f>IF(ISBLANK(VLOOKUP(TRIM(B13),ALL!$B$1:$V$2738,5,FALSE)),"",IF(ISERROR(VLOOKUP(TRIM(B13),ALL!$B$1:$V$2738,5,FALSE))," ",VLOOKUP(TRIM(B13),ALL!$B$1:$V$2738,5,FALSE)))</f>
        <v xml:space="preserve"> </v>
      </c>
      <c r="J13" s="34" t="str">
        <f>IF(ISBLANK(VLOOKUP(TRIM(B13),ALL!$B$1:$V$2738,6,FALSE)),"",IF(ISERROR(VLOOKUP(TRIM(B13),ALL!$B$1:$V$2738,6,FALSE))," ", VLOOKUP(TRIM(B13),ALL!$B$1:$V$2738,6,FALSE)))</f>
        <v xml:space="preserve"> </v>
      </c>
      <c r="K13" s="34"/>
      <c r="L13" s="34"/>
      <c r="M13" s="34"/>
      <c r="N13" s="34"/>
    </row>
    <row r="14" spans="1:17">
      <c r="A14" s="34" t="str">
        <f>IF(ISERROR(VLOOKUP(TRIM(B14),ALL!$B$1:$U$2738,3,FALSE)),"(unc)",VLOOKUP(TRIM(B14),ALL!$B$1:$U$2738,3,FALSE))</f>
        <v>(unc)</v>
      </c>
      <c r="B14" s="99" t="s">
        <v>6022</v>
      </c>
      <c r="C14" s="10" t="s">
        <v>4252</v>
      </c>
      <c r="D14" s="224">
        <f>VLOOKUP(TRIM(B14),BirthdateDraft!$A$1:$M$9000,2,FALSE)</f>
        <v>34842</v>
      </c>
      <c r="E14" s="203" t="str">
        <f>VLOOKUP(TRIM(B14),BirthdateDraft!$A$1:$M$9865,3,FALSE)</f>
        <v>17/2</v>
      </c>
      <c r="F14" s="209"/>
      <c r="G14" s="34" t="str">
        <f>IF(ISERROR(VLOOKUP(TRIM(B14),ALL!$B$1:$U$2738,2,FALSE)),"",IF(ISERROR(VLOOKUP(TRIM(B14),ALL!$B$1:$U$2738,2,FALSE))," ",VLOOKUP(TRIM(B14),ALL!$B$1:$U$2738,2,FALSE)))</f>
        <v/>
      </c>
      <c r="H14" s="124" t="str">
        <f>IF(ISBLANK(VLOOKUP(TRIM(B14),ALL!$B$1:$V$2738,4,FALSE)),"",IF(ISERROR(VLOOKUP(TRIM(B14),ALL!$B$1:$V$2738,4,FALSE))," ",VLOOKUP(TRIM(B14),ALL!$B$1:$V$2738,4,FALSE)))</f>
        <v xml:space="preserve"> </v>
      </c>
      <c r="I14" s="34" t="str">
        <f>IF(ISBLANK(VLOOKUP(TRIM(B14),ALL!$B$1:$V$2738,5,FALSE)),"",IF(ISERROR(VLOOKUP(TRIM(B14),ALL!$B$1:$V$2738,5,FALSE))," ",VLOOKUP(TRIM(B14),ALL!$B$1:$V$2738,5,FALSE)))</f>
        <v xml:space="preserve"> </v>
      </c>
      <c r="J14" s="34" t="str">
        <f>IF(ISBLANK(VLOOKUP(TRIM(B14),ALL!$B$1:$V$2738,6,FALSE)),"",IF(ISERROR(VLOOKUP(TRIM(B14),ALL!$B$1:$V$2738,6,FALSE))," ", VLOOKUP(TRIM(B14),ALL!$B$1:$V$2738,6,FALSE)))</f>
        <v xml:space="preserve"> </v>
      </c>
      <c r="K14" s="34" t="str">
        <f>IF(ISBLANK(VLOOKUP(TRIM(B14),ALL!$B$1:$V$2738,7,FALSE)),"",IF(ISERROR(VLOOKUP(TRIM(B14),ALL!$B$1:$V$2738,7,FALSE))," ",VLOOKUP(TRIM(B14),ALL!$B$1:$V$2738,7,FALSE)))</f>
        <v xml:space="preserve"> </v>
      </c>
      <c r="L14" s="34"/>
      <c r="M14" s="34" t="str">
        <f>IF(ISBLANK(VLOOKUP(TRIM('2024 Cuts'!B12),ALL!$B$1:$V$2738,9,FALSE)),"",IF(ISERROR(VLOOKUP(TRIM('2024 Cuts'!B12),ALL!$B$1:$V$2738,9,FALSE))," ",VLOOKUP(TRIM('2024 Cuts'!B12),ALL!$B$1:$V$2738,9,FALSE)))</f>
        <v xml:space="preserve"> </v>
      </c>
      <c r="N14" s="34" t="str">
        <f>IF(ISBLANK(VLOOKUP(TRIM('2024 Cuts'!B12),ALL!$B$1:$V$2738,10,FALSE)),"",IF(ISERROR(VLOOKUP(TRIM('2024 Cuts'!B12),ALL!$B$1:$V$2738,10,FALSE))," ",VLOOKUP(TRIM('2024 Cuts'!B12),ALL!$B$1:$V$2738,10,FALSE)))</f>
        <v xml:space="preserve"> </v>
      </c>
    </row>
    <row r="15" spans="1:17">
      <c r="A15" s="34" t="str">
        <f>IF(ISERROR(VLOOKUP(TRIM(B15),ALL!$B$1:$U$2738,3,FALSE)),"(unc)",VLOOKUP(TRIM(B15),ALL!$B$1:$U$2738,3,FALSE))</f>
        <v>(unc)</v>
      </c>
      <c r="B15" s="99" t="s">
        <v>8011</v>
      </c>
      <c r="C15" s="10" t="s">
        <v>3728</v>
      </c>
      <c r="D15" s="224">
        <f>VLOOKUP(TRIM(B15),BirthdateDraft!$A$1:$M$9000,2,FALSE)</f>
        <v>35257</v>
      </c>
      <c r="E15" s="203" t="str">
        <f>VLOOKUP(TRIM(B15),BirthdateDraft!$A$1:$M$9865,3,FALSE)</f>
        <v>20/7</v>
      </c>
      <c r="F15" s="209" t="s">
        <v>9644</v>
      </c>
      <c r="G15" s="34" t="str">
        <f>IF(ISERROR(VLOOKUP(TRIM(B15),ALL!$B$1:$U$2738,2,FALSE)),"",IF(ISERROR(VLOOKUP(TRIM(B15),ALL!$B$1:$U$2738,2,FALSE))," ",VLOOKUP(TRIM(B15),ALL!$B$1:$U$2738,2,FALSE)))</f>
        <v/>
      </c>
      <c r="H15" s="124" t="str">
        <f>IF(ISBLANK(VLOOKUP(TRIM(B15),ALL!$B$1:$V$2738,4,FALSE)),"",IF(ISERROR(VLOOKUP(TRIM(B15),ALL!$B$1:$V$2738,4,FALSE))," ",VLOOKUP(TRIM(B15),ALL!$B$1:$V$2738,4,FALSE)))</f>
        <v xml:space="preserve"> </v>
      </c>
      <c r="I15" s="34" t="str">
        <f>IF(ISBLANK(VLOOKUP(TRIM(B15),ALL!$B$1:$V$2738,5,FALSE)),"",IF(ISERROR(VLOOKUP(TRIM(B15),ALL!$B$1:$V$2738,5,FALSE))," ",VLOOKUP(TRIM(B15),ALL!$B$1:$V$2738,5,FALSE)))</f>
        <v xml:space="preserve"> </v>
      </c>
      <c r="J15" s="34" t="str">
        <f>IF(ISBLANK(VLOOKUP(TRIM(B15),ALL!$B$1:$V$2738,6,FALSE)),"",IF(ISERROR(VLOOKUP(TRIM(B15),ALL!$B$1:$V$2738,6,FALSE))," ", VLOOKUP(TRIM(B15),ALL!$B$1:$V$2738,6,FALSE)))</f>
        <v xml:space="preserve"> </v>
      </c>
      <c r="K15" s="34" t="str">
        <f>IF(ISBLANK(VLOOKUP(TRIM(B15),ALL!$B$1:$V$2738,7,FALSE)),"",IF(ISERROR(VLOOKUP(TRIM(B15),ALL!$B$1:$V$2738,7,FALSE))," ",VLOOKUP(TRIM(B15),ALL!$B$1:$V$2738,7,FALSE)))</f>
        <v xml:space="preserve"> </v>
      </c>
      <c r="L15" s="34"/>
      <c r="M15" s="34"/>
      <c r="N15" s="34"/>
    </row>
    <row r="16" spans="1:17">
      <c r="A16" s="34" t="str">
        <f>IF(ISERROR(VLOOKUP(TRIM(B16),ALL!$B$1:$U$2738,3,FALSE)),"(unc)",VLOOKUP(TRIM(B16),ALL!$B$1:$U$2738,3,FALSE))</f>
        <v>(unc)</v>
      </c>
      <c r="B16" s="99" t="s">
        <v>5501</v>
      </c>
      <c r="C16" s="10" t="s">
        <v>3728</v>
      </c>
      <c r="D16" s="224">
        <f>VLOOKUP(TRIM(B16),BirthdateDraft!$A$1:$M$9000,2,FALSE)</f>
        <v>34752</v>
      </c>
      <c r="E16" s="203" t="str">
        <f>VLOOKUP(TRIM(B16),BirthdateDraft!$A$1:$M$9865,3,FALSE)</f>
        <v>16/3</v>
      </c>
      <c r="F16" s="209"/>
      <c r="G16" s="34" t="str">
        <f>IF(ISERROR(VLOOKUP(TRIM(B16),ALL!$B$1:$U$2738,2,FALSE)),"",IF(ISERROR(VLOOKUP(TRIM(B16),ALL!$B$1:$U$2738,2,FALSE))," ",VLOOKUP(TRIM(B16),ALL!$B$1:$U$2738,2,FALSE)))</f>
        <v/>
      </c>
      <c r="H16" s="124" t="str">
        <f>IF(ISBLANK(VLOOKUP(TRIM(B16),ALL!$B$1:$V$2738,4,FALSE)),"",IF(ISERROR(VLOOKUP(TRIM(B16),ALL!$B$1:$V$2738,4,FALSE))," ",VLOOKUP(TRIM(B16),ALL!$B$1:$V$2738,4,FALSE)))</f>
        <v xml:space="preserve"> </v>
      </c>
      <c r="I16" s="34" t="str">
        <f>IF(ISBLANK(VLOOKUP(TRIM(B16),ALL!$B$1:$V$2738,5,FALSE)),"",IF(ISERROR(VLOOKUP(TRIM(B16),ALL!$B$1:$V$2738,5,FALSE))," ",VLOOKUP(TRIM(B16),ALL!$B$1:$V$2738,5,FALSE)))</f>
        <v xml:space="preserve"> </v>
      </c>
      <c r="J16" s="34"/>
      <c r="K16" s="34"/>
      <c r="L16" s="34"/>
      <c r="M16" s="34"/>
      <c r="N16" s="34"/>
    </row>
    <row r="17" spans="1:15">
      <c r="A17" s="34" t="str">
        <f>IF(ISERROR(VLOOKUP(TRIM(B17),ALL!$B$1:$U$2738,3,FALSE)),"(unc)",VLOOKUP(TRIM(B17),ALL!$B$1:$U$2738,3,FALSE))</f>
        <v>DB ^</v>
      </c>
      <c r="B17" s="99" t="s">
        <v>7221</v>
      </c>
      <c r="C17" s="10" t="s">
        <v>3728</v>
      </c>
      <c r="D17" s="224">
        <f>VLOOKUP(TRIM(B17),BirthdateDraft!$A$1:$M$9000,2,FALSE)</f>
        <v>35566</v>
      </c>
      <c r="E17" s="203" t="str">
        <f>VLOOKUP(TRIM(B17),BirthdateDraft!$A$1:$M$9865,3,FALSE)</f>
        <v>19/4</v>
      </c>
      <c r="F17" s="209" t="s">
        <v>8783</v>
      </c>
      <c r="G17" s="34" t="str">
        <f>IF(ISERROR(VLOOKUP(TRIM(B17),ALL!$B$1:$U$2738,2,FALSE)),"",IF(ISERROR(VLOOKUP(TRIM(B17),ALL!$B$1:$U$2738,2,FALSE))," ",VLOOKUP(TRIM(B17),ALL!$B$1:$U$2738,2,FALSE)))</f>
        <v>NON</v>
      </c>
      <c r="H17" s="124" t="str">
        <f>IF(ISBLANK(VLOOKUP(TRIM(B17),ALL!$B$1:$V$2738,4,FALSE)),"",IF(ISERROR(VLOOKUP(TRIM(B17),ALL!$B$1:$V$2738,4,FALSE))," ",VLOOKUP(TRIM(B17),ALL!$B$1:$V$2738,4,FALSE)))</f>
        <v>0-0</v>
      </c>
      <c r="I17" s="34" t="str">
        <f>IF(ISBLANK(VLOOKUP(TRIM(B17),ALL!$B$1:$V$2738,5,FALSE)),"",IF(ISERROR(VLOOKUP(TRIM(B17),ALL!$B$1:$V$2738,5,FALSE))," ",VLOOKUP(TRIM(B17),ALL!$B$1:$V$2738,5,FALSE)))</f>
        <v/>
      </c>
      <c r="J17" s="34" t="str">
        <f>IF(ISBLANK(VLOOKUP(TRIM(B17),ALL!$B$1:$V$2738,6,FALSE)),"",IF(ISERROR(VLOOKUP(TRIM(B17),ALL!$B$1:$V$2738,6,FALSE))," ", VLOOKUP(TRIM(B17),ALL!$B$1:$V$2738,6,FALSE)))</f>
        <v/>
      </c>
      <c r="K17" s="34"/>
      <c r="L17" s="34"/>
      <c r="M17" s="34"/>
      <c r="N17" s="34"/>
    </row>
    <row r="18" spans="1:15">
      <c r="A18" s="34" t="str">
        <f>IF(ISERROR(VLOOKUP(TRIM(B18),ALL!$B$1:$U$2738,3,FALSE)),"(unc)",VLOOKUP(TRIM(B18),ALL!$B$1:$U$2738,3,FALSE))</f>
        <v>(unc)</v>
      </c>
      <c r="B18" s="99" t="s">
        <v>8128</v>
      </c>
      <c r="C18" s="10" t="s">
        <v>3728</v>
      </c>
      <c r="D18" s="224">
        <f>VLOOKUP(TRIM(B18),BirthdateDraft!$A$1:$M$9000,2,FALSE)</f>
        <v>36001</v>
      </c>
      <c r="E18" s="203" t="str">
        <f>VLOOKUP(TRIM(B18),BirthdateDraft!$A$1:$M$9865,3,FALSE)</f>
        <v>20/5</v>
      </c>
      <c r="F18" s="209"/>
      <c r="G18" s="34" t="str">
        <f>IF(ISERROR(VLOOKUP(TRIM(B18),ALL!$B$1:$U$2738,2,FALSE)),"",IF(ISERROR(VLOOKUP(TRIM(B18),ALL!$B$1:$U$2738,2,FALSE))," ",VLOOKUP(TRIM(B18),ALL!$B$1:$U$2738,2,FALSE)))</f>
        <v/>
      </c>
      <c r="H18" s="124" t="str">
        <f>IF(ISBLANK(VLOOKUP(TRIM(B18),ALL!$B$1:$V$2738,4,FALSE)),"",IF(ISERROR(VLOOKUP(TRIM(B18),ALL!$B$1:$V$2738,4,FALSE))," ",VLOOKUP(TRIM(B18),ALL!$B$1:$V$2738,4,FALSE)))</f>
        <v xml:space="preserve"> </v>
      </c>
      <c r="I18" s="34" t="str">
        <f>IF(ISBLANK(VLOOKUP(TRIM(B18),ALL!$B$1:$V$2738,5,FALSE)),"",IF(ISERROR(VLOOKUP(TRIM(B18),ALL!$B$1:$V$2738,5,FALSE))," ",VLOOKUP(TRIM(B18),ALL!$B$1:$V$2738,5,FALSE)))</f>
        <v xml:space="preserve"> </v>
      </c>
      <c r="J18" s="34" t="str">
        <f>IF(ISBLANK(VLOOKUP(TRIM(B18),ALL!$B$1:$V$2738,6,FALSE)),"",IF(ISERROR(VLOOKUP(TRIM(B18),ALL!$B$1:$V$2738,6,FALSE))," ", VLOOKUP(TRIM(B18),ALL!$B$1:$V$2738,6,FALSE)))</f>
        <v xml:space="preserve"> </v>
      </c>
      <c r="K18" s="34" t="str">
        <f>IF(ISBLANK(VLOOKUP(TRIM(B18),ALL!$B$1:$V$2738,7,FALSE)),"",IF(ISERROR(VLOOKUP(TRIM(B18),ALL!$B$1:$V$2738,7,FALSE))," ",VLOOKUP(TRIM(B18),ALL!$B$1:$V$2738,7,FALSE)))</f>
        <v xml:space="preserve"> </v>
      </c>
      <c r="L18" s="34" t="str">
        <f>IF(ISBLANK(VLOOKUP(TRIM(B18),ALL!$B$1:$V$2738,8,FALSE)),"",IF(ISERROR(VLOOKUP(TRIM(B18),ALL!$B$1:$V$2738,8,FALSE))," ",VLOOKUP(TRIM(B18),ALL!$B$1:$V$2738,8,FALSE)))</f>
        <v xml:space="preserve"> </v>
      </c>
      <c r="M18" s="34" t="str">
        <f>IF(ISBLANK(VLOOKUP(TRIM(B18),ALL!$B$1:$V$2738,9,FALSE)),"",IF(ISERROR(VLOOKUP(TRIM(B18),ALL!$B$1:$V$2738,9,FALSE))," ",VLOOKUP(TRIM(B18),ALL!$B$1:$V$2738,9,FALSE)))</f>
        <v xml:space="preserve"> </v>
      </c>
      <c r="N18" s="34" t="str">
        <f>IF(ISBLANK(VLOOKUP(TRIM(B18),ALL!$B$1:$V$2738,10,FALSE)),"",IF(ISERROR(VLOOKUP(TRIM(B18),ALL!$B$1:$V$2738,10,FALSE))," ",VLOOKUP(TRIM(B18),ALL!$B$1:$V$2738,10,FALSE)))</f>
        <v xml:space="preserve"> </v>
      </c>
    </row>
    <row r="19" spans="1:15" ht="15">
      <c r="A19" s="34" t="str">
        <f>IF(ISERROR(VLOOKUP(TRIM(B19),ALL!$B$1:$U$2738,3,FALSE)),"(unc)",VLOOKUP(TRIM(B19),ALL!$B$1:$U$2738,3,FALSE))</f>
        <v>(unc)</v>
      </c>
      <c r="B19" s="213" t="s">
        <v>6713</v>
      </c>
      <c r="C19" s="10" t="s">
        <v>11532</v>
      </c>
      <c r="D19" s="224">
        <f>VLOOKUP(TRIM(B19),BirthdateDraft!$A$1:$M$9000,2,FALSE)</f>
        <v>34296</v>
      </c>
      <c r="E19" s="203" t="str">
        <f>VLOOKUP(TRIM(B19),BirthdateDraft!$A$1:$M$9865,3,FALSE)</f>
        <v>17/FA</v>
      </c>
      <c r="F19" s="209"/>
      <c r="G19" s="34" t="str">
        <f>IF(ISERROR(VLOOKUP(TRIM(B19),ALL!$B$1:$U$2738,2,FALSE)),"",IF(ISERROR(VLOOKUP(TRIM(B19),ALL!$B$1:$U$2738,2,FALSE))," ",VLOOKUP(TRIM(B19),ALL!$B$1:$U$2738,2,FALSE)))</f>
        <v/>
      </c>
      <c r="H19" s="124" t="str">
        <f>IF(ISBLANK(VLOOKUP(TRIM(B19),ALL!$B$1:$V$2738,11,FALSE)),"",IF(ISERROR(VLOOKUP(TRIM(B19),ALL!$B$1:$V$2738,11,FALSE))," ",VLOOKUP(TRIM(B19),ALL!$B$1:$V$2738,11,FALSE)))</f>
        <v xml:space="preserve"> </v>
      </c>
      <c r="I19" s="34"/>
      <c r="J19" s="34"/>
      <c r="K19" s="34"/>
      <c r="L19" s="34" t="str">
        <f>IF(ISBLANK(VLOOKUP(TRIM(B19),ALL!$B$1:$V$2738,8,FALSE)),"",IF(ISERROR(VLOOKUP(TRIM(B19),ALL!$B$1:$V$2738,8,FALSE))," ",VLOOKUP(TRIM(B19),ALL!$B$1:$V$2738,8,FALSE)))</f>
        <v xml:space="preserve"> </v>
      </c>
      <c r="M19" s="34" t="str">
        <f>IF(ISBLANK(VLOOKUP(TRIM(B19),ALL!$B$1:$V$2738,9,FALSE)),"",IF(ISERROR(VLOOKUP(TRIM(B19),ALL!$B$1:$V$2738,9,FALSE))," ",VLOOKUP(TRIM(B19),ALL!$B$1:$V$2738,9,FALSE)))</f>
        <v xml:space="preserve"> </v>
      </c>
      <c r="N19" s="34" t="str">
        <f>IF(ISBLANK(VLOOKUP(TRIM(B19),ALL!$B$1:$V$2738,10,FALSE)),"",IF(ISERROR(VLOOKUP(TRIM(B19),ALL!$B$1:$V$2738,10,FALSE))," ",VLOOKUP(TRIM(B19),ALL!$B$1:$V$2738,10,FALSE)))</f>
        <v xml:space="preserve"> </v>
      </c>
      <c r="O19" s="32"/>
    </row>
    <row r="20" spans="1:15" ht="15">
      <c r="A20" s="34" t="str">
        <f>IF(ISERROR(VLOOKUP(TRIM(B20),ALL!$B$1:$U$2738,3,FALSE)),"(unc)",VLOOKUP(TRIM(B20),ALL!$B$1:$U$2738,3,FALSE))</f>
        <v>(unc)</v>
      </c>
      <c r="B20" s="213" t="s">
        <v>9332</v>
      </c>
      <c r="C20" s="10" t="s">
        <v>11532</v>
      </c>
      <c r="D20" s="224">
        <f>VLOOKUP(TRIM(B20),BirthdateDraft!$A$1:$M$9000,2,FALSE)</f>
        <v>35309</v>
      </c>
      <c r="E20" s="203" t="str">
        <f>VLOOKUP(TRIM(B20),BirthdateDraft!$A$1:$M$9865,3,FALSE)</f>
        <v>FA</v>
      </c>
      <c r="F20" s="209" t="s">
        <v>8295</v>
      </c>
      <c r="G20" s="34" t="str">
        <f>IF(ISERROR(VLOOKUP(TRIM(B20),ALL!$B$1:$U$2738,2,FALSE)),"",IF(ISERROR(VLOOKUP(TRIM(B20),ALL!$B$1:$U$2738,2,FALSE))," ",VLOOKUP(TRIM(B20),ALL!$B$1:$U$2738,2,FALSE)))</f>
        <v/>
      </c>
      <c r="H20" s="124" t="str">
        <f>IF(ISBLANK(VLOOKUP(TRIM(B20),ALL!$B$1:$V$2738,11,FALSE)),"",IF(ISERROR(VLOOKUP(TRIM(B20),ALL!$B$1:$V$2738,11,FALSE))," ",VLOOKUP(TRIM(B20),ALL!$B$1:$V$2738,11,FALSE)))</f>
        <v xml:space="preserve"> </v>
      </c>
      <c r="I20" s="34" t="str">
        <f>IF(ISBLANK(VLOOKUP(TRIM(B20),ALL!$B$1:$V$2738,5,FALSE)),"",IF(ISERROR(VLOOKUP(TRIM(B20),ALL!$B$1:$V$2738,5,FALSE))," ",VLOOKUP(TRIM(B20),ALL!$B$1:$V$2738,5,FALSE)))</f>
        <v xml:space="preserve"> </v>
      </c>
      <c r="J20" s="34" t="str">
        <f>IF(ISBLANK(VLOOKUP(TRIM(B20),ALL!$B$1:$V$2738,6,FALSE)),"",IF(ISERROR(VLOOKUP(TRIM(B20),ALL!$B$1:$V$2738,6,FALSE))," ", VLOOKUP(TRIM(B20),ALL!$B$1:$V$2738,6,FALSE)))</f>
        <v xml:space="preserve"> </v>
      </c>
      <c r="K20" s="34" t="str">
        <f>IF(ISBLANK(VLOOKUP(TRIM(B20),ALL!$B$1:$V$2738,7,FALSE)),"",IF(ISERROR(VLOOKUP(TRIM(B20),ALL!$B$1:$V$2738,7,FALSE))," ",VLOOKUP(TRIM(B20),ALL!$B$1:$V$2738,7,FALSE)))</f>
        <v xml:space="preserve"> </v>
      </c>
      <c r="L20" s="34" t="str">
        <f>IF(ISBLANK(VLOOKUP(TRIM(B20),ALL!$B$1:$V$2738,8,FALSE)),"",IF(ISERROR(VLOOKUP(TRIM(B20),ALL!$B$1:$V$2738,8,FALSE))," ",VLOOKUP(TRIM(B20),ALL!$B$1:$V$2738,8,FALSE)))</f>
        <v xml:space="preserve"> </v>
      </c>
      <c r="M20" s="34" t="str">
        <f>IF(ISBLANK(VLOOKUP(TRIM(B20),ALL!$B$1:$V$2738,9,FALSE)),"",IF(ISERROR(VLOOKUP(TRIM(B20),ALL!$B$1:$V$2738,9,FALSE))," ",VLOOKUP(TRIM(B20),ALL!$B$1:$V$2738,9,FALSE)))</f>
        <v xml:space="preserve"> </v>
      </c>
      <c r="N20" s="34" t="str">
        <f>IF(ISBLANK(VLOOKUP(TRIM(B20),ALL!$B$1:$V$2738,10,FALSE)),"",IF(ISERROR(VLOOKUP(TRIM(B20),ALL!$B$1:$V$2738,10,FALSE))," ",VLOOKUP(TRIM(B20),ALL!$B$1:$V$2738,10,FALSE)))</f>
        <v xml:space="preserve"> </v>
      </c>
      <c r="O20" s="32"/>
    </row>
    <row r="21" spans="1:15" ht="15">
      <c r="A21" s="34" t="str">
        <f>IF(ISERROR(VLOOKUP(TRIM(B21),ALL!$B$1:$U$2738,3,FALSE)),"(unc)",VLOOKUP(TRIM(B21),ALL!$B$1:$U$2738,3,FALSE))</f>
        <v>(unc)</v>
      </c>
      <c r="B21" s="213" t="s">
        <v>244</v>
      </c>
      <c r="C21" s="10" t="s">
        <v>11532</v>
      </c>
      <c r="D21" s="224">
        <f>VLOOKUP(TRIM(B21),BirthdateDraft!$A$1:$M$9000,2,FALSE)</f>
        <v>33228</v>
      </c>
      <c r="E21" s="203" t="str">
        <f>VLOOKUP(TRIM(B21),BirthdateDraft!$A$1:$M$9865,3,FALSE)</f>
        <v>12/1 (14)</v>
      </c>
      <c r="F21" s="209"/>
      <c r="G21" s="34" t="str">
        <f>IF(ISERROR(VLOOKUP(TRIM(B21),ALL!$B$1:$U$2738,2,FALSE)),"",IF(ISERROR(VLOOKUP(TRIM(B21),ALL!$B$1:$U$2738,2,FALSE))," ",VLOOKUP(TRIM(B21),ALL!$B$1:$U$2738,2,FALSE)))</f>
        <v/>
      </c>
      <c r="H21" s="124" t="str">
        <f>IF(ISBLANK(VLOOKUP(TRIM(B21),ALL!$B$1:$V$2738,4,FALSE)),"",IF(ISERROR(VLOOKUP(TRIM(B21),ALL!$B$1:$V$2738,4,FALSE))," ",VLOOKUP(TRIM(B21),ALL!$B$1:$V$2738,4,FALSE)))</f>
        <v xml:space="preserve"> </v>
      </c>
      <c r="I21" s="34" t="str">
        <f>IF(ISBLANK(VLOOKUP(TRIM(B21),ALL!$B$1:$V$2738,5,FALSE)),"",IF(ISERROR(VLOOKUP(TRIM(B21),ALL!$B$1:$V$2738,5,FALSE))," ",VLOOKUP(TRIM(B21),ALL!$B$1:$V$2738,5,FALSE)))</f>
        <v xml:space="preserve"> </v>
      </c>
      <c r="J21" s="34" t="str">
        <f>IF(ISBLANK(VLOOKUP(TRIM(B21),ALL!$B$1:$V$2738,6,FALSE)),"",IF(ISERROR(VLOOKUP(TRIM(B21),ALL!$B$1:$V$2738,6,FALSE))," ", VLOOKUP(TRIM(B21),ALL!$B$1:$V$2738,6,FALSE)))</f>
        <v xml:space="preserve"> </v>
      </c>
      <c r="K21" s="34" t="str">
        <f>IF(ISBLANK(VLOOKUP(TRIM(B21),ALL!$B$1:$V$2738,7,FALSE)),"",IF(ISERROR(VLOOKUP(TRIM(B21),ALL!$B$1:$V$2738,7,FALSE))," ",VLOOKUP(TRIM(B21),ALL!$B$1:$V$2738,7,FALSE)))</f>
        <v xml:space="preserve"> </v>
      </c>
      <c r="L21" s="34" t="str">
        <f>IF(ISBLANK(VLOOKUP(TRIM(B21),ALL!$B$1:$V$2738,8,FALSE)),"",IF(ISERROR(VLOOKUP(TRIM(B21),ALL!$B$1:$V$2738,8,FALSE))," ",VLOOKUP(TRIM(B21),ALL!$B$1:$V$2738,8,FALSE)))</f>
        <v xml:space="preserve"> </v>
      </c>
      <c r="M21" s="34" t="str">
        <f>IF(ISBLANK(VLOOKUP(TRIM(B21),ALL!$B$1:$V$2738,9,FALSE)),"",IF(ISERROR(VLOOKUP(TRIM(B21),ALL!$B$1:$V$2738,9,FALSE))," ",VLOOKUP(TRIM(B21),ALL!$B$1:$V$2738,9,FALSE)))</f>
        <v xml:space="preserve"> </v>
      </c>
      <c r="N21" s="34" t="str">
        <f>IF(ISBLANK(VLOOKUP(TRIM(B21),ALL!$B$1:$V$2738,10,FALSE)),"",IF(ISERROR(VLOOKUP(TRIM(B21),ALL!$B$1:$V$2738,10,FALSE))," ",VLOOKUP(TRIM(B21),ALL!$B$1:$V$2738,10,FALSE)))</f>
        <v xml:space="preserve"> </v>
      </c>
      <c r="O21" s="32"/>
    </row>
    <row r="22" spans="1:15" ht="15">
      <c r="A22" s="34" t="str">
        <f>IF(ISERROR(VLOOKUP(TRIM(B22),ALL!$B$1:$U$2738,3,FALSE)),"(unc)",VLOOKUP(TRIM(B22),ALL!$B$1:$U$2738,3,FALSE))</f>
        <v>(unc)</v>
      </c>
      <c r="B22" s="213" t="s">
        <v>6025</v>
      </c>
      <c r="C22" s="10" t="s">
        <v>11532</v>
      </c>
      <c r="D22" s="224">
        <f>VLOOKUP(TRIM(B22),BirthdateDraft!$A$1:$M$9000,2,FALSE)</f>
        <v>34808</v>
      </c>
      <c r="E22" s="203" t="str">
        <f>VLOOKUP(TRIM(B22),BirthdateDraft!$A$1:$M$9865,3,FALSE)</f>
        <v>17/6</v>
      </c>
      <c r="F22" s="209"/>
      <c r="G22" s="34" t="str">
        <f>IF(ISERROR(VLOOKUP(TRIM(B22),ALL!$B$1:$U$2738,2,FALSE)),"",IF(ISERROR(VLOOKUP(TRIM(B22),ALL!$B$1:$U$2738,2,FALSE))," ",VLOOKUP(TRIM(B22),ALL!$B$1:$U$2738,2,FALSE)))</f>
        <v/>
      </c>
      <c r="H22" s="124" t="str">
        <f>IF(ISBLANK(VLOOKUP(TRIM(B22),ALL!$B$1:$V$2738,4,FALSE)),"",IF(ISERROR(VLOOKUP(TRIM(B22),ALL!$B$1:$V$2738,4,FALSE))," ",VLOOKUP(TRIM(B22),ALL!$B$1:$V$2738,4,FALSE)))</f>
        <v xml:space="preserve"> </v>
      </c>
      <c r="I22" s="34" t="str">
        <f>IF(ISBLANK(VLOOKUP(TRIM(B22),ALL!$B$1:$V$2738,5,FALSE)),"",IF(ISERROR(VLOOKUP(TRIM(B22),ALL!$B$1:$V$2738,5,FALSE))," ",VLOOKUP(TRIM(B22),ALL!$B$1:$V$2738,5,FALSE)))</f>
        <v xml:space="preserve"> </v>
      </c>
      <c r="J22" s="34" t="str">
        <f>IF(ISBLANK(VLOOKUP(TRIM(B22),ALL!$B$1:$V$2738,6,FALSE)),"",IF(ISERROR(VLOOKUP(TRIM(B22),ALL!$B$1:$V$2738,6,FALSE))," ", VLOOKUP(TRIM(B22),ALL!$B$1:$V$2738,6,FALSE)))</f>
        <v xml:space="preserve"> </v>
      </c>
      <c r="K22" s="34"/>
      <c r="L22" s="34" t="str">
        <f>IF(ISBLANK(VLOOKUP(TRIM(B22),ALL!$B$1:$V$2738,8,FALSE)),"",IF(ISERROR(VLOOKUP(TRIM(B22),ALL!$B$1:$V$2738,8,FALSE))," ",VLOOKUP(TRIM(B22),ALL!$B$1:$V$2738,8,FALSE)))</f>
        <v xml:space="preserve"> </v>
      </c>
      <c r="M22" s="34" t="str">
        <f>IF(ISBLANK(VLOOKUP(TRIM(B22),ALL!$B$1:$V$2738,9,FALSE)),"",IF(ISERROR(VLOOKUP(TRIM(B22),ALL!$B$1:$V$2738,9,FALSE))," ",VLOOKUP(TRIM(B22),ALL!$B$1:$V$2738,9,FALSE)))</f>
        <v xml:space="preserve"> </v>
      </c>
      <c r="N22" s="34" t="str">
        <f>IF(ISBLANK(VLOOKUP(TRIM(B22),ALL!$B$1:$V$2738,10,FALSE)),"",IF(ISERROR(VLOOKUP(TRIM(B22),ALL!$B$1:$V$2738,10,FALSE))," ",VLOOKUP(TRIM(B22),ALL!$B$1:$V$2738,10,FALSE)))</f>
        <v xml:space="preserve"> </v>
      </c>
      <c r="O22" s="32"/>
    </row>
    <row r="23" spans="1:15" ht="15">
      <c r="A23" s="34" t="str">
        <f>IF(ISERROR(VLOOKUP(TRIM(B23),ALL!$B$1:$U$2738,3,FALSE)),"(unc)",VLOOKUP(TRIM(B23),ALL!$B$1:$U$2738,3,FALSE))</f>
        <v>(unc)</v>
      </c>
      <c r="B23" s="213" t="s">
        <v>5689</v>
      </c>
      <c r="C23" s="10" t="s">
        <v>11532</v>
      </c>
      <c r="D23" s="224">
        <f>VLOOKUP(TRIM(B23),BirthdateDraft!$A$1:$M$9000,2,FALSE)</f>
        <v>34765</v>
      </c>
      <c r="E23" s="203" t="str">
        <f>VLOOKUP(TRIM(B23),BirthdateDraft!$A$1:$M$9865,3,FALSE)</f>
        <v>16/4</v>
      </c>
      <c r="F23" s="209"/>
      <c r="G23" s="34" t="str">
        <f>IF(ISERROR(VLOOKUP(TRIM(B23),ALL!$B$1:$U$2738,2,FALSE)),"",IF(ISERROR(VLOOKUP(TRIM(B23),ALL!$B$1:$U$2738,2,FALSE))," ",VLOOKUP(TRIM(B23),ALL!$B$1:$U$2738,2,FALSE)))</f>
        <v/>
      </c>
      <c r="H23" s="124" t="str">
        <f>IF(ISBLANK(VLOOKUP(TRIM(B23),ALL!$B$1:$V$2738,11,FALSE)),"",IF(ISERROR(VLOOKUP(TRIM(B23),ALL!$B$1:$V$2738,11,FALSE))," ",VLOOKUP(TRIM(B23),ALL!$B$1:$V$2738,11,FALSE)))</f>
        <v xml:space="preserve"> </v>
      </c>
      <c r="I23" s="34" t="str">
        <f>IF(ISBLANK(VLOOKUP(TRIM(B23),ALL!$B$1:$V$2738,5,FALSE)),"",IF(ISERROR(VLOOKUP(TRIM(B23),ALL!$B$1:$V$2738,5,FALSE))," ",VLOOKUP(TRIM(B23),ALL!$B$1:$V$2738,5,FALSE)))</f>
        <v xml:space="preserve"> </v>
      </c>
      <c r="J23" s="34" t="str">
        <f>IF(ISBLANK(VLOOKUP(TRIM(B23),ALL!$B$1:$V$2738,6,FALSE)),"",IF(ISERROR(VLOOKUP(TRIM(B23),ALL!$B$1:$V$2738,6,FALSE))," ", VLOOKUP(TRIM(B23),ALL!$B$1:$V$2738,6,FALSE)))</f>
        <v xml:space="preserve"> </v>
      </c>
      <c r="K23" s="34" t="str">
        <f>IF(ISBLANK(VLOOKUP(TRIM(B23),ALL!$B$1:$V$2738,7,FALSE)),"",IF(ISERROR(VLOOKUP(TRIM(B23),ALL!$B$1:$V$2738,7,FALSE))," ",VLOOKUP(TRIM(B23),ALL!$B$1:$V$2738,7,FALSE)))</f>
        <v xml:space="preserve"> </v>
      </c>
      <c r="L23" s="34" t="str">
        <f>IF(ISBLANK(VLOOKUP(TRIM(B23),ALL!$B$1:$V$2738,8,FALSE)),"",IF(ISERROR(VLOOKUP(TRIM(B23),ALL!$B$1:$V$2738,8,FALSE))," ",VLOOKUP(TRIM(B23),ALL!$B$1:$V$2738,8,FALSE)))</f>
        <v xml:space="preserve"> </v>
      </c>
      <c r="M23" s="34" t="str">
        <f>IF(ISBLANK(VLOOKUP(TRIM(B23),ALL!$B$1:$V$2738,9,FALSE)),"",IF(ISERROR(VLOOKUP(TRIM(B23),ALL!$B$1:$V$2738,9,FALSE))," ",VLOOKUP(TRIM(B23),ALL!$B$1:$V$2738,9,FALSE)))</f>
        <v xml:space="preserve"> </v>
      </c>
      <c r="N23" s="34" t="str">
        <f>IF(ISBLANK(VLOOKUP(TRIM(B23),ALL!$B$1:$V$2738,10,FALSE)),"",IF(ISERROR(VLOOKUP(TRIM(B23),ALL!$B$1:$V$2738,10,FALSE))," ",VLOOKUP(TRIM(B23),ALL!$B$1:$V$2738,10,FALSE)))</f>
        <v xml:space="preserve"> </v>
      </c>
      <c r="O23" s="32"/>
    </row>
    <row r="24" spans="1:15" ht="15">
      <c r="A24" s="34" t="str">
        <f>IF(ISERROR(VLOOKUP(TRIM(B24),ALL!$B$1:$U$2738,3,FALSE)),"(unc)",VLOOKUP(TRIM(B24),ALL!$B$1:$U$2738,3,FALSE))</f>
        <v>QB</v>
      </c>
      <c r="B24" s="282" t="s">
        <v>9889</v>
      </c>
      <c r="C24" s="10" t="s">
        <v>3817</v>
      </c>
      <c r="D24" s="224">
        <f>VLOOKUP(TRIM(B24),BirthdateDraft!$A$1:$M$9000,2,FALSE)</f>
        <v>36276</v>
      </c>
      <c r="E24" s="203" t="str">
        <f>VLOOKUP(TRIM(B24),BirthdateDraft!$A$1:$M$9865,3,FALSE)</f>
        <v>22/4</v>
      </c>
      <c r="F24" s="209" t="s">
        <v>10618</v>
      </c>
      <c r="G24" s="34" t="str">
        <f>IF(ISERROR(VLOOKUP(TRIM(B24),ALL!$B$1:$U$2738,2,FALSE)),"",IF(ISERROR(VLOOKUP(TRIM(B24),ALL!$B$1:$U$2738,2,FALSE))," ",VLOOKUP(TRIM(B24),ALL!$B$1:$U$2738,2,FALSE)))</f>
        <v>NEA</v>
      </c>
      <c r="H24" s="124"/>
      <c r="I24" s="34"/>
      <c r="J24" s="34"/>
      <c r="K24" s="34"/>
      <c r="L24" s="34"/>
      <c r="M24" s="34"/>
      <c r="N24" s="34"/>
      <c r="O24" s="2"/>
    </row>
    <row r="25" spans="1:15">
      <c r="A25" s="34" t="str">
        <f>IF(ISERROR(VLOOKUP(TRIM(B25),ALL!$B$1:$U$2738,3,FALSE)),"(unc)",VLOOKUP(TRIM(B25),ALL!$B$1:$U$2738,3,FALSE))</f>
        <v>QB</v>
      </c>
      <c r="B25" s="99" t="s">
        <v>4538</v>
      </c>
      <c r="C25" s="10" t="s">
        <v>3817</v>
      </c>
      <c r="D25" s="224">
        <f>VLOOKUP(TRIM(B25),BirthdateDraft!$A$1:$M$9000,2,FALSE)</f>
        <v>33918</v>
      </c>
      <c r="E25" s="203" t="str">
        <f>VLOOKUP(TRIM(B25),BirthdateDraft!$A$1:$M$9865,3,FALSE)</f>
        <v>14/1 (32)</v>
      </c>
      <c r="F25" s="209"/>
      <c r="G25" s="34" t="str">
        <f>IF(ISERROR(VLOOKUP(TRIM(B25),ALL!$B$1:$U$2738,2,FALSE)),"",IF(ISERROR(VLOOKUP(TRIM(B25),ALL!$B$1:$U$2738,2,FALSE))," ",VLOOKUP(TRIM(B25),ALL!$B$1:$U$2738,2,FALSE)))</f>
        <v>DEN</v>
      </c>
      <c r="H25" s="124" t="str">
        <f>IF(ISBLANK(VLOOKUP(TRIM(B25),ALL!$B$1:$V$2738,4,FALSE)),"",IF(ISERROR(VLOOKUP(TRIM(B25),ALL!$B$1:$V$2738,4,FALSE))," ",VLOOKUP(TRIM(B25),ALL!$B$1:$V$2738,4,FALSE)))</f>
        <v/>
      </c>
      <c r="I25" s="34" t="str">
        <f>IF(ISBLANK(VLOOKUP(TRIM(B25),ALL!$B$1:$V$2738,5,FALSE)),"",IF(ISERROR(VLOOKUP(TRIM(B25),ALL!$B$1:$V$2738,5,FALSE))," ",VLOOKUP(TRIM(B25),ALL!$B$1:$V$2738,5,FALSE)))</f>
        <v/>
      </c>
      <c r="J25" s="34" t="str">
        <f>IF(ISBLANK(VLOOKUP(TRIM(B25),ALL!$B$1:$V$2738,6,FALSE)),"",IF(ISERROR(VLOOKUP(TRIM(B25),ALL!$B$1:$V$2738,6,FALSE))," ", VLOOKUP(TRIM(B25),ALL!$B$1:$V$2738,6,FALSE)))</f>
        <v/>
      </c>
      <c r="K25" s="34" t="str">
        <f>IF(ISBLANK(VLOOKUP(TRIM(B25),ALL!$B$1:$V$2738,7,FALSE)),"",IF(ISERROR(VLOOKUP(TRIM(B25),ALL!$B$1:$V$2738,7,FALSE))," ",VLOOKUP(TRIM(B25),ALL!$B$1:$V$2738,7,FALSE)))</f>
        <v/>
      </c>
      <c r="L25" s="34" t="str">
        <f>IF(ISBLANK(VLOOKUP(TRIM(B25),ALL!$B$1:$V$2738,8,FALSE)),"",IF(ISERROR(VLOOKUP(TRIM(B25),ALL!$B$1:$V$2738,8,FALSE))," ",VLOOKUP(TRIM(B25),ALL!$B$1:$V$2738,8,FALSE)))</f>
        <v/>
      </c>
      <c r="M25" s="34" t="str">
        <f>IF(ISBLANK(VLOOKUP(TRIM(B25),ALL!$B$1:$V$2738,9,FALSE)),"",IF(ISERROR(VLOOKUP(TRIM(B25),ALL!$B$1:$V$2738,9,FALSE))," ",VLOOKUP(TRIM(B25),ALL!$B$1:$V$2738,9,FALSE)))</f>
        <v/>
      </c>
      <c r="N25" s="34" t="str">
        <f>IF(ISBLANK(VLOOKUP(TRIM(B25),ALL!$B$1:$V$2738,10,FALSE)),"",IF(ISERROR(VLOOKUP(TRIM(B25),ALL!$B$1:$V$2738,10,FALSE))," ",VLOOKUP(TRIM(B25),ALL!$B$1:$V$2738,10,FALSE)))</f>
        <v/>
      </c>
    </row>
    <row r="26" spans="1:15">
      <c r="A26" s="34" t="str">
        <f>IF(ISERROR(VLOOKUP(TRIM(B26),ALL!$B$1:$U$2738,3,FALSE)),"(unc)",VLOOKUP(TRIM(B26),ALL!$B$1:$U$2738,3,FALSE))</f>
        <v>(unc)</v>
      </c>
      <c r="B26" s="99" t="s">
        <v>9960</v>
      </c>
      <c r="C26" s="10" t="s">
        <v>3729</v>
      </c>
      <c r="D26" s="224">
        <f>VLOOKUP(TRIM(B26),BirthdateDraft!$A$1:$M$9000,2,FALSE)</f>
        <v>35656</v>
      </c>
      <c r="E26" s="203" t="str">
        <f>VLOOKUP(TRIM(B26),BirthdateDraft!$A$1:$M$9865,3,FALSE)</f>
        <v>20/3</v>
      </c>
      <c r="F26" s="209"/>
      <c r="G26" s="34" t="str">
        <f>IF(ISERROR(VLOOKUP(TRIM(B26),ALL!$B$1:$U$2738,2,FALSE)),"",IF(ISERROR(VLOOKUP(TRIM(B26),ALL!$B$1:$U$2738,2,FALSE))," ",VLOOKUP(TRIM(B26),ALL!$B$1:$U$2738,2,FALSE)))</f>
        <v/>
      </c>
      <c r="H26" s="124" t="str">
        <f>IF(ISBLANK(VLOOKUP(TRIM(B26),ALL!$B$1:$V$2738,11,FALSE)),"",IF(ISERROR(VLOOKUP(TRIM(B26),ALL!$B$1:$V$2738,11,FALSE))," ",VLOOKUP(TRIM(B26),ALL!$B$1:$V$2738,11,FALSE)))</f>
        <v xml:space="preserve"> </v>
      </c>
      <c r="I26" s="34" t="str">
        <f>IF(ISBLANK(VLOOKUP(TRIM(B26),ALL!$B$1:$V$2738,5,FALSE)),"",IF(ISERROR(VLOOKUP(TRIM(B26),ALL!$B$1:$V$2738,5,FALSE))," ",VLOOKUP(TRIM(B26),ALL!$B$1:$V$2738,5,FALSE)))</f>
        <v xml:space="preserve"> </v>
      </c>
      <c r="J26" s="34" t="str">
        <f>IF(ISBLANK(VLOOKUP(TRIM(B26),ALL!$B$1:$V$2738,6,FALSE)),"",IF(ISERROR(VLOOKUP(TRIM(B26),ALL!$B$1:$V$2738,6,FALSE))," ", VLOOKUP(TRIM(B26),ALL!$B$1:$V$2738,6,FALSE)))</f>
        <v xml:space="preserve"> </v>
      </c>
      <c r="K26" s="34" t="str">
        <f>IF(ISBLANK(VLOOKUP(TRIM(B26),ALL!$B$1:$V$2738,7,FALSE)),"",IF(ISERROR(VLOOKUP(TRIM(B26),ALL!$B$1:$V$2738,7,FALSE))," ",VLOOKUP(TRIM(B26),ALL!$B$1:$V$2738,7,FALSE)))</f>
        <v xml:space="preserve"> </v>
      </c>
      <c r="L26" s="34" t="str">
        <f>IF(ISBLANK(VLOOKUP(TRIM(B26),ALL!$B$1:$V$2738,8,FALSE)),"",IF(ISERROR(VLOOKUP(TRIM(B26),ALL!$B$1:$V$2738,8,FALSE))," ",VLOOKUP(TRIM(B26),ALL!$B$1:$V$2738,8,FALSE)))</f>
        <v xml:space="preserve"> </v>
      </c>
      <c r="M26" s="34" t="str">
        <f>IF(ISBLANK(VLOOKUP(TRIM(B26),ALL!$B$1:$V$2738,9,FALSE)),"",IF(ISERROR(VLOOKUP(TRIM(B26),ALL!$B$1:$V$2738,9,FALSE))," ",VLOOKUP(TRIM(B26),ALL!$B$1:$V$2738,9,FALSE)))</f>
        <v xml:space="preserve"> </v>
      </c>
      <c r="N26" s="34" t="str">
        <f>IF(ISBLANK(VLOOKUP(TRIM(B26),ALL!$B$1:$V$2738,10,FALSE)),"",IF(ISERROR(VLOOKUP(TRIM(B26),ALL!$B$1:$V$2738,10,FALSE))," ",VLOOKUP(TRIM(B26),ALL!$B$1:$V$2738,10,FALSE)))</f>
        <v xml:space="preserve"> </v>
      </c>
    </row>
    <row r="27" spans="1:15">
      <c r="A27" s="34" t="str">
        <f>IF(ISERROR(VLOOKUP(TRIM(B27),ALL!$B$1:$U$2738,3,FALSE)),"(unc)",VLOOKUP(TRIM(B27),ALL!$B$1:$U$2738,3,FALSE))</f>
        <v>WR</v>
      </c>
      <c r="B27" s="99" t="s">
        <v>7307</v>
      </c>
      <c r="C27" s="10" t="s">
        <v>3729</v>
      </c>
      <c r="D27" s="224">
        <f>VLOOKUP(TRIM(B27),BirthdateDraft!$A$1:$M$9000,2,FALSE)</f>
        <v>35866</v>
      </c>
      <c r="E27" s="203" t="str">
        <f>VLOOKUP(TRIM(B27),BirthdateDraft!$A$1:$M$9865,3,FALSE)</f>
        <v>19/2</v>
      </c>
      <c r="F27" s="209" t="s">
        <v>8288</v>
      </c>
      <c r="G27" s="34" t="str">
        <f>IF(ISERROR(VLOOKUP(TRIM(B27),ALL!$B$1:$U$2738,2,FALSE)),"",IF(ISERROR(VLOOKUP(TRIM(B27),ALL!$B$1:$U$2738,2,FALSE))," ",VLOOKUP(TRIM(B27),ALL!$B$1:$U$2738,2,FALSE)))</f>
        <v>KCA</v>
      </c>
      <c r="H27" s="124" t="str">
        <f>IF(ISBLANK(VLOOKUP(TRIM(B27),ALL!$B$1:$V$2738,11,FALSE)),"",IF(ISERROR(VLOOKUP(TRIM(B27),ALL!$B$1:$V$2738,11,FALSE))," ",VLOOKUP(TRIM(B27),ALL!$B$1:$V$2738,11,FALSE)))</f>
        <v>B</v>
      </c>
      <c r="I27" s="34" t="str">
        <f>IF(ISBLANK(VLOOKUP(TRIM(B27),ALL!$B$1:$V$2738,5,FALSE)),"",IF(ISERROR(VLOOKUP(TRIM(B27),ALL!$B$1:$V$2738,5,FALSE))," ",VLOOKUP(TRIM(B27),ALL!$B$1:$V$2738,5,FALSE)))</f>
        <v/>
      </c>
      <c r="J27" s="34" t="str">
        <f>IF(ISBLANK(VLOOKUP(TRIM(B27),ALL!$B$1:$V$2738,6,FALSE)),"",IF(ISERROR(VLOOKUP(TRIM(B27),ALL!$B$1:$V$2738,6,FALSE))," ", VLOOKUP(TRIM(B27),ALL!$B$1:$V$2738,6,FALSE)))</f>
        <v/>
      </c>
      <c r="K27" s="34" t="str">
        <f>IF(ISBLANK(VLOOKUP(TRIM(B27),ALL!$B$1:$V$2738,7,FALSE)),"",IF(ISERROR(VLOOKUP(TRIM(B27),ALL!$B$1:$V$2738,7,FALSE))," ",VLOOKUP(TRIM(B27),ALL!$B$1:$V$2738,7,FALSE)))</f>
        <v/>
      </c>
      <c r="L27" s="34" t="str">
        <f>IF(ISBLANK(VLOOKUP(TRIM(B27),ALL!$B$1:$V$2738,8,FALSE)),"",IF(ISERROR(VLOOKUP(TRIM(B27),ALL!$B$1:$V$2738,8,FALSE))," ",VLOOKUP(TRIM(B27),ALL!$B$1:$V$2738,8,FALSE)))</f>
        <v/>
      </c>
      <c r="M27" s="34" t="str">
        <f>IF(ISBLANK(VLOOKUP(TRIM(B27),ALL!$B$1:$V$2738,9,FALSE)),"",IF(ISERROR(VLOOKUP(TRIM(B27),ALL!$B$1:$V$2738,9,FALSE))," ",VLOOKUP(TRIM(B27),ALL!$B$1:$V$2738,9,FALSE)))</f>
        <v/>
      </c>
      <c r="N27" s="34" t="str">
        <f>IF(ISBLANK(VLOOKUP(TRIM(B27),ALL!$B$1:$V$2738,10,FALSE)),"",IF(ISERROR(VLOOKUP(TRIM(B27),ALL!$B$1:$V$2738,10,FALSE))," ",VLOOKUP(TRIM(B27),ALL!$B$1:$V$2738,10,FALSE)))</f>
        <v/>
      </c>
    </row>
    <row r="28" spans="1:15">
      <c r="A28" s="34" t="str">
        <f>IF(ISERROR(VLOOKUP(TRIM(B28),ALL!$B$1:$U$2738,3,FALSE)),"(unc)",VLOOKUP(TRIM(B28),ALL!$B$1:$U$2738,3,FALSE))</f>
        <v>(unc)</v>
      </c>
      <c r="B28" s="99" t="s">
        <v>4009</v>
      </c>
      <c r="C28" s="10" t="s">
        <v>3729</v>
      </c>
      <c r="D28" s="224">
        <f>VLOOKUP(TRIM(B28),BirthdateDraft!$A$1:$M$9000,2,FALSE)</f>
        <v>33449</v>
      </c>
      <c r="E28" s="203" t="str">
        <f>VLOOKUP(TRIM(B28),BirthdateDraft!$A$1:$M$9865,3,FALSE)</f>
        <v>13/5</v>
      </c>
      <c r="F28" s="209"/>
      <c r="G28" s="34" t="str">
        <f>IF(ISERROR(VLOOKUP(TRIM(B28),ALL!$B$1:$U$2738,2,FALSE)),"",IF(ISERROR(VLOOKUP(TRIM(B28),ALL!$B$1:$U$2738,2,FALSE))," ",VLOOKUP(TRIM(B28),ALL!$B$1:$U$2738,2,FALSE)))</f>
        <v/>
      </c>
      <c r="H28" s="124" t="str">
        <f>IF(ISBLANK(VLOOKUP(TRIM(B28),ALL!$B$1:$V$2738,4,FALSE)),"",IF(ISERROR(VLOOKUP(TRIM(B28),ALL!$B$1:$V$2738,4,FALSE))," ",VLOOKUP(TRIM(B28),ALL!$B$1:$V$2738,4,FALSE)))</f>
        <v xml:space="preserve"> </v>
      </c>
      <c r="I28" s="34" t="str">
        <f>IF(ISBLANK(VLOOKUP(TRIM(B28),ALL!$B$1:$V$2738,5,FALSE)),"",IF(ISERROR(VLOOKUP(TRIM(B28),ALL!$B$1:$V$2738,5,FALSE))," ",VLOOKUP(TRIM(B28),ALL!$B$1:$V$2738,5,FALSE)))</f>
        <v xml:space="preserve"> </v>
      </c>
      <c r="J28" s="34" t="str">
        <f>IF(ISBLANK(VLOOKUP(TRIM(B28),ALL!$B$1:$V$2738,6,FALSE)),"",IF(ISERROR(VLOOKUP(TRIM(B28),ALL!$B$1:$V$2738,6,FALSE))," ", VLOOKUP(TRIM(B28),ALL!$B$1:$V$2738,6,FALSE)))</f>
        <v xml:space="preserve"> </v>
      </c>
      <c r="K28" s="34"/>
      <c r="L28" s="34"/>
      <c r="M28" s="34"/>
      <c r="N28" s="34"/>
    </row>
    <row r="29" spans="1:15">
      <c r="A29" s="34" t="str">
        <f>IF(ISERROR(VLOOKUP(TRIM(B29),ALL!$B$1:$U$2738,3,FALSE)),"(unc)",VLOOKUP(TRIM(B29),ALL!$B$1:$U$2738,3,FALSE))</f>
        <v>(unc)</v>
      </c>
      <c r="B29" s="99" t="s">
        <v>10184</v>
      </c>
      <c r="C29" s="10" t="s">
        <v>3817</v>
      </c>
      <c r="D29" s="224">
        <f>VLOOKUP(TRIM(B29),BirthdateDraft!$A$1:$M$9000,2,FALSE)</f>
        <v>35646</v>
      </c>
      <c r="E29" s="203" t="str">
        <f>VLOOKUP(TRIM(B29),BirthdateDraft!$A$1:$M$9865,3,FALSE)</f>
        <v>22/FA</v>
      </c>
      <c r="F29" s="209" t="s">
        <v>10836</v>
      </c>
      <c r="G29" s="34" t="str">
        <f>IF(ISERROR(VLOOKUP(TRIM(B29),ALL!$B$1:$U$2738,2,FALSE)),"",IF(ISERROR(VLOOKUP(TRIM(B29),ALL!$B$1:$U$2738,2,FALSE))," ",VLOOKUP(TRIM(B29),ALL!$B$1:$U$2738,2,FALSE)))</f>
        <v/>
      </c>
      <c r="H29" s="124" t="str">
        <f>IF(ISBLANK(VLOOKUP(TRIM(B29),ALL!$B$1:$V$2738,4,FALSE)),"",IF(ISERROR(VLOOKUP(TRIM(B29),ALL!$B$1:$V$2738,4,FALSE))," ",VLOOKUP(TRIM(B29),ALL!$B$1:$V$2738,4,FALSE)))</f>
        <v xml:space="preserve"> </v>
      </c>
      <c r="I29" s="34" t="str">
        <f>IF(ISBLANK(VLOOKUP(TRIM(B29),ALL!$B$1:$V$2738,5,FALSE)),"",IF(ISERROR(VLOOKUP(TRIM(B29),ALL!$B$1:$V$2738,5,FALSE))," ",VLOOKUP(TRIM(B29),ALL!$B$1:$V$2738,5,FALSE)))</f>
        <v xml:space="preserve"> </v>
      </c>
      <c r="J29" s="34" t="str">
        <f>IF(ISBLANK(VLOOKUP(TRIM(B29),ALL!$B$1:$V$2738,6,FALSE)),"",IF(ISERROR(VLOOKUP(TRIM(B29),ALL!$B$1:$V$2738,6,FALSE))," ", VLOOKUP(TRIM(B29),ALL!$B$1:$V$2738,6,FALSE)))</f>
        <v xml:space="preserve"> </v>
      </c>
      <c r="K29" s="34"/>
      <c r="L29" s="34"/>
      <c r="M29" s="34"/>
      <c r="N29" s="34"/>
    </row>
    <row r="30" spans="1:15">
      <c r="A30" s="34" t="str">
        <f>IF(ISERROR(VLOOKUP(TRIM(B30),ALL!$B$1:$U$2738,3,FALSE)),"(unc)",VLOOKUP(TRIM(B30),ALL!$B$1:$U$2738,3,FALSE))</f>
        <v>(unc)</v>
      </c>
      <c r="B30" s="99" t="s">
        <v>10193</v>
      </c>
      <c r="C30" s="10" t="s">
        <v>3729</v>
      </c>
      <c r="D30" s="224">
        <f>VLOOKUP(TRIM(B30),BirthdateDraft!$A$1:$M$9000,2,FALSE)</f>
        <v>35585</v>
      </c>
      <c r="E30" s="203" t="str">
        <f>VLOOKUP(TRIM(B30),BirthdateDraft!$A$1:$M$9865,3,FALSE)</f>
        <v>22/FA</v>
      </c>
      <c r="F30" s="209" t="s">
        <v>9644</v>
      </c>
      <c r="G30" s="34" t="str">
        <f>IF(ISERROR(VLOOKUP(TRIM(B30),ALL!$B$1:$U$2738,2,FALSE)),"",IF(ISERROR(VLOOKUP(TRIM(B30),ALL!$B$1:$U$2738,2,FALSE))," ",VLOOKUP(TRIM(B30),ALL!$B$1:$U$2738,2,FALSE)))</f>
        <v/>
      </c>
      <c r="H30" s="124" t="str">
        <f>IF(ISBLANK(VLOOKUP(TRIM(B30),ALL!$B$1:$V$2738,4,FALSE)),"",IF(ISERROR(VLOOKUP(TRIM(B30),ALL!$B$1:$V$2738,4,FALSE))," ",VLOOKUP(TRIM(B30),ALL!$B$1:$V$2738,4,FALSE)))</f>
        <v xml:space="preserve"> </v>
      </c>
      <c r="I30" s="34"/>
      <c r="J30" s="34"/>
      <c r="K30" s="34"/>
      <c r="L30" s="34"/>
      <c r="M30" s="34"/>
      <c r="N30" s="34"/>
    </row>
    <row r="31" spans="1:15">
      <c r="A31" s="34" t="str">
        <f>IF(ISERROR(VLOOKUP(TRIM(B31),ALL!$B$1:$U$2738,3,FALSE)),"(unc)",VLOOKUP(TRIM(B31),ALL!$B$1:$U$2738,3,FALSE))</f>
        <v>(unc)</v>
      </c>
      <c r="B31" s="99" t="s">
        <v>6646</v>
      </c>
      <c r="C31" s="10" t="s">
        <v>3729</v>
      </c>
      <c r="D31" s="224">
        <f>VLOOKUP(TRIM(B31),BirthdateDraft!$A$1:$M$9000,2,FALSE)</f>
        <v>34958</v>
      </c>
      <c r="E31" s="203" t="str">
        <f>VLOOKUP(TRIM(B31),BirthdateDraft!$A$1:$M$9865,3,FALSE)</f>
        <v>18/2</v>
      </c>
      <c r="F31" s="209"/>
      <c r="G31" s="34" t="str">
        <f>IF(ISERROR(VLOOKUP(TRIM(B31),ALL!$B$1:$U$2738,2,FALSE)),"",IF(ISERROR(VLOOKUP(TRIM(B31),ALL!$B$1:$U$2738,2,FALSE))," ",VLOOKUP(TRIM(B31),ALL!$B$1:$U$2738,2,FALSE)))</f>
        <v/>
      </c>
      <c r="H31" s="124" t="str">
        <f>IF(ISBLANK(VLOOKUP(TRIM(B31),ALL!$B$1:$V$2738,4,FALSE)),"",IF(ISERROR(VLOOKUP(TRIM(B31),ALL!$B$1:$V$2738,4,FALSE))," ",VLOOKUP(TRIM(B31),ALL!$B$1:$V$2738,4,FALSE)))</f>
        <v xml:space="preserve"> </v>
      </c>
      <c r="I31" s="34" t="str">
        <f>IF(ISBLANK(VLOOKUP(TRIM(B31),ALL!$B$1:$V$2738,5,FALSE)),"",IF(ISERROR(VLOOKUP(TRIM(B31),ALL!$B$1:$V$2738,5,FALSE))," ",VLOOKUP(TRIM(B31),ALL!$B$1:$V$2738,5,FALSE)))</f>
        <v xml:space="preserve"> </v>
      </c>
      <c r="J31" s="34" t="str">
        <f>IF(ISBLANK(VLOOKUP(TRIM(B31),ALL!$B$1:$V$2738,6,FALSE)),"",IF(ISERROR(VLOOKUP(TRIM(B31),ALL!$B$1:$V$2738,6,FALSE))," ", VLOOKUP(TRIM(B31),ALL!$B$1:$V$2738,6,FALSE)))</f>
        <v xml:space="preserve"> </v>
      </c>
      <c r="K31" s="34" t="str">
        <f>IF(ISBLANK(VLOOKUP(TRIM(B31),ALL!$B$1:$V$2738,7,FALSE)),"",IF(ISERROR(VLOOKUP(TRIM(B31),ALL!$B$1:$V$2738,7,FALSE))," ",VLOOKUP(TRIM(B31),ALL!$B$1:$V$2738,7,FALSE)))</f>
        <v xml:space="preserve"> </v>
      </c>
      <c r="L31" s="34"/>
      <c r="M31" s="34"/>
      <c r="N31" s="34"/>
    </row>
    <row r="32" spans="1:15">
      <c r="A32" s="34" t="str">
        <f>IF(ISERROR(VLOOKUP(TRIM(B32),ALL!$B$1:$U$2738,3,FALSE)),"(unc)",VLOOKUP(TRIM(B32),ALL!$B$1:$U$2738,3,FALSE))</f>
        <v>(unc)</v>
      </c>
      <c r="B32" s="99" t="s">
        <v>8925</v>
      </c>
      <c r="C32" s="10" t="s">
        <v>3817</v>
      </c>
      <c r="D32" s="224">
        <f>VLOOKUP(TRIM(B32),BirthdateDraft!$A$1:$M$9000,2,FALSE)</f>
        <v>36220</v>
      </c>
      <c r="E32" s="203" t="str">
        <f>VLOOKUP(TRIM(B32),BirthdateDraft!$A$1:$M$9865,3,FALSE)</f>
        <v>21/6</v>
      </c>
      <c r="F32" s="209" t="s">
        <v>10757</v>
      </c>
      <c r="G32" s="34" t="str">
        <f>IF(ISERROR(VLOOKUP(TRIM(B32),ALL!$B$1:$U$2738,2,FALSE)),"",IF(ISERROR(VLOOKUP(TRIM(B32),ALL!$B$1:$U$2738,2,FALSE))," ",VLOOKUP(TRIM(B32),ALL!$B$1:$U$2738,2,FALSE)))</f>
        <v/>
      </c>
      <c r="H32" s="124" t="str">
        <f>IF(ISBLANK(VLOOKUP(TRIM(B32),ALL!$B$1:$V$2738,4,FALSE)),"",IF(ISERROR(VLOOKUP(TRIM(B32),ALL!$B$1:$V$2738,4,FALSE))," ",VLOOKUP(TRIM(B32),ALL!$B$1:$V$2738,4,FALSE)))</f>
        <v xml:space="preserve"> </v>
      </c>
      <c r="I32" s="34" t="str">
        <f>IF(ISBLANK(VLOOKUP(TRIM(B32),ALL!$B$1:$V$2738,5,FALSE)),"",IF(ISERROR(VLOOKUP(TRIM(B32),ALL!$B$1:$V$2738,5,FALSE))," ",VLOOKUP(TRIM(B32),ALL!$B$1:$V$2738,5,FALSE)))</f>
        <v xml:space="preserve"> </v>
      </c>
      <c r="J32" s="34" t="str">
        <f>IF(ISBLANK(VLOOKUP(TRIM(B32),ALL!$B$1:$V$2738,6,FALSE)),"",IF(ISERROR(VLOOKUP(TRIM(B32),ALL!$B$1:$V$2738,6,FALSE))," ", VLOOKUP(TRIM(B32),ALL!$B$1:$V$2738,6,FALSE)))</f>
        <v xml:space="preserve"> </v>
      </c>
      <c r="K32" s="34" t="str">
        <f>IF(ISBLANK(VLOOKUP(TRIM(B32),ALL!$B$1:$V$2738,7,FALSE)),"",IF(ISERROR(VLOOKUP(TRIM(B32),ALL!$B$1:$V$2738,7,FALSE))," ",VLOOKUP(TRIM(B32),ALL!$B$1:$V$2738,7,FALSE)))</f>
        <v xml:space="preserve"> </v>
      </c>
      <c r="L32" s="34" t="str">
        <f>IF(ISBLANK(VLOOKUP(TRIM(B32),ALL!$B$1:$V$2738,8,FALSE)),"",IF(ISERROR(VLOOKUP(TRIM(B32),ALL!$B$1:$V$2738,8,FALSE))," ",VLOOKUP(TRIM(B32),ALL!$B$1:$V$2738,8,FALSE)))</f>
        <v xml:space="preserve"> </v>
      </c>
      <c r="M32" s="34" t="str">
        <f>IF(ISBLANK(VLOOKUP(TRIM(B32),ALL!$B$1:$V$2738,9,FALSE)),"",IF(ISERROR(VLOOKUP(TRIM(B32),ALL!$B$1:$V$2738,9,FALSE))," ",VLOOKUP(TRIM(B32),ALL!$B$1:$V$2738,9,FALSE)))</f>
        <v xml:space="preserve"> </v>
      </c>
      <c r="N32" s="34" t="str">
        <f>IF(ISBLANK(VLOOKUP(TRIM(B32),ALL!$B$1:$V$2738,10,FALSE)),"",IF(ISERROR(VLOOKUP(TRIM(B32),ALL!$B$1:$V$2738,10,FALSE))," ",VLOOKUP(TRIM(B32),ALL!$B$1:$V$2738,10,FALSE)))</f>
        <v xml:space="preserve"> </v>
      </c>
    </row>
    <row r="33" spans="1:17">
      <c r="A33" s="34" t="str">
        <f>IF(ISERROR(VLOOKUP(TRIM(B33),ALL!$B$1:$U$2738,3,FALSE)),"(unc)",VLOOKUP(TRIM(B33),ALL!$B$1:$U$2738,3,FALSE))</f>
        <v>(unc)</v>
      </c>
      <c r="B33" s="99" t="s">
        <v>7392</v>
      </c>
      <c r="C33" s="10" t="s">
        <v>3729</v>
      </c>
      <c r="D33" s="224">
        <f>VLOOKUP(TRIM(B33),BirthdateDraft!$A$1:$M$9000,2,FALSE)</f>
        <v>34725</v>
      </c>
      <c r="E33" s="203" t="str">
        <f>VLOOKUP(TRIM(B33),BirthdateDraft!$A$1:$M$9865,3,FALSE)</f>
        <v>18/FA</v>
      </c>
      <c r="F33" s="209"/>
      <c r="G33" s="34" t="str">
        <f>IF(ISERROR(VLOOKUP(TRIM(B33),ALL!$B$1:$U$2738,2,FALSE)),"",IF(ISERROR(VLOOKUP(TRIM(B33),ALL!$B$1:$U$2738,2,FALSE))," ",VLOOKUP(TRIM(B33),ALL!$B$1:$U$2738,2,FALSE)))</f>
        <v/>
      </c>
      <c r="H33" s="124" t="str">
        <f>IF(ISBLANK(VLOOKUP(TRIM(B33),ALL!$B$1:$V$2738,11,FALSE)),"",IF(ISERROR(VLOOKUP(TRIM(B33),ALL!$B$1:$V$2738,11,FALSE))," ",VLOOKUP(TRIM(B33),ALL!$B$1:$V$2738,11,FALSE)))</f>
        <v xml:space="preserve"> </v>
      </c>
      <c r="I33" s="34" t="str">
        <f>IF(ISBLANK(VLOOKUP(TRIM(B33),ALL!$B$1:$V$2738,5,FALSE)),"",IF(ISERROR(VLOOKUP(TRIM(B33),ALL!$B$1:$V$2738,5,FALSE))," ",VLOOKUP(TRIM(B33),ALL!$B$1:$V$2738,5,FALSE)))</f>
        <v xml:space="preserve"> </v>
      </c>
      <c r="J33" s="34" t="str">
        <f>IF(ISBLANK(VLOOKUP(TRIM(B33),ALL!$B$1:$V$2738,6,FALSE)),"",IF(ISERROR(VLOOKUP(TRIM(B33),ALL!$B$1:$V$2738,6,FALSE))," ", VLOOKUP(TRIM(B33),ALL!$B$1:$V$2738,6,FALSE)))</f>
        <v xml:space="preserve"> </v>
      </c>
      <c r="K33" s="34" t="str">
        <f>IF(ISBLANK(VLOOKUP(TRIM(B33),ALL!$B$1:$V$2738,7,FALSE)),"",IF(ISERROR(VLOOKUP(TRIM(B33),ALL!$B$1:$V$2738,7,FALSE))," ",VLOOKUP(TRIM(B33),ALL!$B$1:$V$2738,7,FALSE)))</f>
        <v xml:space="preserve"> </v>
      </c>
      <c r="L33" s="34" t="str">
        <f>IF(ISBLANK(VLOOKUP(TRIM(B33),ALL!$B$1:$V$2738,8,FALSE)),"",IF(ISERROR(VLOOKUP(TRIM(B33),ALL!$B$1:$V$2738,8,FALSE))," ",VLOOKUP(TRIM(B33),ALL!$B$1:$V$2738,8,FALSE)))</f>
        <v xml:space="preserve"> </v>
      </c>
      <c r="M33" s="34" t="str">
        <f>IF(ISBLANK(VLOOKUP(TRIM(B33),ALL!$B$1:$V$2738,9,FALSE)),"",IF(ISERROR(VLOOKUP(TRIM(B33),ALL!$B$1:$V$2738,9,FALSE))," ",VLOOKUP(TRIM(B33),ALL!$B$1:$V$2738,9,FALSE)))</f>
        <v xml:space="preserve"> </v>
      </c>
      <c r="N33" s="34" t="str">
        <f>IF(ISBLANK(VLOOKUP(TRIM(B33),ALL!$B$1:$V$2738,10,FALSE)),"",IF(ISERROR(VLOOKUP(TRIM(B33),ALL!$B$1:$V$2738,10,FALSE))," ",VLOOKUP(TRIM(B33),ALL!$B$1:$V$2738,10,FALSE)))</f>
        <v xml:space="preserve"> </v>
      </c>
    </row>
    <row r="34" spans="1:17">
      <c r="A34" s="34" t="str">
        <f>IF(ISERROR(VLOOKUP(TRIM(B34),ALL!$B$1:$U$2738,3,FALSE)),"(unc)",VLOOKUP(TRIM(B34),ALL!$B$1:$U$2738,3,FALSE))</f>
        <v>LB</v>
      </c>
      <c r="B34" s="99" t="s">
        <v>10099</v>
      </c>
      <c r="C34" s="10" t="s">
        <v>3817</v>
      </c>
      <c r="D34" s="224">
        <f>VLOOKUP(TRIM(B34),BirthdateDraft!$A$1:$M$9000,2,FALSE)</f>
        <v>36614</v>
      </c>
      <c r="E34" s="203" t="str">
        <f>VLOOKUP(TRIM(B34),BirthdateDraft!$A$1:$M$9865,3,FALSE)</f>
        <v>22/3</v>
      </c>
      <c r="F34" s="209" t="s">
        <v>10660</v>
      </c>
      <c r="G34" s="34" t="str">
        <f>IF(ISERROR(VLOOKUP(TRIM(B34),ALL!$B$1:$U$2738,2,FALSE)),"",IF(ISERROR(VLOOKUP(TRIM(B34),ALL!$B$1:$U$2738,2,FALSE))," ",VLOOKUP(TRIM(B34),ALL!$B$1:$U$2738,2,FALSE)))</f>
        <v>MIN</v>
      </c>
      <c r="H34" s="124" t="str">
        <f>IF(ISBLANK(VLOOKUP(TRIM(B34),ALL!$B$1:$V$2738,4,FALSE)),"",IF(ISERROR(VLOOKUP(TRIM(B34),ALL!$B$1:$V$2738,4,FALSE))," ",VLOOKUP(TRIM(B34),ALL!$B$1:$V$2738,4,FALSE)))</f>
        <v>0-0</v>
      </c>
      <c r="I34" s="34" t="str">
        <f>IF(ISBLANK(VLOOKUP(TRIM(B34),ALL!$B$1:$V$2738,5,FALSE)),"",IF(ISERROR(VLOOKUP(TRIM(B34),ALL!$B$1:$V$2738,5,FALSE))," ",VLOOKUP(TRIM(B34),ALL!$B$1:$V$2738,5,FALSE)))</f>
        <v/>
      </c>
      <c r="J34" s="34">
        <f>IF(ISBLANK(VLOOKUP(TRIM(B34),ALL!$B$1:$V$2738,6,FALSE)),"",IF(ISERROR(VLOOKUP(TRIM(B34),ALL!$B$1:$V$2738,6,FALSE))," ", VLOOKUP(TRIM(B34),ALL!$B$1:$V$2738,6,FALSE)))</f>
        <v>0</v>
      </c>
      <c r="K34" s="34"/>
      <c r="L34" s="34"/>
      <c r="M34" s="34"/>
      <c r="N34" s="34"/>
      <c r="O34" s="32"/>
    </row>
    <row r="35" spans="1:17">
      <c r="A35" s="34" t="str">
        <f>IF(ISERROR(VLOOKUP(TRIM(B35),ALL!$B$1:$U$2738,3,FALSE)),"(unc)",VLOOKUP(TRIM(B35),ALL!$B$1:$U$2738,3,FALSE))</f>
        <v>(unc)</v>
      </c>
      <c r="B35" s="99" t="s">
        <v>9209</v>
      </c>
      <c r="C35" s="10" t="s">
        <v>3729</v>
      </c>
      <c r="D35" s="224">
        <f>VLOOKUP(TRIM(B35),BirthdateDraft!$A$1:$M$9000,2,FALSE)</f>
        <v>36404</v>
      </c>
      <c r="E35" s="203" t="str">
        <f>VLOOKUP(TRIM(B35),BirthdateDraft!$A$1:$M$9865,3,FALSE)</f>
        <v>21/3</v>
      </c>
      <c r="F35" s="209" t="s">
        <v>9612</v>
      </c>
      <c r="G35" s="34" t="str">
        <f>IF(ISERROR(VLOOKUP(TRIM(B35),ALL!$B$1:$U$2738,2,FALSE)),"",IF(ISERROR(VLOOKUP(TRIM(B35),ALL!$B$1:$U$2738,2,FALSE))," ",VLOOKUP(TRIM(B35),ALL!$B$1:$U$2738,2,FALSE)))</f>
        <v/>
      </c>
      <c r="H35" s="124" t="str">
        <f>IF(ISBLANK(VLOOKUP(TRIM(B35),ALL!$B$1:$V$2738,4,FALSE)),"",IF(ISERROR(VLOOKUP(TRIM(B35),ALL!$B$1:$V$2738,4,FALSE))," ",VLOOKUP(TRIM(B35),ALL!$B$1:$V$2738,4,FALSE)))</f>
        <v xml:space="preserve"> </v>
      </c>
      <c r="I35" s="34"/>
      <c r="J35" s="34"/>
      <c r="K35" s="34"/>
      <c r="L35" s="34"/>
      <c r="M35" s="34"/>
      <c r="N35" s="34"/>
    </row>
    <row r="36" spans="1:17">
      <c r="A36" s="34" t="str">
        <f>IF(ISERROR(VLOOKUP(TRIM(B36),ALL!$B$1:$U$2738,3,FALSE)),"(unc)",VLOOKUP(TRIM(B36),ALL!$B$1:$U$2738,3,FALSE))</f>
        <v>FB</v>
      </c>
      <c r="B36" s="99" t="s">
        <v>8189</v>
      </c>
      <c r="C36" s="10" t="s">
        <v>3729</v>
      </c>
      <c r="D36" s="224">
        <f>VLOOKUP(TRIM(B36),BirthdateDraft!$A$1:$M$9000,2,FALSE)</f>
        <v>35247</v>
      </c>
      <c r="E36" s="203" t="str">
        <f>VLOOKUP(TRIM(B36),BirthdateDraft!$A$1:$M$9865,3,FALSE)</f>
        <v>19/FA</v>
      </c>
      <c r="F36" s="209" t="s">
        <v>10757</v>
      </c>
      <c r="G36" s="34" t="str">
        <f>IF(ISERROR(VLOOKUP(TRIM(B36),ALL!$B$1:$U$2738,2,FALSE)),"",IF(ISERROR(VLOOKUP(TRIM(B36),ALL!$B$1:$U$2738,2,FALSE))," ",VLOOKUP(TRIM(B36),ALL!$B$1:$U$2738,2,FALSE)))</f>
        <v>CHN</v>
      </c>
      <c r="H36" s="124" t="str">
        <f>IF(ISBLANK(VLOOKUP(TRIM(B36),ALL!$B$1:$V$2738,11,FALSE)),"",IF(ISERROR(VLOOKUP(TRIM(B36),ALL!$B$1:$V$2738,11,FALSE))," ",VLOOKUP(TRIM(B36),ALL!$B$1:$V$2738,11,FALSE)))</f>
        <v>E</v>
      </c>
      <c r="I36" s="34" t="str">
        <f>IF(ISBLANK(VLOOKUP(TRIM(B36),ALL!$B$1:$V$2738,5,FALSE)),"",IF(ISERROR(VLOOKUP(TRIM(B36),ALL!$B$1:$V$2738,5,FALSE))," ",VLOOKUP(TRIM(B36),ALL!$B$1:$V$2738,5,FALSE)))</f>
        <v/>
      </c>
      <c r="J36" s="34" t="str">
        <f>IF(ISBLANK(VLOOKUP(TRIM(B36),ALL!$B$1:$V$2738,6,FALSE)),"",IF(ISERROR(VLOOKUP(TRIM(B36),ALL!$B$1:$V$2738,6,FALSE))," ", VLOOKUP(TRIM(B36),ALL!$B$1:$V$2738,6,FALSE)))</f>
        <v/>
      </c>
      <c r="K36" s="34" t="str">
        <f>IF(ISBLANK(VLOOKUP(TRIM(B36),ALL!$B$1:$V$2738,7,FALSE)),"",IF(ISERROR(VLOOKUP(TRIM(B36),ALL!$B$1:$V$2738,7,FALSE))," ",VLOOKUP(TRIM(B36),ALL!$B$1:$V$2738,7,FALSE)))</f>
        <v/>
      </c>
      <c r="L36" s="34">
        <f>IF(ISBLANK(VLOOKUP(TRIM(B36),ALL!$B$1:$V$2738,8,FALSE)),"",IF(ISERROR(VLOOKUP(TRIM(B36),ALL!$B$1:$V$2738,8,FALSE))," ",VLOOKUP(TRIM(B36),ALL!$B$1:$V$2738,8,FALSE)))</f>
        <v>4</v>
      </c>
      <c r="M36" s="34" t="str">
        <f>IF(ISBLANK(VLOOKUP(TRIM(B36),ALL!$B$1:$V$2738,9,FALSE)),"",IF(ISERROR(VLOOKUP(TRIM(B36),ALL!$B$1:$V$2738,9,FALSE))," ",VLOOKUP(TRIM(B36),ALL!$B$1:$V$2738,9,FALSE)))</f>
        <v/>
      </c>
      <c r="N36" s="34">
        <f>IF(ISBLANK(VLOOKUP(TRIM(B36),ALL!$B$1:$V$2738,10,FALSE)),"",IF(ISERROR(VLOOKUP(TRIM(B36),ALL!$B$1:$V$2738,10,FALSE))," ",VLOOKUP(TRIM(B36),ALL!$B$1:$V$2738,10,FALSE)))</f>
        <v>2</v>
      </c>
    </row>
    <row r="37" spans="1:17">
      <c r="A37" s="34" t="str">
        <f>IF(ISERROR(VLOOKUP(TRIM(B37),ALL!$B$1:$U$2738,3,FALSE)),"(unc)",VLOOKUP(TRIM(B37),ALL!$B$1:$U$2738,3,FALSE))</f>
        <v>(unc)</v>
      </c>
      <c r="B37" s="99" t="s">
        <v>9886</v>
      </c>
      <c r="C37" s="10" t="s">
        <v>6859</v>
      </c>
      <c r="D37" s="224">
        <f>VLOOKUP(TRIM(B37),BirthdateDraft!$A$1:$M$9000,2,FALSE)</f>
        <v>35585</v>
      </c>
      <c r="E37" s="203" t="str">
        <f>VLOOKUP(TRIM(B37),BirthdateDraft!$A$1:$M$9865,3,FALSE)</f>
        <v>22/7</v>
      </c>
      <c r="F37" s="209" t="s">
        <v>10836</v>
      </c>
      <c r="G37" s="34" t="str">
        <f>IF(ISERROR(VLOOKUP(TRIM(B37),ALL!$B$1:$U$2738,2,FALSE)),"",IF(ISERROR(VLOOKUP(TRIM(B37),ALL!$B$1:$U$2738,2,FALSE))," ",VLOOKUP(TRIM(B37),ALL!$B$1:$U$2738,2,FALSE)))</f>
        <v/>
      </c>
      <c r="H37" s="124"/>
      <c r="I37" s="34"/>
      <c r="J37" s="34"/>
      <c r="K37" s="34"/>
      <c r="L37" s="34"/>
      <c r="M37" s="34"/>
      <c r="N37" s="34"/>
    </row>
    <row r="38" spans="1:17">
      <c r="A38" s="34" t="str">
        <f>IF(ISERROR(VLOOKUP(TRIM(B38),ALL!$B$1:$U$2738,3,FALSE)),"(unc)",VLOOKUP(TRIM(B38),ALL!$B$1:$U$2738,3,FALSE))</f>
        <v>(unc)</v>
      </c>
      <c r="B38" s="99" t="s">
        <v>759</v>
      </c>
      <c r="C38" s="10" t="s">
        <v>6859</v>
      </c>
      <c r="D38" s="224">
        <f>VLOOKUP(TRIM(B38),BirthdateDraft!$A$1:$M$9000,2,FALSE)</f>
        <v>32863</v>
      </c>
      <c r="E38" s="203" t="str">
        <f>VLOOKUP(TRIM(B38),BirthdateDraft!$A$1:$M$9865,3,FALSE)</f>
        <v>11/1 (28)</v>
      </c>
      <c r="F38" s="209"/>
      <c r="G38" s="34" t="str">
        <f>IF(ISERROR(VLOOKUP(TRIM(B38),ALL!$B$1:$U$2738,2,FALSE)),"",IF(ISERROR(VLOOKUP(TRIM(B38),ALL!$B$1:$U$2738,2,FALSE))," ",VLOOKUP(TRIM(B38),ALL!$B$1:$U$2738,2,FALSE)))</f>
        <v/>
      </c>
      <c r="H38" s="124" t="str">
        <f>IF(ISBLANK(VLOOKUP(TRIM(B38),ALL!$B$1:$V$2738,11,FALSE)),"",IF(ISERROR(VLOOKUP(TRIM(B38),ALL!$B$1:$V$2738,11,FALSE))," ",VLOOKUP(TRIM(B38),ALL!$B$1:$V$2738,11,FALSE)))</f>
        <v xml:space="preserve"> </v>
      </c>
      <c r="I38" s="34" t="str">
        <f>IF(ISBLANK(VLOOKUP(TRIM(B38),ALL!$B$1:$V$2738,5,FALSE)),"",IF(ISERROR(VLOOKUP(TRIM(B38),ALL!$B$1:$V$2738,5,FALSE))," ",VLOOKUP(TRIM(B38),ALL!$B$1:$V$2738,5,FALSE)))</f>
        <v xml:space="preserve"> </v>
      </c>
      <c r="J38" s="34" t="str">
        <f>IF(ISBLANK(VLOOKUP(TRIM(B38),ALL!$B$1:$V$2738,6,FALSE)),"",IF(ISERROR(VLOOKUP(TRIM(B38),ALL!$B$1:$V$2738,6,FALSE))," ", VLOOKUP(TRIM(B38),ALL!$B$1:$V$2738,6,FALSE)))</f>
        <v xml:space="preserve"> </v>
      </c>
      <c r="K38" s="34" t="str">
        <f>IF(ISBLANK(VLOOKUP(TRIM(B38),ALL!$B$1:$V$2738,7,FALSE)),"",IF(ISERROR(VLOOKUP(TRIM(B38),ALL!$B$1:$V$2738,7,FALSE))," ",VLOOKUP(TRIM(B38),ALL!$B$1:$V$2738,7,FALSE)))</f>
        <v xml:space="preserve"> </v>
      </c>
      <c r="L38" s="34" t="str">
        <f>IF(ISBLANK(VLOOKUP(TRIM(B38),ALL!$B$1:$V$2738,8,FALSE)),"",IF(ISERROR(VLOOKUP(TRIM(B38),ALL!$B$1:$V$2738,8,FALSE))," ",VLOOKUP(TRIM(B38),ALL!$B$1:$V$2738,8,FALSE)))</f>
        <v xml:space="preserve"> </v>
      </c>
      <c r="M38" s="34" t="str">
        <f>IF(ISBLANK(VLOOKUP(TRIM(B38),ALL!$B$1:$V$2738,9,FALSE)),"",IF(ISERROR(VLOOKUP(TRIM(B38),ALL!$B$1:$V$2738,9,FALSE))," ",VLOOKUP(TRIM(B38),ALL!$B$1:$V$2738,9,FALSE)))</f>
        <v xml:space="preserve"> </v>
      </c>
      <c r="N38" s="34" t="str">
        <f>IF(ISBLANK(VLOOKUP(TRIM(B38),ALL!$B$1:$V$2738,10,FALSE)),"",IF(ISERROR(VLOOKUP(TRIM(B38),ALL!$B$1:$V$2738,10,FALSE))," ",VLOOKUP(TRIM(B38),ALL!$B$1:$V$2738,10,FALSE)))</f>
        <v xml:space="preserve"> </v>
      </c>
    </row>
    <row r="39" spans="1:17">
      <c r="A39" s="34" t="str">
        <f>IF(ISERROR(VLOOKUP(TRIM(B39),ALL!$B$1:$U$2738,3,FALSE)),"(unc)",VLOOKUP(TRIM(B39),ALL!$B$1:$U$2738,3,FALSE))</f>
        <v>(unc)</v>
      </c>
      <c r="B39" s="99" t="s">
        <v>9957</v>
      </c>
      <c r="C39" s="10" t="s">
        <v>6859</v>
      </c>
      <c r="D39" s="224" t="e">
        <f>VLOOKUP(TRIM(B39),BirthdateDraft!$A$1:$M$9000,2,FALSE)</f>
        <v>#N/A</v>
      </c>
      <c r="E39" s="203" t="e">
        <f>VLOOKUP(TRIM(B39),BirthdateDraft!$A$1:$M$9865,3,FALSE)</f>
        <v>#N/A</v>
      </c>
      <c r="F39" s="209" t="s">
        <v>10697</v>
      </c>
      <c r="G39" s="34" t="str">
        <f>IF(ISERROR(VLOOKUP(TRIM(B39),ALL!$B$1:$U$2738,2,FALSE)),"",IF(ISERROR(VLOOKUP(TRIM(B39),ALL!$B$1:$U$2738,2,FALSE))," ",VLOOKUP(TRIM(B39),ALL!$B$1:$U$2738,2,FALSE)))</f>
        <v/>
      </c>
      <c r="H39" s="124" t="str">
        <f>IF(ISBLANK(VLOOKUP(TRIM(B39),ALL!$B$1:$V$2738,11,FALSE)),"",IF(ISERROR(VLOOKUP(TRIM(B39),ALL!$B$1:$V$2738,11,FALSE))," ",VLOOKUP(TRIM(B39),ALL!$B$1:$V$2738,11,FALSE)))</f>
        <v xml:space="preserve"> </v>
      </c>
      <c r="I39" s="34" t="str">
        <f>IF(ISBLANK(VLOOKUP(TRIM(B39),ALL!$B$1:$V$2738,5,FALSE)),"",IF(ISERROR(VLOOKUP(TRIM(B39),ALL!$B$1:$V$2738,5,FALSE))," ",VLOOKUP(TRIM(B39),ALL!$B$1:$V$2738,5,FALSE)))</f>
        <v xml:space="preserve"> </v>
      </c>
      <c r="J39" s="34" t="str">
        <f>IF(ISBLANK(VLOOKUP(TRIM(B39),ALL!$B$1:$V$2738,6,FALSE)),"",IF(ISERROR(VLOOKUP(TRIM(B39),ALL!$B$1:$V$2738,6,FALSE))," ", VLOOKUP(TRIM(B39),ALL!$B$1:$V$2738,6,FALSE)))</f>
        <v xml:space="preserve"> </v>
      </c>
      <c r="K39" s="34" t="str">
        <f>IF(ISBLANK(VLOOKUP(TRIM(B39),ALL!$B$1:$V$2738,7,FALSE)),"",IF(ISERROR(VLOOKUP(TRIM(B39),ALL!$B$1:$V$2738,7,FALSE))," ",VLOOKUP(TRIM(B39),ALL!$B$1:$V$2738,7,FALSE)))</f>
        <v xml:space="preserve"> </v>
      </c>
      <c r="L39" s="34" t="str">
        <f>IF(ISBLANK(VLOOKUP(TRIM(B39),ALL!$B$1:$V$2738,8,FALSE)),"",IF(ISERROR(VLOOKUP(TRIM(B39),ALL!$B$1:$V$2738,8,FALSE))," ",VLOOKUP(TRIM(B39),ALL!$B$1:$V$2738,8,FALSE)))</f>
        <v xml:space="preserve"> </v>
      </c>
      <c r="M39" s="34" t="str">
        <f>IF(ISBLANK(VLOOKUP(TRIM(B39),ALL!$B$1:$V$2738,9,FALSE)),"",IF(ISERROR(VLOOKUP(TRIM(B39),ALL!$B$1:$V$2738,9,FALSE))," ",VLOOKUP(TRIM(B39),ALL!$B$1:$V$2738,9,FALSE)))</f>
        <v xml:space="preserve"> </v>
      </c>
      <c r="N39" s="34" t="str">
        <f>IF(ISBLANK(VLOOKUP(TRIM(B39),ALL!$B$1:$V$2738,10,FALSE)),"",IF(ISERROR(VLOOKUP(TRIM(B39),ALL!$B$1:$V$2738,10,FALSE))," ",VLOOKUP(TRIM(B39),ALL!$B$1:$V$2738,10,FALSE)))</f>
        <v xml:space="preserve"> </v>
      </c>
    </row>
    <row r="40" spans="1:17">
      <c r="A40" s="34" t="str">
        <f>IF(ISERROR(VLOOKUP(TRIM(B40),ALL!$B$1:$U$2738,3,FALSE)),"(unc)",VLOOKUP(TRIM(B40),ALL!$B$1:$U$2738,3,FALSE))</f>
        <v>(unc)</v>
      </c>
      <c r="B40" s="99" t="s">
        <v>6714</v>
      </c>
      <c r="C40" s="10" t="s">
        <v>6859</v>
      </c>
      <c r="D40" s="224">
        <f>VLOOKUP(TRIM(B40),BirthdateDraft!$A$1:$M$9000,2,FALSE)</f>
        <v>35071</v>
      </c>
      <c r="E40" s="203" t="str">
        <f>VLOOKUP(TRIM(B40),BirthdateDraft!$A$1:$M$9865,3,FALSE)</f>
        <v>18/3</v>
      </c>
      <c r="F40" s="209"/>
      <c r="G40" s="34" t="str">
        <f>IF(ISERROR(VLOOKUP(TRIM(B40),ALL!$B$1:$U$2738,2,FALSE)),"",IF(ISERROR(VLOOKUP(TRIM(B40),ALL!$B$1:$U$2738,2,FALSE))," ",VLOOKUP(TRIM(B40),ALL!$B$1:$U$2738,2,FALSE)))</f>
        <v/>
      </c>
      <c r="H40" s="124" t="str">
        <f>IF(ISBLANK(VLOOKUP(TRIM(B40),ALL!$B$1:$V$2738,11,FALSE)),"",IF(ISERROR(VLOOKUP(TRIM(B40),ALL!$B$1:$V$2738,11,FALSE))," ",VLOOKUP(TRIM(B40),ALL!$B$1:$V$2738,11,FALSE)))</f>
        <v xml:space="preserve"> </v>
      </c>
      <c r="I40" s="34" t="str">
        <f>IF(ISBLANK(VLOOKUP(TRIM(B40),ALL!$B$1:$V$2738,5,FALSE)),"",IF(ISERROR(VLOOKUP(TRIM(B40),ALL!$B$1:$V$2738,5,FALSE))," ",VLOOKUP(TRIM(B40),ALL!$B$1:$V$2738,5,FALSE)))</f>
        <v xml:space="preserve"> </v>
      </c>
      <c r="J40" s="34" t="str">
        <f>IF(ISBLANK(VLOOKUP(TRIM(B40),ALL!$B$1:$V$2738,6,FALSE)),"",IF(ISERROR(VLOOKUP(TRIM(B40),ALL!$B$1:$V$2738,6,FALSE))," ", VLOOKUP(TRIM(B40),ALL!$B$1:$V$2738,6,FALSE)))</f>
        <v xml:space="preserve"> </v>
      </c>
      <c r="K40" s="34" t="str">
        <f>IF(ISBLANK(VLOOKUP(TRIM(B40),ALL!$B$1:$V$2738,7,FALSE)),"",IF(ISERROR(VLOOKUP(TRIM(B40),ALL!$B$1:$V$2738,7,FALSE))," ",VLOOKUP(TRIM(B40),ALL!$B$1:$V$2738,7,FALSE)))</f>
        <v xml:space="preserve"> </v>
      </c>
      <c r="L40" s="34" t="str">
        <f>IF(ISBLANK(VLOOKUP(TRIM(B40),ALL!$B$1:$V$2738,8,FALSE)),"",IF(ISERROR(VLOOKUP(TRIM(B40),ALL!$B$1:$V$2738,8,FALSE))," ",VLOOKUP(TRIM(B40),ALL!$B$1:$V$2738,8,FALSE)))</f>
        <v xml:space="preserve"> </v>
      </c>
      <c r="M40" s="34" t="str">
        <f>IF(ISBLANK(VLOOKUP(TRIM(B40),ALL!$B$1:$V$2738,9,FALSE)),"",IF(ISERROR(VLOOKUP(TRIM(B40),ALL!$B$1:$V$2738,9,FALSE))," ",VLOOKUP(TRIM(B40),ALL!$B$1:$V$2738,9,FALSE)))</f>
        <v xml:space="preserve"> </v>
      </c>
      <c r="N40" s="34" t="str">
        <f>IF(ISBLANK(VLOOKUP(TRIM(B40),ALL!$B$1:$V$2738,10,FALSE)),"",IF(ISERROR(VLOOKUP(TRIM(B40),ALL!$B$1:$V$2738,10,FALSE))," ",VLOOKUP(TRIM(B40),ALL!$B$1:$V$2738,10,FALSE)))</f>
        <v xml:space="preserve"> </v>
      </c>
    </row>
    <row r="41" spans="1:17">
      <c r="A41" s="34" t="str">
        <f>IF(ISERROR(VLOOKUP(TRIM(B41),ALL!$B$1:$U$2738,3,FALSE)),"(unc)",VLOOKUP(TRIM(B41),ALL!$B$1:$U$2738,3,FALSE))</f>
        <v>(unc)</v>
      </c>
      <c r="B41" s="496" t="s">
        <v>3818</v>
      </c>
      <c r="C41" s="10" t="s">
        <v>6859</v>
      </c>
      <c r="D41" s="224">
        <f>VLOOKUP(TRIM(B41),BirthdateDraft!$A$1:$M$9000,2,FALSE)</f>
        <v>33196</v>
      </c>
      <c r="E41" s="203" t="str">
        <f>VLOOKUP(TRIM(B41),BirthdateDraft!$A$1:$M$9865,3,FALSE)</f>
        <v>13/3</v>
      </c>
      <c r="F41" s="209"/>
      <c r="G41" s="34" t="str">
        <f>IF(ISERROR(VLOOKUP(TRIM(B41),ALL!$B$1:$U$2738,2,FALSE)),"",IF(ISERROR(VLOOKUP(TRIM(B41),ALL!$B$1:$U$2738,2,FALSE))," ",VLOOKUP(TRIM(B41),ALL!$B$1:$U$2738,2,FALSE)))</f>
        <v/>
      </c>
      <c r="H41" s="124" t="str">
        <f>IF(ISBLANK(VLOOKUP(TRIM(B41),ALL!$B$1:$V$2738,11,FALSE)),"",IF(ISERROR(VLOOKUP(TRIM(B41),ALL!$B$1:$V$2738,11,FALSE))," ",VLOOKUP(TRIM(B41),ALL!$B$1:$V$2738,11,FALSE)))</f>
        <v xml:space="preserve"> </v>
      </c>
      <c r="I41" s="34" t="str">
        <f>IF(ISBLANK(VLOOKUP(TRIM(B41),ALL!$B$1:$V$2738,5,FALSE)),"",IF(ISERROR(VLOOKUP(TRIM(B41),ALL!$B$1:$V$2738,5,FALSE))," ",VLOOKUP(TRIM(B41),ALL!$B$1:$V$2738,5,FALSE)))</f>
        <v xml:space="preserve"> </v>
      </c>
      <c r="J41" s="34" t="str">
        <f>IF(ISBLANK(VLOOKUP(TRIM(B41),ALL!$B$1:$V$2738,6,FALSE)),"",IF(ISERROR(VLOOKUP(TRIM(B41),ALL!$B$1:$V$2738,6,FALSE))," ", VLOOKUP(TRIM(B41),ALL!$B$1:$V$2738,6,FALSE)))</f>
        <v xml:space="preserve"> </v>
      </c>
      <c r="K41" s="34" t="str">
        <f>IF(ISBLANK(VLOOKUP(TRIM(B41),ALL!$B$1:$V$2738,7,FALSE)),"",IF(ISERROR(VLOOKUP(TRIM(B41),ALL!$B$1:$V$2738,7,FALSE))," ",VLOOKUP(TRIM(B41),ALL!$B$1:$V$2738,7,FALSE)))</f>
        <v xml:space="preserve"> </v>
      </c>
      <c r="L41" s="34" t="str">
        <f>IF(ISBLANK(VLOOKUP(TRIM(B41),ALL!$B$1:$V$2738,8,FALSE)),"",IF(ISERROR(VLOOKUP(TRIM(B41),ALL!$B$1:$V$2738,8,FALSE))," ",VLOOKUP(TRIM(B41),ALL!$B$1:$V$2738,8,FALSE)))</f>
        <v xml:space="preserve"> </v>
      </c>
      <c r="M41" s="34" t="str">
        <f>IF(ISBLANK(VLOOKUP(TRIM(B41),ALL!$B$1:$V$2738,9,FALSE)),"",IF(ISERROR(VLOOKUP(TRIM(B41),ALL!$B$1:$V$2738,9,FALSE))," ",VLOOKUP(TRIM(B41),ALL!$B$1:$V$2738,9,FALSE)))</f>
        <v xml:space="preserve"> </v>
      </c>
      <c r="N41" s="34" t="str">
        <f>IF(ISBLANK(VLOOKUP(TRIM(B41),ALL!$B$1:$V$2738,10,FALSE)),"",IF(ISERROR(VLOOKUP(TRIM(B41),ALL!$B$1:$V$2738,10,FALSE))," ",VLOOKUP(TRIM(B41),ALL!$B$1:$V$2738,10,FALSE)))</f>
        <v xml:space="preserve"> </v>
      </c>
    </row>
    <row r="42" spans="1:17">
      <c r="A42" s="34" t="str">
        <f>IF(ISERROR(VLOOKUP(TRIM(B42),ALL!$B$1:$U$2738,3,FALSE)),"(unc)",VLOOKUP(TRIM(B42),ALL!$B$1:$U$2738,3,FALSE))</f>
        <v>(unc)</v>
      </c>
      <c r="B42" s="99" t="s">
        <v>156</v>
      </c>
      <c r="C42" s="10" t="s">
        <v>6859</v>
      </c>
      <c r="D42" s="224">
        <f>VLOOKUP(TRIM(B42),BirthdateDraft!$A$1:$M$9000,2,FALSE)</f>
        <v>32826</v>
      </c>
      <c r="E42" s="203" t="str">
        <f>VLOOKUP(TRIM(B42),BirthdateDraft!$A$1:$M$9865,3,FALSE)</f>
        <v>12/3</v>
      </c>
      <c r="F42" s="209" t="s">
        <v>9792</v>
      </c>
      <c r="G42" s="34" t="str">
        <f>IF(ISERROR(VLOOKUP(TRIM(B42),ALL!$B$1:$U$2738,2,FALSE)),"",IF(ISERROR(VLOOKUP(TRIM(B42),ALL!$B$1:$U$2738,2,FALSE))," ",VLOOKUP(TRIM(B42),ALL!$B$1:$U$2738,2,FALSE)))</f>
        <v/>
      </c>
      <c r="H42" s="124" t="str">
        <f>IF(ISBLANK(VLOOKUP(TRIM(B42),ALL!$B$1:$V$2738,11,FALSE)),"",IF(ISERROR(VLOOKUP(TRIM(B42),ALL!$B$1:$V$2738,11,FALSE))," ",VLOOKUP(TRIM(B42),ALL!$B$1:$V$2738,11,FALSE)))</f>
        <v xml:space="preserve"> </v>
      </c>
      <c r="I42" s="34"/>
      <c r="J42" s="34"/>
      <c r="K42" s="34"/>
      <c r="L42" s="34"/>
      <c r="M42" s="34"/>
      <c r="N42" s="34"/>
    </row>
    <row r="43" spans="1:17">
      <c r="A43" s="34" t="str">
        <f>IF(ISERROR(VLOOKUP(TRIM(B43),ALL!$B$1:$U$2738,3,FALSE)),"(unc)",VLOOKUP(TRIM(B43),ALL!$B$1:$U$2738,3,FALSE))</f>
        <v>(unc)</v>
      </c>
      <c r="B43" s="99" t="s">
        <v>4535</v>
      </c>
      <c r="C43" s="10" t="s">
        <v>6859</v>
      </c>
      <c r="D43" s="224">
        <f>VLOOKUP(TRIM(B43),BirthdateDraft!$A$1:$M$9000,2,FALSE)</f>
        <v>34134</v>
      </c>
      <c r="E43" s="203" t="str">
        <f>VLOOKUP(TRIM(B43),BirthdateDraft!$A$1:$M$9865,3,FALSE)</f>
        <v>14/1 (4)</v>
      </c>
      <c r="F43" s="209" t="s">
        <v>8295</v>
      </c>
      <c r="G43" s="34" t="str">
        <f>IF(ISERROR(VLOOKUP(TRIM(B43),ALL!$B$1:$U$2738,2,FALSE)),"",IF(ISERROR(VLOOKUP(TRIM(B43),ALL!$B$1:$U$2738,2,FALSE))," ",VLOOKUP(TRIM(B43),ALL!$B$1:$U$2738,2,FALSE)))</f>
        <v/>
      </c>
      <c r="H43" s="124" t="str">
        <f>IF(ISBLANK(VLOOKUP(TRIM(B43),ALL!$B$1:$V$2738,11,FALSE)),"",IF(ISERROR(VLOOKUP(TRIM(B43),ALL!$B$1:$V$2738,11,FALSE))," ",VLOOKUP(TRIM(B43),ALL!$B$1:$V$2738,11,FALSE)))</f>
        <v xml:space="preserve"> </v>
      </c>
      <c r="O43" s="2"/>
      <c r="P43" s="2"/>
      <c r="Q43" s="2"/>
    </row>
    <row r="44" spans="1:17">
      <c r="A44" s="34" t="str">
        <f>IF(ISERROR(VLOOKUP(TRIM(B44),ALL!$B$1:$U$2738,3,FALSE)),"(unc)",VLOOKUP(TRIM(B44),ALL!$B$1:$U$2738,3,FALSE))</f>
        <v>(unc)</v>
      </c>
      <c r="B44" s="99" t="s">
        <v>5638</v>
      </c>
      <c r="C44" s="10" t="s">
        <v>6859</v>
      </c>
      <c r="D44" s="224">
        <f>VLOOKUP(TRIM(B44),BirthdateDraft!$A$1:$M$9000,2,FALSE)</f>
        <v>33710</v>
      </c>
      <c r="E44" s="203" t="str">
        <f>VLOOKUP(TRIM(B44),BirthdateDraft!$A$1:$M$9865,3,FALSE)</f>
        <v>16/7</v>
      </c>
      <c r="F44" s="209"/>
      <c r="G44" s="34" t="str">
        <f>IF(ISERROR(VLOOKUP(TRIM(B44),ALL!$B$1:$U$2738,2,FALSE)),"",IF(ISERROR(VLOOKUP(TRIM(B44),ALL!$B$1:$U$2738,2,FALSE))," ",VLOOKUP(TRIM(B44),ALL!$B$1:$U$2738,2,FALSE)))</f>
        <v/>
      </c>
      <c r="H44" s="124" t="str">
        <f>IF(ISBLANK(VLOOKUP(TRIM(B44),ALL!$B$1:$V$2738,4,FALSE)),"",IF(ISERROR(VLOOKUP(TRIM(B44),ALL!$B$1:$V$2738,4,FALSE))," ",VLOOKUP(TRIM(B44),ALL!$B$1:$V$2738,4,FALSE)))</f>
        <v xml:space="preserve"> </v>
      </c>
      <c r="I44" s="34" t="str">
        <f>IF(ISBLANK(VLOOKUP(TRIM(B44),ALL!$B$1:$V$2738,5,FALSE)),"",IF(ISERROR(VLOOKUP(TRIM(B44),ALL!$B$1:$V$2738,5,FALSE))," ",VLOOKUP(TRIM(B44),ALL!$B$1:$V$2738,5,FALSE)))</f>
        <v xml:space="preserve"> </v>
      </c>
      <c r="J44" s="34" t="str">
        <f>IF(ISBLANK(VLOOKUP(TRIM(B44),ALL!$B$1:$V$2738,6,FALSE)),"",IF(ISERROR(VLOOKUP(TRIM(B44),ALL!$B$1:$V$2738,6,FALSE))," ", VLOOKUP(TRIM(B44),ALL!$B$1:$V$2738,6,FALSE)))</f>
        <v xml:space="preserve"> </v>
      </c>
      <c r="K44" s="34" t="str">
        <f>IF(ISBLANK(VLOOKUP(TRIM(B44),ALL!$B$1:$V$2738,7,FALSE)),"",IF(ISERROR(VLOOKUP(TRIM(B44),ALL!$B$1:$V$2738,7,FALSE))," ",VLOOKUP(TRIM(B44),ALL!$B$1:$V$2738,7,FALSE)))</f>
        <v xml:space="preserve"> </v>
      </c>
      <c r="L44" s="34" t="str">
        <f>IF(ISBLANK(VLOOKUP(TRIM(B44),ALL!$B$1:$V$2738,8,FALSE)),"",IF(ISERROR(VLOOKUP(TRIM(B44),ALL!$B$1:$V$2738,8,FALSE))," ",VLOOKUP(TRIM(B44),ALL!$B$1:$V$2738,8,FALSE)))</f>
        <v xml:space="preserve"> </v>
      </c>
      <c r="M44" s="34" t="str">
        <f>IF(ISBLANK(VLOOKUP(TRIM(B44),ALL!$B$1:$V$2738,9,FALSE)),"",IF(ISERROR(VLOOKUP(TRIM(B44),ALL!$B$1:$V$2738,9,FALSE))," ",VLOOKUP(TRIM(B44),ALL!$B$1:$V$2738,9,FALSE)))</f>
        <v xml:space="preserve"> </v>
      </c>
      <c r="N44" s="34" t="str">
        <f>IF(ISBLANK(VLOOKUP(TRIM(B44),ALL!$B$1:$V$2738,10,FALSE)),"",IF(ISERROR(VLOOKUP(TRIM(B44),ALL!$B$1:$V$2738,10,FALSE))," ",VLOOKUP(TRIM(B44),ALL!$B$1:$V$2738,10,FALSE)))</f>
        <v xml:space="preserve"> </v>
      </c>
    </row>
    <row r="45" spans="1:17">
      <c r="A45" s="34" t="str">
        <f>IF(ISERROR(VLOOKUP(TRIM(B45),ALL!$B$1:$U$2738,3,FALSE)),"(unc)",VLOOKUP(TRIM(B45),ALL!$B$1:$U$2738,3,FALSE))</f>
        <v>(unc)</v>
      </c>
      <c r="B45" s="99" t="s">
        <v>7263</v>
      </c>
      <c r="C45" s="10" t="s">
        <v>6859</v>
      </c>
      <c r="D45" s="224">
        <f>VLOOKUP(TRIM(B45),BirthdateDraft!$A$1:$M$9000,2,FALSE)</f>
        <v>34950</v>
      </c>
      <c r="E45" s="203" t="str">
        <f>VLOOKUP(TRIM(B45),BirthdateDraft!$A$1:$M$9865,3,FALSE)</f>
        <v>19/FA</v>
      </c>
      <c r="F45" s="209" t="s">
        <v>8783</v>
      </c>
      <c r="G45" s="34" t="str">
        <f>IF(ISERROR(VLOOKUP(TRIM(B45),ALL!$B$1:$U$2738,2,FALSE)),"",IF(ISERROR(VLOOKUP(TRIM(B45),ALL!$B$1:$U$2738,2,FALSE))," ",VLOOKUP(TRIM(B45),ALL!$B$1:$U$2738,2,FALSE)))</f>
        <v/>
      </c>
      <c r="H45" s="124" t="str">
        <f>IF(ISBLANK(VLOOKUP(TRIM(B45),ALL!$B$1:$V$2738,4,FALSE)),"",IF(ISERROR(VLOOKUP(TRIM(B45),ALL!$B$1:$V$2738,4,FALSE))," ",VLOOKUP(TRIM(B45),ALL!$B$1:$V$2738,4,FALSE)))</f>
        <v xml:space="preserve"> </v>
      </c>
      <c r="I45" s="34" t="str">
        <f>IF(ISBLANK(VLOOKUP(TRIM(B45),ALL!$B$1:$V$2738,5,FALSE)),"",IF(ISERROR(VLOOKUP(TRIM(B45),ALL!$B$1:$V$2738,5,FALSE))," ",VLOOKUP(TRIM(B45),ALL!$B$1:$V$2738,5,FALSE)))</f>
        <v xml:space="preserve"> </v>
      </c>
      <c r="J45" s="34" t="str">
        <f>IF(ISBLANK(VLOOKUP(TRIM(B45),ALL!$B$1:$V$2738,6,FALSE)),"",IF(ISERROR(VLOOKUP(TRIM(B45),ALL!$B$1:$V$2738,6,FALSE))," ", VLOOKUP(TRIM(B45),ALL!$B$1:$V$2738,6,FALSE)))</f>
        <v xml:space="preserve"> </v>
      </c>
      <c r="K45" s="34" t="str">
        <f>IF(ISBLANK(VLOOKUP(TRIM(B45),ALL!$B$1:$V$2738,7,FALSE)),"",IF(ISERROR(VLOOKUP(TRIM(B45),ALL!$B$1:$V$2738,7,FALSE))," ",VLOOKUP(TRIM(B45),ALL!$B$1:$V$2738,7,FALSE)))</f>
        <v xml:space="preserve"> </v>
      </c>
      <c r="L45" s="34" t="str">
        <f>IF(ISBLANK(VLOOKUP(TRIM(B45),ALL!$B$1:$V$2738,8,FALSE)),"",IF(ISERROR(VLOOKUP(TRIM(B45),ALL!$B$1:$V$2738,8,FALSE))," ",VLOOKUP(TRIM(B45),ALL!$B$1:$V$2738,8,FALSE)))</f>
        <v xml:space="preserve"> </v>
      </c>
      <c r="M45" s="34" t="str">
        <f>IF(ISBLANK(VLOOKUP(TRIM(B45),ALL!$B$1:$V$2738,9,FALSE)),"",IF(ISERROR(VLOOKUP(TRIM(B45),ALL!$B$1:$V$2738,9,FALSE))," ",VLOOKUP(TRIM(B45),ALL!$B$1:$V$2738,9,FALSE)))</f>
        <v xml:space="preserve"> </v>
      </c>
      <c r="N45" s="34" t="str">
        <f>IF(ISBLANK(VLOOKUP(TRIM(B45),ALL!$B$1:$V$2738,10,FALSE)),"",IF(ISERROR(VLOOKUP(TRIM(B45),ALL!$B$1:$V$2738,10,FALSE))," ",VLOOKUP(TRIM(B45),ALL!$B$1:$V$2738,10,FALSE)))</f>
        <v xml:space="preserve"> </v>
      </c>
    </row>
    <row r="46" spans="1:17">
      <c r="A46" s="34" t="str">
        <f>IF(ISERROR(VLOOKUP(TRIM(B46),ALL!$B$1:$U$2738,3,FALSE)),"(unc)",VLOOKUP(TRIM(B46),ALL!$B$1:$U$2738,3,FALSE))</f>
        <v>(unc)</v>
      </c>
      <c r="B46" s="99" t="s">
        <v>356</v>
      </c>
      <c r="C46" s="10" t="s">
        <v>6859</v>
      </c>
      <c r="D46" s="224">
        <f>VLOOKUP(TRIM(B46),BirthdateDraft!$A$1:$M$9000,2,FALSE)</f>
        <v>32889</v>
      </c>
      <c r="E46" s="203" t="str">
        <f>VLOOKUP(TRIM(B46),BirthdateDraft!$A$1:$M$9865,3,FALSE)</f>
        <v>12/5</v>
      </c>
      <c r="F46" s="209"/>
      <c r="G46" s="34" t="str">
        <f>IF(ISERROR(VLOOKUP(TRIM(B46),ALL!$B$1:$U$2738,2,FALSE)),"",IF(ISERROR(VLOOKUP(TRIM(B46),ALL!$B$1:$U$2738,2,FALSE))," ",VLOOKUP(TRIM(B46),ALL!$B$1:$U$2738,2,FALSE)))</f>
        <v/>
      </c>
      <c r="H46" s="124" t="str">
        <f>IF(ISBLANK(VLOOKUP(TRIM(B46),ALL!$B$1:$V$2738,4,FALSE)),"",IF(ISERROR(VLOOKUP(TRIM(B46),ALL!$B$1:$V$2738,4,FALSE))," ",VLOOKUP(TRIM(B46),ALL!$B$1:$V$2738,4,FALSE)))</f>
        <v xml:space="preserve"> </v>
      </c>
      <c r="I46" s="34" t="str">
        <f>IF(ISBLANK(VLOOKUP(TRIM(B46),ALL!$B$1:$V$2738,5,FALSE)),"",IF(ISERROR(VLOOKUP(TRIM(B46),ALL!$B$1:$V$2738,5,FALSE))," ",VLOOKUP(TRIM(B46),ALL!$B$1:$V$2738,5,FALSE)))</f>
        <v xml:space="preserve"> </v>
      </c>
      <c r="J46" s="34" t="str">
        <f>IF(ISBLANK(VLOOKUP(TRIM(B46),ALL!$B$1:$V$2738,6,FALSE)),"",IF(ISERROR(VLOOKUP(TRIM(B46),ALL!$B$1:$V$2738,6,FALSE))," ", VLOOKUP(TRIM(B46),ALL!$B$1:$V$2738,6,FALSE)))</f>
        <v xml:space="preserve"> </v>
      </c>
      <c r="K46" s="34" t="str">
        <f>IF(ISBLANK(VLOOKUP(TRIM(B46),ALL!$B$1:$V$2738,7,FALSE)),"",IF(ISERROR(VLOOKUP(TRIM(B46),ALL!$B$1:$V$2738,7,FALSE))," ",VLOOKUP(TRIM(B46),ALL!$B$1:$V$2738,7,FALSE)))</f>
        <v xml:space="preserve"> </v>
      </c>
      <c r="L46" s="34" t="str">
        <f>IF(ISBLANK(VLOOKUP(TRIM(B46),ALL!$B$1:$V$2738,8,FALSE)),"",IF(ISERROR(VLOOKUP(TRIM(B46),ALL!$B$1:$V$2738,8,FALSE))," ",VLOOKUP(TRIM(B46),ALL!$B$1:$V$2738,8,FALSE)))</f>
        <v xml:space="preserve"> </v>
      </c>
      <c r="M46" s="34" t="str">
        <f>IF(ISBLANK(VLOOKUP(TRIM(B46),ALL!$B$1:$V$2738,9,FALSE)),"",IF(ISERROR(VLOOKUP(TRIM(B46),ALL!$B$1:$V$2738,9,FALSE))," ",VLOOKUP(TRIM(B46),ALL!$B$1:$V$2738,9,FALSE)))</f>
        <v xml:space="preserve"> </v>
      </c>
      <c r="N46" s="34" t="str">
        <f>IF(ISBLANK(VLOOKUP(TRIM(B46),ALL!$B$1:$V$2738,10,FALSE)),"",IF(ISERROR(VLOOKUP(TRIM(B46),ALL!$B$1:$V$2738,10,FALSE))," ",VLOOKUP(TRIM(B46),ALL!$B$1:$V$2738,10,FALSE)))</f>
        <v xml:space="preserve"> </v>
      </c>
    </row>
    <row r="47" spans="1:17">
      <c r="A47" s="34" t="str">
        <f>IF(ISERROR(VLOOKUP(TRIM(B47),ALL!$B$1:$U$2738,3,FALSE)),"(unc)",VLOOKUP(TRIM(B47),ALL!$B$1:$U$2738,3,FALSE))</f>
        <v>(unc)</v>
      </c>
      <c r="B47" s="99" t="s">
        <v>7254</v>
      </c>
      <c r="C47" s="10" t="s">
        <v>6859</v>
      </c>
      <c r="D47" s="224">
        <f>VLOOKUP(TRIM(B47),BirthdateDraft!$A$1:$M$9000,2,FALSE)</f>
        <v>34786</v>
      </c>
      <c r="E47" s="203" t="str">
        <f>VLOOKUP(TRIM(B47),BirthdateDraft!$A$1:$M$9865,3,FALSE)</f>
        <v>17/4</v>
      </c>
      <c r="F47" s="209" t="s">
        <v>10836</v>
      </c>
      <c r="G47" s="34" t="str">
        <f>IF(ISERROR(VLOOKUP(TRIM(B47),ALL!$B$1:$U$2738,2,FALSE)),"",IF(ISERROR(VLOOKUP(TRIM(B47),ALL!$B$1:$U$2738,2,FALSE))," ",VLOOKUP(TRIM(B47),ALL!$B$1:$U$2738,2,FALSE)))</f>
        <v/>
      </c>
      <c r="H47" s="124" t="str">
        <f>IF(ISBLANK(VLOOKUP(TRIM(B47),ALL!$B$1:$V$2738,4,FALSE)),"",IF(ISERROR(VLOOKUP(TRIM(B47),ALL!$B$1:$V$2738,4,FALSE))," ",VLOOKUP(TRIM(B47),ALL!$B$1:$V$2738,4,FALSE)))</f>
        <v xml:space="preserve"> </v>
      </c>
      <c r="I47" s="34" t="str">
        <f>IF(ISBLANK(VLOOKUP(TRIM(B47),ALL!$B$1:$V$2738,5,FALSE)),"",IF(ISERROR(VLOOKUP(TRIM(B47),ALL!$B$1:$V$2738,5,FALSE))," ",VLOOKUP(TRIM(B47),ALL!$B$1:$V$2738,5,FALSE)))</f>
        <v xml:space="preserve"> </v>
      </c>
      <c r="J47" s="34" t="str">
        <f>IF(ISBLANK(VLOOKUP(TRIM(B47),ALL!$B$1:$V$2738,6,FALSE)),"",IF(ISERROR(VLOOKUP(TRIM(B47),ALL!$B$1:$V$2738,6,FALSE))," ", VLOOKUP(TRIM(B47),ALL!$B$1:$V$2738,6,FALSE)))</f>
        <v xml:space="preserve"> </v>
      </c>
      <c r="K47" s="34" t="str">
        <f>IF(ISBLANK(VLOOKUP(TRIM(B47),ALL!$B$1:$V$2738,7,FALSE)),"",IF(ISERROR(VLOOKUP(TRIM(B47),ALL!$B$1:$V$2738,7,FALSE))," ",VLOOKUP(TRIM(B47),ALL!$B$1:$V$2738,7,FALSE)))</f>
        <v xml:space="preserve"> </v>
      </c>
      <c r="L47" s="34" t="str">
        <f>IF(ISBLANK(VLOOKUP(TRIM(B47),ALL!$B$1:$V$2738,8,FALSE)),"",IF(ISERROR(VLOOKUP(TRIM(B47),ALL!$B$1:$V$2738,8,FALSE))," ",VLOOKUP(TRIM(B47),ALL!$B$1:$V$2738,8,FALSE)))</f>
        <v xml:space="preserve"> </v>
      </c>
      <c r="M47" s="34" t="str">
        <f>IF(ISBLANK(VLOOKUP(TRIM(B47),ALL!$B$1:$V$2738,9,FALSE)),"",IF(ISERROR(VLOOKUP(TRIM(B47),ALL!$B$1:$V$2738,9,FALSE))," ",VLOOKUP(TRIM(B47),ALL!$B$1:$V$2738,9,FALSE)))</f>
        <v xml:space="preserve"> </v>
      </c>
      <c r="N47" s="34" t="str">
        <f>IF(ISBLANK(VLOOKUP(TRIM(B47),ALL!$B$1:$V$2738,10,FALSE)),"",IF(ISERROR(VLOOKUP(TRIM(B47),ALL!$B$1:$V$2738,10,FALSE))," ",VLOOKUP(TRIM(B47),ALL!$B$1:$V$2738,10,FALSE)))</f>
        <v xml:space="preserve"> </v>
      </c>
    </row>
    <row r="48" spans="1:17">
      <c r="A48" s="34" t="str">
        <f>IF(ISERROR(VLOOKUP(TRIM(B48),ALL!$B$1:$U$2738,3,FALSE)),"(unc)",VLOOKUP(TRIM(B48),ALL!$B$1:$U$2738,3,FALSE))</f>
        <v>(unc)</v>
      </c>
      <c r="B48" s="99" t="s">
        <v>4603</v>
      </c>
      <c r="C48" s="10" t="s">
        <v>6859</v>
      </c>
      <c r="D48" s="224">
        <f>VLOOKUP(TRIM(B48),BirthdateDraft!$A$1:$M$9000,2,FALSE)</f>
        <v>33387</v>
      </c>
      <c r="E48" s="203" t="str">
        <f>VLOOKUP(TRIM(B48),BirthdateDraft!$A$1:$M$9865,3,FALSE)</f>
        <v>14/2</v>
      </c>
      <c r="F48" s="209"/>
      <c r="G48" s="34" t="str">
        <f>IF(ISERROR(VLOOKUP(TRIM(B48),ALL!$B$1:$U$2738,2,FALSE)),"",IF(ISERROR(VLOOKUP(TRIM(B48),ALL!$B$1:$U$2738,2,FALSE))," ",VLOOKUP(TRIM(B48),ALL!$B$1:$U$2738,2,FALSE)))</f>
        <v/>
      </c>
      <c r="H48" s="124" t="str">
        <f>IF(ISBLANK(VLOOKUP(TRIM(B48),ALL!$B$1:$V$2738,4,FALSE)),"",IF(ISERROR(VLOOKUP(TRIM(B48),ALL!$B$1:$V$2738,4,FALSE))," ",VLOOKUP(TRIM(B48),ALL!$B$1:$V$2738,4,FALSE)))</f>
        <v xml:space="preserve"> </v>
      </c>
      <c r="I48" s="34" t="str">
        <f>IF(ISBLANK(VLOOKUP(TRIM(B48),ALL!$B$1:$V$2738,5,FALSE)),"",IF(ISERROR(VLOOKUP(TRIM(B48),ALL!$B$1:$V$2738,5,FALSE))," ",VLOOKUP(TRIM(B48),ALL!$B$1:$V$2738,5,FALSE)))</f>
        <v xml:space="preserve"> </v>
      </c>
      <c r="J48" s="34" t="str">
        <f>IF(ISBLANK(VLOOKUP(TRIM(B48),ALL!$B$1:$V$2738,6,FALSE)),"",IF(ISERROR(VLOOKUP(TRIM(B48),ALL!$B$1:$V$2738,6,FALSE))," ", VLOOKUP(TRIM(B48),ALL!$B$1:$V$2738,6,FALSE)))</f>
        <v xml:space="preserve"> </v>
      </c>
      <c r="K48" s="34" t="str">
        <f>IF(ISBLANK(VLOOKUP(TRIM(B48),ALL!$B$1:$V$2738,7,FALSE)),"",IF(ISERROR(VLOOKUP(TRIM(B48),ALL!$B$1:$V$2738,7,FALSE))," ",VLOOKUP(TRIM(B48),ALL!$B$1:$V$2738,7,FALSE)))</f>
        <v xml:space="preserve"> </v>
      </c>
      <c r="L48" s="34" t="str">
        <f>IF(ISBLANK(VLOOKUP(TRIM(B48),ALL!$B$1:$V$2738,8,FALSE)),"",IF(ISERROR(VLOOKUP(TRIM(B48),ALL!$B$1:$V$2738,8,FALSE))," ",VLOOKUP(TRIM(B48),ALL!$B$1:$V$2738,8,FALSE)))</f>
        <v xml:space="preserve"> </v>
      </c>
      <c r="M48" s="34" t="str">
        <f>IF(ISBLANK(VLOOKUP(TRIM(B48),ALL!$B$1:$V$2738,9,FALSE)),"",IF(ISERROR(VLOOKUP(TRIM(B48),ALL!$B$1:$V$2738,9,FALSE))," ",VLOOKUP(TRIM(B48),ALL!$B$1:$V$2738,9,FALSE)))</f>
        <v xml:space="preserve"> </v>
      </c>
      <c r="N48" s="34" t="str">
        <f>IF(ISBLANK(VLOOKUP(TRIM(B48),ALL!$B$1:$V$2738,10,FALSE)),"",IF(ISERROR(VLOOKUP(TRIM(B48),ALL!$B$1:$V$2738,10,FALSE))," ",VLOOKUP(TRIM(B48),ALL!$B$1:$V$2738,10,FALSE)))</f>
        <v xml:space="preserve"> </v>
      </c>
    </row>
    <row r="49" spans="1:47">
      <c r="A49" s="34" t="str">
        <f>IF(ISERROR(VLOOKUP(TRIM(B49),ALL!$B$1:$U$2738,3,FALSE)),"(unc)",VLOOKUP(TRIM(B49),ALL!$B$1:$U$2738,3,FALSE))</f>
        <v>(unc)</v>
      </c>
      <c r="B49" s="99" t="s">
        <v>5550</v>
      </c>
      <c r="C49" s="10" t="s">
        <v>6859</v>
      </c>
      <c r="D49" s="224">
        <f>VLOOKUP(TRIM(B49),BirthdateDraft!$A$1:$M$9000,2,FALSE)</f>
        <v>34230</v>
      </c>
      <c r="E49" s="203" t="str">
        <f>VLOOKUP(TRIM(B49),BirthdateDraft!$A$1:$M$9865,3,FALSE)</f>
        <v>16/FA</v>
      </c>
      <c r="F49" s="209"/>
      <c r="G49" s="34" t="str">
        <f>IF(ISERROR(VLOOKUP(TRIM(B49),ALL!$B$1:$U$2738,2,FALSE)),"",IF(ISERROR(VLOOKUP(TRIM(B49),ALL!$B$1:$U$2738,2,FALSE))," ",VLOOKUP(TRIM(B49),ALL!$B$1:$U$2738,2,FALSE)))</f>
        <v/>
      </c>
      <c r="H49" s="124" t="str">
        <f>IF(ISBLANK(VLOOKUP(TRIM(B49),ALL!$B$1:$V$2738,4,FALSE)),"",IF(ISERROR(VLOOKUP(TRIM(B49),ALL!$B$1:$V$2738,4,FALSE))," ",VLOOKUP(TRIM(B49),ALL!$B$1:$V$2738,4,FALSE)))</f>
        <v xml:space="preserve"> </v>
      </c>
      <c r="I49" s="34" t="str">
        <f>IF(ISBLANK(VLOOKUP(TRIM(B49),ALL!$B$1:$V$2738,5,FALSE)),"",IF(ISERROR(VLOOKUP(TRIM(B49),ALL!$B$1:$V$2738,5,FALSE))," ",VLOOKUP(TRIM(B49),ALL!$B$1:$V$2738,5,FALSE)))</f>
        <v xml:space="preserve"> </v>
      </c>
      <c r="J49" s="34" t="str">
        <f>IF(ISBLANK(VLOOKUP(TRIM(B49),ALL!$B$1:$V$2738,6,FALSE)),"",IF(ISERROR(VLOOKUP(TRIM(B49),ALL!$B$1:$V$2738,6,FALSE))," ", VLOOKUP(TRIM(B49),ALL!$B$1:$V$2738,6,FALSE)))</f>
        <v xml:space="preserve"> </v>
      </c>
      <c r="K49" s="34" t="str">
        <f>IF(ISBLANK(VLOOKUP(TRIM(B49),ALL!$B$1:$V$2738,7,FALSE)),"",IF(ISERROR(VLOOKUP(TRIM(B49),ALL!$B$1:$V$2738,7,FALSE))," ",VLOOKUP(TRIM(B49),ALL!$B$1:$V$2738,7,FALSE)))</f>
        <v xml:space="preserve"> </v>
      </c>
      <c r="L49" s="34" t="str">
        <f>IF(ISBLANK(VLOOKUP(TRIM(B49),ALL!$B$1:$V$2738,8,FALSE)),"",IF(ISERROR(VLOOKUP(TRIM(B49),ALL!$B$1:$V$2738,8,FALSE))," ",VLOOKUP(TRIM(B49),ALL!$B$1:$V$2738,8,FALSE)))</f>
        <v xml:space="preserve"> </v>
      </c>
      <c r="M49" s="34" t="str">
        <f>IF(ISBLANK(VLOOKUP(TRIM(B49),ALL!$B$1:$V$2738,9,FALSE)),"",IF(ISERROR(VLOOKUP(TRIM(B49),ALL!$B$1:$V$2738,9,FALSE))," ",VLOOKUP(TRIM(B49),ALL!$B$1:$V$2738,9,FALSE)))</f>
        <v xml:space="preserve"> </v>
      </c>
      <c r="N49" s="34" t="str">
        <f>IF(ISBLANK(VLOOKUP(TRIM(B49),ALL!$B$1:$V$2738,10,FALSE)),"",IF(ISERROR(VLOOKUP(TRIM(B49),ALL!$B$1:$V$2738,10,FALSE))," ",VLOOKUP(TRIM(B49),ALL!$B$1:$V$2738,10,FALSE)))</f>
        <v xml:space="preserve"> </v>
      </c>
    </row>
    <row r="50" spans="1:47">
      <c r="A50" s="34" t="str">
        <f>IF(ISERROR(VLOOKUP(TRIM(B50),ALL!$B$1:$U$2738,3,FALSE)),"(unc)",VLOOKUP(TRIM(B50),ALL!$B$1:$U$2738,3,FALSE))</f>
        <v>(unc)</v>
      </c>
      <c r="B50" s="99" t="s">
        <v>5467</v>
      </c>
      <c r="C50" s="10" t="s">
        <v>6859</v>
      </c>
      <c r="D50" s="224">
        <f>VLOOKUP(TRIM(B50),BirthdateDraft!$A$1:$M$9000,2,FALSE)</f>
        <v>34071</v>
      </c>
      <c r="E50" s="203" t="str">
        <f>VLOOKUP(TRIM(B50),BirthdateDraft!$A$1:$M$9865,3,FALSE)</f>
        <v>16/3</v>
      </c>
      <c r="F50" s="209" t="s">
        <v>8295</v>
      </c>
      <c r="G50" s="34" t="str">
        <f>IF(ISERROR(VLOOKUP(TRIM(B50),ALL!$B$1:$U$2738,2,FALSE)),"",IF(ISERROR(VLOOKUP(TRIM(B50),ALL!$B$1:$U$2738,2,FALSE))," ",VLOOKUP(TRIM(B50),ALL!$B$1:$U$2738,2,FALSE)))</f>
        <v/>
      </c>
      <c r="H50" s="124" t="str">
        <f>IF(ISBLANK(VLOOKUP(TRIM(B50),ALL!$B$1:$V$2738,4,FALSE)),"",IF(ISERROR(VLOOKUP(TRIM(B50),ALL!$B$1:$V$2738,4,FALSE))," ",VLOOKUP(TRIM(B50),ALL!$B$1:$V$2738,4,FALSE)))</f>
        <v xml:space="preserve"> </v>
      </c>
      <c r="I50" s="34" t="str">
        <f>IF(ISBLANK(VLOOKUP(TRIM(B50),ALL!$B$1:$V$2738,5,FALSE)),"",IF(ISERROR(VLOOKUP(TRIM(B50),ALL!$B$1:$V$2738,5,FALSE))," ",VLOOKUP(TRIM(B50),ALL!$B$1:$V$2738,5,FALSE)))</f>
        <v xml:space="preserve"> </v>
      </c>
      <c r="J50" s="34" t="str">
        <f>IF(ISBLANK(VLOOKUP(TRIM(B50),ALL!$B$1:$V$2738,6,FALSE)),"",IF(ISERROR(VLOOKUP(TRIM(B50),ALL!$B$1:$V$2738,6,FALSE))," ", VLOOKUP(TRIM(B50),ALL!$B$1:$V$2738,6,FALSE)))</f>
        <v xml:space="preserve"> </v>
      </c>
      <c r="K50" s="34"/>
      <c r="L50" s="34"/>
      <c r="M50" s="34"/>
      <c r="N50" s="34"/>
    </row>
    <row r="51" spans="1:47">
      <c r="A51" s="34" t="str">
        <f>IF(ISERROR(VLOOKUP(TRIM(B51),ALL!$B$1:$U$2738,3,FALSE)),"(unc)",VLOOKUP(TRIM(B51),ALL!$B$1:$U$2738,3,FALSE))</f>
        <v>(unc)</v>
      </c>
      <c r="B51" s="99" t="s">
        <v>8232</v>
      </c>
      <c r="C51" s="10" t="s">
        <v>6859</v>
      </c>
      <c r="D51" s="224">
        <f>VLOOKUP(TRIM(B51),BirthdateDraft!$A$1:$M$9000,2,FALSE)</f>
        <v>35381</v>
      </c>
      <c r="E51" s="203" t="str">
        <f>VLOOKUP(TRIM(B51),BirthdateDraft!$A$1:$M$9865,3,FALSE)</f>
        <v>19/4</v>
      </c>
      <c r="F51" s="209" t="s">
        <v>8339</v>
      </c>
      <c r="G51" s="34" t="str">
        <f>IF(ISERROR(VLOOKUP(TRIM(B51),ALL!$B$1:$U$2738,2,FALSE)),"",IF(ISERROR(VLOOKUP(TRIM(B51),ALL!$B$1:$U$2738,2,FALSE))," ",VLOOKUP(TRIM(B51),ALL!$B$1:$U$2738,2,FALSE)))</f>
        <v/>
      </c>
      <c r="H51" s="124" t="str">
        <f>IF(ISBLANK(VLOOKUP(TRIM(B51),ALL!$B$1:$V$2738,4,FALSE)),"",IF(ISERROR(VLOOKUP(TRIM(B51),ALL!$B$1:$V$2738,4,FALSE))," ",VLOOKUP(TRIM(B51),ALL!$B$1:$V$2738,4,FALSE)))</f>
        <v xml:space="preserve"> </v>
      </c>
      <c r="I51" s="34" t="str">
        <f>IF(ISBLANK(VLOOKUP(TRIM(B51),ALL!$B$1:$V$2738,5,FALSE)),"",IF(ISERROR(VLOOKUP(TRIM(B51),ALL!$B$1:$V$2738,5,FALSE))," ",VLOOKUP(TRIM(B51),ALL!$B$1:$V$2738,5,FALSE)))</f>
        <v xml:space="preserve"> </v>
      </c>
      <c r="J51" s="34" t="str">
        <f>IF(ISBLANK(VLOOKUP(TRIM(B51),ALL!$B$1:$V$2738,6,FALSE)),"",IF(ISERROR(VLOOKUP(TRIM(B51),ALL!$B$1:$V$2738,6,FALSE))," ", VLOOKUP(TRIM(B51),ALL!$B$1:$V$2738,6,FALSE)))</f>
        <v xml:space="preserve"> </v>
      </c>
      <c r="K51" s="34" t="str">
        <f>IF(ISBLANK(VLOOKUP(TRIM(B51),ALL!$B$1:$V$2738,7,FALSE)),"",IF(ISERROR(VLOOKUP(TRIM(B51),ALL!$B$1:$V$2738,7,FALSE))," ",VLOOKUP(TRIM(B51),ALL!$B$1:$V$2738,7,FALSE)))</f>
        <v xml:space="preserve"> </v>
      </c>
      <c r="L51" s="34" t="str">
        <f>IF(ISBLANK(VLOOKUP(TRIM(B51),ALL!$B$1:$V$2738,8,FALSE)),"",IF(ISERROR(VLOOKUP(TRIM(B51),ALL!$B$1:$V$2738,8,FALSE))," ",VLOOKUP(TRIM(B51),ALL!$B$1:$V$2738,8,FALSE)))</f>
        <v xml:space="preserve"> </v>
      </c>
      <c r="M51" s="34" t="str">
        <f>IF(ISBLANK(VLOOKUP(TRIM(B51),ALL!$B$1:$V$2738,9,FALSE)),"",IF(ISERROR(VLOOKUP(TRIM(B51),ALL!$B$1:$V$2738,9,FALSE))," ",VLOOKUP(TRIM(B51),ALL!$B$1:$V$2738,9,FALSE)))</f>
        <v xml:space="preserve"> </v>
      </c>
      <c r="N51" s="34" t="str">
        <f>IF(ISBLANK(VLOOKUP(TRIM(B51),ALL!$B$1:$V$2738,10,FALSE)),"",IF(ISERROR(VLOOKUP(TRIM(B51),ALL!$B$1:$V$2738,10,FALSE))," ",VLOOKUP(TRIM(B51),ALL!$B$1:$V$2738,10,FALSE)))</f>
        <v xml:space="preserve"> </v>
      </c>
    </row>
    <row r="52" spans="1:47">
      <c r="A52" s="34" t="str">
        <f>IF(ISERROR(VLOOKUP(TRIM(B52),ALL!$B$1:$U$2738,3,FALSE)),"(unc)",VLOOKUP(TRIM(B52),ALL!$B$1:$U$2738,3,FALSE))</f>
        <v>(unc)</v>
      </c>
      <c r="B52" s="99" t="s">
        <v>5538</v>
      </c>
      <c r="C52" s="10" t="s">
        <v>6859</v>
      </c>
      <c r="D52" s="224">
        <f>VLOOKUP(TRIM(B52),BirthdateDraft!$A$1:$M$9000,2,FALSE)</f>
        <v>33905</v>
      </c>
      <c r="E52" s="203" t="str">
        <f>VLOOKUP(TRIM(B52),BirthdateDraft!$A$1:$M$9865,3,FALSE)</f>
        <v>16/FA</v>
      </c>
      <c r="F52" s="209" t="s">
        <v>10694</v>
      </c>
      <c r="G52" s="34" t="str">
        <f>IF(ISERROR(VLOOKUP(TRIM(B52),ALL!$B$1:$U$2738,2,FALSE)),"",IF(ISERROR(VLOOKUP(TRIM(B52),ALL!$B$1:$U$2738,2,FALSE))," ",VLOOKUP(TRIM(B52),ALL!$B$1:$U$2738,2,FALSE)))</f>
        <v/>
      </c>
      <c r="H52" s="124" t="str">
        <f>IF(ISBLANK(VLOOKUP(TRIM(B52),ALL!$B$1:$V$2738,4,FALSE)),"",IF(ISERROR(VLOOKUP(TRIM(B52),ALL!$B$1:$V$2738,4,FALSE))," ",VLOOKUP(TRIM(B52),ALL!$B$1:$V$2738,4,FALSE)))</f>
        <v xml:space="preserve"> </v>
      </c>
      <c r="I52" s="34"/>
      <c r="J52" s="34"/>
      <c r="K52" s="34"/>
      <c r="L52" s="34"/>
      <c r="M52" s="34"/>
      <c r="N52" s="34"/>
    </row>
    <row r="53" spans="1:47">
      <c r="A53" s="34" t="str">
        <f>IF(ISERROR(VLOOKUP(TRIM(B53),ALL!$B$1:$U$2738,3,FALSE)),"(unc)",VLOOKUP(TRIM(B53),ALL!$B$1:$U$2738,3,FALSE))</f>
        <v>(unc)</v>
      </c>
      <c r="B53" s="99" t="s">
        <v>7231</v>
      </c>
      <c r="C53" s="10" t="s">
        <v>6859</v>
      </c>
      <c r="D53" s="224">
        <f>VLOOKUP(TRIM(B53),BirthdateDraft!$A$1:$M$9000,2,FALSE)</f>
        <v>35149</v>
      </c>
      <c r="E53" s="203" t="str">
        <f>VLOOKUP(TRIM(B53),BirthdateDraft!$A$1:$M$9865,3,FALSE)</f>
        <v>18/FA</v>
      </c>
      <c r="F53" s="209"/>
      <c r="G53" s="34" t="str">
        <f>IF(ISERROR(VLOOKUP(TRIM(B53),ALL!$B$1:$U$2738,2,FALSE)),"",IF(ISERROR(VLOOKUP(TRIM(B53),ALL!$B$1:$U$2738,2,FALSE))," ",VLOOKUP(TRIM(B53),ALL!$B$1:$U$2738,2,FALSE)))</f>
        <v/>
      </c>
      <c r="H53" s="124" t="str">
        <f>IF(ISBLANK(VLOOKUP(TRIM(B53),ALL!$B$1:$V$2738,4,FALSE)),"",IF(ISERROR(VLOOKUP(TRIM(B53),ALL!$B$1:$V$2738,4,FALSE))," ",VLOOKUP(TRIM(B53),ALL!$B$1:$V$2738,4,FALSE)))</f>
        <v xml:space="preserve"> </v>
      </c>
      <c r="I53" s="34" t="str">
        <f>IF(ISBLANK(VLOOKUP(TRIM(B53),ALL!$B$1:$V$2738,5,FALSE)),"",IF(ISERROR(VLOOKUP(TRIM(B53),ALL!$B$1:$V$2738,5,FALSE))," ",VLOOKUP(TRIM(B53),ALL!$B$1:$V$2738,5,FALSE)))</f>
        <v xml:space="preserve"> </v>
      </c>
      <c r="J53" s="34" t="str">
        <f>IF(ISBLANK(VLOOKUP(TRIM(B53),ALL!$B$1:$V$2738,6,FALSE)),"",IF(ISERROR(VLOOKUP(TRIM(B53),ALL!$B$1:$V$2738,6,FALSE))," ", VLOOKUP(TRIM(B53),ALL!$B$1:$V$2738,6,FALSE)))</f>
        <v xml:space="preserve"> </v>
      </c>
      <c r="K53" s="34" t="str">
        <f>IF(ISBLANK(VLOOKUP(TRIM(B53),ALL!$B$1:$V$2738,7,FALSE)),"",IF(ISERROR(VLOOKUP(TRIM(B53),ALL!$B$1:$V$2738,7,FALSE))," ",VLOOKUP(TRIM(B53),ALL!$B$1:$V$2738,7,FALSE)))</f>
        <v xml:space="preserve"> </v>
      </c>
      <c r="L53" s="34" t="str">
        <f>IF(ISBLANK(VLOOKUP(TRIM(B53),ALL!$B$1:$V$2738,8,FALSE)),"",IF(ISERROR(VLOOKUP(TRIM(B53),ALL!$B$1:$V$2738,8,FALSE))," ",VLOOKUP(TRIM(B53),ALL!$B$1:$V$2738,8,FALSE)))</f>
        <v xml:space="preserve"> </v>
      </c>
      <c r="M53" s="34" t="str">
        <f>IF(ISBLANK(VLOOKUP(TRIM(B53),ALL!$B$1:$V$2738,9,FALSE)),"",IF(ISERROR(VLOOKUP(TRIM(B53),ALL!$B$1:$V$2738,9,FALSE))," ",VLOOKUP(TRIM(B53),ALL!$B$1:$V$2738,9,FALSE)))</f>
        <v xml:space="preserve"> </v>
      </c>
      <c r="N53" s="34" t="str">
        <f>IF(ISBLANK(VLOOKUP(TRIM(B53),ALL!$B$1:$V$2738,10,FALSE)),"",IF(ISERROR(VLOOKUP(TRIM(B53),ALL!$B$1:$V$2738,10,FALSE))," ",VLOOKUP(TRIM(B53),ALL!$B$1:$V$2738,10,FALSE)))</f>
        <v xml:space="preserve"> </v>
      </c>
    </row>
    <row r="54" spans="1:47">
      <c r="A54" s="34" t="str">
        <f>IF(ISERROR(VLOOKUP(TRIM(B54),ALL!$B$1:$U$2738,3,FALSE)),"(unc)",VLOOKUP(TRIM(B54),ALL!$B$1:$U$2738,3,FALSE))</f>
        <v>(unc)</v>
      </c>
      <c r="B54" s="99" t="s">
        <v>8862</v>
      </c>
      <c r="C54" s="10" t="s">
        <v>6859</v>
      </c>
      <c r="D54" s="224">
        <f>VLOOKUP(TRIM(B54),BirthdateDraft!$A$1:$M$9000,2,FALSE)</f>
        <v>35266</v>
      </c>
      <c r="E54" s="203" t="str">
        <f>VLOOKUP(TRIM(B54),BirthdateDraft!$A$1:$M$9865,3,FALSE)</f>
        <v>18/6</v>
      </c>
      <c r="F54" s="209"/>
      <c r="G54" s="34" t="str">
        <f>IF(ISERROR(VLOOKUP(TRIM(B54),ALL!$B$1:$U$2738,2,FALSE)),"",IF(ISERROR(VLOOKUP(TRIM(B54),ALL!$B$1:$U$2738,2,FALSE))," ",VLOOKUP(TRIM(B54),ALL!$B$1:$U$2738,2,FALSE)))</f>
        <v/>
      </c>
      <c r="H54" s="124"/>
      <c r="I54" s="34"/>
      <c r="J54" s="34"/>
      <c r="K54" s="34"/>
      <c r="L54" s="34" t="str">
        <f>IF(ISBLANK(VLOOKUP(TRIM(B54),ALL!$B$1:$V$2738,8,FALSE)),"",IF(ISERROR(VLOOKUP(TRIM(B54),ALL!$B$1:$V$2738,8,FALSE))," ",VLOOKUP(TRIM(B54),ALL!$B$1:$V$2738,8,FALSE)))</f>
        <v xml:space="preserve"> </v>
      </c>
      <c r="M54" s="34" t="str">
        <f>IF(ISBLANK(VLOOKUP(TRIM(B54),ALL!$B$1:$V$2738,9,FALSE)),"",IF(ISERROR(VLOOKUP(TRIM(B54),ALL!$B$1:$V$2738,9,FALSE))," ",VLOOKUP(TRIM(B54),ALL!$B$1:$V$2738,9,FALSE)))</f>
        <v xml:space="preserve"> </v>
      </c>
      <c r="N54" s="34" t="str">
        <f>IF(ISBLANK(VLOOKUP(TRIM(B54),ALL!$B$1:$V$2738,10,FALSE)),"",IF(ISERROR(VLOOKUP(TRIM(B54),ALL!$B$1:$V$2738,10,FALSE))," ",VLOOKUP(TRIM(B54),ALL!$B$1:$V$2738,10,FALSE)))</f>
        <v xml:space="preserve"> </v>
      </c>
    </row>
    <row r="55" spans="1:47">
      <c r="A55" s="34" t="str">
        <f>IF(ISERROR(VLOOKUP(TRIM(B55),ALL!$B$1:$U$2738,3,FALSE)),"(unc)",VLOOKUP(TRIM(B55),ALL!$B$1:$U$2738,3,FALSE))</f>
        <v>QB</v>
      </c>
      <c r="B55" s="99" t="s">
        <v>630</v>
      </c>
      <c r="C55" s="10" t="s">
        <v>4236</v>
      </c>
      <c r="D55" s="224">
        <f>VLOOKUP(TRIM(B55),BirthdateDraft!$A$1:$M$9000,2,FALSE)</f>
        <v>32079</v>
      </c>
      <c r="E55" s="203" t="str">
        <f>VLOOKUP(TRIM(B55),BirthdateDraft!$A$1:$M$9865,3,FALSE)</f>
        <v>11/2</v>
      </c>
      <c r="F55" s="209"/>
      <c r="G55" s="34" t="str">
        <f>IF(ISERROR(VLOOKUP(TRIM(B55),ALL!$B$1:$U$2738,2,FALSE)),"",IF(ISERROR(VLOOKUP(TRIM(B55),ALL!$B$1:$U$2738,2,FALSE))," ",VLOOKUP(TRIM(B55),ALL!$B$1:$U$2738,2,FALSE)))</f>
        <v>CAN</v>
      </c>
      <c r="H55" s="124" t="str">
        <f>IF(ISBLANK(VLOOKUP(TRIM(B55),ALL!$B$1:$V$2738,4,FALSE)),"",IF(ISERROR(VLOOKUP(TRIM(B55),ALL!$B$1:$V$2738,4,FALSE))," ",VLOOKUP(TRIM(B55),ALL!$B$1:$V$2738,4,FALSE)))</f>
        <v/>
      </c>
      <c r="I55" s="34" t="str">
        <f>IF(ISBLANK(VLOOKUP(TRIM(B55),ALL!$B$1:$V$2738,5,FALSE)),"",IF(ISERROR(VLOOKUP(TRIM(B55),ALL!$B$1:$V$2738,5,FALSE))," ",VLOOKUP(TRIM(B55),ALL!$B$1:$V$2738,5,FALSE)))</f>
        <v/>
      </c>
      <c r="J55" s="34" t="str">
        <f>IF(ISBLANK(VLOOKUP(TRIM(B55),ALL!$B$1:$V$2738,6,FALSE)),"",IF(ISERROR(VLOOKUP(TRIM(B55),ALL!$B$1:$V$2738,6,FALSE))," ", VLOOKUP(TRIM(B55),ALL!$B$1:$V$2738,6,FALSE)))</f>
        <v/>
      </c>
      <c r="K55" s="34" t="str">
        <f>IF(ISBLANK(VLOOKUP(TRIM(B55),ALL!$B$1:$V$2738,7,FALSE)),"",IF(ISERROR(VLOOKUP(TRIM(B55),ALL!$B$1:$V$2738,7,FALSE))," ",VLOOKUP(TRIM(B55),ALL!$B$1:$V$2738,7,FALSE)))</f>
        <v/>
      </c>
      <c r="L55" s="34" t="str">
        <f>IF(ISBLANK(VLOOKUP(TRIM(B55),ALL!$B$1:$V$2738,8,FALSE)),"",IF(ISERROR(VLOOKUP(TRIM(B55),ALL!$B$1:$V$2738,8,FALSE))," ",VLOOKUP(TRIM(B55),ALL!$B$1:$V$2738,8,FALSE)))</f>
        <v/>
      </c>
      <c r="M55" s="34" t="str">
        <f>IF(ISBLANK(VLOOKUP(TRIM(B55),ALL!$B$1:$V$2738,9,FALSE)),"",IF(ISERROR(VLOOKUP(TRIM(B55),ALL!$B$1:$V$2738,9,FALSE))," ",VLOOKUP(TRIM(B55),ALL!$B$1:$V$2738,9,FALSE)))</f>
        <v/>
      </c>
      <c r="N55" s="34" t="str">
        <f>IF(ISBLANK(VLOOKUP(TRIM(B55),ALL!$B$1:$V$2738,10,FALSE)),"",IF(ISERROR(VLOOKUP(TRIM(B55),ALL!$B$1:$V$2738,10,FALSE))," ",VLOOKUP(TRIM(B55),ALL!$B$1:$V$2738,10,FALSE)))</f>
        <v/>
      </c>
    </row>
    <row r="56" spans="1:47">
      <c r="A56" s="34" t="str">
        <f>IF(ISERROR(VLOOKUP(TRIM(B56),ALL!$B$1:$U$2738,3,FALSE)),"(unc)",VLOOKUP(TRIM(B56),ALL!$B$1:$U$2738,3,FALSE))</f>
        <v>(unc)</v>
      </c>
      <c r="B56" s="99" t="s">
        <v>5969</v>
      </c>
      <c r="C56" s="10" t="s">
        <v>3730</v>
      </c>
      <c r="D56" s="224">
        <f>VLOOKUP(TRIM(B56),BirthdateDraft!$A$1:$M$9000,2,FALSE)</f>
        <v>34017</v>
      </c>
      <c r="E56" s="203" t="str">
        <f>VLOOKUP(TRIM(B56),BirthdateDraft!$A$1:$M$9865,3,FALSE)</f>
        <v>16/FA</v>
      </c>
      <c r="F56" s="209"/>
      <c r="G56" s="34" t="str">
        <f>IF(ISERROR(VLOOKUP(TRIM(B56),ALL!$B$1:$U$2738,2,FALSE)),"",IF(ISERROR(VLOOKUP(TRIM(B56),ALL!$B$1:$U$2738,2,FALSE))," ",VLOOKUP(TRIM(B56),ALL!$B$1:$U$2738,2,FALSE)))</f>
        <v/>
      </c>
      <c r="H56" s="124" t="str">
        <f>IF(ISBLANK(VLOOKUP(TRIM(B56),ALL!$B$1:$V$2738,4,FALSE)),"",IF(ISERROR(VLOOKUP(TRIM(B56),ALL!$B$1:$V$2738,4,FALSE))," ",VLOOKUP(TRIM(B56),ALL!$B$1:$V$2738,4,FALSE)))</f>
        <v xml:space="preserve"> </v>
      </c>
      <c r="I56" s="34" t="str">
        <f>IF(ISBLANK(VLOOKUP(TRIM(B56),ALL!$B$1:$V$2738,5,FALSE)),"",IF(ISERROR(VLOOKUP(TRIM(B56),ALL!$B$1:$V$2738,5,FALSE))," ",VLOOKUP(TRIM(B56),ALL!$B$1:$V$2738,5,FALSE)))</f>
        <v xml:space="preserve"> </v>
      </c>
      <c r="J56" s="34" t="str">
        <f>IF(ISBLANK(VLOOKUP(TRIM(B56),ALL!$B$1:$V$2738,6,FALSE)),"",IF(ISERROR(VLOOKUP(TRIM(B56),ALL!$B$1:$V$2738,6,FALSE))," ", VLOOKUP(TRIM(B56),ALL!$B$1:$V$2738,6,FALSE)))</f>
        <v xml:space="preserve"> </v>
      </c>
      <c r="K56" s="34" t="str">
        <f>IF(ISBLANK(VLOOKUP(TRIM(B56),ALL!$B$1:$V$2738,7,FALSE)),"",IF(ISERROR(VLOOKUP(TRIM(B56),ALL!$B$1:$V$2738,7,FALSE))," ",VLOOKUP(TRIM(B56),ALL!$B$1:$V$2738,7,FALSE)))</f>
        <v xml:space="preserve"> </v>
      </c>
      <c r="L56" s="34" t="str">
        <f>IF(ISBLANK(VLOOKUP(TRIM(B56),ALL!$B$1:$V$2738,8,FALSE)),"",IF(ISERROR(VLOOKUP(TRIM(B56),ALL!$B$1:$V$2738,8,FALSE))," ",VLOOKUP(TRIM(B56),ALL!$B$1:$V$2738,8,FALSE)))</f>
        <v xml:space="preserve"> </v>
      </c>
      <c r="M56" s="34" t="str">
        <f>IF(ISBLANK(VLOOKUP(TRIM(B56),ALL!$B$1:$V$2738,9,FALSE)),"",IF(ISERROR(VLOOKUP(TRIM(B56),ALL!$B$1:$V$2738,9,FALSE))," ",VLOOKUP(TRIM(B56),ALL!$B$1:$V$2738,9,FALSE)))</f>
        <v xml:space="preserve"> </v>
      </c>
      <c r="N56" s="34" t="str">
        <f>IF(ISBLANK(VLOOKUP(TRIM(B56),ALL!$B$1:$V$2738,10,FALSE)),"",IF(ISERROR(VLOOKUP(TRIM(B56),ALL!$B$1:$V$2738,10,FALSE))," ",VLOOKUP(TRIM(B56),ALL!$B$1:$V$2738,10,FALSE)))</f>
        <v xml:space="preserve"> </v>
      </c>
      <c r="S56" t="str">
        <f>""</f>
        <v/>
      </c>
      <c r="T56" t="str">
        <f>""</f>
        <v/>
      </c>
      <c r="U56" t="str">
        <f>""</f>
        <v/>
      </c>
      <c r="V56" t="str">
        <f>""</f>
        <v/>
      </c>
      <c r="W56" t="str">
        <f>""</f>
        <v/>
      </c>
      <c r="X56" t="str">
        <f>""</f>
        <v/>
      </c>
      <c r="Y56" t="str">
        <f>""</f>
        <v/>
      </c>
      <c r="Z56" t="str">
        <f>""</f>
        <v/>
      </c>
      <c r="AA56" t="str">
        <f>""</f>
        <v/>
      </c>
      <c r="AB56" t="str">
        <f>""</f>
        <v/>
      </c>
      <c r="AC56" t="str">
        <f>""</f>
        <v/>
      </c>
      <c r="AD56" t="str">
        <f>""</f>
        <v/>
      </c>
      <c r="AE56" t="str">
        <f>""</f>
        <v/>
      </c>
      <c r="AF56" t="str">
        <f>""</f>
        <v/>
      </c>
      <c r="AG56" t="str">
        <f>""</f>
        <v/>
      </c>
      <c r="AH56" t="str">
        <f>""</f>
        <v/>
      </c>
      <c r="AI56" t="str">
        <f>""</f>
        <v/>
      </c>
      <c r="AJ56" t="str">
        <f>""</f>
        <v/>
      </c>
      <c r="AK56" t="str">
        <f>""</f>
        <v/>
      </c>
      <c r="AL56" t="str">
        <f>""</f>
        <v/>
      </c>
      <c r="AM56" t="str">
        <f>""</f>
        <v/>
      </c>
      <c r="AN56" t="str">
        <f>""</f>
        <v/>
      </c>
      <c r="AO56" t="str">
        <f>""</f>
        <v/>
      </c>
      <c r="AP56" t="str">
        <f>""</f>
        <v/>
      </c>
      <c r="AQ56" t="str">
        <f>""</f>
        <v/>
      </c>
      <c r="AR56" t="str">
        <f>""</f>
        <v/>
      </c>
      <c r="AS56" t="str">
        <f>""</f>
        <v/>
      </c>
      <c r="AT56" t="str">
        <f>""</f>
        <v/>
      </c>
      <c r="AU56" t="str">
        <f>""</f>
        <v/>
      </c>
    </row>
    <row r="57" spans="1:47">
      <c r="A57" s="34" t="str">
        <f>IF(ISERROR(VLOOKUP(TRIM(B57),ALL!$B$1:$U$2738,3,FALSE)),"(unc)",VLOOKUP(TRIM(B57),ALL!$B$1:$U$2738,3,FALSE))</f>
        <v>(unc)</v>
      </c>
      <c r="B57" s="99" t="s">
        <v>6468</v>
      </c>
      <c r="C57" s="10" t="s">
        <v>3730</v>
      </c>
      <c r="D57" s="224">
        <f>VLOOKUP(TRIM(B57),BirthdateDraft!$A$1:$M$9000,2,FALSE)</f>
        <v>34781</v>
      </c>
      <c r="E57" s="203" t="str">
        <f>VLOOKUP(TRIM(B57),BirthdateDraft!$A$1:$M$9865,3,FALSE)</f>
        <v>18/5</v>
      </c>
      <c r="F57" s="209"/>
      <c r="G57" s="34" t="str">
        <f>IF(ISERROR(VLOOKUP(TRIM(B57),ALL!$B$1:$U$2738,2,FALSE)),"",IF(ISERROR(VLOOKUP(TRIM(B57),ALL!$B$1:$U$2738,2,FALSE))," ",VLOOKUP(TRIM(B57),ALL!$B$1:$U$2738,2,FALSE)))</f>
        <v/>
      </c>
      <c r="H57" s="124" t="str">
        <f>IF(ISBLANK(VLOOKUP(TRIM(B57),ALL!$B$1:$V$2738,4,FALSE)),"",IF(ISERROR(VLOOKUP(TRIM(B57),ALL!$B$1:$V$2738,4,FALSE))," ",VLOOKUP(TRIM(B57),ALL!$B$1:$V$2738,4,FALSE)))</f>
        <v xml:space="preserve"> </v>
      </c>
      <c r="I57" s="34" t="str">
        <f>IF(ISBLANK(VLOOKUP(TRIM(B57),ALL!$B$1:$V$2738,5,FALSE)),"",IF(ISERROR(VLOOKUP(TRIM(B57),ALL!$B$1:$V$2738,5,FALSE))," ",VLOOKUP(TRIM(B57),ALL!$B$1:$V$2738,5,FALSE)))</f>
        <v xml:space="preserve"> </v>
      </c>
      <c r="J57" s="34" t="str">
        <f>IF(ISBLANK(VLOOKUP(TRIM(B57),ALL!$B$1:$V$2738,6,FALSE)),"",IF(ISERROR(VLOOKUP(TRIM(B57),ALL!$B$1:$V$2738,6,FALSE))," ", VLOOKUP(TRIM(B57),ALL!$B$1:$V$2738,6,FALSE)))</f>
        <v xml:space="preserve"> </v>
      </c>
      <c r="K57" s="34" t="str">
        <f>IF(ISBLANK(VLOOKUP(TRIM(B57),ALL!$B$1:$V$2738,7,FALSE)),"",IF(ISERROR(VLOOKUP(TRIM(B57),ALL!$B$1:$V$2738,7,FALSE))," ",VLOOKUP(TRIM(B57),ALL!$B$1:$V$2738,7,FALSE)))</f>
        <v xml:space="preserve"> </v>
      </c>
      <c r="L57" s="34" t="str">
        <f>IF(ISBLANK(VLOOKUP(TRIM(B57),ALL!$B$1:$V$2738,8,FALSE)),"",IF(ISERROR(VLOOKUP(TRIM(B57),ALL!$B$1:$V$2738,8,FALSE))," ",VLOOKUP(TRIM(B57),ALL!$B$1:$V$2738,8,FALSE)))</f>
        <v xml:space="preserve"> </v>
      </c>
      <c r="M57" s="34" t="str">
        <f>IF(ISBLANK(VLOOKUP(TRIM(B57),ALL!$B$1:$V$2738,9,FALSE)),"",IF(ISERROR(VLOOKUP(TRIM(B57),ALL!$B$1:$V$2738,9,FALSE))," ",VLOOKUP(TRIM(B57),ALL!$B$1:$V$2738,9,FALSE)))</f>
        <v xml:space="preserve"> </v>
      </c>
      <c r="N57" s="34" t="str">
        <f>IF(ISBLANK(VLOOKUP(TRIM(B57),ALL!$B$1:$V$2738,10,FALSE)),"",IF(ISERROR(VLOOKUP(TRIM(B57),ALL!$B$1:$V$2738,10,FALSE))," ",VLOOKUP(TRIM(B57),ALL!$B$1:$V$2738,10,FALSE)))</f>
        <v xml:space="preserve"> </v>
      </c>
    </row>
    <row r="58" spans="1:47">
      <c r="A58" s="34" t="str">
        <f>IF(ISERROR(VLOOKUP(TRIM(B58),ALL!$B$1:$U$2738,3,FALSE)),"(unc)",VLOOKUP(TRIM(B58),ALL!$B$1:$U$2738,3,FALSE))</f>
        <v>(unc)</v>
      </c>
      <c r="B58" s="99" t="s">
        <v>8140</v>
      </c>
      <c r="C58" s="10" t="s">
        <v>4236</v>
      </c>
      <c r="D58" s="224">
        <f>VLOOKUP(TRIM(B58),BirthdateDraft!$A$1:$M$9000,2,FALSE)</f>
        <v>35772</v>
      </c>
      <c r="E58" s="203" t="str">
        <f>VLOOKUP(TRIM(B58),BirthdateDraft!$A$1:$M$9865,3,FALSE)</f>
        <v>20/6</v>
      </c>
      <c r="F58" s="209" t="s">
        <v>8295</v>
      </c>
      <c r="G58" s="34" t="str">
        <f>IF(ISERROR(VLOOKUP(TRIM(B58),ALL!$B$1:$U$2738,2,FALSE)),"",IF(ISERROR(VLOOKUP(TRIM(B58),ALL!$B$1:$U$2738,2,FALSE))," ",VLOOKUP(TRIM(B58),ALL!$B$1:$U$2738,2,FALSE)))</f>
        <v/>
      </c>
      <c r="H58" s="124" t="str">
        <f>IF(ISBLANK(VLOOKUP(TRIM(B58),ALL!$B$1:$V$2738,4,FALSE)),"",IF(ISERROR(VLOOKUP(TRIM(B58),ALL!$B$1:$V$2738,4,FALSE))," ",VLOOKUP(TRIM(B58),ALL!$B$1:$V$2738,4,FALSE)))</f>
        <v xml:space="preserve"> </v>
      </c>
      <c r="I58" s="34" t="str">
        <f>IF(ISBLANK(VLOOKUP(TRIM(B58),ALL!$B$1:$V$2738,5,FALSE)),"",IF(ISERROR(VLOOKUP(TRIM(B58),ALL!$B$1:$V$2738,5,FALSE))," ",VLOOKUP(TRIM(B58),ALL!$B$1:$V$2738,5,FALSE)))</f>
        <v xml:space="preserve"> </v>
      </c>
      <c r="J58" s="34" t="str">
        <f>IF(ISBLANK(VLOOKUP(TRIM(B58),ALL!$B$1:$V$2738,6,FALSE)),"",IF(ISERROR(VLOOKUP(TRIM(B58),ALL!$B$1:$V$2738,6,FALSE))," ", VLOOKUP(TRIM(B58),ALL!$B$1:$V$2738,6,FALSE)))</f>
        <v xml:space="preserve"> </v>
      </c>
      <c r="K58" s="34" t="str">
        <f>IF(ISBLANK(VLOOKUP(TRIM(B58),ALL!$B$1:$V$2738,7,FALSE)),"",IF(ISERROR(VLOOKUP(TRIM(B58),ALL!$B$1:$V$2738,7,FALSE))," ",VLOOKUP(TRIM(B58),ALL!$B$1:$V$2738,7,FALSE)))</f>
        <v xml:space="preserve"> </v>
      </c>
      <c r="L58" s="34" t="str">
        <f>IF(ISBLANK(VLOOKUP(TRIM(B58),ALL!$B$1:$V$2738,8,FALSE)),"",IF(ISERROR(VLOOKUP(TRIM(B58),ALL!$B$1:$V$2738,8,FALSE))," ",VLOOKUP(TRIM(B58),ALL!$B$1:$V$2738,8,FALSE)))</f>
        <v xml:space="preserve"> </v>
      </c>
      <c r="M58" s="34" t="str">
        <f>IF(ISBLANK(VLOOKUP(TRIM(B58),ALL!$B$1:$V$2738,9,FALSE)),"",IF(ISERROR(VLOOKUP(TRIM(B58),ALL!$B$1:$V$2738,9,FALSE))," ",VLOOKUP(TRIM(B58),ALL!$B$1:$V$2738,9,FALSE)))</f>
        <v xml:space="preserve"> </v>
      </c>
      <c r="N58" s="34" t="str">
        <f>IF(ISBLANK(VLOOKUP(TRIM(B58),ALL!$B$1:$V$2738,10,FALSE)),"",IF(ISERROR(VLOOKUP(TRIM(B58),ALL!$B$1:$V$2738,10,FALSE))," ",VLOOKUP(TRIM(B58),ALL!$B$1:$V$2738,10,FALSE)))</f>
        <v xml:space="preserve"> </v>
      </c>
    </row>
    <row r="59" spans="1:47">
      <c r="A59" s="34" t="str">
        <f>IF(ISERROR(VLOOKUP(TRIM(B59),ALL!$B$1:$U$2738,3,FALSE)),"(unc)",VLOOKUP(TRIM(B59),ALL!$B$1:$U$2738,3,FALSE))</f>
        <v>(unc)</v>
      </c>
      <c r="B59" s="99" t="s">
        <v>3321</v>
      </c>
      <c r="C59" s="10" t="s">
        <v>4236</v>
      </c>
      <c r="D59" s="224">
        <f>VLOOKUP(TRIM(B59),BirthdateDraft!$A$1:$M$9000,2,FALSE)</f>
        <v>31783</v>
      </c>
      <c r="E59" s="203" t="str">
        <f>VLOOKUP(TRIM(B59),BirthdateDraft!$A$1:$M$9865,3,FALSE)</f>
        <v>10/1 (2)</v>
      </c>
      <c r="F59" s="209"/>
      <c r="G59" s="34" t="str">
        <f>IF(ISERROR(VLOOKUP(TRIM(B59),ALL!$B$1:$U$2738,2,FALSE)),"",IF(ISERROR(VLOOKUP(TRIM(B59),ALL!$B$1:$U$2738,2,FALSE))," ",VLOOKUP(TRIM(B59),ALL!$B$1:$U$2738,2,FALSE)))</f>
        <v/>
      </c>
      <c r="H59" s="124" t="str">
        <f>IF(ISBLANK(VLOOKUP(TRIM(B59),ALL!$B$1:$V$2738,4,FALSE)),"",IF(ISERROR(VLOOKUP(TRIM(B59),ALL!$B$1:$V$2738,4,FALSE))," ",VLOOKUP(TRIM(B59),ALL!$B$1:$V$2738,4,FALSE)))</f>
        <v xml:space="preserve"> </v>
      </c>
      <c r="I59" s="34" t="str">
        <f>IF(ISBLANK(VLOOKUP(TRIM(B59),ALL!$B$1:$V$2738,5,FALSE)),"",IF(ISERROR(VLOOKUP(TRIM(B59),ALL!$B$1:$V$2738,5,FALSE))," ",VLOOKUP(TRIM(B59),ALL!$B$1:$V$2738,5,FALSE)))</f>
        <v xml:space="preserve"> </v>
      </c>
      <c r="J59" s="34" t="str">
        <f>IF(ISBLANK(VLOOKUP(TRIM(B59),ALL!$B$1:$V$2738,6,FALSE)),"",IF(ISERROR(VLOOKUP(TRIM(B59),ALL!$B$1:$V$2738,6,FALSE))," ", VLOOKUP(TRIM(B59),ALL!$B$1:$V$2738,6,FALSE)))</f>
        <v xml:space="preserve"> </v>
      </c>
      <c r="K59" s="34" t="str">
        <f>IF(ISBLANK(VLOOKUP(TRIM(B59),ALL!$B$1:$V$2738,7,FALSE)),"",IF(ISERROR(VLOOKUP(TRIM(B59),ALL!$B$1:$V$2738,7,FALSE))," ",VLOOKUP(TRIM(B59),ALL!$B$1:$V$2738,7,FALSE)))</f>
        <v xml:space="preserve"> </v>
      </c>
      <c r="L59" s="34" t="str">
        <f>IF(ISBLANK(VLOOKUP(TRIM(B59),ALL!$B$1:$V$2738,8,FALSE)),"",IF(ISERROR(VLOOKUP(TRIM(B59),ALL!$B$1:$V$2738,8,FALSE))," ",VLOOKUP(TRIM(B59),ALL!$B$1:$V$2738,8,FALSE)))</f>
        <v xml:space="preserve"> </v>
      </c>
      <c r="M59" s="34" t="str">
        <f>IF(ISBLANK(VLOOKUP(TRIM(B59),ALL!$B$1:$V$2738,9,FALSE)),"",IF(ISERROR(VLOOKUP(TRIM(B59),ALL!$B$1:$V$2738,9,FALSE))," ",VLOOKUP(TRIM(B59),ALL!$B$1:$V$2738,9,FALSE)))</f>
        <v xml:space="preserve"> </v>
      </c>
      <c r="N59" s="34" t="str">
        <f>IF(ISBLANK(VLOOKUP(TRIM(B59),ALL!$B$1:$V$2738,10,FALSE)),"",IF(ISERROR(VLOOKUP(TRIM(B59),ALL!$B$1:$V$2738,10,FALSE))," ",VLOOKUP(TRIM(B59),ALL!$B$1:$V$2738,10,FALSE)))</f>
        <v xml:space="preserve"> </v>
      </c>
    </row>
    <row r="60" spans="1:47">
      <c r="A60" s="34" t="str">
        <f>IF(ISERROR(VLOOKUP(TRIM(B60),ALL!$B$1:$U$2738,3,FALSE)),"(unc)",VLOOKUP(TRIM(B60),ALL!$B$1:$U$2738,3,FALSE))</f>
        <v>(unc)</v>
      </c>
      <c r="B60" s="99" t="s">
        <v>8041</v>
      </c>
      <c r="C60" s="10" t="s">
        <v>4236</v>
      </c>
      <c r="D60" s="224">
        <f>VLOOKUP(TRIM(B60),BirthdateDraft!$A$1:$M$9000,2,FALSE)</f>
        <v>35581</v>
      </c>
      <c r="E60" s="203" t="str">
        <f>VLOOKUP(TRIM(B60),BirthdateDraft!$A$1:$M$9865,3,FALSE)</f>
        <v>19/2</v>
      </c>
      <c r="F60" s="209" t="s">
        <v>8523</v>
      </c>
      <c r="G60" s="34" t="str">
        <f>IF(ISERROR(VLOOKUP(TRIM(B60),ALL!$B$1:$U$2738,2,FALSE)),"",IF(ISERROR(VLOOKUP(TRIM(B60),ALL!$B$1:$U$2738,2,FALSE))," ",VLOOKUP(TRIM(B60),ALL!$B$1:$U$2738,2,FALSE)))</f>
        <v/>
      </c>
      <c r="H60" s="124" t="str">
        <f>IF(ISBLANK(VLOOKUP(TRIM(B60),ALL!$B$1:$V$2738,4,FALSE)),"",IF(ISERROR(VLOOKUP(TRIM(B60),ALL!$B$1:$V$2738,4,FALSE))," ",VLOOKUP(TRIM(B60),ALL!$B$1:$V$2738,4,FALSE)))</f>
        <v xml:space="preserve"> </v>
      </c>
      <c r="I60" s="34" t="str">
        <f>IF(ISBLANK(VLOOKUP(TRIM(B60),ALL!$B$1:$V$2738,5,FALSE)),"",IF(ISERROR(VLOOKUP(TRIM(B60),ALL!$B$1:$V$2738,5,FALSE))," ",VLOOKUP(TRIM(B60),ALL!$B$1:$V$2738,5,FALSE)))</f>
        <v xml:space="preserve"> </v>
      </c>
      <c r="J60" s="34" t="str">
        <f>IF(ISBLANK(VLOOKUP(TRIM(B60),ALL!$B$1:$V$2738,6,FALSE)),"",IF(ISERROR(VLOOKUP(TRIM(B60),ALL!$B$1:$V$2738,6,FALSE))," ", VLOOKUP(TRIM(B60),ALL!$B$1:$V$2738,6,FALSE)))</f>
        <v xml:space="preserve"> </v>
      </c>
      <c r="K60" s="34" t="str">
        <f>IF(ISBLANK(VLOOKUP(TRIM(B60),ALL!$B$1:$V$2738,7,FALSE)),"",IF(ISERROR(VLOOKUP(TRIM(B60),ALL!$B$1:$V$2738,7,FALSE))," ",VLOOKUP(TRIM(B60),ALL!$B$1:$V$2738,7,FALSE)))</f>
        <v xml:space="preserve"> </v>
      </c>
      <c r="L60" s="34" t="str">
        <f>IF(ISBLANK(VLOOKUP(TRIM(B60),ALL!$B$1:$V$2738,8,FALSE)),"",IF(ISERROR(VLOOKUP(TRIM(B60),ALL!$B$1:$V$2738,8,FALSE))," ",VLOOKUP(TRIM(B60),ALL!$B$1:$V$2738,8,FALSE)))</f>
        <v xml:space="preserve"> </v>
      </c>
      <c r="M60" s="34" t="str">
        <f>IF(ISBLANK(VLOOKUP(TRIM(B60),ALL!$B$1:$V$2738,9,FALSE)),"",IF(ISERROR(VLOOKUP(TRIM(B60),ALL!$B$1:$V$2738,9,FALSE))," ",VLOOKUP(TRIM(B60),ALL!$B$1:$V$2738,9,FALSE)))</f>
        <v xml:space="preserve"> </v>
      </c>
      <c r="N60" s="34" t="str">
        <f>IF(ISBLANK(VLOOKUP(TRIM(B60),ALL!$B$1:$V$2738,10,FALSE)),"",IF(ISERROR(VLOOKUP(TRIM(B60),ALL!$B$1:$V$2738,10,FALSE))," ",VLOOKUP(TRIM(B60),ALL!$B$1:$V$2738,10,FALSE)))</f>
        <v xml:space="preserve"> </v>
      </c>
    </row>
    <row r="61" spans="1:47">
      <c r="A61" s="34" t="str">
        <f>IF(ISERROR(VLOOKUP(TRIM(B61),ALL!$B$1:$U$2738,3,FALSE)),"(unc)",VLOOKUP(TRIM(B61),ALL!$B$1:$U$2738,3,FALSE))</f>
        <v>(unc)</v>
      </c>
      <c r="B61" s="99" t="s">
        <v>7109</v>
      </c>
      <c r="C61" s="10" t="s">
        <v>4236</v>
      </c>
      <c r="D61" s="224">
        <f>VLOOKUP(TRIM(B61),BirthdateDraft!$A$1:$M$9000,2,FALSE)</f>
        <v>35767</v>
      </c>
      <c r="E61" s="203" t="str">
        <f>VLOOKUP(TRIM(B61),BirthdateDraft!$A$1:$M$9865,3,FALSE)</f>
        <v>19/2</v>
      </c>
      <c r="F61" s="209"/>
      <c r="G61" s="34" t="str">
        <f>IF(ISERROR(VLOOKUP(TRIM(B61),ALL!$B$1:$U$2738,2,FALSE)),"",IF(ISERROR(VLOOKUP(TRIM(B61),ALL!$B$1:$U$2738,2,FALSE))," ",VLOOKUP(TRIM(B61),ALL!$B$1:$U$2738,2,FALSE)))</f>
        <v/>
      </c>
      <c r="H61" s="124" t="str">
        <f>IF(ISBLANK(VLOOKUP(TRIM(B61),ALL!$B$1:$V$2738,4,FALSE)),"",IF(ISERROR(VLOOKUP(TRIM(B61),ALL!$B$1:$V$2738,4,FALSE))," ",VLOOKUP(TRIM(B61),ALL!$B$1:$V$2738,4,FALSE)))</f>
        <v xml:space="preserve"> </v>
      </c>
      <c r="I61" s="34"/>
      <c r="J61" s="34"/>
      <c r="K61" s="34" t="str">
        <f>IF(ISBLANK(VLOOKUP(TRIM(B61),ALL!$B$1:$V$2738,7,FALSE)),"",IF(ISERROR(VLOOKUP(TRIM(B61),ALL!$B$1:$V$2738,7,FALSE))," ",VLOOKUP(TRIM(B61),ALL!$B$1:$V$2738,7,FALSE)))</f>
        <v xml:space="preserve"> </v>
      </c>
      <c r="L61" s="34" t="str">
        <f>IF(ISBLANK(VLOOKUP(TRIM(B61),ALL!$B$1:$V$2738,8,FALSE)),"",IF(ISERROR(VLOOKUP(TRIM(B61),ALL!$B$1:$V$2738,8,FALSE))," ",VLOOKUP(TRIM(B61),ALL!$B$1:$V$2738,8,FALSE)))</f>
        <v xml:space="preserve"> </v>
      </c>
      <c r="M61" s="34" t="str">
        <f>IF(ISBLANK(VLOOKUP(TRIM(B61),ALL!$B$1:$V$2738,9,FALSE)),"",IF(ISERROR(VLOOKUP(TRIM(B61),ALL!$B$1:$V$2738,9,FALSE))," ",VLOOKUP(TRIM(B61),ALL!$B$1:$V$2738,9,FALSE)))</f>
        <v xml:space="preserve"> </v>
      </c>
      <c r="N61" s="34" t="str">
        <f>IF(ISBLANK(VLOOKUP(TRIM(B61),ALL!$B$1:$V$2738,10,FALSE)),"",IF(ISERROR(VLOOKUP(TRIM(B61),ALL!$B$1:$V$2738,10,FALSE))," ",VLOOKUP(TRIM(B61),ALL!$B$1:$V$2738,10,FALSE)))</f>
        <v xml:space="preserve"> </v>
      </c>
    </row>
    <row r="62" spans="1:47">
      <c r="A62" s="34" t="str">
        <f>IF(ISERROR(VLOOKUP(TRIM(B62),ALL!$B$1:$U$2738,3,FALSE)),"(unc)",VLOOKUP(TRIM(B62),ALL!$B$1:$U$2738,3,FALSE))</f>
        <v>(unc)</v>
      </c>
      <c r="B62" s="99" t="s">
        <v>5189</v>
      </c>
      <c r="C62" s="10" t="s">
        <v>6849</v>
      </c>
      <c r="D62" s="224">
        <f>VLOOKUP(TRIM(B62),BirthdateDraft!$A$1:$M$9000,2,FALSE)</f>
        <v>34072</v>
      </c>
      <c r="E62" s="203" t="str">
        <f>VLOOKUP(TRIM(B62),BirthdateDraft!$A$1:$M$9865,3,FALSE)</f>
        <v>15/1 (15)</v>
      </c>
      <c r="F62" s="209"/>
      <c r="G62" s="34" t="str">
        <f>IF(ISERROR(VLOOKUP(TRIM(B62),ALL!$B$1:$U$2738,2,FALSE)),"",IF(ISERROR(VLOOKUP(TRIM(B62),ALL!$B$1:$U$2738,2,FALSE))," ",VLOOKUP(TRIM(B62),ALL!$B$1:$U$2738,2,FALSE)))</f>
        <v/>
      </c>
      <c r="H62" s="124" t="str">
        <f>IF(ISBLANK(VLOOKUP(TRIM(B62),ALL!$B$1:$V$2738,11,FALSE)),"",IF(ISERROR(VLOOKUP(TRIM(B62),ALL!$B$1:$V$2738,11,FALSE))," ",VLOOKUP(TRIM(B62),ALL!$B$1:$V$2738,11,FALSE)))</f>
        <v xml:space="preserve"> </v>
      </c>
      <c r="I62" s="34" t="str">
        <f>IF(ISBLANK(VLOOKUP(TRIM(B62),ALL!$B$1:$V$2738,5,FALSE)),"",IF(ISERROR(VLOOKUP(TRIM(B62),ALL!$B$1:$V$2738,5,FALSE))," ",VLOOKUP(TRIM(B62),ALL!$B$1:$V$2738,5,FALSE)))</f>
        <v xml:space="preserve"> </v>
      </c>
      <c r="J62" s="34" t="str">
        <f>IF(ISBLANK(VLOOKUP(TRIM(B62),ALL!$B$1:$V$2738,6,FALSE)),"",IF(ISERROR(VLOOKUP(TRIM(B62),ALL!$B$1:$V$2738,6,FALSE))," ", VLOOKUP(TRIM(B62),ALL!$B$1:$V$2738,6,FALSE)))</f>
        <v xml:space="preserve"> </v>
      </c>
      <c r="K62" s="34" t="str">
        <f>IF(ISBLANK(VLOOKUP(TRIM(B62),ALL!$B$1:$V$2738,7,FALSE)),"",IF(ISERROR(VLOOKUP(TRIM(B62),ALL!$B$1:$V$2738,7,FALSE))," ",VLOOKUP(TRIM(B62),ALL!$B$1:$V$2738,7,FALSE)))</f>
        <v xml:space="preserve"> </v>
      </c>
      <c r="L62" s="34" t="str">
        <f>IF(ISBLANK(VLOOKUP(TRIM(B62),ALL!$B$1:$V$2738,8,FALSE)),"",IF(ISERROR(VLOOKUP(TRIM(B62),ALL!$B$1:$V$2738,8,FALSE))," ",VLOOKUP(TRIM(B62),ALL!$B$1:$V$2738,8,FALSE)))</f>
        <v xml:space="preserve"> </v>
      </c>
      <c r="M62" s="34" t="str">
        <f>IF(ISBLANK(VLOOKUP(TRIM(B62),ALL!$B$1:$V$2738,9,FALSE)),"",IF(ISERROR(VLOOKUP(TRIM(B62),ALL!$B$1:$V$2738,9,FALSE))," ",VLOOKUP(TRIM(B62),ALL!$B$1:$V$2738,9,FALSE)))</f>
        <v xml:space="preserve"> </v>
      </c>
      <c r="N62" s="34" t="str">
        <f>IF(ISBLANK(VLOOKUP(TRIM(B62),ALL!$B$1:$V$2738,10,FALSE)),"",IF(ISERROR(VLOOKUP(TRIM(B62),ALL!$B$1:$V$2738,10,FALSE))," ",VLOOKUP(TRIM(B62),ALL!$B$1:$V$2738,10,FALSE)))</f>
        <v xml:space="preserve"> </v>
      </c>
    </row>
    <row r="63" spans="1:47">
      <c r="A63" s="34" t="str">
        <f>IF(ISERROR(VLOOKUP(TRIM(B63),ALL!$B$1:$U$2738,3,FALSE)),"(unc)",VLOOKUP(TRIM(B63),ALL!$B$1:$U$2738,3,FALSE))</f>
        <v>(unc)</v>
      </c>
      <c r="B63" s="99" t="s">
        <v>5661</v>
      </c>
      <c r="C63" s="10" t="s">
        <v>6849</v>
      </c>
      <c r="D63" s="224">
        <f>VLOOKUP(TRIM(B63),BirthdateDraft!$A$1:$M$9000,2,FALSE)</f>
        <v>34360</v>
      </c>
      <c r="E63" s="203" t="str">
        <f>VLOOKUP(TRIM(B63),BirthdateDraft!$A$1:$M$9865,3,FALSE)</f>
        <v>16/3</v>
      </c>
      <c r="F63" s="209"/>
      <c r="G63" s="34" t="str">
        <f>IF(ISERROR(VLOOKUP(TRIM(B63),ALL!$B$1:$U$2738,2,FALSE)),"",IF(ISERROR(VLOOKUP(TRIM(B63),ALL!$B$1:$U$2738,2,FALSE))," ",VLOOKUP(TRIM(B63),ALL!$B$1:$U$2738,2,FALSE)))</f>
        <v/>
      </c>
      <c r="H63" s="124" t="str">
        <f>IF(ISBLANK(VLOOKUP(TRIM(B63),ALL!$B$1:$V$2738,11,FALSE)),"",IF(ISERROR(VLOOKUP(TRIM(B63),ALL!$B$1:$V$2738,11,FALSE))," ",VLOOKUP(TRIM(B63),ALL!$B$1:$V$2738,11,FALSE)))</f>
        <v xml:space="preserve"> </v>
      </c>
      <c r="I63" s="34" t="str">
        <f>IF(ISBLANK(VLOOKUP(TRIM(B63),ALL!$B$1:$V$2738,5,FALSE)),"",IF(ISERROR(VLOOKUP(TRIM(B63),ALL!$B$1:$V$2738,5,FALSE))," ",VLOOKUP(TRIM(B63),ALL!$B$1:$V$2738,5,FALSE)))</f>
        <v xml:space="preserve"> </v>
      </c>
      <c r="J63" s="34" t="str">
        <f>IF(ISBLANK(VLOOKUP(TRIM(B63),ALL!$B$1:$V$2738,6,FALSE)),"",IF(ISERROR(VLOOKUP(TRIM(B63),ALL!$B$1:$V$2738,6,FALSE))," ", VLOOKUP(TRIM(B63),ALL!$B$1:$V$2738,6,FALSE)))</f>
        <v xml:space="preserve"> </v>
      </c>
      <c r="K63" s="34" t="str">
        <f>IF(ISBLANK(VLOOKUP(TRIM(B63),ALL!$B$1:$V$2738,7,FALSE)),"",IF(ISERROR(VLOOKUP(TRIM(B63),ALL!$B$1:$V$2738,7,FALSE))," ",VLOOKUP(TRIM(B63),ALL!$B$1:$V$2738,7,FALSE)))</f>
        <v xml:space="preserve"> </v>
      </c>
      <c r="L63" s="34" t="str">
        <f>IF(ISBLANK(VLOOKUP(TRIM(B63),ALL!$B$1:$V$2738,8,FALSE)),"",IF(ISERROR(VLOOKUP(TRIM(B63),ALL!$B$1:$V$2738,8,FALSE))," ",VLOOKUP(TRIM(B63),ALL!$B$1:$V$2738,8,FALSE)))</f>
        <v xml:space="preserve"> </v>
      </c>
      <c r="M63" s="34" t="str">
        <f>IF(ISBLANK(VLOOKUP(TRIM(B63),ALL!$B$1:$V$2738,9,FALSE)),"",IF(ISERROR(VLOOKUP(TRIM(B63),ALL!$B$1:$V$2738,9,FALSE))," ",VLOOKUP(TRIM(B63),ALL!$B$1:$V$2738,9,FALSE)))</f>
        <v xml:space="preserve"> </v>
      </c>
      <c r="N63" s="34" t="str">
        <f>IF(ISBLANK(VLOOKUP(TRIM(B63),ALL!$B$1:$V$2738,10,FALSE)),"",IF(ISERROR(VLOOKUP(TRIM(B63),ALL!$B$1:$V$2738,10,FALSE))," ",VLOOKUP(TRIM(B63),ALL!$B$1:$V$2738,10,FALSE)))</f>
        <v xml:space="preserve"> </v>
      </c>
    </row>
    <row r="64" spans="1:47">
      <c r="A64" s="34" t="str">
        <f>IF(ISERROR(VLOOKUP(TRIM(B64),ALL!$B$1:$U$2738,3,FALSE)),"(unc)",VLOOKUP(TRIM(B64),ALL!$B$1:$U$2738,3,FALSE))</f>
        <v>(unc)</v>
      </c>
      <c r="B64" s="99" t="s">
        <v>9903</v>
      </c>
      <c r="C64" s="10" t="s">
        <v>6849</v>
      </c>
      <c r="D64" s="224">
        <f>VLOOKUP(TRIM(B64),BirthdateDraft!$A$1:$M$9000,2,FALSE)</f>
        <v>36490</v>
      </c>
      <c r="E64" s="203" t="str">
        <f>VLOOKUP(TRIM(B64),BirthdateDraft!$A$1:$M$9865,3,FALSE)</f>
        <v>22/4</v>
      </c>
      <c r="F64" s="209"/>
      <c r="G64" s="34" t="str">
        <f>IF(ISERROR(VLOOKUP(TRIM(B64),ALL!$B$1:$U$2738,2,FALSE)),"",IF(ISERROR(VLOOKUP(TRIM(B64),ALL!$B$1:$U$2738,2,FALSE))," ",VLOOKUP(TRIM(B64),ALL!$B$1:$U$2738,2,FALSE)))</f>
        <v/>
      </c>
      <c r="H64" s="124" t="str">
        <f>IF(ISBLANK(VLOOKUP(TRIM(B64),ALL!$B$1:$V$2738,11,FALSE)),"",IF(ISERROR(VLOOKUP(TRIM(B64),ALL!$B$1:$V$2738,11,FALSE))," ",VLOOKUP(TRIM(B64),ALL!$B$1:$V$2738,11,FALSE)))</f>
        <v xml:space="preserve"> </v>
      </c>
      <c r="I64" s="34" t="str">
        <f>IF(ISBLANK(VLOOKUP(TRIM(B64),ALL!$B$1:$V$2738,5,FALSE)),"",IF(ISERROR(VLOOKUP(TRIM(B64),ALL!$B$1:$V$2738,5,FALSE))," ",VLOOKUP(TRIM(B64),ALL!$B$1:$V$2738,5,FALSE)))</f>
        <v xml:space="preserve"> </v>
      </c>
      <c r="J64" s="34" t="str">
        <f>IF(ISBLANK(VLOOKUP(TRIM(B64),ALL!$B$1:$V$2738,6,FALSE)),"",IF(ISERROR(VLOOKUP(TRIM(B64),ALL!$B$1:$V$2738,6,FALSE))," ", VLOOKUP(TRIM(B64),ALL!$B$1:$V$2738,6,FALSE)))</f>
        <v xml:space="preserve"> </v>
      </c>
      <c r="K64" s="34" t="str">
        <f>IF(ISBLANK(VLOOKUP(TRIM(B64),ALL!$B$1:$V$2738,7,FALSE)),"",IF(ISERROR(VLOOKUP(TRIM(B64),ALL!$B$1:$V$2738,7,FALSE))," ",VLOOKUP(TRIM(B64),ALL!$B$1:$V$2738,7,FALSE)))</f>
        <v xml:space="preserve"> </v>
      </c>
      <c r="L64" s="34" t="str">
        <f>IF(ISBLANK(VLOOKUP(TRIM(B64),ALL!$B$1:$V$2738,8,FALSE)),"",IF(ISERROR(VLOOKUP(TRIM(B64),ALL!$B$1:$V$2738,8,FALSE))," ",VLOOKUP(TRIM(B64),ALL!$B$1:$V$2738,8,FALSE)))</f>
        <v xml:space="preserve"> </v>
      </c>
      <c r="M64" s="34" t="str">
        <f>IF(ISBLANK(VLOOKUP(TRIM(B64),ALL!$B$1:$V$2738,9,FALSE)),"",IF(ISERROR(VLOOKUP(TRIM(B64),ALL!$B$1:$V$2738,9,FALSE))," ",VLOOKUP(TRIM(B64),ALL!$B$1:$V$2738,9,FALSE)))</f>
        <v xml:space="preserve"> </v>
      </c>
      <c r="N64" s="34" t="str">
        <f>IF(ISBLANK(VLOOKUP(TRIM(B64),ALL!$B$1:$V$2738,10,FALSE)),"",IF(ISERROR(VLOOKUP(TRIM(B64),ALL!$B$1:$V$2738,10,FALSE))," ",VLOOKUP(TRIM(B64),ALL!$B$1:$V$2738,10,FALSE)))</f>
        <v xml:space="preserve"> </v>
      </c>
    </row>
    <row r="65" spans="1:14">
      <c r="A65" s="34" t="str">
        <f>IF(ISERROR(VLOOKUP(TRIM(B65),ALL!$B$1:$U$2738,3,FALSE)),"(unc)",VLOOKUP(TRIM(B65),ALL!$B$1:$U$2738,3,FALSE))</f>
        <v>(unc)</v>
      </c>
      <c r="B65" s="99" t="s">
        <v>6235</v>
      </c>
      <c r="C65" s="10" t="s">
        <v>6849</v>
      </c>
      <c r="D65" s="224">
        <f>VLOOKUP(TRIM(B65),BirthdateDraft!$A$1:$M$9000,2,FALSE)</f>
        <v>34710</v>
      </c>
      <c r="E65" s="203" t="str">
        <f>VLOOKUP(TRIM(B65),BirthdateDraft!$A$1:$M$9865,3,FALSE)</f>
        <v>17/1 (5)</v>
      </c>
      <c r="F65" s="209"/>
      <c r="G65" s="34" t="str">
        <f>IF(ISERROR(VLOOKUP(TRIM(B65),ALL!$B$1:$U$2738,2,FALSE)),"",IF(ISERROR(VLOOKUP(TRIM(B65),ALL!$B$1:$U$2738,2,FALSE))," ",VLOOKUP(TRIM(B65),ALL!$B$1:$U$2738,2,FALSE)))</f>
        <v/>
      </c>
      <c r="H65" s="124" t="str">
        <f>IF(ISBLANK(VLOOKUP(TRIM(B65),ALL!$B$1:$V$2738,11,FALSE)),"",IF(ISERROR(VLOOKUP(TRIM(B65),ALL!$B$1:$V$2738,11,FALSE))," ",VLOOKUP(TRIM(B65),ALL!$B$1:$V$2738,11,FALSE)))</f>
        <v xml:space="preserve"> </v>
      </c>
      <c r="I65" s="34" t="str">
        <f>IF(ISBLANK(VLOOKUP(TRIM(B65),ALL!$B$1:$V$2738,5,FALSE)),"",IF(ISERROR(VLOOKUP(TRIM(B65),ALL!$B$1:$V$2738,5,FALSE))," ",VLOOKUP(TRIM(B65),ALL!$B$1:$V$2738,5,FALSE)))</f>
        <v xml:space="preserve"> </v>
      </c>
      <c r="J65" s="34" t="str">
        <f>IF(ISBLANK(VLOOKUP(TRIM(B65),ALL!$B$1:$V$2738,6,FALSE)),"",IF(ISERROR(VLOOKUP(TRIM(B65),ALL!$B$1:$V$2738,6,FALSE))," ", VLOOKUP(TRIM(B65),ALL!$B$1:$V$2738,6,FALSE)))</f>
        <v xml:space="preserve"> </v>
      </c>
      <c r="K65" s="34" t="str">
        <f>IF(ISBLANK(VLOOKUP(TRIM(B65),ALL!$B$1:$V$2738,7,FALSE)),"",IF(ISERROR(VLOOKUP(TRIM(B65),ALL!$B$1:$V$2738,7,FALSE))," ",VLOOKUP(TRIM(B65),ALL!$B$1:$V$2738,7,FALSE)))</f>
        <v xml:space="preserve"> </v>
      </c>
      <c r="L65" s="34" t="str">
        <f>IF(ISBLANK(VLOOKUP(TRIM(B65),ALL!$B$1:$V$2738,8,FALSE)),"",IF(ISERROR(VLOOKUP(TRIM(B65),ALL!$B$1:$V$2738,8,FALSE))," ",VLOOKUP(TRIM(B65),ALL!$B$1:$V$2738,8,FALSE)))</f>
        <v xml:space="preserve"> </v>
      </c>
      <c r="M65" s="34" t="str">
        <f>IF(ISBLANK(VLOOKUP(TRIM(B65),ALL!$B$1:$V$2738,9,FALSE)),"",IF(ISERROR(VLOOKUP(TRIM(B65),ALL!$B$1:$V$2738,9,FALSE))," ",VLOOKUP(TRIM(B65),ALL!$B$1:$V$2738,9,FALSE)))</f>
        <v xml:space="preserve"> </v>
      </c>
      <c r="N65" s="34" t="str">
        <f>IF(ISBLANK(VLOOKUP(TRIM(B65),ALL!$B$1:$V$2738,10,FALSE)),"",IF(ISERROR(VLOOKUP(TRIM(B65),ALL!$B$1:$V$2738,10,FALSE))," ",VLOOKUP(TRIM(B65),ALL!$B$1:$V$2738,10,FALSE)))</f>
        <v xml:space="preserve"> </v>
      </c>
    </row>
    <row r="66" spans="1:14">
      <c r="A66" s="34" t="str">
        <f>IF(ISERROR(VLOOKUP(TRIM(B66),ALL!$B$1:$U$2738,3,FALSE)),"(unc)",VLOOKUP(TRIM(B66),ALL!$B$1:$U$2738,3,FALSE))</f>
        <v>(unc)</v>
      </c>
      <c r="B66" s="99" t="s">
        <v>5709</v>
      </c>
      <c r="C66" s="10" t="s">
        <v>6849</v>
      </c>
      <c r="D66" s="224">
        <f>VLOOKUP(TRIM(B66),BirthdateDraft!$A$1:$M$9000,2,FALSE)</f>
        <v>34098</v>
      </c>
      <c r="E66" s="203" t="str">
        <f>VLOOKUP(TRIM(B66),BirthdateDraft!$A$1:$M$9865,3,FALSE)</f>
        <v>16/FA</v>
      </c>
      <c r="F66" s="209"/>
      <c r="G66" s="34" t="str">
        <f>IF(ISERROR(VLOOKUP(TRIM(B66),ALL!$B$1:$U$2738,2,FALSE)),"",IF(ISERROR(VLOOKUP(TRIM(B66),ALL!$B$1:$U$2738,2,FALSE))," ",VLOOKUP(TRIM(B66),ALL!$B$1:$U$2738,2,FALSE)))</f>
        <v/>
      </c>
      <c r="H66" s="124" t="str">
        <f>IF(ISBLANK(VLOOKUP(TRIM(B66),ALL!$B$1:$V$2738,11,FALSE)),"",IF(ISERROR(VLOOKUP(TRIM(B66),ALL!$B$1:$V$2738,11,FALSE))," ",VLOOKUP(TRIM(B66),ALL!$B$1:$V$2738,11,FALSE)))</f>
        <v xml:space="preserve"> </v>
      </c>
      <c r="I66" s="34" t="str">
        <f>IF(ISBLANK(VLOOKUP(TRIM(B66),ALL!$B$1:$V$2738,5,FALSE)),"",IF(ISERROR(VLOOKUP(TRIM(B66),ALL!$B$1:$V$2738,5,FALSE))," ",VLOOKUP(TRIM(B66),ALL!$B$1:$V$2738,5,FALSE)))</f>
        <v xml:space="preserve"> </v>
      </c>
      <c r="J66" s="34" t="str">
        <f>IF(ISBLANK(VLOOKUP(TRIM(B66),ALL!$B$1:$V$2738,6,FALSE)),"",IF(ISERROR(VLOOKUP(TRIM(B66),ALL!$B$1:$V$2738,6,FALSE))," ", VLOOKUP(TRIM(B66),ALL!$B$1:$V$2738,6,FALSE)))</f>
        <v xml:space="preserve"> </v>
      </c>
      <c r="K66" s="34" t="str">
        <f>IF(ISBLANK(VLOOKUP(TRIM(B66),ALL!$B$1:$V$2738,7,FALSE)),"",IF(ISERROR(VLOOKUP(TRIM(B66),ALL!$B$1:$V$2738,7,FALSE))," ",VLOOKUP(TRIM(B66),ALL!$B$1:$V$2738,7,FALSE)))</f>
        <v xml:space="preserve"> </v>
      </c>
      <c r="L66" s="34" t="str">
        <f>IF(ISBLANK(VLOOKUP(TRIM(B66),ALL!$B$1:$V$2738,8,FALSE)),"",IF(ISERROR(VLOOKUP(TRIM(B66),ALL!$B$1:$V$2738,8,FALSE))," ",VLOOKUP(TRIM(B66),ALL!$B$1:$V$2738,8,FALSE)))</f>
        <v xml:space="preserve"> </v>
      </c>
      <c r="M66" s="34" t="str">
        <f>IF(ISBLANK(VLOOKUP(TRIM(B66),ALL!$B$1:$V$2738,9,FALSE)),"",IF(ISERROR(VLOOKUP(TRIM(B66),ALL!$B$1:$V$2738,9,FALSE))," ",VLOOKUP(TRIM(B66),ALL!$B$1:$V$2738,9,FALSE)))</f>
        <v xml:space="preserve"> </v>
      </c>
      <c r="N66" s="34" t="str">
        <f>IF(ISBLANK(VLOOKUP(TRIM(B66),ALL!$B$1:$V$2738,10,FALSE)),"",IF(ISERROR(VLOOKUP(TRIM(B66),ALL!$B$1:$V$2738,10,FALSE))," ",VLOOKUP(TRIM(B66),ALL!$B$1:$V$2738,10,FALSE)))</f>
        <v xml:space="preserve"> </v>
      </c>
    </row>
    <row r="67" spans="1:14">
      <c r="A67" s="34" t="str">
        <f>IF(ISERROR(VLOOKUP(TRIM(B67),ALL!$B$1:$U$2738,3,FALSE)),"(unc)",VLOOKUP(TRIM(B67),ALL!$B$1:$U$2738,3,FALSE))</f>
        <v>(unc)</v>
      </c>
      <c r="B67" s="99" t="s">
        <v>6253</v>
      </c>
      <c r="C67" s="10" t="s">
        <v>6849</v>
      </c>
      <c r="D67" s="224">
        <f>VLOOKUP(TRIM(B67),BirthdateDraft!$A$1:$M$9000,2,FALSE)</f>
        <v>34657</v>
      </c>
      <c r="E67" s="203" t="str">
        <f>VLOOKUP(TRIM(B67),BirthdateDraft!$A$1:$M$9865,3,FALSE)</f>
        <v>17/1 (19)</v>
      </c>
      <c r="F67" s="209"/>
      <c r="G67" s="34" t="str">
        <f>IF(ISERROR(VLOOKUP(TRIM(B67),ALL!$B$1:$U$2738,2,FALSE)),"",IF(ISERROR(VLOOKUP(TRIM(B67),ALL!$B$1:$U$2738,2,FALSE))," ",VLOOKUP(TRIM(B67),ALL!$B$1:$U$2738,2,FALSE)))</f>
        <v/>
      </c>
      <c r="H67" s="124" t="str">
        <f>IF(ISBLANK(VLOOKUP(TRIM(B67),ALL!$B$1:$V$2738,11,FALSE)),"",IF(ISERROR(VLOOKUP(TRIM(B67),ALL!$B$1:$V$2738,11,FALSE))," ",VLOOKUP(TRIM(B67),ALL!$B$1:$V$2738,11,FALSE)))</f>
        <v xml:space="preserve"> </v>
      </c>
      <c r="I67" s="34" t="str">
        <f>IF(ISBLANK(VLOOKUP(TRIM(B67),ALL!$B$1:$V$2738,5,FALSE)),"",IF(ISERROR(VLOOKUP(TRIM(B67),ALL!$B$1:$V$2738,5,FALSE))," ",VLOOKUP(TRIM(B67),ALL!$B$1:$V$2738,5,FALSE)))</f>
        <v xml:space="preserve"> </v>
      </c>
      <c r="J67" s="34" t="str">
        <f>IF(ISBLANK(VLOOKUP(TRIM(B67),ALL!$B$1:$V$2738,6,FALSE)),"",IF(ISERROR(VLOOKUP(TRIM(B67),ALL!$B$1:$V$2738,6,FALSE))," ", VLOOKUP(TRIM(B67),ALL!$B$1:$V$2738,6,FALSE)))</f>
        <v xml:space="preserve"> </v>
      </c>
      <c r="K67" s="34" t="str">
        <f>IF(ISBLANK(VLOOKUP(TRIM(B67),ALL!$B$1:$V$2738,7,FALSE)),"",IF(ISERROR(VLOOKUP(TRIM(B67),ALL!$B$1:$V$2738,7,FALSE))," ",VLOOKUP(TRIM(B67),ALL!$B$1:$V$2738,7,FALSE)))</f>
        <v xml:space="preserve"> </v>
      </c>
      <c r="L67" s="34" t="str">
        <f>IF(ISBLANK(VLOOKUP(TRIM(B67),ALL!$B$1:$V$2738,8,FALSE)),"",IF(ISERROR(VLOOKUP(TRIM(B67),ALL!$B$1:$V$2738,8,FALSE))," ",VLOOKUP(TRIM(B67),ALL!$B$1:$V$2738,8,FALSE)))</f>
        <v xml:space="preserve"> </v>
      </c>
      <c r="M67" s="34" t="str">
        <f>IF(ISBLANK(VLOOKUP(TRIM(B67),ALL!$B$1:$V$2738,9,FALSE)),"",IF(ISERROR(VLOOKUP(TRIM(B67),ALL!$B$1:$V$2738,9,FALSE))," ",VLOOKUP(TRIM(B67),ALL!$B$1:$V$2738,9,FALSE)))</f>
        <v xml:space="preserve"> </v>
      </c>
      <c r="N67" s="34" t="str">
        <f>IF(ISBLANK(VLOOKUP(TRIM(B67),ALL!$B$1:$V$2738,10,FALSE)),"",IF(ISERROR(VLOOKUP(TRIM(B67),ALL!$B$1:$V$2738,10,FALSE))," ",VLOOKUP(TRIM(B67),ALL!$B$1:$V$2738,10,FALSE)))</f>
        <v xml:space="preserve"> </v>
      </c>
    </row>
    <row r="68" spans="1:14">
      <c r="A68" s="34" t="str">
        <f>IF(ISERROR(VLOOKUP(TRIM(B68),ALL!$B$1:$U$2738,3,FALSE)),"(unc)",VLOOKUP(TRIM(B68),ALL!$B$1:$U$2738,3,FALSE))</f>
        <v>(unc)</v>
      </c>
      <c r="B68" s="99" t="s">
        <v>6259</v>
      </c>
      <c r="C68" s="10" t="s">
        <v>6849</v>
      </c>
      <c r="D68" s="224">
        <f>VLOOKUP(TRIM(B68),BirthdateDraft!$A$1:$M$9000,2,FALSE)</f>
        <v>33716</v>
      </c>
      <c r="E68" s="203" t="str">
        <f>VLOOKUP(TRIM(B68),BirthdateDraft!$A$1:$M$9865,3,FALSE)</f>
        <v>15/FA</v>
      </c>
      <c r="F68" s="209"/>
      <c r="G68" s="34" t="str">
        <f>IF(ISERROR(VLOOKUP(TRIM(B68),ALL!$B$1:$U$2738,2,FALSE)),"",IF(ISERROR(VLOOKUP(TRIM(B68),ALL!$B$1:$U$2738,2,FALSE))," ",VLOOKUP(TRIM(B68),ALL!$B$1:$U$2738,2,FALSE)))</f>
        <v/>
      </c>
      <c r="H68" s="124" t="str">
        <f>IF(ISBLANK(VLOOKUP(TRIM(B68),ALL!$B$1:$V$2738,11,FALSE)),"",IF(ISERROR(VLOOKUP(TRIM(B68),ALL!$B$1:$V$2738,11,FALSE))," ",VLOOKUP(TRIM(B68),ALL!$B$1:$V$2738,11,FALSE)))</f>
        <v xml:space="preserve"> </v>
      </c>
      <c r="I68" s="34" t="str">
        <f>IF(ISBLANK(VLOOKUP(TRIM(B68),ALL!$B$1:$V$2738,5,FALSE)),"",IF(ISERROR(VLOOKUP(TRIM(B68),ALL!$B$1:$V$2738,5,FALSE))," ",VLOOKUP(TRIM(B68),ALL!$B$1:$V$2738,5,FALSE)))</f>
        <v xml:space="preserve"> </v>
      </c>
      <c r="J68" s="34" t="str">
        <f>IF(ISBLANK(VLOOKUP(TRIM(B68),ALL!$B$1:$V$2738,6,FALSE)),"",IF(ISERROR(VLOOKUP(TRIM(B68),ALL!$B$1:$V$2738,6,FALSE))," ", VLOOKUP(TRIM(B68),ALL!$B$1:$V$2738,6,FALSE)))</f>
        <v xml:space="preserve"> </v>
      </c>
      <c r="K68" s="34" t="str">
        <f>IF(ISBLANK(VLOOKUP(TRIM(B68),ALL!$B$1:$V$2738,7,FALSE)),"",IF(ISERROR(VLOOKUP(TRIM(B68),ALL!$B$1:$V$2738,7,FALSE))," ",VLOOKUP(TRIM(B68),ALL!$B$1:$V$2738,7,FALSE)))</f>
        <v xml:space="preserve"> </v>
      </c>
      <c r="L68" s="34" t="str">
        <f>IF(ISBLANK(VLOOKUP(TRIM(B68),ALL!$B$1:$V$2738,8,FALSE)),"",IF(ISERROR(VLOOKUP(TRIM(B68),ALL!$B$1:$V$2738,8,FALSE))," ",VLOOKUP(TRIM(B68),ALL!$B$1:$V$2738,8,FALSE)))</f>
        <v xml:space="preserve"> </v>
      </c>
      <c r="M68" s="34" t="str">
        <f>IF(ISBLANK(VLOOKUP(TRIM(B68),ALL!$B$1:$V$2738,9,FALSE)),"",IF(ISERROR(VLOOKUP(TRIM(B68),ALL!$B$1:$V$2738,9,FALSE))," ",VLOOKUP(TRIM(B68),ALL!$B$1:$V$2738,9,FALSE)))</f>
        <v xml:space="preserve"> </v>
      </c>
      <c r="N68" s="34" t="str">
        <f>IF(ISBLANK(VLOOKUP(TRIM(B68),ALL!$B$1:$V$2738,10,FALSE)),"",IF(ISERROR(VLOOKUP(TRIM(B68),ALL!$B$1:$V$2738,10,FALSE))," ",VLOOKUP(TRIM(B68),ALL!$B$1:$V$2738,10,FALSE)))</f>
        <v xml:space="preserve"> </v>
      </c>
    </row>
    <row r="69" spans="1:14">
      <c r="A69" s="34" t="str">
        <f>IF(ISERROR(VLOOKUP(TRIM(B69),ALL!$B$1:$U$2738,3,FALSE)),"(unc)",VLOOKUP(TRIM(B69),ALL!$B$1:$U$2738,3,FALSE))</f>
        <v>G @ TE</v>
      </c>
      <c r="B69" s="99" t="s">
        <v>5187</v>
      </c>
      <c r="C69" s="10" t="s">
        <v>6849</v>
      </c>
      <c r="D69" s="224">
        <f>VLOOKUP(TRIM(B69),BirthdateDraft!$A$1:$M$9000,2,FALSE)</f>
        <v>33727</v>
      </c>
      <c r="E69" s="203" t="str">
        <f>VLOOKUP(TRIM(B69),BirthdateDraft!$A$1:$M$9865,3,FALSE)</f>
        <v>15/4</v>
      </c>
      <c r="F69" s="209"/>
      <c r="G69" s="34" t="str">
        <f>IF(ISERROR(VLOOKUP(TRIM(B69),ALL!$B$1:$U$2738,2,FALSE)),"",IF(ISERROR(VLOOKUP(TRIM(B69),ALL!$B$1:$U$2738,2,FALSE))," ",VLOOKUP(TRIM(B69),ALL!$B$1:$U$2738,2,FALSE)))</f>
        <v>NYN</v>
      </c>
      <c r="H69" s="124" t="str">
        <f>IF(ISBLANK(VLOOKUP(TRIM(B69),ALL!$B$1:$V$2738,11,FALSE)),"",IF(ISERROR(VLOOKUP(TRIM(B69),ALL!$B$1:$V$2738,11,FALSE))," ",VLOOKUP(TRIM(B69),ALL!$B$1:$V$2738,11,FALSE)))</f>
        <v>E</v>
      </c>
      <c r="I69" s="34" t="str">
        <f>IF(ISBLANK(VLOOKUP(TRIM(B69),ALL!$B$1:$V$2738,5,FALSE)),"",IF(ISERROR(VLOOKUP(TRIM(B69),ALL!$B$1:$V$2738,5,FALSE))," ",VLOOKUP(TRIM(B69),ALL!$B$1:$V$2738,5,FALSE)))</f>
        <v/>
      </c>
      <c r="J69" s="34" t="str">
        <f>IF(ISBLANK(VLOOKUP(TRIM(B69),ALL!$B$1:$V$2738,6,FALSE)),"",IF(ISERROR(VLOOKUP(TRIM(B69),ALL!$B$1:$V$2738,6,FALSE))," ", VLOOKUP(TRIM(B69),ALL!$B$1:$V$2738,6,FALSE)))</f>
        <v/>
      </c>
      <c r="K69" s="34" t="str">
        <f>IF(ISBLANK(VLOOKUP(TRIM(B69),ALL!$B$1:$V$2738,7,FALSE)),"",IF(ISERROR(VLOOKUP(TRIM(B69),ALL!$B$1:$V$2738,7,FALSE))," ",VLOOKUP(TRIM(B69),ALL!$B$1:$V$2738,7,FALSE)))</f>
        <v/>
      </c>
      <c r="L69" s="34">
        <f>IF(ISBLANK(VLOOKUP(TRIM(B69),ALL!$B$1:$V$2738,8,FALSE)),"",IF(ISERROR(VLOOKUP(TRIM(B69),ALL!$B$1:$V$2738,8,FALSE))," ",VLOOKUP(TRIM(B69),ALL!$B$1:$V$2738,8,FALSE)))</f>
        <v>0</v>
      </c>
      <c r="M69" s="34" t="str">
        <f>IF(ISBLANK(VLOOKUP(TRIM(B69),ALL!$B$1:$V$2738,9,FALSE)),"",IF(ISERROR(VLOOKUP(TRIM(B69),ALL!$B$1:$V$2738,9,FALSE))," ",VLOOKUP(TRIM(B69),ALL!$B$1:$V$2738,9,FALSE)))</f>
        <v/>
      </c>
      <c r="N69" s="34">
        <f>IF(ISBLANK(VLOOKUP(TRIM(B69),ALL!$B$1:$V$2738,10,FALSE)),"",IF(ISERROR(VLOOKUP(TRIM(B69),ALL!$B$1:$V$2738,10,FALSE))," ",VLOOKUP(TRIM(B69),ALL!$B$1:$V$2738,10,FALSE)))</f>
        <v>0</v>
      </c>
    </row>
    <row r="70" spans="1:14">
      <c r="A70" s="34" t="str">
        <f>IF(ISERROR(VLOOKUP(TRIM(B70),ALL!$B$1:$U$2738,3,FALSE)),"(unc)",VLOOKUP(TRIM(B70),ALL!$B$1:$U$2738,3,FALSE))</f>
        <v>(unc)</v>
      </c>
      <c r="B70" s="99" t="s">
        <v>5216</v>
      </c>
      <c r="C70" s="10" t="s">
        <v>6849</v>
      </c>
      <c r="D70" s="224">
        <f>VLOOKUP(TRIM(B70),BirthdateDraft!$A$1:$M$9000,2,FALSE)</f>
        <v>34176</v>
      </c>
      <c r="E70" s="203" t="str">
        <f>VLOOKUP(TRIM(B70),BirthdateDraft!$A$1:$M$9865,3,FALSE)</f>
        <v>15/FA</v>
      </c>
      <c r="F70" s="209"/>
      <c r="G70" s="34" t="str">
        <f>IF(ISERROR(VLOOKUP(TRIM(B70),ALL!$B$1:$U$2738,2,FALSE)),"",IF(ISERROR(VLOOKUP(TRIM(B70),ALL!$B$1:$U$2738,2,FALSE))," ",VLOOKUP(TRIM(B70),ALL!$B$1:$U$2738,2,FALSE)))</f>
        <v/>
      </c>
      <c r="H70" s="124" t="str">
        <f>IF(ISBLANK(VLOOKUP(TRIM(B70),ALL!$B$1:$V$2738,11,FALSE)),"",IF(ISERROR(VLOOKUP(TRIM(B70),ALL!$B$1:$V$2738,11,FALSE))," ",VLOOKUP(TRIM(B70),ALL!$B$1:$V$2738,11,FALSE)))</f>
        <v xml:space="preserve"> </v>
      </c>
      <c r="I70" s="34" t="str">
        <f>IF(ISBLANK(VLOOKUP(TRIM(B70),ALL!$B$1:$V$2738,5,FALSE)),"",IF(ISERROR(VLOOKUP(TRIM(B70),ALL!$B$1:$V$2738,5,FALSE))," ",VLOOKUP(TRIM(B70),ALL!$B$1:$V$2738,5,FALSE)))</f>
        <v xml:space="preserve"> </v>
      </c>
      <c r="J70" s="34" t="str">
        <f>IF(ISBLANK(VLOOKUP(TRIM(B70),ALL!$B$1:$V$2738,6,FALSE)),"",IF(ISERROR(VLOOKUP(TRIM(B70),ALL!$B$1:$V$2738,6,FALSE))," ", VLOOKUP(TRIM(B70),ALL!$B$1:$V$2738,6,FALSE)))</f>
        <v xml:space="preserve"> </v>
      </c>
      <c r="K70" s="34" t="str">
        <f>IF(ISBLANK(VLOOKUP(TRIM(B70),ALL!$B$1:$V$2738,7,FALSE)),"",IF(ISERROR(VLOOKUP(TRIM(B70),ALL!$B$1:$V$2738,7,FALSE))," ",VLOOKUP(TRIM(B70),ALL!$B$1:$V$2738,7,FALSE)))</f>
        <v xml:space="preserve"> </v>
      </c>
      <c r="L70" s="34" t="str">
        <f>IF(ISBLANK(VLOOKUP(TRIM(B70),ALL!$B$1:$V$2738,8,FALSE)),"",IF(ISERROR(VLOOKUP(TRIM(B70),ALL!$B$1:$V$2738,8,FALSE))," ",VLOOKUP(TRIM(B70),ALL!$B$1:$V$2738,8,FALSE)))</f>
        <v xml:space="preserve"> </v>
      </c>
      <c r="M70" s="34" t="str">
        <f>IF(ISBLANK(VLOOKUP(TRIM(B70),ALL!$B$1:$V$2738,9,FALSE)),"",IF(ISERROR(VLOOKUP(TRIM(B70),ALL!$B$1:$V$2738,9,FALSE))," ",VLOOKUP(TRIM(B70),ALL!$B$1:$V$2738,9,FALSE)))</f>
        <v xml:space="preserve"> </v>
      </c>
      <c r="N70" s="34" t="str">
        <f>IF(ISBLANK(VLOOKUP(TRIM(B70),ALL!$B$1:$V$2738,10,FALSE)),"",IF(ISERROR(VLOOKUP(TRIM(B70),ALL!$B$1:$V$2738,10,FALSE))," ",VLOOKUP(TRIM(B70),ALL!$B$1:$V$2738,10,FALSE)))</f>
        <v xml:space="preserve"> </v>
      </c>
    </row>
    <row r="71" spans="1:14">
      <c r="A71" s="34" t="str">
        <f>IF(ISERROR(VLOOKUP(TRIM(B71),ALL!$B$1:$U$2738,3,FALSE)),"(unc)",VLOOKUP(TRIM(B71),ALL!$B$1:$U$2738,3,FALSE))</f>
        <v>(unc)</v>
      </c>
      <c r="B71" s="99" t="s">
        <v>184</v>
      </c>
      <c r="C71" s="10" t="s">
        <v>6849</v>
      </c>
      <c r="D71" s="224">
        <f>VLOOKUP(TRIM(B71),BirthdateDraft!$A$1:$M$9000,2,FALSE)</f>
        <v>32931</v>
      </c>
      <c r="E71" s="203" t="str">
        <f>VLOOKUP(TRIM(B71),BirthdateDraft!$A$1:$M$9865,3,FALSE)</f>
        <v>12/1 (21)</v>
      </c>
      <c r="F71" s="209"/>
      <c r="G71" s="34" t="str">
        <f>IF(ISERROR(VLOOKUP(TRIM(B71),ALL!$B$1:$U$2738,2,FALSE)),"",IF(ISERROR(VLOOKUP(TRIM(B71),ALL!$B$1:$U$2738,2,FALSE))," ",VLOOKUP(TRIM(B71),ALL!$B$1:$U$2738,2,FALSE)))</f>
        <v/>
      </c>
      <c r="H71" s="124" t="str">
        <f>IF(ISBLANK(VLOOKUP(TRIM(B71),ALL!$B$1:$V$2738,4,FALSE)),"",IF(ISERROR(VLOOKUP(TRIM(B71),ALL!$B$1:$V$2738,4,FALSE))," ",VLOOKUP(TRIM(B71),ALL!$B$1:$V$2738,4,FALSE)))</f>
        <v xml:space="preserve"> </v>
      </c>
      <c r="I71" s="34" t="str">
        <f>IF(ISBLANK(VLOOKUP(TRIM(B71),ALL!$B$1:$V$2738,5,FALSE)),"",IF(ISERROR(VLOOKUP(TRIM(B71),ALL!$B$1:$V$2738,5,FALSE))," ",VLOOKUP(TRIM(B71),ALL!$B$1:$V$2738,5,FALSE)))</f>
        <v xml:space="preserve"> </v>
      </c>
      <c r="J71" s="34" t="str">
        <f>IF(ISBLANK(VLOOKUP(TRIM(B71),ALL!$B$1:$V$2738,6,FALSE)),"",IF(ISERROR(VLOOKUP(TRIM(B71),ALL!$B$1:$V$2738,6,FALSE))," ", VLOOKUP(TRIM(B71),ALL!$B$1:$V$2738,6,FALSE)))</f>
        <v xml:space="preserve"> </v>
      </c>
      <c r="K71" s="34"/>
      <c r="L71" s="34" t="str">
        <f>IF(ISBLANK(VLOOKUP(TRIM(B71),ALL!$B$1:$V$2738,8,FALSE)),"",IF(ISERROR(VLOOKUP(TRIM(B71),ALL!$B$1:$V$2738,8,FALSE))," ",VLOOKUP(TRIM(B71),ALL!$B$1:$V$2738,8,FALSE)))</f>
        <v xml:space="preserve"> </v>
      </c>
      <c r="M71" s="34" t="str">
        <f>IF(ISBLANK(VLOOKUP(TRIM(B71),ALL!$B$1:$V$2738,9,FALSE)),"",IF(ISERROR(VLOOKUP(TRIM(B71),ALL!$B$1:$V$2738,9,FALSE))," ",VLOOKUP(TRIM(B71),ALL!$B$1:$V$2738,9,FALSE)))</f>
        <v xml:space="preserve"> </v>
      </c>
      <c r="N71" s="34" t="str">
        <f>IF(ISBLANK(VLOOKUP(TRIM(B71),ALL!$B$1:$V$2738,10,FALSE)),"",IF(ISERROR(VLOOKUP(TRIM(B71),ALL!$B$1:$V$2738,10,FALSE))," ",VLOOKUP(TRIM(B71),ALL!$B$1:$V$2738,10,FALSE)))</f>
        <v xml:space="preserve"> </v>
      </c>
    </row>
    <row r="72" spans="1:14">
      <c r="A72" s="34" t="str">
        <f>IF(ISERROR(VLOOKUP(TRIM(B72),ALL!$B$1:$U$2738,3,FALSE)),"(unc)",VLOOKUP(TRIM(B72),ALL!$B$1:$U$2738,3,FALSE))</f>
        <v>(unc)</v>
      </c>
      <c r="B72" s="99" t="s">
        <v>4472</v>
      </c>
      <c r="C72" s="10" t="s">
        <v>6849</v>
      </c>
      <c r="D72" s="224">
        <f>VLOOKUP(TRIM(B72),BirthdateDraft!$A$1:$M$9000,2,FALSE)</f>
        <v>33431</v>
      </c>
      <c r="E72" s="203" t="str">
        <f>VLOOKUP(TRIM(B72),BirthdateDraft!$A$1:$M$9865,3,FALSE)</f>
        <v>14/FA</v>
      </c>
      <c r="F72" s="209" t="s">
        <v>10697</v>
      </c>
      <c r="G72" s="34" t="str">
        <f>IF(ISERROR(VLOOKUP(TRIM(B72),ALL!$B$1:$U$2738,2,FALSE)),"",IF(ISERROR(VLOOKUP(TRIM(B72),ALL!$B$1:$U$2738,2,FALSE))," ",VLOOKUP(TRIM(B72),ALL!$B$1:$U$2738,2,FALSE)))</f>
        <v/>
      </c>
      <c r="H72" s="124" t="str">
        <f>IF(ISBLANK(VLOOKUP(TRIM(B72),ALL!$B$1:$V$2738,4,FALSE)),"",IF(ISERROR(VLOOKUP(TRIM(B72),ALL!$B$1:$V$2738,4,FALSE))," ",VLOOKUP(TRIM(B72),ALL!$B$1:$V$2738,4,FALSE)))</f>
        <v xml:space="preserve"> </v>
      </c>
      <c r="I72" s="34"/>
      <c r="J72" s="34"/>
      <c r="K72" s="34"/>
      <c r="L72" s="34"/>
      <c r="M72" s="34"/>
      <c r="N72" s="34"/>
    </row>
    <row r="73" spans="1:14">
      <c r="A73" s="34" t="str">
        <f>IF(ISERROR(VLOOKUP(TRIM(B73),ALL!$B$1:$U$2738,3,FALSE)),"(unc)",VLOOKUP(TRIM(B73),ALL!$B$1:$U$2738,3,FALSE))</f>
        <v>ILB</v>
      </c>
      <c r="B73" s="99" t="s">
        <v>6593</v>
      </c>
      <c r="C73" s="10" t="s">
        <v>6849</v>
      </c>
      <c r="D73" s="224">
        <f>VLOOKUP(TRIM(B73),BirthdateDraft!$A$1:$M$9000,2,FALSE)</f>
        <v>34603</v>
      </c>
      <c r="E73" s="203" t="str">
        <f>VLOOKUP(TRIM(B73),BirthdateDraft!$A$1:$M$9865,3,FALSE)</f>
        <v>17/FA</v>
      </c>
      <c r="F73" s="209" t="s">
        <v>8295</v>
      </c>
      <c r="G73" s="34" t="str">
        <f>IF(ISERROR(VLOOKUP(TRIM(B73),ALL!$B$1:$U$2738,2,FALSE)),"",IF(ISERROR(VLOOKUP(TRIM(B73),ALL!$B$1:$U$2738,2,FALSE))," ",VLOOKUP(TRIM(B73),ALL!$B$1:$U$2738,2,FALSE)))</f>
        <v>GBN</v>
      </c>
      <c r="H73" s="124" t="str">
        <f>IF(ISBLANK(VLOOKUP(TRIM(B73),ALL!$B$1:$V$2738,4,FALSE)),"",IF(ISERROR(VLOOKUP(TRIM(B73),ALL!$B$1:$V$2738,4,FALSE))," ",VLOOKUP(TRIM(B73),ALL!$B$1:$V$2738,4,FALSE)))</f>
        <v>0-0</v>
      </c>
      <c r="I73" s="34" t="str">
        <f>IF(ISBLANK(VLOOKUP(TRIM(B73),ALL!$B$1:$V$2738,5,FALSE)),"",IF(ISERROR(VLOOKUP(TRIM(B73),ALL!$B$1:$V$2738,5,FALSE))," ",VLOOKUP(TRIM(B73),ALL!$B$1:$V$2738,5,FALSE)))</f>
        <v/>
      </c>
      <c r="J73" s="34">
        <f>IF(ISBLANK(VLOOKUP(TRIM(B73),ALL!$B$1:$V$2738,6,FALSE)),"",IF(ISERROR(VLOOKUP(TRIM(B73),ALL!$B$1:$V$2738,6,FALSE))," ", VLOOKUP(TRIM(B73),ALL!$B$1:$V$2738,6,FALSE)))</f>
        <v>0</v>
      </c>
      <c r="K73" s="34"/>
      <c r="L73" s="34"/>
      <c r="M73" s="34"/>
      <c r="N73" s="34"/>
    </row>
    <row r="74" spans="1:14">
      <c r="A74" s="34" t="str">
        <f>IF(ISERROR(VLOOKUP(TRIM(B74),ALL!$B$1:$U$2738,3,FALSE)),"(unc)",VLOOKUP(TRIM(B74),ALL!$B$1:$U$2738,3,FALSE))</f>
        <v>(unc)</v>
      </c>
      <c r="B74" s="99" t="s">
        <v>8947</v>
      </c>
      <c r="C74" s="10" t="s">
        <v>6849</v>
      </c>
      <c r="D74" s="224">
        <f>VLOOKUP(TRIM(B74),BirthdateDraft!$A$1:$M$9000,2,FALSE)</f>
        <v>35551</v>
      </c>
      <c r="E74" s="203" t="str">
        <f>VLOOKUP(TRIM(B74),BirthdateDraft!$A$1:$M$9865,3,FALSE)</f>
        <v>FA</v>
      </c>
      <c r="F74" s="209" t="s">
        <v>9720</v>
      </c>
      <c r="G74" s="34" t="str">
        <f>IF(ISERROR(VLOOKUP(TRIM(B74),ALL!$B$1:$U$2738,2,FALSE)),"",IF(ISERROR(VLOOKUP(TRIM(B74),ALL!$B$1:$U$2738,2,FALSE))," ",VLOOKUP(TRIM(B74),ALL!$B$1:$U$2738,2,FALSE)))</f>
        <v/>
      </c>
      <c r="H74" s="124" t="str">
        <f>IF(ISBLANK(VLOOKUP(TRIM(B74),ALL!$B$1:$V$2738,4,FALSE)),"",IF(ISERROR(VLOOKUP(TRIM(B74),ALL!$B$1:$V$2738,4,FALSE))," ",VLOOKUP(TRIM(B74),ALL!$B$1:$V$2738,4,FALSE)))</f>
        <v xml:space="preserve"> </v>
      </c>
      <c r="I74" s="34" t="str">
        <f>IF(ISBLANK(VLOOKUP(TRIM(B74),ALL!$B$1:$V$2738,5,FALSE)),"",IF(ISERROR(VLOOKUP(TRIM(B74),ALL!$B$1:$V$2738,5,FALSE))," ",VLOOKUP(TRIM(B74),ALL!$B$1:$V$2738,5,FALSE)))</f>
        <v xml:space="preserve"> </v>
      </c>
      <c r="J74" s="34" t="str">
        <f>IF(ISBLANK(VLOOKUP(TRIM(B74),ALL!$B$1:$V$2738,6,FALSE)),"",IF(ISERROR(VLOOKUP(TRIM(B74),ALL!$B$1:$V$2738,6,FALSE))," ", VLOOKUP(TRIM(B74),ALL!$B$1:$V$2738,6,FALSE)))</f>
        <v xml:space="preserve"> </v>
      </c>
      <c r="K74" s="34"/>
      <c r="L74" s="34"/>
      <c r="M74" s="34"/>
      <c r="N74" s="34"/>
    </row>
    <row r="75" spans="1:14">
      <c r="A75" s="34" t="str">
        <f>IF(ISERROR(VLOOKUP(TRIM(B75),ALL!$B$1:$U$2738,3,FALSE)),"(unc)",VLOOKUP(TRIM(B75),ALL!$B$1:$U$2738,3,FALSE))</f>
        <v>(unc)</v>
      </c>
      <c r="B75" s="99" t="s">
        <v>6703</v>
      </c>
      <c r="C75" s="10" t="s">
        <v>6849</v>
      </c>
      <c r="D75" s="224">
        <f>VLOOKUP(TRIM('Team Rosters'!B405),BirthdateDraft!$A$1:$M$9000,2,FALSE)</f>
        <v>34363</v>
      </c>
      <c r="E75" s="203" t="str">
        <f>VLOOKUP(TRIM('Team Rosters'!B405),BirthdateDraft!$A$1:$M$9865,3,FALSE)</f>
        <v>16/FA</v>
      </c>
      <c r="F75" s="209"/>
      <c r="G75" s="34" t="str">
        <f>IF(ISERROR(VLOOKUP(TRIM('Team Rosters'!B405),ALL!$B$1:$U$2738,2,FALSE)),"",IF(ISERROR(VLOOKUP(TRIM('Team Rosters'!B405),ALL!$B$1:$U$2738,2,FALSE))," ",VLOOKUP(TRIM('Team Rosters'!B405),ALL!$B$1:$U$2738,2,FALSE)))</f>
        <v>HOA</v>
      </c>
      <c r="H75" s="124"/>
      <c r="I75" s="34"/>
      <c r="J75" s="34"/>
      <c r="K75" s="34"/>
      <c r="L75" s="34"/>
      <c r="M75" s="34"/>
      <c r="N75" s="34"/>
    </row>
    <row r="76" spans="1:14">
      <c r="A76" s="34" t="str">
        <f>IF(ISERROR(VLOOKUP(TRIM(B76),ALL!$B$1:$U$2738,3,FALSE)),"(unc)",VLOOKUP(TRIM(B76),ALL!$B$1:$U$2738,3,FALSE))</f>
        <v>(unc)</v>
      </c>
      <c r="B76" s="99" t="s">
        <v>9217</v>
      </c>
      <c r="C76" s="10" t="s">
        <v>4230</v>
      </c>
      <c r="D76" s="224">
        <f>VLOOKUP(TRIM(B76),BirthdateDraft!$A$1:$M$9000,2,FALSE)</f>
        <v>36039</v>
      </c>
      <c r="E76" s="203" t="str">
        <f>VLOOKUP(TRIM(B76),BirthdateDraft!$A$1:$M$9865,3,FALSE)</f>
        <v>21/6</v>
      </c>
      <c r="F76" s="209" t="s">
        <v>8295</v>
      </c>
      <c r="G76" s="34" t="str">
        <f>IF(ISERROR(VLOOKUP(TRIM(B76),ALL!$B$1:$U$2738,2,FALSE)),"",IF(ISERROR(VLOOKUP(TRIM(B76),ALL!$B$1:$U$2738,2,FALSE))," ",VLOOKUP(TRIM(B76),ALL!$B$1:$U$2738,2,FALSE)))</f>
        <v/>
      </c>
      <c r="H76" s="124"/>
      <c r="I76" s="34"/>
      <c r="J76" s="34"/>
      <c r="K76" s="34"/>
      <c r="L76" s="34"/>
      <c r="M76" s="34"/>
      <c r="N76" s="34"/>
    </row>
    <row r="77" spans="1:14">
      <c r="A77" s="34" t="str">
        <f>IF(ISERROR(VLOOKUP(TRIM(B77),ALL!$B$1:$U$2738,3,FALSE)),"(unc)",VLOOKUP(TRIM(B77),ALL!$B$1:$U$2738,3,FALSE))</f>
        <v>(unc)</v>
      </c>
      <c r="B77" s="99" t="s">
        <v>8186</v>
      </c>
      <c r="C77" s="10" t="s">
        <v>4230</v>
      </c>
      <c r="D77" s="224">
        <f>VLOOKUP(TRIM(B77),BirthdateDraft!$A$1:$M$9000,2,FALSE)</f>
        <v>35983</v>
      </c>
      <c r="E77" s="203" t="str">
        <f>VLOOKUP(TRIM(B77),BirthdateDraft!$A$1:$M$9865,3,FALSE)</f>
        <v>20/2</v>
      </c>
      <c r="F77" s="209" t="s">
        <v>8401</v>
      </c>
      <c r="G77" s="34" t="str">
        <f>IF(ISERROR(VLOOKUP(TRIM(B77),ALL!$B$1:$U$2738,2,FALSE)),"",IF(ISERROR(VLOOKUP(TRIM(B77),ALL!$B$1:$U$2738,2,FALSE))," ",VLOOKUP(TRIM(B77),ALL!$B$1:$U$2738,2,FALSE)))</f>
        <v/>
      </c>
      <c r="H77" s="124" t="str">
        <f>IF(ISBLANK(VLOOKUP(TRIM(B77),ALL!$B$1:$V$2738,11,FALSE)),"",IF(ISERROR(VLOOKUP(TRIM(B77),ALL!$B$1:$V$2738,11,FALSE))," ",VLOOKUP(TRIM(B77),ALL!$B$1:$V$2738,11,FALSE)))</f>
        <v xml:space="preserve"> </v>
      </c>
      <c r="I77" s="34"/>
      <c r="J77" s="34"/>
      <c r="K77" s="34"/>
      <c r="L77" s="34" t="str">
        <f>IF(ISBLANK(VLOOKUP(TRIM(B77),ALL!$B$1:$V$2738,8,FALSE)),"",IF(ISERROR(VLOOKUP(TRIM(B77),ALL!$B$1:$V$2738,8,FALSE))," ",VLOOKUP(TRIM(B77),ALL!$B$1:$V$2738,8,FALSE)))</f>
        <v xml:space="preserve"> </v>
      </c>
      <c r="M77" s="34" t="str">
        <f>IF(ISBLANK(VLOOKUP(TRIM(B77),ALL!$B$1:$V$2738,9,FALSE)),"",IF(ISERROR(VLOOKUP(TRIM(B77),ALL!$B$1:$V$2738,9,FALSE))," ",VLOOKUP(TRIM(B77),ALL!$B$1:$V$2738,9,FALSE)))</f>
        <v xml:space="preserve"> </v>
      </c>
      <c r="N77" s="34" t="str">
        <f>IF(ISBLANK(VLOOKUP(TRIM(B77),ALL!$B$1:$V$2738,10,FALSE)),"",IF(ISERROR(VLOOKUP(TRIM(B77),ALL!$B$1:$V$2738,10,FALSE))," ",VLOOKUP(TRIM(B77),ALL!$B$1:$V$2738,10,FALSE)))</f>
        <v xml:space="preserve"> </v>
      </c>
    </row>
    <row r="78" spans="1:14">
      <c r="A78" s="34" t="str">
        <f>IF(ISERROR(VLOOKUP(TRIM(B78),ALL!$B$1:$U$2738,3,FALSE)),"(unc)",VLOOKUP(TRIM(B78),ALL!$B$1:$U$2738,3,FALSE))</f>
        <v>(unc)</v>
      </c>
      <c r="B78" s="99" t="s">
        <v>5200</v>
      </c>
      <c r="C78" s="10" t="s">
        <v>4230</v>
      </c>
      <c r="D78" s="224">
        <f>VLOOKUP(TRIM(B78),BirthdateDraft!$A$1:$M$9000,2,FALSE)</f>
        <v>33892</v>
      </c>
      <c r="E78" s="203" t="str">
        <f>VLOOKUP(TRIM(B78),BirthdateDraft!$A$1:$M$9865,3,FALSE)</f>
        <v>15/3</v>
      </c>
      <c r="F78" s="209"/>
      <c r="G78" s="34" t="str">
        <f>IF(ISERROR(VLOOKUP(TRIM(B78),ALL!$B$1:$U$2738,2,FALSE)),"",IF(ISERROR(VLOOKUP(TRIM(B78),ALL!$B$1:$U$2738,2,FALSE))," ",VLOOKUP(TRIM(B78),ALL!$B$1:$U$2738,2,FALSE)))</f>
        <v/>
      </c>
      <c r="H78" s="124" t="str">
        <f>IF(ISBLANK(VLOOKUP(TRIM(B78),ALL!$B$1:$V$2738,11,FALSE)),"",IF(ISERROR(VLOOKUP(TRIM(B78),ALL!$B$1:$V$2738,11,FALSE))," ",VLOOKUP(TRIM(B78),ALL!$B$1:$V$2738,11,FALSE)))</f>
        <v xml:space="preserve"> </v>
      </c>
      <c r="I78" s="34" t="str">
        <f>IF(ISBLANK(VLOOKUP(TRIM(B78),ALL!$B$1:$V$2738,5,FALSE)),"",IF(ISERROR(VLOOKUP(TRIM(B78),ALL!$B$1:$V$2738,5,FALSE))," ",VLOOKUP(TRIM(B78),ALL!$B$1:$V$2738,5,FALSE)))</f>
        <v xml:space="preserve"> </v>
      </c>
      <c r="J78" s="34" t="str">
        <f>IF(ISBLANK(VLOOKUP(TRIM(B78),ALL!$B$1:$V$2738,6,FALSE)),"",IF(ISERROR(VLOOKUP(TRIM(B78),ALL!$B$1:$V$2738,6,FALSE))," ", VLOOKUP(TRIM(B78),ALL!$B$1:$V$2738,6,FALSE)))</f>
        <v xml:space="preserve"> </v>
      </c>
      <c r="K78" s="34" t="str">
        <f>IF(ISBLANK(VLOOKUP(TRIM(B78),ALL!$B$1:$V$2738,7,FALSE)),"",IF(ISERROR(VLOOKUP(TRIM(B78),ALL!$B$1:$V$2738,7,FALSE))," ",VLOOKUP(TRIM(B78),ALL!$B$1:$V$2738,7,FALSE)))</f>
        <v xml:space="preserve"> </v>
      </c>
      <c r="L78" s="34" t="str">
        <f>IF(ISBLANK(VLOOKUP(TRIM(B78),ALL!$B$1:$V$2738,8,FALSE)),"",IF(ISERROR(VLOOKUP(TRIM(B78),ALL!$B$1:$V$2738,8,FALSE))," ",VLOOKUP(TRIM(B78),ALL!$B$1:$V$2738,8,FALSE)))</f>
        <v xml:space="preserve"> </v>
      </c>
      <c r="M78" s="34" t="str">
        <f>IF(ISBLANK(VLOOKUP(TRIM(B78),ALL!$B$1:$V$2738,9,FALSE)),"",IF(ISERROR(VLOOKUP(TRIM(B78),ALL!$B$1:$V$2738,9,FALSE))," ",VLOOKUP(TRIM(B78),ALL!$B$1:$V$2738,9,FALSE)))</f>
        <v xml:space="preserve"> </v>
      </c>
      <c r="N78" s="34" t="str">
        <f>IF(ISBLANK(VLOOKUP(TRIM(B78),ALL!$B$1:$V$2738,10,FALSE)),"",IF(ISERROR(VLOOKUP(TRIM(B78),ALL!$B$1:$V$2738,10,FALSE))," ",VLOOKUP(TRIM(B78),ALL!$B$1:$V$2738,10,FALSE)))</f>
        <v xml:space="preserve"> </v>
      </c>
    </row>
    <row r="79" spans="1:14">
      <c r="A79" s="34" t="str">
        <f>IF(ISERROR(VLOOKUP(TRIM(B79),ALL!$B$1:$U$2738,3,FALSE)),"(unc)",VLOOKUP(TRIM(B79),ALL!$B$1:$U$2738,3,FALSE))</f>
        <v>(unc)</v>
      </c>
      <c r="B79" s="99" t="s">
        <v>9925</v>
      </c>
      <c r="C79" s="10" t="s">
        <v>4230</v>
      </c>
      <c r="D79" s="224">
        <f>VLOOKUP(TRIM(B79),BirthdateDraft!$A$1:$M$9000,2,FALSE)</f>
        <v>36221</v>
      </c>
      <c r="E79" s="203" t="str">
        <f>VLOOKUP(TRIM(B79),BirthdateDraft!$A$1:$M$9865,3,FALSE)</f>
        <v>22/6</v>
      </c>
      <c r="F79" s="209" t="s">
        <v>8295</v>
      </c>
      <c r="G79" s="34" t="str">
        <f>IF(ISERROR(VLOOKUP(TRIM(B79),ALL!$B$1:$U$2738,2,FALSE)),"",IF(ISERROR(VLOOKUP(TRIM(B79),ALL!$B$1:$U$2738,2,FALSE))," ",VLOOKUP(TRIM(B79),ALL!$B$1:$U$2738,2,FALSE)))</f>
        <v/>
      </c>
      <c r="H79" s="124" t="str">
        <f>IF(ISBLANK(VLOOKUP(TRIM(B79),ALL!$B$1:$V$2738,11,FALSE)),"",IF(ISERROR(VLOOKUP(TRIM(B79),ALL!$B$1:$V$2738,11,FALSE))," ",VLOOKUP(TRIM(B79),ALL!$B$1:$V$2738,11,FALSE)))</f>
        <v xml:space="preserve"> </v>
      </c>
      <c r="I79" s="34"/>
      <c r="J79" s="34"/>
      <c r="K79" s="34"/>
      <c r="L79" s="34"/>
      <c r="M79" s="34"/>
      <c r="N79" s="34"/>
    </row>
    <row r="80" spans="1:14">
      <c r="A80" s="34" t="str">
        <f>IF(ISERROR(VLOOKUP(TRIM(B80),ALL!$B$1:$U$2738,3,FALSE)),"(unc)",VLOOKUP(TRIM(B80),ALL!$B$1:$U$2738,3,FALSE))</f>
        <v>(unc)</v>
      </c>
      <c r="B80" s="99" t="s">
        <v>8956</v>
      </c>
      <c r="C80" s="10" t="s">
        <v>4230</v>
      </c>
      <c r="D80" s="224">
        <f>VLOOKUP(TRIM(B80),BirthdateDraft!$A$1:$M$9000,2,FALSE)</f>
        <v>35796</v>
      </c>
      <c r="E80" s="203" t="str">
        <f>VLOOKUP(TRIM(B80),BirthdateDraft!$A$1:$M$9865,3,FALSE)</f>
        <v>21/1(28)</v>
      </c>
      <c r="F80" s="209" t="s">
        <v>9339</v>
      </c>
      <c r="G80" s="34" t="str">
        <f>IF(ISERROR(VLOOKUP(TRIM(B80),ALL!$B$1:$U$2738,2,FALSE)),"",IF(ISERROR(VLOOKUP(TRIM(B80),ALL!$B$1:$U$2738,2,FALSE))," ",VLOOKUP(TRIM(B80),ALL!$B$1:$U$2738,2,FALSE)))</f>
        <v/>
      </c>
      <c r="H80" s="124" t="str">
        <f>IF(ISBLANK(VLOOKUP(TRIM(B80),ALL!$B$1:$V$2738,4,FALSE)),"",IF(ISERROR(VLOOKUP(TRIM(B80),ALL!$B$1:$V$2738,4,FALSE))," ",VLOOKUP(TRIM(B80),ALL!$B$1:$V$2738,4,FALSE)))</f>
        <v xml:space="preserve"> </v>
      </c>
      <c r="I80" s="34" t="str">
        <f>IF(ISBLANK(VLOOKUP(TRIM(B80),ALL!$B$1:$V$2738,5,FALSE)),"",IF(ISERROR(VLOOKUP(TRIM(B80),ALL!$B$1:$V$2738,5,FALSE))," ",VLOOKUP(TRIM(B80),ALL!$B$1:$V$2738,5,FALSE)))</f>
        <v xml:space="preserve"> </v>
      </c>
      <c r="J80" s="34" t="str">
        <f>IF(ISBLANK(VLOOKUP(TRIM(B80),ALL!$B$1:$V$2738,6,FALSE)),"",IF(ISERROR(VLOOKUP(TRIM(B80),ALL!$B$1:$V$2738,6,FALSE))," ", VLOOKUP(TRIM(B80),ALL!$B$1:$V$2738,6,FALSE)))</f>
        <v xml:space="preserve"> </v>
      </c>
      <c r="K80" s="34"/>
      <c r="L80" s="34"/>
      <c r="M80" s="34"/>
      <c r="N80" s="34"/>
    </row>
    <row r="81" spans="1:14">
      <c r="A81" s="34" t="str">
        <f>IF(ISERROR(VLOOKUP(TRIM(B81),ALL!$B$1:$U$2738,3,FALSE)),"(unc)",VLOOKUP(TRIM(B81),ALL!$B$1:$U$2738,3,FALSE))</f>
        <v>End $</v>
      </c>
      <c r="B81" s="99" t="s">
        <v>5471</v>
      </c>
      <c r="C81" s="10" t="s">
        <v>4230</v>
      </c>
      <c r="D81" s="224">
        <f>VLOOKUP(TRIM(B81),BirthdateDraft!$A$1:$M$9000,2,FALSE)</f>
        <v>34279</v>
      </c>
      <c r="E81" s="203" t="str">
        <f>VLOOKUP(TRIM(B81),BirthdateDraft!$A$1:$M$9865,3,FALSE)</f>
        <v>16/2</v>
      </c>
      <c r="F81" s="209"/>
      <c r="G81" s="34" t="str">
        <f>IF(ISERROR(VLOOKUP(TRIM(B81),ALL!$B$1:$U$2738,2,FALSE)),"",IF(ISERROR(VLOOKUP(TRIM(B81),ALL!$B$1:$U$2738,2,FALSE))," ",VLOOKUP(TRIM(B81),ALL!$B$1:$U$2738,2,FALSE)))</f>
        <v>MIA</v>
      </c>
      <c r="H81" s="124" t="str">
        <f>IF(ISBLANK(VLOOKUP(TRIM(B81),ALL!$B$1:$V$2738,4,FALSE)),"",IF(ISERROR(VLOOKUP(TRIM(B81),ALL!$B$1:$V$2738,4,FALSE))," ",VLOOKUP(TRIM(B81),ALL!$B$1:$V$2738,4,FALSE)))</f>
        <v>0</v>
      </c>
      <c r="I81" s="34" t="str">
        <f>IF(ISBLANK(VLOOKUP(TRIM(B81),ALL!$B$1:$V$2738,5,FALSE)),"",IF(ISERROR(VLOOKUP(TRIM(B81),ALL!$B$1:$V$2738,5,FALSE))," ",VLOOKUP(TRIM(B81),ALL!$B$1:$V$2738,5,FALSE)))</f>
        <v/>
      </c>
      <c r="J81" s="34">
        <f>IF(ISBLANK(VLOOKUP(TRIM(B81),ALL!$B$1:$V$2738,6,FALSE)),"",IF(ISERROR(VLOOKUP(TRIM(B81),ALL!$B$1:$V$2738,6,FALSE))," ", VLOOKUP(TRIM(B81),ALL!$B$1:$V$2738,6,FALSE)))</f>
        <v>4</v>
      </c>
      <c r="K81" s="34" t="str">
        <f>IF(ISBLANK(VLOOKUP(TRIM(B81),ALL!$B$1:$V$2738,7,FALSE)),"",IF(ISERROR(VLOOKUP(TRIM(B81),ALL!$B$1:$V$2738,7,FALSE))," ",VLOOKUP(TRIM(B81),ALL!$B$1:$V$2738,7,FALSE)))</f>
        <v/>
      </c>
      <c r="L81" s="34" t="str">
        <f>IF(ISBLANK(VLOOKUP(TRIM(B81),ALL!$B$1:$V$2738,8,FALSE)),"",IF(ISERROR(VLOOKUP(TRIM(B81),ALL!$B$1:$V$2738,8,FALSE))," ",VLOOKUP(TRIM(B81),ALL!$B$1:$V$2738,8,FALSE)))</f>
        <v/>
      </c>
      <c r="M81" s="34" t="str">
        <f>IF(ISBLANK(VLOOKUP(TRIM(B81),ALL!$B$1:$V$2738,9,FALSE)),"",IF(ISERROR(VLOOKUP(TRIM(B81),ALL!$B$1:$V$2738,9,FALSE))," ",VLOOKUP(TRIM(B81),ALL!$B$1:$V$2738,9,FALSE)))</f>
        <v/>
      </c>
      <c r="N81" s="34" t="str">
        <f>IF(ISBLANK(VLOOKUP(TRIM(B81),ALL!$B$1:$V$2738,10,FALSE)),"",IF(ISERROR(VLOOKUP(TRIM(B81),ALL!$B$1:$V$2738,10,FALSE))," ",VLOOKUP(TRIM(B81),ALL!$B$1:$V$2738,10,FALSE)))</f>
        <v/>
      </c>
    </row>
    <row r="82" spans="1:14">
      <c r="A82" s="34" t="str">
        <f>IF(ISERROR(VLOOKUP(TRIM(B82),ALL!$B$1:$U$2738,3,FALSE)),"(unc)",VLOOKUP(TRIM(B82),ALL!$B$1:$U$2738,3,FALSE))</f>
        <v>End $ OLB</v>
      </c>
      <c r="B82" s="99" t="s">
        <v>6108</v>
      </c>
      <c r="C82" s="10" t="s">
        <v>4230</v>
      </c>
      <c r="D82" s="224">
        <f>VLOOKUP(TRIM(B82),BirthdateDraft!$A$1:$M$9000,2,FALSE)</f>
        <v>34760</v>
      </c>
      <c r="E82" s="203" t="str">
        <f>VLOOKUP(TRIM(B82),BirthdateDraft!$A$1:$M$9865,3,FALSE)</f>
        <v>17/3</v>
      </c>
      <c r="F82" s="209"/>
      <c r="G82" s="34" t="str">
        <f>IF(ISERROR(VLOOKUP(TRIM(B82),ALL!$B$1:$U$2738,2,FALSE)),"",IF(ISERROR(VLOOKUP(TRIM(B82),ALL!$B$1:$U$2738,2,FALSE))," ",VLOOKUP(TRIM(B82),ALL!$B$1:$U$2738,2,FALSE)))</f>
        <v>JXA</v>
      </c>
      <c r="H82" s="124" t="str">
        <f>IF(ISBLANK(VLOOKUP(TRIM(B82),ALL!$B$1:$V$2738,4,FALSE)),"",IF(ISERROR(VLOOKUP(TRIM(B82),ALL!$B$1:$V$2738,4,FALSE))," ",VLOOKUP(TRIM(B82),ALL!$B$1:$V$2738,4,FALSE)))</f>
        <v>0</v>
      </c>
      <c r="I82" s="34" t="str">
        <f>IF(ISBLANK(VLOOKUP(TRIM(B82),ALL!$B$1:$V$2738,5,FALSE)),"",IF(ISERROR(VLOOKUP(TRIM(B82),ALL!$B$1:$V$2738,5,FALSE))," ",VLOOKUP(TRIM(B82),ALL!$B$1:$V$2738,5,FALSE)))</f>
        <v>0-0</v>
      </c>
      <c r="J82" s="34">
        <f>IF(ISBLANK(VLOOKUP(TRIM(B82),ALL!$B$1:$V$2738,6,FALSE)),"",IF(ISERROR(VLOOKUP(TRIM(B82),ALL!$B$1:$V$2738,6,FALSE))," ", VLOOKUP(TRIM(B82),ALL!$B$1:$V$2738,6,FALSE)))</f>
        <v>1</v>
      </c>
      <c r="K82" s="34" t="str">
        <f>IF(ISBLANK(VLOOKUP(TRIM(B82),ALL!$B$1:$V$2738,7,FALSE)),"",IF(ISERROR(VLOOKUP(TRIM(B82),ALL!$B$1:$V$2738,7,FALSE))," ",VLOOKUP(TRIM(B82),ALL!$B$1:$V$2738,7,FALSE)))</f>
        <v/>
      </c>
      <c r="L82" s="34" t="str">
        <f>IF(ISBLANK(VLOOKUP(TRIM(B82),ALL!$B$1:$V$2738,8,FALSE)),"",IF(ISERROR(VLOOKUP(TRIM(B82),ALL!$B$1:$V$2738,8,FALSE))," ",VLOOKUP(TRIM(B82),ALL!$B$1:$V$2738,8,FALSE)))</f>
        <v/>
      </c>
      <c r="M82" s="34" t="str">
        <f>IF(ISBLANK(VLOOKUP(TRIM(B82),ALL!$B$1:$V$2738,9,FALSE)),"",IF(ISERROR(VLOOKUP(TRIM(B82),ALL!$B$1:$V$2738,9,FALSE))," ",VLOOKUP(TRIM(B82),ALL!$B$1:$V$2738,9,FALSE)))</f>
        <v/>
      </c>
      <c r="N82" s="34" t="str">
        <f>IF(ISBLANK(VLOOKUP(TRIM(B82),ALL!$B$1:$V$2738,10,FALSE)),"",IF(ISERROR(VLOOKUP(TRIM(B82),ALL!$B$1:$V$2738,10,FALSE))," ",VLOOKUP(TRIM(B82),ALL!$B$1:$V$2738,10,FALSE)))</f>
        <v/>
      </c>
    </row>
    <row r="83" spans="1:14">
      <c r="A83" s="34" t="str">
        <f>IF(ISERROR(VLOOKUP(TRIM(B83),ALL!$B$1:$U$2738,3,FALSE)),"(unc)",VLOOKUP(TRIM(B83),ALL!$B$1:$U$2738,3,FALSE))</f>
        <v>OLB</v>
      </c>
      <c r="B83" s="99" t="s">
        <v>8889</v>
      </c>
      <c r="C83" s="10" t="s">
        <v>4230</v>
      </c>
      <c r="D83" s="224">
        <f>VLOOKUP(TRIM(B83),BirthdateDraft!$A$1:$M$9000,2,FALSE)</f>
        <v>36069</v>
      </c>
      <c r="E83" s="203" t="str">
        <f>VLOOKUP(TRIM(B83),BirthdateDraft!$A$1:$M$9865,3,FALSE)</f>
        <v>21/4</v>
      </c>
      <c r="F83" s="209" t="s">
        <v>9720</v>
      </c>
      <c r="G83" s="34" t="str">
        <f>IF(ISERROR(VLOOKUP(TRIM(B83),ALL!$B$1:$U$2738,2,FALSE)),"",IF(ISERROR(VLOOKUP(TRIM(B83),ALL!$B$1:$U$2738,2,FALSE))," ",VLOOKUP(TRIM(B83),ALL!$B$1:$U$2738,2,FALSE)))</f>
        <v>LAA</v>
      </c>
      <c r="H83" s="124" t="str">
        <f>IF(ISBLANK(VLOOKUP(TRIM(B83),ALL!$B$1:$V$2738,4,FALSE)),"",IF(ISERROR(VLOOKUP(TRIM(B83),ALL!$B$1:$V$2738,4,FALSE))," ",VLOOKUP(TRIM(B83),ALL!$B$1:$V$2738,4,FALSE)))</f>
        <v>0-0</v>
      </c>
      <c r="I83" s="34" t="str">
        <f>IF(ISBLANK(VLOOKUP(TRIM('ALL CUTS'!B357),ALL!$B$1:$V$2738,5,FALSE)),"",IF(ISERROR(VLOOKUP(TRIM('ALL CUTS'!B357),ALL!$B$1:$V$2738,5,FALSE))," ",VLOOKUP(TRIM('ALL CUTS'!B357),ALL!$B$1:$V$2738,5,FALSE)))</f>
        <v xml:space="preserve"> </v>
      </c>
      <c r="J83" s="34" t="str">
        <f>IF(ISBLANK(VLOOKUP(TRIM('ALL CUTS'!B357),ALL!$B$1:$V$2738,6,FALSE)),"",IF(ISERROR(VLOOKUP(TRIM('ALL CUTS'!B357),ALL!$B$1:$V$2738,6,FALSE))," ", VLOOKUP(TRIM('ALL CUTS'!B357),ALL!$B$1:$V$2738,6,FALSE)))</f>
        <v xml:space="preserve"> </v>
      </c>
      <c r="K83" s="34" t="str">
        <f>IF(ISBLANK(VLOOKUP(TRIM('ALL CUTS'!B357),ALL!$B$1:$V$2738,7,FALSE)),"",IF(ISERROR(VLOOKUP(TRIM('ALL CUTS'!B357),ALL!$B$1:$V$2738,7,FALSE))," ",VLOOKUP(TRIM('ALL CUTS'!B357),ALL!$B$1:$V$2738,7,FALSE)))</f>
        <v xml:space="preserve"> </v>
      </c>
      <c r="L83" s="34" t="str">
        <f>IF(ISBLANK(VLOOKUP(TRIM('ALL CUTS'!B357),ALL!$B$1:$V$2738,8,FALSE)),"",IF(ISERROR(VLOOKUP(TRIM('ALL CUTS'!B357),ALL!$B$1:$V$2738,8,FALSE))," ",VLOOKUP(TRIM('ALL CUTS'!B357),ALL!$B$1:$V$2738,8,FALSE)))</f>
        <v xml:space="preserve"> </v>
      </c>
      <c r="M83" s="34" t="str">
        <f>IF(ISBLANK(VLOOKUP(TRIM('ALL CUTS'!B357),ALL!$B$1:$V$2738,9,FALSE)),"",IF(ISERROR(VLOOKUP(TRIM('ALL CUTS'!B357),ALL!$B$1:$V$2738,9,FALSE))," ",VLOOKUP(TRIM('ALL CUTS'!B357),ALL!$B$1:$V$2738,9,FALSE)))</f>
        <v xml:space="preserve"> </v>
      </c>
      <c r="N83" s="34" t="str">
        <f>IF(ISBLANK(VLOOKUP(TRIM('ALL CUTS'!B357),ALL!$B$1:$V$2738,10,FALSE)),"",IF(ISERROR(VLOOKUP(TRIM('ALL CUTS'!B357),ALL!$B$1:$V$2738,10,FALSE))," ",VLOOKUP(TRIM('ALL CUTS'!B357),ALL!$B$1:$V$2738,10,FALSE)))</f>
        <v xml:space="preserve"> </v>
      </c>
    </row>
    <row r="84" spans="1:14">
      <c r="A84" s="34" t="str">
        <f>IF(ISERROR(VLOOKUP(TRIM(B84),ALL!$B$1:$U$2738,3,FALSE)),"(unc)",VLOOKUP(TRIM(B84),ALL!$B$1:$U$2738,3,FALSE))</f>
        <v>(unc)</v>
      </c>
      <c r="B84" s="99" t="s">
        <v>3430</v>
      </c>
      <c r="C84" s="10" t="s">
        <v>4801</v>
      </c>
      <c r="D84" s="224">
        <f>VLOOKUP(TRIM(B84),BirthdateDraft!$A$1:$M$9000,2,FALSE)</f>
        <v>31184</v>
      </c>
      <c r="E84" s="203" t="str">
        <f>VLOOKUP(TRIM(B84),BirthdateDraft!$A$1:$M$9865,3,FALSE)</f>
        <v>08/1 (3)</v>
      </c>
      <c r="F84" s="209" t="s">
        <v>8531</v>
      </c>
      <c r="G84" s="34" t="str">
        <f>IF(ISERROR(VLOOKUP(TRIM(B84),ALL!$B$1:$U$2738,2,FALSE)),"",IF(ISERROR(VLOOKUP(TRIM(B84),ALL!$B$1:$U$2738,2,FALSE))," ",VLOOKUP(TRIM(B84),ALL!$B$1:$U$2738,2,FALSE)))</f>
        <v/>
      </c>
      <c r="H84" s="124" t="str">
        <f>IF(ISBLANK(VLOOKUP(TRIM(B84),ALL!$B$1:$V$2738,4,FALSE)),"",IF(ISERROR(VLOOKUP(TRIM(B84),ALL!$B$1:$V$2738,4,FALSE))," ",VLOOKUP(TRIM(B84),ALL!$B$1:$V$2738,4,FALSE)))</f>
        <v xml:space="preserve"> </v>
      </c>
      <c r="I84" s="34" t="str">
        <f>IF(ISBLANK(VLOOKUP(TRIM(B84),ALL!$B$1:$V$2738,5,FALSE)),"",IF(ISERROR(VLOOKUP(TRIM(B84),ALL!$B$1:$V$2738,5,FALSE))," ",VLOOKUP(TRIM(B84),ALL!$B$1:$V$2738,5,FALSE)))</f>
        <v xml:space="preserve"> </v>
      </c>
      <c r="J84" s="34" t="str">
        <f>IF(ISBLANK(VLOOKUP(TRIM(B84),ALL!$B$1:$V$2738,6,FALSE)),"",IF(ISERROR(VLOOKUP(TRIM(B84),ALL!$B$1:$V$2738,6,FALSE))," ", VLOOKUP(TRIM(B84),ALL!$B$1:$V$2738,6,FALSE)))</f>
        <v xml:space="preserve"> </v>
      </c>
      <c r="K84" s="34" t="str">
        <f>IF(ISBLANK(VLOOKUP(TRIM(B84),ALL!$B$1:$V$2738,7,FALSE)),"",IF(ISERROR(VLOOKUP(TRIM(B84),ALL!$B$1:$V$2738,7,FALSE))," ",VLOOKUP(TRIM(B84),ALL!$B$1:$V$2738,7,FALSE)))</f>
        <v xml:space="preserve"> </v>
      </c>
      <c r="L84" s="34" t="str">
        <f>IF(ISBLANK(VLOOKUP(TRIM(B84),ALL!$B$1:$V$2738,8,FALSE)),"",IF(ISERROR(VLOOKUP(TRIM(B84),ALL!$B$1:$V$2738,8,FALSE))," ",VLOOKUP(TRIM(B84),ALL!$B$1:$V$2738,8,FALSE)))</f>
        <v xml:space="preserve"> </v>
      </c>
      <c r="M84" s="34" t="str">
        <f>IF(ISBLANK(VLOOKUP(TRIM(B84),ALL!$B$1:$V$2738,9,FALSE)),"",IF(ISERROR(VLOOKUP(TRIM(B84),ALL!$B$1:$V$2738,9,FALSE))," ",VLOOKUP(TRIM(B84),ALL!$B$1:$V$2738,9,FALSE)))</f>
        <v xml:space="preserve"> </v>
      </c>
      <c r="N84" s="34" t="str">
        <f>IF(ISBLANK(VLOOKUP(TRIM(B84),ALL!$B$1:$V$2738,10,FALSE)),"",IF(ISERROR(VLOOKUP(TRIM(B84),ALL!$B$1:$V$2738,10,FALSE))," ",VLOOKUP(TRIM(B84),ALL!$B$1:$V$2738,10,FALSE)))</f>
        <v xml:space="preserve"> </v>
      </c>
    </row>
    <row r="85" spans="1:14">
      <c r="A85" s="34" t="str">
        <f>IF(ISERROR(VLOOKUP(TRIM(B85),ALL!$B$1:$U$2738,3,FALSE)),"(unc)",VLOOKUP(TRIM(B85),ALL!$B$1:$U$2738,3,FALSE))</f>
        <v>(unc)</v>
      </c>
      <c r="B85" s="99" t="s">
        <v>9672</v>
      </c>
      <c r="C85" s="10" t="s">
        <v>4801</v>
      </c>
      <c r="D85" s="224">
        <f>VLOOKUP(TRIM(B85),BirthdateDraft!$A$1:$M$9000,2,FALSE)</f>
        <v>31660</v>
      </c>
      <c r="E85" s="203" t="str">
        <f>VLOOKUP(TRIM(B85),BirthdateDraft!$A$1:$M$9865,3,FALSE)</f>
        <v>10/3</v>
      </c>
      <c r="F85" s="209" t="s">
        <v>9644</v>
      </c>
      <c r="G85" s="34" t="str">
        <f>IF(ISERROR(VLOOKUP(TRIM(B85),ALL!$B$1:$U$2738,2,FALSE)),"",IF(ISERROR(VLOOKUP(TRIM(B85),ALL!$B$1:$U$2738,2,FALSE))," ",VLOOKUP(TRIM(B85),ALL!$B$1:$U$2738,2,FALSE)))</f>
        <v/>
      </c>
      <c r="H85" s="124"/>
      <c r="I85" s="34"/>
      <c r="J85" s="34"/>
      <c r="K85" s="34"/>
      <c r="L85" s="34" t="str">
        <f>IF(ISBLANK(VLOOKUP(TRIM(B85),ALL!$B$1:$V$2738,8,FALSE)),"",IF(ISERROR(VLOOKUP(TRIM(B85),ALL!$B$1:$V$2738,8,FALSE))," ",VLOOKUP(TRIM(B85),ALL!$B$1:$V$2738,8,FALSE)))</f>
        <v xml:space="preserve"> </v>
      </c>
      <c r="M85" s="34" t="str">
        <f>IF(ISBLANK(VLOOKUP(TRIM(B85),ALL!$B$1:$V$2738,9,FALSE)),"",IF(ISERROR(VLOOKUP(TRIM(B85),ALL!$B$1:$V$2738,9,FALSE))," ",VLOOKUP(TRIM(B85),ALL!$B$1:$V$2738,9,FALSE)))</f>
        <v xml:space="preserve"> </v>
      </c>
      <c r="N85" s="34" t="str">
        <f>IF(ISBLANK(VLOOKUP(TRIM(B85),ALL!$B$1:$V$2738,10,FALSE)),"",IF(ISERROR(VLOOKUP(TRIM(B85),ALL!$B$1:$V$2738,10,FALSE))," ",VLOOKUP(TRIM(B85),ALL!$B$1:$V$2738,10,FALSE)))</f>
        <v xml:space="preserve"> </v>
      </c>
    </row>
    <row r="86" spans="1:14">
      <c r="A86" s="34" t="str">
        <f>IF(ISERROR(VLOOKUP(TRIM(B86),ALL!$B$1:$U$2738,3,FALSE)),"(unc)",VLOOKUP(TRIM(B86),ALL!$B$1:$U$2738,3,FALSE))</f>
        <v>(unc)</v>
      </c>
      <c r="B86" s="99" t="s">
        <v>7264</v>
      </c>
      <c r="C86" s="10" t="s">
        <v>4801</v>
      </c>
      <c r="D86" s="224">
        <f>VLOOKUP(TRIM(B86),BirthdateDraft!$A$1:$M$9000,2,FALSE)</f>
        <v>34644</v>
      </c>
      <c r="E86" s="203" t="str">
        <f>VLOOKUP(TRIM(B86),BirthdateDraft!$A$1:$M$9865,3,FALSE)</f>
        <v>17/FA</v>
      </c>
      <c r="F86" s="209"/>
      <c r="G86" s="34" t="str">
        <f>IF(ISERROR(VLOOKUP(TRIM(B86),ALL!$B$1:$U$2738,2,FALSE)),"",IF(ISERROR(VLOOKUP(TRIM(B86),ALL!$B$1:$U$2738,2,FALSE))," ",VLOOKUP(TRIM(B86),ALL!$B$1:$U$2738,2,FALSE)))</f>
        <v/>
      </c>
      <c r="H86" s="124" t="str">
        <f>IF(ISBLANK(VLOOKUP(TRIM(B86),ALL!$B$1:$V$2738,4,FALSE)),"",IF(ISERROR(VLOOKUP(TRIM(B86),ALL!$B$1:$V$2738,4,FALSE))," ",VLOOKUP(TRIM(B86),ALL!$B$1:$V$2738,4,FALSE)))</f>
        <v xml:space="preserve"> </v>
      </c>
      <c r="I86" s="34" t="str">
        <f>IF(ISBLANK(VLOOKUP(TRIM(B86),ALL!$B$1:$V$2738,5,FALSE)),"",IF(ISERROR(VLOOKUP(TRIM(B86),ALL!$B$1:$V$2738,5,FALSE))," ",VLOOKUP(TRIM(B86),ALL!$B$1:$V$2738,5,FALSE)))</f>
        <v xml:space="preserve"> </v>
      </c>
      <c r="J86" s="34" t="str">
        <f>IF(ISBLANK(VLOOKUP(TRIM(B86),ALL!$B$1:$V$2738,6,FALSE)),"",IF(ISERROR(VLOOKUP(TRIM(B86),ALL!$B$1:$V$2738,6,FALSE))," ", VLOOKUP(TRIM(B86),ALL!$B$1:$V$2738,6,FALSE)))</f>
        <v xml:space="preserve"> </v>
      </c>
      <c r="K86" s="34" t="str">
        <f>IF(ISBLANK(VLOOKUP(TRIM(B86),ALL!$B$1:$V$2738,7,FALSE)),"",IF(ISERROR(VLOOKUP(TRIM(B86),ALL!$B$1:$V$2738,7,FALSE))," ",VLOOKUP(TRIM(B86),ALL!$B$1:$V$2738,7,FALSE)))</f>
        <v xml:space="preserve"> </v>
      </c>
      <c r="L86" s="34" t="str">
        <f>IF(ISBLANK(VLOOKUP(TRIM(B86),ALL!$B$1:$V$2738,8,FALSE)),"",IF(ISERROR(VLOOKUP(TRIM(B86),ALL!$B$1:$V$2738,8,FALSE))," ",VLOOKUP(TRIM(B86),ALL!$B$1:$V$2738,8,FALSE)))</f>
        <v xml:space="preserve"> </v>
      </c>
      <c r="M86" s="34" t="str">
        <f>IF(ISBLANK(VLOOKUP(TRIM(B86),ALL!$B$1:$V$2738,9,FALSE)),"",IF(ISERROR(VLOOKUP(TRIM(B86),ALL!$B$1:$V$2738,9,FALSE))," ",VLOOKUP(TRIM(B86),ALL!$B$1:$V$2738,9,FALSE)))</f>
        <v xml:space="preserve"> </v>
      </c>
      <c r="N86" s="34" t="str">
        <f>IF(ISBLANK(VLOOKUP(TRIM(B86),ALL!$B$1:$V$2738,10,FALSE)),"",IF(ISERROR(VLOOKUP(TRIM(B86),ALL!$B$1:$V$2738,10,FALSE))," ",VLOOKUP(TRIM(B86),ALL!$B$1:$V$2738,10,FALSE)))</f>
        <v xml:space="preserve"> </v>
      </c>
    </row>
    <row r="87" spans="1:14">
      <c r="A87" s="34" t="str">
        <f>IF(ISERROR(VLOOKUP(TRIM(B87),ALL!$B$1:$U$2738,3,FALSE)),"(unc)",VLOOKUP(TRIM(B87),ALL!$B$1:$U$2738,3,FALSE))</f>
        <v>(unc)</v>
      </c>
      <c r="B87" s="99" t="s">
        <v>2157</v>
      </c>
      <c r="C87" s="10" t="s">
        <v>4801</v>
      </c>
      <c r="D87" s="224">
        <f>VLOOKUP(TRIM(B87),BirthdateDraft!$A$1:$M$9000,2,FALSE)</f>
        <v>32302</v>
      </c>
      <c r="E87" s="203" t="str">
        <f>VLOOKUP(TRIM(B87),BirthdateDraft!$A$1:$M$9865,3,FALSE)</f>
        <v>10/3</v>
      </c>
      <c r="F87" s="209"/>
      <c r="G87" s="34" t="str">
        <f>IF(ISERROR(VLOOKUP(TRIM(B87),ALL!$B$1:$U$2738,2,FALSE)),"",IF(ISERROR(VLOOKUP(TRIM(B87),ALL!$B$1:$U$2738,2,FALSE))," ",VLOOKUP(TRIM(B87),ALL!$B$1:$U$2738,2,FALSE)))</f>
        <v/>
      </c>
      <c r="H87" s="124" t="str">
        <f>IF(ISBLANK(VLOOKUP(TRIM(B87),ALL!$B$1:$V$2738,4,FALSE)),"",IF(ISERROR(VLOOKUP(TRIM(B87),ALL!$B$1:$V$2738,4,FALSE))," ",VLOOKUP(TRIM(B87),ALL!$B$1:$V$2738,4,FALSE)))</f>
        <v xml:space="preserve"> </v>
      </c>
      <c r="I87" s="34" t="str">
        <f>IF(ISBLANK(VLOOKUP(TRIM(B87),ALL!$B$1:$V$2738,5,FALSE)),"",IF(ISERROR(VLOOKUP(TRIM(B87),ALL!$B$1:$V$2738,5,FALSE))," ",VLOOKUP(TRIM(B87),ALL!$B$1:$V$2738,5,FALSE)))</f>
        <v xml:space="preserve"> </v>
      </c>
      <c r="J87" s="34" t="str">
        <f>IF(ISBLANK(VLOOKUP(TRIM(B87),ALL!$B$1:$V$2738,6,FALSE)),"",IF(ISERROR(VLOOKUP(TRIM(B87),ALL!$B$1:$V$2738,6,FALSE))," ", VLOOKUP(TRIM(B87),ALL!$B$1:$V$2738,6,FALSE)))</f>
        <v xml:space="preserve"> </v>
      </c>
      <c r="K87" s="34" t="str">
        <f>IF(ISBLANK(VLOOKUP(TRIM(B87),ALL!$B$1:$V$2738,7,FALSE)),"",IF(ISERROR(VLOOKUP(TRIM(B87),ALL!$B$1:$V$2738,7,FALSE))," ",VLOOKUP(TRIM(B87),ALL!$B$1:$V$2738,7,FALSE)))</f>
        <v xml:space="preserve"> </v>
      </c>
      <c r="L87" s="34" t="str">
        <f>IF(ISBLANK(VLOOKUP(TRIM(B87),ALL!$B$1:$V$2738,8,FALSE)),"",IF(ISERROR(VLOOKUP(TRIM(B87),ALL!$B$1:$V$2738,8,FALSE))," ",VLOOKUP(TRIM(B87),ALL!$B$1:$V$2738,8,FALSE)))</f>
        <v xml:space="preserve"> </v>
      </c>
      <c r="M87" s="34" t="str">
        <f>IF(ISBLANK(VLOOKUP(TRIM(B87),ALL!$B$1:$V$2738,9,FALSE)),"",IF(ISERROR(VLOOKUP(TRIM(B87),ALL!$B$1:$V$2738,9,FALSE))," ",VLOOKUP(TRIM(B87),ALL!$B$1:$V$2738,9,FALSE)))</f>
        <v xml:space="preserve"> </v>
      </c>
      <c r="N87" s="34" t="str">
        <f>IF(ISBLANK(VLOOKUP(TRIM(B87),ALL!$B$1:$V$2738,10,FALSE)),"",IF(ISERROR(VLOOKUP(TRIM(B87),ALL!$B$1:$V$2738,10,FALSE))," ",VLOOKUP(TRIM(B87),ALL!$B$1:$V$2738,10,FALSE)))</f>
        <v xml:space="preserve"> </v>
      </c>
    </row>
    <row r="88" spans="1:14" ht="14.25" customHeight="1">
      <c r="A88" s="34" t="str">
        <f>IF(ISERROR(VLOOKUP(TRIM(B88),ALL!$B$1:$U$2738,3,FALSE)),"(unc)",VLOOKUP(TRIM(B88),ALL!$B$1:$U$2738,3,FALSE))</f>
        <v>(unc)</v>
      </c>
      <c r="B88" s="99" t="s">
        <v>4432</v>
      </c>
      <c r="C88" s="10" t="s">
        <v>4801</v>
      </c>
      <c r="D88" s="224">
        <f>VLOOKUP(TRIM(B88),BirthdateDraft!$A$1:$M$9000,2,FALSE)</f>
        <v>33413</v>
      </c>
      <c r="E88" s="203" t="str">
        <f>VLOOKUP(TRIM(B88),BirthdateDraft!$A$1:$M$9865,3,FALSE)</f>
        <v>14/5</v>
      </c>
      <c r="F88" s="209"/>
      <c r="G88" s="34" t="str">
        <f>IF(ISERROR(VLOOKUP(TRIM(B88),ALL!$B$1:$U$2738,2,FALSE)),"",IF(ISERROR(VLOOKUP(TRIM(B88),ALL!$B$1:$U$2738,2,FALSE))," ",VLOOKUP(TRIM(B88),ALL!$B$1:$U$2738,2,FALSE)))</f>
        <v/>
      </c>
      <c r="H88" s="124" t="str">
        <f>IF(ISBLANK(VLOOKUP(TRIM(B88),ALL!$B$1:$V$2738,4,FALSE)),"",IF(ISERROR(VLOOKUP(TRIM(B88),ALL!$B$1:$V$2738,4,FALSE))," ",VLOOKUP(TRIM(B88),ALL!$B$1:$V$2738,4,FALSE)))</f>
        <v xml:space="preserve"> </v>
      </c>
      <c r="I88" s="34" t="str">
        <f>IF(ISBLANK(VLOOKUP(TRIM(B88),ALL!$B$1:$V$2738,5,FALSE)),"",IF(ISERROR(VLOOKUP(TRIM(B88),ALL!$B$1:$V$2738,5,FALSE))," ",VLOOKUP(TRIM(B88),ALL!$B$1:$V$2738,5,FALSE)))</f>
        <v xml:space="preserve"> </v>
      </c>
      <c r="J88" s="34" t="str">
        <f>IF(ISBLANK(VLOOKUP(TRIM(B88),ALL!$B$1:$V$2738,6,FALSE)),"",IF(ISERROR(VLOOKUP(TRIM(B88),ALL!$B$1:$V$2738,6,FALSE))," ", VLOOKUP(TRIM(B88),ALL!$B$1:$V$2738,6,FALSE)))</f>
        <v xml:space="preserve"> </v>
      </c>
      <c r="K88" s="34" t="str">
        <f>IF(ISBLANK(VLOOKUP(TRIM(B88),ALL!$B$1:$V$2738,7,FALSE)),"",IF(ISERROR(VLOOKUP(TRIM(B88),ALL!$B$1:$V$2738,7,FALSE))," ",VLOOKUP(TRIM(B88),ALL!$B$1:$V$2738,7,FALSE)))</f>
        <v xml:space="preserve"> </v>
      </c>
      <c r="L88" s="34" t="str">
        <f>IF(ISBLANK(VLOOKUP(TRIM(B88),ALL!$B$1:$V$2738,8,FALSE)),"",IF(ISERROR(VLOOKUP(TRIM(B88),ALL!$B$1:$V$2738,8,FALSE))," ",VLOOKUP(TRIM(B88),ALL!$B$1:$V$2738,8,FALSE)))</f>
        <v xml:space="preserve"> </v>
      </c>
      <c r="M88" s="34" t="str">
        <f>IF(ISBLANK(VLOOKUP(TRIM(B88),ALL!$B$1:$V$2738,9,FALSE)),"",IF(ISERROR(VLOOKUP(TRIM(B88),ALL!$B$1:$V$2738,9,FALSE))," ",VLOOKUP(TRIM(B88),ALL!$B$1:$V$2738,9,FALSE)))</f>
        <v xml:space="preserve"> </v>
      </c>
      <c r="N88" s="34" t="str">
        <f>IF(ISBLANK(VLOOKUP(TRIM(B88),ALL!$B$1:$V$2738,10,FALSE)),"",IF(ISERROR(VLOOKUP(TRIM(B88),ALL!$B$1:$V$2738,10,FALSE))," ",VLOOKUP(TRIM(B88),ALL!$B$1:$V$2738,10,FALSE)))</f>
        <v xml:space="preserve"> </v>
      </c>
    </row>
    <row r="89" spans="1:14">
      <c r="A89" s="34" t="str">
        <f>IF(ISERROR(VLOOKUP(TRIM(B89),ALL!$B$1:$U$2738,3,FALSE)),"(unc)",VLOOKUP(TRIM(B89),ALL!$B$1:$U$2738,3,FALSE))</f>
        <v>(unc)</v>
      </c>
      <c r="B89" s="99" t="s">
        <v>8964</v>
      </c>
      <c r="C89" s="10" t="s">
        <v>4801</v>
      </c>
      <c r="D89" s="224">
        <f>VLOOKUP(TRIM(B89),BirthdateDraft!$A$1:$M$9000,2,FALSE)</f>
        <v>35735</v>
      </c>
      <c r="E89" s="203" t="str">
        <f>VLOOKUP(TRIM(B89),BirthdateDraft!$A$1:$M$9865,3,FALSE)</f>
        <v>21/3</v>
      </c>
      <c r="F89" s="209" t="s">
        <v>9612</v>
      </c>
      <c r="G89" s="34" t="str">
        <f>IF(ISERROR(VLOOKUP(TRIM(B89),ALL!$B$1:$U$2738,2,FALSE)),"",IF(ISERROR(VLOOKUP(TRIM(B89),ALL!$B$1:$U$2738,2,FALSE))," ",VLOOKUP(TRIM(B89),ALL!$B$1:$U$2738,2,FALSE)))</f>
        <v/>
      </c>
      <c r="H89" s="124" t="str">
        <f>IF(ISBLANK(VLOOKUP(TRIM(B89),ALL!$B$1:$V$2738,4,FALSE)),"",IF(ISERROR(VLOOKUP(TRIM(B89),ALL!$B$1:$V$2738,4,FALSE))," ",VLOOKUP(TRIM(B89),ALL!$B$1:$V$2738,4,FALSE)))</f>
        <v xml:space="preserve"> </v>
      </c>
      <c r="I89" s="34"/>
      <c r="J89" s="34"/>
      <c r="K89" s="34"/>
      <c r="L89" s="34" t="str">
        <f>IF(ISBLANK(VLOOKUP(TRIM(B89),ALL!$B$1:$V$2738,8,FALSE)),"",IF(ISERROR(VLOOKUP(TRIM(B89),ALL!$B$1:$V$2738,8,FALSE))," ",VLOOKUP(TRIM(B89),ALL!$B$1:$V$2738,8,FALSE)))</f>
        <v xml:space="preserve"> </v>
      </c>
      <c r="M89" s="34" t="str">
        <f>IF(ISBLANK(VLOOKUP(TRIM(B89),ALL!$B$1:$V$2738,9,FALSE)),"",IF(ISERROR(VLOOKUP(TRIM(B89),ALL!$B$1:$V$2738,9,FALSE))," ",VLOOKUP(TRIM(B89),ALL!$B$1:$V$2738,9,FALSE)))</f>
        <v xml:space="preserve"> </v>
      </c>
      <c r="N89" s="34" t="str">
        <f>IF(ISBLANK(VLOOKUP(TRIM(B89),ALL!$B$1:$V$2738,10,FALSE)),"",IF(ISERROR(VLOOKUP(TRIM(B89),ALL!$B$1:$V$2738,10,FALSE))," ",VLOOKUP(TRIM(B89),ALL!$B$1:$V$2738,10,FALSE)))</f>
        <v xml:space="preserve"> </v>
      </c>
    </row>
    <row r="90" spans="1:14">
      <c r="A90" s="34" t="str">
        <f>IF(ISERROR(VLOOKUP(TRIM(B90),ALL!$B$1:$U$2738,3,FALSE)),"(unc)",VLOOKUP(TRIM(B90),ALL!$B$1:$U$2738,3,FALSE))</f>
        <v>(unc)</v>
      </c>
      <c r="B90" s="99" t="s">
        <v>9051</v>
      </c>
      <c r="C90" s="10" t="s">
        <v>4801</v>
      </c>
      <c r="D90" s="224">
        <f>VLOOKUP(TRIM(B90),BirthdateDraft!$A$1:$M$9000,2,FALSE)</f>
        <v>35582</v>
      </c>
      <c r="E90" s="203" t="str">
        <f>VLOOKUP(TRIM(B90),BirthdateDraft!$A$1:$M$9865,3,FALSE)</f>
        <v>21/7</v>
      </c>
      <c r="F90" s="209" t="s">
        <v>10754</v>
      </c>
      <c r="G90" s="34" t="str">
        <f>IF(ISERROR(VLOOKUP(TRIM(B90),ALL!$B$1:$U$2738,2,FALSE)),"",IF(ISERROR(VLOOKUP(TRIM(B90),ALL!$B$1:$U$2738,2,FALSE))," ",VLOOKUP(TRIM(B90),ALL!$B$1:$U$2738,2,FALSE)))</f>
        <v/>
      </c>
      <c r="H90" s="124" t="str">
        <f>IF(ISBLANK(VLOOKUP(TRIM(B90),ALL!$B$1:$V$2738,11,FALSE)),"",IF(ISERROR(VLOOKUP(TRIM(B90),ALL!$B$1:$V$2738,11,FALSE))," ",VLOOKUP(TRIM(B90),ALL!$B$1:$V$2738,11,FALSE)))</f>
        <v xml:space="preserve"> </v>
      </c>
      <c r="I90" s="34"/>
      <c r="J90" s="34"/>
      <c r="K90" s="34"/>
      <c r="L90" s="34"/>
      <c r="M90" s="34"/>
      <c r="N90" s="34"/>
    </row>
    <row r="91" spans="1:14">
      <c r="A91" s="34" t="str">
        <f>IF(ISERROR(VLOOKUP(TRIM(B91),ALL!$B$1:$U$2738,3,FALSE)),"(unc)",VLOOKUP(TRIM(B91),ALL!$B$1:$U$2738,3,FALSE))</f>
        <v>(unc)</v>
      </c>
      <c r="B91" s="99" t="s">
        <v>6587</v>
      </c>
      <c r="C91" s="10" t="s">
        <v>4801</v>
      </c>
      <c r="D91" s="224">
        <f>VLOOKUP(TRIM(B91),BirthdateDraft!$A$1:$M$9000,2,FALSE)</f>
        <v>35020</v>
      </c>
      <c r="E91" s="203" t="str">
        <f>VLOOKUP(TRIM(B91),BirthdateDraft!$A$1:$M$9865,3,FALSE)</f>
        <v>17/2</v>
      </c>
      <c r="F91" s="209"/>
      <c r="G91" s="34" t="str">
        <f>IF(ISERROR(VLOOKUP(TRIM(B91),ALL!$B$1:$U$2738,2,FALSE)),"",IF(ISERROR(VLOOKUP(TRIM(B91),ALL!$B$1:$U$2738,2,FALSE))," ",VLOOKUP(TRIM(B91),ALL!$B$1:$U$2738,2,FALSE)))</f>
        <v/>
      </c>
      <c r="H91" s="124" t="str">
        <f>IF(ISBLANK(VLOOKUP(TRIM(B91),ALL!$B$1:$V$2738,4,FALSE)),"",IF(ISERROR(VLOOKUP(TRIM(B91),ALL!$B$1:$V$2738,4,FALSE))," ",VLOOKUP(TRIM(B91),ALL!$B$1:$V$2738,4,FALSE)))</f>
        <v xml:space="preserve"> </v>
      </c>
      <c r="I91" s="34" t="str">
        <f>IF(ISBLANK(VLOOKUP(TRIM(B91),ALL!$B$1:$V$2738,5,FALSE)),"",IF(ISERROR(VLOOKUP(TRIM(B91),ALL!$B$1:$V$2738,5,FALSE))," ",VLOOKUP(TRIM(B91),ALL!$B$1:$V$2738,5,FALSE)))</f>
        <v xml:space="preserve"> </v>
      </c>
      <c r="J91" s="34" t="str">
        <f>IF(ISBLANK(VLOOKUP(TRIM(B91),ALL!$B$1:$V$2738,6,FALSE)),"",IF(ISERROR(VLOOKUP(TRIM(B91),ALL!$B$1:$V$2738,6,FALSE))," ", VLOOKUP(TRIM(B91),ALL!$B$1:$V$2738,6,FALSE)))</f>
        <v xml:space="preserve"> </v>
      </c>
      <c r="K91" s="34" t="str">
        <f>IF(ISBLANK(VLOOKUP(TRIM(B91),ALL!$B$1:$V$2738,7,FALSE)),"",IF(ISERROR(VLOOKUP(TRIM(B91),ALL!$B$1:$V$2738,7,FALSE))," ",VLOOKUP(TRIM(B91),ALL!$B$1:$V$2738,7,FALSE)))</f>
        <v xml:space="preserve"> </v>
      </c>
      <c r="L91" s="34" t="str">
        <f>IF(ISBLANK(VLOOKUP(TRIM(B91),ALL!$B$1:$V$2738,8,FALSE)),"",IF(ISERROR(VLOOKUP(TRIM(B91),ALL!$B$1:$V$2738,8,FALSE))," ",VLOOKUP(TRIM(B91),ALL!$B$1:$V$2738,8,FALSE)))</f>
        <v xml:space="preserve"> </v>
      </c>
      <c r="M91" s="34" t="str">
        <f>IF(ISBLANK(VLOOKUP(TRIM(B91),ALL!$B$1:$V$2738,9,FALSE)),"",IF(ISERROR(VLOOKUP(TRIM(B91),ALL!$B$1:$V$2738,9,FALSE))," ",VLOOKUP(TRIM(B91),ALL!$B$1:$V$2738,9,FALSE)))</f>
        <v xml:space="preserve"> </v>
      </c>
      <c r="N91" s="34" t="str">
        <f>IF(ISBLANK(VLOOKUP(TRIM(B91),ALL!$B$1:$V$2738,10,FALSE)),"",IF(ISERROR(VLOOKUP(TRIM(B91),ALL!$B$1:$V$2738,10,FALSE))," ",VLOOKUP(TRIM(B91),ALL!$B$1:$V$2738,10,FALSE)))</f>
        <v xml:space="preserve"> </v>
      </c>
    </row>
    <row r="92" spans="1:14">
      <c r="A92" s="34" t="str">
        <f>IF(ISERROR(VLOOKUP(TRIM(B92),ALL!$B$1:$U$2738,3,FALSE)),"(unc)",VLOOKUP(TRIM(B92),ALL!$B$1:$U$2738,3,FALSE))</f>
        <v>FB</v>
      </c>
      <c r="B92" s="99" t="s">
        <v>4455</v>
      </c>
      <c r="C92" s="10" t="s">
        <v>4801</v>
      </c>
      <c r="D92" s="224">
        <f>VLOOKUP(TRIM(B92),BirthdateDraft!$A$1:$M$9000,2,FALSE)</f>
        <v>33702</v>
      </c>
      <c r="E92" s="203" t="str">
        <f>VLOOKUP(TRIM(B92),BirthdateDraft!$A$1:$M$9865,3,FALSE)</f>
        <v>14/FA</v>
      </c>
      <c r="F92" s="209"/>
      <c r="G92" s="34" t="str">
        <f>IF(ISERROR(VLOOKUP(TRIM(B92),ALL!$B$1:$U$2738,2,FALSE)),"",IF(ISERROR(VLOOKUP(TRIM(B92),ALL!$B$1:$U$2738,2,FALSE))," ",VLOOKUP(TRIM(B92),ALL!$B$1:$U$2738,2,FALSE)))</f>
        <v>ATN</v>
      </c>
      <c r="H92" s="124" t="str">
        <f>IF(ISBLANK(VLOOKUP(TRIM(B92),ALL!$B$1:$V$2738,11,FALSE)),"",IF(ISERROR(VLOOKUP(TRIM(B92),ALL!$B$1:$V$2738,11,FALSE))," ",VLOOKUP(TRIM(B92),ALL!$B$1:$V$2738,11,FALSE)))</f>
        <v>D</v>
      </c>
      <c r="I92" s="34" t="str">
        <f>IF(ISBLANK(VLOOKUP(TRIM(B92),ALL!$B$1:$V$2738,5,FALSE)),"",IF(ISERROR(VLOOKUP(TRIM(B92),ALL!$B$1:$V$2738,5,FALSE))," ",VLOOKUP(TRIM(B92),ALL!$B$1:$V$2738,5,FALSE)))</f>
        <v/>
      </c>
      <c r="J92" s="34" t="str">
        <f>IF(ISBLANK(VLOOKUP(TRIM(B92),ALL!$B$1:$V$2738,6,FALSE)),"",IF(ISERROR(VLOOKUP(TRIM(B92),ALL!$B$1:$V$2738,6,FALSE))," ", VLOOKUP(TRIM(B92),ALL!$B$1:$V$2738,6,FALSE)))</f>
        <v/>
      </c>
      <c r="K92" s="34" t="str">
        <f>IF(ISBLANK(VLOOKUP(TRIM(B92),ALL!$B$1:$V$2738,7,FALSE)),"",IF(ISERROR(VLOOKUP(TRIM(B92),ALL!$B$1:$V$2738,7,FALSE))," ",VLOOKUP(TRIM(B92),ALL!$B$1:$V$2738,7,FALSE)))</f>
        <v/>
      </c>
      <c r="L92" s="34">
        <f>IF(ISBLANK(VLOOKUP(TRIM(B92),ALL!$B$1:$V$2738,8,FALSE)),"",IF(ISERROR(VLOOKUP(TRIM(B92),ALL!$B$1:$V$2738,8,FALSE))," ",VLOOKUP(TRIM(B92),ALL!$B$1:$V$2738,8,FALSE)))</f>
        <v>0</v>
      </c>
      <c r="M92" s="34" t="str">
        <f>IF(ISBLANK(VLOOKUP(TRIM(B92),ALL!$B$1:$V$2738,9,FALSE)),"",IF(ISERROR(VLOOKUP(TRIM(B92),ALL!$B$1:$V$2738,9,FALSE))," ",VLOOKUP(TRIM(B92),ALL!$B$1:$V$2738,9,FALSE)))</f>
        <v/>
      </c>
      <c r="N92" s="34">
        <f>IF(ISBLANK(VLOOKUP(TRIM(B92),ALL!$B$1:$V$2738,10,FALSE)),"",IF(ISERROR(VLOOKUP(TRIM(B92),ALL!$B$1:$V$2738,10,FALSE))," ",VLOOKUP(TRIM(B92),ALL!$B$1:$V$2738,10,FALSE)))</f>
        <v>2</v>
      </c>
    </row>
    <row r="93" spans="1:14" ht="14.25" customHeight="1">
      <c r="A93" s="34" t="str">
        <f>IF(ISERROR(VLOOKUP(TRIM(B93),ALL!$B$1:$U$2738,3,FALSE)),"(unc)",VLOOKUP(TRIM(B93),ALL!$B$1:$U$2738,3,FALSE))</f>
        <v>(unc)</v>
      </c>
      <c r="B93" s="99" t="s">
        <v>4546</v>
      </c>
      <c r="C93" s="10" t="s">
        <v>9398</v>
      </c>
      <c r="D93" s="224">
        <f>VLOOKUP(TRIM(B93),BirthdateDraft!$A$1:$M$9000,2,FALSE)</f>
        <v>33936</v>
      </c>
      <c r="E93" s="203" t="str">
        <f>VLOOKUP(TRIM(B93),BirthdateDraft!$A$1:$M$9865,3,FALSE)</f>
        <v>14/2</v>
      </c>
      <c r="F93" s="209"/>
      <c r="G93" s="34" t="str">
        <f>IF(ISERROR(VLOOKUP(TRIM(B93),ALL!$B$1:$U$2738,2,FALSE)),"",IF(ISERROR(VLOOKUP(TRIM(B93),ALL!$B$1:$U$2738,2,FALSE))," ",VLOOKUP(TRIM(B93),ALL!$B$1:$U$2738,2,FALSE)))</f>
        <v/>
      </c>
      <c r="H93" s="124" t="str">
        <f>IF(ISBLANK(VLOOKUP(TRIM(B93),ALL!$B$1:$V$2738,11,FALSE)),"",IF(ISERROR(VLOOKUP(TRIM(B93),ALL!$B$1:$V$2738,11,FALSE))," ",VLOOKUP(TRIM(B93),ALL!$B$1:$V$2738,11,FALSE)))</f>
        <v xml:space="preserve"> </v>
      </c>
      <c r="I93" s="34" t="str">
        <f>IF(ISBLANK(VLOOKUP(TRIM(B93),ALL!$B$1:$V$2738,5,FALSE)),"",IF(ISERROR(VLOOKUP(TRIM(B93),ALL!$B$1:$V$2738,5,FALSE))," ",VLOOKUP(TRIM(B93),ALL!$B$1:$V$2738,5,FALSE)))</f>
        <v xml:space="preserve"> </v>
      </c>
      <c r="J93" s="34" t="str">
        <f>IF(ISBLANK(VLOOKUP(TRIM(B93),ALL!$B$1:$V$2738,6,FALSE)),"",IF(ISERROR(VLOOKUP(TRIM(B93),ALL!$B$1:$V$2738,6,FALSE))," ", VLOOKUP(TRIM(B93),ALL!$B$1:$V$2738,6,FALSE)))</f>
        <v xml:space="preserve"> </v>
      </c>
      <c r="K93" s="34" t="str">
        <f>IF(ISBLANK(VLOOKUP(TRIM(B93),ALL!$B$1:$V$2738,7,FALSE)),"",IF(ISERROR(VLOOKUP(TRIM(B93),ALL!$B$1:$V$2738,7,FALSE))," ",VLOOKUP(TRIM(B93),ALL!$B$1:$V$2738,7,FALSE)))</f>
        <v xml:space="preserve"> </v>
      </c>
      <c r="L93" s="34" t="str">
        <f>IF(ISBLANK(VLOOKUP(TRIM(B93),ALL!$B$1:$V$2738,8,FALSE)),"",IF(ISERROR(VLOOKUP(TRIM(B93),ALL!$B$1:$V$2738,8,FALSE))," ",VLOOKUP(TRIM(B93),ALL!$B$1:$V$2738,8,FALSE)))</f>
        <v xml:space="preserve"> </v>
      </c>
      <c r="M93" s="34" t="str">
        <f>IF(ISBLANK(VLOOKUP(TRIM(B93),ALL!$B$1:$V$2738,9,FALSE)),"",IF(ISERROR(VLOOKUP(TRIM(B93),ALL!$B$1:$V$2738,9,FALSE))," ",VLOOKUP(TRIM(B93),ALL!$B$1:$V$2738,9,FALSE)))</f>
        <v xml:space="preserve"> </v>
      </c>
      <c r="N93" s="34" t="str">
        <f>IF(ISBLANK(VLOOKUP(TRIM(B93),ALL!$B$1:$V$2738,10,FALSE)),"",IF(ISERROR(VLOOKUP(TRIM(B93),ALL!$B$1:$V$2738,10,FALSE))," ",VLOOKUP(TRIM(B93),ALL!$B$1:$V$2738,10,FALSE)))</f>
        <v xml:space="preserve"> </v>
      </c>
    </row>
    <row r="94" spans="1:14">
      <c r="A94" s="34" t="str">
        <f>IF(ISERROR(VLOOKUP(TRIM(B94),ALL!$B$1:$U$2738,3,FALSE)),"(unc)",VLOOKUP(TRIM(B94),ALL!$B$1:$U$2738,3,FALSE))</f>
        <v>(unc)</v>
      </c>
      <c r="B94" s="99" t="s">
        <v>9232</v>
      </c>
      <c r="C94" s="10" t="s">
        <v>9398</v>
      </c>
      <c r="D94" s="224">
        <f>VLOOKUP(TRIM(B94),BirthdateDraft!$A$1:$M$9000,2,FALSE)</f>
        <v>36161</v>
      </c>
      <c r="E94" s="203" t="str">
        <f>VLOOKUP(TRIM(B94),BirthdateDraft!$A$1:$M$9865,3,FALSE)</f>
        <v>21/3</v>
      </c>
      <c r="F94" s="209" t="s">
        <v>10697</v>
      </c>
      <c r="G94" s="34" t="str">
        <f>IF(ISERROR(VLOOKUP(TRIM(B94),ALL!$B$1:$U$2738,2,FALSE)),"",IF(ISERROR(VLOOKUP(TRIM(B94),ALL!$B$1:$U$2738,2,FALSE))," ",VLOOKUP(TRIM(B94),ALL!$B$1:$U$2738,2,FALSE)))</f>
        <v/>
      </c>
      <c r="H94" s="124" t="str">
        <f>IF(ISBLANK(VLOOKUP(TRIM(B94),ALL!$B$1:$V$2738,11,FALSE)),"",IF(ISERROR(VLOOKUP(TRIM(B94),ALL!$B$1:$V$2738,11,FALSE))," ",VLOOKUP(TRIM(B94),ALL!$B$1:$V$2738,11,FALSE)))</f>
        <v xml:space="preserve"> </v>
      </c>
      <c r="I94" s="34" t="str">
        <f>IF(ISBLANK(VLOOKUP(TRIM(B94),ALL!$B$1:$V$2738,5,FALSE)),"",IF(ISERROR(VLOOKUP(TRIM(B94),ALL!$B$1:$V$2738,5,FALSE))," ",VLOOKUP(TRIM(B94),ALL!$B$1:$V$2738,5,FALSE)))</f>
        <v xml:space="preserve"> </v>
      </c>
      <c r="J94" s="34" t="str">
        <f>IF(ISBLANK(VLOOKUP(TRIM(B94),ALL!$B$1:$V$2738,6,FALSE)),"",IF(ISERROR(VLOOKUP(TRIM(B94),ALL!$B$1:$V$2738,6,FALSE))," ", VLOOKUP(TRIM(B94),ALL!$B$1:$V$2738,6,FALSE)))</f>
        <v xml:space="preserve"> </v>
      </c>
      <c r="K94" s="34" t="str">
        <f>IF(ISBLANK(VLOOKUP(TRIM(B94),ALL!$B$1:$V$2738,7,FALSE)),"",IF(ISERROR(VLOOKUP(TRIM(B94),ALL!$B$1:$V$2738,7,FALSE))," ",VLOOKUP(TRIM(B94),ALL!$B$1:$V$2738,7,FALSE)))</f>
        <v xml:space="preserve"> </v>
      </c>
      <c r="L94" s="34" t="str">
        <f>IF(ISBLANK(VLOOKUP(TRIM(B94),ALL!$B$1:$V$2738,8,FALSE)),"",IF(ISERROR(VLOOKUP(TRIM(B94),ALL!$B$1:$V$2738,8,FALSE))," ",VLOOKUP(TRIM(B94),ALL!$B$1:$V$2738,8,FALSE)))</f>
        <v xml:space="preserve"> </v>
      </c>
      <c r="M94" s="34" t="str">
        <f>IF(ISBLANK(VLOOKUP(TRIM(B94),ALL!$B$1:$V$2738,9,FALSE)),"",IF(ISERROR(VLOOKUP(TRIM(B94),ALL!$B$1:$V$2738,9,FALSE))," ",VLOOKUP(TRIM(B94),ALL!$B$1:$V$2738,9,FALSE)))</f>
        <v xml:space="preserve"> </v>
      </c>
      <c r="N94" s="34" t="str">
        <f>IF(ISBLANK(VLOOKUP(TRIM(B94),ALL!$B$1:$V$2738,10,FALSE)),"",IF(ISERROR(VLOOKUP(TRIM(B94),ALL!$B$1:$V$2738,10,FALSE))," ",VLOOKUP(TRIM(B94),ALL!$B$1:$V$2738,10,FALSE)))</f>
        <v xml:space="preserve"> </v>
      </c>
    </row>
    <row r="95" spans="1:14">
      <c r="A95" s="34" t="str">
        <f>IF(ISERROR(VLOOKUP(TRIM(B95),ALL!$B$1:$U$2738,3,FALSE)),"(unc)",VLOOKUP(TRIM(B95),ALL!$B$1:$U$2738,3,FALSE))</f>
        <v>(unc)</v>
      </c>
      <c r="B95" s="99" t="s">
        <v>4629</v>
      </c>
      <c r="C95" s="10" t="s">
        <v>9398</v>
      </c>
      <c r="D95" s="224">
        <f>VLOOKUP(TRIM(B95),BirthdateDraft!$A$1:$M$9000,2,FALSE)</f>
        <v>33536</v>
      </c>
      <c r="E95" s="203" t="str">
        <f>VLOOKUP(TRIM(B95),BirthdateDraft!$A$1:$M$9865,3,FALSE)</f>
        <v>14/FA</v>
      </c>
      <c r="F95" s="209"/>
      <c r="G95" s="34" t="str">
        <f>IF(ISERROR(VLOOKUP(TRIM(B95),ALL!$B$1:$U$2738,2,FALSE)),"",IF(ISERROR(VLOOKUP(TRIM(B95),ALL!$B$1:$U$2738,2,FALSE))," ",VLOOKUP(TRIM(B95),ALL!$B$1:$U$2738,2,FALSE)))</f>
        <v/>
      </c>
      <c r="H95" s="124" t="str">
        <f>IF(ISBLANK(VLOOKUP(TRIM(B95),ALL!$B$1:$V$2738,4,FALSE)),"",IF(ISERROR(VLOOKUP(TRIM(B95),ALL!$B$1:$V$2738,4,FALSE))," ",VLOOKUP(TRIM(B95),ALL!$B$1:$V$2738,4,FALSE)))</f>
        <v xml:space="preserve"> </v>
      </c>
      <c r="I95" s="34" t="str">
        <f>IF(ISBLANK(VLOOKUP(TRIM(B95),ALL!$B$1:$V$2738,5,FALSE)),"",IF(ISERROR(VLOOKUP(TRIM(B95),ALL!$B$1:$V$2738,5,FALSE))," ",VLOOKUP(TRIM(B95),ALL!$B$1:$V$2738,5,FALSE)))</f>
        <v xml:space="preserve"> </v>
      </c>
      <c r="J95" s="34" t="str">
        <f>IF(ISBLANK(VLOOKUP(TRIM(B95),ALL!$B$1:$V$2738,6,FALSE)),"",IF(ISERROR(VLOOKUP(TRIM(B95),ALL!$B$1:$V$2738,6,FALSE))," ", VLOOKUP(TRIM(B95),ALL!$B$1:$V$2738,6,FALSE)))</f>
        <v xml:space="preserve"> </v>
      </c>
      <c r="K95" s="34" t="str">
        <f>IF(ISBLANK(VLOOKUP(TRIM(B95),ALL!$B$1:$V$2738,7,FALSE)),"",IF(ISERROR(VLOOKUP(TRIM(B95),ALL!$B$1:$V$2738,7,FALSE))," ",VLOOKUP(TRIM(B95),ALL!$B$1:$V$2738,7,FALSE)))</f>
        <v xml:space="preserve"> </v>
      </c>
      <c r="L95" s="34" t="str">
        <f>IF(ISBLANK(VLOOKUP(TRIM(B95),ALL!$B$1:$V$2738,8,FALSE)),"",IF(ISERROR(VLOOKUP(TRIM(B95),ALL!$B$1:$V$2738,8,FALSE))," ",VLOOKUP(TRIM(B95),ALL!$B$1:$V$2738,8,FALSE)))</f>
        <v xml:space="preserve"> </v>
      </c>
      <c r="M95" s="34" t="str">
        <f>IF(ISBLANK(VLOOKUP(TRIM(B95),ALL!$B$1:$V$2738,9,FALSE)),"",IF(ISERROR(VLOOKUP(TRIM(B95),ALL!$B$1:$V$2738,9,FALSE))," ",VLOOKUP(TRIM(B95),ALL!$B$1:$V$2738,9,FALSE)))</f>
        <v xml:space="preserve"> </v>
      </c>
      <c r="N95" s="34" t="str">
        <f>IF(ISBLANK(VLOOKUP(TRIM(B95),ALL!$B$1:$V$2738,10,FALSE)),"",IF(ISERROR(VLOOKUP(TRIM(B95),ALL!$B$1:$V$2738,10,FALSE))," ",VLOOKUP(TRIM(B95),ALL!$B$1:$V$2738,10,FALSE)))</f>
        <v xml:space="preserve"> </v>
      </c>
    </row>
    <row r="96" spans="1:14">
      <c r="A96" s="34" t="str">
        <f>IF(ISERROR(VLOOKUP(TRIM(B96),ALL!$B$1:$U$2738,3,FALSE)),"(unc)",VLOOKUP(TRIM(B96),ALL!$B$1:$U$2738,3,FALSE))</f>
        <v>(unc)</v>
      </c>
      <c r="B96" s="99" t="s">
        <v>604</v>
      </c>
      <c r="C96" s="10" t="s">
        <v>9398</v>
      </c>
      <c r="D96" s="224">
        <f>VLOOKUP(TRIM(B96),BirthdateDraft!$A$1:$M$9000,2,FALSE)</f>
        <v>32589</v>
      </c>
      <c r="E96" s="203" t="str">
        <f>VLOOKUP(TRIM(B96),BirthdateDraft!$A$1:$M$9865,3,FALSE)</f>
        <v>11/1 (11)</v>
      </c>
      <c r="F96" s="209"/>
      <c r="G96" s="34" t="str">
        <f>IF(ISERROR(VLOOKUP(TRIM(B96),ALL!$B$1:$U$2738,2,FALSE)),"",IF(ISERROR(VLOOKUP(TRIM(B96),ALL!$B$1:$U$2738,2,FALSE))," ",VLOOKUP(TRIM(B96),ALL!$B$1:$U$2738,2,FALSE)))</f>
        <v/>
      </c>
      <c r="H96" s="124" t="str">
        <f>IF(ISBLANK(VLOOKUP(TRIM(B96),ALL!$B$1:$V$2738,4,FALSE)),"",IF(ISERROR(VLOOKUP(TRIM(B96),ALL!$B$1:$V$2738,4,FALSE))," ",VLOOKUP(TRIM(B96),ALL!$B$1:$V$2738,4,FALSE)))</f>
        <v xml:space="preserve"> </v>
      </c>
      <c r="I96" s="34" t="str">
        <f>IF(ISBLANK(VLOOKUP(TRIM(B96),ALL!$B$1:$V$2738,5,FALSE)),"",IF(ISERROR(VLOOKUP(TRIM(B96),ALL!$B$1:$V$2738,5,FALSE))," ",VLOOKUP(TRIM(B96),ALL!$B$1:$V$2738,5,FALSE)))</f>
        <v xml:space="preserve"> </v>
      </c>
      <c r="J96" s="34" t="str">
        <f>IF(ISBLANK(VLOOKUP(TRIM(B96),ALL!$B$1:$V$2738,6,FALSE)),"",IF(ISERROR(VLOOKUP(TRIM(B96),ALL!$B$1:$V$2738,6,FALSE))," ", VLOOKUP(TRIM(B96),ALL!$B$1:$V$2738,6,FALSE)))</f>
        <v xml:space="preserve"> </v>
      </c>
      <c r="K96" s="34" t="str">
        <f>IF(ISBLANK(VLOOKUP(TRIM(B96),ALL!$B$1:$V$2738,7,FALSE)),"",IF(ISERROR(VLOOKUP(TRIM(B96),ALL!$B$1:$V$2738,7,FALSE))," ",VLOOKUP(TRIM(B96),ALL!$B$1:$V$2738,7,FALSE)))</f>
        <v xml:space="preserve"> </v>
      </c>
      <c r="L96" s="34" t="str">
        <f>IF(ISBLANK(VLOOKUP(TRIM(B96),ALL!$B$1:$V$2738,8,FALSE)),"",IF(ISERROR(VLOOKUP(TRIM(B96),ALL!$B$1:$V$2738,8,FALSE))," ",VLOOKUP(TRIM(B96),ALL!$B$1:$V$2738,8,FALSE)))</f>
        <v xml:space="preserve"> </v>
      </c>
      <c r="M96" s="34" t="str">
        <f>IF(ISBLANK(VLOOKUP(TRIM(B96),ALL!$B$1:$V$2738,9,FALSE)),"",IF(ISERROR(VLOOKUP(TRIM(B96),ALL!$B$1:$V$2738,9,FALSE))," ",VLOOKUP(TRIM(B96),ALL!$B$1:$V$2738,9,FALSE)))</f>
        <v xml:space="preserve"> </v>
      </c>
      <c r="N96" s="34" t="str">
        <f>IF(ISBLANK(VLOOKUP(TRIM(B96),ALL!$B$1:$V$2738,10,FALSE)),"",IF(ISERROR(VLOOKUP(TRIM(B96),ALL!$B$1:$V$2738,10,FALSE))," ",VLOOKUP(TRIM(B96),ALL!$B$1:$V$2738,10,FALSE)))</f>
        <v xml:space="preserve"> </v>
      </c>
    </row>
    <row r="97" spans="1:15">
      <c r="A97" s="34" t="str">
        <f>IF(ISERROR(VLOOKUP(TRIM(B97),ALL!$B$1:$U$2738,3,FALSE)),"(unc)",VLOOKUP(TRIM(B97),ALL!$B$1:$U$2738,3,FALSE))</f>
        <v>(unc)</v>
      </c>
      <c r="B97" s="99" t="s">
        <v>8999</v>
      </c>
      <c r="C97" s="10" t="s">
        <v>9398</v>
      </c>
      <c r="D97" s="224">
        <f>VLOOKUP(TRIM(B97),BirthdateDraft!$A$1:$M$9819,2,FALSE)</f>
        <v>36404</v>
      </c>
      <c r="E97" s="203" t="str">
        <f>VLOOKUP(TRIM(B97),BirthdateDraft!$A$1:$M$9819,3,FALSE)</f>
        <v>21/4</v>
      </c>
      <c r="F97" s="209"/>
      <c r="G97" s="34" t="str">
        <f>IF(ISERROR(VLOOKUP(TRIM(B97),ALL!$B$1:$U$2738,2,FALSE)),"",IF(ISERROR(VLOOKUP(TRIM(B97),ALL!$B$1:$U$2738,2,FALSE))," ",VLOOKUP(TRIM(B97),ALL!$B$1:$U$2738,2,FALSE)))</f>
        <v/>
      </c>
      <c r="H97" s="124" t="str">
        <f>IF(ISBLANK(VLOOKUP(TRIM(B97),ALL!$B$1:$V$2738,4,FALSE)),"",IF(ISERROR(VLOOKUP(TRIM(B97),ALL!$B$1:$V$2738,4,FALSE))," ",VLOOKUP(TRIM(B97),ALL!$B$1:$V$2738,4,FALSE)))</f>
        <v xml:space="preserve"> </v>
      </c>
      <c r="I97" s="34" t="str">
        <f>IF(ISBLANK(VLOOKUP(TRIM(B97),ALL!$B$1:$V$2738,5,FALSE)),"",IF(ISERROR(VLOOKUP(TRIM(B97),ALL!$B$1:$V$2738,5,FALSE))," ",VLOOKUP(TRIM(B97),ALL!$B$1:$V$2738,5,FALSE)))</f>
        <v xml:space="preserve"> </v>
      </c>
      <c r="J97" s="34" t="str">
        <f>IF(ISBLANK(VLOOKUP(TRIM(B97),ALL!$B$1:$V$2738,6,FALSE)),"",IF(ISERROR(VLOOKUP(TRIM(B97),ALL!$B$1:$V$2738,6,FALSE))," ", VLOOKUP(TRIM(B97),ALL!$B$1:$V$2738,6,FALSE)))</f>
        <v xml:space="preserve"> </v>
      </c>
      <c r="K97" s="34"/>
      <c r="L97" s="34" t="str">
        <f>IF(ISBLANK(VLOOKUP(TRIM(B97),ALL!$B$1:$V$2738,8,FALSE)),"",IF(ISERROR(VLOOKUP(TRIM(B97),ALL!$B$1:$V$2738,8,FALSE))," ",VLOOKUP(TRIM(B97),ALL!$B$1:$V$2738,8,FALSE)))</f>
        <v xml:space="preserve"> </v>
      </c>
      <c r="M97" s="34" t="str">
        <f>IF(ISBLANK(VLOOKUP(TRIM(B97),ALL!$B$1:$V$2738,9,FALSE)),"",IF(ISERROR(VLOOKUP(TRIM(B97),ALL!$B$1:$V$2738,9,FALSE))," ",VLOOKUP(TRIM(B97),ALL!$B$1:$V$2738,9,FALSE)))</f>
        <v xml:space="preserve"> </v>
      </c>
      <c r="N97" s="34" t="str">
        <f>IF(ISBLANK(VLOOKUP(TRIM(B97),ALL!$B$1:$V$2738,10,FALSE)),"",IF(ISERROR(VLOOKUP(TRIM(B97),ALL!$B$1:$V$2738,10,FALSE))," ",VLOOKUP(TRIM(B97),ALL!$B$1:$V$2738,10,FALSE)))</f>
        <v xml:space="preserve"> </v>
      </c>
    </row>
    <row r="98" spans="1:15">
      <c r="A98" s="34" t="str">
        <f>IF(ISERROR(VLOOKUP(TRIM(B98),ALL!$B$1:$U$2738,3,FALSE)),"(unc)",VLOOKUP(TRIM(B98),ALL!$B$1:$U$2738,3,FALSE))</f>
        <v>(unc)</v>
      </c>
      <c r="B98" s="99" t="s">
        <v>3971</v>
      </c>
      <c r="C98" s="10" t="s">
        <v>9398</v>
      </c>
      <c r="D98" s="224">
        <f>VLOOKUP(TRIM(B98),BirthdateDraft!$A$1:$M$9000,2,FALSE)</f>
        <v>32828</v>
      </c>
      <c r="E98" s="203" t="str">
        <f>VLOOKUP(TRIM(B98),BirthdateDraft!$A$1:$M$9865,3,FALSE)</f>
        <v>12/3</v>
      </c>
      <c r="F98" s="209"/>
      <c r="G98" s="34" t="str">
        <f>IF(ISERROR(VLOOKUP(TRIM(B98),ALL!$B$1:$U$2738,2,FALSE)),"",IF(ISERROR(VLOOKUP(TRIM(B98),ALL!$B$1:$U$2738,2,FALSE))," ",VLOOKUP(TRIM(B98),ALL!$B$1:$U$2738,2,FALSE)))</f>
        <v/>
      </c>
      <c r="H98" s="124" t="str">
        <f>IF(ISBLANK(VLOOKUP(TRIM(B98),ALL!$B$1:$V$2738,4,FALSE)),"",IF(ISERROR(VLOOKUP(TRIM(B98),ALL!$B$1:$V$2738,4,FALSE))," ",VLOOKUP(TRIM(B98),ALL!$B$1:$V$2738,4,FALSE)))</f>
        <v xml:space="preserve"> </v>
      </c>
      <c r="I98" s="34" t="str">
        <f>IF(ISBLANK(VLOOKUP(TRIM(B98),ALL!$B$1:$V$2738,5,FALSE)),"",IF(ISERROR(VLOOKUP(TRIM(B98),ALL!$B$1:$V$2738,5,FALSE))," ",VLOOKUP(TRIM(B98),ALL!$B$1:$V$2738,5,FALSE)))</f>
        <v xml:space="preserve"> </v>
      </c>
      <c r="J98" s="34" t="str">
        <f>IF(ISBLANK(VLOOKUP(TRIM(B98),ALL!$B$1:$V$2738,6,FALSE)),"",IF(ISERROR(VLOOKUP(TRIM(B98),ALL!$B$1:$V$2738,6,FALSE))," ", VLOOKUP(TRIM(B98),ALL!$B$1:$V$2738,6,FALSE)))</f>
        <v xml:space="preserve"> </v>
      </c>
      <c r="K98" s="34" t="str">
        <f>IF(ISBLANK(VLOOKUP(TRIM(B98),ALL!$B$1:$V$2738,7,FALSE)),"",IF(ISERROR(VLOOKUP(TRIM(B98),ALL!$B$1:$V$2738,7,FALSE))," ",VLOOKUP(TRIM(B98),ALL!$B$1:$V$2738,7,FALSE)))</f>
        <v xml:space="preserve"> </v>
      </c>
      <c r="L98" s="34" t="str">
        <f>IF(ISBLANK(VLOOKUP(TRIM(B98),ALL!$B$1:$V$2738,8,FALSE)),"",IF(ISERROR(VLOOKUP(TRIM(B98),ALL!$B$1:$V$2738,8,FALSE))," ",VLOOKUP(TRIM(B98),ALL!$B$1:$V$2738,8,FALSE)))</f>
        <v xml:space="preserve"> </v>
      </c>
      <c r="M98" s="34" t="str">
        <f>IF(ISBLANK(VLOOKUP(TRIM(B98),ALL!$B$1:$V$2738,9,FALSE)),"",IF(ISERROR(VLOOKUP(TRIM(B98),ALL!$B$1:$V$2738,9,FALSE))," ",VLOOKUP(TRIM(B98),ALL!$B$1:$V$2738,9,FALSE)))</f>
        <v xml:space="preserve"> </v>
      </c>
      <c r="N98" s="34" t="str">
        <f>IF(ISBLANK(VLOOKUP(TRIM(B98),ALL!$B$1:$V$2738,10,FALSE)),"",IF(ISERROR(VLOOKUP(TRIM(B98),ALL!$B$1:$V$2738,10,FALSE))," ",VLOOKUP(TRIM(B98),ALL!$B$1:$V$2738,10,FALSE)))</f>
        <v xml:space="preserve"> </v>
      </c>
    </row>
    <row r="99" spans="1:15">
      <c r="A99" s="34" t="str">
        <f>IF(ISERROR(VLOOKUP(TRIM(B99),ALL!$B$1:$U$2738,3,FALSE)),"(unc)",VLOOKUP(TRIM(B99),ALL!$B$1:$U$2738,3,FALSE))</f>
        <v>(unc)</v>
      </c>
      <c r="B99" s="99" t="s">
        <v>7988</v>
      </c>
      <c r="C99" s="10" t="s">
        <v>9398</v>
      </c>
      <c r="D99" s="224">
        <f>VLOOKUP(TRIM(B99),BirthdateDraft!$A$1:$M$9000,2,FALSE)</f>
        <v>33363</v>
      </c>
      <c r="E99" s="203" t="str">
        <f>VLOOKUP(TRIM(B99),BirthdateDraft!$A$1:$M$9865,3,FALSE)</f>
        <v>13/2</v>
      </c>
      <c r="F99" s="209"/>
      <c r="G99" s="34" t="str">
        <f>IF(ISERROR(VLOOKUP(TRIM(B99),ALL!$B$1:$U$2738,2,FALSE)),"",IF(ISERROR(VLOOKUP(TRIM(B99),ALL!$B$1:$U$2738,2,FALSE))," ",VLOOKUP(TRIM(B99),ALL!$B$1:$U$2738,2,FALSE)))</f>
        <v/>
      </c>
      <c r="H99" s="124" t="str">
        <f>IF(ISBLANK(VLOOKUP(TRIM(B99),ALL!$B$1:$V$2738,4,FALSE)),"",IF(ISERROR(VLOOKUP(TRIM(B99),ALL!$B$1:$V$2738,4,FALSE))," ",VLOOKUP(TRIM(B99),ALL!$B$1:$V$2738,4,FALSE)))</f>
        <v xml:space="preserve"> </v>
      </c>
      <c r="I99" s="34" t="str">
        <f>IF(ISBLANK(VLOOKUP(TRIM(B99),ALL!$B$1:$V$2738,5,FALSE)),"",IF(ISERROR(VLOOKUP(TRIM(B99),ALL!$B$1:$V$2738,5,FALSE))," ",VLOOKUP(TRIM(B99),ALL!$B$1:$V$2738,5,FALSE)))</f>
        <v xml:space="preserve"> </v>
      </c>
      <c r="J99" s="34" t="str">
        <f>IF(ISBLANK(VLOOKUP(TRIM(B99),ALL!$B$1:$V$2738,6,FALSE)),"",IF(ISERROR(VLOOKUP(TRIM(B99),ALL!$B$1:$V$2738,6,FALSE))," ", VLOOKUP(TRIM(B99),ALL!$B$1:$V$2738,6,FALSE)))</f>
        <v xml:space="preserve"> </v>
      </c>
      <c r="K99" s="34"/>
      <c r="L99" s="34"/>
      <c r="M99" s="34"/>
      <c r="N99" s="34"/>
    </row>
    <row r="100" spans="1:15">
      <c r="A100" s="34" t="str">
        <f>IF(ISERROR(VLOOKUP(TRIM(B100),ALL!$B$1:$U$2738,3,FALSE)),"(unc)",VLOOKUP(TRIM(B100),ALL!$B$1:$U$2738,3,FALSE))</f>
        <v>DB ^</v>
      </c>
      <c r="B100" s="99" t="s">
        <v>7177</v>
      </c>
      <c r="C100" s="10" t="s">
        <v>9398</v>
      </c>
      <c r="D100" s="224">
        <f>VLOOKUP(TRIM(B100),BirthdateDraft!$A$1:$M$9000,2,FALSE)</f>
        <v>35373</v>
      </c>
      <c r="E100" s="203" t="str">
        <f>VLOOKUP(TRIM(B100),BirthdateDraft!$A$1:$M$9865,3,FALSE)</f>
        <v>19/FA</v>
      </c>
      <c r="F100" s="209"/>
      <c r="G100" s="34" t="str">
        <f>IF(ISERROR(VLOOKUP(TRIM(B100),ALL!$B$1:$U$2738,2,FALSE)),"",IF(ISERROR(VLOOKUP(TRIM(B100),ALL!$B$1:$U$2738,2,FALSE))," ",VLOOKUP(TRIM(B100),ALL!$B$1:$U$2738,2,FALSE)))</f>
        <v>MIA</v>
      </c>
      <c r="H100" s="124" t="str">
        <f>IF(ISBLANK(VLOOKUP(TRIM(B100),ALL!$B$1:$V$2738,4,FALSE)),"",IF(ISERROR(VLOOKUP(TRIM(B100),ALL!$B$1:$V$2738,4,FALSE))," ",VLOOKUP(TRIM(B100),ALL!$B$1:$V$2738,4,FALSE)))</f>
        <v>0-0</v>
      </c>
      <c r="I100" s="34" t="str">
        <f>IF(ISBLANK(VLOOKUP(TRIM(B100),ALL!$B$1:$V$2738,5,FALSE)),"",IF(ISERROR(VLOOKUP(TRIM(B100),ALL!$B$1:$V$2738,5,FALSE))," ",VLOOKUP(TRIM(B100),ALL!$B$1:$V$2738,5,FALSE)))</f>
        <v/>
      </c>
      <c r="J100" s="34" t="str">
        <f>IF(ISBLANK(VLOOKUP(TRIM(B100),ALL!$B$1:$V$2738,6,FALSE)),"",IF(ISERROR(VLOOKUP(TRIM(B100),ALL!$B$1:$V$2738,6,FALSE))," ", VLOOKUP(TRIM(B100),ALL!$B$1:$V$2738,6,FALSE)))</f>
        <v/>
      </c>
      <c r="K100" s="34" t="str">
        <f>IF(ISBLANK(VLOOKUP(TRIM(B100),ALL!$B$1:$V$2738,7,FALSE)),"",IF(ISERROR(VLOOKUP(TRIM(B100),ALL!$B$1:$V$2738,7,FALSE))," ",VLOOKUP(TRIM(B100),ALL!$B$1:$V$2738,7,FALSE)))</f>
        <v/>
      </c>
      <c r="L100" s="34" t="str">
        <f>IF(ISBLANK(VLOOKUP(TRIM(B100),ALL!$B$1:$V$2738,8,FALSE)),"",IF(ISERROR(VLOOKUP(TRIM(B100),ALL!$B$1:$V$2738,8,FALSE))," ",VLOOKUP(TRIM(B100),ALL!$B$1:$V$2738,8,FALSE)))</f>
        <v/>
      </c>
      <c r="M100" s="34" t="str">
        <f>IF(ISBLANK(VLOOKUP(TRIM(B100),ALL!$B$1:$V$2738,9,FALSE)),"",IF(ISERROR(VLOOKUP(TRIM(B100),ALL!$B$1:$V$2738,9,FALSE))," ",VLOOKUP(TRIM(B100),ALL!$B$1:$V$2738,9,FALSE)))</f>
        <v/>
      </c>
      <c r="N100" s="34" t="str">
        <f>IF(ISBLANK(VLOOKUP(TRIM(B100),ALL!$B$1:$V$2738,10,FALSE)),"",IF(ISERROR(VLOOKUP(TRIM(B100),ALL!$B$1:$V$2738,10,FALSE))," ",VLOOKUP(TRIM(B100),ALL!$B$1:$V$2738,10,FALSE)))</f>
        <v/>
      </c>
    </row>
    <row r="101" spans="1:15">
      <c r="A101" s="34" t="str">
        <f>IF(ISERROR(VLOOKUP(TRIM(B101),ALL!$B$1:$U$2738,3,FALSE)),"(unc)",VLOOKUP(TRIM(B101),ALL!$B$1:$U$2738,3,FALSE))</f>
        <v>(unc)</v>
      </c>
      <c r="B101" s="99" t="s">
        <v>6454</v>
      </c>
      <c r="C101" s="10" t="s">
        <v>9398</v>
      </c>
      <c r="D101" s="224">
        <f>VLOOKUP(TRIM(B101),BirthdateDraft!$A$1:$M$9000,2,FALSE)</f>
        <v>34947</v>
      </c>
      <c r="E101" s="203" t="str">
        <f>VLOOKUP(TRIM(B101),BirthdateDraft!$A$1:$M$9865,3,FALSE)</f>
        <v>18/2</v>
      </c>
      <c r="F101" s="209"/>
      <c r="G101" s="34" t="str">
        <f>IF(ISERROR(VLOOKUP(TRIM(B101),ALL!$B$1:$U$2738,2,FALSE)),"",IF(ISERROR(VLOOKUP(TRIM(B101),ALL!$B$1:$U$2738,2,FALSE))," ",VLOOKUP(TRIM(B101),ALL!$B$1:$U$2738,2,FALSE)))</f>
        <v/>
      </c>
      <c r="H101" s="124" t="str">
        <f>IF(ISBLANK(VLOOKUP(TRIM(B101),ALL!$B$1:$V$2738,4,FALSE)),"",IF(ISERROR(VLOOKUP(TRIM(B101),ALL!$B$1:$V$2738,4,FALSE))," ",VLOOKUP(TRIM(B101),ALL!$B$1:$V$2738,4,FALSE)))</f>
        <v xml:space="preserve"> </v>
      </c>
      <c r="I101" s="34" t="str">
        <f>IF(ISBLANK(VLOOKUP(TRIM(B101),ALL!$B$1:$V$2738,5,FALSE)),"",IF(ISERROR(VLOOKUP(TRIM(B101),ALL!$B$1:$V$2738,5,FALSE))," ",VLOOKUP(TRIM(B101),ALL!$B$1:$V$2738,5,FALSE)))</f>
        <v xml:space="preserve"> </v>
      </c>
      <c r="J101" s="34" t="str">
        <f>IF(ISBLANK(VLOOKUP(TRIM(B101),ALL!$B$1:$V$2738,6,FALSE)),"",IF(ISERROR(VLOOKUP(TRIM(B101),ALL!$B$1:$V$2738,6,FALSE))," ", VLOOKUP(TRIM(B101),ALL!$B$1:$V$2738,6,FALSE)))</f>
        <v xml:space="preserve"> </v>
      </c>
      <c r="K101" s="34" t="str">
        <f>IF(ISBLANK(VLOOKUP(TRIM(B101),ALL!$B$1:$V$2738,7,FALSE)),"",IF(ISERROR(VLOOKUP(TRIM(B101),ALL!$B$1:$V$2738,7,FALSE))," ",VLOOKUP(TRIM(B101),ALL!$B$1:$V$2738,7,FALSE)))</f>
        <v xml:space="preserve"> </v>
      </c>
      <c r="L101" s="34" t="str">
        <f>IF(ISBLANK(VLOOKUP(TRIM(B101),ALL!$B$1:$V$2738,8,FALSE)),"",IF(ISERROR(VLOOKUP(TRIM(B101),ALL!$B$1:$V$2738,8,FALSE))," ",VLOOKUP(TRIM(B101),ALL!$B$1:$V$2738,8,FALSE)))</f>
        <v xml:space="preserve"> </v>
      </c>
      <c r="M101" s="34" t="str">
        <f>IF(ISBLANK(VLOOKUP(TRIM(B101),ALL!$B$1:$V$2738,9,FALSE)),"",IF(ISERROR(VLOOKUP(TRIM(B101),ALL!$B$1:$V$2738,9,FALSE))," ",VLOOKUP(TRIM(B101),ALL!$B$1:$V$2738,9,FALSE)))</f>
        <v xml:space="preserve"> </v>
      </c>
      <c r="N101" s="34" t="str">
        <f>IF(ISBLANK(VLOOKUP(TRIM(B101),ALL!$B$1:$V$2738,10,FALSE)),"",IF(ISERROR(VLOOKUP(TRIM(B101),ALL!$B$1:$V$2738,10,FALSE))," ",VLOOKUP(TRIM(B101),ALL!$B$1:$V$2738,10,FALSE)))</f>
        <v xml:space="preserve"> </v>
      </c>
    </row>
    <row r="102" spans="1:15">
      <c r="A102" s="34" t="str">
        <f>IF(ISERROR(VLOOKUP(TRIM(B102),ALL!$B$1:$U$2738,3,FALSE)),"(unc)",VLOOKUP(TRIM(B102),ALL!$B$1:$U$2738,3,FALSE))</f>
        <v>G @</v>
      </c>
      <c r="B102" s="99" t="s">
        <v>7262</v>
      </c>
      <c r="C102" s="10" t="s">
        <v>9398</v>
      </c>
      <c r="D102" s="224">
        <f>VLOOKUP(TRIM(B102),BirthdateDraft!$A$1:$M$9000,2,FALSE)</f>
        <v>35284</v>
      </c>
      <c r="E102" s="203" t="str">
        <f>VLOOKUP(TRIM(B102),BirthdateDraft!$A$1:$M$9865,3,FALSE)</f>
        <v>19/6</v>
      </c>
      <c r="F102" s="209" t="s">
        <v>9747</v>
      </c>
      <c r="G102" s="34" t="str">
        <f>IF(ISERROR(VLOOKUP(TRIM(B102),ALL!$B$1:$U$2738,2,FALSE)),"",IF(ISERROR(VLOOKUP(TRIM(B102),ALL!$B$1:$U$2738,2,FALSE))," ",VLOOKUP(TRIM(B102),ALL!$B$1:$U$2738,2,FALSE)))</f>
        <v>ARN</v>
      </c>
      <c r="H102" s="124" t="str">
        <f>IF(ISBLANK(VLOOKUP(TRIM(B102),ALL!$B$1:$V$2738,4,FALSE)),"",IF(ISERROR(VLOOKUP(TRIM(B102),ALL!$B$1:$V$2738,4,FALSE))," ",VLOOKUP(TRIM(B102),ALL!$B$1:$V$2738,4,FALSE)))</f>
        <v/>
      </c>
      <c r="I102" s="34" t="str">
        <f>IF(ISBLANK(VLOOKUP(TRIM(B102),ALL!$B$1:$V$2738,5,FALSE)),"",IF(ISERROR(VLOOKUP(TRIM(B102),ALL!$B$1:$V$2738,5,FALSE))," ",VLOOKUP(TRIM(B102),ALL!$B$1:$V$2738,5,FALSE)))</f>
        <v/>
      </c>
      <c r="J102" s="34" t="str">
        <f>IF(ISBLANK(VLOOKUP(TRIM(B102),ALL!$B$1:$V$2738,6,FALSE)),"",IF(ISERROR(VLOOKUP(TRIM(B102),ALL!$B$1:$V$2738,6,FALSE))," ", VLOOKUP(TRIM(B102),ALL!$B$1:$V$2738,6,FALSE)))</f>
        <v/>
      </c>
      <c r="K102" s="34" t="str">
        <f>IF(ISBLANK(VLOOKUP(TRIM(B102),ALL!$B$1:$V$2738,7,FALSE)),"",IF(ISERROR(VLOOKUP(TRIM(B102),ALL!$B$1:$V$2738,7,FALSE))," ",VLOOKUP(TRIM(B102),ALL!$B$1:$V$2738,7,FALSE)))</f>
        <v/>
      </c>
      <c r="L102" s="34">
        <f>IF(ISBLANK(VLOOKUP(TRIM(B102),ALL!$B$1:$V$2738,8,FALSE)),"",IF(ISERROR(VLOOKUP(TRIM(B102),ALL!$B$1:$V$2738,8,FALSE))," ",VLOOKUP(TRIM(B102),ALL!$B$1:$V$2738,8,FALSE)))</f>
        <v>0</v>
      </c>
      <c r="M102" s="34" t="str">
        <f>IF(ISBLANK(VLOOKUP(TRIM(B102),ALL!$B$1:$V$2738,9,FALSE)),"",IF(ISERROR(VLOOKUP(TRIM(B102),ALL!$B$1:$V$2738,9,FALSE))," ",VLOOKUP(TRIM(B102),ALL!$B$1:$V$2738,9,FALSE)))</f>
        <v/>
      </c>
      <c r="N102" s="34">
        <f>IF(ISBLANK(VLOOKUP(TRIM(B102),ALL!$B$1:$V$2738,10,FALSE)),"",IF(ISERROR(VLOOKUP(TRIM(B102),ALL!$B$1:$V$2738,10,FALSE))," ",VLOOKUP(TRIM(B102),ALL!$B$1:$V$2738,10,FALSE)))</f>
        <v>0</v>
      </c>
    </row>
    <row r="103" spans="1:15">
      <c r="A103" s="34" t="str">
        <f>IF(ISERROR(VLOOKUP(TRIM(B103),ALL!$B$1:$U$2738,3,FALSE)),"(unc)",VLOOKUP(TRIM(B103),ALL!$B$1:$U$2738,3,FALSE))</f>
        <v>(unc)</v>
      </c>
      <c r="B103" s="99" t="s">
        <v>6570</v>
      </c>
      <c r="C103" s="10" t="s">
        <v>9398</v>
      </c>
      <c r="D103" s="224">
        <f>VLOOKUP(TRIM(B103),BirthdateDraft!$A$1:$M$9000,2,FALSE)</f>
        <v>34907</v>
      </c>
      <c r="E103" s="203" t="str">
        <f>VLOOKUP(TRIM(B103),BirthdateDraft!$A$1:$M$9865,3,FALSE)</f>
        <v>18/FA</v>
      </c>
      <c r="F103" s="209" t="s">
        <v>10631</v>
      </c>
      <c r="G103" s="34" t="str">
        <f>IF(ISERROR(VLOOKUP(TRIM(B103),ALL!$B$1:$U$2738,2,FALSE)),"",IF(ISERROR(VLOOKUP(TRIM(B103),ALL!$B$1:$U$2738,2,FALSE))," ",VLOOKUP(TRIM(B103),ALL!$B$1:$U$2738,2,FALSE)))</f>
        <v/>
      </c>
      <c r="H103" s="124" t="str">
        <f>IF(ISBLANK(VLOOKUP(TRIM(B103),ALL!$B$1:$V$2738,4,FALSE)),"",IF(ISERROR(VLOOKUP(TRIM(B103),ALL!$B$1:$V$2738,4,FALSE))," ",VLOOKUP(TRIM(B103),ALL!$B$1:$V$2738,4,FALSE)))</f>
        <v xml:space="preserve"> </v>
      </c>
      <c r="I103" s="34" t="str">
        <f>IF(ISBLANK(VLOOKUP(TRIM(B103),ALL!$B$1:$V$2738,5,FALSE)),"",IF(ISERROR(VLOOKUP(TRIM(B103),ALL!$B$1:$V$2738,5,FALSE))," ",VLOOKUP(TRIM(B103),ALL!$B$1:$V$2738,5,FALSE)))</f>
        <v xml:space="preserve"> </v>
      </c>
      <c r="J103" s="34" t="str">
        <f>IF(ISBLANK(VLOOKUP(TRIM(B103),ALL!$B$1:$V$2738,6,FALSE)),"",IF(ISERROR(VLOOKUP(TRIM(B103),ALL!$B$1:$V$2738,6,FALSE))," ", VLOOKUP(TRIM(B103),ALL!$B$1:$V$2738,6,FALSE)))</f>
        <v xml:space="preserve"> </v>
      </c>
      <c r="K103" s="34"/>
      <c r="L103" s="34"/>
      <c r="M103" s="34"/>
      <c r="N103" s="34"/>
    </row>
    <row r="104" spans="1:15">
      <c r="A104" s="34" t="str">
        <f>IF(ISERROR(VLOOKUP(TRIM(B104),ALL!$B$1:$U$2738,3,FALSE)),"(unc)",VLOOKUP(TRIM(B104),ALL!$B$1:$U$2738,3,FALSE))</f>
        <v>(unc)</v>
      </c>
      <c r="B104" s="99" t="s">
        <v>9101</v>
      </c>
      <c r="C104" s="10" t="s">
        <v>5764</v>
      </c>
      <c r="D104" s="224">
        <f>VLOOKUP(TRIM(B104),BirthdateDraft!$A$1:$M$9000,2,FALSE)</f>
        <v>35704</v>
      </c>
      <c r="E104" s="203" t="str">
        <f>VLOOKUP(TRIM(B104),BirthdateDraft!$A$1:$M$9865,3,FALSE)</f>
        <v>21/6</v>
      </c>
      <c r="F104" s="209" t="s">
        <v>9644</v>
      </c>
      <c r="G104" s="34" t="str">
        <f>IF(ISERROR(VLOOKUP(TRIM(B104),ALL!$B$1:$U$2738,2,FALSE)),"",IF(ISERROR(VLOOKUP(TRIM(B104),ALL!$B$1:$U$2738,2,FALSE))," ",VLOOKUP(TRIM(B104),ALL!$B$1:$U$2738,2,FALSE)))</f>
        <v/>
      </c>
      <c r="H104" s="124" t="str">
        <f>IF(ISBLANK(VLOOKUP(TRIM(B104),ALL!$B$1:$V$2738,11,FALSE)),"",IF(ISERROR(VLOOKUP(TRIM(B104),ALL!$B$1:$V$2738,11,FALSE))," ",VLOOKUP(TRIM(B104),ALL!$B$1:$V$2738,11,FALSE)))</f>
        <v xml:space="preserve"> </v>
      </c>
      <c r="I104" s="34"/>
      <c r="J104" s="34"/>
      <c r="K104" s="34"/>
      <c r="L104" s="34" t="str">
        <f>IF(ISBLANK(VLOOKUP(TRIM(B104),ALL!$B$1:$V$2738,8,FALSE)),"",IF(ISERROR(VLOOKUP(TRIM(B104),ALL!$B$1:$V$2738,8,FALSE))," ",VLOOKUP(TRIM(B104),ALL!$B$1:$V$2738,8,FALSE)))</f>
        <v xml:space="preserve"> </v>
      </c>
      <c r="M104" s="34" t="str">
        <f>IF(ISBLANK(VLOOKUP(TRIM(B104),ALL!$B$1:$V$2738,9,FALSE)),"",IF(ISERROR(VLOOKUP(TRIM(B104),ALL!$B$1:$V$2738,9,FALSE))," ",VLOOKUP(TRIM(B104),ALL!$B$1:$V$2738,9,FALSE)))</f>
        <v xml:space="preserve"> </v>
      </c>
      <c r="N104" s="34" t="str">
        <f>IF(ISBLANK(VLOOKUP(TRIM(B104),ALL!$B$1:$V$2738,10,FALSE)),"",IF(ISERROR(VLOOKUP(TRIM(B104),ALL!$B$1:$V$2738,10,FALSE))," ",VLOOKUP(TRIM(B104),ALL!$B$1:$V$2738,10,FALSE)))</f>
        <v xml:space="preserve"> </v>
      </c>
    </row>
    <row r="105" spans="1:15">
      <c r="A105" s="34" t="str">
        <f>IF(ISERROR(VLOOKUP(TRIM(B105),ALL!$B$1:$U$2738,3,FALSE)),"(unc)",VLOOKUP(TRIM(B105),ALL!$B$1:$U$2738,3,FALSE))</f>
        <v>(unc)</v>
      </c>
      <c r="B105" s="99" t="s">
        <v>9894</v>
      </c>
      <c r="C105" s="10" t="s">
        <v>5764</v>
      </c>
      <c r="D105" s="224" t="e">
        <f>VLOOKUP(TRIM(B105),BirthdateDraft!$A$1:$M$9000,2,FALSE)</f>
        <v>#N/A</v>
      </c>
      <c r="E105" s="203" t="e">
        <f>VLOOKUP(TRIM(B105),BirthdateDraft!$A$1:$M$9865,3,FALSE)</f>
        <v>#N/A</v>
      </c>
      <c r="F105" s="209" t="s">
        <v>10757</v>
      </c>
      <c r="G105" s="34" t="str">
        <f>IF(ISERROR(VLOOKUP(TRIM(B105),ALL!$B$1:$U$2738,2,FALSE)),"",IF(ISERROR(VLOOKUP(TRIM(B105),ALL!$B$1:$U$2738,2,FALSE))," ",VLOOKUP(TRIM(B105),ALL!$B$1:$U$2738,2,FALSE)))</f>
        <v/>
      </c>
      <c r="H105" s="124" t="str">
        <f>IF(ISBLANK(VLOOKUP(TRIM(B105),ALL!$B$1:$V$2738,11,FALSE)),"",IF(ISERROR(VLOOKUP(TRIM(B105),ALL!$B$1:$V$2738,11,FALSE))," ",VLOOKUP(TRIM(B105),ALL!$B$1:$V$2738,11,FALSE)))</f>
        <v xml:space="preserve"> </v>
      </c>
      <c r="I105" s="34"/>
      <c r="J105" s="34"/>
      <c r="K105" s="34"/>
      <c r="L105" s="34" t="str">
        <f>IF(ISBLANK(VLOOKUP(TRIM(B105),ALL!$B$1:$V$2738,8,FALSE)),"",IF(ISERROR(VLOOKUP(TRIM(B105),ALL!$B$1:$V$2738,8,FALSE))," ",VLOOKUP(TRIM(B105),ALL!$B$1:$V$2738,8,FALSE)))</f>
        <v xml:space="preserve"> </v>
      </c>
      <c r="M105" s="34" t="str">
        <f>IF(ISBLANK(VLOOKUP(TRIM(B105),ALL!$B$1:$V$2738,9,FALSE)),"",IF(ISERROR(VLOOKUP(TRIM(B105),ALL!$B$1:$V$2738,9,FALSE))," ",VLOOKUP(TRIM(B105),ALL!$B$1:$V$2738,9,FALSE)))</f>
        <v xml:space="preserve"> </v>
      </c>
      <c r="N105" s="34" t="str">
        <f>IF(ISBLANK(VLOOKUP(TRIM(B105),ALL!$B$1:$V$2738,10,FALSE)),"",IF(ISERROR(VLOOKUP(TRIM(B105),ALL!$B$1:$V$2738,10,FALSE))," ",VLOOKUP(TRIM(B105),ALL!$B$1:$V$2738,10,FALSE)))</f>
        <v xml:space="preserve"> </v>
      </c>
    </row>
    <row r="106" spans="1:15">
      <c r="A106" s="34" t="str">
        <f>IF(ISERROR(VLOOKUP(TRIM(B106),ALL!$B$1:$U$2738,3,FALSE)),"(unc)",VLOOKUP(TRIM(B106),ALL!$B$1:$U$2738,3,FALSE))</f>
        <v>(unc)</v>
      </c>
      <c r="B106" s="99" t="s">
        <v>9948</v>
      </c>
      <c r="C106" s="10" t="s">
        <v>5764</v>
      </c>
      <c r="D106" s="224">
        <f>VLOOKUP(TRIM(B106),BirthdateDraft!$A$1:$M$9000,2,FALSE)</f>
        <v>36077</v>
      </c>
      <c r="E106" s="203" t="str">
        <f>VLOOKUP(TRIM(B106),BirthdateDraft!$A$1:$M$9865,3,FALSE)</f>
        <v>22/3</v>
      </c>
      <c r="F106" s="209"/>
      <c r="G106" s="34" t="str">
        <f>IF(ISERROR(VLOOKUP(TRIM(B106),ALL!$B$1:$U$2738,2,FALSE)),"",IF(ISERROR(VLOOKUP(TRIM(B106),ALL!$B$1:$U$2738,2,FALSE))," ",VLOOKUP(TRIM(B106),ALL!$B$1:$U$2738,2,FALSE)))</f>
        <v/>
      </c>
      <c r="H106" s="124" t="str">
        <f>IF(ISBLANK(VLOOKUP(TRIM(B106),ALL!$B$1:$V$2738,11,FALSE)),"",IF(ISERROR(VLOOKUP(TRIM(B106),ALL!$B$1:$V$2738,11,FALSE))," ",VLOOKUP(TRIM(B106),ALL!$B$1:$V$2738,11,FALSE)))</f>
        <v xml:space="preserve"> </v>
      </c>
      <c r="I106" s="34"/>
      <c r="J106" s="34"/>
      <c r="K106" s="34"/>
      <c r="L106" s="34"/>
      <c r="M106" s="34"/>
      <c r="N106" s="34"/>
    </row>
    <row r="107" spans="1:15">
      <c r="A107" s="34" t="str">
        <f>IF(ISERROR(VLOOKUP(TRIM(B107),ALL!$B$1:$U$2738,3,FALSE)),"(unc)",VLOOKUP(TRIM(B107),ALL!$B$1:$U$2738,3,FALSE))</f>
        <v>WR</v>
      </c>
      <c r="B107" s="99" t="s">
        <v>8089</v>
      </c>
      <c r="C107" s="10" t="s">
        <v>5764</v>
      </c>
      <c r="D107" s="224">
        <f>VLOOKUP(TRIM(B107),BirthdateDraft!$A$1:$M$9000,2,FALSE)</f>
        <v>35023</v>
      </c>
      <c r="E107" s="203" t="str">
        <f>VLOOKUP(TRIM(B107),BirthdateDraft!$A$1:$M$9865,3,FALSE)</f>
        <v>18/6</v>
      </c>
      <c r="F107" s="209" t="s">
        <v>8295</v>
      </c>
      <c r="G107" s="34" t="str">
        <f>IF(ISERROR(VLOOKUP(TRIM(B107),ALL!$B$1:$U$2738,2,FALSE)),"",IF(ISERROR(VLOOKUP(TRIM(B107),ALL!$B$1:$U$2738,2,FALSE))," ",VLOOKUP(TRIM(B107),ALL!$B$1:$U$2738,2,FALSE)))</f>
        <v>MIA</v>
      </c>
      <c r="H107" s="124" t="str">
        <f>IF(ISBLANK(VLOOKUP(TRIM(B107),ALL!$B$1:$V$2738,11,FALSE)),"",IF(ISERROR(VLOOKUP(TRIM(B107),ALL!$B$1:$V$2738,11,FALSE))," ",VLOOKUP(TRIM(B107),ALL!$B$1:$V$2738,11,FALSE)))</f>
        <v>E</v>
      </c>
      <c r="I107" s="34"/>
      <c r="J107" s="34"/>
      <c r="K107" s="34"/>
      <c r="L107" s="34" t="str">
        <f>IF(ISBLANK(VLOOKUP(TRIM(B107),ALL!$B$1:$V$2738,8,FALSE)),"",IF(ISERROR(VLOOKUP(TRIM(B107),ALL!$B$1:$V$2738,8,FALSE))," ",VLOOKUP(TRIM(B107),ALL!$B$1:$V$2738,8,FALSE)))</f>
        <v/>
      </c>
      <c r="M107" s="34" t="str">
        <f>IF(ISBLANK(VLOOKUP(TRIM(B107),ALL!$B$1:$V$2738,9,FALSE)),"",IF(ISERROR(VLOOKUP(TRIM(B107),ALL!$B$1:$V$2738,9,FALSE))," ",VLOOKUP(TRIM(B107),ALL!$B$1:$V$2738,9,FALSE)))</f>
        <v/>
      </c>
      <c r="N107" s="34" t="str">
        <f>IF(ISBLANK(VLOOKUP(TRIM(B107),ALL!$B$1:$V$2738,10,FALSE)),"",IF(ISERROR(VLOOKUP(TRIM(B107),ALL!$B$1:$V$2738,10,FALSE))," ",VLOOKUP(TRIM(B107),ALL!$B$1:$V$2738,10,FALSE)))</f>
        <v/>
      </c>
    </row>
    <row r="108" spans="1:15">
      <c r="A108" s="34" t="str">
        <f>IF(ISERROR(VLOOKUP(TRIM(B108),ALL!$B$1:$U$2738,3,FALSE)),"(unc)",VLOOKUP(TRIM(B108),ALL!$B$1:$U$2738,3,FALSE))</f>
        <v>(unc)</v>
      </c>
      <c r="B108" s="99" t="s">
        <v>4567</v>
      </c>
      <c r="C108" s="10" t="s">
        <v>5764</v>
      </c>
      <c r="D108" s="224">
        <f>VLOOKUP(TRIM(B108),BirthdateDraft!$A$1:$M$9000,2,FALSE)</f>
        <v>34134</v>
      </c>
      <c r="E108" s="203" t="str">
        <f>VLOOKUP(TRIM(B108),BirthdateDraft!$A$1:$M$9865,3,FALSE)</f>
        <v>14/3</v>
      </c>
      <c r="F108" s="209"/>
      <c r="G108" s="34" t="str">
        <f>IF(ISERROR(VLOOKUP(TRIM(B108),ALL!$B$1:$U$2738,2,FALSE)),"",IF(ISERROR(VLOOKUP(TRIM(B108),ALL!$B$1:$U$2738,2,FALSE))," ",VLOOKUP(TRIM(B108),ALL!$B$1:$U$2738,2,FALSE)))</f>
        <v/>
      </c>
      <c r="H108" s="124" t="str">
        <f>IF(ISBLANK(VLOOKUP(TRIM(B108),ALL!$B$1:$V$2738,4,FALSE)),"",IF(ISERROR(VLOOKUP(TRIM(B108),ALL!$B$1:$V$2738,4,FALSE))," ",VLOOKUP(TRIM(B108),ALL!$B$1:$V$2738,4,FALSE)))</f>
        <v xml:space="preserve"> </v>
      </c>
      <c r="I108" s="34" t="str">
        <f>IF(ISBLANK(VLOOKUP(TRIM(B108),ALL!$B$1:$V$2738,5,FALSE)),"",IF(ISERROR(VLOOKUP(TRIM(B108),ALL!$B$1:$V$2738,5,FALSE))," ",VLOOKUP(TRIM(B108),ALL!$B$1:$V$2738,5,FALSE)))</f>
        <v xml:space="preserve"> </v>
      </c>
      <c r="J108" s="34" t="str">
        <f>IF(ISBLANK(VLOOKUP(TRIM(B108),ALL!$B$1:$V$2738,6,FALSE)),"",IF(ISERROR(VLOOKUP(TRIM(B108),ALL!$B$1:$V$2738,6,FALSE))," ", VLOOKUP(TRIM(B108),ALL!$B$1:$V$2738,6,FALSE)))</f>
        <v xml:space="preserve"> </v>
      </c>
      <c r="K108" s="34" t="str">
        <f>IF(ISBLANK(VLOOKUP(TRIM(B108),ALL!$B$1:$V$2738,7,FALSE)),"",IF(ISERROR(VLOOKUP(TRIM(B108),ALL!$B$1:$V$2738,7,FALSE))," ",VLOOKUP(TRIM(B108),ALL!$B$1:$V$2738,7,FALSE)))</f>
        <v xml:space="preserve"> </v>
      </c>
      <c r="L108" s="34" t="str">
        <f>IF(ISBLANK(VLOOKUP(TRIM(B108),ALL!$B$1:$V$2738,8,FALSE)),"",IF(ISERROR(VLOOKUP(TRIM(B108),ALL!$B$1:$V$2738,8,FALSE))," ",VLOOKUP(TRIM(B108),ALL!$B$1:$V$2738,8,FALSE)))</f>
        <v xml:space="preserve"> </v>
      </c>
      <c r="M108" s="34" t="str">
        <f>IF(ISBLANK(VLOOKUP(TRIM(B108),ALL!$B$1:$V$2738,9,FALSE)),"",IF(ISERROR(VLOOKUP(TRIM(B108),ALL!$B$1:$V$2738,9,FALSE))," ",VLOOKUP(TRIM(B108),ALL!$B$1:$V$2738,9,FALSE)))</f>
        <v xml:space="preserve"> </v>
      </c>
      <c r="N108" s="34" t="str">
        <f>IF(ISBLANK(VLOOKUP(TRIM(B108),ALL!$B$1:$V$2738,10,FALSE)),"",IF(ISERROR(VLOOKUP(TRIM(B108),ALL!$B$1:$V$2738,10,FALSE))," ",VLOOKUP(TRIM(B108),ALL!$B$1:$V$2738,10,FALSE)))</f>
        <v xml:space="preserve"> </v>
      </c>
    </row>
    <row r="109" spans="1:15">
      <c r="A109" s="34" t="str">
        <f>IF(ISERROR(VLOOKUP(TRIM(B109),ALL!$B$1:$U$2738,3,FALSE)),"(unc)",VLOOKUP(TRIM(B109),ALL!$B$1:$U$2738,3,FALSE))</f>
        <v>(unc)</v>
      </c>
      <c r="B109" s="99" t="s">
        <v>6456</v>
      </c>
      <c r="C109" s="10" t="s">
        <v>5764</v>
      </c>
      <c r="D109" s="224">
        <f>VLOOKUP(TRIM(B109),BirthdateDraft!$A$1:$M$9000,2,FALSE)</f>
        <v>34618</v>
      </c>
      <c r="E109" s="203" t="str">
        <f>VLOOKUP(TRIM(B109),BirthdateDraft!$A$1:$M$9865,3,FALSE)</f>
        <v>18/1 (21)</v>
      </c>
      <c r="F109" s="209" t="s">
        <v>8295</v>
      </c>
      <c r="G109" s="34" t="str">
        <f>IF(ISERROR(VLOOKUP(TRIM(B109),ALL!$B$1:$U$2738,2,FALSE)),"",IF(ISERROR(VLOOKUP(TRIM(B109),ALL!$B$1:$U$2738,2,FALSE))," ",VLOOKUP(TRIM(B109),ALL!$B$1:$U$2738,2,FALSE)))</f>
        <v/>
      </c>
      <c r="H109" s="124" t="str">
        <f>IF(ISBLANK(VLOOKUP(TRIM(B109),ALL!$B$1:$V$2738,4,FALSE)),"",IF(ISERROR(VLOOKUP(TRIM(B109),ALL!$B$1:$V$2738,4,FALSE))," ",VLOOKUP(TRIM(B109),ALL!$B$1:$V$2738,4,FALSE)))</f>
        <v xml:space="preserve"> </v>
      </c>
      <c r="I109" s="34" t="str">
        <f>IF(ISBLANK(VLOOKUP(TRIM(B109),ALL!$B$1:$V$2738,5,FALSE)),"",IF(ISERROR(VLOOKUP(TRIM(B109),ALL!$B$1:$V$2738,5,FALSE))," ",VLOOKUP(TRIM(B109),ALL!$B$1:$V$2738,5,FALSE)))</f>
        <v xml:space="preserve"> </v>
      </c>
      <c r="J109" s="34" t="str">
        <f>IF(ISBLANK(VLOOKUP(TRIM(B109),ALL!$B$1:$V$2738,6,FALSE)),"",IF(ISERROR(VLOOKUP(TRIM(B109),ALL!$B$1:$V$2738,6,FALSE))," ", VLOOKUP(TRIM(B109),ALL!$B$1:$V$2738,6,FALSE)))</f>
        <v xml:space="preserve"> </v>
      </c>
      <c r="K109" s="34" t="str">
        <f>IF(ISBLANK(VLOOKUP(TRIM(B109),ALL!$B$1:$V$2738,7,FALSE)),"",IF(ISERROR(VLOOKUP(TRIM(B109),ALL!$B$1:$V$2738,7,FALSE))," ",VLOOKUP(TRIM(B109),ALL!$B$1:$V$2738,7,FALSE)))</f>
        <v xml:space="preserve"> </v>
      </c>
      <c r="L109" s="34" t="str">
        <f>IF(ISBLANK(VLOOKUP(TRIM(B109),ALL!$B$1:$V$2738,8,FALSE)),"",IF(ISERROR(VLOOKUP(TRIM(B109),ALL!$B$1:$V$2738,8,FALSE))," ",VLOOKUP(TRIM(B109),ALL!$B$1:$V$2738,8,FALSE)))</f>
        <v xml:space="preserve"> </v>
      </c>
      <c r="M109" s="34" t="str">
        <f>IF(ISBLANK(VLOOKUP(TRIM(B109),ALL!$B$1:$V$2738,9,FALSE)),"",IF(ISERROR(VLOOKUP(TRIM(B109),ALL!$B$1:$V$2738,9,FALSE))," ",VLOOKUP(TRIM(B109),ALL!$B$1:$V$2738,9,FALSE)))</f>
        <v xml:space="preserve"> </v>
      </c>
      <c r="N109" s="34" t="str">
        <f>IF(ISBLANK(VLOOKUP(TRIM(B109),ALL!$B$1:$V$2738,10,FALSE)),"",IF(ISERROR(VLOOKUP(TRIM(B109),ALL!$B$1:$V$2738,10,FALSE))," ",VLOOKUP(TRIM(B109),ALL!$B$1:$V$2738,10,FALSE)))</f>
        <v xml:space="preserve"> </v>
      </c>
    </row>
    <row r="110" spans="1:15">
      <c r="A110" s="34" t="str">
        <f>IF(ISERROR(VLOOKUP(TRIM(B110),ALL!$B$1:$U$2738,3,FALSE)),"(unc)",VLOOKUP(TRIM(B110),ALL!$B$1:$U$2738,3,FALSE))</f>
        <v>(unc)</v>
      </c>
      <c r="B110" s="99" t="s">
        <v>3858</v>
      </c>
      <c r="C110" s="10" t="s">
        <v>5764</v>
      </c>
      <c r="D110" s="224">
        <f>VLOOKUP(TRIM(B110),BirthdateDraft!$A$1:$M$9000,2,FALSE)</f>
        <v>33511</v>
      </c>
      <c r="E110" s="203" t="str">
        <f>VLOOKUP(TRIM(B110),BirthdateDraft!$A$1:$M$9865,3,FALSE)</f>
        <v>13/4</v>
      </c>
      <c r="F110" s="209"/>
      <c r="G110" s="34" t="str">
        <f>IF(ISERROR(VLOOKUP(TRIM(B110),ALL!$B$1:$U$2738,2,FALSE)),"",IF(ISERROR(VLOOKUP(TRIM(B110),ALL!$B$1:$U$2738,2,FALSE))," ",VLOOKUP(TRIM(B110),ALL!$B$1:$U$2738,2,FALSE)))</f>
        <v/>
      </c>
      <c r="H110" s="124" t="str">
        <f>IF(ISBLANK(VLOOKUP(TRIM(B110),ALL!$B$1:$V$2738,4,FALSE)),"",IF(ISERROR(VLOOKUP(TRIM(B110),ALL!$B$1:$V$2738,4,FALSE))," ",VLOOKUP(TRIM(B110),ALL!$B$1:$V$2738,4,FALSE)))</f>
        <v xml:space="preserve"> </v>
      </c>
      <c r="I110" s="34" t="str">
        <f>IF(ISBLANK(VLOOKUP(TRIM('ALL CUTS'!B517),ALL!$B$1:$V$2738,5,FALSE)),"",IF(ISERROR(VLOOKUP(TRIM('ALL CUTS'!B517),ALL!$B$1:$V$2738,5,FALSE))," ",VLOOKUP(TRIM('ALL CUTS'!B517),ALL!$B$1:$V$2738,5,FALSE)))</f>
        <v/>
      </c>
      <c r="J110" s="34" t="str">
        <f>IF(ISBLANK(VLOOKUP(TRIM('ALL CUTS'!B517),ALL!$B$1:$V$2738,6,FALSE)),"",IF(ISERROR(VLOOKUP(TRIM('ALL CUTS'!B517),ALL!$B$1:$V$2738,6,FALSE))," ", VLOOKUP(TRIM('ALL CUTS'!B517),ALL!$B$1:$V$2738,6,FALSE)))</f>
        <v/>
      </c>
      <c r="K110" s="34" t="str">
        <f>IF(ISBLANK(VLOOKUP(TRIM('ALL CUTS'!B517),ALL!$B$1:$V$2738,7,FALSE)),"",IF(ISERROR(VLOOKUP(TRIM('ALL CUTS'!B517),ALL!$B$1:$V$2738,7,FALSE))," ",VLOOKUP(TRIM('ALL CUTS'!B517),ALL!$B$1:$V$2738,7,FALSE)))</f>
        <v/>
      </c>
      <c r="L110" s="34" t="str">
        <f>IF(ISBLANK(VLOOKUP(TRIM(B110),ALL!$B$1:$V$2738,8,FALSE)),"",IF(ISERROR(VLOOKUP(TRIM(B110),ALL!$B$1:$V$2738,8,FALSE))," ",VLOOKUP(TRIM(B110),ALL!$B$1:$V$2738,8,FALSE)))</f>
        <v xml:space="preserve"> </v>
      </c>
      <c r="M110" s="34" t="str">
        <f>IF(ISBLANK(VLOOKUP(TRIM('ALL CUTS'!B517),ALL!$B$1:$V$2738,9,FALSE)),"",IF(ISERROR(VLOOKUP(TRIM('ALL CUTS'!B517),ALL!$B$1:$V$2738,9,FALSE))," ",VLOOKUP(TRIM('ALL CUTS'!B517),ALL!$B$1:$V$2738,9,FALSE)))</f>
        <v/>
      </c>
      <c r="N110" s="34" t="str">
        <f>IF(ISBLANK(VLOOKUP(TRIM(B110),ALL!$B$1:$V$2738,10,FALSE)),"",IF(ISERROR(VLOOKUP(TRIM(B110),ALL!$B$1:$V$2738,10,FALSE))," ",VLOOKUP(TRIM(B110),ALL!$B$1:$V$2738,10,FALSE)))</f>
        <v xml:space="preserve"> </v>
      </c>
      <c r="O110" s="32"/>
    </row>
    <row r="111" spans="1:15">
      <c r="A111" s="34" t="str">
        <f>IF(ISERROR(VLOOKUP(TRIM(B111),ALL!$B$1:$U$2738,3,FALSE)),"(unc)",VLOOKUP(TRIM(B111),ALL!$B$1:$U$2738,3,FALSE))</f>
        <v>(unc)</v>
      </c>
      <c r="B111" s="99" t="s">
        <v>4571</v>
      </c>
      <c r="C111" s="10" t="s">
        <v>5764</v>
      </c>
      <c r="D111" s="224">
        <f>VLOOKUP(TRIM(B111),BirthdateDraft!$A$1:$M$9000,2,FALSE)</f>
        <v>33446</v>
      </c>
      <c r="E111" s="203" t="str">
        <f>VLOOKUP(TRIM(B111),BirthdateDraft!$A$1:$M$9865,3,FALSE)</f>
        <v>14/5</v>
      </c>
      <c r="F111" s="209"/>
      <c r="G111" s="34" t="str">
        <f>IF(ISERROR(VLOOKUP(TRIM(B111),ALL!$B$1:$U$2738,2,FALSE)),"",IF(ISERROR(VLOOKUP(TRIM(B111),ALL!$B$1:$U$2738,2,FALSE))," ",VLOOKUP(TRIM(B111),ALL!$B$1:$U$2738,2,FALSE)))</f>
        <v/>
      </c>
      <c r="H111" s="124" t="str">
        <f>IF(ISBLANK(VLOOKUP(TRIM(B111),ALL!$B$1:$V$2738,4,FALSE)),"",IF(ISERROR(VLOOKUP(TRIM(B111),ALL!$B$1:$V$2738,4,FALSE))," ",VLOOKUP(TRIM(B111),ALL!$B$1:$V$2738,4,FALSE)))</f>
        <v xml:space="preserve"> </v>
      </c>
      <c r="I111" s="34" t="str">
        <f>IF(ISBLANK(VLOOKUP(TRIM(B111),ALL!$B$1:$V$2738,5,FALSE)),"",IF(ISERROR(VLOOKUP(TRIM(B111),ALL!$B$1:$V$2738,5,FALSE))," ",VLOOKUP(TRIM(B111),ALL!$B$1:$V$2738,5,FALSE)))</f>
        <v xml:space="preserve"> </v>
      </c>
      <c r="J111" s="34" t="str">
        <f>IF(ISBLANK(VLOOKUP(TRIM(B111),ALL!$B$1:$V$2738,6,FALSE)),"",IF(ISERROR(VLOOKUP(TRIM(B111),ALL!$B$1:$V$2738,6,FALSE))," ", VLOOKUP(TRIM(B111),ALL!$B$1:$V$2738,6,FALSE)))</f>
        <v xml:space="preserve"> </v>
      </c>
      <c r="K111" s="34" t="str">
        <f>IF(ISBLANK(VLOOKUP(TRIM(B111),ALL!$B$1:$V$2738,7,FALSE)),"",IF(ISERROR(VLOOKUP(TRIM(B111),ALL!$B$1:$V$2738,7,FALSE))," ",VLOOKUP(TRIM(B111),ALL!$B$1:$V$2738,7,FALSE)))</f>
        <v xml:space="preserve"> </v>
      </c>
      <c r="L111" s="34" t="str">
        <f>IF(ISBLANK(VLOOKUP(TRIM(B111),ALL!$B$1:$V$2738,8,FALSE)),"",IF(ISERROR(VLOOKUP(TRIM(B111),ALL!$B$1:$V$2738,8,FALSE))," ",VLOOKUP(TRIM(B111),ALL!$B$1:$V$2738,8,FALSE)))</f>
        <v xml:space="preserve"> </v>
      </c>
      <c r="M111" s="34" t="str">
        <f>IF(ISBLANK(VLOOKUP(TRIM(B111),ALL!$B$1:$V$2738,9,FALSE)),"",IF(ISERROR(VLOOKUP(TRIM(B111),ALL!$B$1:$V$2738,9,FALSE))," ",VLOOKUP(TRIM(B111),ALL!$B$1:$V$2738,9,FALSE)))</f>
        <v xml:space="preserve"> </v>
      </c>
      <c r="N111" s="34" t="str">
        <f>IF(ISBLANK(VLOOKUP(TRIM(B111),ALL!$B$1:$V$2738,10,FALSE)),"",IF(ISERROR(VLOOKUP(TRIM(B111),ALL!$B$1:$V$2738,10,FALSE))," ",VLOOKUP(TRIM(B111),ALL!$B$1:$V$2738,10,FALSE)))</f>
        <v xml:space="preserve"> </v>
      </c>
    </row>
    <row r="112" spans="1:15">
      <c r="A112" s="34" t="str">
        <f>IF(ISERROR(VLOOKUP(TRIM(B112),ALL!$B$1:$U$2738,3,FALSE)),"(unc)",VLOOKUP(TRIM(B112),ALL!$B$1:$U$2738,3,FALSE))</f>
        <v>(unc)</v>
      </c>
      <c r="B112" s="99" t="s">
        <v>5050</v>
      </c>
      <c r="C112" s="10" t="s">
        <v>5764</v>
      </c>
      <c r="D112" s="224">
        <f>VLOOKUP(TRIM(B112),BirthdateDraft!$A$1:$M$9000,2,FALSE)</f>
        <v>34117</v>
      </c>
      <c r="E112" s="203" t="str">
        <f>VLOOKUP(TRIM(B112),BirthdateDraft!$A$1:$M$9865,3,FALSE)</f>
        <v>15/4</v>
      </c>
      <c r="F112" s="209"/>
      <c r="G112" s="34" t="str">
        <f>IF(ISERROR(VLOOKUP(TRIM(B112),ALL!$B$1:$U$2738,2,FALSE)),"",IF(ISERROR(VLOOKUP(TRIM(B112),ALL!$B$1:$U$2738,2,FALSE))," ",VLOOKUP(TRIM(B112),ALL!$B$1:$U$2738,2,FALSE)))</f>
        <v/>
      </c>
      <c r="H112" s="124" t="str">
        <f>IF(ISBLANK(VLOOKUP(TRIM(B112),ALL!$B$1:$V$2738,4,FALSE)),"",IF(ISERROR(VLOOKUP(TRIM(B112),ALL!$B$1:$V$2738,4,FALSE))," ",VLOOKUP(TRIM(B112),ALL!$B$1:$V$2738,4,FALSE)))</f>
        <v xml:space="preserve"> </v>
      </c>
      <c r="I112" s="34" t="str">
        <f>IF(ISBLANK(VLOOKUP(TRIM(B112),ALL!$B$1:$V$2738,5,FALSE)),"",IF(ISERROR(VLOOKUP(TRIM(B112),ALL!$B$1:$V$2738,5,FALSE))," ",VLOOKUP(TRIM(B112),ALL!$B$1:$V$2738,5,FALSE)))</f>
        <v xml:space="preserve"> </v>
      </c>
      <c r="J112" s="34" t="str">
        <f>IF(ISBLANK(VLOOKUP(TRIM(B112),ALL!$B$1:$V$2738,6,FALSE)),"",IF(ISERROR(VLOOKUP(TRIM(B112),ALL!$B$1:$V$2738,6,FALSE))," ", VLOOKUP(TRIM(B112),ALL!$B$1:$V$2738,6,FALSE)))</f>
        <v xml:space="preserve"> </v>
      </c>
      <c r="K112" s="34" t="str">
        <f>IF(ISBLANK(VLOOKUP(TRIM(B112),ALL!$B$1:$V$2738,7,FALSE)),"",IF(ISERROR(VLOOKUP(TRIM(B112),ALL!$B$1:$V$2738,7,FALSE))," ",VLOOKUP(TRIM(B112),ALL!$B$1:$V$2738,7,FALSE)))</f>
        <v xml:space="preserve"> </v>
      </c>
      <c r="L112" s="34" t="str">
        <f>IF(ISBLANK(VLOOKUP(TRIM(B112),ALL!$B$1:$V$2738,8,FALSE)),"",IF(ISERROR(VLOOKUP(TRIM(B112),ALL!$B$1:$V$2738,8,FALSE))," ",VLOOKUP(TRIM(B112),ALL!$B$1:$V$2738,8,FALSE)))</f>
        <v xml:space="preserve"> </v>
      </c>
      <c r="M112" s="34" t="str">
        <f>IF(ISBLANK(VLOOKUP(TRIM(B112),ALL!$B$1:$V$2738,9,FALSE)),"",IF(ISERROR(VLOOKUP(TRIM(B112),ALL!$B$1:$V$2738,9,FALSE))," ",VLOOKUP(TRIM(B112),ALL!$B$1:$V$2738,9,FALSE)))</f>
        <v xml:space="preserve"> </v>
      </c>
      <c r="N112" s="34" t="str">
        <f>IF(ISBLANK(VLOOKUP(TRIM(B112),ALL!$B$1:$V$2738,10,FALSE)),"",IF(ISERROR(VLOOKUP(TRIM(B112),ALL!$B$1:$V$2738,10,FALSE))," ",VLOOKUP(TRIM(B112),ALL!$B$1:$V$2738,10,FALSE)))</f>
        <v xml:space="preserve"> </v>
      </c>
    </row>
    <row r="113" spans="1:15">
      <c r="A113" s="34" t="str">
        <f>IF(ISERROR(VLOOKUP(TRIM(B113),ALL!$B$1:$U$2738,3,FALSE)),"(unc)",VLOOKUP(TRIM(B113),ALL!$B$1:$U$2738,3,FALSE))</f>
        <v>End $</v>
      </c>
      <c r="B113" s="99" t="s">
        <v>6557</v>
      </c>
      <c r="C113" s="10" t="s">
        <v>5764</v>
      </c>
      <c r="D113" s="224">
        <f>VLOOKUP(TRIM(B113),BirthdateDraft!$A$1:$M$9000,2,FALSE)</f>
        <v>34729</v>
      </c>
      <c r="E113" s="203" t="str">
        <f>VLOOKUP(TRIM(B113),BirthdateDraft!$A$1:$M$9865,3,FALSE)</f>
        <v>18/2</v>
      </c>
      <c r="F113" s="209"/>
      <c r="G113" s="34" t="str">
        <f>IF(ISERROR(VLOOKUP(TRIM(B113),ALL!$B$1:$U$2738,2,FALSE)),"",IF(ISERROR(VLOOKUP(TRIM(B113),ALL!$B$1:$U$2738,2,FALSE))," ",VLOOKUP(TRIM(B113),ALL!$B$1:$U$2738,2,FALSE)))</f>
        <v>INA</v>
      </c>
      <c r="H113" s="124" t="str">
        <f>IF(ISBLANK(VLOOKUP(TRIM(B113),ALL!$B$1:$V$2738,4,FALSE)),"",IF(ISERROR(VLOOKUP(TRIM(B113),ALL!$B$1:$V$2738,4,FALSE))," ",VLOOKUP(TRIM(B113),ALL!$B$1:$V$2738,4,FALSE)))</f>
        <v>0</v>
      </c>
      <c r="I113" s="34" t="str">
        <f>IF(ISBLANK(VLOOKUP(TRIM(B113),ALL!$B$1:$V$2738,5,FALSE)),"",IF(ISERROR(VLOOKUP(TRIM(B113),ALL!$B$1:$V$2738,5,FALSE))," ",VLOOKUP(TRIM(B113),ALL!$B$1:$V$2738,5,FALSE)))</f>
        <v/>
      </c>
      <c r="J113" s="34">
        <f>IF(ISBLANK(VLOOKUP(TRIM(B113),ALL!$B$1:$V$2738,6,FALSE)),"",IF(ISERROR(VLOOKUP(TRIM(B113),ALL!$B$1:$V$2738,6,FALSE))," ", VLOOKUP(TRIM(B113),ALL!$B$1:$V$2738,6,FALSE)))</f>
        <v>6</v>
      </c>
      <c r="K113" s="34"/>
      <c r="L113" s="34" t="str">
        <f>IF(ISBLANK(VLOOKUP(TRIM(B113),ALL!$B$1:$V$2738,8,FALSE)),"",IF(ISERROR(VLOOKUP(TRIM(B113),ALL!$B$1:$V$2738,8,FALSE))," ",VLOOKUP(TRIM(B113),ALL!$B$1:$V$2738,8,FALSE)))</f>
        <v/>
      </c>
      <c r="M113" s="34" t="str">
        <f>IF(ISBLANK(VLOOKUP(TRIM(B113),ALL!$B$1:$V$2738,9,FALSE)),"",IF(ISERROR(VLOOKUP(TRIM(B113),ALL!$B$1:$V$2738,9,FALSE))," ",VLOOKUP(TRIM(B113),ALL!$B$1:$V$2738,9,FALSE)))</f>
        <v/>
      </c>
      <c r="N113" s="34" t="str">
        <f>IF(ISBLANK(VLOOKUP(TRIM(B113),ALL!$B$1:$V$2738,10,FALSE)),"",IF(ISERROR(VLOOKUP(TRIM(B113),ALL!$B$1:$V$2738,10,FALSE))," ",VLOOKUP(TRIM(B113),ALL!$B$1:$V$2738,10,FALSE)))</f>
        <v/>
      </c>
    </row>
    <row r="114" spans="1:15">
      <c r="A114" s="34" t="str">
        <f>IF(ISERROR(VLOOKUP(TRIM(B114),ALL!$B$1:$U$2738,3,FALSE)),"(unc)",VLOOKUP(TRIM(B114),ALL!$B$1:$U$2738,3,FALSE))</f>
        <v>DT $</v>
      </c>
      <c r="B114" s="99" t="s">
        <v>7911</v>
      </c>
      <c r="C114" s="10" t="s">
        <v>5764</v>
      </c>
      <c r="D114" s="224">
        <f>VLOOKUP(TRIM(B114),BirthdateDraft!$A$1:$M$9000,2,FALSE)</f>
        <v>36030</v>
      </c>
      <c r="E114" s="203" t="str">
        <f>VLOOKUP(TRIM(B114),BirthdateDraft!$A$1:$M$9865,3,FALSE)</f>
        <v>20/4</v>
      </c>
      <c r="F114" s="209" t="s">
        <v>10629</v>
      </c>
      <c r="G114" s="34" t="str">
        <f>IF(ISERROR(VLOOKUP(TRIM(B114),ALL!$B$1:$U$2738,2,FALSE)),"",IF(ISERROR(VLOOKUP(TRIM(B114),ALL!$B$1:$U$2738,2,FALSE))," ",VLOOKUP(TRIM(B114),ALL!$B$1:$U$2738,2,FALSE)))</f>
        <v>ARN</v>
      </c>
      <c r="H114" s="124" t="str">
        <f>IF(ISBLANK(VLOOKUP(TRIM(B114),ALL!$B$1:$V$2738,4,FALSE)),"",IF(ISERROR(VLOOKUP(TRIM(B114),ALL!$B$1:$V$2738,4,FALSE))," ",VLOOKUP(TRIM(B114),ALL!$B$1:$V$2738,4,FALSE)))</f>
        <v>0</v>
      </c>
      <c r="I114" s="34" t="str">
        <f>IF(ISBLANK(VLOOKUP(TRIM(B114),ALL!$B$1:$V$2738,5,FALSE)),"",IF(ISERROR(VLOOKUP(TRIM(B114),ALL!$B$1:$V$2738,5,FALSE))," ",VLOOKUP(TRIM(B114),ALL!$B$1:$V$2738,5,FALSE)))</f>
        <v/>
      </c>
      <c r="J114" s="34">
        <f>IF(ISBLANK(VLOOKUP(TRIM(B114),ALL!$B$1:$V$2738,6,FALSE)),"",IF(ISERROR(VLOOKUP(TRIM(B114),ALL!$B$1:$V$2738,6,FALSE))," ", VLOOKUP(TRIM(B114),ALL!$B$1:$V$2738,6,FALSE)))</f>
        <v>4</v>
      </c>
      <c r="K114" s="34"/>
      <c r="L114" s="34"/>
      <c r="M114" s="34"/>
      <c r="N114" s="34"/>
    </row>
    <row r="115" spans="1:15">
      <c r="A115" s="34" t="str">
        <f>IF(ISERROR(VLOOKUP(TRIM(B115),ALL!$B$1:$U$2738,3,FALSE)),"(unc)",VLOOKUP(TRIM(B115),ALL!$B$1:$U$2738,3,FALSE))</f>
        <v>(unc)</v>
      </c>
      <c r="B115" s="99" t="s">
        <v>7225</v>
      </c>
      <c r="C115" s="10" t="s">
        <v>5764</v>
      </c>
      <c r="D115" s="224">
        <f>VLOOKUP(TRIM(B115),BirthdateDraft!$A$1:$M$9000,2,FALSE)</f>
        <v>34954</v>
      </c>
      <c r="E115" s="203" t="str">
        <f>VLOOKUP(TRIM(B115),BirthdateDraft!$A$1:$M$9865,3,FALSE)</f>
        <v>19/1 (29)</v>
      </c>
      <c r="F115" s="209" t="s">
        <v>8295</v>
      </c>
      <c r="G115" s="34" t="str">
        <f>IF(ISERROR(VLOOKUP(TRIM(B115),ALL!$B$1:$U$2738,2,FALSE)),"",IF(ISERROR(VLOOKUP(TRIM(B115),ALL!$B$1:$U$2738,2,FALSE))," ",VLOOKUP(TRIM(B115),ALL!$B$1:$U$2738,2,FALSE)))</f>
        <v/>
      </c>
      <c r="H115" s="124" t="str">
        <f>IF(ISBLANK(VLOOKUP(TRIM(B115),ALL!$B$1:$V$2738,4,FALSE)),"",IF(ISERROR(VLOOKUP(TRIM(B115),ALL!$B$1:$V$2738,4,FALSE))," ",VLOOKUP(TRIM(B115),ALL!$B$1:$V$2738,4,FALSE)))</f>
        <v xml:space="preserve"> </v>
      </c>
      <c r="I115" s="34" t="str">
        <f>IF(ISBLANK(VLOOKUP(TRIM(B115),ALL!$B$1:$V$2738,5,FALSE)),"",IF(ISERROR(VLOOKUP(TRIM(B115),ALL!$B$1:$V$2738,5,FALSE))," ",VLOOKUP(TRIM(B115),ALL!$B$1:$V$2738,5,FALSE)))</f>
        <v xml:space="preserve"> </v>
      </c>
      <c r="J115" s="34" t="str">
        <f>IF(ISBLANK(VLOOKUP(TRIM(B115),ALL!$B$1:$V$2738,6,FALSE)),"",IF(ISERROR(VLOOKUP(TRIM(B115),ALL!$B$1:$V$2738,6,FALSE))," ", VLOOKUP(TRIM(B115),ALL!$B$1:$V$2738,6,FALSE)))</f>
        <v xml:space="preserve"> </v>
      </c>
      <c r="K115" s="34"/>
      <c r="L115" s="34"/>
      <c r="M115" s="34"/>
      <c r="N115" s="34"/>
    </row>
    <row r="116" spans="1:15" ht="14.25" customHeight="1">
      <c r="A116" s="34" t="str">
        <f>IF(ISERROR(VLOOKUP(TRIM(B116),ALL!$B$1:$U$2738,3,FALSE)),"(unc)",VLOOKUP(TRIM(B116),ALL!$B$1:$U$2738,3,FALSE))</f>
        <v>(unc)</v>
      </c>
      <c r="B116" s="99" t="s">
        <v>5057</v>
      </c>
      <c r="C116" s="10" t="s">
        <v>5764</v>
      </c>
      <c r="D116" s="224">
        <f>VLOOKUP(TRIM(B116),BirthdateDraft!$A$1:$M$9000,2,FALSE)</f>
        <v>33534</v>
      </c>
      <c r="E116" s="203" t="str">
        <f>VLOOKUP(TRIM(B116),BirthdateDraft!$A$1:$M$9865,3,FALSE)</f>
        <v>15/FA</v>
      </c>
      <c r="F116" s="209"/>
      <c r="G116" s="34" t="str">
        <f>IF(ISERROR(VLOOKUP(TRIM(B116),ALL!$B$1:$U$2738,2,FALSE)),"",IF(ISERROR(VLOOKUP(TRIM(B116),ALL!$B$1:$U$2738,2,FALSE))," ",VLOOKUP(TRIM(B116),ALL!$B$1:$U$2738,2,FALSE)))</f>
        <v/>
      </c>
      <c r="H116" s="124" t="str">
        <f>IF(ISBLANK(VLOOKUP(TRIM(B116),ALL!$B$1:$V$2738,4,FALSE)),"",IF(ISERROR(VLOOKUP(TRIM(B116),ALL!$B$1:$V$2738,4,FALSE))," ",VLOOKUP(TRIM(B116),ALL!$B$1:$V$2738,4,FALSE)))</f>
        <v xml:space="preserve"> </v>
      </c>
      <c r="I116" s="34" t="str">
        <f>IF(ISBLANK(VLOOKUP(TRIM(B116),ALL!$B$1:$V$2738,5,FALSE)),"",IF(ISERROR(VLOOKUP(TRIM(B116),ALL!$B$1:$V$2738,5,FALSE))," ",VLOOKUP(TRIM(B116),ALL!$B$1:$V$2738,5,FALSE)))</f>
        <v xml:space="preserve"> </v>
      </c>
      <c r="J116" s="34" t="str">
        <f>IF(ISBLANK(VLOOKUP(TRIM(B116),ALL!$B$1:$V$2738,6,FALSE)),"",IF(ISERROR(VLOOKUP(TRIM(B116),ALL!$B$1:$V$2738,6,FALSE))," ", VLOOKUP(TRIM(B116),ALL!$B$1:$V$2738,6,FALSE)))</f>
        <v xml:space="preserve"> </v>
      </c>
      <c r="K116" s="34" t="str">
        <f>IF(ISBLANK(VLOOKUP(TRIM(B116),ALL!$B$1:$V$2738,7,FALSE)),"",IF(ISERROR(VLOOKUP(TRIM(B116),ALL!$B$1:$V$2738,7,FALSE))," ",VLOOKUP(TRIM(B116),ALL!$B$1:$V$2738,7,FALSE)))</f>
        <v xml:space="preserve"> </v>
      </c>
      <c r="L116" s="34" t="str">
        <f>IF(ISBLANK(VLOOKUP(TRIM(B116),ALL!$B$1:$V$2738,8,FALSE)),"",IF(ISERROR(VLOOKUP(TRIM(B116),ALL!$B$1:$V$2738,8,FALSE))," ",VLOOKUP(TRIM(B116),ALL!$B$1:$V$2738,8,FALSE)))</f>
        <v xml:space="preserve"> </v>
      </c>
      <c r="M116" s="34" t="str">
        <f>IF(ISBLANK(VLOOKUP(TRIM(B116),ALL!$B$1:$V$2738,9,FALSE)),"",IF(ISERROR(VLOOKUP(TRIM(B116),ALL!$B$1:$V$2738,9,FALSE))," ",VLOOKUP(TRIM(B116),ALL!$B$1:$V$2738,9,FALSE)))</f>
        <v xml:space="preserve"> </v>
      </c>
      <c r="N116" s="34" t="str">
        <f>IF(ISBLANK(VLOOKUP(TRIM('Team Rosters'!B724),ALL!$B$1:$V$2738,10,FALSE)),"",IF(ISERROR(VLOOKUP(TRIM('Team Rosters'!B724),ALL!$B$1:$V$2738,10,FALSE))," ",VLOOKUP(TRIM('Team Rosters'!B724),ALL!$B$1:$V$2738,10,FALSE)))</f>
        <v xml:space="preserve"> </v>
      </c>
    </row>
    <row r="117" spans="1:15">
      <c r="A117" s="34" t="str">
        <f>IF(ISERROR(VLOOKUP(TRIM(B117),ALL!$B$1:$U$2738,3,FALSE)),"(unc)",VLOOKUP(TRIM(B117),ALL!$B$1:$U$2738,3,FALSE))</f>
        <v>ILB</v>
      </c>
      <c r="B117" s="99" t="s">
        <v>8869</v>
      </c>
      <c r="C117" s="10" t="s">
        <v>5764</v>
      </c>
      <c r="D117" s="224">
        <f>VLOOKUP(TRIM(B117),BirthdateDraft!$A$1:$M$9000,2,FALSE)</f>
        <v>36161</v>
      </c>
      <c r="E117" s="203" t="str">
        <f>VLOOKUP(TRIM(B117),BirthdateDraft!$A$1:$M$9865,3,FALSE)</f>
        <v>21/3</v>
      </c>
      <c r="F117" s="209" t="s">
        <v>9747</v>
      </c>
      <c r="G117" s="34" t="str">
        <f>IF(ISERROR(VLOOKUP(TRIM(B117),ALL!$B$1:$U$2738,2,FALSE)),"",IF(ISERROR(VLOOKUP(TRIM(B117),ALL!$B$1:$U$2738,2,FALSE))," ",VLOOKUP(TRIM(B117),ALL!$B$1:$U$2738,2,FALSE)))</f>
        <v>TNA</v>
      </c>
      <c r="H117" s="124" t="str">
        <f>IF(ISBLANK(VLOOKUP(TRIM(B117),ALL!$B$1:$V$2738,4,FALSE)),"",IF(ISERROR(VLOOKUP(TRIM(B117),ALL!$B$1:$V$2738,4,FALSE))," ",VLOOKUP(TRIM(B117),ALL!$B$1:$V$2738,4,FALSE)))</f>
        <v>0-0</v>
      </c>
      <c r="I117" s="34" t="str">
        <f>IF(ISBLANK(VLOOKUP(TRIM('Team Rosters'!B709),ALL!$B$1:$V$2738,5,FALSE)),"",IF(ISERROR(VLOOKUP(TRIM('Team Rosters'!B709),ALL!$B$1:$V$2738,5,FALSE))," ",VLOOKUP(TRIM('Team Rosters'!B709),ALL!$B$1:$V$2738,5,FALSE)))</f>
        <v/>
      </c>
      <c r="J117" s="34">
        <f>IF(ISBLANK(VLOOKUP(TRIM('Team Rosters'!B709),ALL!$B$1:$V$2738,6,FALSE)),"",IF(ISERROR(VLOOKUP(TRIM('Team Rosters'!B709),ALL!$B$1:$V$2738,6,FALSE))," ", VLOOKUP(TRIM('Team Rosters'!B709),ALL!$B$1:$V$2738,6,FALSE)))</f>
        <v>5</v>
      </c>
      <c r="K117" s="34" t="str">
        <f>IF(ISBLANK(VLOOKUP(TRIM('Team Rosters'!B709),ALL!$B$1:$V$2738,7,FALSE)),"",IF(ISERROR(VLOOKUP(TRIM('Team Rosters'!B709),ALL!$B$1:$V$2738,7,FALSE))," ",VLOOKUP(TRIM('Team Rosters'!B709),ALL!$B$1:$V$2738,7,FALSE)))</f>
        <v/>
      </c>
      <c r="L117" s="34" t="str">
        <f>IF(ISBLANK(VLOOKUP(TRIM('Team Rosters'!B709),ALL!$B$1:$V$2738,8,FALSE)),"",IF(ISERROR(VLOOKUP(TRIM('Team Rosters'!B709),ALL!$B$1:$V$2738,8,FALSE))," ",VLOOKUP(TRIM('Team Rosters'!B709),ALL!$B$1:$V$2738,8,FALSE)))</f>
        <v/>
      </c>
      <c r="M117" s="34" t="str">
        <f>IF(ISBLANK(VLOOKUP(TRIM('Team Rosters'!B709),ALL!$B$1:$V$2738,9,FALSE)),"",IF(ISERROR(VLOOKUP(TRIM('Team Rosters'!B709),ALL!$B$1:$V$2738,9,FALSE))," ",VLOOKUP(TRIM('Team Rosters'!B709),ALL!$B$1:$V$2738,9,FALSE)))</f>
        <v/>
      </c>
      <c r="N117" s="34" t="str">
        <f>IF(ISBLANK(VLOOKUP(TRIM('Team Rosters'!B709),ALL!$B$1:$V$2738,10,FALSE)),"",IF(ISERROR(VLOOKUP(TRIM('Team Rosters'!B709),ALL!$B$1:$V$2738,10,FALSE))," ",VLOOKUP(TRIM('Team Rosters'!B709),ALL!$B$1:$V$2738,10,FALSE)))</f>
        <v/>
      </c>
    </row>
    <row r="118" spans="1:15">
      <c r="A118" s="34" t="str">
        <f>IF(ISERROR(VLOOKUP(TRIM(B118),ALL!$B$1:$U$2738,3,FALSE)),"(unc)",VLOOKUP(TRIM(B118),ALL!$B$1:$U$2738,3,FALSE))</f>
        <v>(unc)</v>
      </c>
      <c r="B118" s="99" t="s">
        <v>9269</v>
      </c>
      <c r="C118" s="10" t="s">
        <v>8248</v>
      </c>
      <c r="D118" s="224">
        <f>VLOOKUP(TRIM(B118),BirthdateDraft!$A$1:$M$9000,2,FALSE)</f>
        <v>36192</v>
      </c>
      <c r="E118" s="203" t="str">
        <f>VLOOKUP(TRIM(B118),BirthdateDraft!$A$1:$M$9865,3,FALSE)</f>
        <v>21/6</v>
      </c>
      <c r="F118" s="209" t="s">
        <v>10697</v>
      </c>
      <c r="G118" s="34" t="str">
        <f>IF(ISERROR(VLOOKUP(TRIM(B118),ALL!$B$1:$U$2738,2,FALSE)),"",IF(ISERROR(VLOOKUP(TRIM(B118),ALL!$B$1:$U$2738,2,FALSE))," ",VLOOKUP(TRIM(B118),ALL!$B$1:$U$2738,2,FALSE)))</f>
        <v/>
      </c>
      <c r="H118" s="124" t="str">
        <f>IF(ISBLANK(VLOOKUP(TRIM(B118),ALL!$B$1:$V$2738,11,FALSE)),"",IF(ISERROR(VLOOKUP(TRIM(B118),ALL!$B$1:$V$2738,11,FALSE))," ",VLOOKUP(TRIM(B118),ALL!$B$1:$V$2738,11,FALSE)))</f>
        <v xml:space="preserve"> </v>
      </c>
      <c r="I118" s="34"/>
      <c r="J118" s="34"/>
      <c r="K118" s="34"/>
      <c r="L118" s="34" t="str">
        <f>IF(ISBLANK(VLOOKUP(TRIM(B118),ALL!$B$1:$V$2738,8,FALSE)),"",IF(ISERROR(VLOOKUP(TRIM(B118),ALL!$B$1:$V$2738,8,FALSE))," ",VLOOKUP(TRIM(B118),ALL!$B$1:$V$2738,8,FALSE)))</f>
        <v xml:space="preserve"> </v>
      </c>
      <c r="M118" s="34" t="str">
        <f>IF(ISBLANK(VLOOKUP(TRIM(B118),ALL!$B$1:$V$2738,9,FALSE)),"",IF(ISERROR(VLOOKUP(TRIM(B118),ALL!$B$1:$V$2738,9,FALSE))," ",VLOOKUP(TRIM(B118),ALL!$B$1:$V$2738,9,FALSE)))</f>
        <v xml:space="preserve"> </v>
      </c>
      <c r="N118" s="34" t="str">
        <f>IF(ISBLANK(VLOOKUP(TRIM(B118),ALL!$B$1:$V$2738,10,FALSE)),"",IF(ISERROR(VLOOKUP(TRIM(B118),ALL!$B$1:$V$2738,10,FALSE))," ",VLOOKUP(TRIM(B118),ALL!$B$1:$V$2738,10,FALSE)))</f>
        <v xml:space="preserve"> </v>
      </c>
    </row>
    <row r="119" spans="1:15">
      <c r="A119" s="34" t="str">
        <f>IF(ISERROR(VLOOKUP(TRIM(B119),ALL!$B$1:$U$2738,3,FALSE)),"(unc)",VLOOKUP(TRIM(B119),ALL!$B$1:$U$2738,3,FALSE))</f>
        <v>(unc)</v>
      </c>
      <c r="B119" s="99" t="s">
        <v>9909</v>
      </c>
      <c r="C119" s="10" t="s">
        <v>8248</v>
      </c>
      <c r="D119" s="224">
        <f>VLOOKUP(TRIM(B119),BirthdateDraft!$A$1:$M$9000,2,FALSE)</f>
        <v>36125</v>
      </c>
      <c r="E119" s="203" t="str">
        <f>VLOOKUP(TRIM(B119),BirthdateDraft!$A$1:$M$9865,3,FALSE)</f>
        <v>22/FA</v>
      </c>
      <c r="F119" s="209" t="s">
        <v>8295</v>
      </c>
      <c r="G119" s="34" t="str">
        <f>IF(ISERROR(VLOOKUP(TRIM(B119),ALL!$B$1:$U$2738,2,FALSE)),"",IF(ISERROR(VLOOKUP(TRIM(B119),ALL!$B$1:$U$2738,2,FALSE))," ",VLOOKUP(TRIM(B119),ALL!$B$1:$U$2738,2,FALSE)))</f>
        <v/>
      </c>
      <c r="H119" s="124" t="str">
        <f>IF(ISBLANK(VLOOKUP(TRIM(B119),ALL!$B$1:$V$2738,11,FALSE)),"",IF(ISERROR(VLOOKUP(TRIM(B119),ALL!$B$1:$V$2738,11,FALSE))," ",VLOOKUP(TRIM(B119),ALL!$B$1:$V$2738,11,FALSE)))</f>
        <v xml:space="preserve"> </v>
      </c>
      <c r="I119" s="34"/>
      <c r="J119" s="34"/>
      <c r="K119" s="34"/>
      <c r="L119" s="34" t="str">
        <f>IF(ISBLANK(VLOOKUP(TRIM(B119),ALL!$B$1:$V$2738,8,FALSE)),"",IF(ISERROR(VLOOKUP(TRIM(B119),ALL!$B$1:$V$2738,8,FALSE))," ",VLOOKUP(TRIM(B119),ALL!$B$1:$V$2738,8,FALSE)))</f>
        <v xml:space="preserve"> </v>
      </c>
      <c r="M119" s="34" t="str">
        <f>IF(ISBLANK(VLOOKUP(TRIM(B119),ALL!$B$1:$V$2738,9,FALSE)),"",IF(ISERROR(VLOOKUP(TRIM(B119),ALL!$B$1:$V$2738,9,FALSE))," ",VLOOKUP(TRIM(B119),ALL!$B$1:$V$2738,9,FALSE)))</f>
        <v xml:space="preserve"> </v>
      </c>
      <c r="N119" s="34" t="str">
        <f>IF(ISBLANK(VLOOKUP(TRIM(B119),ALL!$B$1:$V$2738,10,FALSE)),"",IF(ISERROR(VLOOKUP(TRIM(B119),ALL!$B$1:$V$2738,10,FALSE))," ",VLOOKUP(TRIM(B119),ALL!$B$1:$V$2738,10,FALSE)))</f>
        <v xml:space="preserve"> </v>
      </c>
    </row>
    <row r="120" spans="1:15">
      <c r="A120" s="34" t="str">
        <f>IF(ISERROR(VLOOKUP(TRIM(B120),ALL!$B$1:$U$2738,3,FALSE)),"(unc)",VLOOKUP(TRIM(B120),ALL!$B$1:$U$2738,3,FALSE))</f>
        <v>(unc)</v>
      </c>
      <c r="B120" s="99" t="s">
        <v>7360</v>
      </c>
      <c r="C120" s="10" t="s">
        <v>8248</v>
      </c>
      <c r="D120" s="224">
        <f>VLOOKUP(TRIM(B120),BirthdateDraft!$A$1:$M$9000,2,FALSE)</f>
        <v>35170</v>
      </c>
      <c r="E120" s="203" t="str">
        <f>VLOOKUP(TRIM(B120),BirthdateDraft!$A$1:$M$9865,3,FALSE)</f>
        <v>18/FA</v>
      </c>
      <c r="F120" s="209"/>
      <c r="G120" s="34" t="str">
        <f>IF(ISERROR(VLOOKUP(TRIM(B120),ALL!$B$1:$U$2738,2,FALSE)),"",IF(ISERROR(VLOOKUP(TRIM(B120),ALL!$B$1:$U$2738,2,FALSE))," ",VLOOKUP(TRIM(B120),ALL!$B$1:$U$2738,2,FALSE)))</f>
        <v/>
      </c>
      <c r="H120" s="124" t="str">
        <f>IF(ISBLANK(VLOOKUP(TRIM(B120),ALL!$B$1:$V$2738,11,FALSE)),"",IF(ISERROR(VLOOKUP(TRIM(B120),ALL!$B$1:$V$2738,11,FALSE))," ",VLOOKUP(TRIM(B120),ALL!$B$1:$V$2738,11,FALSE)))</f>
        <v xml:space="preserve"> </v>
      </c>
      <c r="I120" s="34" t="str">
        <f>IF(ISBLANK(VLOOKUP(TRIM(B120),ALL!$B$1:$V$2738,5,FALSE)),"",IF(ISERROR(VLOOKUP(TRIM(B120),ALL!$B$1:$V$2738,5,FALSE))," ",VLOOKUP(TRIM(B120),ALL!$B$1:$V$2738,5,FALSE)))</f>
        <v xml:space="preserve"> </v>
      </c>
      <c r="J120" s="34" t="str">
        <f>IF(ISBLANK(VLOOKUP(TRIM(B120),ALL!$B$1:$V$2738,6,FALSE)),"",IF(ISERROR(VLOOKUP(TRIM(B120),ALL!$B$1:$V$2738,6,FALSE))," ", VLOOKUP(TRIM(B120),ALL!$B$1:$V$2738,6,FALSE)))</f>
        <v xml:space="preserve"> </v>
      </c>
      <c r="K120" s="34" t="str">
        <f>IF(ISBLANK(VLOOKUP(TRIM(B120),ALL!$B$1:$V$2738,7,FALSE)),"",IF(ISERROR(VLOOKUP(TRIM(B120),ALL!$B$1:$V$2738,7,FALSE))," ",VLOOKUP(TRIM(B120),ALL!$B$1:$V$2738,7,FALSE)))</f>
        <v xml:space="preserve"> </v>
      </c>
      <c r="L120" s="34" t="str">
        <f>IF(ISBLANK(VLOOKUP(TRIM(B120),ALL!$B$1:$V$2738,8,FALSE)),"",IF(ISERROR(VLOOKUP(TRIM(B120),ALL!$B$1:$V$2738,8,FALSE))," ",VLOOKUP(TRIM(B120),ALL!$B$1:$V$2738,8,FALSE)))</f>
        <v xml:space="preserve"> </v>
      </c>
      <c r="M120" s="34" t="str">
        <f>IF(ISBLANK(VLOOKUP(TRIM(B120),ALL!$B$1:$V$2738,9,FALSE)),"",IF(ISERROR(VLOOKUP(TRIM(B120),ALL!$B$1:$V$2738,9,FALSE))," ",VLOOKUP(TRIM(B120),ALL!$B$1:$V$2738,9,FALSE)))</f>
        <v xml:space="preserve"> </v>
      </c>
      <c r="N120" s="34" t="str">
        <f>IF(ISBLANK(VLOOKUP(TRIM(B120),ALL!$B$1:$V$2738,10,FALSE)),"",IF(ISERROR(VLOOKUP(TRIM(B120),ALL!$B$1:$V$2738,10,FALSE))," ",VLOOKUP(TRIM(B120),ALL!$B$1:$V$2738,10,FALSE)))</f>
        <v xml:space="preserve"> </v>
      </c>
    </row>
    <row r="121" spans="1:15">
      <c r="A121" s="34" t="str">
        <f>IF(ISERROR(VLOOKUP(TRIM(B121),ALL!$B$1:$U$2738,3,FALSE)),"(unc)",VLOOKUP(TRIM(B121),ALL!$B$1:$U$2738,3,FALSE))</f>
        <v>(unc)</v>
      </c>
      <c r="B121" s="99" t="s">
        <v>9923</v>
      </c>
      <c r="C121" s="10" t="s">
        <v>8248</v>
      </c>
      <c r="D121" s="224">
        <f>VLOOKUP(TRIM(B121),BirthdateDraft!$A$1:$M$9000,2,FALSE)</f>
        <v>35878</v>
      </c>
      <c r="E121" s="203" t="str">
        <f>VLOOKUP(TRIM(B121),BirthdateDraft!$A$1:$M$9865,3,FALSE)</f>
        <v>22/7</v>
      </c>
      <c r="F121" s="209" t="s">
        <v>8295</v>
      </c>
      <c r="G121" s="34" t="str">
        <f>IF(ISERROR(VLOOKUP(TRIM(B121),ALL!$B$1:$U$2738,2,FALSE)),"",IF(ISERROR(VLOOKUP(TRIM(B121),ALL!$B$1:$U$2738,2,FALSE))," ",VLOOKUP(TRIM(B121),ALL!$B$1:$U$2738,2,FALSE)))</f>
        <v/>
      </c>
      <c r="H121" s="124" t="str">
        <f>IF(ISBLANK(VLOOKUP(TRIM(B121),ALL!$B$1:$V$2738,11,FALSE)),"",IF(ISERROR(VLOOKUP(TRIM(B121),ALL!$B$1:$V$2738,11,FALSE))," ",VLOOKUP(TRIM(B121),ALL!$B$1:$V$2738,11,FALSE)))</f>
        <v xml:space="preserve"> </v>
      </c>
      <c r="I121" s="34"/>
      <c r="J121" s="34"/>
      <c r="K121" s="34"/>
      <c r="L121" s="34"/>
      <c r="M121" s="34"/>
      <c r="N121" s="34"/>
    </row>
    <row r="122" spans="1:15">
      <c r="A122" s="34" t="str">
        <f>IF(ISERROR(VLOOKUP(TRIM(B122),ALL!$B$1:$U$2738,3,FALSE)),"(unc)",VLOOKUP(TRIM(B122),ALL!$B$1:$U$2738,3,FALSE))</f>
        <v>OT @</v>
      </c>
      <c r="B122" s="99" t="s">
        <v>8148</v>
      </c>
      <c r="C122" s="10" t="s">
        <v>8248</v>
      </c>
      <c r="D122" s="224">
        <f>VLOOKUP(TRIM(B122),BirthdateDraft!$A$1:$M$9000,2,FALSE)</f>
        <v>35149</v>
      </c>
      <c r="E122" s="203" t="str">
        <f>VLOOKUP(TRIM(B122),BirthdateDraft!$A$1:$M$9865,3,FALSE)</f>
        <v>20/FA</v>
      </c>
      <c r="F122" s="209" t="s">
        <v>9792</v>
      </c>
      <c r="G122" s="34" t="str">
        <f>IF(ISERROR(VLOOKUP(TRIM(B122),ALL!$B$1:$U$2738,2,FALSE)),"",IF(ISERROR(VLOOKUP(TRIM(B122),ALL!$B$1:$U$2738,2,FALSE))," ",VLOOKUP(TRIM(B122),ALL!$B$1:$U$2738,2,FALSE)))</f>
        <v>NEA</v>
      </c>
      <c r="H122" s="124" t="str">
        <f>IF(ISBLANK(VLOOKUP(TRIM(B122),ALL!$B$1:$V$2738,4,FALSE)),"",IF(ISERROR(VLOOKUP(TRIM(B122),ALL!$B$1:$V$2738,4,FALSE))," ",VLOOKUP(TRIM(B122),ALL!$B$1:$V$2738,4,FALSE)))</f>
        <v/>
      </c>
      <c r="I122" s="34" t="str">
        <f>IF(ISBLANK(VLOOKUP(TRIM(B122),ALL!$B$1:$V$2738,5,FALSE)),"",IF(ISERROR(VLOOKUP(TRIM(B122),ALL!$B$1:$V$2738,5,FALSE))," ",VLOOKUP(TRIM(B122),ALL!$B$1:$V$2738,5,FALSE)))</f>
        <v/>
      </c>
      <c r="J122" s="34" t="str">
        <f>IF(ISBLANK(VLOOKUP(TRIM(B122),ALL!$B$1:$V$2738,6,FALSE)),"",IF(ISERROR(VLOOKUP(TRIM(B122),ALL!$B$1:$V$2738,6,FALSE))," ", VLOOKUP(TRIM(B122),ALL!$B$1:$V$2738,6,FALSE)))</f>
        <v/>
      </c>
      <c r="K122" s="34" t="str">
        <f>IF(ISBLANK(VLOOKUP(TRIM(B122),ALL!$B$1:$V$2738,7,FALSE)),"",IF(ISERROR(VLOOKUP(TRIM(B122),ALL!$B$1:$V$2738,7,FALSE))," ",VLOOKUP(TRIM(B122),ALL!$B$1:$V$2738,7,FALSE)))</f>
        <v/>
      </c>
      <c r="L122" s="34">
        <f>IF(ISBLANK(VLOOKUP(TRIM(B122),ALL!$B$1:$V$2738,8,FALSE)),"",IF(ISERROR(VLOOKUP(TRIM(B122),ALL!$B$1:$V$2738,8,FALSE))," ",VLOOKUP(TRIM(B122),ALL!$B$1:$V$2738,8,FALSE)))</f>
        <v>0</v>
      </c>
      <c r="M122" s="34" t="str">
        <f>IF(ISBLANK(VLOOKUP(TRIM(B122),ALL!$B$1:$V$2738,9,FALSE)),"",IF(ISERROR(VLOOKUP(TRIM(B122),ALL!$B$1:$V$2738,9,FALSE))," ",VLOOKUP(TRIM(B122),ALL!$B$1:$V$2738,9,FALSE)))</f>
        <v/>
      </c>
      <c r="N122" s="34">
        <f>IF(ISBLANK(VLOOKUP(TRIM(B122),ALL!$B$1:$V$2738,10,FALSE)),"",IF(ISERROR(VLOOKUP(TRIM(B122),ALL!$B$1:$V$2738,10,FALSE))," ",VLOOKUP(TRIM(B122),ALL!$B$1:$V$2738,10,FALSE)))</f>
        <v>0</v>
      </c>
    </row>
    <row r="123" spans="1:15">
      <c r="A123" s="34" t="str">
        <f>IF(ISERROR(VLOOKUP(TRIM(B123),ALL!$B$1:$U$2738,3,FALSE)),"(unc)",VLOOKUP(TRIM(B123),ALL!$B$1:$U$2738,3,FALSE))</f>
        <v>(unc)</v>
      </c>
      <c r="B123" s="99" t="s">
        <v>2048</v>
      </c>
      <c r="C123" s="10" t="s">
        <v>8248</v>
      </c>
      <c r="D123" s="224">
        <f>VLOOKUP(TRIM(B123),BirthdateDraft!$A$1:$M$9000,2,FALSE)</f>
        <v>32300</v>
      </c>
      <c r="E123" s="203" t="str">
        <f>VLOOKUP(TRIM(B123),BirthdateDraft!$A$1:$M$9865,3,FALSE)</f>
        <v>10/2</v>
      </c>
      <c r="F123" s="209"/>
      <c r="G123" s="34" t="str">
        <f>IF(ISERROR(VLOOKUP(TRIM(B123),ALL!$B$1:$U$2738,2,FALSE)),"",IF(ISERROR(VLOOKUP(TRIM(B123),ALL!$B$1:$U$2738,2,FALSE))," ",VLOOKUP(TRIM(B123),ALL!$B$1:$U$2738,2,FALSE)))</f>
        <v/>
      </c>
      <c r="H123" s="124" t="str">
        <f>IF(ISBLANK(VLOOKUP(TRIM(B123),ALL!$B$1:$V$2738,4,FALSE)),"",IF(ISERROR(VLOOKUP(TRIM(B123),ALL!$B$1:$V$2738,4,FALSE))," ",VLOOKUP(TRIM(B123),ALL!$B$1:$V$2738,4,FALSE)))</f>
        <v xml:space="preserve"> </v>
      </c>
      <c r="I123" s="34" t="str">
        <f>IF(ISBLANK(VLOOKUP(TRIM(B123),ALL!$B$1:$V$2738,5,FALSE)),"",IF(ISERROR(VLOOKUP(TRIM(B123),ALL!$B$1:$V$2738,5,FALSE))," ",VLOOKUP(TRIM(B123),ALL!$B$1:$V$2738,5,FALSE)))</f>
        <v xml:space="preserve"> </v>
      </c>
      <c r="J123" s="34" t="str">
        <f>IF(ISBLANK(VLOOKUP(TRIM(B123),ALL!$B$1:$V$2738,6,FALSE)),"",IF(ISERROR(VLOOKUP(TRIM(B123),ALL!$B$1:$V$2738,6,FALSE))," ", VLOOKUP(TRIM(B123),ALL!$B$1:$V$2738,6,FALSE)))</f>
        <v xml:space="preserve"> </v>
      </c>
      <c r="K123" s="34" t="str">
        <f>IF(ISBLANK(VLOOKUP(TRIM(B123),ALL!$B$1:$V$2738,7,FALSE)),"",IF(ISERROR(VLOOKUP(TRIM(B123),ALL!$B$1:$V$2738,7,FALSE))," ",VLOOKUP(TRIM(B123),ALL!$B$1:$V$2738,7,FALSE)))</f>
        <v xml:space="preserve"> </v>
      </c>
      <c r="L123" s="34" t="str">
        <f>IF(ISBLANK(VLOOKUP(TRIM(B123),ALL!$B$1:$V$2738,8,FALSE)),"",IF(ISERROR(VLOOKUP(TRIM(B123),ALL!$B$1:$V$2738,8,FALSE))," ",VLOOKUP(TRIM(B123),ALL!$B$1:$V$2738,8,FALSE)))</f>
        <v xml:space="preserve"> </v>
      </c>
      <c r="M123" s="34" t="str">
        <f>IF(ISBLANK(VLOOKUP(TRIM(B123),ALL!$B$1:$V$2738,9,FALSE)),"",IF(ISERROR(VLOOKUP(TRIM(B123),ALL!$B$1:$V$2738,9,FALSE))," ",VLOOKUP(TRIM(B123),ALL!$B$1:$V$2738,9,FALSE)))</f>
        <v xml:space="preserve"> </v>
      </c>
      <c r="N123" s="34" t="str">
        <f>IF(ISBLANK(VLOOKUP(TRIM(B123),ALL!$B$1:$V$2738,10,FALSE)),"",IF(ISERROR(VLOOKUP(TRIM(B123),ALL!$B$1:$V$2738,10,FALSE))," ",VLOOKUP(TRIM(B123),ALL!$B$1:$V$2738,10,FALSE)))</f>
        <v xml:space="preserve"> </v>
      </c>
    </row>
    <row r="124" spans="1:15">
      <c r="A124" s="34" t="str">
        <f>IF(ISERROR(VLOOKUP(TRIM(B124),ALL!$B$1:$U$2738,3,FALSE)),"(unc)",VLOOKUP(TRIM(B124),ALL!$B$1:$U$2738,3,FALSE))</f>
        <v>(unc)</v>
      </c>
      <c r="B124" s="99" t="s">
        <v>5643</v>
      </c>
      <c r="C124" s="10" t="s">
        <v>8248</v>
      </c>
      <c r="D124" s="224">
        <f>VLOOKUP(TRIM(B124),BirthdateDraft!$A$1:$M$9000,2,FALSE)</f>
        <v>33640</v>
      </c>
      <c r="E124" s="203" t="str">
        <f>VLOOKUP(TRIM(B124),BirthdateDraft!$A$1:$M$9865,3,FALSE)</f>
        <v>16/5</v>
      </c>
      <c r="F124" s="209"/>
      <c r="G124" s="34" t="str">
        <f>IF(ISERROR(VLOOKUP(TRIM(B124),ALL!$B$1:$U$2738,2,FALSE)),"",IF(ISERROR(VLOOKUP(TRIM(B124),ALL!$B$1:$U$2738,2,FALSE))," ",VLOOKUP(TRIM(B124),ALL!$B$1:$U$2738,2,FALSE)))</f>
        <v/>
      </c>
      <c r="H124" s="124" t="str">
        <f>IF(ISBLANK(VLOOKUP(TRIM(B124),ALL!$B$1:$V$2738,4,FALSE)),"",IF(ISERROR(VLOOKUP(TRIM(B124),ALL!$B$1:$V$2738,4,FALSE))," ",VLOOKUP(TRIM(B124),ALL!$B$1:$V$2738,4,FALSE)))</f>
        <v xml:space="preserve"> </v>
      </c>
      <c r="I124" s="34" t="str">
        <f>IF(ISBLANK(VLOOKUP(TRIM(B124),ALL!$B$1:$V$2738,5,FALSE)),"",IF(ISERROR(VLOOKUP(TRIM(B124),ALL!$B$1:$V$2738,5,FALSE))," ",VLOOKUP(TRIM(B124),ALL!$B$1:$V$2738,5,FALSE)))</f>
        <v xml:space="preserve"> </v>
      </c>
      <c r="J124" s="34" t="str">
        <f>IF(ISBLANK(VLOOKUP(TRIM(B124),ALL!$B$1:$V$2738,6,FALSE)),"",IF(ISERROR(VLOOKUP(TRIM(B124),ALL!$B$1:$V$2738,6,FALSE))," ", VLOOKUP(TRIM(B124),ALL!$B$1:$V$2738,6,FALSE)))</f>
        <v xml:space="preserve"> </v>
      </c>
      <c r="K124" s="34" t="str">
        <f>IF(ISBLANK(VLOOKUP(TRIM(B124),ALL!$B$1:$V$2738,7,FALSE)),"",IF(ISERROR(VLOOKUP(TRIM(B124),ALL!$B$1:$V$2738,7,FALSE))," ",VLOOKUP(TRIM(B124),ALL!$B$1:$V$2738,7,FALSE)))</f>
        <v xml:space="preserve"> </v>
      </c>
      <c r="L124" s="34" t="str">
        <f>IF(ISBLANK(VLOOKUP(TRIM(B124),ALL!$B$1:$V$2738,8,FALSE)),"",IF(ISERROR(VLOOKUP(TRIM(B124),ALL!$B$1:$V$2738,8,FALSE))," ",VLOOKUP(TRIM(B124),ALL!$B$1:$V$2738,8,FALSE)))</f>
        <v xml:space="preserve"> </v>
      </c>
      <c r="M124" s="34" t="str">
        <f>IF(ISBLANK(VLOOKUP(TRIM(B124),ALL!$B$1:$V$2738,9,FALSE)),"",IF(ISERROR(VLOOKUP(TRIM(B124),ALL!$B$1:$V$2738,9,FALSE))," ",VLOOKUP(TRIM(B124),ALL!$B$1:$V$2738,9,FALSE)))</f>
        <v xml:space="preserve"> </v>
      </c>
      <c r="N124" s="34" t="str">
        <f>IF(ISBLANK(VLOOKUP(TRIM(B124),ALL!$B$1:$V$2738,10,FALSE)),"",IF(ISERROR(VLOOKUP(TRIM(B124),ALL!$B$1:$V$2738,10,FALSE))," ",VLOOKUP(TRIM(B124),ALL!$B$1:$V$2738,10,FALSE)))</f>
        <v xml:space="preserve"> </v>
      </c>
      <c r="O124" s="32"/>
    </row>
    <row r="125" spans="1:15">
      <c r="A125" s="34" t="str">
        <f>IF(ISERROR(VLOOKUP(TRIM(B125),ALL!$B$1:$U$2738,3,FALSE)),"(unc)",VLOOKUP(TRIM(B125),ALL!$B$1:$U$2738,3,FALSE))</f>
        <v>OT @ G @</v>
      </c>
      <c r="B125" s="99" t="s">
        <v>4589</v>
      </c>
      <c r="C125" s="10" t="s">
        <v>8248</v>
      </c>
      <c r="D125" s="224">
        <f>VLOOKUP(TRIM(B125),BirthdateDraft!$A$1:$M$9000,2,FALSE)</f>
        <v>33528</v>
      </c>
      <c r="E125" s="203" t="str">
        <f>VLOOKUP(TRIM(B125),BirthdateDraft!$A$1:$M$9865,3,FALSE)</f>
        <v>14/3</v>
      </c>
      <c r="F125" s="209"/>
      <c r="G125" s="34" t="str">
        <f>IF(ISERROR(VLOOKUP(TRIM(B125),ALL!$B$1:$U$2738,2,FALSE)),"",IF(ISERROR(VLOOKUP(TRIM(B125),ALL!$B$1:$U$2738,2,FALSE))," ",VLOOKUP(TRIM(B125),ALL!$B$1:$U$2738,2,FALSE)))</f>
        <v>NYA</v>
      </c>
      <c r="H125" s="124" t="str">
        <f>IF(ISBLANK(VLOOKUP(TRIM(B125),ALL!$B$1:$V$2738,4,FALSE)),"",IF(ISERROR(VLOOKUP(TRIM(B125),ALL!$B$1:$V$2738,4,FALSE))," ",VLOOKUP(TRIM(B125),ALL!$B$1:$V$2738,4,FALSE)))</f>
        <v/>
      </c>
      <c r="I125" s="34" t="str">
        <f>IF(ISBLANK(VLOOKUP(TRIM(B125),ALL!$B$1:$V$2738,5,FALSE)),"",IF(ISERROR(VLOOKUP(TRIM(B125),ALL!$B$1:$V$2738,5,FALSE))," ",VLOOKUP(TRIM(B125),ALL!$B$1:$V$2738,5,FALSE)))</f>
        <v/>
      </c>
      <c r="J125" s="34" t="str">
        <f>IF(ISBLANK(VLOOKUP(TRIM(B125),ALL!$B$1:$V$2738,6,FALSE)),"",IF(ISERROR(VLOOKUP(TRIM(B125),ALL!$B$1:$V$2738,6,FALSE))," ", VLOOKUP(TRIM(B125),ALL!$B$1:$V$2738,6,FALSE)))</f>
        <v/>
      </c>
      <c r="K125" s="34" t="str">
        <f>IF(ISBLANK(VLOOKUP(TRIM(B125),ALL!$B$1:$V$2738,7,FALSE)),"",IF(ISERROR(VLOOKUP(TRIM(B125),ALL!$B$1:$V$2738,7,FALSE))," ",VLOOKUP(TRIM(B125),ALL!$B$1:$V$2738,7,FALSE)))</f>
        <v/>
      </c>
      <c r="L125" s="34">
        <f>IF(ISBLANK(VLOOKUP(TRIM(B125),ALL!$B$1:$V$2738,8,FALSE)),"",IF(ISERROR(VLOOKUP(TRIM(B125),ALL!$B$1:$V$2738,8,FALSE))," ",VLOOKUP(TRIM(B125),ALL!$B$1:$V$2738,8,FALSE)))</f>
        <v>0</v>
      </c>
      <c r="M125" s="34">
        <f>IF(ISBLANK(VLOOKUP(TRIM(B125),ALL!$B$1:$V$2738,9,FALSE)),"",IF(ISERROR(VLOOKUP(TRIM(B125),ALL!$B$1:$V$2738,9,FALSE))," ",VLOOKUP(TRIM(B125),ALL!$B$1:$V$2738,9,FALSE)))</f>
        <v>0</v>
      </c>
      <c r="N125" s="34">
        <f>IF(ISBLANK(VLOOKUP(TRIM(B125),ALL!$B$1:$V$2738,10,FALSE)),"",IF(ISERROR(VLOOKUP(TRIM(B125),ALL!$B$1:$V$2738,10,FALSE))," ",VLOOKUP(TRIM(B125),ALL!$B$1:$V$2738,10,FALSE)))</f>
        <v>0</v>
      </c>
    </row>
    <row r="126" spans="1:15">
      <c r="A126" s="34" t="str">
        <f>IF(ISERROR(VLOOKUP(TRIM(B126),ALL!$B$1:$U$2738,3,FALSE)),"(unc)",VLOOKUP(TRIM(B126),ALL!$B$1:$U$2738,3,FALSE))</f>
        <v>(unc)</v>
      </c>
      <c r="B126" s="99" t="s">
        <v>4983</v>
      </c>
      <c r="C126" s="10" t="s">
        <v>8248</v>
      </c>
      <c r="D126" s="224">
        <f>VLOOKUP(TRIM(B126),BirthdateDraft!$A$1:$M$9000,2,FALSE)</f>
        <v>33453</v>
      </c>
      <c r="E126" s="203" t="str">
        <f>VLOOKUP(TRIM(B126),BirthdateDraft!$A$1:$M$9865,3,FALSE)</f>
        <v>15/3</v>
      </c>
      <c r="F126" s="209" t="s">
        <v>10757</v>
      </c>
      <c r="G126" s="34" t="str">
        <f>IF(ISERROR(VLOOKUP(TRIM(B126),ALL!$B$1:$U$2738,2,FALSE)),"",IF(ISERROR(VLOOKUP(TRIM(B126),ALL!$B$1:$U$2738,2,FALSE))," ",VLOOKUP(TRIM(B126),ALL!$B$1:$U$2738,2,FALSE)))</f>
        <v/>
      </c>
      <c r="H126" s="124" t="str">
        <f>IF(ISBLANK(VLOOKUP(TRIM(B126),ALL!$B$1:$V$2738,4,FALSE)),"",IF(ISERROR(VLOOKUP(TRIM(B126),ALL!$B$1:$V$2738,4,FALSE))," ",VLOOKUP(TRIM(B126),ALL!$B$1:$V$2738,4,FALSE)))</f>
        <v xml:space="preserve"> </v>
      </c>
      <c r="I126" s="34" t="str">
        <f>IF(ISBLANK(VLOOKUP(TRIM(B126),ALL!$B$1:$V$2738,5,FALSE)),"",IF(ISERROR(VLOOKUP(TRIM(B126),ALL!$B$1:$V$2738,5,FALSE))," ",VLOOKUP(TRIM(B126),ALL!$B$1:$V$2738,5,FALSE)))</f>
        <v xml:space="preserve"> </v>
      </c>
      <c r="J126" s="34" t="str">
        <f>IF(ISBLANK(VLOOKUP(TRIM(B126),ALL!$B$1:$V$2738,6,FALSE)),"",IF(ISERROR(VLOOKUP(TRIM(B126),ALL!$B$1:$V$2738,6,FALSE))," ", VLOOKUP(TRIM(B126),ALL!$B$1:$V$2738,6,FALSE)))</f>
        <v xml:space="preserve"> </v>
      </c>
      <c r="K126" s="34"/>
      <c r="L126" s="34"/>
      <c r="M126" s="34"/>
      <c r="N126" s="34"/>
    </row>
    <row r="127" spans="1:15">
      <c r="A127" s="34" t="str">
        <f>IF(ISERROR(VLOOKUP(TRIM(B127),ALL!$B$1:$U$2738,3,FALSE)),"(unc)",VLOOKUP(TRIM(B127),ALL!$B$1:$U$2738,3,FALSE))</f>
        <v>(unc)</v>
      </c>
      <c r="B127" s="99" t="s">
        <v>8912</v>
      </c>
      <c r="C127" s="10" t="s">
        <v>8248</v>
      </c>
      <c r="D127" s="224">
        <f>VLOOKUP(TRIM(B127),BirthdateDraft!$A$1:$M$9000,2,FALSE)</f>
        <v>36077</v>
      </c>
      <c r="E127" s="203" t="str">
        <f>VLOOKUP(TRIM(B127),BirthdateDraft!$A$1:$M$9865,3,FALSE)</f>
        <v>21/5</v>
      </c>
      <c r="F127" s="209" t="s">
        <v>9612</v>
      </c>
      <c r="G127" s="34" t="str">
        <f>IF(ISERROR(VLOOKUP(TRIM(B127),ALL!$B$1:$U$2738,2,FALSE)),"",IF(ISERROR(VLOOKUP(TRIM(B127),ALL!$B$1:$U$2738,2,FALSE))," ",VLOOKUP(TRIM(B127),ALL!$B$1:$U$2738,2,FALSE)))</f>
        <v/>
      </c>
      <c r="H127" s="124" t="str">
        <f>IF(ISBLANK(VLOOKUP(TRIM(B127),ALL!$B$1:$V$2738,4,FALSE)),"",IF(ISERROR(VLOOKUP(TRIM(B127),ALL!$B$1:$V$2738,4,FALSE))," ",VLOOKUP(TRIM(B127),ALL!$B$1:$V$2738,4,FALSE)))</f>
        <v xml:space="preserve"> </v>
      </c>
      <c r="I127" s="34" t="str">
        <f>IF(ISBLANK(VLOOKUP(TRIM(B127),ALL!$B$1:$V$2738,5,FALSE)),"",IF(ISERROR(VLOOKUP(TRIM(B127),ALL!$B$1:$V$2738,5,FALSE))," ",VLOOKUP(TRIM(B127),ALL!$B$1:$V$2738,5,FALSE)))</f>
        <v xml:space="preserve"> </v>
      </c>
      <c r="J127" s="34" t="str">
        <f>IF(ISBLANK(VLOOKUP(TRIM(B127),ALL!$B$1:$V$2738,6,FALSE)),"",IF(ISERROR(VLOOKUP(TRIM(B127),ALL!$B$1:$V$2738,6,FALSE))," ", VLOOKUP(TRIM(B127),ALL!$B$1:$V$2738,6,FALSE)))</f>
        <v xml:space="preserve"> </v>
      </c>
      <c r="K127" s="34"/>
      <c r="L127" s="34" t="str">
        <f>IF(ISBLANK(VLOOKUP(TRIM(B127),ALL!$B$1:$V$2738,8,FALSE)),"",IF(ISERROR(VLOOKUP(TRIM(B127),ALL!$B$1:$V$2738,8,FALSE))," ",VLOOKUP(TRIM(B127),ALL!$B$1:$V$2738,8,FALSE)))</f>
        <v xml:space="preserve"> </v>
      </c>
      <c r="M127" s="34" t="str">
        <f>IF(ISBLANK(VLOOKUP(TRIM(B127),ALL!$B$1:$V$2738,9,FALSE)),"",IF(ISERROR(VLOOKUP(TRIM(B127),ALL!$B$1:$V$2738,9,FALSE))," ",VLOOKUP(TRIM(B127),ALL!$B$1:$V$2738,9,FALSE)))</f>
        <v xml:space="preserve"> </v>
      </c>
      <c r="N127" s="34" t="str">
        <f>IF(ISBLANK(VLOOKUP(TRIM(B127),ALL!$B$1:$V$2738,10,FALSE)),"",IF(ISERROR(VLOOKUP(TRIM(B127),ALL!$B$1:$V$2738,10,FALSE))," ",VLOOKUP(TRIM(B127),ALL!$B$1:$V$2738,10,FALSE)))</f>
        <v xml:space="preserve"> </v>
      </c>
    </row>
    <row r="128" spans="1:15">
      <c r="A128" s="34" t="str">
        <f>IF(ISERROR(VLOOKUP(TRIM(B128),ALL!$B$1:$U$2738,3,FALSE)),"(unc)",VLOOKUP(TRIM(B128),ALL!$B$1:$U$2738,3,FALSE))</f>
        <v>(unc)</v>
      </c>
      <c r="B128" s="99" t="s">
        <v>3965</v>
      </c>
      <c r="C128" s="10" t="s">
        <v>8248</v>
      </c>
      <c r="D128" s="224">
        <f>VLOOKUP(TRIM(B128),BirthdateDraft!$A$1:$M$9000,2,FALSE)</f>
        <v>33262</v>
      </c>
      <c r="E128" s="203" t="str">
        <f>VLOOKUP(TRIM(B128),BirthdateDraft!$A$1:$M$9865,3,FALSE)</f>
        <v>13/3</v>
      </c>
      <c r="F128" s="209"/>
      <c r="G128" s="34" t="str">
        <f>IF(ISERROR(VLOOKUP(TRIM(B128),ALL!$B$1:$U$2738,2,FALSE)),"",IF(ISERROR(VLOOKUP(TRIM(B128),ALL!$B$1:$U$2738,2,FALSE))," ",VLOOKUP(TRIM(B128),ALL!$B$1:$U$2738,2,FALSE)))</f>
        <v/>
      </c>
      <c r="H128" s="124" t="str">
        <f>IF(ISBLANK(VLOOKUP(TRIM(B128),ALL!$B$1:$V$2738,4,FALSE)),"",IF(ISERROR(VLOOKUP(TRIM(B128),ALL!$B$1:$V$2738,4,FALSE))," ",VLOOKUP(TRIM(B128),ALL!$B$1:$V$2738,4,FALSE)))</f>
        <v xml:space="preserve"> </v>
      </c>
      <c r="I128" s="34" t="str">
        <f>IF(ISBLANK(VLOOKUP(TRIM(B128),ALL!$B$1:$V$2738,5,FALSE)),"",IF(ISERROR(VLOOKUP(TRIM(B128),ALL!$B$1:$V$2738,5,FALSE))," ",VLOOKUP(TRIM(B128),ALL!$B$1:$V$2738,5,FALSE)))</f>
        <v xml:space="preserve"> </v>
      </c>
      <c r="J128" s="34" t="str">
        <f>IF(ISBLANK(VLOOKUP(TRIM(B128),ALL!$B$1:$V$2738,6,FALSE)),"",IF(ISERROR(VLOOKUP(TRIM(B128),ALL!$B$1:$V$2738,6,FALSE))," ", VLOOKUP(TRIM(B128),ALL!$B$1:$V$2738,6,FALSE)))</f>
        <v xml:space="preserve"> </v>
      </c>
      <c r="K128" s="34"/>
      <c r="L128" s="34" t="str">
        <f>IF(ISBLANK(VLOOKUP(TRIM(B128),ALL!$B$1:$V$2738,8,FALSE)),"",IF(ISERROR(VLOOKUP(TRIM(B128),ALL!$B$1:$V$2738,8,FALSE))," ",VLOOKUP(TRIM(B128),ALL!$B$1:$V$2738,8,FALSE)))</f>
        <v xml:space="preserve"> </v>
      </c>
      <c r="M128" s="34" t="str">
        <f>IF(ISBLANK(VLOOKUP(TRIM(B128),ALL!$B$1:$V$2738,9,FALSE)),"",IF(ISERROR(VLOOKUP(TRIM(B128),ALL!$B$1:$V$2738,9,FALSE))," ",VLOOKUP(TRIM(B128),ALL!$B$1:$V$2738,9,FALSE)))</f>
        <v xml:space="preserve"> </v>
      </c>
      <c r="N128" s="34" t="str">
        <f>IF(ISBLANK(VLOOKUP(TRIM(B128),ALL!$B$1:$V$2738,10,FALSE)),"",IF(ISERROR(VLOOKUP(TRIM(B128),ALL!$B$1:$V$2738,10,FALSE))," ",VLOOKUP(TRIM(B128),ALL!$B$1:$V$2738,10,FALSE)))</f>
        <v xml:space="preserve"> </v>
      </c>
    </row>
    <row r="129" spans="1:15">
      <c r="A129" s="34" t="str">
        <f>IF(ISERROR(VLOOKUP(TRIM(B129),ALL!$B$1:$U$2738,3,FALSE)),"(unc)",VLOOKUP(TRIM(B129),ALL!$B$1:$U$2738,3,FALSE))</f>
        <v>(unc)</v>
      </c>
      <c r="B129" s="99" t="s">
        <v>8143</v>
      </c>
      <c r="C129" s="10" t="s">
        <v>8248</v>
      </c>
      <c r="D129" s="224">
        <f>VLOOKUP(TRIM(B129),BirthdateDraft!$A$1:$M$9000,2,FALSE)</f>
        <v>36210</v>
      </c>
      <c r="E129" s="203" t="str">
        <f>VLOOKUP(TRIM(B129),BirthdateDraft!$A$1:$M$9865,3,FALSE)</f>
        <v>20/6</v>
      </c>
      <c r="F129" s="209"/>
      <c r="G129" s="34" t="str">
        <f>IF(ISERROR(VLOOKUP(TRIM(B129),ALL!$B$1:$U$2738,2,FALSE)),"",IF(ISERROR(VLOOKUP(TRIM(B129),ALL!$B$1:$U$2738,2,FALSE))," ",VLOOKUP(TRIM(B129),ALL!$B$1:$U$2738,2,FALSE)))</f>
        <v/>
      </c>
      <c r="H129" s="124" t="str">
        <f>IF(ISBLANK(VLOOKUP(TRIM(B129),ALL!$B$1:$V$2738,11,FALSE)),"",IF(ISERROR(VLOOKUP(TRIM(B129),ALL!$B$1:$V$2738,11,FALSE))," ",VLOOKUP(TRIM(B129),ALL!$B$1:$V$2738,11,FALSE)))</f>
        <v xml:space="preserve"> </v>
      </c>
      <c r="I129" s="34"/>
      <c r="J129" s="34"/>
      <c r="K129" s="34"/>
      <c r="L129" s="34" t="str">
        <f>IF(ISBLANK(VLOOKUP(TRIM(B129),ALL!$B$1:$V$2738,8,FALSE)),"",IF(ISERROR(VLOOKUP(TRIM(B129),ALL!$B$1:$V$2738,8,FALSE))," ",VLOOKUP(TRIM(B129),ALL!$B$1:$V$2738,8,FALSE)))</f>
        <v xml:space="preserve"> </v>
      </c>
      <c r="M129" s="34" t="str">
        <f>IF(ISBLANK(VLOOKUP(TRIM(B129),ALL!$B$1:$V$2738,9,FALSE)),"",IF(ISERROR(VLOOKUP(TRIM(B129),ALL!$B$1:$V$2738,9,FALSE))," ",VLOOKUP(TRIM(B129),ALL!$B$1:$V$2738,9,FALSE)))</f>
        <v xml:space="preserve"> </v>
      </c>
      <c r="N129" s="34" t="str">
        <f>IF(ISBLANK(VLOOKUP(TRIM(B129),ALL!$B$1:$V$2738,10,FALSE)),"",IF(ISERROR(VLOOKUP(TRIM(B129),ALL!$B$1:$V$2738,10,FALSE))," ",VLOOKUP(TRIM(B129),ALL!$B$1:$V$2738,10,FALSE)))</f>
        <v xml:space="preserve"> </v>
      </c>
    </row>
    <row r="130" spans="1:15">
      <c r="A130" s="34" t="str">
        <f>IF(ISERROR(VLOOKUP(TRIM(B130),ALL!$B$1:$U$2738,3,FALSE)),"(unc)",VLOOKUP(TRIM(B130),ALL!$B$1:$U$2738,3,FALSE))</f>
        <v>DT $ End $</v>
      </c>
      <c r="B130" s="99" t="s">
        <v>8919</v>
      </c>
      <c r="C130" s="10" t="s">
        <v>8248</v>
      </c>
      <c r="D130" s="224">
        <f>VLOOKUP(TRIM(B130),BirthdateDraft!$A$1:$M$9000,2,FALSE)</f>
        <v>35247</v>
      </c>
      <c r="E130" s="203" t="str">
        <f>VLOOKUP(TRIM(B130),BirthdateDraft!$A$1:$M$9865,3,FALSE)</f>
        <v>21/7</v>
      </c>
      <c r="F130" s="209" t="s">
        <v>10694</v>
      </c>
      <c r="G130" s="34" t="str">
        <f>IF(ISERROR(VLOOKUP(TRIM(B130),ALL!$B$1:$U$2738,2,FALSE)),"",IF(ISERROR(VLOOKUP(TRIM(B130),ALL!$B$1:$U$2738,2,FALSE))," ",VLOOKUP(TRIM(B130),ALL!$B$1:$U$2738,2,FALSE)))</f>
        <v>MIN</v>
      </c>
      <c r="H130" s="124" t="str">
        <f>IF(ISBLANK(VLOOKUP(TRIM(B130),ALL!$B$1:$V$2738,4,FALSE)),"",IF(ISERROR(VLOOKUP(TRIM(B130),ALL!$B$1:$V$2738,4,FALSE))," ",VLOOKUP(TRIM(B130),ALL!$B$1:$V$2738,4,FALSE)))</f>
        <v>0</v>
      </c>
      <c r="I130" s="34" t="str">
        <f>IF(ISBLANK(VLOOKUP(TRIM(B130),ALL!$B$1:$V$2738,5,FALSE)),"",IF(ISERROR(VLOOKUP(TRIM(B130),ALL!$B$1:$V$2738,5,FALSE))," ",VLOOKUP(TRIM(B130),ALL!$B$1:$V$2738,5,FALSE)))</f>
        <v>0</v>
      </c>
      <c r="J130" s="34">
        <f>IF(ISBLANK(VLOOKUP(TRIM(B130),ALL!$B$1:$V$2738,6,FALSE)),"",IF(ISERROR(VLOOKUP(TRIM(B130),ALL!$B$1:$V$2738,6,FALSE))," ", VLOOKUP(TRIM(B130),ALL!$B$1:$V$2738,6,FALSE)))</f>
        <v>0</v>
      </c>
      <c r="K130" s="34"/>
      <c r="L130" s="34"/>
      <c r="M130" s="34"/>
      <c r="N130" s="34"/>
    </row>
    <row r="131" spans="1:15">
      <c r="A131" s="34" t="str">
        <f>IF(ISERROR(VLOOKUP(TRIM(B131),ALL!$B$1:$U$2738,3,FALSE)),"(unc)",VLOOKUP(TRIM(B131),ALL!$B$1:$U$2738,3,FALSE))</f>
        <v>RDT $</v>
      </c>
      <c r="B131" s="99" t="s">
        <v>8007</v>
      </c>
      <c r="C131" s="10" t="s">
        <v>8248</v>
      </c>
      <c r="D131" s="224">
        <f>VLOOKUP(TRIM(B131),BirthdateDraft!$A$1:$M$9000,2,FALSE)</f>
        <v>35757</v>
      </c>
      <c r="E131" s="203" t="str">
        <f>VLOOKUP(TRIM(B131),BirthdateDraft!$A$1:$M$9865,3,FALSE)</f>
        <v>20/3</v>
      </c>
      <c r="F131" s="209" t="s">
        <v>9644</v>
      </c>
      <c r="G131" s="34" t="str">
        <f>IF(ISERROR(VLOOKUP(TRIM(B131),ALL!$B$1:$U$2738,2,FALSE)),"",IF(ISERROR(VLOOKUP(TRIM(B131),ALL!$B$1:$U$2738,2,FALSE))," ",VLOOKUP(TRIM(B131),ALL!$B$1:$U$2738,2,FALSE)))</f>
        <v>CLA</v>
      </c>
      <c r="H131" s="124" t="str">
        <f>IF(ISBLANK(VLOOKUP(TRIM(B131),ALL!$B$1:$V$2738,4,FALSE)),"",IF(ISERROR(VLOOKUP(TRIM(B131),ALL!$B$1:$V$2738,4,FALSE))," ",VLOOKUP(TRIM(B131),ALL!$B$1:$V$2738,4,FALSE)))</f>
        <v>0</v>
      </c>
      <c r="I131" s="34" t="str">
        <f>IF(ISBLANK(VLOOKUP(TRIM(B131),ALL!$B$1:$V$2738,5,FALSE)),"",IF(ISERROR(VLOOKUP(TRIM(B131),ALL!$B$1:$V$2738,5,FALSE))," ",VLOOKUP(TRIM(B131),ALL!$B$1:$V$2738,5,FALSE)))</f>
        <v/>
      </c>
      <c r="J131" s="34">
        <f>IF(ISBLANK(VLOOKUP(TRIM(B131),ALL!$B$1:$V$2738,6,FALSE)),"",IF(ISERROR(VLOOKUP(TRIM(B131),ALL!$B$1:$V$2738,6,FALSE))," ", VLOOKUP(TRIM(B131),ALL!$B$1:$V$2738,6,FALSE)))</f>
        <v>4</v>
      </c>
      <c r="K131" s="34" t="str">
        <f>IF(ISBLANK(VLOOKUP(TRIM(B131),ALL!$B$1:$V$2738,7,FALSE)),"",IF(ISERROR(VLOOKUP(TRIM(B131),ALL!$B$1:$V$2738,7,FALSE))," ",VLOOKUP(TRIM(B131),ALL!$B$1:$V$2738,7,FALSE)))</f>
        <v/>
      </c>
      <c r="L131" s="34" t="str">
        <f>IF(ISBLANK(VLOOKUP(TRIM(B131),ALL!$B$1:$V$2738,8,FALSE)),"",IF(ISERROR(VLOOKUP(TRIM(B131),ALL!$B$1:$V$2738,8,FALSE))," ",VLOOKUP(TRIM(B131),ALL!$B$1:$V$2738,8,FALSE)))</f>
        <v/>
      </c>
      <c r="M131" s="34" t="str">
        <f>IF(ISBLANK(VLOOKUP(TRIM(B131),ALL!$B$1:$V$2738,9,FALSE)),"",IF(ISERROR(VLOOKUP(TRIM(B131),ALL!$B$1:$V$2738,9,FALSE))," ",VLOOKUP(TRIM(B131),ALL!$B$1:$V$2738,9,FALSE)))</f>
        <v/>
      </c>
      <c r="N131" s="34" t="str">
        <f>IF(ISBLANK(VLOOKUP(TRIM(B131),ALL!$B$1:$V$2738,10,FALSE)),"",IF(ISERROR(VLOOKUP(TRIM(B131),ALL!$B$1:$V$2738,10,FALSE))," ",VLOOKUP(TRIM(B131),ALL!$B$1:$V$2738,10,FALSE)))</f>
        <v/>
      </c>
    </row>
    <row r="132" spans="1:15">
      <c r="A132" s="34" t="str">
        <f>IF(ISERROR(VLOOKUP(TRIM(B132),ALL!$B$1:$U$2738,3,FALSE)),"(unc)",VLOOKUP(TRIM(B132),ALL!$B$1:$U$2738,3,FALSE))</f>
        <v>S ^</v>
      </c>
      <c r="B132" s="99" t="s">
        <v>6489</v>
      </c>
      <c r="C132" s="10" t="s">
        <v>8248</v>
      </c>
      <c r="D132" s="224">
        <f>VLOOKUP(TRIM(B132),BirthdateDraft!$A$1:$M$9000,2,FALSE)</f>
        <v>34639</v>
      </c>
      <c r="E132" s="203" t="str">
        <f>VLOOKUP(TRIM(B132),BirthdateDraft!$A$1:$M$9865,3,FALSE)</f>
        <v>17/6</v>
      </c>
      <c r="F132" s="209" t="s">
        <v>10757</v>
      </c>
      <c r="G132" s="34" t="str">
        <f>IF(ISERROR(VLOOKUP(TRIM(B132),ALL!$B$1:$U$2738,2,FALSE)),"",IF(ISERROR(VLOOKUP(TRIM(B132),ALL!$B$1:$U$2738,2,FALSE))," ",VLOOKUP(TRIM(B132),ALL!$B$1:$U$2738,2,FALSE)))</f>
        <v>GBN</v>
      </c>
      <c r="H132" s="124" t="str">
        <f>IF(ISBLANK(VLOOKUP(TRIM(B132),ALL!$B$1:$V$2738,4,FALSE)),"",IF(ISERROR(VLOOKUP(TRIM(B132),ALL!$B$1:$V$2738,4,FALSE))," ",VLOOKUP(TRIM(B132),ALL!$B$1:$V$2738,4,FALSE)))</f>
        <v>4-0</v>
      </c>
      <c r="I132" s="34"/>
      <c r="J132" s="34"/>
      <c r="K132" s="34"/>
      <c r="L132" s="34"/>
      <c r="M132" s="34"/>
      <c r="N132" s="34"/>
    </row>
    <row r="133" spans="1:15" ht="15">
      <c r="A133" s="34" t="str">
        <f>IF(ISERROR(VLOOKUP(TRIM(B133),ALL!$B$1:$U$2738,3,FALSE)),"(unc)",VLOOKUP(TRIM(B133),ALL!$B$1:$U$2738,3,FALSE))</f>
        <v>(unc)</v>
      </c>
      <c r="B133" s="213" t="s">
        <v>5095</v>
      </c>
      <c r="C133" s="10" t="s">
        <v>4840</v>
      </c>
      <c r="D133" s="224">
        <f>VLOOKUP(TRIM(B133),BirthdateDraft!$A$1:$M$9000,2,FALSE)</f>
        <v>31347</v>
      </c>
      <c r="E133" s="203" t="str">
        <f>VLOOKUP(TRIM(B133),BirthdateDraft!$A$1:$M$9865,3,FALSE)</f>
        <v>09/FA</v>
      </c>
      <c r="F133" s="209" t="s">
        <v>10839</v>
      </c>
      <c r="G133" s="34" t="str">
        <f>IF(ISERROR(VLOOKUP(TRIM(B133),ALL!$B$1:$U$2738,2,FALSE)),"",IF(ISERROR(VLOOKUP(TRIM(B133),ALL!$B$1:$U$2738,2,FALSE))," ",VLOOKUP(TRIM(B133),ALL!$B$1:$U$2738,2,FALSE)))</f>
        <v/>
      </c>
      <c r="H133" s="124" t="str">
        <f>IF(ISBLANK(VLOOKUP(TRIM(B133),ALL!$B$1:$V$2738,4,FALSE)),"",IF(ISERROR(VLOOKUP(TRIM(B133),ALL!$B$1:$V$2738,4,FALSE))," ",VLOOKUP(TRIM(B133),ALL!$B$1:$V$2738,4,FALSE)))</f>
        <v xml:space="preserve"> </v>
      </c>
      <c r="I133" s="34" t="str">
        <f>IF(ISBLANK(VLOOKUP(TRIM(B133),ALL!$B$1:$V$2738,5,FALSE)),"",IF(ISERROR(VLOOKUP(TRIM(B133),ALL!$B$1:$V$2738,5,FALSE))," ",VLOOKUP(TRIM(B133),ALL!$B$1:$V$2738,5,FALSE)))</f>
        <v xml:space="preserve"> </v>
      </c>
      <c r="J133" s="34" t="str">
        <f>IF(ISBLANK(VLOOKUP(TRIM(B133),ALL!$B$1:$V$2738,6,FALSE)),"",IF(ISERROR(VLOOKUP(TRIM(B133),ALL!$B$1:$V$2738,6,FALSE))," ", VLOOKUP(TRIM(B133),ALL!$B$1:$V$2738,6,FALSE)))</f>
        <v xml:space="preserve"> </v>
      </c>
      <c r="K133" s="34" t="str">
        <f>IF(ISBLANK(VLOOKUP(TRIM(B133),ALL!$B$1:$V$2738,7,FALSE)),"",IF(ISERROR(VLOOKUP(TRIM(B133),ALL!$B$1:$V$2738,7,FALSE))," ",VLOOKUP(TRIM(B133),ALL!$B$1:$V$2738,7,FALSE)))</f>
        <v xml:space="preserve"> </v>
      </c>
      <c r="L133" s="34" t="str">
        <f>IF(ISBLANK(VLOOKUP(TRIM(B133),ALL!$B$1:$V$2738,8,FALSE)),"",IF(ISERROR(VLOOKUP(TRIM(B133),ALL!$B$1:$V$2738,8,FALSE))," ",VLOOKUP(TRIM(B133),ALL!$B$1:$V$2738,8,FALSE)))</f>
        <v xml:space="preserve"> </v>
      </c>
      <c r="M133" s="34" t="str">
        <f>IF(ISBLANK(VLOOKUP(TRIM(B133),ALL!$B$1:$V$2738,9,FALSE)),"",IF(ISERROR(VLOOKUP(TRIM(B133),ALL!$B$1:$V$2738,9,FALSE))," ",VLOOKUP(TRIM(B133),ALL!$B$1:$V$2738,9,FALSE)))</f>
        <v xml:space="preserve"> </v>
      </c>
      <c r="N133" s="34" t="str">
        <f>IF(ISBLANK(VLOOKUP(TRIM(B133),ALL!$B$1:$V$2738,10,FALSE)),"",IF(ISERROR(VLOOKUP(TRIM(B133),ALL!$B$1:$V$2738,10,FALSE))," ",VLOOKUP(TRIM(B133),ALL!$B$1:$V$2738,10,FALSE)))</f>
        <v xml:space="preserve"> </v>
      </c>
      <c r="O133" s="2"/>
    </row>
    <row r="134" spans="1:15" ht="15">
      <c r="A134" s="34" t="str">
        <f>IF(ISERROR(VLOOKUP(TRIM(B134),ALL!$B$1:$U$2738,3,FALSE)),"(unc)",VLOOKUP(TRIM(B134),ALL!$B$1:$U$2738,3,FALSE))</f>
        <v>(unc)</v>
      </c>
      <c r="B134" s="213" t="s">
        <v>8076</v>
      </c>
      <c r="C134" s="10" t="s">
        <v>4840</v>
      </c>
      <c r="D134" s="224">
        <f>VLOOKUP(TRIM(B134),BirthdateDraft!$A$1:$M$9000,2,FALSE)</f>
        <v>35751</v>
      </c>
      <c r="E134" s="203" t="str">
        <f>VLOOKUP(TRIM(B134),BirthdateDraft!$A$1:$M$9865,3,FALSE)</f>
        <v>20/3</v>
      </c>
      <c r="F134" s="209" t="s">
        <v>10469</v>
      </c>
      <c r="G134" s="34" t="str">
        <f>IF(ISERROR(VLOOKUP(TRIM(B134),ALL!$B$1:$U$2738,2,FALSE)),"",IF(ISERROR(VLOOKUP(TRIM(B134),ALL!$B$1:$U$2738,2,FALSE))," ",VLOOKUP(TRIM(B134),ALL!$B$1:$U$2738,2,FALSE)))</f>
        <v/>
      </c>
      <c r="H134" s="124" t="str">
        <f>IF(ISBLANK(VLOOKUP(TRIM(B134),ALL!$B$1:$V$2738,4,FALSE)),"",IF(ISERROR(VLOOKUP(TRIM(B134),ALL!$B$1:$V$2738,4,FALSE))," ",VLOOKUP(TRIM(B134),ALL!$B$1:$V$2738,4,FALSE)))</f>
        <v xml:space="preserve"> </v>
      </c>
      <c r="I134" s="34" t="str">
        <f>IF(ISBLANK(VLOOKUP(TRIM(B134),ALL!$B$1:$V$2738,5,FALSE)),"",IF(ISERROR(VLOOKUP(TRIM(B134),ALL!$B$1:$V$2738,5,FALSE))," ",VLOOKUP(TRIM(B134),ALL!$B$1:$V$2738,5,FALSE)))</f>
        <v xml:space="preserve"> </v>
      </c>
      <c r="J134" s="34" t="str">
        <f>IF(ISBLANK(VLOOKUP(TRIM(B134),ALL!$B$1:$V$2738,6,FALSE)),"",IF(ISERROR(VLOOKUP(TRIM(B134),ALL!$B$1:$V$2738,6,FALSE))," ", VLOOKUP(TRIM(B134),ALL!$B$1:$V$2738,6,FALSE)))</f>
        <v xml:space="preserve"> </v>
      </c>
      <c r="K134" s="34" t="str">
        <f>IF(ISBLANK(VLOOKUP(TRIM(B134),ALL!$B$1:$V$2738,7,FALSE)),"",IF(ISERROR(VLOOKUP(TRIM(B134),ALL!$B$1:$V$2738,7,FALSE))," ",VLOOKUP(TRIM(B134),ALL!$B$1:$V$2738,7,FALSE)))</f>
        <v xml:space="preserve"> </v>
      </c>
      <c r="L134" s="34" t="str">
        <f>IF(ISBLANK(VLOOKUP(TRIM(B134),ALL!$B$1:$V$2738,8,FALSE)),"",IF(ISERROR(VLOOKUP(TRIM(B134),ALL!$B$1:$V$2738,8,FALSE))," ",VLOOKUP(TRIM(B134),ALL!$B$1:$V$2738,8,FALSE)))</f>
        <v xml:space="preserve"> </v>
      </c>
      <c r="M134" s="34" t="str">
        <f>IF(ISBLANK(VLOOKUP(TRIM(B134),ALL!$B$1:$V$2738,9,FALSE)),"",IF(ISERROR(VLOOKUP(TRIM(B134),ALL!$B$1:$V$2738,9,FALSE))," ",VLOOKUP(TRIM(B134),ALL!$B$1:$V$2738,9,FALSE)))</f>
        <v xml:space="preserve"> </v>
      </c>
      <c r="N134" s="34" t="str">
        <f>IF(ISBLANK(VLOOKUP(TRIM(B134),ALL!$B$1:$V$2738,10,FALSE)),"",IF(ISERROR(VLOOKUP(TRIM(B134),ALL!$B$1:$V$2738,10,FALSE))," ",VLOOKUP(TRIM(B134),ALL!$B$1:$V$2738,10,FALSE)))</f>
        <v xml:space="preserve"> </v>
      </c>
      <c r="O134" s="2"/>
    </row>
    <row r="135" spans="1:15" ht="15">
      <c r="A135" s="34" t="str">
        <f>IF(ISERROR(VLOOKUP(TRIM(B135),ALL!$B$1:$U$2738,3,FALSE)),"(unc)",VLOOKUP(TRIM(B135),ALL!$B$1:$U$2738,3,FALSE))</f>
        <v>(unc)</v>
      </c>
      <c r="B135" s="213" t="s">
        <v>8015</v>
      </c>
      <c r="C135" s="10" t="s">
        <v>4840</v>
      </c>
      <c r="D135" s="224">
        <f>VLOOKUP(TRIM(B135),BirthdateDraft!$A$1:$M$9000,2,FALSE)</f>
        <v>35985</v>
      </c>
      <c r="E135" s="203" t="str">
        <f>VLOOKUP(TRIM(B135),BirthdateDraft!$A$1:$M$9865,3,FALSE)</f>
        <v>20/2</v>
      </c>
      <c r="F135" s="209" t="s">
        <v>8295</v>
      </c>
      <c r="G135" s="34" t="str">
        <f>IF(ISERROR(VLOOKUP(TRIM(B135),ALL!$B$1:$U$2738,2,FALSE)),"",IF(ISERROR(VLOOKUP(TRIM(B135),ALL!$B$1:$U$2738,2,FALSE))," ",VLOOKUP(TRIM(B135),ALL!$B$1:$U$2738,2,FALSE)))</f>
        <v/>
      </c>
      <c r="H135" s="124" t="str">
        <f>IF(ISBLANK(VLOOKUP(TRIM(B135),ALL!$B$1:$V$2738,4,FALSE)),"",IF(ISERROR(VLOOKUP(TRIM(B135),ALL!$B$1:$V$2738,4,FALSE))," ",VLOOKUP(TRIM(B135),ALL!$B$1:$V$2738,4,FALSE)))</f>
        <v xml:space="preserve"> </v>
      </c>
      <c r="I135" s="34" t="str">
        <f>IF(ISBLANK(VLOOKUP(TRIM(B135),ALL!$B$1:$V$2738,5,FALSE)),"",IF(ISERROR(VLOOKUP(TRIM(B135),ALL!$B$1:$V$2738,5,FALSE))," ",VLOOKUP(TRIM(B135),ALL!$B$1:$V$2738,5,FALSE)))</f>
        <v xml:space="preserve"> </v>
      </c>
      <c r="J135" s="34" t="str">
        <f>IF(ISBLANK(VLOOKUP(TRIM(B135),ALL!$B$1:$V$2738,6,FALSE)),"",IF(ISERROR(VLOOKUP(TRIM(B135),ALL!$B$1:$V$2738,6,FALSE))," ", VLOOKUP(TRIM(B135),ALL!$B$1:$V$2738,6,FALSE)))</f>
        <v xml:space="preserve"> </v>
      </c>
      <c r="K135" s="34"/>
      <c r="L135" s="34" t="str">
        <f>IF(ISBLANK(VLOOKUP(TRIM(B135),ALL!$B$1:$V$2738,8,FALSE)),"",IF(ISERROR(VLOOKUP(TRIM(B135),ALL!$B$1:$V$2738,8,FALSE))," ",VLOOKUP(TRIM(B135),ALL!$B$1:$V$2738,8,FALSE)))</f>
        <v xml:space="preserve"> </v>
      </c>
      <c r="M135" s="34" t="str">
        <f>IF(ISBLANK(VLOOKUP(TRIM(B135),ALL!$B$1:$V$2738,9,FALSE)),"",IF(ISERROR(VLOOKUP(TRIM(B135),ALL!$B$1:$V$2738,9,FALSE))," ",VLOOKUP(TRIM(B135),ALL!$B$1:$V$2738,9,FALSE)))</f>
        <v xml:space="preserve"> </v>
      </c>
      <c r="N135" s="34" t="str">
        <f>IF(ISBLANK(VLOOKUP(TRIM(B135),ALL!$B$1:$V$2738,10,FALSE)),"",IF(ISERROR(VLOOKUP(TRIM(B135),ALL!$B$1:$V$2738,10,FALSE))," ",VLOOKUP(TRIM(B135),ALL!$B$1:$V$2738,10,FALSE)))</f>
        <v xml:space="preserve"> </v>
      </c>
      <c r="O135" s="2"/>
    </row>
    <row r="136" spans="1:15" ht="15">
      <c r="A136" s="34" t="str">
        <f>IF(ISERROR(VLOOKUP(TRIM(B136),ALL!$B$1:$U$2738,3,FALSE)),"(unc)",VLOOKUP(TRIM(B136),ALL!$B$1:$U$2738,3,FALSE))</f>
        <v>(unc)</v>
      </c>
      <c r="B136" s="213" t="s">
        <v>8035</v>
      </c>
      <c r="C136" s="10" t="s">
        <v>4840</v>
      </c>
      <c r="D136" s="224">
        <f>VLOOKUP(TRIM(B136),BirthdateDraft!$A$1:$M$9000,2,FALSE)</f>
        <v>35081</v>
      </c>
      <c r="E136" s="203" t="str">
        <f>VLOOKUP(TRIM(B136),BirthdateDraft!$A$1:$M$9865,3,FALSE)</f>
        <v>20/FA</v>
      </c>
      <c r="F136" s="209" t="s">
        <v>8295</v>
      </c>
      <c r="G136" s="34" t="str">
        <f>IF(ISERROR(VLOOKUP(TRIM(B136),ALL!$B$1:$U$2738,2,FALSE)),"",IF(ISERROR(VLOOKUP(TRIM(B136),ALL!$B$1:$U$2738,2,FALSE))," ",VLOOKUP(TRIM(B136),ALL!$B$1:$U$2738,2,FALSE)))</f>
        <v/>
      </c>
      <c r="H136" s="124" t="str">
        <f>IF(ISBLANK(VLOOKUP(TRIM(B136),ALL!$B$1:$V$2738,4,FALSE)),"",IF(ISERROR(VLOOKUP(TRIM(B136),ALL!$B$1:$V$2738,4,FALSE))," ",VLOOKUP(TRIM(B136),ALL!$B$1:$V$2738,4,FALSE)))</f>
        <v xml:space="preserve"> </v>
      </c>
      <c r="I136" s="34" t="str">
        <f>IF(ISBLANK(VLOOKUP(TRIM(B136),ALL!$B$1:$V$2738,5,FALSE)),"",IF(ISERROR(VLOOKUP(TRIM(B136),ALL!$B$1:$V$2738,5,FALSE))," ",VLOOKUP(TRIM(B136),ALL!$B$1:$V$2738,5,FALSE)))</f>
        <v xml:space="preserve"> </v>
      </c>
      <c r="J136" s="34" t="str">
        <f>IF(ISBLANK(VLOOKUP(TRIM(B136),ALL!$B$1:$V$2738,6,FALSE)),"",IF(ISERROR(VLOOKUP(TRIM(B136),ALL!$B$1:$V$2738,6,FALSE))," ", VLOOKUP(TRIM(B136),ALL!$B$1:$V$2738,6,FALSE)))</f>
        <v xml:space="preserve"> </v>
      </c>
      <c r="K136" s="34"/>
      <c r="L136" s="34"/>
      <c r="M136" s="34"/>
      <c r="N136" s="34"/>
      <c r="O136" s="2"/>
    </row>
    <row r="137" spans="1:15" ht="15">
      <c r="A137" s="34" t="str">
        <f>IF(ISERROR(VLOOKUP(TRIM(B137),ALL!$B$1:$U$2738,3,FALSE)),"(unc)",VLOOKUP(TRIM(B137),ALL!$B$1:$U$2738,3,FALSE))</f>
        <v>(unc)</v>
      </c>
      <c r="B137" s="213" t="s">
        <v>6178</v>
      </c>
      <c r="C137" s="10" t="s">
        <v>4840</v>
      </c>
      <c r="D137" s="224">
        <f>VLOOKUP(TRIM(B137),BirthdateDraft!$A$1:$M$9000,2,FALSE)</f>
        <v>34937</v>
      </c>
      <c r="E137" s="203" t="str">
        <f>VLOOKUP(TRIM(B137),BirthdateDraft!$A$1:$M$9865,3,FALSE)</f>
        <v>17/2</v>
      </c>
      <c r="F137" s="209" t="s">
        <v>8295</v>
      </c>
      <c r="G137" s="34" t="str">
        <f>IF(ISERROR(VLOOKUP(TRIM(B137),ALL!$B$1:$U$2738,2,FALSE)),"",IF(ISERROR(VLOOKUP(TRIM(B137),ALL!$B$1:$U$2738,2,FALSE))," ",VLOOKUP(TRIM(B137),ALL!$B$1:$U$2738,2,FALSE)))</f>
        <v/>
      </c>
      <c r="H137" s="124" t="str">
        <f>IF(ISBLANK(VLOOKUP(TRIM(B137),ALL!$B$1:$V$2738,4,FALSE)),"",IF(ISERROR(VLOOKUP(TRIM(B137),ALL!$B$1:$V$2738,4,FALSE))," ",VLOOKUP(TRIM(B137),ALL!$B$1:$V$2738,4,FALSE)))</f>
        <v xml:space="preserve"> </v>
      </c>
      <c r="I137" s="34"/>
      <c r="J137" s="34"/>
      <c r="K137" s="34"/>
      <c r="L137" s="34"/>
      <c r="M137" s="34"/>
      <c r="N137" s="34"/>
      <c r="O137" s="2"/>
    </row>
    <row r="138" spans="1:15" ht="15">
      <c r="A138" s="34" t="str">
        <f>IF(ISERROR(VLOOKUP(TRIM(B138),ALL!$B$1:$U$2738,3,FALSE)),"(unc)",VLOOKUP(TRIM(B138),ALL!$B$1:$U$2738,3,FALSE))</f>
        <v>(unc)</v>
      </c>
      <c r="B138" s="213" t="s">
        <v>9331</v>
      </c>
      <c r="C138" s="10" t="s">
        <v>4840</v>
      </c>
      <c r="D138" s="224">
        <f>VLOOKUP(TRIM(B138),BirthdateDraft!$A$1:$M$9000,2,FALSE)</f>
        <v>34304</v>
      </c>
      <c r="E138" s="203" t="str">
        <f>VLOOKUP(TRIM(B138),BirthdateDraft!$A$1:$M$9865,3,FALSE)</f>
        <v>FA</v>
      </c>
      <c r="F138" s="209" t="s">
        <v>10834</v>
      </c>
      <c r="G138" s="34" t="str">
        <f>IF(ISERROR(VLOOKUP(TRIM(B138),ALL!$B$1:$U$2738,2,FALSE)),"",IF(ISERROR(VLOOKUP(TRIM(B138),ALL!$B$1:$U$2738,2,FALSE))," ",VLOOKUP(TRIM(B138),ALL!$B$1:$U$2738,2,FALSE)))</f>
        <v/>
      </c>
      <c r="H138" s="124"/>
      <c r="I138" s="34"/>
      <c r="J138" s="34"/>
      <c r="K138" s="34"/>
      <c r="L138" s="34"/>
      <c r="M138" s="34"/>
      <c r="N138" s="34"/>
      <c r="O138" s="2"/>
    </row>
    <row r="139" spans="1:15" ht="15">
      <c r="A139" s="34" t="str">
        <f>IF(ISERROR(VLOOKUP(TRIM(B139),ALL!$B$1:$U$2738,3,FALSE)),"(unc)",VLOOKUP(TRIM(B139),ALL!$B$1:$U$2738,3,FALSE))</f>
        <v>QB</v>
      </c>
      <c r="B139" s="213" t="s">
        <v>6669</v>
      </c>
      <c r="C139" s="10" t="s">
        <v>4840</v>
      </c>
      <c r="D139" s="224">
        <f>VLOOKUP(TRIM(B139),BirthdateDraft!$A$1:$M$9000,2,FALSE)</f>
        <v>34043</v>
      </c>
      <c r="E139" s="203" t="str">
        <f>VLOOKUP(TRIM(B139),BirthdateDraft!$A$1:$M$9865,3,FALSE)</f>
        <v>15/FA</v>
      </c>
      <c r="F139" s="209" t="s">
        <v>8782</v>
      </c>
      <c r="G139" s="34" t="str">
        <f>IF(ISERROR(VLOOKUP(TRIM(B139),ALL!$B$1:$U$2738,2,FALSE)),"",IF(ISERROR(VLOOKUP(TRIM(B139),ALL!$B$1:$U$2738,2,FALSE))," ",VLOOKUP(TRIM(B139),ALL!$B$1:$U$2738,2,FALSE)))</f>
        <v>ATN</v>
      </c>
      <c r="H139" s="124"/>
      <c r="I139" s="34"/>
      <c r="J139" s="34"/>
      <c r="K139" s="34"/>
      <c r="L139" s="34" t="str">
        <f>IF(ISBLANK(VLOOKUP(TRIM(B139),ALL!$B$1:$V$2738,8,FALSE)),"",IF(ISERROR(VLOOKUP(TRIM(B139),ALL!$B$1:$V$2738,8,FALSE))," ",VLOOKUP(TRIM(B139),ALL!$B$1:$V$2738,8,FALSE)))</f>
        <v/>
      </c>
      <c r="M139" s="34" t="str">
        <f>IF(ISBLANK(VLOOKUP(TRIM(B139),ALL!$B$1:$V$2738,9,FALSE)),"",IF(ISERROR(VLOOKUP(TRIM(B139),ALL!$B$1:$V$2738,9,FALSE))," ",VLOOKUP(TRIM(B139),ALL!$B$1:$V$2738,9,FALSE)))</f>
        <v/>
      </c>
      <c r="N139" s="34" t="str">
        <f>IF(ISBLANK(VLOOKUP(TRIM(B139),ALL!$B$1:$V$2738,10,FALSE)),"",IF(ISERROR(VLOOKUP(TRIM(B139),ALL!$B$1:$V$2738,10,FALSE))," ",VLOOKUP(TRIM(B139),ALL!$B$1:$V$2738,10,FALSE)))</f>
        <v/>
      </c>
      <c r="O139" s="2"/>
    </row>
    <row r="140" spans="1:15" ht="15">
      <c r="A140" s="34" t="str">
        <f>IF(ISERROR(VLOOKUP(TRIM(B140),ALL!$B$1:$U$2738,3,FALSE)),"(unc)",VLOOKUP(TRIM(B140),ALL!$B$1:$U$2738,3,FALSE))</f>
        <v>End $ OLB</v>
      </c>
      <c r="B140" s="213" t="s">
        <v>5044</v>
      </c>
      <c r="C140" s="10" t="s">
        <v>4840</v>
      </c>
      <c r="D140" s="224">
        <f>VLOOKUP(TRIM(B140),BirthdateDraft!$A$1:$M$9000,2,FALSE)</f>
        <v>34134</v>
      </c>
      <c r="E140" s="203" t="str">
        <f>VLOOKUP(TRIM(B140),BirthdateDraft!$A$1:$M$9865,3,FALSE)</f>
        <v>15/2</v>
      </c>
      <c r="F140" s="209"/>
      <c r="G140" s="34" t="str">
        <f>IF(ISERROR(VLOOKUP(TRIM(B140),ALL!$B$1:$U$2738,2,FALSE)),"",IF(ISERROR(VLOOKUP(TRIM(B140),ALL!$B$1:$U$2738,2,FALSE))," ",VLOOKUP(TRIM(B140),ALL!$B$1:$U$2738,2,FALSE)))</f>
        <v>SEN</v>
      </c>
      <c r="H140" s="124" t="str">
        <f>IF(ISBLANK(VLOOKUP(TRIM(B140),ALL!$B$1:$V$2738,4,FALSE)),"",IF(ISERROR(VLOOKUP(TRIM(B140),ALL!$B$1:$V$2738,4,FALSE))," ",VLOOKUP(TRIM(B140),ALL!$B$1:$V$2738,4,FALSE)))</f>
        <v>0</v>
      </c>
      <c r="I140" s="34" t="str">
        <f>IF(ISBLANK(VLOOKUP(TRIM(B140),ALL!$B$1:$V$2738,5,FALSE)),"",IF(ISERROR(VLOOKUP(TRIM(B140),ALL!$B$1:$V$2738,5,FALSE))," ",VLOOKUP(TRIM(B140),ALL!$B$1:$V$2738,5,FALSE)))</f>
        <v>0-0</v>
      </c>
      <c r="J140" s="34">
        <f>IF(ISBLANK(VLOOKUP(TRIM(B140),ALL!$B$1:$V$2738,6,FALSE)),"",IF(ISERROR(VLOOKUP(TRIM(B140),ALL!$B$1:$V$2738,6,FALSE))," ", VLOOKUP(TRIM(B140),ALL!$B$1:$V$2738,6,FALSE)))</f>
        <v>0</v>
      </c>
      <c r="K140" s="34" t="str">
        <f>IF(ISBLANK(VLOOKUP(TRIM(B140),ALL!$B$1:$V$2738,7,FALSE)),"",IF(ISERROR(VLOOKUP(TRIM(B140),ALL!$B$1:$V$2738,7,FALSE))," ",VLOOKUP(TRIM(B140),ALL!$B$1:$V$2738,7,FALSE)))</f>
        <v/>
      </c>
      <c r="L140" s="34" t="str">
        <f>IF(ISBLANK(VLOOKUP(TRIM(B140),ALL!$B$1:$V$2738,8,FALSE)),"",IF(ISERROR(VLOOKUP(TRIM(B140),ALL!$B$1:$V$2738,8,FALSE))," ",VLOOKUP(TRIM(B140),ALL!$B$1:$V$2738,8,FALSE)))</f>
        <v/>
      </c>
      <c r="M140" s="34" t="str">
        <f>IF(ISBLANK(VLOOKUP(TRIM(B140),ALL!$B$1:$V$2738,9,FALSE)),"",IF(ISERROR(VLOOKUP(TRIM(B140),ALL!$B$1:$V$2738,9,FALSE))," ",VLOOKUP(TRIM(B140),ALL!$B$1:$V$2738,9,FALSE)))</f>
        <v/>
      </c>
      <c r="N140" s="34" t="str">
        <f>IF(ISBLANK(VLOOKUP(TRIM(B140),ALL!$B$1:$V$2738,10,FALSE)),"",IF(ISERROR(VLOOKUP(TRIM(B140),ALL!$B$1:$V$2738,10,FALSE))," ",VLOOKUP(TRIM(B140),ALL!$B$1:$V$2738,10,FALSE)))</f>
        <v/>
      </c>
      <c r="O140" s="32"/>
    </row>
    <row r="141" spans="1:15">
      <c r="A141" s="34" t="str">
        <f>IF(ISERROR(VLOOKUP(TRIM(B141),ALL!$B$1:$U$2738,3,FALSE)),"(unc)",VLOOKUP(TRIM(B141),ALL!$B$1:$U$2738,3,FALSE))</f>
        <v>(unc)</v>
      </c>
      <c r="B141" s="99" t="s">
        <v>9959</v>
      </c>
      <c r="C141" s="10" t="s">
        <v>4264</v>
      </c>
      <c r="D141" s="224">
        <f>VLOOKUP(TRIM(B141),BirthdateDraft!$A$1:$M$9000,2,FALSE)</f>
        <v>35768</v>
      </c>
      <c r="E141" s="203" t="str">
        <f>VLOOKUP(TRIM(B141),BirthdateDraft!$A$1:$M$9865,3,FALSE)</f>
        <v>22/FA</v>
      </c>
      <c r="F141" s="209" t="s">
        <v>8295</v>
      </c>
      <c r="G141" s="34" t="str">
        <f>IF(ISERROR(VLOOKUP(TRIM(B141),ALL!$B$1:$U$2738,2,FALSE)),"",IF(ISERROR(VLOOKUP(TRIM(B141),ALL!$B$1:$U$2738,2,FALSE))," ",VLOOKUP(TRIM(B141),ALL!$B$1:$U$2738,2,FALSE)))</f>
        <v/>
      </c>
      <c r="H141" s="124" t="str">
        <f>IF(ISBLANK(VLOOKUP(TRIM(B141),ALL!$B$1:$V$2738,11,FALSE)),"",IF(ISERROR(VLOOKUP(TRIM(B141),ALL!$B$1:$V$2738,11,FALSE))," ",VLOOKUP(TRIM(B141),ALL!$B$1:$V$2738,11,FALSE)))</f>
        <v xml:space="preserve"> </v>
      </c>
      <c r="I141" s="34" t="str">
        <f>IF(ISBLANK(VLOOKUP(TRIM(B141),ALL!$B$1:$V$2738,5,FALSE)),"",IF(ISERROR(VLOOKUP(TRIM(B141),ALL!$B$1:$V$2738,5,FALSE))," ",VLOOKUP(TRIM(B141),ALL!$B$1:$V$2738,5,FALSE)))</f>
        <v xml:space="preserve"> </v>
      </c>
      <c r="J141" s="34" t="str">
        <f>IF(ISBLANK(VLOOKUP(TRIM(B141),ALL!$B$1:$V$2738,6,FALSE)),"",IF(ISERROR(VLOOKUP(TRIM(B141),ALL!$B$1:$V$2738,6,FALSE))," ", VLOOKUP(TRIM(B141),ALL!$B$1:$V$2738,6,FALSE)))</f>
        <v xml:space="preserve"> </v>
      </c>
      <c r="K141" s="34" t="str">
        <f>IF(ISBLANK(VLOOKUP(TRIM(B141),ALL!$B$1:$V$2738,7,FALSE)),"",IF(ISERROR(VLOOKUP(TRIM(B141),ALL!$B$1:$V$2738,7,FALSE))," ",VLOOKUP(TRIM(B141),ALL!$B$1:$V$2738,7,FALSE)))</f>
        <v xml:space="preserve"> </v>
      </c>
      <c r="L141" s="34" t="str">
        <f>IF(ISBLANK(VLOOKUP(TRIM(B141),ALL!$B$1:$V$2738,8,FALSE)),"",IF(ISERROR(VLOOKUP(TRIM(B141),ALL!$B$1:$V$2738,8,FALSE))," ",VLOOKUP(TRIM(B141),ALL!$B$1:$V$2738,8,FALSE)))</f>
        <v xml:space="preserve"> </v>
      </c>
      <c r="M141" s="34" t="str">
        <f>IF(ISBLANK(VLOOKUP(TRIM(B141),ALL!$B$1:$V$2738,9,FALSE)),"",IF(ISERROR(VLOOKUP(TRIM(B141),ALL!$B$1:$V$2738,9,FALSE))," ",VLOOKUP(TRIM(B141),ALL!$B$1:$V$2738,9,FALSE)))</f>
        <v xml:space="preserve"> </v>
      </c>
      <c r="N141" s="34" t="str">
        <f>IF(ISBLANK(VLOOKUP(TRIM(B141),ALL!$B$1:$V$2738,10,FALSE)),"",IF(ISERROR(VLOOKUP(TRIM(B141),ALL!$B$1:$V$2738,10,FALSE))," ",VLOOKUP(TRIM(B141),ALL!$B$1:$V$2738,10,FALSE)))</f>
        <v xml:space="preserve"> </v>
      </c>
      <c r="O141" s="2"/>
    </row>
    <row r="142" spans="1:15">
      <c r="A142" s="34" t="str">
        <f>IF(ISERROR(VLOOKUP(TRIM(B142),ALL!$B$1:$U$2738,3,FALSE)),"(unc)",VLOOKUP(TRIM(B142),ALL!$B$1:$U$2738,3,FALSE))</f>
        <v>(unc)</v>
      </c>
      <c r="B142" s="99" t="s">
        <v>9027</v>
      </c>
      <c r="C142" s="10" t="s">
        <v>4264</v>
      </c>
      <c r="D142" s="224">
        <f>VLOOKUP(TRIM(B142),BirthdateDraft!$A$1:$M$9000,2,FALSE)</f>
        <v>36069</v>
      </c>
      <c r="E142" s="203" t="str">
        <f>VLOOKUP(TRIM(B142),BirthdateDraft!$A$1:$M$9865,3,FALSE)</f>
        <v>21/6</v>
      </c>
      <c r="F142" s="209" t="s">
        <v>8522</v>
      </c>
      <c r="G142" s="34" t="str">
        <f>IF(ISERROR(VLOOKUP(TRIM(B142),ALL!$B$1:$U$2738,2,FALSE)),"",IF(ISERROR(VLOOKUP(TRIM(B142),ALL!$B$1:$U$2738,2,FALSE))," ",VLOOKUP(TRIM(B142),ALL!$B$1:$U$2738,2,FALSE)))</f>
        <v/>
      </c>
      <c r="H142" s="124" t="str">
        <f>IF(ISBLANK(VLOOKUP(TRIM(B142),ALL!$B$1:$V$2738,11,FALSE)),"",IF(ISERROR(VLOOKUP(TRIM(B142),ALL!$B$1:$V$2738,11,FALSE))," ",VLOOKUP(TRIM(B142),ALL!$B$1:$V$2738,11,FALSE)))</f>
        <v xml:space="preserve"> </v>
      </c>
      <c r="I142" s="34" t="str">
        <f>IF(ISBLANK(VLOOKUP(TRIM('Team Rosters'!B896),ALL!$B$1:$V$2738,5,FALSE)),"",IF(ISERROR(VLOOKUP(TRIM('Team Rosters'!B896),ALL!$B$1:$V$2738,5,FALSE))," ",VLOOKUP(TRIM('Team Rosters'!B896),ALL!$B$1:$V$2738,5,FALSE)))</f>
        <v/>
      </c>
      <c r="J142" s="34" t="str">
        <f>IF(ISBLANK(VLOOKUP(TRIM('Team Rosters'!B896),ALL!$B$1:$V$2738,6,FALSE)),"",IF(ISERROR(VLOOKUP(TRIM('Team Rosters'!B896),ALL!$B$1:$V$2738,6,FALSE))," ", VLOOKUP(TRIM('Team Rosters'!B896),ALL!$B$1:$V$2738,6,FALSE)))</f>
        <v/>
      </c>
      <c r="K142" s="34" t="str">
        <f>IF(ISBLANK(VLOOKUP(TRIM('Team Rosters'!B896),ALL!$B$1:$V$2738,7,FALSE)),"",IF(ISERROR(VLOOKUP(TRIM('Team Rosters'!B896),ALL!$B$1:$V$2738,7,FALSE))," ",VLOOKUP(TRIM('Team Rosters'!B896),ALL!$B$1:$V$2738,7,FALSE)))</f>
        <v/>
      </c>
      <c r="L142" s="34" t="str">
        <f>IF(ISBLANK(VLOOKUP(TRIM(B142),ALL!$B$1:$V$2738,8,FALSE)),"",IF(ISERROR(VLOOKUP(TRIM(B142),ALL!$B$1:$V$2738,8,FALSE))," ",VLOOKUP(TRIM(B142),ALL!$B$1:$V$2738,8,FALSE)))</f>
        <v xml:space="preserve"> </v>
      </c>
      <c r="M142" s="34" t="str">
        <f>IF(ISBLANK(VLOOKUP(TRIM(B142),ALL!$B$1:$V$2738,9,FALSE)),"",IF(ISERROR(VLOOKUP(TRIM(B142),ALL!$B$1:$V$2738,9,FALSE))," ",VLOOKUP(TRIM(B142),ALL!$B$1:$V$2738,9,FALSE)))</f>
        <v xml:space="preserve"> </v>
      </c>
      <c r="N142" s="34" t="str">
        <f>IF(ISBLANK(VLOOKUP(TRIM(B142),ALL!$B$1:$V$2738,10,FALSE)),"",IF(ISERROR(VLOOKUP(TRIM(B142),ALL!$B$1:$V$2738,10,FALSE))," ",VLOOKUP(TRIM(B142),ALL!$B$1:$V$2738,10,FALSE)))</f>
        <v xml:space="preserve"> </v>
      </c>
      <c r="O142" s="2"/>
    </row>
    <row r="143" spans="1:15">
      <c r="A143" s="34" t="str">
        <f>IF(ISERROR(VLOOKUP(TRIM(B143),ALL!$B$1:$U$2738,3,FALSE)),"(unc)",VLOOKUP(TRIM(B143),ALL!$B$1:$U$2738,3,FALSE))</f>
        <v>G @ OC @ TE</v>
      </c>
      <c r="B143" s="99" t="s">
        <v>5199</v>
      </c>
      <c r="C143" s="10" t="s">
        <v>4264</v>
      </c>
      <c r="D143" s="224">
        <f>VLOOKUP(TRIM(B143),BirthdateDraft!$A$1:$M$9000,2,FALSE)</f>
        <v>33551</v>
      </c>
      <c r="E143" s="203" t="str">
        <f>VLOOKUP(TRIM(B143),BirthdateDraft!$A$1:$M$9865,3,FALSE)</f>
        <v>15/4</v>
      </c>
      <c r="F143" s="209" t="s">
        <v>9747</v>
      </c>
      <c r="G143" s="34" t="str">
        <f>IF(ISERROR(VLOOKUP(TRIM(B143),ALL!$B$1:$U$2738,2,FALSE)),"",IF(ISERROR(VLOOKUP(TRIM(B143),ALL!$B$1:$U$2738,2,FALSE))," ",VLOOKUP(TRIM(B143),ALL!$B$1:$U$2738,2,FALSE)))</f>
        <v>NON</v>
      </c>
      <c r="H143" s="124" t="str">
        <f>IF(ISBLANK(VLOOKUP(TRIM(B143),ALL!$B$1:$V$2738,4,FALSE)),"",IF(ISERROR(VLOOKUP(TRIM(B143),ALL!$B$1:$V$2738,4,FALSE))," ",VLOOKUP(TRIM(B143),ALL!$B$1:$V$2738,4,FALSE)))</f>
        <v/>
      </c>
      <c r="I143" s="34" t="str">
        <f>IF(ISBLANK(VLOOKUP(TRIM(B143),ALL!$B$1:$V$2738,5,FALSE)),"",IF(ISERROR(VLOOKUP(TRIM(B143),ALL!$B$1:$V$2738,5,FALSE))," ",VLOOKUP(TRIM(B143),ALL!$B$1:$V$2738,5,FALSE)))</f>
        <v/>
      </c>
      <c r="J143" s="34" t="str">
        <f>IF(ISBLANK(VLOOKUP(TRIM(B143),ALL!$B$1:$V$2738,6,FALSE)),"",IF(ISERROR(VLOOKUP(TRIM(B143),ALL!$B$1:$V$2738,6,FALSE))," ", VLOOKUP(TRIM(B143),ALL!$B$1:$V$2738,6,FALSE)))</f>
        <v/>
      </c>
      <c r="K143" s="34" t="str">
        <f>IF(ISBLANK(VLOOKUP(TRIM(B143),ALL!$B$1:$V$2738,7,FALSE)),"",IF(ISERROR(VLOOKUP(TRIM(B143),ALL!$B$1:$V$2738,7,FALSE))," ",VLOOKUP(TRIM(B143),ALL!$B$1:$V$2738,7,FALSE)))</f>
        <v/>
      </c>
      <c r="L143" s="34">
        <f>IF(ISBLANK(VLOOKUP(TRIM(B143),ALL!$B$1:$V$2738,8,FALSE)),"",IF(ISERROR(VLOOKUP(TRIM(B143),ALL!$B$1:$V$2738,8,FALSE))," ",VLOOKUP(TRIM(B143),ALL!$B$1:$V$2738,8,FALSE)))</f>
        <v>0</v>
      </c>
      <c r="M143" s="34" t="str">
        <f>IF(ISBLANK(VLOOKUP(TRIM(B143),ALL!$B$1:$V$2738,9,FALSE)),"",IF(ISERROR(VLOOKUP(TRIM(B143),ALL!$B$1:$V$2738,9,FALSE))," ",VLOOKUP(TRIM(B143),ALL!$B$1:$V$2738,9,FALSE)))</f>
        <v/>
      </c>
      <c r="N143" s="34">
        <f>IF(ISBLANK(VLOOKUP(TRIM(B143),ALL!$B$1:$V$2738,10,FALSE)),"",IF(ISERROR(VLOOKUP(TRIM(B143),ALL!$B$1:$V$2738,10,FALSE))," ",VLOOKUP(TRIM(B143),ALL!$B$1:$V$2738,10,FALSE)))</f>
        <v>0</v>
      </c>
    </row>
    <row r="144" spans="1:15">
      <c r="A144" s="34" t="str">
        <f>IF(ISERROR(VLOOKUP(TRIM(B144),ALL!$B$1:$U$2738,3,FALSE)),"(unc)",VLOOKUP(TRIM(B144),ALL!$B$1:$U$2738,3,FALSE))</f>
        <v>LOLB S</v>
      </c>
      <c r="B144" s="99" t="s">
        <v>5498</v>
      </c>
      <c r="C144" s="10" t="s">
        <v>4264</v>
      </c>
      <c r="D144" s="224">
        <f>VLOOKUP(TRIM(B144),BirthdateDraft!$A$1:$M$9000,2,FALSE)</f>
        <v>34430</v>
      </c>
      <c r="E144" s="203" t="str">
        <f>VLOOKUP(TRIM(B144),BirthdateDraft!$A$1:$M$9865,3,FALSE)</f>
        <v>16/7</v>
      </c>
      <c r="F144" s="209"/>
      <c r="G144" s="34" t="str">
        <f>IF(ISERROR(VLOOKUP(TRIM(B144),ALL!$B$1:$U$2738,2,FALSE)),"",IF(ISERROR(VLOOKUP(TRIM(B144),ALL!$B$1:$U$2738,2,FALSE))," ",VLOOKUP(TRIM(B144),ALL!$B$1:$U$2738,2,FALSE)))</f>
        <v>NEA</v>
      </c>
      <c r="H144" s="124" t="str">
        <f>IF(ISBLANK(VLOOKUP(TRIM(B144),ALL!$B$1:$V$2738,4,FALSE)),"",IF(ISERROR(VLOOKUP(TRIM(B144),ALL!$B$1:$V$2738,4,FALSE))," ",VLOOKUP(TRIM(B144),ALL!$B$1:$V$2738,4,FALSE)))</f>
        <v>0-5</v>
      </c>
      <c r="I144" s="34" t="str">
        <f>IF(ISBLANK(VLOOKUP(TRIM(B144),ALL!$B$1:$V$2738,5,FALSE)),"",IF(ISERROR(VLOOKUP(TRIM(B144),ALL!$B$1:$V$2738,5,FALSE))," ",VLOOKUP(TRIM(B144),ALL!$B$1:$V$2738,5,FALSE)))</f>
        <v>0-5</v>
      </c>
      <c r="J144" s="34">
        <f>IF(ISBLANK(VLOOKUP(TRIM(B144),ALL!$B$1:$V$2738,6,FALSE)),"",IF(ISERROR(VLOOKUP(TRIM(B144),ALL!$B$1:$V$2738,6,FALSE))," ", VLOOKUP(TRIM(B144),ALL!$B$1:$V$2738,6,FALSE)))</f>
        <v>0</v>
      </c>
      <c r="K144" s="34"/>
      <c r="L144" s="34" t="str">
        <f>IF(ISBLANK(VLOOKUP(TRIM(B144),ALL!$B$1:$V$2738,8,FALSE)),"",IF(ISERROR(VLOOKUP(TRIM(B144),ALL!$B$1:$V$2738,8,FALSE))," ",VLOOKUP(TRIM(B144),ALL!$B$1:$V$2738,8,FALSE)))</f>
        <v/>
      </c>
      <c r="M144" s="34" t="str">
        <f>IF(ISBLANK(VLOOKUP(TRIM(B144),ALL!$B$1:$V$2738,9,FALSE)),"",IF(ISERROR(VLOOKUP(TRIM(B144),ALL!$B$1:$V$2738,9,FALSE))," ",VLOOKUP(TRIM(B144),ALL!$B$1:$V$2738,9,FALSE)))</f>
        <v/>
      </c>
      <c r="N144" s="34" t="str">
        <f>IF(ISBLANK(VLOOKUP(TRIM(B144),ALL!$B$1:$V$2738,10,FALSE)),"",IF(ISERROR(VLOOKUP(TRIM(B144),ALL!$B$1:$V$2738,10,FALSE))," ",VLOOKUP(TRIM(B144),ALL!$B$1:$V$2738,10,FALSE)))</f>
        <v/>
      </c>
      <c r="O144" s="2"/>
    </row>
    <row r="145" spans="1:15">
      <c r="A145" s="34" t="str">
        <f>IF(ISERROR(VLOOKUP(TRIM(B145),ALL!$B$1:$U$2738,3,FALSE)),"(unc)",VLOOKUP(TRIM(B145),ALL!$B$1:$U$2738,3,FALSE))</f>
        <v>OLB</v>
      </c>
      <c r="B145" s="99" t="s">
        <v>7158</v>
      </c>
      <c r="C145" s="10" t="s">
        <v>4264</v>
      </c>
      <c r="D145" s="224">
        <f>VLOOKUP(TRIM(B145),BirthdateDraft!$A$1:$M$9000,2,FALSE)</f>
        <v>32624</v>
      </c>
      <c r="E145" s="203" t="str">
        <f>VLOOKUP(TRIM(B145),BirthdateDraft!$A$1:$M$9865,3,FALSE)</f>
        <v>12/1 (18)</v>
      </c>
      <c r="F145" s="209"/>
      <c r="G145" s="34" t="str">
        <f>IF(ISERROR(VLOOKUP(TRIM(B145),ALL!$B$1:$U$2738,2,FALSE)),"",IF(ISERROR(VLOOKUP(TRIM(B145),ALL!$B$1:$U$2738,2,FALSE))," ",VLOOKUP(TRIM(B145),ALL!$B$1:$U$2738,2,FALSE)))</f>
        <v>MIA</v>
      </c>
      <c r="H145" s="124" t="str">
        <f>IF(ISBLANK(VLOOKUP(TRIM(B145),ALL!$B$1:$V$2738,4,FALSE)),"",IF(ISERROR(VLOOKUP(TRIM(B145),ALL!$B$1:$V$2738,4,FALSE))," ",VLOOKUP(TRIM(B145),ALL!$B$1:$V$2738,4,FALSE)))</f>
        <v>0-0</v>
      </c>
      <c r="I145" s="34" t="str">
        <f>IF(ISBLANK(VLOOKUP(TRIM(B145),ALL!$B$1:$V$2738,5,FALSE)),"",IF(ISERROR(VLOOKUP(TRIM(B145),ALL!$B$1:$V$2738,5,FALSE))," ",VLOOKUP(TRIM(B145),ALL!$B$1:$V$2738,5,FALSE)))</f>
        <v/>
      </c>
      <c r="J145" s="34">
        <f>IF(ISBLANK(VLOOKUP(TRIM(B145),ALL!$B$1:$V$2738,6,FALSE)),"",IF(ISERROR(VLOOKUP(TRIM(B145),ALL!$B$1:$V$2738,6,FALSE))," ", VLOOKUP(TRIM(B145),ALL!$B$1:$V$2738,6,FALSE)))</f>
        <v>3</v>
      </c>
      <c r="K145" s="34" t="str">
        <f>IF(ISBLANK(VLOOKUP(TRIM(B145),ALL!$B$1:$V$2738,7,FALSE)),"",IF(ISERROR(VLOOKUP(TRIM(B145),ALL!$B$1:$V$2738,7,FALSE))," ",VLOOKUP(TRIM(B145),ALL!$B$1:$V$2738,7,FALSE)))</f>
        <v/>
      </c>
      <c r="L145" s="34"/>
      <c r="M145" s="34"/>
      <c r="N145" s="34"/>
    </row>
    <row r="146" spans="1:15">
      <c r="A146" s="34" t="str">
        <f>IF(ISERROR(VLOOKUP(TRIM(B146),ALL!$B$1:$U$2738,3,FALSE)),"(unc)",VLOOKUP(TRIM(B146),ALL!$B$1:$U$2738,3,FALSE))</f>
        <v>(unc)</v>
      </c>
      <c r="B146" s="99" t="s">
        <v>5402</v>
      </c>
      <c r="C146" s="10" t="s">
        <v>4264</v>
      </c>
      <c r="D146" s="224">
        <f>VLOOKUP(TRIM(B146),BirthdateDraft!$A$1:$M$9000,2,FALSE)</f>
        <v>33847</v>
      </c>
      <c r="E146" s="203" t="str">
        <f>VLOOKUP(TRIM(B146),BirthdateDraft!$A$1:$M$9865,3,FALSE)</f>
        <v>14/3</v>
      </c>
      <c r="F146" s="209"/>
      <c r="G146" s="34" t="str">
        <f>IF(ISERROR(VLOOKUP(TRIM(B146),ALL!$B$1:$U$2738,2,FALSE)),"",IF(ISERROR(VLOOKUP(TRIM(B146),ALL!$B$1:$U$2738,2,FALSE))," ",VLOOKUP(TRIM(B146),ALL!$B$1:$U$2738,2,FALSE)))</f>
        <v/>
      </c>
      <c r="H146" s="124" t="str">
        <f>IF(ISBLANK(VLOOKUP(TRIM(B146),ALL!$B$1:$V$2738,4,FALSE)),"",IF(ISERROR(VLOOKUP(TRIM(B146),ALL!$B$1:$V$2738,4,FALSE))," ",VLOOKUP(TRIM(B146),ALL!$B$1:$V$2738,4,FALSE)))</f>
        <v xml:space="preserve"> </v>
      </c>
      <c r="I146" s="34" t="str">
        <f>IF(ISBLANK(VLOOKUP(TRIM(B146),ALL!$B$1:$V$2738,5,FALSE)),"",IF(ISERROR(VLOOKUP(TRIM(B146),ALL!$B$1:$V$2738,5,FALSE))," ",VLOOKUP(TRIM(B146),ALL!$B$1:$V$2738,5,FALSE)))</f>
        <v xml:space="preserve"> </v>
      </c>
      <c r="J146" s="34" t="str">
        <f>IF(ISBLANK(VLOOKUP(TRIM(B146),ALL!$B$1:$V$2738,6,FALSE)),"",IF(ISERROR(VLOOKUP(TRIM(B146),ALL!$B$1:$V$2738,6,FALSE))," ", VLOOKUP(TRIM(B146),ALL!$B$1:$V$2738,6,FALSE)))</f>
        <v xml:space="preserve"> </v>
      </c>
      <c r="K146" s="34" t="str">
        <f>IF(ISBLANK(VLOOKUP(TRIM(B146),ALL!$B$1:$V$2738,7,FALSE)),"",IF(ISERROR(VLOOKUP(TRIM(B146),ALL!$B$1:$V$2738,7,FALSE))," ",VLOOKUP(TRIM(B146),ALL!$B$1:$V$2738,7,FALSE)))</f>
        <v xml:space="preserve"> </v>
      </c>
      <c r="L146" s="34" t="str">
        <f>IF(ISBLANK(VLOOKUP(TRIM(B146),ALL!$B$1:$V$2738,8,FALSE)),"",IF(ISERROR(VLOOKUP(TRIM(B146),ALL!$B$1:$V$2738,8,FALSE))," ",VLOOKUP(TRIM(B146),ALL!$B$1:$V$2738,8,FALSE)))</f>
        <v xml:space="preserve"> </v>
      </c>
      <c r="M146" s="34" t="str">
        <f>IF(ISBLANK(VLOOKUP(TRIM(B146),ALL!$B$1:$V$2738,9,FALSE)),"",IF(ISERROR(VLOOKUP(TRIM(B146),ALL!$B$1:$V$2738,9,FALSE))," ",VLOOKUP(TRIM(B146),ALL!$B$1:$V$2738,9,FALSE)))</f>
        <v xml:space="preserve"> </v>
      </c>
      <c r="N146" s="34" t="str">
        <f>IF(ISBLANK(VLOOKUP(TRIM(B146),ALL!$B$1:$V$2738,10,FALSE)),"",IF(ISERROR(VLOOKUP(TRIM(B146),ALL!$B$1:$V$2738,10,FALSE))," ",VLOOKUP(TRIM(B146),ALL!$B$1:$V$2738,10,FALSE)))</f>
        <v xml:space="preserve"> </v>
      </c>
      <c r="O146" s="2"/>
    </row>
    <row r="147" spans="1:15">
      <c r="A147" s="34" t="str">
        <f>IF(ISERROR(VLOOKUP(TRIM(B147),ALL!$B$1:$U$2738,3,FALSE)),"(unc)",VLOOKUP(TRIM(B147),ALL!$B$1:$U$2738,3,FALSE))</f>
        <v>OLB</v>
      </c>
      <c r="B147" s="99" t="s">
        <v>7237</v>
      </c>
      <c r="C147" s="10" t="s">
        <v>4264</v>
      </c>
      <c r="D147" s="224">
        <f>VLOOKUP(TRIM(B147),BirthdateDraft!$A$1:$M$9000,2,FALSE)</f>
        <v>35493</v>
      </c>
      <c r="E147" s="203" t="str">
        <f>VLOOKUP(TRIM(B147),BirthdateDraft!$A$1:$M$9865,3,FALSE)</f>
        <v>19/4</v>
      </c>
      <c r="F147" s="209"/>
      <c r="G147" s="34" t="str">
        <f>IF(ISERROR(VLOOKUP(TRIM(B147),ALL!$B$1:$U$2738,2,FALSE)),"",IF(ISERROR(VLOOKUP(TRIM(B147),ALL!$B$1:$U$2738,2,FALSE))," ",VLOOKUP(TRIM(B147),ALL!$B$1:$U$2738,2,FALSE)))</f>
        <v>TBN</v>
      </c>
      <c r="H147" s="124" t="str">
        <f>IF(ISBLANK(VLOOKUP(TRIM(B147),ALL!$B$1:$V$2738,4,FALSE)),"",IF(ISERROR(VLOOKUP(TRIM(B147),ALL!$B$1:$V$2738,4,FALSE))," ",VLOOKUP(TRIM(B147),ALL!$B$1:$V$2738,4,FALSE)))</f>
        <v>0-0</v>
      </c>
      <c r="I147" s="34" t="str">
        <f>IF(ISBLANK(VLOOKUP(TRIM(B147),ALL!$B$1:$V$2738,5,FALSE)),"",IF(ISERROR(VLOOKUP(TRIM(B147),ALL!$B$1:$V$2738,5,FALSE))," ",VLOOKUP(TRIM(B147),ALL!$B$1:$V$2738,5,FALSE)))</f>
        <v/>
      </c>
      <c r="J147" s="34">
        <f>IF(ISBLANK(VLOOKUP(TRIM(B147),ALL!$B$1:$V$2738,6,FALSE)),"",IF(ISERROR(VLOOKUP(TRIM(B147),ALL!$B$1:$V$2738,6,FALSE))," ", VLOOKUP(TRIM(B147),ALL!$B$1:$V$2738,6,FALSE)))</f>
        <v>5</v>
      </c>
      <c r="K147" s="34"/>
      <c r="L147" s="34" t="str">
        <f>IF(ISBLANK(VLOOKUP(TRIM(B147),ALL!$B$1:$V$2738,8,FALSE)),"",IF(ISERROR(VLOOKUP(TRIM(B147),ALL!$B$1:$V$2738,8,FALSE))," ",VLOOKUP(TRIM(B147),ALL!$B$1:$V$2738,8,FALSE)))</f>
        <v/>
      </c>
      <c r="M147" s="34" t="str">
        <f>IF(ISBLANK(VLOOKUP(TRIM(B147),ALL!$B$1:$V$2738,9,FALSE)),"",IF(ISERROR(VLOOKUP(TRIM(B147),ALL!$B$1:$V$2738,9,FALSE))," ",VLOOKUP(TRIM(B147),ALL!$B$1:$V$2738,9,FALSE)))</f>
        <v/>
      </c>
      <c r="N147" s="34" t="str">
        <f>IF(ISBLANK(VLOOKUP(TRIM(B147),ALL!$B$1:$V$2738,10,FALSE)),"",IF(ISERROR(VLOOKUP(TRIM(B147),ALL!$B$1:$V$2738,10,FALSE))," ",VLOOKUP(TRIM(B147),ALL!$B$1:$V$2738,10,FALSE)))</f>
        <v/>
      </c>
      <c r="O147" s="2"/>
    </row>
    <row r="148" spans="1:15">
      <c r="A148" s="34" t="str">
        <f>IF(ISERROR(VLOOKUP(TRIM(B148),ALL!$B$1:$U$2738,3,FALSE)),"(unc)",VLOOKUP(TRIM(B148),ALL!$B$1:$U$2738,3,FALSE))</f>
        <v>(unc)</v>
      </c>
      <c r="B148" s="99" t="s">
        <v>3546</v>
      </c>
      <c r="C148" s="10" t="s">
        <v>3411</v>
      </c>
      <c r="D148" s="224">
        <f>VLOOKUP(TRIM(B148),BirthdateDraft!$A$1:$M$9000,2,FALSE)</f>
        <v>28340</v>
      </c>
      <c r="E148" s="203" t="str">
        <f>VLOOKUP(TRIM(B148),BirthdateDraft!$A$1:$M$9865,3,FALSE)</f>
        <v>00/6</v>
      </c>
      <c r="F148" s="209" t="s">
        <v>8641</v>
      </c>
      <c r="G148" s="34" t="str">
        <f>IF(ISERROR(VLOOKUP(TRIM(B148),ALL!$B$1:$U$2738,2,FALSE)),"",IF(ISERROR(VLOOKUP(TRIM(B148),ALL!$B$1:$U$2738,2,FALSE))," ",VLOOKUP(TRIM(B148),ALL!$B$1:$U$2738,2,FALSE)))</f>
        <v/>
      </c>
      <c r="H148" s="124" t="str">
        <f>IF(ISBLANK(VLOOKUP(TRIM(B148),ALL!$B$1:$V$2738,4,FALSE)),"",IF(ISERROR(VLOOKUP(TRIM(B148),ALL!$B$1:$V$2738,4,FALSE))," ",VLOOKUP(TRIM(B148),ALL!$B$1:$V$2738,4,FALSE)))</f>
        <v xml:space="preserve"> </v>
      </c>
      <c r="I148" s="34" t="str">
        <f>IF(ISBLANK(VLOOKUP(TRIM(B148),ALL!$B$1:$V$2738,5,FALSE)),"",IF(ISERROR(VLOOKUP(TRIM(B148),ALL!$B$1:$V$2738,5,FALSE))," ",VLOOKUP(TRIM(B148),ALL!$B$1:$V$2738,5,FALSE)))</f>
        <v xml:space="preserve"> </v>
      </c>
      <c r="J148" s="34" t="str">
        <f>IF(ISBLANK(VLOOKUP(TRIM(B148),ALL!$B$1:$V$2738,6,FALSE)),"",IF(ISERROR(VLOOKUP(TRIM(B148),ALL!$B$1:$V$2738,6,FALSE))," ", VLOOKUP(TRIM(B148),ALL!$B$1:$V$2738,6,FALSE)))</f>
        <v xml:space="preserve"> </v>
      </c>
      <c r="K148" s="34" t="str">
        <f>IF(ISBLANK(VLOOKUP(TRIM(B148),ALL!$B$1:$V$2738,7,FALSE)),"",IF(ISERROR(VLOOKUP(TRIM(B148),ALL!$B$1:$V$2738,7,FALSE))," ",VLOOKUP(TRIM(B148),ALL!$B$1:$V$2738,7,FALSE)))</f>
        <v xml:space="preserve"> </v>
      </c>
      <c r="L148" s="34" t="str">
        <f>IF(ISBLANK(VLOOKUP(TRIM(B148),ALL!$B$1:$V$2738,8,FALSE)),"",IF(ISERROR(VLOOKUP(TRIM(B148),ALL!$B$1:$V$2738,8,FALSE))," ",VLOOKUP(TRIM(B148),ALL!$B$1:$V$2738,8,FALSE)))</f>
        <v xml:space="preserve"> </v>
      </c>
      <c r="M148" s="34" t="str">
        <f>IF(ISBLANK(VLOOKUP(TRIM(B148),ALL!$B$1:$V$2738,9,FALSE)),"",IF(ISERROR(VLOOKUP(TRIM(B148),ALL!$B$1:$V$2738,9,FALSE))," ",VLOOKUP(TRIM(B148),ALL!$B$1:$V$2738,9,FALSE)))</f>
        <v xml:space="preserve"> </v>
      </c>
      <c r="N148" s="34" t="str">
        <f>IF(ISBLANK(VLOOKUP(TRIM(B148),ALL!$B$1:$V$2738,10,FALSE)),"",IF(ISERROR(VLOOKUP(TRIM(B148),ALL!$B$1:$V$2738,10,FALSE))," ",VLOOKUP(TRIM(B148),ALL!$B$1:$V$2738,10,FALSE)))</f>
        <v xml:space="preserve"> </v>
      </c>
      <c r="O148" s="32"/>
    </row>
    <row r="149" spans="1:15">
      <c r="A149" s="34" t="str">
        <f>IF(ISERROR(VLOOKUP(TRIM(B149),ALL!$B$1:$U$2738,3,FALSE)),"(unc)",VLOOKUP(TRIM(B149),ALL!$B$1:$U$2738,3,FALSE))</f>
        <v>(unc)</v>
      </c>
      <c r="B149" s="99" t="s">
        <v>6685</v>
      </c>
      <c r="C149" s="10" t="s">
        <v>3411</v>
      </c>
      <c r="D149" s="224">
        <f>VLOOKUP(TRIM(B149),BirthdateDraft!$A$1:$M$9000,2,FALSE)</f>
        <v>35177</v>
      </c>
      <c r="E149" s="203" t="str">
        <f>VLOOKUP(TRIM(B149),BirthdateDraft!$A$1:$M$9865,3,FALSE)</f>
        <v>18/7</v>
      </c>
      <c r="F149" s="209"/>
      <c r="G149" s="34" t="str">
        <f>IF(ISERROR(VLOOKUP(TRIM(B149),ALL!$B$1:$U$2738,2,FALSE)),"",IF(ISERROR(VLOOKUP(TRIM(B149),ALL!$B$1:$U$2738,2,FALSE))," ",VLOOKUP(TRIM(B149),ALL!$B$1:$U$2738,2,FALSE)))</f>
        <v/>
      </c>
      <c r="H149" s="124" t="str">
        <f>IF(ISBLANK(VLOOKUP(TRIM(B149),ALL!$B$1:$V$2738,11,FALSE)),"",IF(ISERROR(VLOOKUP(TRIM(B149),ALL!$B$1:$V$2738,11,FALSE))," ",VLOOKUP(TRIM(B149),ALL!$B$1:$V$2738,11,FALSE)))</f>
        <v xml:space="preserve"> </v>
      </c>
      <c r="I149" s="34" t="str">
        <f>IF(ISBLANK(VLOOKUP(TRIM(B149),ALL!$B$1:$V$2738,5,FALSE)),"",IF(ISERROR(VLOOKUP(TRIM(B149),ALL!$B$1:$V$2738,5,FALSE))," ",VLOOKUP(TRIM(B149),ALL!$B$1:$V$2738,5,FALSE)))</f>
        <v xml:space="preserve"> </v>
      </c>
      <c r="J149" s="34" t="str">
        <f>IF(ISBLANK(VLOOKUP(TRIM(B149),ALL!$B$1:$V$2738,6,FALSE)),"",IF(ISERROR(VLOOKUP(TRIM(B149),ALL!$B$1:$V$2738,6,FALSE))," ", VLOOKUP(TRIM(B149),ALL!$B$1:$V$2738,6,FALSE)))</f>
        <v xml:space="preserve"> </v>
      </c>
      <c r="K149" s="34" t="str">
        <f>IF(ISBLANK(VLOOKUP(TRIM(B149),ALL!$B$1:$V$2738,7,FALSE)),"",IF(ISERROR(VLOOKUP(TRIM(B149),ALL!$B$1:$V$2738,7,FALSE))," ",VLOOKUP(TRIM(B149),ALL!$B$1:$V$2738,7,FALSE)))</f>
        <v xml:space="preserve"> </v>
      </c>
      <c r="L149" s="34" t="str">
        <f>IF(ISBLANK(VLOOKUP(TRIM(B149),ALL!$B$1:$V$2738,8,FALSE)),"",IF(ISERROR(VLOOKUP(TRIM(B149),ALL!$B$1:$V$2738,8,FALSE))," ",VLOOKUP(TRIM(B149),ALL!$B$1:$V$2738,8,FALSE)))</f>
        <v xml:space="preserve"> </v>
      </c>
      <c r="M149" s="34" t="str">
        <f>IF(ISBLANK(VLOOKUP(TRIM(B149),ALL!$B$1:$V$2738,9,FALSE)),"",IF(ISERROR(VLOOKUP(TRIM(B149),ALL!$B$1:$V$2738,9,FALSE))," ",VLOOKUP(TRIM(B149),ALL!$B$1:$V$2738,9,FALSE)))</f>
        <v xml:space="preserve"> </v>
      </c>
      <c r="N149" s="34" t="str">
        <f>IF(ISBLANK(VLOOKUP(TRIM(B149),ALL!$B$1:$V$2738,10,FALSE)),"",IF(ISERROR(VLOOKUP(TRIM(B149),ALL!$B$1:$V$2738,10,FALSE))," ",VLOOKUP(TRIM(B149),ALL!$B$1:$V$2738,10,FALSE)))</f>
        <v xml:space="preserve"> </v>
      </c>
      <c r="O149" s="32"/>
    </row>
    <row r="150" spans="1:15">
      <c r="A150" s="34" t="str">
        <f>IF(ISERROR(VLOOKUP(TRIM(B150),ALL!$B$1:$U$2738,3,FALSE)),"(unc)",VLOOKUP(TRIM(B150),ALL!$B$1:$U$2738,3,FALSE))</f>
        <v>(unc)</v>
      </c>
      <c r="B150" s="99" t="s">
        <v>9016</v>
      </c>
      <c r="C150" s="10" t="s">
        <v>3411</v>
      </c>
      <c r="D150" s="224">
        <f>VLOOKUP(TRIM(B150),BirthdateDraft!$A$1:$M$9000,2,FALSE)</f>
        <v>36251</v>
      </c>
      <c r="E150" s="203" t="str">
        <f>VLOOKUP(TRIM(B150),BirthdateDraft!$A$1:$M$9865,3,FALSE)</f>
        <v>22/7</v>
      </c>
      <c r="F150" s="209" t="s">
        <v>8295</v>
      </c>
      <c r="G150" s="34" t="str">
        <f>IF(ISERROR(VLOOKUP(TRIM(B150),ALL!$B$1:$U$2738,2,FALSE)),"",IF(ISERROR(VLOOKUP(TRIM(B150),ALL!$B$1:$U$2738,2,FALSE))," ",VLOOKUP(TRIM(B150),ALL!$B$1:$U$2738,2,FALSE)))</f>
        <v/>
      </c>
      <c r="H150" s="124" t="str">
        <f>IF(ISBLANK(VLOOKUP(TRIM(B150),ALL!$B$1:$V$2738,11,FALSE)),"",IF(ISERROR(VLOOKUP(TRIM(B150),ALL!$B$1:$V$2738,11,FALSE))," ",VLOOKUP(TRIM(B150),ALL!$B$1:$V$2738,11,FALSE)))</f>
        <v xml:space="preserve"> </v>
      </c>
      <c r="I150" s="34" t="str">
        <f>IF(ISBLANK(VLOOKUP(TRIM(B150),ALL!$B$1:$V$2738,5,FALSE)),"",IF(ISERROR(VLOOKUP(TRIM(B150),ALL!$B$1:$V$2738,5,FALSE))," ",VLOOKUP(TRIM(B150),ALL!$B$1:$V$2738,5,FALSE)))</f>
        <v xml:space="preserve"> </v>
      </c>
      <c r="J150" s="34" t="str">
        <f>IF(ISBLANK(VLOOKUP(TRIM(B150),ALL!$B$1:$V$2738,6,FALSE)),"",IF(ISERROR(VLOOKUP(TRIM(B150),ALL!$B$1:$V$2738,6,FALSE))," ", VLOOKUP(TRIM(B150),ALL!$B$1:$V$2738,6,FALSE)))</f>
        <v xml:space="preserve"> </v>
      </c>
      <c r="K150" s="34" t="str">
        <f>IF(ISBLANK(VLOOKUP(TRIM(B150),ALL!$B$1:$V$2738,7,FALSE)),"",IF(ISERROR(VLOOKUP(TRIM(B150),ALL!$B$1:$V$2738,7,FALSE))," ",VLOOKUP(TRIM(B150),ALL!$B$1:$V$2738,7,FALSE)))</f>
        <v xml:space="preserve"> </v>
      </c>
      <c r="L150" s="34" t="str">
        <f>IF(ISBLANK(VLOOKUP(TRIM(B150),ALL!$B$1:$V$2738,8,FALSE)),"",IF(ISERROR(VLOOKUP(TRIM(B150),ALL!$B$1:$V$2738,8,FALSE))," ",VLOOKUP(TRIM(B150),ALL!$B$1:$V$2738,8,FALSE)))</f>
        <v xml:space="preserve"> </v>
      </c>
      <c r="M150" s="34" t="str">
        <f>IF(ISBLANK(VLOOKUP(TRIM(B150),ALL!$B$1:$V$2738,9,FALSE)),"",IF(ISERROR(VLOOKUP(TRIM(B150),ALL!$B$1:$V$2738,9,FALSE))," ",VLOOKUP(TRIM(B150),ALL!$B$1:$V$2738,9,FALSE)))</f>
        <v xml:space="preserve"> </v>
      </c>
      <c r="N150" s="34" t="str">
        <f>IF(ISBLANK(VLOOKUP(TRIM(B150),ALL!$B$1:$V$2738,10,FALSE)),"",IF(ISERROR(VLOOKUP(TRIM(B150),ALL!$B$1:$V$2738,10,FALSE))," ",VLOOKUP(TRIM(B150),ALL!$B$1:$V$2738,10,FALSE)))</f>
        <v xml:space="preserve"> </v>
      </c>
      <c r="O150" s="32"/>
    </row>
    <row r="151" spans="1:15">
      <c r="A151" s="34" t="str">
        <f>IF(ISERROR(VLOOKUP(TRIM(B151),ALL!$B$1:$U$2738,3,FALSE)),"(unc)",VLOOKUP(TRIM(B151),ALL!$B$1:$U$2738,3,FALSE))</f>
        <v>(unc)</v>
      </c>
      <c r="B151" s="99" t="s">
        <v>8192</v>
      </c>
      <c r="C151" s="10" t="s">
        <v>3411</v>
      </c>
      <c r="D151" s="224">
        <f>VLOOKUP(TRIM(B151),BirthdateDraft!$A$1:$M$9000,2,FALSE)</f>
        <v>35070</v>
      </c>
      <c r="E151" s="203" t="str">
        <f>VLOOKUP(TRIM(B151),BirthdateDraft!$A$1:$M$9865,3,FALSE)</f>
        <v>18/FA</v>
      </c>
      <c r="F151" s="209" t="s">
        <v>8781</v>
      </c>
      <c r="G151" s="34" t="str">
        <f>IF(ISERROR(VLOOKUP(TRIM(B151),ALL!$B$1:$U$2738,2,FALSE)),"",IF(ISERROR(VLOOKUP(TRIM(B151),ALL!$B$1:$U$2738,2,FALSE))," ",VLOOKUP(TRIM(B151),ALL!$B$1:$U$2738,2,FALSE)))</f>
        <v/>
      </c>
      <c r="H151" s="124" t="str">
        <f>IF(ISBLANK(VLOOKUP(TRIM(B151),ALL!$B$1:$V$2738,11,FALSE)),"",IF(ISERROR(VLOOKUP(TRIM(B151),ALL!$B$1:$V$2738,11,FALSE))," ",VLOOKUP(TRIM(B151),ALL!$B$1:$V$2738,11,FALSE)))</f>
        <v xml:space="preserve"> </v>
      </c>
      <c r="I151" s="34" t="str">
        <f>IF(ISBLANK(VLOOKUP(TRIM(B151),ALL!$B$1:$V$2738,5,FALSE)),"",IF(ISERROR(VLOOKUP(TRIM(B151),ALL!$B$1:$V$2738,5,FALSE))," ",VLOOKUP(TRIM(B151),ALL!$B$1:$V$2738,5,FALSE)))</f>
        <v xml:space="preserve"> </v>
      </c>
      <c r="J151" s="34"/>
      <c r="K151" s="34"/>
      <c r="L151" s="34" t="str">
        <f>IF(ISBLANK(VLOOKUP(TRIM(B151),ALL!$B$1:$V$2738,8,FALSE)),"",IF(ISERROR(VLOOKUP(TRIM(B151),ALL!$B$1:$V$2738,8,FALSE))," ",VLOOKUP(TRIM(B151),ALL!$B$1:$V$2738,8,FALSE)))</f>
        <v xml:space="preserve"> </v>
      </c>
      <c r="M151" s="34" t="str">
        <f>IF(ISBLANK(VLOOKUP(TRIM(B151),ALL!$B$1:$V$2738,9,FALSE)),"",IF(ISERROR(VLOOKUP(TRIM(B151),ALL!$B$1:$V$2738,9,FALSE))," ",VLOOKUP(TRIM(B151),ALL!$B$1:$V$2738,9,FALSE)))</f>
        <v xml:space="preserve"> </v>
      </c>
      <c r="N151" s="34" t="str">
        <f>IF(ISBLANK(VLOOKUP(TRIM(B151),ALL!$B$1:$V$2738,10,FALSE)),"",IF(ISERROR(VLOOKUP(TRIM(B151),ALL!$B$1:$V$2738,10,FALSE))," ",VLOOKUP(TRIM(B151),ALL!$B$1:$V$2738,10,FALSE)))</f>
        <v xml:space="preserve"> </v>
      </c>
      <c r="O151" s="32"/>
    </row>
    <row r="152" spans="1:15">
      <c r="A152" s="34" t="str">
        <f>IF(ISERROR(VLOOKUP(TRIM(B152),ALL!$B$1:$U$2738,3,FALSE)),"(unc)",VLOOKUP(TRIM(B152),ALL!$B$1:$U$2738,3,FALSE))</f>
        <v>(unc)</v>
      </c>
      <c r="B152" s="99" t="s">
        <v>5176</v>
      </c>
      <c r="C152" s="10" t="s">
        <v>3411</v>
      </c>
      <c r="D152" s="224">
        <f>VLOOKUP(TRIM(B152),BirthdateDraft!$A$1:$M$9000,2,FALSE)</f>
        <v>33974</v>
      </c>
      <c r="E152" s="203" t="str">
        <f>VLOOKUP(TRIM(B152),BirthdateDraft!$A$1:$M$9865,3,FALSE)</f>
        <v>15/1 (29)</v>
      </c>
      <c r="F152" s="209" t="s">
        <v>8295</v>
      </c>
      <c r="G152" s="34" t="str">
        <f>IF(ISERROR(VLOOKUP(TRIM(B152),ALL!$B$1:$U$2738,2,FALSE)),"",IF(ISERROR(VLOOKUP(TRIM(B152),ALL!$B$1:$U$2738,2,FALSE))," ",VLOOKUP(TRIM(B152),ALL!$B$1:$U$2738,2,FALSE)))</f>
        <v/>
      </c>
      <c r="H152" s="124" t="str">
        <f>IF(ISBLANK(VLOOKUP(TRIM(B152),ALL!$B$1:$V$2738,11,FALSE)),"",IF(ISERROR(VLOOKUP(TRIM(B152),ALL!$B$1:$V$2738,11,FALSE))," ",VLOOKUP(TRIM(B152),ALL!$B$1:$V$2738,11,FALSE)))</f>
        <v xml:space="preserve"> </v>
      </c>
      <c r="I152" s="34"/>
      <c r="J152" s="34"/>
      <c r="K152" s="34"/>
      <c r="L152" s="34"/>
      <c r="M152" s="34"/>
      <c r="N152" s="34"/>
      <c r="O152" s="32"/>
    </row>
    <row r="153" spans="1:15">
      <c r="A153" s="34" t="str">
        <f>IF(ISERROR(VLOOKUP(TRIM(B153),ALL!$B$1:$U$2738,3,FALSE)),"(unc)",VLOOKUP(TRIM(B153),ALL!$B$1:$U$2738,3,FALSE))</f>
        <v>(unc)</v>
      </c>
      <c r="B153" s="99" t="s">
        <v>8155</v>
      </c>
      <c r="C153" s="10" t="s">
        <v>3411</v>
      </c>
      <c r="D153" s="224">
        <f>VLOOKUP(TRIM(B153),BirthdateDraft!$A$1:$M$9000,2,FALSE)</f>
        <v>35565</v>
      </c>
      <c r="E153" s="203" t="str">
        <f>VLOOKUP(TRIM(B153),BirthdateDraft!$A$1:$M$9865,3,FALSE)</f>
        <v>19/FA</v>
      </c>
      <c r="F153" s="209" t="s">
        <v>8295</v>
      </c>
      <c r="G153" s="34" t="str">
        <f>IF(ISERROR(VLOOKUP(TRIM(B153),ALL!$B$1:$U$2738,2,FALSE)),"",IF(ISERROR(VLOOKUP(TRIM(B153),ALL!$B$1:$U$2738,2,FALSE))," ",VLOOKUP(TRIM(B153),ALL!$B$1:$U$2738,2,FALSE)))</f>
        <v/>
      </c>
      <c r="H153" s="124" t="str">
        <f>IF(ISBLANK(VLOOKUP(TRIM(B153),ALL!$B$1:$V$2738,11,FALSE)),"",IF(ISERROR(VLOOKUP(TRIM(B153),ALL!$B$1:$V$2738,11,FALSE))," ",VLOOKUP(TRIM(B153),ALL!$B$1:$V$2738,11,FALSE)))</f>
        <v xml:space="preserve"> </v>
      </c>
      <c r="I153" s="34"/>
      <c r="J153" s="34"/>
      <c r="K153" s="34"/>
      <c r="L153" s="34"/>
      <c r="M153" s="34"/>
      <c r="N153" s="34"/>
      <c r="O153" s="32"/>
    </row>
    <row r="154" spans="1:15">
      <c r="A154" s="34" t="str">
        <f>IF(ISERROR(VLOOKUP(TRIM(B154),ALL!$B$1:$U$2738,3,FALSE)),"(unc)",VLOOKUP(TRIM(B154),ALL!$B$1:$U$2738,3,FALSE))</f>
        <v>(unc)</v>
      </c>
      <c r="B154" s="99" t="s">
        <v>9945</v>
      </c>
      <c r="C154" s="10" t="s">
        <v>3411</v>
      </c>
      <c r="D154" s="224" t="e">
        <f>VLOOKUP(TRIM(B154),BirthdateDraft!$A$1:$M$9000,2,FALSE)</f>
        <v>#N/A</v>
      </c>
      <c r="E154" s="203" t="e">
        <f>VLOOKUP(TRIM(B154),BirthdateDraft!$A$1:$M$9865,3,FALSE)</f>
        <v>#N/A</v>
      </c>
      <c r="F154" s="209"/>
      <c r="G154" s="34" t="str">
        <f>IF(ISERROR(VLOOKUP(TRIM(B154),ALL!$B$1:$U$2738,2,FALSE)),"",IF(ISERROR(VLOOKUP(TRIM(B154),ALL!$B$1:$U$2738,2,FALSE))," ",VLOOKUP(TRIM(B154),ALL!$B$1:$U$2738,2,FALSE)))</f>
        <v/>
      </c>
      <c r="H154" s="124" t="str">
        <f>IF(ISBLANK(VLOOKUP(TRIM(B154),ALL!$B$1:$V$2738,11,FALSE)),"",IF(ISERROR(VLOOKUP(TRIM(B154),ALL!$B$1:$V$2738,11,FALSE))," ",VLOOKUP(TRIM(B154),ALL!$B$1:$V$2738,11,FALSE)))</f>
        <v xml:space="preserve"> </v>
      </c>
      <c r="I154" s="34" t="str">
        <f>IF(ISBLANK(VLOOKUP(TRIM(B154),ALL!$B$1:$V$2738,5,FALSE)),"",IF(ISERROR(VLOOKUP(TRIM(B154),ALL!$B$1:$V$2738,5,FALSE))," ",VLOOKUP(TRIM(B154),ALL!$B$1:$V$2738,5,FALSE)))</f>
        <v xml:space="preserve"> </v>
      </c>
      <c r="J154" s="34"/>
      <c r="K154" s="34"/>
      <c r="L154" s="34" t="str">
        <f>IF(ISBLANK(VLOOKUP(TRIM(B154),ALL!$B$1:$V$2738,8,FALSE)),"",IF(ISERROR(VLOOKUP(TRIM(B154),ALL!$B$1:$V$2738,8,FALSE))," ",VLOOKUP(TRIM(B154),ALL!$B$1:$V$2738,8,FALSE)))</f>
        <v xml:space="preserve"> </v>
      </c>
      <c r="M154" s="34" t="str">
        <f>IF(ISBLANK(VLOOKUP(TRIM(B154),ALL!$B$1:$V$2738,9,FALSE)),"",IF(ISERROR(VLOOKUP(TRIM(B154),ALL!$B$1:$V$2738,9,FALSE))," ",VLOOKUP(TRIM(B154),ALL!$B$1:$V$2738,9,FALSE)))</f>
        <v xml:space="preserve"> </v>
      </c>
      <c r="N154" s="34" t="str">
        <f>IF(ISBLANK(VLOOKUP(TRIM(B154),ALL!$B$1:$V$2738,10,FALSE)),"",IF(ISERROR(VLOOKUP(TRIM(B154),ALL!$B$1:$V$2738,10,FALSE))," ",VLOOKUP(TRIM(B154),ALL!$B$1:$V$2738,10,FALSE)))</f>
        <v xml:space="preserve"> </v>
      </c>
      <c r="O154" s="32"/>
    </row>
    <row r="155" spans="1:15">
      <c r="A155" s="34" t="str">
        <f>IF(ISERROR(VLOOKUP(TRIM(B155),ALL!$B$1:$U$2738,3,FALSE)),"(unc)",VLOOKUP(TRIM(B155),ALL!$B$1:$U$2738,3,FALSE))</f>
        <v>(unc)</v>
      </c>
      <c r="B155" s="99" t="s">
        <v>7917</v>
      </c>
      <c r="C155" s="10" t="s">
        <v>3411</v>
      </c>
      <c r="D155" s="224">
        <f>VLOOKUP(TRIM(B155),BirthdateDraft!$A$1:$M$9000,2,FALSE)</f>
        <v>35356</v>
      </c>
      <c r="E155" s="203" t="str">
        <f>VLOOKUP(TRIM(B155),BirthdateDraft!$A$1:$M$9865,3,FALSE)</f>
        <v>20/6</v>
      </c>
      <c r="F155" s="209" t="s">
        <v>8782</v>
      </c>
      <c r="G155" s="34" t="str">
        <f>IF(ISERROR(VLOOKUP(TRIM(B155),ALL!$B$1:$U$2738,2,FALSE)),"",IF(ISERROR(VLOOKUP(TRIM(B155),ALL!$B$1:$U$2738,2,FALSE))," ",VLOOKUP(TRIM(B155),ALL!$B$1:$U$2738,2,FALSE)))</f>
        <v/>
      </c>
      <c r="H155" s="124" t="str">
        <f>IF(ISBLANK(VLOOKUP(TRIM(B155),ALL!$B$1:$V$2738,4,FALSE)),"",IF(ISERROR(VLOOKUP(TRIM(B155),ALL!$B$1:$V$2738,4,FALSE))," ",VLOOKUP(TRIM(B155),ALL!$B$1:$V$2738,4,FALSE)))</f>
        <v xml:space="preserve"> </v>
      </c>
      <c r="I155" s="34" t="str">
        <f>IF(ISBLANK(VLOOKUP(TRIM(B155),ALL!$B$1:$V$2738,5,FALSE)),"",IF(ISERROR(VLOOKUP(TRIM(B155),ALL!$B$1:$V$2738,5,FALSE))," ",VLOOKUP(TRIM(B155),ALL!$B$1:$V$2738,5,FALSE)))</f>
        <v xml:space="preserve"> </v>
      </c>
      <c r="J155" s="34" t="str">
        <f>IF(ISBLANK(VLOOKUP(TRIM(B155),ALL!$B$1:$V$2738,6,FALSE)),"",IF(ISERROR(VLOOKUP(TRIM(B155),ALL!$B$1:$V$2738,6,FALSE))," ", VLOOKUP(TRIM(B155),ALL!$B$1:$V$2738,6,FALSE)))</f>
        <v xml:space="preserve"> </v>
      </c>
      <c r="K155" s="34" t="str">
        <f>IF(ISBLANK(VLOOKUP(TRIM(B155),ALL!$B$1:$V$2738,7,FALSE)),"",IF(ISERROR(VLOOKUP(TRIM(B155),ALL!$B$1:$V$2738,7,FALSE))," ",VLOOKUP(TRIM(B155),ALL!$B$1:$V$2738,7,FALSE)))</f>
        <v xml:space="preserve"> </v>
      </c>
      <c r="L155" s="34" t="str">
        <f>IF(ISBLANK(VLOOKUP(TRIM(B155),ALL!$B$1:$V$2738,8,FALSE)),"",IF(ISERROR(VLOOKUP(TRIM(B155),ALL!$B$1:$V$2738,8,FALSE))," ",VLOOKUP(TRIM(B155),ALL!$B$1:$V$2738,8,FALSE)))</f>
        <v xml:space="preserve"> </v>
      </c>
      <c r="M155" s="34" t="str">
        <f>IF(ISBLANK(VLOOKUP(TRIM(B155),ALL!$B$1:$V$2738,9,FALSE)),"",IF(ISERROR(VLOOKUP(TRIM(B155),ALL!$B$1:$V$2738,9,FALSE))," ",VLOOKUP(TRIM(B155),ALL!$B$1:$V$2738,9,FALSE)))</f>
        <v xml:space="preserve"> </v>
      </c>
      <c r="N155" s="34" t="str">
        <f>IF(ISBLANK(VLOOKUP(TRIM(B155),ALL!$B$1:$V$2738,10,FALSE)),"",IF(ISERROR(VLOOKUP(TRIM(B155),ALL!$B$1:$V$2738,10,FALSE))," ",VLOOKUP(TRIM(B155),ALL!$B$1:$V$2738,10,FALSE)))</f>
        <v xml:space="preserve"> </v>
      </c>
      <c r="O155" s="32"/>
    </row>
    <row r="156" spans="1:15">
      <c r="A156" s="34" t="str">
        <f>IF(ISERROR(VLOOKUP(TRIM(B156),ALL!$B$1:$U$2738,3,FALSE)),"(unc)",VLOOKUP(TRIM(B156),ALL!$B$1:$U$2738,3,FALSE))</f>
        <v>OLB</v>
      </c>
      <c r="B156" s="99" t="s">
        <v>8991</v>
      </c>
      <c r="C156" s="10" t="s">
        <v>3411</v>
      </c>
      <c r="D156" s="224">
        <f>VLOOKUP(TRIM(B156),BirthdateDraft!$A$1:$M$9000,2,FALSE)</f>
        <v>35780</v>
      </c>
      <c r="E156" s="203" t="str">
        <f>VLOOKUP(TRIM(B156),BirthdateDraft!$A$1:$M$9865,3,FALSE)</f>
        <v>21/2</v>
      </c>
      <c r="F156" s="209" t="s">
        <v>9339</v>
      </c>
      <c r="G156" s="34" t="str">
        <f>IF(ISERROR(VLOOKUP(TRIM(B156),ALL!$B$1:$U$2738,2,FALSE)),"",IF(ISERROR(VLOOKUP(TRIM(B156),ALL!$B$1:$U$2738,2,FALSE))," ",VLOOKUP(TRIM(B156),ALL!$B$1:$U$2738,2,FALSE)))</f>
        <v>NYN</v>
      </c>
      <c r="H156" s="124" t="str">
        <f>IF(ISBLANK(VLOOKUP(TRIM(B156),ALL!$B$1:$V$2738,4,FALSE)),"",IF(ISERROR(VLOOKUP(TRIM(B156),ALL!$B$1:$V$2738,4,FALSE))," ",VLOOKUP(TRIM(B156),ALL!$B$1:$V$2738,4,FALSE)))</f>
        <v>0-0</v>
      </c>
      <c r="I156" s="34" t="str">
        <f>IF(ISBLANK(VLOOKUP(TRIM(B156),ALL!$B$1:$V$2738,5,FALSE)),"",IF(ISERROR(VLOOKUP(TRIM(B156),ALL!$B$1:$V$2738,5,FALSE))," ",VLOOKUP(TRIM(B156),ALL!$B$1:$V$2738,5,FALSE)))</f>
        <v/>
      </c>
      <c r="J156" s="34">
        <f>IF(ISBLANK(VLOOKUP(TRIM(B156),ALL!$B$1:$V$2738,6,FALSE)),"",IF(ISERROR(VLOOKUP(TRIM(B156),ALL!$B$1:$V$2738,6,FALSE))," ", VLOOKUP(TRIM(B156),ALL!$B$1:$V$2738,6,FALSE)))</f>
        <v>0</v>
      </c>
      <c r="K156" s="34"/>
      <c r="L156" s="34" t="str">
        <f>IF(ISBLANK(VLOOKUP(TRIM(B156),ALL!$B$1:$V$2738,8,FALSE)),"",IF(ISERROR(VLOOKUP(TRIM(B156),ALL!$B$1:$V$2738,8,FALSE))," ",VLOOKUP(TRIM(B156),ALL!$B$1:$V$2738,8,FALSE)))</f>
        <v/>
      </c>
      <c r="M156" s="34" t="str">
        <f>IF(ISBLANK(VLOOKUP(TRIM(B156),ALL!$B$1:$V$2738,9,FALSE)),"",IF(ISERROR(VLOOKUP(TRIM(B156),ALL!$B$1:$V$2738,9,FALSE))," ",VLOOKUP(TRIM(B156),ALL!$B$1:$V$2738,9,FALSE)))</f>
        <v/>
      </c>
      <c r="N156" s="34" t="str">
        <f>IF(ISBLANK(VLOOKUP(TRIM(B156),ALL!$B$1:$V$2738,10,FALSE)),"",IF(ISERROR(VLOOKUP(TRIM(B156),ALL!$B$1:$V$2738,10,FALSE))," ",VLOOKUP(TRIM(B156),ALL!$B$1:$V$2738,10,FALSE)))</f>
        <v/>
      </c>
      <c r="O156" s="32"/>
    </row>
    <row r="157" spans="1:15">
      <c r="A157" s="34" t="str">
        <f>IF(ISERROR(VLOOKUP(TRIM(B157),ALL!$B$1:$U$2738,3,FALSE)),"(unc)",VLOOKUP(TRIM(B157),ALL!$B$1:$U$2738,3,FALSE))</f>
        <v>LB</v>
      </c>
      <c r="B157" s="99" t="s">
        <v>7978</v>
      </c>
      <c r="C157" s="10" t="s">
        <v>3411</v>
      </c>
      <c r="D157" s="224">
        <f>VLOOKUP(TRIM(B157),BirthdateDraft!$A$1:$M$9000,2,FALSE)</f>
        <v>35312</v>
      </c>
      <c r="E157" s="203" t="str">
        <f>VLOOKUP(TRIM(B157),BirthdateDraft!$A$1:$M$9865,3,FALSE)</f>
        <v>20/FA</v>
      </c>
      <c r="F157" s="209" t="s">
        <v>8295</v>
      </c>
      <c r="G157" s="34" t="str">
        <f>IF(ISERROR(VLOOKUP(TRIM(B157),ALL!$B$1:$U$2738,2,FALSE)),"",IF(ISERROR(VLOOKUP(TRIM(B157),ALL!$B$1:$U$2738,2,FALSE))," ",VLOOKUP(TRIM(B157),ALL!$B$1:$U$2738,2,FALSE)))</f>
        <v>SFN</v>
      </c>
      <c r="H157" s="124" t="str">
        <f>IF(ISBLANK(VLOOKUP(TRIM(B157),ALL!$B$1:$V$2738,4,FALSE)),"",IF(ISERROR(VLOOKUP(TRIM(B157),ALL!$B$1:$V$2738,4,FALSE))," ",VLOOKUP(TRIM(B157),ALL!$B$1:$V$2738,4,FALSE)))</f>
        <v>0-0</v>
      </c>
      <c r="I157" s="34" t="str">
        <f>IF(ISBLANK(VLOOKUP(TRIM(B157),ALL!$B$1:$V$2738,5,FALSE)),"",IF(ISERROR(VLOOKUP(TRIM(B157),ALL!$B$1:$V$2738,5,FALSE))," ",VLOOKUP(TRIM(B157),ALL!$B$1:$V$2738,5,FALSE)))</f>
        <v/>
      </c>
      <c r="J157" s="34">
        <f>IF(ISBLANK(VLOOKUP(TRIM(B157),ALL!$B$1:$V$2738,6,FALSE)),"",IF(ISERROR(VLOOKUP(TRIM(B157),ALL!$B$1:$V$2738,6,FALSE))," ", VLOOKUP(TRIM(B157),ALL!$B$1:$V$2738,6,FALSE)))</f>
        <v>0</v>
      </c>
      <c r="K157" s="34"/>
      <c r="L157" s="34"/>
      <c r="M157" s="34"/>
      <c r="N157" s="34"/>
      <c r="O157" s="32"/>
    </row>
    <row r="158" spans="1:15">
      <c r="A158" s="34" t="str">
        <f>IF(ISERROR(VLOOKUP(TRIM(B158),ALL!$B$1:$U$2738,3,FALSE)),"(unc)",VLOOKUP(TRIM(B158),ALL!$B$1:$U$2738,3,FALSE))</f>
        <v>RCB ^</v>
      </c>
      <c r="B158" s="99" t="s">
        <v>10090</v>
      </c>
      <c r="C158" s="10" t="s">
        <v>3411</v>
      </c>
      <c r="D158" s="224">
        <f>VLOOKUP(TRIM(B158),BirthdateDraft!$A$1:$M$9000,2,FALSE)</f>
        <v>36762</v>
      </c>
      <c r="E158" s="203" t="str">
        <f>VLOOKUP(TRIM(B158),BirthdateDraft!$A$1:$M$9865,3,FALSE)</f>
        <v>22/6</v>
      </c>
      <c r="F158" s="209"/>
      <c r="G158" s="34" t="str">
        <f>IF(ISERROR(VLOOKUP(TRIM(B158),ALL!$B$1:$U$2738,2,FALSE)),"",IF(ISERROR(VLOOKUP(TRIM(B158),ALL!$B$1:$U$2738,2,FALSE))," ",VLOOKUP(TRIM(B158),ALL!$B$1:$U$2738,2,FALSE)))</f>
        <v>LAN</v>
      </c>
      <c r="H158" s="124" t="str">
        <f>IF(ISBLANK(VLOOKUP(TRIM(B158),ALL!$B$1:$V$2738,4,FALSE)),"",IF(ISERROR(VLOOKUP(TRIM(B158),ALL!$B$1:$V$2738,4,FALSE))," ",VLOOKUP(TRIM(B158),ALL!$B$1:$V$2738,4,FALSE)))</f>
        <v>0</v>
      </c>
      <c r="I158" s="34"/>
      <c r="J158" s="34"/>
      <c r="K158" s="34"/>
      <c r="L158" s="34"/>
      <c r="M158" s="34"/>
      <c r="N158" s="34"/>
      <c r="O158" s="32"/>
    </row>
    <row r="159" spans="1:15">
      <c r="A159" s="34" t="str">
        <f>IF(ISERROR(VLOOKUP(TRIM(B159),ALL!$B$1:$U$2738,3,FALSE)),"(unc)",VLOOKUP(TRIM(B159),ALL!$B$1:$U$2738,3,FALSE))</f>
        <v>QB</v>
      </c>
      <c r="B159" s="99" t="s">
        <v>9307</v>
      </c>
      <c r="C159" s="10" t="s">
        <v>7456</v>
      </c>
      <c r="D159" s="224">
        <f>VLOOKUP(TRIM(B159),BirthdateDraft!$A$1:$M$9000,2,FALSE)</f>
        <v>34759</v>
      </c>
      <c r="E159" s="203" t="str">
        <f>VLOOKUP(TRIM(B159),BirthdateDraft!$A$1:$M$9865,3,FALSE)</f>
        <v>18/5</v>
      </c>
      <c r="F159" s="209" t="s">
        <v>10834</v>
      </c>
      <c r="G159" s="34" t="str">
        <f>IF(ISERROR(VLOOKUP(TRIM(B159),ALL!$B$1:$U$2738,2,FALSE)),"",IF(ISERROR(VLOOKUP(TRIM(B159),ALL!$B$1:$U$2738,2,FALSE))," ",VLOOKUP(TRIM(B159),ALL!$B$1:$U$2738,2,FALSE)))</f>
        <v>MIA</v>
      </c>
      <c r="H159" s="124"/>
      <c r="I159" s="34"/>
      <c r="J159" s="34"/>
      <c r="K159" s="34"/>
      <c r="L159" s="34"/>
      <c r="M159" s="34"/>
      <c r="N159" s="34"/>
      <c r="O159" s="32"/>
    </row>
    <row r="160" spans="1:15">
      <c r="A160" s="34" t="str">
        <f>IF(ISERROR(VLOOKUP(TRIM(B160),ALL!$B$1:$U$2738,3,FALSE)),"(unc)",VLOOKUP(TRIM(B160),ALL!$B$1:$U$2738,3,FALSE))</f>
        <v>(unc)</v>
      </c>
      <c r="B160" s="99" t="s">
        <v>9913</v>
      </c>
      <c r="C160" s="10" t="s">
        <v>7456</v>
      </c>
      <c r="D160" s="224">
        <f>VLOOKUP(TRIM(B160),BirthdateDraft!$A$1:$M$9000,2,FALSE)</f>
        <v>36053</v>
      </c>
      <c r="E160" s="203" t="str">
        <f>VLOOKUP(TRIM(B160),BirthdateDraft!$A$1:$M$9865,3,FALSE)</f>
        <v>22/FA</v>
      </c>
      <c r="F160" s="209" t="s">
        <v>10575</v>
      </c>
      <c r="G160" s="34" t="str">
        <f>IF(ISERROR(VLOOKUP(TRIM(B160),ALL!$B$1:$U$2738,2,FALSE)),"",IF(ISERROR(VLOOKUP(TRIM(B160),ALL!$B$1:$U$2738,2,FALSE))," ",VLOOKUP(TRIM(B160),ALL!$B$1:$U$2738,2,FALSE)))</f>
        <v/>
      </c>
      <c r="H160" s="124" t="str">
        <f>IF(ISBLANK(VLOOKUP(TRIM(B160),ALL!$B$1:$V$2738,11,FALSE)),"",IF(ISERROR(VLOOKUP(TRIM(B160),ALL!$B$1:$V$2738,11,FALSE))," ",VLOOKUP(TRIM(B160),ALL!$B$1:$V$2738,11,FALSE)))</f>
        <v xml:space="preserve"> </v>
      </c>
      <c r="I160" s="34" t="str">
        <f>IF(ISBLANK(VLOOKUP(TRIM(B160),ALL!$B$1:$V$2738,5,FALSE)),"",IF(ISERROR(VLOOKUP(TRIM(B160),ALL!$B$1:$V$2738,5,FALSE))," ",VLOOKUP(TRIM(B160),ALL!$B$1:$V$2738,5,FALSE)))</f>
        <v xml:space="preserve"> </v>
      </c>
      <c r="J160" s="34" t="str">
        <f>IF(ISBLANK(VLOOKUP(TRIM(B160),ALL!$B$1:$V$2738,6,FALSE)),"",IF(ISERROR(VLOOKUP(TRIM(B160),ALL!$B$1:$V$2738,6,FALSE))," ", VLOOKUP(TRIM(B160),ALL!$B$1:$V$2738,6,FALSE)))</f>
        <v xml:space="preserve"> </v>
      </c>
      <c r="K160" s="34" t="str">
        <f>IF(ISBLANK(VLOOKUP(TRIM(B160),ALL!$B$1:$V$2738,7,FALSE)),"",IF(ISERROR(VLOOKUP(TRIM(B160),ALL!$B$1:$V$2738,7,FALSE))," ",VLOOKUP(TRIM(B160),ALL!$B$1:$V$2738,7,FALSE)))</f>
        <v xml:space="preserve"> </v>
      </c>
      <c r="L160" s="34" t="str">
        <f>IF(ISBLANK(VLOOKUP(TRIM(B160),ALL!$B$1:$V$2738,8,FALSE)),"",IF(ISERROR(VLOOKUP(TRIM(B160),ALL!$B$1:$V$2738,8,FALSE))," ",VLOOKUP(TRIM(B160),ALL!$B$1:$V$2738,8,FALSE)))</f>
        <v xml:space="preserve"> </v>
      </c>
      <c r="M160" s="34" t="str">
        <f>IF(ISBLANK(VLOOKUP(TRIM(B160),ALL!$B$1:$V$2738,9,FALSE)),"",IF(ISERROR(VLOOKUP(TRIM(B160),ALL!$B$1:$V$2738,9,FALSE))," ",VLOOKUP(TRIM(B160),ALL!$B$1:$V$2738,9,FALSE)))</f>
        <v xml:space="preserve"> </v>
      </c>
      <c r="N160" s="34" t="str">
        <f>IF(ISBLANK(VLOOKUP(TRIM(B160),ALL!$B$1:$V$2738,10,FALSE)),"",IF(ISERROR(VLOOKUP(TRIM(B160),ALL!$B$1:$V$2738,10,FALSE))," ",VLOOKUP(TRIM(B160),ALL!$B$1:$V$2738,10,FALSE)))</f>
        <v xml:space="preserve"> </v>
      </c>
      <c r="O160" s="32"/>
    </row>
    <row r="161" spans="1:29">
      <c r="A161" s="34" t="str">
        <f>IF(ISERROR(VLOOKUP(TRIM(B161),ALL!$B$1:$U$2738,3,FALSE)),"(unc)",VLOOKUP(TRIM(B161),ALL!$B$1:$U$2738,3,FALSE))</f>
        <v>(unc)</v>
      </c>
      <c r="B161" s="99" t="s">
        <v>6532</v>
      </c>
      <c r="C161" s="10" t="s">
        <v>7456</v>
      </c>
      <c r="D161" s="224">
        <f>VLOOKUP(TRIM(B161),BirthdateDraft!$A$1:$M$9000,2,FALSE)</f>
        <v>35103</v>
      </c>
      <c r="E161" s="203" t="str">
        <f>VLOOKUP(TRIM(B161),BirthdateDraft!$A$1:$M$9865,3,FALSE)</f>
        <v>18/1 (19)</v>
      </c>
      <c r="F161" s="209" t="s">
        <v>8460</v>
      </c>
      <c r="G161" s="34" t="str">
        <f>IF(ISERROR(VLOOKUP(TRIM(B161),ALL!$B$1:$U$2738,2,FALSE)),"",IF(ISERROR(VLOOKUP(TRIM(B161),ALL!$B$1:$U$2738,2,FALSE))," ",VLOOKUP(TRIM(B161),ALL!$B$1:$U$2738,2,FALSE)))</f>
        <v/>
      </c>
      <c r="H161" s="124" t="str">
        <f>IF(ISBLANK(VLOOKUP(TRIM(B161),ALL!$B$1:$V$2738,4,FALSE)),"",IF(ISERROR(VLOOKUP(TRIM(B161),ALL!$B$1:$V$2738,4,FALSE))," ",VLOOKUP(TRIM(B161),ALL!$B$1:$V$2738,4,FALSE)))</f>
        <v xml:space="preserve"> </v>
      </c>
      <c r="I161" s="34" t="str">
        <f>IF(ISBLANK(VLOOKUP(TRIM(B161),ALL!$B$1:$V$2738,5,FALSE)),"",IF(ISERROR(VLOOKUP(TRIM(B161),ALL!$B$1:$V$2738,5,FALSE))," ",VLOOKUP(TRIM(B161),ALL!$B$1:$V$2738,5,FALSE)))</f>
        <v xml:space="preserve"> </v>
      </c>
      <c r="J161" s="34" t="str">
        <f>IF(ISBLANK(VLOOKUP(TRIM(B161),ALL!$B$1:$V$2738,6,FALSE)),"",IF(ISERROR(VLOOKUP(TRIM(B161),ALL!$B$1:$V$2738,6,FALSE))," ", VLOOKUP(TRIM(B161),ALL!$B$1:$V$2738,6,FALSE)))</f>
        <v xml:space="preserve"> </v>
      </c>
      <c r="K161" s="34"/>
      <c r="L161" s="34" t="str">
        <f>IF(ISBLANK(VLOOKUP(TRIM(B161),ALL!$B$1:$V$2738,8,FALSE)),"",IF(ISERROR(VLOOKUP(TRIM(B161),ALL!$B$1:$V$2738,8,FALSE))," ",VLOOKUP(TRIM(B161),ALL!$B$1:$V$2738,8,FALSE)))</f>
        <v xml:space="preserve"> </v>
      </c>
      <c r="M161" s="34" t="str">
        <f>IF(ISBLANK(VLOOKUP(TRIM(B161),ALL!$B$1:$V$2738,9,FALSE)),"",IF(ISERROR(VLOOKUP(TRIM(B161),ALL!$B$1:$V$2738,9,FALSE))," ",VLOOKUP(TRIM(B161),ALL!$B$1:$V$2738,9,FALSE)))</f>
        <v xml:space="preserve"> </v>
      </c>
      <c r="N161" s="34" t="str">
        <f>IF(ISBLANK(VLOOKUP(TRIM(B161),ALL!$B$1:$V$2738,10,FALSE)),"",IF(ISERROR(VLOOKUP(TRIM(B161),ALL!$B$1:$V$2738,10,FALSE))," ",VLOOKUP(TRIM(B161),ALL!$B$1:$V$2738,10,FALSE)))</f>
        <v xml:space="preserve"> </v>
      </c>
      <c r="O161" s="32"/>
    </row>
    <row r="162" spans="1:29">
      <c r="A162" s="34" t="str">
        <f>IF(ISERROR(VLOOKUP(TRIM(B162),ALL!$B$1:$U$2738,3,FALSE)),"(unc)",VLOOKUP(TRIM(B162),ALL!$B$1:$U$2738,3,FALSE))</f>
        <v>(unc)</v>
      </c>
      <c r="B162" s="99" t="s">
        <v>2160</v>
      </c>
      <c r="C162" s="10" t="s">
        <v>7456</v>
      </c>
      <c r="D162" s="224">
        <f>VLOOKUP(TRIM(B162),BirthdateDraft!$A$1:$M$9000,2,FALSE)</f>
        <v>32567</v>
      </c>
      <c r="E162" s="203" t="str">
        <f>VLOOKUP(TRIM(B162),BirthdateDraft!$A$1:$M$9865,3,FALSE)</f>
        <v>10/1 (15)</v>
      </c>
      <c r="F162" s="209"/>
      <c r="G162" s="34" t="str">
        <f>IF(ISERROR(VLOOKUP(TRIM(B162),ALL!$B$1:$U$2738,2,FALSE)),"",IF(ISERROR(VLOOKUP(TRIM(B162),ALL!$B$1:$U$2738,2,FALSE))," ",VLOOKUP(TRIM(B162),ALL!$B$1:$U$2738,2,FALSE)))</f>
        <v/>
      </c>
      <c r="H162" s="124" t="str">
        <f>IF(ISBLANK(VLOOKUP(TRIM(B162),ALL!$B$1:$V$2738,4,FALSE)),"",IF(ISERROR(VLOOKUP(TRIM(B162),ALL!$B$1:$V$2738,4,FALSE))," ",VLOOKUP(TRIM(B162),ALL!$B$1:$V$2738,4,FALSE)))</f>
        <v xml:space="preserve"> </v>
      </c>
      <c r="I162" s="34" t="str">
        <f>IF(ISBLANK(VLOOKUP(TRIM(B162),ALL!$B$1:$V$2738,5,FALSE)),"",IF(ISERROR(VLOOKUP(TRIM(B162),ALL!$B$1:$V$2738,5,FALSE))," ",VLOOKUP(TRIM(B162),ALL!$B$1:$V$2738,5,FALSE)))</f>
        <v xml:space="preserve"> </v>
      </c>
      <c r="J162" s="34" t="str">
        <f>IF(ISBLANK(VLOOKUP(TRIM(B162),ALL!$B$1:$V$2738,6,FALSE)),"",IF(ISERROR(VLOOKUP(TRIM(B162),ALL!$B$1:$V$2738,6,FALSE))," ", VLOOKUP(TRIM(B162),ALL!$B$1:$V$2738,6,FALSE)))</f>
        <v xml:space="preserve"> </v>
      </c>
      <c r="K162" s="34" t="str">
        <f>IF(ISBLANK(VLOOKUP(TRIM(B162),ALL!$B$1:$V$2738,7,FALSE)),"",IF(ISERROR(VLOOKUP(TRIM(B162),ALL!$B$1:$V$2738,7,FALSE))," ",VLOOKUP(TRIM(B162),ALL!$B$1:$V$2738,7,FALSE)))</f>
        <v xml:space="preserve"> </v>
      </c>
      <c r="L162" s="34" t="str">
        <f>IF(ISBLANK(VLOOKUP(TRIM(B162),ALL!$B$1:$V$2738,8,FALSE)),"",IF(ISERROR(VLOOKUP(TRIM(B162),ALL!$B$1:$V$2738,8,FALSE))," ",VLOOKUP(TRIM(B162),ALL!$B$1:$V$2738,8,FALSE)))</f>
        <v xml:space="preserve"> </v>
      </c>
      <c r="M162" s="34" t="str">
        <f>IF(ISBLANK(VLOOKUP(TRIM(B162),ALL!$B$1:$V$2738,9,FALSE)),"",IF(ISERROR(VLOOKUP(TRIM(B162),ALL!$B$1:$V$2738,9,FALSE))," ",VLOOKUP(TRIM(B162),ALL!$B$1:$V$2738,9,FALSE)))</f>
        <v xml:space="preserve"> </v>
      </c>
      <c r="N162" s="34" t="str">
        <f>IF(ISBLANK(VLOOKUP(TRIM(B162),ALL!$B$1:$V$2738,10,FALSE)),"",IF(ISERROR(VLOOKUP(TRIM(B162),ALL!$B$1:$V$2738,10,FALSE))," ",VLOOKUP(TRIM(B162),ALL!$B$1:$V$2738,10,FALSE)))</f>
        <v xml:space="preserve"> </v>
      </c>
      <c r="O162" s="32"/>
    </row>
    <row r="163" spans="1:29">
      <c r="A163" s="34" t="str">
        <f>IF(ISERROR(VLOOKUP(TRIM(B163),ALL!$B$1:$U$2738,3,FALSE)),"(unc)",VLOOKUP(TRIM(B163),ALL!$B$1:$U$2738,3,FALSE))</f>
        <v>(unc)</v>
      </c>
      <c r="B163" s="99" t="s">
        <v>6071</v>
      </c>
      <c r="C163" s="10" t="s">
        <v>7456</v>
      </c>
      <c r="D163" s="224">
        <f>VLOOKUP(TRIM(B163),BirthdateDraft!$A$1:$M$9000,2,FALSE)</f>
        <v>34654</v>
      </c>
      <c r="E163" s="203" t="str">
        <f>VLOOKUP(TRIM(B163),BirthdateDraft!$A$1:$M$9865,3,FALSE)</f>
        <v>17/1 (24)</v>
      </c>
      <c r="F163" s="209"/>
      <c r="G163" s="34" t="str">
        <f>IF(ISERROR(VLOOKUP(TRIM(B163),ALL!$B$1:$U$2738,2,FALSE)),"",IF(ISERROR(VLOOKUP(TRIM(B163),ALL!$B$1:$U$2738,2,FALSE))," ",VLOOKUP(TRIM(B163),ALL!$B$1:$U$2738,2,FALSE)))</f>
        <v/>
      </c>
      <c r="H163" s="124" t="str">
        <f>IF(ISBLANK(VLOOKUP(TRIM(B163),ALL!$B$1:$V$2738,4,FALSE)),"",IF(ISERROR(VLOOKUP(TRIM(B163),ALL!$B$1:$V$2738,4,FALSE))," ",VLOOKUP(TRIM(B163),ALL!$B$1:$V$2738,4,FALSE)))</f>
        <v xml:space="preserve"> </v>
      </c>
      <c r="I163" s="34" t="str">
        <f>IF(ISBLANK(VLOOKUP(TRIM(B163),ALL!$B$1:$V$2738,5,FALSE)),"",IF(ISERROR(VLOOKUP(TRIM(B163),ALL!$B$1:$V$2738,5,FALSE))," ",VLOOKUP(TRIM(B163),ALL!$B$1:$V$2738,5,FALSE)))</f>
        <v xml:space="preserve"> </v>
      </c>
      <c r="J163" s="34" t="str">
        <f>IF(ISBLANK(VLOOKUP(TRIM(B163),ALL!$B$1:$V$2738,6,FALSE)),"",IF(ISERROR(VLOOKUP(TRIM(B163),ALL!$B$1:$V$2738,6,FALSE))," ", VLOOKUP(TRIM(B163),ALL!$B$1:$V$2738,6,FALSE)))</f>
        <v xml:space="preserve"> </v>
      </c>
      <c r="K163" s="34" t="str">
        <f>IF(ISBLANK(VLOOKUP(TRIM(B163),ALL!$B$1:$V$2738,7,FALSE)),"",IF(ISERROR(VLOOKUP(TRIM(B163),ALL!$B$1:$V$2738,7,FALSE))," ",VLOOKUP(TRIM(B163),ALL!$B$1:$V$2738,7,FALSE)))</f>
        <v xml:space="preserve"> </v>
      </c>
      <c r="L163" s="34" t="str">
        <f>IF(ISBLANK(VLOOKUP(TRIM(B163),ALL!$B$1:$V$2738,8,FALSE)),"",IF(ISERROR(VLOOKUP(TRIM(B163),ALL!$B$1:$V$2738,8,FALSE))," ",VLOOKUP(TRIM(B163),ALL!$B$1:$V$2738,8,FALSE)))</f>
        <v xml:space="preserve"> </v>
      </c>
      <c r="M163" s="34" t="str">
        <f>IF(ISBLANK(VLOOKUP(TRIM(B163),ALL!$B$1:$V$2738,9,FALSE)),"",IF(ISERROR(VLOOKUP(TRIM(B163),ALL!$B$1:$V$2738,9,FALSE))," ",VLOOKUP(TRIM(B163),ALL!$B$1:$V$2738,9,FALSE)))</f>
        <v xml:space="preserve"> </v>
      </c>
      <c r="N163" s="34" t="str">
        <f>IF(ISBLANK(VLOOKUP(TRIM(B163),ALL!$B$1:$V$2738,10,FALSE)),"",IF(ISERROR(VLOOKUP(TRIM(B163),ALL!$B$1:$V$2738,10,FALSE))," ",VLOOKUP(TRIM(B163),ALL!$B$1:$V$2738,10,FALSE)))</f>
        <v xml:space="preserve"> </v>
      </c>
      <c r="O163" s="32"/>
    </row>
    <row r="164" spans="1:29">
      <c r="A164" s="34" t="str">
        <f>IF(ISERROR(VLOOKUP(TRIM(B164),ALL!$B$1:$U$2738,3,FALSE)),"(unc)",VLOOKUP(TRIM(B164),ALL!$B$1:$U$2738,3,FALSE))</f>
        <v>(unc)</v>
      </c>
      <c r="B164" s="99" t="s">
        <v>4378</v>
      </c>
      <c r="C164" s="10" t="s">
        <v>7456</v>
      </c>
      <c r="D164" s="224">
        <f>VLOOKUP(TRIM(B164),BirthdateDraft!$A$1:$M$9000,2,FALSE)</f>
        <v>33407</v>
      </c>
      <c r="E164" s="203" t="str">
        <f>VLOOKUP(TRIM(B164),BirthdateDraft!$A$1:$M$9865,3,FALSE)</f>
        <v>14/1 (25)</v>
      </c>
      <c r="F164" s="209" t="s">
        <v>8401</v>
      </c>
      <c r="G164" s="34" t="str">
        <f>IF(ISERROR(VLOOKUP(TRIM(B164),ALL!$B$1:$U$2738,2,FALSE)),"",IF(ISERROR(VLOOKUP(TRIM(B164),ALL!$B$1:$U$2738,2,FALSE))," ",VLOOKUP(TRIM(B164),ALL!$B$1:$U$2738,2,FALSE)))</f>
        <v/>
      </c>
      <c r="H164" s="124" t="str">
        <f>IF(ISBLANK(VLOOKUP(TRIM(B164),ALL!$B$1:$V$2738,4,FALSE)),"",IF(ISERROR(VLOOKUP(TRIM(B164),ALL!$B$1:$V$2738,4,FALSE))," ",VLOOKUP(TRIM(B164),ALL!$B$1:$V$2738,4,FALSE)))</f>
        <v xml:space="preserve"> </v>
      </c>
      <c r="I164" s="34"/>
      <c r="J164" s="34"/>
      <c r="K164" s="34"/>
      <c r="L164" s="34" t="str">
        <f>IF(ISBLANK(VLOOKUP(TRIM(B164),ALL!$B$1:$V$2738,8,FALSE)),"",IF(ISERROR(VLOOKUP(TRIM(B164),ALL!$B$1:$V$2738,8,FALSE))," ",VLOOKUP(TRIM(B164),ALL!$B$1:$V$2738,8,FALSE)))</f>
        <v xml:space="preserve"> </v>
      </c>
      <c r="M164" s="34" t="str">
        <f>IF(ISBLANK(VLOOKUP(TRIM(B164),ALL!$B$1:$V$2738,9,FALSE)),"",IF(ISERROR(VLOOKUP(TRIM(B164),ALL!$B$1:$V$2738,9,FALSE))," ",VLOOKUP(TRIM(B164),ALL!$B$1:$V$2738,9,FALSE)))</f>
        <v xml:space="preserve"> </v>
      </c>
      <c r="N164" s="34" t="str">
        <f>IF(ISBLANK(VLOOKUP(TRIM(B164),ALL!$B$1:$V$2738,10,FALSE)),"",IF(ISERROR(VLOOKUP(TRIM(B164),ALL!$B$1:$V$2738,10,FALSE))," ",VLOOKUP(TRIM(B164),ALL!$B$1:$V$2738,10,FALSE)))</f>
        <v xml:space="preserve"> </v>
      </c>
      <c r="O164" s="32"/>
    </row>
    <row r="165" spans="1:29">
      <c r="A165" s="34" t="str">
        <f>IF(ISERROR(VLOOKUP(TRIM(B165),ALL!$B$1:$U$2738,3,FALSE)),"(unc)",VLOOKUP(TRIM(B165),ALL!$B$1:$U$2738,3,FALSE))</f>
        <v>DB ^</v>
      </c>
      <c r="B165" s="99" t="s">
        <v>7966</v>
      </c>
      <c r="C165" s="10" t="s">
        <v>7456</v>
      </c>
      <c r="D165" s="224">
        <f>VLOOKUP(TRIM(B165),BirthdateDraft!$A$1:$M$9000,2,FALSE)</f>
        <v>35969</v>
      </c>
      <c r="E165" s="203" t="str">
        <f>VLOOKUP(TRIM(B165),BirthdateDraft!$A$1:$M$9865,3,FALSE)</f>
        <v>20/4</v>
      </c>
      <c r="F165" s="209" t="s">
        <v>9720</v>
      </c>
      <c r="G165" s="34" t="str">
        <f>IF(ISERROR(VLOOKUP(TRIM(B165),ALL!$B$1:$U$2738,2,FALSE)),"",IF(ISERROR(VLOOKUP(TRIM(B165),ALL!$B$1:$U$2738,2,FALSE))," ",VLOOKUP(TRIM(B165),ALL!$B$1:$U$2738,2,FALSE)))</f>
        <v>NYN</v>
      </c>
      <c r="H165" s="124" t="str">
        <f>IF(ISBLANK(VLOOKUP(TRIM(B165),ALL!$B$1:$V$2738,4,FALSE)),"",IF(ISERROR(VLOOKUP(TRIM(B165),ALL!$B$1:$V$2738,4,FALSE))," ",VLOOKUP(TRIM(B165),ALL!$B$1:$V$2738,4,FALSE)))</f>
        <v>0-0</v>
      </c>
      <c r="I165" s="34"/>
      <c r="J165" s="34"/>
      <c r="K165" s="34"/>
      <c r="L165" s="34"/>
      <c r="M165" s="34"/>
      <c r="N165" s="34"/>
      <c r="O165" s="32"/>
      <c r="R165" s="2"/>
      <c r="S165" s="2"/>
      <c r="T165" s="2"/>
      <c r="AB165" s="3"/>
      <c r="AC165" s="3"/>
    </row>
    <row r="166" spans="1:29">
      <c r="A166" s="34" t="str">
        <f>IF(ISERROR(VLOOKUP(TRIM(B166),ALL!$B$1:$U$2738,3,FALSE)),"(unc)",VLOOKUP(TRIM(B166),ALL!$B$1:$U$2738,3,FALSE))</f>
        <v>DB ^</v>
      </c>
      <c r="B166" s="99" t="s">
        <v>5447</v>
      </c>
      <c r="C166" s="10" t="s">
        <v>7456</v>
      </c>
      <c r="D166" s="224">
        <f>VLOOKUP(TRIM(B166),BirthdateDraft!$A$1:$M$9000,2,FALSE)</f>
        <v>34341</v>
      </c>
      <c r="E166" s="203" t="str">
        <f>VLOOKUP(TRIM(B166),BirthdateDraft!$A$1:$M$9865,3,FALSE)</f>
        <v>16/4</v>
      </c>
      <c r="F166" s="209"/>
      <c r="G166" s="34" t="str">
        <f>IF(ISERROR(VLOOKUP(TRIM(B166),ALL!$B$1:$U$2738,2,FALSE)),"",IF(ISERROR(VLOOKUP(TRIM(B166),ALL!$B$1:$U$2738,2,FALSE))," ",VLOOKUP(TRIM(B166),ALL!$B$1:$U$2738,2,FALSE)))</f>
        <v>HOA</v>
      </c>
      <c r="H166" s="124" t="str">
        <f>IF(ISBLANK(VLOOKUP(TRIM(B166),ALL!$B$1:$V$2738,4,FALSE)),"",IF(ISERROR(VLOOKUP(TRIM(B166),ALL!$B$1:$V$2738,4,FALSE))," ",VLOOKUP(TRIM(B166),ALL!$B$1:$V$2738,4,FALSE)))</f>
        <v>0-0</v>
      </c>
      <c r="I166" s="34" t="str">
        <f>IF(ISBLANK(VLOOKUP(TRIM(B166),ALL!$B$1:$V$2738,5,FALSE)),"",IF(ISERROR(VLOOKUP(TRIM(B166),ALL!$B$1:$V$2738,5,FALSE))," ",VLOOKUP(TRIM(B166),ALL!$B$1:$V$2738,5,FALSE)))</f>
        <v/>
      </c>
      <c r="J166" s="34" t="str">
        <f>IF(ISBLANK(VLOOKUP(TRIM(B166),ALL!$B$1:$V$2738,6,FALSE)),"",IF(ISERROR(VLOOKUP(TRIM(B166),ALL!$B$1:$V$2738,6,FALSE))," ", VLOOKUP(TRIM(B166),ALL!$B$1:$V$2738,6,FALSE)))</f>
        <v/>
      </c>
      <c r="K166" s="34" t="str">
        <f>IF(ISBLANK(VLOOKUP(TRIM(B166),ALL!$B$1:$V$2738,7,FALSE)),"",IF(ISERROR(VLOOKUP(TRIM(B166),ALL!$B$1:$V$2738,7,FALSE))," ",VLOOKUP(TRIM(B166),ALL!$B$1:$V$2738,7,FALSE)))</f>
        <v/>
      </c>
      <c r="L166" s="34" t="str">
        <f>IF(ISBLANK(VLOOKUP(TRIM(B166),ALL!$B$1:$V$2738,8,FALSE)),"",IF(ISERROR(VLOOKUP(TRIM(B166),ALL!$B$1:$V$2738,8,FALSE))," ",VLOOKUP(TRIM(B166),ALL!$B$1:$V$2738,8,FALSE)))</f>
        <v/>
      </c>
      <c r="M166" s="34" t="str">
        <f>IF(ISBLANK(VLOOKUP(TRIM(B166),ALL!$B$1:$V$2738,9,FALSE)),"",IF(ISERROR(VLOOKUP(TRIM(B166),ALL!$B$1:$V$2738,9,FALSE))," ",VLOOKUP(TRIM(B166),ALL!$B$1:$V$2738,9,FALSE)))</f>
        <v/>
      </c>
      <c r="N166" s="34" t="str">
        <f>IF(ISBLANK(VLOOKUP(TRIM(B166),ALL!$B$1:$V$2738,10,FALSE)),"",IF(ISERROR(VLOOKUP(TRIM(B166),ALL!$B$1:$V$2738,10,FALSE))," ",VLOOKUP(TRIM(B166),ALL!$B$1:$V$2738,10,FALSE)))</f>
        <v/>
      </c>
      <c r="O166" s="32"/>
    </row>
    <row r="167" spans="1:29">
      <c r="A167" s="34" t="str">
        <f>IF(ISERROR(VLOOKUP(TRIM(B167),ALL!$B$1:$U$2738,3,FALSE)),"(unc)",VLOOKUP(TRIM(B167),ALL!$B$1:$U$2738,3,FALSE))</f>
        <v>(unc)</v>
      </c>
      <c r="B167" s="99" t="s">
        <v>9890</v>
      </c>
      <c r="C167" s="10" t="s">
        <v>11561</v>
      </c>
      <c r="D167" s="224">
        <f>VLOOKUP(TRIM(B167),BirthdateDraft!$A$1:$M$9000,2,FALSE)</f>
        <v>36305</v>
      </c>
      <c r="E167" s="203" t="str">
        <f>VLOOKUP(TRIM(B167),BirthdateDraft!$A$1:$M$9865,3,FALSE)</f>
        <v>22/3</v>
      </c>
      <c r="F167" s="209" t="s">
        <v>10837</v>
      </c>
      <c r="G167" s="34" t="str">
        <f>IF(ISERROR(VLOOKUP(TRIM(B167),ALL!$B$1:$U$2738,2,FALSE)),"",IF(ISERROR(VLOOKUP(TRIM(B167),ALL!$B$1:$U$2738,2,FALSE))," ",VLOOKUP(TRIM(B167),ALL!$B$1:$U$2738,2,FALSE)))</f>
        <v/>
      </c>
      <c r="H167" s="124"/>
      <c r="I167" s="34"/>
      <c r="J167" s="34"/>
      <c r="K167" s="34"/>
      <c r="L167" s="34"/>
      <c r="M167" s="34"/>
      <c r="N167" s="34"/>
      <c r="O167" s="32"/>
    </row>
    <row r="168" spans="1:29">
      <c r="A168" s="34" t="str">
        <f>IF(ISERROR(VLOOKUP(TRIM(B168),ALL!$B$1:$U$2738,3,FALSE)),"(unc)",VLOOKUP(TRIM(B168),ALL!$B$1:$U$2738,3,FALSE))</f>
        <v>QB</v>
      </c>
      <c r="B168" s="99" t="s">
        <v>9214</v>
      </c>
      <c r="C168" s="10" t="s">
        <v>11561</v>
      </c>
      <c r="D168" s="224">
        <f>VLOOKUP(TRIM(B168),BirthdateDraft!$A$1:$M$9000,2,FALSE)</f>
        <v>36069</v>
      </c>
      <c r="E168" s="203" t="str">
        <f>VLOOKUP(TRIM(B168),BirthdateDraft!$A$1:$M$9865,3,FALSE)</f>
        <v>21/3</v>
      </c>
      <c r="F168" s="209" t="s">
        <v>10485</v>
      </c>
      <c r="G168" s="34" t="str">
        <f>IF(ISERROR(VLOOKUP(TRIM(B168),ALL!$B$1:$U$2738,2,FALSE)),"",IF(ISERROR(VLOOKUP(TRIM(B168),ALL!$B$1:$U$2738,2,FALSE))," ",VLOOKUP(TRIM(B168),ALL!$B$1:$U$2738,2,FALSE)))</f>
        <v>HOA</v>
      </c>
      <c r="H168" s="124"/>
      <c r="I168" s="34"/>
      <c r="J168" s="34"/>
      <c r="K168" s="34"/>
      <c r="L168" s="34" t="str">
        <f>IF(ISBLANK(VLOOKUP(TRIM(B168),ALL!$B$1:$V$2738,8,FALSE)),"",IF(ISERROR(VLOOKUP(TRIM(B168),ALL!$B$1:$V$2738,8,FALSE))," ",VLOOKUP(TRIM(B168),ALL!$B$1:$V$2738,8,FALSE)))</f>
        <v/>
      </c>
      <c r="M168" s="34" t="str">
        <f>IF(ISBLANK(VLOOKUP(TRIM(B168),ALL!$B$1:$V$2738,9,FALSE)),"",IF(ISERROR(VLOOKUP(TRIM(B168),ALL!$B$1:$V$2738,9,FALSE))," ",VLOOKUP(TRIM(B168),ALL!$B$1:$V$2738,9,FALSE)))</f>
        <v/>
      </c>
      <c r="N168" s="34" t="str">
        <f>IF(ISBLANK(VLOOKUP(TRIM(B168),ALL!$B$1:$V$2738,10,FALSE)),"",IF(ISERROR(VLOOKUP(TRIM(B168),ALL!$B$1:$V$2738,10,FALSE))," ",VLOOKUP(TRIM(B168),ALL!$B$1:$V$2738,10,FALSE)))</f>
        <v/>
      </c>
      <c r="O168" s="32"/>
    </row>
    <row r="169" spans="1:29">
      <c r="A169" s="34" t="str">
        <f>IF(ISERROR(VLOOKUP(TRIM(B169),ALL!$B$1:$U$2738,3,FALSE)),"(unc)",VLOOKUP(TRIM(B169),ALL!$B$1:$U$2738,3,FALSE))</f>
        <v>(unc)</v>
      </c>
      <c r="B169" s="99" t="s">
        <v>6684</v>
      </c>
      <c r="C169" s="10" t="s">
        <v>11561</v>
      </c>
      <c r="D169" s="224">
        <f>VLOOKUP(TRIM(B169),BirthdateDraft!$A$1:$M$9000,2,FALSE)</f>
        <v>34756</v>
      </c>
      <c r="E169" s="203" t="str">
        <f>VLOOKUP(TRIM(B169),BirthdateDraft!$A$1:$M$9865,3,FALSE)</f>
        <v>18/FA</v>
      </c>
      <c r="F169" s="209" t="s">
        <v>8401</v>
      </c>
      <c r="G169" s="34" t="str">
        <f>IF(ISERROR(VLOOKUP(TRIM(B169),ALL!$B$1:$U$2738,2,FALSE)),"",IF(ISERROR(VLOOKUP(TRIM(B169),ALL!$B$1:$U$2738,2,FALSE))," ",VLOOKUP(TRIM(B169),ALL!$B$1:$U$2738,2,FALSE)))</f>
        <v/>
      </c>
      <c r="H169" s="124" t="str">
        <f>IF(ISBLANK(VLOOKUP(TRIM(B169),ALL!$B$1:$V$2738,11,FALSE)),"",IF(ISERROR(VLOOKUP(TRIM(B169),ALL!$B$1:$V$2738,11,FALSE))," ",VLOOKUP(TRIM(B169),ALL!$B$1:$V$2738,11,FALSE)))</f>
        <v xml:space="preserve"> </v>
      </c>
      <c r="I169" s="34"/>
      <c r="J169" s="34"/>
      <c r="K169" s="34"/>
      <c r="L169" s="34" t="str">
        <f>IF(ISBLANK(VLOOKUP(TRIM(B169),ALL!$B$1:$V$2738,8,FALSE)),"",IF(ISERROR(VLOOKUP(TRIM(B169),ALL!$B$1:$V$2738,8,FALSE))," ",VLOOKUP(TRIM(B169),ALL!$B$1:$V$2738,8,FALSE)))</f>
        <v xml:space="preserve"> </v>
      </c>
      <c r="M169" s="34" t="str">
        <f>IF(ISBLANK(VLOOKUP(TRIM(B169),ALL!$B$1:$V$2738,9,FALSE)),"",IF(ISERROR(VLOOKUP(TRIM(B169),ALL!$B$1:$V$2738,9,FALSE))," ",VLOOKUP(TRIM(B169),ALL!$B$1:$V$2738,9,FALSE)))</f>
        <v xml:space="preserve"> </v>
      </c>
      <c r="N169" s="34" t="str">
        <f>IF(ISBLANK(VLOOKUP(TRIM(B169),ALL!$B$1:$V$2738,10,FALSE)),"",IF(ISERROR(VLOOKUP(TRIM(B169),ALL!$B$1:$V$2738,10,FALSE))," ",VLOOKUP(TRIM(B169),ALL!$B$1:$V$2738,10,FALSE)))</f>
        <v xml:space="preserve"> </v>
      </c>
      <c r="O169" s="32"/>
    </row>
    <row r="170" spans="1:29">
      <c r="A170" s="34" t="str">
        <f>IF(ISERROR(VLOOKUP(TRIM(B170),ALL!$B$1:$U$2738,3,FALSE)),"(unc)",VLOOKUP(TRIM(B170),ALL!$B$1:$U$2738,3,FALSE))</f>
        <v>(unc)</v>
      </c>
      <c r="B170" s="99" t="s">
        <v>9902</v>
      </c>
      <c r="C170" s="10" t="s">
        <v>11561</v>
      </c>
      <c r="D170" s="224" t="e">
        <f>VLOOKUP(TRIM(B170),BirthdateDraft!$A$1:$M$9000,2,FALSE)</f>
        <v>#N/A</v>
      </c>
      <c r="E170" s="203" t="e">
        <f>VLOOKUP(TRIM(B170),BirthdateDraft!$A$1:$M$9865,3,FALSE)</f>
        <v>#N/A</v>
      </c>
      <c r="F170" s="209" t="s">
        <v>10836</v>
      </c>
      <c r="G170" s="34" t="str">
        <f>IF(ISERROR(VLOOKUP(TRIM(B170),ALL!$B$1:$U$2738,2,FALSE)),"",IF(ISERROR(VLOOKUP(TRIM(B170),ALL!$B$1:$U$2738,2,FALSE))," ",VLOOKUP(TRIM(B170),ALL!$B$1:$U$2738,2,FALSE)))</f>
        <v/>
      </c>
      <c r="H170" s="124" t="str">
        <f>IF(ISBLANK(VLOOKUP(TRIM(B170),ALL!$B$1:$V$2738,11,FALSE)),"",IF(ISERROR(VLOOKUP(TRIM(B170),ALL!$B$1:$V$2738,11,FALSE))," ",VLOOKUP(TRIM(B170),ALL!$B$1:$V$2738,11,FALSE)))</f>
        <v xml:space="preserve"> </v>
      </c>
      <c r="I170" s="34"/>
      <c r="J170" s="34"/>
      <c r="K170" s="34"/>
      <c r="L170" s="34" t="str">
        <f>IF(ISBLANK(VLOOKUP(TRIM(B170),ALL!$B$1:$V$2738,8,FALSE)),"",IF(ISERROR(VLOOKUP(TRIM(B170),ALL!$B$1:$V$2738,8,FALSE))," ",VLOOKUP(TRIM(B170),ALL!$B$1:$V$2738,8,FALSE)))</f>
        <v xml:space="preserve"> </v>
      </c>
      <c r="M170" s="34" t="str">
        <f>IF(ISBLANK(VLOOKUP(TRIM(B170),ALL!$B$1:$V$2738,9,FALSE)),"",IF(ISERROR(VLOOKUP(TRIM(B170),ALL!$B$1:$V$2738,9,FALSE))," ",VLOOKUP(TRIM(B170),ALL!$B$1:$V$2738,9,FALSE)))</f>
        <v xml:space="preserve"> </v>
      </c>
      <c r="N170" s="34" t="str">
        <f>IF(ISBLANK(VLOOKUP(TRIM(B170),ALL!$B$1:$V$2738,10,FALSE)),"",IF(ISERROR(VLOOKUP(TRIM(B170),ALL!$B$1:$V$2738,10,FALSE))," ",VLOOKUP(TRIM(B170),ALL!$B$1:$V$2738,10,FALSE)))</f>
        <v xml:space="preserve"> </v>
      </c>
      <c r="O170" s="32"/>
    </row>
    <row r="171" spans="1:29">
      <c r="A171" s="34" t="str">
        <f>IF(ISERROR(VLOOKUP(TRIM(B171),ALL!$B$1:$U$2738,3,FALSE)),"(unc)",VLOOKUP(TRIM(B171),ALL!$B$1:$U$2738,3,FALSE))</f>
        <v>(unc)</v>
      </c>
      <c r="B171" s="99" t="s">
        <v>7366</v>
      </c>
      <c r="C171" s="10" t="s">
        <v>11561</v>
      </c>
      <c r="D171" s="224">
        <f>VLOOKUP(TRIM(B171),BirthdateDraft!$A$1:$M$9000,2,FALSE)</f>
        <v>35852</v>
      </c>
      <c r="E171" s="203" t="str">
        <f>VLOOKUP(TRIM(B171),BirthdateDraft!$A$1:$M$9865,3,FALSE)</f>
        <v>19/4</v>
      </c>
      <c r="F171" s="209"/>
      <c r="G171" s="34" t="str">
        <f>IF(ISERROR(VLOOKUP(TRIM(B171),ALL!$B$1:$U$2738,2,FALSE)),"",IF(ISERROR(VLOOKUP(TRIM(B171),ALL!$B$1:$U$2738,2,FALSE))," ",VLOOKUP(TRIM(B171),ALL!$B$1:$U$2738,2,FALSE)))</f>
        <v/>
      </c>
      <c r="H171" s="124" t="str">
        <f>IF(ISBLANK(VLOOKUP(TRIM(B171),ALL!$B$1:$V$2738,11,FALSE)),"",IF(ISERROR(VLOOKUP(TRIM(B171),ALL!$B$1:$V$2738,11,FALSE))," ",VLOOKUP(TRIM(B171),ALL!$B$1:$V$2738,11,FALSE)))</f>
        <v xml:space="preserve"> </v>
      </c>
      <c r="I171" s="34" t="str">
        <f>IF(ISBLANK(VLOOKUP(TRIM(B171),ALL!$B$1:$V$2738,5,FALSE)),"",IF(ISERROR(VLOOKUP(TRIM(B171),ALL!$B$1:$V$2738,5,FALSE))," ",VLOOKUP(TRIM(B171),ALL!$B$1:$V$2738,5,FALSE)))</f>
        <v xml:space="preserve"> </v>
      </c>
      <c r="J171" s="34"/>
      <c r="K171" s="34"/>
      <c r="L171" s="34" t="str">
        <f>IF(ISBLANK(VLOOKUP(TRIM(B171),ALL!$B$1:$V$2738,8,FALSE)),"",IF(ISERROR(VLOOKUP(TRIM(B171),ALL!$B$1:$V$2738,8,FALSE))," ",VLOOKUP(TRIM(B171),ALL!$B$1:$V$2738,8,FALSE)))</f>
        <v xml:space="preserve"> </v>
      </c>
      <c r="M171" s="34" t="str">
        <f>IF(ISBLANK(VLOOKUP(TRIM(B171),ALL!$B$1:$V$2738,9,FALSE)),"",IF(ISERROR(VLOOKUP(TRIM(B171),ALL!$B$1:$V$2738,9,FALSE))," ",VLOOKUP(TRIM(B171),ALL!$B$1:$V$2738,9,FALSE)))</f>
        <v xml:space="preserve"> </v>
      </c>
      <c r="N171" s="34" t="str">
        <f>IF(ISBLANK(VLOOKUP(TRIM(B171),ALL!$B$1:$V$2738,10,FALSE)),"",IF(ISERROR(VLOOKUP(TRIM(B171),ALL!$B$1:$V$2738,10,FALSE))," ",VLOOKUP(TRIM(B171),ALL!$B$1:$V$2738,10,FALSE)))</f>
        <v xml:space="preserve"> </v>
      </c>
      <c r="O171" s="32"/>
    </row>
    <row r="172" spans="1:29">
      <c r="A172" s="34" t="str">
        <f>IF(ISERROR(VLOOKUP(TRIM(B172),ALL!$B$1:$U$2738,3,FALSE)),"(unc)",VLOOKUP(TRIM(B172),ALL!$B$1:$U$2738,3,FALSE))</f>
        <v>(unc)</v>
      </c>
      <c r="B172" s="99" t="s">
        <v>3958</v>
      </c>
      <c r="C172" s="10" t="s">
        <v>11561</v>
      </c>
      <c r="D172" s="224">
        <f>VLOOKUP(TRIM(B172),BirthdateDraft!$A$1:$M$9819,2,FALSE)</f>
        <v>32884</v>
      </c>
      <c r="E172" s="203" t="str">
        <f>VLOOKUP(TRIM(B172),BirthdateDraft!$A$1:$M$9819,3,FALSE)</f>
        <v>13/6</v>
      </c>
      <c r="F172" s="209"/>
      <c r="G172" s="34" t="str">
        <f>IF(ISERROR(VLOOKUP(TRIM(B172),ALL!$B$1:$U$2738,2,FALSE)),"",IF(ISERROR(VLOOKUP(TRIM(B172),ALL!$B$1:$U$2738,2,FALSE))," ",VLOOKUP(TRIM(B172),ALL!$B$1:$U$2738,2,FALSE)))</f>
        <v/>
      </c>
      <c r="H172" s="124" t="str">
        <f>IF(ISBLANK(VLOOKUP(TRIM(B172),ALL!$B$1:$V$2738,11,FALSE)),"",IF(ISERROR(VLOOKUP(TRIM(B172),ALL!$B$1:$V$2738,11,FALSE))," ",VLOOKUP(TRIM(B172),ALL!$B$1:$V$2738,11,FALSE)))</f>
        <v xml:space="preserve"> </v>
      </c>
      <c r="I172" s="34" t="str">
        <f>IF(ISBLANK(VLOOKUP(TRIM(B172),ALL!$B$1:$V$2738,5,FALSE)),"",IF(ISERROR(VLOOKUP(TRIM(B172),ALL!$B$1:$V$2738,5,FALSE))," ",VLOOKUP(TRIM(B172),ALL!$B$1:$V$2738,5,FALSE)))</f>
        <v xml:space="preserve"> </v>
      </c>
      <c r="J172" s="34" t="str">
        <f>IF(ISBLANK(VLOOKUP(TRIM(B172),ALL!$B$1:$V$2738,6,FALSE)),"",IF(ISERROR(VLOOKUP(TRIM(B172),ALL!$B$1:$V$2738,6,FALSE))," ", VLOOKUP(TRIM(B172),ALL!$B$1:$V$2738,6,FALSE)))</f>
        <v xml:space="preserve"> </v>
      </c>
      <c r="K172" s="34" t="str">
        <f>IF(ISBLANK(VLOOKUP(TRIM(B172),ALL!$B$1:$V$2738,7,FALSE)),"",IF(ISERROR(VLOOKUP(TRIM(B172),ALL!$B$1:$V$2738,7,FALSE))," ",VLOOKUP(TRIM(B172),ALL!$B$1:$V$2738,7,FALSE)))</f>
        <v xml:space="preserve"> </v>
      </c>
      <c r="L172" s="34" t="str">
        <f>IF(ISBLANK(VLOOKUP(TRIM(B172),ALL!$B$1:$V$2738,8,FALSE)),"",IF(ISERROR(VLOOKUP(TRIM(B172),ALL!$B$1:$V$2738,8,FALSE))," ",VLOOKUP(TRIM(B172),ALL!$B$1:$V$2738,8,FALSE)))</f>
        <v xml:space="preserve"> </v>
      </c>
      <c r="M172" s="34" t="str">
        <f>IF(ISBLANK(VLOOKUP(TRIM(B172),ALL!$B$1:$V$2738,9,FALSE)),"",IF(ISERROR(VLOOKUP(TRIM(B172),ALL!$B$1:$V$2738,9,FALSE))," ",VLOOKUP(TRIM(B172),ALL!$B$1:$V$2738,9,FALSE)))</f>
        <v xml:space="preserve"> </v>
      </c>
      <c r="N172" s="34" t="str">
        <f>IF(ISBLANK(VLOOKUP(TRIM(B172),ALL!$B$1:$V$2738,10,FALSE)),"",IF(ISERROR(VLOOKUP(TRIM(B172),ALL!$B$1:$V$2738,10,FALSE))," ",VLOOKUP(TRIM(B172),ALL!$B$1:$V$2738,10,FALSE)))</f>
        <v xml:space="preserve"> </v>
      </c>
      <c r="O172" s="32"/>
    </row>
    <row r="173" spans="1:29">
      <c r="A173" s="34" t="str">
        <f>IF(ISERROR(VLOOKUP(TRIM(B173),ALL!$B$1:$U$2738,3,FALSE)),"(unc)",VLOOKUP(TRIM(B173),ALL!$B$1:$U$2738,3,FALSE))</f>
        <v>(unc)</v>
      </c>
      <c r="B173" s="99" t="s">
        <v>183</v>
      </c>
      <c r="C173" s="10" t="s">
        <v>11561</v>
      </c>
      <c r="D173" s="224">
        <f>VLOOKUP(TRIM(B173),BirthdateDraft!$A$1:$M$9000,2,FALSE)</f>
        <v>32691</v>
      </c>
      <c r="E173" s="203" t="str">
        <f>VLOOKUP(TRIM(B173),BirthdateDraft!$A$1:$M$9865,3,FALSE)</f>
        <v>12/4</v>
      </c>
      <c r="F173" s="209"/>
      <c r="G173" s="34" t="str">
        <f>IF(ISERROR(VLOOKUP(TRIM(B173),ALL!$B$1:$U$2738,2,FALSE)),"",IF(ISERROR(VLOOKUP(TRIM(B173),ALL!$B$1:$U$2738,2,FALSE))," ",VLOOKUP(TRIM(B173),ALL!$B$1:$U$2738,2,FALSE)))</f>
        <v/>
      </c>
      <c r="H173" s="124" t="str">
        <f>IF(ISBLANK(VLOOKUP(TRIM(B173),ALL!$B$1:$V$2738,4,FALSE)),"",IF(ISERROR(VLOOKUP(TRIM(B173),ALL!$B$1:$V$2738,4,FALSE))," ",VLOOKUP(TRIM(B173),ALL!$B$1:$V$2738,4,FALSE)))</f>
        <v xml:space="preserve"> </v>
      </c>
      <c r="I173" s="34" t="str">
        <f>IF(ISBLANK(VLOOKUP(TRIM(B173),ALL!$B$1:$V$2738,5,FALSE)),"",IF(ISERROR(VLOOKUP(TRIM(B173),ALL!$B$1:$V$2738,5,FALSE))," ",VLOOKUP(TRIM(B173),ALL!$B$1:$V$2738,5,FALSE)))</f>
        <v xml:space="preserve"> </v>
      </c>
      <c r="J173" s="34" t="str">
        <f>IF(ISBLANK(VLOOKUP(TRIM(B173),ALL!$B$1:$V$2738,6,FALSE)),"",IF(ISERROR(VLOOKUP(TRIM(B173),ALL!$B$1:$V$2738,6,FALSE))," ", VLOOKUP(TRIM(B173),ALL!$B$1:$V$2738,6,FALSE)))</f>
        <v xml:space="preserve"> </v>
      </c>
      <c r="K173" s="34" t="str">
        <f>IF(ISBLANK(VLOOKUP(TRIM(B173),ALL!$B$1:$V$2738,7,FALSE)),"",IF(ISERROR(VLOOKUP(TRIM(B173),ALL!$B$1:$V$2738,7,FALSE))," ",VLOOKUP(TRIM(B173),ALL!$B$1:$V$2738,7,FALSE)))</f>
        <v xml:space="preserve"> </v>
      </c>
      <c r="L173" s="34" t="str">
        <f>IF(ISBLANK(VLOOKUP(TRIM(B173),ALL!$B$1:$V$2738,8,FALSE)),"",IF(ISERROR(VLOOKUP(TRIM(B173),ALL!$B$1:$V$2738,8,FALSE))," ",VLOOKUP(TRIM(B173),ALL!$B$1:$V$2738,8,FALSE)))</f>
        <v xml:space="preserve"> </v>
      </c>
      <c r="M173" s="34" t="str">
        <f>IF(ISBLANK(VLOOKUP(TRIM(B173),ALL!$B$1:$V$2738,9,FALSE)),"",IF(ISERROR(VLOOKUP(TRIM(B173),ALL!$B$1:$V$2738,9,FALSE))," ",VLOOKUP(TRIM(B173),ALL!$B$1:$V$2738,9,FALSE)))</f>
        <v xml:space="preserve"> </v>
      </c>
      <c r="N173" s="34" t="str">
        <f>IF(ISBLANK(VLOOKUP(TRIM(B173),ALL!$B$1:$V$2738,10,FALSE)),"",IF(ISERROR(VLOOKUP(TRIM(B173),ALL!$B$1:$V$2738,10,FALSE))," ",VLOOKUP(TRIM(B173),ALL!$B$1:$V$2738,10,FALSE)))</f>
        <v xml:space="preserve"> </v>
      </c>
      <c r="O173" s="32"/>
    </row>
    <row r="174" spans="1:29">
      <c r="A174" s="34" t="str">
        <f>IF(ISERROR(VLOOKUP(TRIM(B174),ALL!$B$1:$U$2738,3,FALSE)),"(unc)",VLOOKUP(TRIM(B174),ALL!$B$1:$U$2738,3,FALSE))</f>
        <v>G @</v>
      </c>
      <c r="B174" s="99" t="s">
        <v>4587</v>
      </c>
      <c r="C174" s="10" t="s">
        <v>11561</v>
      </c>
      <c r="D174" s="224">
        <f>VLOOKUP(TRIM(B174),BirthdateDraft!$A$1:$M$9000,2,FALSE)</f>
        <v>33431</v>
      </c>
      <c r="E174" s="203" t="str">
        <f>VLOOKUP(TRIM(B174),BirthdateDraft!$A$1:$M$9865,3,FALSE)</f>
        <v>14/3</v>
      </c>
      <c r="F174" s="209"/>
      <c r="G174" s="34" t="str">
        <f>IF(ISERROR(VLOOKUP(TRIM(B174),ALL!$B$1:$U$2738,2,FALSE)),"",IF(ISERROR(VLOOKUP(TRIM(B174),ALL!$B$1:$U$2738,2,FALSE))," ",VLOOKUP(TRIM(B174),ALL!$B$1:$U$2738,2,FALSE)))</f>
        <v>CAN</v>
      </c>
      <c r="H174" s="124" t="str">
        <f>IF(ISBLANK(VLOOKUP(TRIM(B174),ALL!$B$1:$V$2738,4,FALSE)),"",IF(ISERROR(VLOOKUP(TRIM(B174),ALL!$B$1:$V$2738,4,FALSE))," ",VLOOKUP(TRIM(B174),ALL!$B$1:$V$2738,4,FALSE)))</f>
        <v/>
      </c>
      <c r="I174" s="34" t="str">
        <f>IF(ISBLANK(VLOOKUP(TRIM(B174),ALL!$B$1:$V$2738,5,FALSE)),"",IF(ISERROR(VLOOKUP(TRIM(B174),ALL!$B$1:$V$2738,5,FALSE))," ",VLOOKUP(TRIM(B174),ALL!$B$1:$V$2738,5,FALSE)))</f>
        <v/>
      </c>
      <c r="J174" s="34" t="str">
        <f>IF(ISBLANK(VLOOKUP(TRIM(B174),ALL!$B$1:$V$2738,6,FALSE)),"",IF(ISERROR(VLOOKUP(TRIM(B174),ALL!$B$1:$V$2738,6,FALSE))," ", VLOOKUP(TRIM(B174),ALL!$B$1:$V$2738,6,FALSE)))</f>
        <v/>
      </c>
      <c r="K174" s="34" t="str">
        <f>IF(ISBLANK(VLOOKUP(TRIM(B174),ALL!$B$1:$V$2738,7,FALSE)),"",IF(ISERROR(VLOOKUP(TRIM(B174),ALL!$B$1:$V$2738,7,FALSE))," ",VLOOKUP(TRIM(B174),ALL!$B$1:$V$2738,7,FALSE)))</f>
        <v/>
      </c>
      <c r="L174" s="34">
        <f>IF(ISBLANK(VLOOKUP(TRIM(B174),ALL!$B$1:$V$2738,8,FALSE)),"",IF(ISERROR(VLOOKUP(TRIM(B174),ALL!$B$1:$V$2738,8,FALSE))," ",VLOOKUP(TRIM(B174),ALL!$B$1:$V$2738,8,FALSE)))</f>
        <v>0</v>
      </c>
      <c r="M174" s="34" t="str">
        <f>IF(ISBLANK(VLOOKUP(TRIM(B174),ALL!$B$1:$V$2738,9,FALSE)),"",IF(ISERROR(VLOOKUP(TRIM(B174),ALL!$B$1:$V$2738,9,FALSE))," ",VLOOKUP(TRIM(B174),ALL!$B$1:$V$2738,9,FALSE)))</f>
        <v/>
      </c>
      <c r="N174" s="34">
        <f>IF(ISBLANK(VLOOKUP(TRIM(B174),ALL!$B$1:$V$2738,10,FALSE)),"",IF(ISERROR(VLOOKUP(TRIM(B174),ALL!$B$1:$V$2738,10,FALSE))," ",VLOOKUP(TRIM(B174),ALL!$B$1:$V$2738,10,FALSE)))</f>
        <v>0</v>
      </c>
      <c r="O174" s="32"/>
    </row>
    <row r="175" spans="1:29">
      <c r="A175" s="34" t="str">
        <f>IF(ISERROR(VLOOKUP(TRIM(B175),ALL!$B$1:$U$2738,3,FALSE)),"(unc)",VLOOKUP(TRIM(B175),ALL!$B$1:$U$2738,3,FALSE))</f>
        <v>(unc)</v>
      </c>
      <c r="B175" s="99" t="s">
        <v>10016</v>
      </c>
      <c r="C175" s="10" t="s">
        <v>11561</v>
      </c>
      <c r="D175" s="224">
        <f>VLOOKUP(TRIM(B175),BirthdateDraft!$A$1:$M$9000,2,FALSE)</f>
        <v>36753</v>
      </c>
      <c r="E175" s="203" t="str">
        <f>VLOOKUP(TRIM(B175),BirthdateDraft!$A$1:$M$9865,3,FALSE)</f>
        <v>22/4</v>
      </c>
      <c r="F175" s="209" t="s">
        <v>8295</v>
      </c>
      <c r="G175" s="34" t="str">
        <f>IF(ISERROR(VLOOKUP(TRIM(B175),ALL!$B$1:$U$2738,2,FALSE)),"",IF(ISERROR(VLOOKUP(TRIM(B175),ALL!$B$1:$U$2738,2,FALSE))," ",VLOOKUP(TRIM(B175),ALL!$B$1:$U$2738,2,FALSE)))</f>
        <v/>
      </c>
      <c r="H175" s="124" t="str">
        <f>IF(ISBLANK(VLOOKUP(TRIM(B175),ALL!$B$1:$V$2738,4,FALSE)),"",IF(ISERROR(VLOOKUP(TRIM(B175),ALL!$B$1:$V$2738,4,FALSE))," ",VLOOKUP(TRIM(B175),ALL!$B$1:$V$2738,4,FALSE)))</f>
        <v xml:space="preserve"> </v>
      </c>
      <c r="I175" s="34" t="str">
        <f>IF(ISBLANK(VLOOKUP(TRIM(B175),ALL!$B$1:$V$2738,5,FALSE)),"",IF(ISERROR(VLOOKUP(TRIM(B175),ALL!$B$1:$V$2738,5,FALSE))," ",VLOOKUP(TRIM(B175),ALL!$B$1:$V$2738,5,FALSE)))</f>
        <v xml:space="preserve"> </v>
      </c>
      <c r="J175" s="34" t="str">
        <f>IF(ISBLANK(VLOOKUP(TRIM(B175),ALL!$B$1:$V$2738,6,FALSE)),"",IF(ISERROR(VLOOKUP(TRIM(B175),ALL!$B$1:$V$2738,6,FALSE))," ", VLOOKUP(TRIM(B175),ALL!$B$1:$V$2738,6,FALSE)))</f>
        <v xml:space="preserve"> </v>
      </c>
      <c r="K175" s="34"/>
      <c r="L175" s="34"/>
      <c r="M175" s="34"/>
      <c r="N175" s="34"/>
      <c r="O175" s="32"/>
    </row>
    <row r="176" spans="1:29">
      <c r="A176" s="34" t="str">
        <f>IF(ISERROR(VLOOKUP(TRIM(B176),ALL!$B$1:$U$2738,3,FALSE)),"(unc)",VLOOKUP(TRIM(B176),ALL!$B$1:$U$2738,3,FALSE))</f>
        <v>(unc)</v>
      </c>
      <c r="B176" s="99" t="s">
        <v>9975</v>
      </c>
      <c r="C176" s="10" t="s">
        <v>11561</v>
      </c>
      <c r="D176" s="224">
        <f>VLOOKUP(TRIM(B176),BirthdateDraft!$A$1:$M$9000,2,FALSE)</f>
        <v>35988</v>
      </c>
      <c r="E176" s="203" t="str">
        <f>VLOOKUP(TRIM(B176),BirthdateDraft!$A$1:$M$9865,3,FALSE)</f>
        <v>22/3</v>
      </c>
      <c r="F176" s="209" t="s">
        <v>8295</v>
      </c>
      <c r="G176" s="34" t="str">
        <f>IF(ISERROR(VLOOKUP(TRIM(B176),ALL!$B$1:$U$2738,2,FALSE)),"",IF(ISERROR(VLOOKUP(TRIM(B176),ALL!$B$1:$U$2738,2,FALSE))," ",VLOOKUP(TRIM(B176),ALL!$B$1:$U$2738,2,FALSE)))</f>
        <v/>
      </c>
      <c r="H176" s="124" t="str">
        <f>IF(ISBLANK(VLOOKUP(TRIM(B176),ALL!$B$1:$V$2738,4,FALSE)),"",IF(ISERROR(VLOOKUP(TRIM(B176),ALL!$B$1:$V$2738,4,FALSE))," ",VLOOKUP(TRIM(B176),ALL!$B$1:$V$2738,4,FALSE)))</f>
        <v xml:space="preserve"> </v>
      </c>
      <c r="I176" s="34" t="str">
        <f>IF(ISBLANK(VLOOKUP(TRIM(B176),ALL!$B$1:$V$2738,5,FALSE)),"",IF(ISERROR(VLOOKUP(TRIM(B176),ALL!$B$1:$V$2738,5,FALSE))," ",VLOOKUP(TRIM(B176),ALL!$B$1:$V$2738,5,FALSE)))</f>
        <v xml:space="preserve"> </v>
      </c>
      <c r="J176" s="34" t="str">
        <f>IF(ISBLANK(VLOOKUP(TRIM(B176),ALL!$B$1:$V$2738,6,FALSE)),"",IF(ISERROR(VLOOKUP(TRIM(B176),ALL!$B$1:$V$2738,6,FALSE))," ", VLOOKUP(TRIM(B176),ALL!$B$1:$V$2738,6,FALSE)))</f>
        <v xml:space="preserve"> </v>
      </c>
      <c r="O176" s="2"/>
      <c r="P176" s="2"/>
      <c r="Q176" s="2"/>
    </row>
    <row r="177" spans="1:29">
      <c r="A177" s="34" t="str">
        <f>IF(ISERROR(VLOOKUP(TRIM(B177),ALL!$B$1:$U$2738,3,FALSE)),"(unc)",VLOOKUP(TRIM(B177),ALL!$B$1:$U$2738,3,FALSE))</f>
        <v>DB ^</v>
      </c>
      <c r="B177" s="99" t="s">
        <v>10319</v>
      </c>
      <c r="C177" s="10" t="s">
        <v>11561</v>
      </c>
      <c r="D177" s="224" t="e">
        <f>VLOOKUP(TRIM(B177),BirthdateDraft!$A$1:$M$9000,2,FALSE)</f>
        <v>#N/A</v>
      </c>
      <c r="E177" s="203" t="e">
        <f>VLOOKUP(TRIM(B177),BirthdateDraft!$A$1:$M$9865,3,FALSE)</f>
        <v>#N/A</v>
      </c>
      <c r="F177" s="209" t="s">
        <v>10757</v>
      </c>
      <c r="G177" s="34" t="str">
        <f>IF(ISERROR(VLOOKUP(TRIM(B177),ALL!$B$1:$U$2738,2,FALSE)),"",IF(ISERROR(VLOOKUP(TRIM(B177),ALL!$B$1:$U$2738,2,FALSE))," ",VLOOKUP(TRIM(B177),ALL!$B$1:$U$2738,2,FALSE)))</f>
        <v>NYN</v>
      </c>
      <c r="H177" s="124" t="str">
        <f>IF(ISBLANK(VLOOKUP(TRIM(B177),ALL!$B$1:$V$2738,4,FALSE)),"",IF(ISERROR(VLOOKUP(TRIM(B177),ALL!$B$1:$V$2738,4,FALSE))," ",VLOOKUP(TRIM(B177),ALL!$B$1:$V$2738,4,FALSE)))</f>
        <v>0-0</v>
      </c>
      <c r="I177" s="34"/>
      <c r="J177" s="34"/>
      <c r="K177" s="34"/>
      <c r="L177" s="34"/>
      <c r="M177" s="34"/>
      <c r="N177" s="34"/>
      <c r="O177" s="32"/>
    </row>
    <row r="178" spans="1:29">
      <c r="A178" s="34" t="str">
        <f>IF(ISERROR(VLOOKUP(TRIM(B178),ALL!$B$1:$U$2738,3,FALSE)),"(unc)",VLOOKUP(TRIM(B178),ALL!$B$1:$U$2738,3,FALSE))</f>
        <v>(unc)</v>
      </c>
      <c r="B178" s="99" t="s">
        <v>10076</v>
      </c>
      <c r="C178" s="10" t="s">
        <v>11561</v>
      </c>
      <c r="D178" s="224">
        <f>VLOOKUP(TRIM(B178),BirthdateDraft!$A$1:$M$9000,2,FALSE)</f>
        <v>36687</v>
      </c>
      <c r="E178" s="203" t="str">
        <f>VLOOKUP(TRIM(B178),BirthdateDraft!$A$1:$M$9865,3,FALSE)</f>
        <v>22/3</v>
      </c>
      <c r="F178" s="209" t="s">
        <v>10834</v>
      </c>
      <c r="G178" s="34" t="str">
        <f>IF(ISERROR(VLOOKUP(TRIM(B178),ALL!$B$1:$U$2738,2,FALSE)),"",IF(ISERROR(VLOOKUP(TRIM(B178),ALL!$B$1:$U$2738,2,FALSE))," ",VLOOKUP(TRIM(B178),ALL!$B$1:$U$2738,2,FALSE)))</f>
        <v/>
      </c>
      <c r="H178" s="124" t="str">
        <f>IF(ISBLANK(VLOOKUP(TRIM(B178),ALL!$B$1:$V$2738,4,FALSE)),"",IF(ISERROR(VLOOKUP(TRIM(B178),ALL!$B$1:$V$2738,4,FALSE))," ",VLOOKUP(TRIM(B178),ALL!$B$1:$V$2738,4,FALSE)))</f>
        <v xml:space="preserve"> </v>
      </c>
      <c r="I178" s="34"/>
      <c r="J178" s="34"/>
      <c r="K178" s="34"/>
      <c r="L178" s="34"/>
      <c r="M178" s="34"/>
      <c r="N178" s="34"/>
      <c r="O178" s="32"/>
    </row>
    <row r="179" spans="1:29">
      <c r="A179" s="34" t="str">
        <f>IF(ISERROR(VLOOKUP(TRIM(B179),ALL!$B$1:$U$2738,3,FALSE)),"(unc)",VLOOKUP(TRIM(B179),ALL!$B$1:$U$2738,3,FALSE))</f>
        <v>(unc)</v>
      </c>
      <c r="B179" s="99" t="s">
        <v>9295</v>
      </c>
      <c r="C179" s="10" t="s">
        <v>11561</v>
      </c>
      <c r="D179" s="224">
        <f>VLOOKUP(TRIM(B179),BirthdateDraft!$A$1:$M$9000,2,FALSE)</f>
        <v>0</v>
      </c>
      <c r="E179" s="203" t="str">
        <f>VLOOKUP(TRIM(B179),BirthdateDraft!$A$1:$M$9865,3,FALSE)</f>
        <v>21/5</v>
      </c>
      <c r="F179" s="209" t="s">
        <v>10653</v>
      </c>
      <c r="G179" s="34" t="str">
        <f>IF(ISERROR(VLOOKUP(TRIM(B179),ALL!$B$1:$U$2738,2,FALSE)),"",IF(ISERROR(VLOOKUP(TRIM(B179),ALL!$B$1:$U$2738,2,FALSE))," ",VLOOKUP(TRIM(B179),ALL!$B$1:$U$2738,2,FALSE)))</f>
        <v/>
      </c>
      <c r="H179" s="124" t="str">
        <f>IF(ISBLANK(VLOOKUP(TRIM(B179),ALL!$B$1:$V$2738,4,FALSE)),"",IF(ISERROR(VLOOKUP(TRIM(B179),ALL!$B$1:$V$2738,4,FALSE))," ",VLOOKUP(TRIM(B179),ALL!$B$1:$V$2738,4,FALSE)))</f>
        <v xml:space="preserve"> </v>
      </c>
      <c r="I179" s="34"/>
      <c r="J179" s="34"/>
      <c r="K179" s="34"/>
      <c r="L179" s="34"/>
      <c r="M179" s="34"/>
      <c r="N179" s="34"/>
      <c r="O179" s="32"/>
    </row>
    <row r="180" spans="1:29" ht="14.25">
      <c r="A180" s="34" t="str">
        <f>IF(ISERROR(VLOOKUP(TRIM(B180),ALL!$B$1:$U$2738,3,FALSE)),"(unc)",VLOOKUP(TRIM(B180),ALL!$B$1:$U$2738,3,FALSE))</f>
        <v>HB</v>
      </c>
      <c r="B180" s="244" t="s">
        <v>9899</v>
      </c>
      <c r="C180" s="10" t="s">
        <v>11561</v>
      </c>
      <c r="D180" s="224">
        <f>VLOOKUP(TRIM(B180),BirthdateDraft!$A$1:$M$9000,2,FALSE)</f>
        <v>36459</v>
      </c>
      <c r="E180" s="203" t="str">
        <f>VLOOKUP(TRIM(B180),BirthdateDraft!$A$1:$M$9865,3,FALSE)</f>
        <v>22/6</v>
      </c>
      <c r="F180" s="209" t="s">
        <v>8295</v>
      </c>
      <c r="G180" s="34" t="str">
        <f>IF(ISERROR(VLOOKUP(TRIM(B180),ALL!$B$1:$U$2738,2,FALSE)),"",IF(ISERROR(VLOOKUP(TRIM(B180),ALL!$B$1:$U$2738,2,FALSE))," ",VLOOKUP(TRIM(B180),ALL!$B$1:$U$2738,2,FALSE)))</f>
        <v>ARN</v>
      </c>
      <c r="H180" s="124" t="str">
        <f>IF(ISBLANK(VLOOKUP(TRIM(B180),ALL!$B$1:$V$2738,11,FALSE)),"",IF(ISERROR(VLOOKUP(TRIM(B180),ALL!$B$1:$V$2738,11,FALSE))," ",VLOOKUP(TRIM(B180),ALL!$B$1:$V$2738,11,FALSE)))</f>
        <v>C</v>
      </c>
      <c r="I180" s="34"/>
      <c r="J180" s="34"/>
      <c r="K180" s="34"/>
      <c r="L180" s="34">
        <f>IF(ISBLANK(VLOOKUP(TRIM(B180),ALL!$B$1:$V$2738,8,FALSE)),"",IF(ISERROR(VLOOKUP(TRIM(B180),ALL!$B$1:$V$2738,8,FALSE))," ",VLOOKUP(TRIM(B180),ALL!$B$1:$V$2738,8,FALSE)))</f>
        <v>0</v>
      </c>
      <c r="M180" s="34" t="str">
        <f>IF(ISBLANK(VLOOKUP(TRIM(B180),ALL!$B$1:$V$2738,9,FALSE)),"",IF(ISERROR(VLOOKUP(TRIM(B180),ALL!$B$1:$V$2738,9,FALSE))," ",VLOOKUP(TRIM(B180),ALL!$B$1:$V$2738,9,FALSE)))</f>
        <v/>
      </c>
      <c r="N180" s="34">
        <f>IF(ISBLANK(VLOOKUP(TRIM(B180),ALL!$B$1:$V$2738,10,FALSE)),"",IF(ISERROR(VLOOKUP(TRIM(B180),ALL!$B$1:$V$2738,10,FALSE))," ",VLOOKUP(TRIM(B180),ALL!$B$1:$V$2738,10,FALSE)))</f>
        <v>3</v>
      </c>
    </row>
    <row r="181" spans="1:29">
      <c r="A181" s="34" t="str">
        <f>IF(ISERROR(VLOOKUP(TRIM(B181),ALL!$B$1:$U$2738,3,FALSE)),"(unc)",VLOOKUP(TRIM(B181),ALL!$B$1:$U$2738,3,FALSE))</f>
        <v>(unc)</v>
      </c>
      <c r="B181" s="99" t="s">
        <v>6229</v>
      </c>
      <c r="C181" s="10" t="s">
        <v>11561</v>
      </c>
      <c r="D181" s="224">
        <f>VLOOKUP(TRIM(B181),BirthdateDraft!$A$1:$M$9000,2,FALSE)</f>
        <v>34079</v>
      </c>
      <c r="E181" s="203" t="str">
        <f>VLOOKUP(TRIM(B181),BirthdateDraft!$A$1:$M$9865,3,FALSE)</f>
        <v>17/FA</v>
      </c>
      <c r="F181" s="209"/>
      <c r="G181" s="34" t="str">
        <f>IF(ISERROR(VLOOKUP(TRIM(B181),ALL!$B$1:$U$2738,2,FALSE)),"",IF(ISERROR(VLOOKUP(TRIM(B181),ALL!$B$1:$U$2738,2,FALSE))," ",VLOOKUP(TRIM(B181),ALL!$B$1:$U$2738,2,FALSE)))</f>
        <v/>
      </c>
      <c r="H181" s="124" t="str">
        <f>IF(ISBLANK(VLOOKUP(TRIM(B181),ALL!$B$1:$V$2738,11,FALSE)),"",IF(ISERROR(VLOOKUP(TRIM(B181),ALL!$B$1:$V$2738,11,FALSE))," ",VLOOKUP(TRIM(B181),ALL!$B$1:$V$2738,11,FALSE)))</f>
        <v xml:space="preserve"> </v>
      </c>
      <c r="I181" s="34" t="str">
        <f>IF(ISBLANK(VLOOKUP(TRIM(B181),ALL!$B$1:$V$2738,5,FALSE)),"",IF(ISERROR(VLOOKUP(TRIM(B181),ALL!$B$1:$V$2738,5,FALSE))," ",VLOOKUP(TRIM(B181),ALL!$B$1:$V$2738,5,FALSE)))</f>
        <v xml:space="preserve"> </v>
      </c>
      <c r="J181" s="34" t="str">
        <f>IF(ISBLANK(VLOOKUP(TRIM(B181),ALL!$B$1:$V$2738,6,FALSE)),"",IF(ISERROR(VLOOKUP(TRIM(B181),ALL!$B$1:$V$2738,6,FALSE))," ", VLOOKUP(TRIM(B181),ALL!$B$1:$V$2738,6,FALSE)))</f>
        <v xml:space="preserve"> </v>
      </c>
      <c r="K181" s="34" t="str">
        <f>IF(ISBLANK(VLOOKUP(TRIM(B181),ALL!$B$1:$V$2738,7,FALSE)),"",IF(ISERROR(VLOOKUP(TRIM(B181),ALL!$B$1:$V$2738,7,FALSE))," ",VLOOKUP(TRIM(B181),ALL!$B$1:$V$2738,7,FALSE)))</f>
        <v xml:space="preserve"> </v>
      </c>
      <c r="L181" s="34" t="str">
        <f>IF(ISBLANK(VLOOKUP(TRIM(B181),ALL!$B$1:$V$2738,8,FALSE)),"",IF(ISERROR(VLOOKUP(TRIM(B181),ALL!$B$1:$V$2738,8,FALSE))," ",VLOOKUP(TRIM(B181),ALL!$B$1:$V$2738,8,FALSE)))</f>
        <v xml:space="preserve"> </v>
      </c>
      <c r="M181" s="34" t="str">
        <f>IF(ISBLANK(VLOOKUP(TRIM(B181),ALL!$B$1:$V$2738,9,FALSE)),"",IF(ISERROR(VLOOKUP(TRIM(B181),ALL!$B$1:$V$2738,9,FALSE))," ",VLOOKUP(TRIM(B181),ALL!$B$1:$V$2738,9,FALSE)))</f>
        <v xml:space="preserve"> </v>
      </c>
      <c r="N181" s="34" t="str">
        <f>IF(ISBLANK(VLOOKUP(TRIM(B181),ALL!$B$1:$V$2738,10,FALSE)),"",IF(ISERROR(VLOOKUP(TRIM(B181),ALL!$B$1:$V$2738,10,FALSE))," ",VLOOKUP(TRIM(B181),ALL!$B$1:$V$2738,10,FALSE)))</f>
        <v xml:space="preserve"> </v>
      </c>
      <c r="O181" s="32"/>
    </row>
    <row r="182" spans="1:29">
      <c r="A182" s="34" t="str">
        <f>IF(ISERROR(VLOOKUP(TRIM(B182),ALL!$B$1:$U$2738,3,FALSE)),"(unc)",VLOOKUP(TRIM(B182),ALL!$B$1:$U$2738,3,FALSE))</f>
        <v>LB</v>
      </c>
      <c r="B182" s="99" t="s">
        <v>10061</v>
      </c>
      <c r="C182" s="10" t="s">
        <v>11561</v>
      </c>
      <c r="D182" s="224">
        <f>VLOOKUP(TRIM(B182),BirthdateDraft!$A$1:$M$9000,2,FALSE)</f>
        <v>36390</v>
      </c>
      <c r="E182" s="203" t="str">
        <f>VLOOKUP(TRIM(B182),BirthdateDraft!$A$1:$M$9865,3,FALSE)</f>
        <v>22/3</v>
      </c>
      <c r="F182" s="209" t="s">
        <v>10757</v>
      </c>
      <c r="G182" s="34" t="str">
        <f>IF(ISERROR(VLOOKUP(TRIM(B182),ALL!$B$1:$U$2738,2,FALSE)),"",IF(ISERROR(VLOOKUP(TRIM(B182),ALL!$B$1:$U$2738,2,FALSE))," ",VLOOKUP(TRIM(B182),ALL!$B$1:$U$2738,2,FALSE)))</f>
        <v>JXA</v>
      </c>
      <c r="H182" s="124" t="str">
        <f>IF(ISBLANK(VLOOKUP(TRIM(B182),ALL!$B$1:$V$2738,4,FALSE)),"",IF(ISERROR(VLOOKUP(TRIM(B182),ALL!$B$1:$V$2738,4,FALSE))," ",VLOOKUP(TRIM(B182),ALL!$B$1:$V$2738,4,FALSE)))</f>
        <v>0-0</v>
      </c>
      <c r="I182" s="34" t="str">
        <f>IF(ISBLANK(VLOOKUP(TRIM(B182),ALL!$B$1:$V$2738,5,FALSE)),"",IF(ISERROR(VLOOKUP(TRIM(B182),ALL!$B$1:$V$2738,5,FALSE))," ",VLOOKUP(TRIM(B182),ALL!$B$1:$V$2738,5,FALSE)))</f>
        <v/>
      </c>
      <c r="J182" s="34">
        <f>IF(ISBLANK(VLOOKUP(TRIM(B182),ALL!$B$1:$V$2738,6,FALSE)),"",IF(ISERROR(VLOOKUP(TRIM(B182),ALL!$B$1:$V$2738,6,FALSE))," ", VLOOKUP(TRIM(B182),ALL!$B$1:$V$2738,6,FALSE)))</f>
        <v>0</v>
      </c>
      <c r="K182" s="34"/>
      <c r="L182" s="34"/>
      <c r="M182" s="34"/>
      <c r="N182" s="34"/>
      <c r="O182" s="32"/>
    </row>
    <row r="183" spans="1:29">
      <c r="A183" s="34" t="str">
        <f>IF(ISERROR(VLOOKUP(TRIM(B183),ALL!$B$1:$U$2738,3,FALSE)),"(unc)",VLOOKUP(TRIM(B183),ALL!$B$1:$U$2738,3,FALSE))</f>
        <v>DB ^</v>
      </c>
      <c r="B183" s="99" t="s">
        <v>8908</v>
      </c>
      <c r="C183" s="10" t="s">
        <v>11561</v>
      </c>
      <c r="D183" s="224">
        <f>VLOOKUP(TRIM(B183),BirthdateDraft!$A$1:$M$9000,2,FALSE)</f>
        <v>36222</v>
      </c>
      <c r="E183" s="203" t="str">
        <f>VLOOKUP(TRIM(B183),BirthdateDraft!$A$1:$M$9865,3,FALSE)</f>
        <v>21/4</v>
      </c>
      <c r="F183" s="209" t="s">
        <v>9612</v>
      </c>
      <c r="G183" s="34" t="str">
        <f>IF(ISERROR(VLOOKUP(TRIM(B183),ALL!$B$1:$U$2738,2,FALSE)),"",IF(ISERROR(VLOOKUP(TRIM(B183),ALL!$B$1:$U$2738,2,FALSE))," ",VLOOKUP(TRIM(B183),ALL!$B$1:$U$2738,2,FALSE)))</f>
        <v>NEA</v>
      </c>
      <c r="H183" s="124" t="str">
        <f>IF(ISBLANK(VLOOKUP(TRIM(B183),ALL!$B$1:$V$2738,4,FALSE)),"",IF(ISERROR(VLOOKUP(TRIM(B183),ALL!$B$1:$V$2738,4,FALSE))," ",VLOOKUP(TRIM(B183),ALL!$B$1:$V$2738,4,FALSE)))</f>
        <v>0-0</v>
      </c>
      <c r="I183" s="34"/>
      <c r="J183" s="34"/>
      <c r="K183" s="34"/>
      <c r="M183" s="34" t="str">
        <f>IF(ISBLANK(VLOOKUP(TRIM(B183),ALL!$B$1:$V$2738,9,FALSE)),"",IF(ISERROR(VLOOKUP(TRIM(B183),ALL!$B$1:$V$2738,9,FALSE))," ",VLOOKUP(TRIM(B183),ALL!$B$1:$V$2738,9,FALSE)))</f>
        <v/>
      </c>
      <c r="N183" s="34" t="str">
        <f>IF(ISBLANK(VLOOKUP(TRIM('Team Rosters'!B725),ALL!$B$1:$V$2738,10,FALSE)),"",IF(ISERROR(VLOOKUP(TRIM('Team Rosters'!B725),ALL!$B$1:$V$2738,10,FALSE))," ",VLOOKUP(TRIM('Team Rosters'!B725),ALL!$B$1:$V$2738,10,FALSE)))</f>
        <v/>
      </c>
    </row>
    <row r="184" spans="1:29">
      <c r="A184" s="34" t="str">
        <f>IF(ISERROR(VLOOKUP(TRIM(B184),ALL!$B$1:$U$2738,3,FALSE)),"(unc)",VLOOKUP(TRIM(B184),ALL!$B$1:$U$2738,3,FALSE))</f>
        <v>QB</v>
      </c>
      <c r="B184" s="99" t="s">
        <v>6195</v>
      </c>
      <c r="C184" s="10" t="s">
        <v>9439</v>
      </c>
      <c r="D184" s="224">
        <f>VLOOKUP(TRIM(B184),BirthdateDraft!$A$1:$M$9000,2,FALSE)</f>
        <v>34294</v>
      </c>
      <c r="E184" s="203" t="str">
        <f>VLOOKUP(TRIM(B184),BirthdateDraft!$A$1:$M$9865,3,FALSE)</f>
        <v>17/FA</v>
      </c>
      <c r="F184" s="209" t="s">
        <v>9612</v>
      </c>
      <c r="G184" s="34" t="str">
        <f>IF(ISERROR(VLOOKUP(TRIM(B184),ALL!$B$1:$U$2738,2,FALSE)),"",IF(ISERROR(VLOOKUP(TRIM(B184),ALL!$B$1:$U$2738,2,FALSE))," ",VLOOKUP(TRIM(B184),ALL!$B$1:$U$2738,2,FALSE)))</f>
        <v>DAN</v>
      </c>
      <c r="H184" s="124"/>
      <c r="I184" s="34"/>
      <c r="J184" s="34"/>
      <c r="K184" s="34"/>
      <c r="L184" s="34" t="str">
        <f>IF(ISBLANK(VLOOKUP(TRIM(B184),ALL!$B$1:$V$2738,8,FALSE)),"",IF(ISERROR(VLOOKUP(TRIM(B184),ALL!$B$1:$V$2738,8,FALSE))," ",VLOOKUP(TRIM(B184),ALL!$B$1:$V$2738,8,FALSE)))</f>
        <v/>
      </c>
      <c r="M184" s="34" t="str">
        <f>IF(ISBLANK(VLOOKUP(TRIM(B184),ALL!$B$1:$V$2738,9,FALSE)),"",IF(ISERROR(VLOOKUP(TRIM(B184),ALL!$B$1:$V$2738,9,FALSE))," ",VLOOKUP(TRIM(B184),ALL!$B$1:$V$2738,9,FALSE)))</f>
        <v/>
      </c>
      <c r="N184" s="34" t="str">
        <f>IF(ISBLANK(VLOOKUP(TRIM(B184),ALL!$B$1:$V$2738,10,FALSE)),"",IF(ISERROR(VLOOKUP(TRIM(B184),ALL!$B$1:$V$2738,10,FALSE))," ",VLOOKUP(TRIM(B184),ALL!$B$1:$V$2738,10,FALSE)))</f>
        <v/>
      </c>
      <c r="O184" s="32"/>
    </row>
    <row r="185" spans="1:29">
      <c r="A185" s="34" t="str">
        <f>IF(ISERROR(VLOOKUP(TRIM(B185),ALL!$B$1:$U$2738,3,FALSE)),"(unc)",VLOOKUP(TRIM(B185),ALL!$B$1:$U$2738,3,FALSE))</f>
        <v>(unc)</v>
      </c>
      <c r="B185" s="99" t="s">
        <v>9901</v>
      </c>
      <c r="C185" s="10" t="s">
        <v>9439</v>
      </c>
      <c r="D185" s="224">
        <f>VLOOKUP(TRIM(B185),BirthdateDraft!$A$1:$M$9000,2,FALSE)</f>
        <v>36992</v>
      </c>
      <c r="E185" s="203" t="str">
        <f>VLOOKUP(TRIM(B185),BirthdateDraft!$A$1:$M$9865,3,FALSE)</f>
        <v>22/FA</v>
      </c>
      <c r="F185" s="209" t="s">
        <v>10834</v>
      </c>
      <c r="G185" s="34" t="str">
        <f>IF(ISERROR(VLOOKUP(TRIM(B185),ALL!$B$1:$U$2738,2,FALSE)),"",IF(ISERROR(VLOOKUP(TRIM(B185),ALL!$B$1:$U$2738,2,FALSE))," ",VLOOKUP(TRIM(B185),ALL!$B$1:$U$2738,2,FALSE)))</f>
        <v/>
      </c>
      <c r="H185" s="124" t="str">
        <f>IF(ISBLANK(VLOOKUP(TRIM(B185),ALL!$B$1:$V$2738,11,FALSE)),"",IF(ISERROR(VLOOKUP(TRIM(B185),ALL!$B$1:$V$2738,11,FALSE))," ",VLOOKUP(TRIM(B185),ALL!$B$1:$V$2738,11,FALSE)))</f>
        <v xml:space="preserve"> </v>
      </c>
      <c r="I185" s="34" t="str">
        <f>IF(ISBLANK(VLOOKUP(TRIM(B185),ALL!$B$1:$V$2738,5,FALSE)),"",IF(ISERROR(VLOOKUP(TRIM(B185),ALL!$B$1:$V$2738,5,FALSE))," ",VLOOKUP(TRIM(B185),ALL!$B$1:$V$2738,5,FALSE)))</f>
        <v xml:space="preserve"> </v>
      </c>
      <c r="J185" s="34" t="str">
        <f>IF(ISBLANK(VLOOKUP(TRIM(B185),ALL!$B$1:$V$2738,6,FALSE)),"",IF(ISERROR(VLOOKUP(TRIM(B185),ALL!$B$1:$V$2738,6,FALSE))," ", VLOOKUP(TRIM(B185),ALL!$B$1:$V$2738,6,FALSE)))</f>
        <v xml:space="preserve"> </v>
      </c>
      <c r="K185" s="34" t="str">
        <f>IF(ISBLANK(VLOOKUP(TRIM(B185),ALL!$B$1:$V$2738,7,FALSE)),"",IF(ISERROR(VLOOKUP(TRIM(B185),ALL!$B$1:$V$2738,7,FALSE))," ",VLOOKUP(TRIM(B185),ALL!$B$1:$V$2738,7,FALSE)))</f>
        <v xml:space="preserve"> </v>
      </c>
      <c r="L185" s="34" t="str">
        <f>IF(ISBLANK(VLOOKUP(TRIM(B185),ALL!$B$1:$V$2738,8,FALSE)),"",IF(ISERROR(VLOOKUP(TRIM(B185),ALL!$B$1:$V$2738,8,FALSE))," ",VLOOKUP(TRIM(B185),ALL!$B$1:$V$2738,8,FALSE)))</f>
        <v xml:space="preserve"> </v>
      </c>
      <c r="M185" s="34" t="str">
        <f>IF(ISBLANK(VLOOKUP(TRIM(B185),ALL!$B$1:$V$2738,9,FALSE)),"",IF(ISERROR(VLOOKUP(TRIM(B185),ALL!$B$1:$V$2738,9,FALSE))," ",VLOOKUP(TRIM(B185),ALL!$B$1:$V$2738,9,FALSE)))</f>
        <v xml:space="preserve"> </v>
      </c>
      <c r="N185" s="34" t="str">
        <f>IF(ISBLANK(VLOOKUP(TRIM(B185),ALL!$B$1:$V$2738,10,FALSE)),"",IF(ISERROR(VLOOKUP(TRIM(B185),ALL!$B$1:$V$2738,10,FALSE))," ",VLOOKUP(TRIM(B185),ALL!$B$1:$V$2738,10,FALSE)))</f>
        <v xml:space="preserve"> </v>
      </c>
      <c r="O185" s="2"/>
    </row>
    <row r="186" spans="1:29">
      <c r="A186" s="34" t="str">
        <f>IF(ISERROR(VLOOKUP(TRIM(B186),ALL!$B$1:$U$2738,3,FALSE)),"(unc)",VLOOKUP(TRIM(B186),ALL!$B$1:$U$2738,3,FALSE))</f>
        <v>(unc)</v>
      </c>
      <c r="B186" s="99" t="s">
        <v>6765</v>
      </c>
      <c r="C186" s="10" t="s">
        <v>9439</v>
      </c>
      <c r="D186" s="224">
        <f>VLOOKUP(TRIM(B186),BirthdateDraft!$A$1:$M$9000,2,FALSE)</f>
        <v>34458</v>
      </c>
      <c r="E186" s="203" t="str">
        <f>VLOOKUP(TRIM(B186),BirthdateDraft!$A$1:$M$9865,3,FALSE)</f>
        <v>17/FA</v>
      </c>
      <c r="F186" s="209" t="s">
        <v>10836</v>
      </c>
      <c r="G186" s="34" t="str">
        <f>IF(ISERROR(VLOOKUP(TRIM(B186),ALL!$B$1:$U$2738,2,FALSE)),"",IF(ISERROR(VLOOKUP(TRIM(B186),ALL!$B$1:$U$2738,2,FALSE))," ",VLOOKUP(TRIM(B186),ALL!$B$1:$U$2738,2,FALSE)))</f>
        <v/>
      </c>
      <c r="H186" s="124" t="str">
        <f>IF(ISBLANK(VLOOKUP(TRIM(B186),ALL!$B$1:$V$2738,11,FALSE)),"",IF(ISERROR(VLOOKUP(TRIM(B186),ALL!$B$1:$V$2738,11,FALSE))," ",VLOOKUP(TRIM(B186),ALL!$B$1:$V$2738,11,FALSE)))</f>
        <v xml:space="preserve"> </v>
      </c>
      <c r="I186" s="34" t="str">
        <f>IF(ISBLANK(VLOOKUP(TRIM(B186),ALL!$B$1:$V$2738,5,FALSE)),"",IF(ISERROR(VLOOKUP(TRIM(B186),ALL!$B$1:$V$2738,5,FALSE))," ",VLOOKUP(TRIM(B186),ALL!$B$1:$V$2738,5,FALSE)))</f>
        <v xml:space="preserve"> </v>
      </c>
      <c r="J186" s="34" t="str">
        <f>IF(ISBLANK(VLOOKUP(TRIM(B186),ALL!$B$1:$V$2738,6,FALSE)),"",IF(ISERROR(VLOOKUP(TRIM(B186),ALL!$B$1:$V$2738,6,FALSE))," ", VLOOKUP(TRIM(B186),ALL!$B$1:$V$2738,6,FALSE)))</f>
        <v xml:space="preserve"> </v>
      </c>
      <c r="K186" s="34" t="str">
        <f>IF(ISBLANK(VLOOKUP(TRIM(B186),ALL!$B$1:$V$2738,7,FALSE)),"",IF(ISERROR(VLOOKUP(TRIM(B186),ALL!$B$1:$V$2738,7,FALSE))," ",VLOOKUP(TRIM(B186),ALL!$B$1:$V$2738,7,FALSE)))</f>
        <v xml:space="preserve"> </v>
      </c>
      <c r="L186" s="34" t="str">
        <f>IF(ISBLANK(VLOOKUP(TRIM(B186),ALL!$B$1:$V$2738,8,FALSE)),"",IF(ISERROR(VLOOKUP(TRIM(B186),ALL!$B$1:$V$2738,8,FALSE))," ",VLOOKUP(TRIM(B186),ALL!$B$1:$V$2738,8,FALSE)))</f>
        <v xml:space="preserve"> </v>
      </c>
      <c r="M186" s="34" t="str">
        <f>IF(ISBLANK(VLOOKUP(TRIM(B186),ALL!$B$1:$V$2738,9,FALSE)),"",IF(ISERROR(VLOOKUP(TRIM(B186),ALL!$B$1:$V$2738,9,FALSE))," ",VLOOKUP(TRIM(B186),ALL!$B$1:$V$2738,9,FALSE)))</f>
        <v xml:space="preserve"> </v>
      </c>
      <c r="N186" s="34" t="str">
        <f>IF(ISBLANK(VLOOKUP(TRIM(B186),ALL!$B$1:$V$2738,10,FALSE)),"",IF(ISERROR(VLOOKUP(TRIM(B186),ALL!$B$1:$V$2738,10,FALSE))," ",VLOOKUP(TRIM(B186),ALL!$B$1:$V$2738,10,FALSE)))</f>
        <v xml:space="preserve"> </v>
      </c>
      <c r="O186" s="2"/>
    </row>
    <row r="187" spans="1:29">
      <c r="A187" s="34" t="str">
        <f>IF(ISERROR(VLOOKUP(TRIM(B187),ALL!$B$1:$U$2738,3,FALSE)),"(unc)",VLOOKUP(TRIM(B187),ALL!$B$1:$U$2738,3,FALSE))</f>
        <v>(unc)</v>
      </c>
      <c r="B187" s="99" t="s">
        <v>1070</v>
      </c>
      <c r="C187" s="10" t="s">
        <v>9439</v>
      </c>
      <c r="D187" s="224">
        <f>VLOOKUP(TRIM(B187),BirthdateDraft!$A$1:$M$9000,2,FALSE)</f>
        <v>33107</v>
      </c>
      <c r="E187" s="203" t="str">
        <f>VLOOKUP(TRIM(B187),BirthdateDraft!$A$1:$M$9865,3,FALSE)</f>
        <v>11/2</v>
      </c>
      <c r="F187" s="209"/>
      <c r="G187" s="34" t="str">
        <f>IF(ISERROR(VLOOKUP(TRIM(B187),ALL!$B$1:$U$2738,2,FALSE)),"",IF(ISERROR(VLOOKUP(TRIM(B187),ALL!$B$1:$U$2738,2,FALSE))," ",VLOOKUP(TRIM(B187),ALL!$B$1:$U$2738,2,FALSE)))</f>
        <v/>
      </c>
      <c r="H187" s="124" t="str">
        <f>IF(ISBLANK(VLOOKUP(TRIM(B187),ALL!$B$1:$V$2738,11,FALSE)),"",IF(ISERROR(VLOOKUP(TRIM(B187),ALL!$B$1:$V$2738,11,FALSE))," ",VLOOKUP(TRIM(B187),ALL!$B$1:$V$2738,11,FALSE)))</f>
        <v xml:space="preserve"> </v>
      </c>
      <c r="I187" s="34" t="str">
        <f>IF(ISBLANK(VLOOKUP(TRIM(B187),ALL!$B$1:$V$2738,5,FALSE)),"",IF(ISERROR(VLOOKUP(TRIM(B187),ALL!$B$1:$V$2738,5,FALSE))," ",VLOOKUP(TRIM(B187),ALL!$B$1:$V$2738,5,FALSE)))</f>
        <v xml:space="preserve"> </v>
      </c>
      <c r="J187" s="34" t="str">
        <f>IF(ISBLANK(VLOOKUP(TRIM(B187),ALL!$B$1:$V$2738,6,FALSE)),"",IF(ISERROR(VLOOKUP(TRIM(B187),ALL!$B$1:$V$2738,6,FALSE))," ", VLOOKUP(TRIM(B187),ALL!$B$1:$V$2738,6,FALSE)))</f>
        <v xml:space="preserve"> </v>
      </c>
      <c r="K187" s="34" t="str">
        <f>IF(ISBLANK(VLOOKUP(TRIM(B187),ALL!$B$1:$V$2738,7,FALSE)),"",IF(ISERROR(VLOOKUP(TRIM(B187),ALL!$B$1:$V$2738,7,FALSE))," ",VLOOKUP(TRIM(B187),ALL!$B$1:$V$2738,7,FALSE)))</f>
        <v xml:space="preserve"> </v>
      </c>
      <c r="L187" s="34" t="str">
        <f>IF(ISBLANK(VLOOKUP(TRIM(B187),ALL!$B$1:$V$2738,8,FALSE)),"",IF(ISERROR(VLOOKUP(TRIM(B187),ALL!$B$1:$V$2738,8,FALSE))," ",VLOOKUP(TRIM(B187),ALL!$B$1:$V$2738,8,FALSE)))</f>
        <v xml:space="preserve"> </v>
      </c>
      <c r="M187" s="34" t="str">
        <f>IF(ISBLANK(VLOOKUP(TRIM(B187),ALL!$B$1:$V$2738,9,FALSE)),"",IF(ISERROR(VLOOKUP(TRIM(B187),ALL!$B$1:$V$2738,9,FALSE))," ",VLOOKUP(TRIM(B187),ALL!$B$1:$V$2738,9,FALSE)))</f>
        <v xml:space="preserve"> </v>
      </c>
      <c r="N187" s="34" t="str">
        <f>IF(ISBLANK(VLOOKUP(TRIM(B187),ALL!$B$1:$V$2738,10,FALSE)),"",IF(ISERROR(VLOOKUP(TRIM(B187),ALL!$B$1:$V$2738,10,FALSE))," ",VLOOKUP(TRIM(B187),ALL!$B$1:$V$2738,10,FALSE)))</f>
        <v xml:space="preserve"> </v>
      </c>
      <c r="O187" s="2"/>
    </row>
    <row r="188" spans="1:29">
      <c r="A188" s="34" t="str">
        <f>IF(ISERROR(VLOOKUP(TRIM(B188),ALL!$B$1:$U$2738,3,FALSE)),"(unc)",VLOOKUP(TRIM(B188),ALL!$B$1:$U$2738,3,FALSE))</f>
        <v>(unc)</v>
      </c>
      <c r="B188" s="99" t="s">
        <v>5109</v>
      </c>
      <c r="C188" s="10" t="s">
        <v>9439</v>
      </c>
      <c r="D188" s="224">
        <f>VLOOKUP(TRIM(B188),BirthdateDraft!$A$1:$M$9000,2,FALSE)</f>
        <v>33385</v>
      </c>
      <c r="E188" s="203" t="str">
        <f>VLOOKUP(TRIM(B188),BirthdateDraft!$A$1:$M$9865,3,FALSE)</f>
        <v>13/6</v>
      </c>
      <c r="F188" s="209"/>
      <c r="G188" s="34" t="str">
        <f>IF(ISERROR(VLOOKUP(TRIM(B188),ALL!$B$1:$U$2738,2,FALSE)),"",IF(ISERROR(VLOOKUP(TRIM(B188),ALL!$B$1:$U$2738,2,FALSE))," ",VLOOKUP(TRIM(B188),ALL!$B$1:$U$2738,2,FALSE)))</f>
        <v/>
      </c>
      <c r="H188" s="124" t="str">
        <f>IF(ISBLANK(VLOOKUP(TRIM(B188),ALL!$B$1:$V$2738,4,FALSE)),"",IF(ISERROR(VLOOKUP(TRIM(B188),ALL!$B$1:$V$2738,4,FALSE))," ",VLOOKUP(TRIM(B188),ALL!$B$1:$V$2738,4,FALSE)))</f>
        <v xml:space="preserve"> </v>
      </c>
      <c r="I188" s="34" t="str">
        <f>IF(ISBLANK(VLOOKUP(TRIM(B188),ALL!$B$1:$V$2738,5,FALSE)),"",IF(ISERROR(VLOOKUP(TRIM(B188),ALL!$B$1:$V$2738,5,FALSE))," ",VLOOKUP(TRIM(B188),ALL!$B$1:$V$2738,5,FALSE)))</f>
        <v xml:space="preserve"> </v>
      </c>
      <c r="J188" s="34" t="str">
        <f>IF(ISBLANK(VLOOKUP(TRIM(B188),ALL!$B$1:$V$2738,6,FALSE)),"",IF(ISERROR(VLOOKUP(TRIM(B188),ALL!$B$1:$V$2738,6,FALSE))," ", VLOOKUP(TRIM(B188),ALL!$B$1:$V$2738,6,FALSE)))</f>
        <v xml:space="preserve"> </v>
      </c>
      <c r="K188" s="34" t="str">
        <f>IF(ISBLANK(VLOOKUP(TRIM(B188),ALL!$B$1:$V$2738,7,FALSE)),"",IF(ISERROR(VLOOKUP(TRIM(B188),ALL!$B$1:$V$2738,7,FALSE))," ",VLOOKUP(TRIM(B188),ALL!$B$1:$V$2738,7,FALSE)))</f>
        <v xml:space="preserve"> </v>
      </c>
      <c r="L188" s="34" t="str">
        <f>IF(ISBLANK(VLOOKUP(TRIM(B188),ALL!$B$1:$V$2738,8,FALSE)),"",IF(ISERROR(VLOOKUP(TRIM(B188),ALL!$B$1:$V$2738,8,FALSE))," ",VLOOKUP(TRIM(B188),ALL!$B$1:$V$2738,8,FALSE)))</f>
        <v xml:space="preserve"> </v>
      </c>
      <c r="M188" s="34" t="str">
        <f>IF(ISBLANK(VLOOKUP(TRIM(B188),ALL!$B$1:$V$2738,9,FALSE)),"",IF(ISERROR(VLOOKUP(TRIM(B188),ALL!$B$1:$V$2738,9,FALSE))," ",VLOOKUP(TRIM(B188),ALL!$B$1:$V$2738,9,FALSE)))</f>
        <v xml:space="preserve"> </v>
      </c>
      <c r="N188" s="34" t="str">
        <f>IF(ISBLANK(VLOOKUP(TRIM(B188),ALL!$B$1:$V$2738,10,FALSE)),"",IF(ISERROR(VLOOKUP(TRIM(B188),ALL!$B$1:$V$2738,10,FALSE))," ",VLOOKUP(TRIM(B188),ALL!$B$1:$V$2738,10,FALSE)))</f>
        <v xml:space="preserve"> </v>
      </c>
      <c r="O188" s="2"/>
    </row>
    <row r="189" spans="1:29">
      <c r="A189" s="34" t="str">
        <f>IF(ISERROR(VLOOKUP(TRIM(B189),ALL!$B$1:$U$2738,3,FALSE)),"(unc)",VLOOKUP(TRIM(B189),ALL!$B$1:$U$2738,3,FALSE))</f>
        <v>(unc)</v>
      </c>
      <c r="B189" s="99" t="s">
        <v>8984</v>
      </c>
      <c r="C189" s="10" t="s">
        <v>9439</v>
      </c>
      <c r="D189" s="224">
        <f>VLOOKUP(TRIM(B189),BirthdateDraft!$A$1:$M$9000,2,FALSE)</f>
        <v>0</v>
      </c>
      <c r="E189" s="203">
        <f>VLOOKUP(TRIM(B189),BirthdateDraft!$A$1:$M$9865,3,FALSE)</f>
        <v>0</v>
      </c>
      <c r="F189" s="209" t="s">
        <v>10836</v>
      </c>
      <c r="G189" s="34" t="str">
        <f>IF(ISERROR(VLOOKUP(TRIM(B189),ALL!$B$1:$U$2738,2,FALSE)),"",IF(ISERROR(VLOOKUP(TRIM(B189),ALL!$B$1:$U$2738,2,FALSE))," ",VLOOKUP(TRIM(B189),ALL!$B$1:$U$2738,2,FALSE)))</f>
        <v/>
      </c>
      <c r="H189" s="124" t="str">
        <f>IF(ISBLANK(VLOOKUP(TRIM(B189),ALL!$B$1:$V$2738,4,FALSE)),"",IF(ISERROR(VLOOKUP(TRIM(B189),ALL!$B$1:$V$2738,4,FALSE))," ",VLOOKUP(TRIM(B189),ALL!$B$1:$V$2738,4,FALSE)))</f>
        <v xml:space="preserve"> </v>
      </c>
      <c r="I189" s="34" t="str">
        <f>IF(ISBLANK(VLOOKUP(TRIM(B189),ALL!$B$1:$V$2738,5,FALSE)),"",IF(ISERROR(VLOOKUP(TRIM(B189),ALL!$B$1:$V$2738,5,FALSE))," ",VLOOKUP(TRIM(B189),ALL!$B$1:$V$2738,5,FALSE)))</f>
        <v xml:space="preserve"> </v>
      </c>
      <c r="J189" s="34" t="str">
        <f>IF(ISBLANK(VLOOKUP(TRIM(B189),ALL!$B$1:$V$2738,6,FALSE)),"",IF(ISERROR(VLOOKUP(TRIM(B189),ALL!$B$1:$V$2738,6,FALSE))," ", VLOOKUP(TRIM(B189),ALL!$B$1:$V$2738,6,FALSE)))</f>
        <v xml:space="preserve"> </v>
      </c>
      <c r="K189" s="34"/>
      <c r="L189" s="34"/>
      <c r="M189" s="34"/>
      <c r="N189" s="34"/>
      <c r="O189" s="2"/>
    </row>
    <row r="190" spans="1:29">
      <c r="A190" s="34" t="str">
        <f>IF(ISERROR(VLOOKUP(TRIM(B190),ALL!$B$1:$U$2738,3,FALSE)),"(unc)",VLOOKUP(TRIM(B190),ALL!$B$1:$U$2738,3,FALSE))</f>
        <v>(unc)</v>
      </c>
      <c r="B190" s="99" t="s">
        <v>6141</v>
      </c>
      <c r="C190" s="10" t="s">
        <v>9439</v>
      </c>
      <c r="D190" s="224">
        <f>VLOOKUP(TRIM(B190),BirthdateDraft!$A$1:$M$9000,2,FALSE)</f>
        <v>34121</v>
      </c>
      <c r="E190" s="203" t="str">
        <f>VLOOKUP(TRIM(B190),BirthdateDraft!$A$1:$M$9865,3,FALSE)</f>
        <v>15/3</v>
      </c>
      <c r="F190" s="209" t="s">
        <v>9747</v>
      </c>
      <c r="G190" s="34" t="str">
        <f>IF(ISERROR(VLOOKUP(TRIM(B190),ALL!$B$1:$U$2738,2,FALSE)),"",IF(ISERROR(VLOOKUP(TRIM(B190),ALL!$B$1:$U$2738,2,FALSE))," ",VLOOKUP(TRIM(B190),ALL!$B$1:$U$2738,2,FALSE)))</f>
        <v/>
      </c>
      <c r="H190" s="124" t="str">
        <f>IF(ISBLANK(VLOOKUP(TRIM(B190),ALL!$B$1:$V$2738,4,FALSE)),"",IF(ISERROR(VLOOKUP(TRIM(B190),ALL!$B$1:$V$2738,4,FALSE))," ",VLOOKUP(TRIM(B190),ALL!$B$1:$V$2738,4,FALSE)))</f>
        <v xml:space="preserve"> </v>
      </c>
      <c r="I190" s="34"/>
      <c r="J190" s="34"/>
      <c r="K190" s="34"/>
      <c r="L190" s="34" t="str">
        <f>IF(ISBLANK(VLOOKUP(TRIM(B190),ALL!$B$1:$V$2738,8,FALSE)),"",IF(ISERROR(VLOOKUP(TRIM(B190),ALL!$B$1:$V$2738,8,FALSE))," ",VLOOKUP(TRIM(B190),ALL!$B$1:$V$2738,8,FALSE)))</f>
        <v xml:space="preserve"> </v>
      </c>
      <c r="M190" s="34" t="str">
        <f>IF(ISBLANK(VLOOKUP(TRIM(B190),ALL!$B$1:$V$2738,9,FALSE)),"",IF(ISERROR(VLOOKUP(TRIM(B190),ALL!$B$1:$V$2738,9,FALSE))," ",VLOOKUP(TRIM(B190),ALL!$B$1:$V$2738,9,FALSE)))</f>
        <v xml:space="preserve"> </v>
      </c>
      <c r="N190" s="34" t="str">
        <f>IF(ISBLANK(VLOOKUP(TRIM(B190),ALL!$B$1:$V$2738,10,FALSE)),"",IF(ISERROR(VLOOKUP(TRIM(B190),ALL!$B$1:$V$2738,10,FALSE))," ",VLOOKUP(TRIM(B190),ALL!$B$1:$V$2738,10,FALSE)))</f>
        <v xml:space="preserve"> </v>
      </c>
      <c r="O190" s="2"/>
    </row>
    <row r="191" spans="1:29">
      <c r="A191" s="34" t="str">
        <f>IF(ISERROR(VLOOKUP(TRIM(B191),ALL!$B$1:$U$2738,3,FALSE)),"(unc)",VLOOKUP(TRIM(B191),ALL!$B$1:$U$2738,3,FALSE))</f>
        <v>DB ^</v>
      </c>
      <c r="B191" s="99" t="s">
        <v>4100</v>
      </c>
      <c r="C191" s="10" t="s">
        <v>9439</v>
      </c>
      <c r="D191" s="224">
        <f>VLOOKUP(TRIM(B191),BirthdateDraft!$A$1:$M$9000,2,FALSE)</f>
        <v>33278</v>
      </c>
      <c r="E191" s="203" t="str">
        <f>VLOOKUP(TRIM(B191),BirthdateDraft!$A$1:$M$9865,3,FALSE)</f>
        <v>13/3</v>
      </c>
      <c r="F191" s="209"/>
      <c r="G191" s="34" t="str">
        <f>IF(ISERROR(VLOOKUP(TRIM(B191),ALL!$B$1:$U$2738,2,FALSE)),"",IF(ISERROR(VLOOKUP(TRIM(B191),ALL!$B$1:$U$2738,2,FALSE))," ",VLOOKUP(TRIM(B191),ALL!$B$1:$U$2738,2,FALSE)))</f>
        <v>SFN</v>
      </c>
      <c r="H191" s="124" t="str">
        <f>IF(ISBLANK(VLOOKUP(TRIM(B191),ALL!$B$1:$V$2738,4,FALSE)),"",IF(ISERROR(VLOOKUP(TRIM(B191),ALL!$B$1:$V$2738,4,FALSE))," ",VLOOKUP(TRIM(B191),ALL!$B$1:$V$2738,4,FALSE)))</f>
        <v>0-0</v>
      </c>
      <c r="I191" s="34" t="str">
        <f>IF(ISBLANK(VLOOKUP(TRIM(B191),ALL!$B$1:$V$2738,5,FALSE)),"",IF(ISERROR(VLOOKUP(TRIM(B191),ALL!$B$1:$V$2738,5,FALSE))," ",VLOOKUP(TRIM(B191),ALL!$B$1:$V$2738,5,FALSE)))</f>
        <v/>
      </c>
      <c r="J191" s="34"/>
      <c r="K191" s="34"/>
      <c r="L191" s="34"/>
      <c r="M191" s="34"/>
      <c r="N191" s="34"/>
      <c r="O191" s="2"/>
      <c r="R191" s="2"/>
      <c r="S191" s="2"/>
      <c r="T191" s="2"/>
      <c r="AB191" s="3"/>
      <c r="AC191" s="3"/>
    </row>
    <row r="192" spans="1:29">
      <c r="A192" s="34" t="str">
        <f>IF(ISERROR(VLOOKUP(TRIM(B192),ALL!$B$1:$U$2738,3,FALSE)),"(unc)",VLOOKUP(TRIM(B192),ALL!$B$1:$U$2738,3,FALSE))</f>
        <v>(unc)</v>
      </c>
      <c r="B192" s="99" t="s">
        <v>6689</v>
      </c>
      <c r="C192" s="10" t="s">
        <v>3191</v>
      </c>
      <c r="D192" s="224">
        <f>VLOOKUP(TRIM(B192),BirthdateDraft!$A$1:$M$9000,2,FALSE)</f>
        <v>35097</v>
      </c>
      <c r="E192" s="203" t="str">
        <f>VLOOKUP(TRIM(B192),BirthdateDraft!$A$1:$M$9865,3,FALSE)</f>
        <v>18/1 (27)</v>
      </c>
      <c r="F192" s="209"/>
      <c r="G192" s="34" t="str">
        <f>IF(ISERROR(VLOOKUP(TRIM(B192),ALL!$B$1:$U$2738,2,FALSE)),"",IF(ISERROR(VLOOKUP(TRIM(B192),ALL!$B$1:$U$2738,2,FALSE))," ",VLOOKUP(TRIM(B192),ALL!$B$1:$U$2738,2,FALSE)))</f>
        <v/>
      </c>
      <c r="H192" s="124" t="str">
        <f>IF(ISBLANK(VLOOKUP(TRIM(B192),ALL!$B$1:$V$2738,11,FALSE)),"",IF(ISERROR(VLOOKUP(TRIM(B192),ALL!$B$1:$V$2738,11,FALSE))," ",VLOOKUP(TRIM(B192),ALL!$B$1:$V$2738,11,FALSE)))</f>
        <v xml:space="preserve"> </v>
      </c>
      <c r="I192" s="34" t="str">
        <f>IF(ISBLANK(VLOOKUP(TRIM(B192),ALL!$B$1:$V$2738,5,FALSE)),"",IF(ISERROR(VLOOKUP(TRIM(B192),ALL!$B$1:$V$2738,5,FALSE))," ",VLOOKUP(TRIM(B192),ALL!$B$1:$V$2738,5,FALSE)))</f>
        <v xml:space="preserve"> </v>
      </c>
      <c r="J192" s="34" t="str">
        <f>IF(ISBLANK(VLOOKUP(TRIM(B192),ALL!$B$1:$V$2738,6,FALSE)),"",IF(ISERROR(VLOOKUP(TRIM(B192),ALL!$B$1:$V$2738,6,FALSE))," ", VLOOKUP(TRIM(B192),ALL!$B$1:$V$2738,6,FALSE)))</f>
        <v xml:space="preserve"> </v>
      </c>
      <c r="K192" s="34" t="str">
        <f>IF(ISBLANK(VLOOKUP(TRIM(B192),ALL!$B$1:$V$2738,7,FALSE)),"",IF(ISERROR(VLOOKUP(TRIM(B192),ALL!$B$1:$V$2738,7,FALSE))," ",VLOOKUP(TRIM(B192),ALL!$B$1:$V$2738,7,FALSE)))</f>
        <v xml:space="preserve"> </v>
      </c>
      <c r="L192" s="34" t="str">
        <f>IF(ISBLANK(VLOOKUP(TRIM(B192),ALL!$B$1:$V$2738,8,FALSE)),"",IF(ISERROR(VLOOKUP(TRIM(B192),ALL!$B$1:$V$2738,8,FALSE))," ",VLOOKUP(TRIM(B192),ALL!$B$1:$V$2738,8,FALSE)))</f>
        <v xml:space="preserve"> </v>
      </c>
      <c r="M192" s="34" t="str">
        <f>IF(ISBLANK(VLOOKUP(TRIM(B192),ALL!$B$1:$V$2738,9,FALSE)),"",IF(ISERROR(VLOOKUP(TRIM(B192),ALL!$B$1:$V$2738,9,FALSE))," ",VLOOKUP(TRIM(B192),ALL!$B$1:$V$2738,9,FALSE)))</f>
        <v xml:space="preserve"> </v>
      </c>
      <c r="N192" s="34" t="str">
        <f>IF(ISBLANK(VLOOKUP(TRIM('ALL CUTS'!B521),ALL!$B$1:$V$2738,10,FALSE)),"",IF(ISERROR(VLOOKUP(TRIM('ALL CUTS'!B521),ALL!$B$1:$V$2738,10,FALSE))," ",VLOOKUP(TRIM('ALL CUTS'!B521),ALL!$B$1:$V$2738,10,FALSE)))</f>
        <v xml:space="preserve"> </v>
      </c>
      <c r="O192" s="32"/>
    </row>
    <row r="193" spans="1:15">
      <c r="A193" s="34" t="str">
        <f>IF(ISERROR(VLOOKUP(TRIM(B193),ALL!$B$1:$U$2738,3,FALSE)),"(unc)",VLOOKUP(TRIM(B193),ALL!$B$1:$U$2738,3,FALSE))</f>
        <v>(unc)</v>
      </c>
      <c r="B193" s="99" t="s">
        <v>9893</v>
      </c>
      <c r="C193" s="10" t="s">
        <v>3191</v>
      </c>
      <c r="D193" s="224" t="e">
        <f>VLOOKUP(TRIM(B193),BirthdateDraft!$A$1:$M$9000,2,FALSE)</f>
        <v>#N/A</v>
      </c>
      <c r="E193" s="203" t="e">
        <f>VLOOKUP(TRIM(B193),BirthdateDraft!$A$1:$M$9865,3,FALSE)</f>
        <v>#N/A</v>
      </c>
      <c r="F193" s="209" t="s">
        <v>8295</v>
      </c>
      <c r="G193" s="34" t="str">
        <f>IF(ISERROR(VLOOKUP(TRIM(B193),ALL!$B$1:$U$2738,2,FALSE)),"",IF(ISERROR(VLOOKUP(TRIM(B193),ALL!$B$1:$U$2738,2,FALSE))," ",VLOOKUP(TRIM(B193),ALL!$B$1:$U$2738,2,FALSE)))</f>
        <v/>
      </c>
      <c r="H193" s="124" t="str">
        <f>IF(ISBLANK(VLOOKUP(TRIM(B193),ALL!$B$1:$V$2738,11,FALSE)),"",IF(ISERROR(VLOOKUP(TRIM(B193),ALL!$B$1:$V$2738,11,FALSE))," ",VLOOKUP(TRIM(B193),ALL!$B$1:$V$2738,11,FALSE)))</f>
        <v xml:space="preserve"> </v>
      </c>
      <c r="I193" s="34" t="str">
        <f>IF(ISBLANK(VLOOKUP(TRIM(B193),ALL!$B$1:$V$2738,5,FALSE)),"",IF(ISERROR(VLOOKUP(TRIM(B193),ALL!$B$1:$V$2738,5,FALSE))," ",VLOOKUP(TRIM(B193),ALL!$B$1:$V$2738,5,FALSE)))</f>
        <v xml:space="preserve"> </v>
      </c>
      <c r="J193" s="34" t="str">
        <f>IF(ISBLANK(VLOOKUP(TRIM(B193),ALL!$B$1:$V$2738,6,FALSE)),"",IF(ISERROR(VLOOKUP(TRIM(B193),ALL!$B$1:$V$2738,6,FALSE))," ", VLOOKUP(TRIM(B193),ALL!$B$1:$V$2738,6,FALSE)))</f>
        <v xml:space="preserve"> </v>
      </c>
      <c r="K193" s="34" t="str">
        <f>IF(ISBLANK(VLOOKUP(TRIM(B193),ALL!$B$1:$V$2738,7,FALSE)),"",IF(ISERROR(VLOOKUP(TRIM(B193),ALL!$B$1:$V$2738,7,FALSE))," ",VLOOKUP(TRIM(B193),ALL!$B$1:$V$2738,7,FALSE)))</f>
        <v xml:space="preserve"> </v>
      </c>
      <c r="L193" s="34" t="str">
        <f>IF(ISBLANK(VLOOKUP(TRIM(B193),ALL!$B$1:$V$2738,8,FALSE)),"",IF(ISERROR(VLOOKUP(TRIM(B193),ALL!$B$1:$V$2738,8,FALSE))," ",VLOOKUP(TRIM(B193),ALL!$B$1:$V$2738,8,FALSE)))</f>
        <v xml:space="preserve"> </v>
      </c>
      <c r="M193" s="34" t="str">
        <f>IF(ISBLANK(VLOOKUP(TRIM(B193),ALL!$B$1:$V$2738,9,FALSE)),"",IF(ISERROR(VLOOKUP(TRIM(B193),ALL!$B$1:$V$2738,9,FALSE))," ",VLOOKUP(TRIM(B193),ALL!$B$1:$V$2738,9,FALSE)))</f>
        <v xml:space="preserve"> </v>
      </c>
      <c r="N193" s="34" t="str">
        <f>IF(ISBLANK(VLOOKUP(TRIM('ALL CUTS'!B522),ALL!$B$1:$V$2738,10,FALSE)),"",IF(ISERROR(VLOOKUP(TRIM('ALL CUTS'!B522),ALL!$B$1:$V$2738,10,FALSE))," ",VLOOKUP(TRIM('ALL CUTS'!B522),ALL!$B$1:$V$2738,10,FALSE)))</f>
        <v xml:space="preserve"> </v>
      </c>
      <c r="O193" s="32"/>
    </row>
    <row r="194" spans="1:15">
      <c r="A194" s="34" t="str">
        <f>IF(ISERROR(VLOOKUP(TRIM(B194),ALL!$B$1:$U$2738,3,FALSE)),"(unc)",VLOOKUP(TRIM(B194),ALL!$B$1:$U$2738,3,FALSE))</f>
        <v>TE BB</v>
      </c>
      <c r="B194" s="99" t="s">
        <v>9035</v>
      </c>
      <c r="C194" s="10" t="s">
        <v>3742</v>
      </c>
      <c r="D194" s="224">
        <f>VLOOKUP(TRIM(B194),BirthdateDraft!$A$1:$M$9000,2,FALSE)</f>
        <v>36161</v>
      </c>
      <c r="E194" s="203">
        <f>VLOOKUP(TRIM(B194),BirthdateDraft!$A$1:$M$9865,3,FALSE)</f>
        <v>0</v>
      </c>
      <c r="F194" s="209" t="s">
        <v>9792</v>
      </c>
      <c r="G194" s="34" t="str">
        <f>IF(ISERROR(VLOOKUP(TRIM(B194),ALL!$B$1:$U$2738,2,FALSE)),"",IF(ISERROR(VLOOKUP(TRIM(B194),ALL!$B$1:$U$2738,2,FALSE))," ",VLOOKUP(TRIM(B194),ALL!$B$1:$U$2738,2,FALSE)))</f>
        <v>DEN</v>
      </c>
      <c r="H194" s="124" t="str">
        <f>IF(ISBLANK(VLOOKUP(TRIM(B194),ALL!$B$1:$V$2738,11,FALSE)),"",IF(ISERROR(VLOOKUP(TRIM(B194),ALL!$B$1:$V$2738,11,FALSE))," ",VLOOKUP(TRIM(B194),ALL!$B$1:$V$2738,11,FALSE)))</f>
        <v>E</v>
      </c>
      <c r="I194" s="34"/>
      <c r="J194" s="34"/>
      <c r="K194" s="34"/>
      <c r="L194" s="34">
        <f>IF(ISBLANK(VLOOKUP(TRIM(B194),ALL!$B$1:$V$2738,8,FALSE)),"",IF(ISERROR(VLOOKUP(TRIM(B194),ALL!$B$1:$V$2738,8,FALSE))," ",VLOOKUP(TRIM(B194),ALL!$B$1:$V$2738,8,FALSE)))</f>
        <v>4</v>
      </c>
      <c r="M194" s="34" t="str">
        <f>IF(ISBLANK(VLOOKUP(TRIM(B194),ALL!$B$1:$V$2738,9,FALSE)),"",IF(ISERROR(VLOOKUP(TRIM(B194),ALL!$B$1:$V$2738,9,FALSE))," ",VLOOKUP(TRIM(B194),ALL!$B$1:$V$2738,9,FALSE)))</f>
        <v/>
      </c>
      <c r="N194" s="34">
        <f>IF(ISBLANK(VLOOKUP(TRIM(B194),ALL!$B$1:$V$2738,10,FALSE)),"",IF(ISERROR(VLOOKUP(TRIM(B194),ALL!$B$1:$V$2738,10,FALSE))," ",VLOOKUP(TRIM(B194),ALL!$B$1:$V$2738,10,FALSE)))</f>
        <v>0</v>
      </c>
      <c r="O194" s="32"/>
    </row>
    <row r="195" spans="1:15">
      <c r="A195" s="34" t="str">
        <f>IF(ISERROR(VLOOKUP(TRIM(B195),ALL!$B$1:$U$2738,3,FALSE)),"(unc)",VLOOKUP(TRIM(B195),ALL!$B$1:$U$2738,3,FALSE))</f>
        <v>TE BB</v>
      </c>
      <c r="B195" s="109" t="s">
        <v>9989</v>
      </c>
      <c r="C195" s="10" t="s">
        <v>3742</v>
      </c>
      <c r="D195" s="224">
        <f>VLOOKUP(TRIM(B195),BirthdateDraft!$A$1:$M$9000,2,FALSE)</f>
        <v>36201</v>
      </c>
      <c r="E195" s="203" t="str">
        <f>VLOOKUP(TRIM(B195),BirthdateDraft!$A$1:$M$9865,3,FALSE)</f>
        <v>22/4</v>
      </c>
      <c r="F195" s="209" t="s">
        <v>11899</v>
      </c>
      <c r="G195" s="34" t="str">
        <f>IF(ISERROR(VLOOKUP(TRIM(B195),ALL!$B$1:$U$2738,2,FALSE)),"",IF(ISERROR(VLOOKUP(TRIM(B195),ALL!$B$1:$U$2738,2,FALSE))," ",VLOOKUP(TRIM(B195),ALL!$B$1:$U$2738,2,FALSE)))</f>
        <v>BAA</v>
      </c>
      <c r="H195" s="124" t="str">
        <f>IF(ISBLANK(VLOOKUP(TRIM(B195),ALL!$B$1:$V$2738,11,FALSE)),"",IF(ISERROR(VLOOKUP(TRIM(B195),ALL!$B$1:$V$2738,11,FALSE))," ",VLOOKUP(TRIM(B195),ALL!$B$1:$V$2738,11,FALSE)))</f>
        <v>E</v>
      </c>
      <c r="I195" s="34"/>
      <c r="J195" s="34"/>
      <c r="K195" s="34"/>
      <c r="L195" s="34">
        <f>IF(ISBLANK(VLOOKUP(TRIM(B195),ALL!$B$1:$V$2738,8,FALSE)),"",IF(ISERROR(VLOOKUP(TRIM(B195),ALL!$B$1:$V$2738,8,FALSE))," ",VLOOKUP(TRIM(B195),ALL!$B$1:$V$2738,8,FALSE)))</f>
        <v>4</v>
      </c>
      <c r="M195" s="34" t="str">
        <f>IF(ISBLANK(VLOOKUP(TRIM(B195),ALL!$B$1:$V$2738,9,FALSE)),"",IF(ISERROR(VLOOKUP(TRIM(B195),ALL!$B$1:$V$2738,9,FALSE))," ",VLOOKUP(TRIM(B195),ALL!$B$1:$V$2738,9,FALSE)))</f>
        <v/>
      </c>
      <c r="N195" s="34">
        <f>IF(ISBLANK(VLOOKUP(TRIM(B195),ALL!$B$1:$V$2738,10,FALSE)),"",IF(ISERROR(VLOOKUP(TRIM(B195),ALL!$B$1:$V$2738,10,FALSE))," ",VLOOKUP(TRIM(B195),ALL!$B$1:$V$2738,10,FALSE)))</f>
        <v>0</v>
      </c>
      <c r="O195" s="32"/>
    </row>
    <row r="196" spans="1:15">
      <c r="A196" s="34" t="str">
        <f>IF(ISERROR(VLOOKUP(TRIM(B196),ALL!$B$1:$U$2738,3,FALSE)),"(unc)",VLOOKUP(TRIM(B196),ALL!$B$1:$U$2738,3,FALSE))</f>
        <v>(unc)</v>
      </c>
      <c r="B196" s="99" t="s">
        <v>2511</v>
      </c>
      <c r="C196" s="10" t="s">
        <v>3742</v>
      </c>
      <c r="D196" s="224">
        <f>VLOOKUP(TRIM(B196),BirthdateDraft!$A$1:$M$9000,2,FALSE)</f>
        <v>31747</v>
      </c>
      <c r="E196" s="203" t="str">
        <f>VLOOKUP(TRIM(B196),BirthdateDraft!$A$1:$M$9865,3,FALSE)</f>
        <v>08/2</v>
      </c>
      <c r="F196" s="209"/>
      <c r="G196" s="34" t="str">
        <f>IF(ISERROR(VLOOKUP(TRIM(B196),ALL!$B$1:$U$2738,2,FALSE)),"",IF(ISERROR(VLOOKUP(TRIM(B196),ALL!$B$1:$U$2738,2,FALSE))," ",VLOOKUP(TRIM(B196),ALL!$B$1:$U$2738,2,FALSE)))</f>
        <v/>
      </c>
      <c r="H196" s="124" t="str">
        <f>IF(ISBLANK(VLOOKUP(TRIM(B196),ALL!$B$1:$V$2738,11,FALSE)),"",IF(ISERROR(VLOOKUP(TRIM(B196),ALL!$B$1:$V$2738,11,FALSE))," ",VLOOKUP(TRIM(B196),ALL!$B$1:$V$2738,11,FALSE)))</f>
        <v xml:space="preserve"> </v>
      </c>
      <c r="I196" s="34" t="str">
        <f>IF(ISBLANK(VLOOKUP(TRIM(B196),ALL!$B$1:$V$2738,5,FALSE)),"",IF(ISERROR(VLOOKUP(TRIM(B196),ALL!$B$1:$V$2738,5,FALSE))," ",VLOOKUP(TRIM(B196),ALL!$B$1:$V$2738,5,FALSE)))</f>
        <v xml:space="preserve"> </v>
      </c>
      <c r="J196" s="34" t="str">
        <f>IF(ISBLANK(VLOOKUP(TRIM(B196),ALL!$B$1:$V$2738,6,FALSE)),"",IF(ISERROR(VLOOKUP(TRIM(B196),ALL!$B$1:$V$2738,6,FALSE))," ", VLOOKUP(TRIM(B196),ALL!$B$1:$V$2738,6,FALSE)))</f>
        <v xml:space="preserve"> </v>
      </c>
      <c r="K196" s="34" t="str">
        <f>IF(ISBLANK(VLOOKUP(TRIM(B196),ALL!$B$1:$V$2738,7,FALSE)),"",IF(ISERROR(VLOOKUP(TRIM(B196),ALL!$B$1:$V$2738,7,FALSE))," ",VLOOKUP(TRIM(B196),ALL!$B$1:$V$2738,7,FALSE)))</f>
        <v xml:space="preserve"> </v>
      </c>
      <c r="L196" s="34" t="str">
        <f>IF(ISBLANK(VLOOKUP(TRIM(B196),ALL!$B$1:$V$2738,8,FALSE)),"",IF(ISERROR(VLOOKUP(TRIM(B196),ALL!$B$1:$V$2738,8,FALSE))," ",VLOOKUP(TRIM(B196),ALL!$B$1:$V$2738,8,FALSE)))</f>
        <v xml:space="preserve"> </v>
      </c>
      <c r="M196" s="34" t="str">
        <f>IF(ISBLANK(VLOOKUP(TRIM(B196),ALL!$B$1:$V$2738,9,FALSE)),"",IF(ISERROR(VLOOKUP(TRIM(B196),ALL!$B$1:$V$2738,9,FALSE))," ",VLOOKUP(TRIM(B196),ALL!$B$1:$V$2738,9,FALSE)))</f>
        <v xml:space="preserve"> </v>
      </c>
      <c r="N196" s="34" t="str">
        <f>IF(ISBLANK(VLOOKUP(TRIM(B196),ALL!$B$1:$V$2738,10,FALSE)),"",IF(ISERROR(VLOOKUP(TRIM(B196),ALL!$B$1:$V$2738,10,FALSE))," ",VLOOKUP(TRIM(B196),ALL!$B$1:$V$2738,10,FALSE)))</f>
        <v xml:space="preserve"> </v>
      </c>
      <c r="O196" s="32"/>
    </row>
    <row r="197" spans="1:15">
      <c r="A197" s="34" t="str">
        <f>IF(ISERROR(VLOOKUP(TRIM(B197),ALL!$B$1:$U$2738,3,FALSE)),"(unc)",VLOOKUP(TRIM(B197),ALL!$B$1:$U$2738,3,FALSE))</f>
        <v>NDT $ End $</v>
      </c>
      <c r="B197" s="99" t="s">
        <v>5092</v>
      </c>
      <c r="C197" s="10" t="s">
        <v>3742</v>
      </c>
      <c r="D197" s="224">
        <f>VLOOKUP(TRIM(B197),BirthdateDraft!$A$1:$M$9000,2,FALSE)</f>
        <v>32675</v>
      </c>
      <c r="E197" s="203" t="str">
        <f>VLOOKUP(TRIM(B197),BirthdateDraft!$A$1:$M$9865,3,FALSE)</f>
        <v>12/FA</v>
      </c>
      <c r="F197" s="209"/>
      <c r="G197" s="34" t="str">
        <f>IF(ISERROR(VLOOKUP(TRIM(B197),ALL!$B$1:$U$2738,2,FALSE)),"",IF(ISERROR(VLOOKUP(TRIM(B197),ALL!$B$1:$U$2738,2,FALSE))," ",VLOOKUP(TRIM(B197),ALL!$B$1:$U$2738,2,FALSE)))</f>
        <v>LAA</v>
      </c>
      <c r="H197" s="124" t="str">
        <f>IF(ISBLANK(VLOOKUP(TRIM(B197),ALL!$B$1:$V$2738,4,FALSE)),"",IF(ISERROR(VLOOKUP(TRIM(B197),ALL!$B$1:$V$2738,4,FALSE))," ",VLOOKUP(TRIM(B197),ALL!$B$1:$V$2738,4,FALSE)))</f>
        <v>0</v>
      </c>
      <c r="I197" s="34" t="str">
        <f>IF(ISBLANK(VLOOKUP(TRIM(B197),ALL!$B$1:$V$2738,5,FALSE)),"",IF(ISERROR(VLOOKUP(TRIM(B197),ALL!$B$1:$V$2738,5,FALSE))," ",VLOOKUP(TRIM(B197),ALL!$B$1:$V$2738,5,FALSE)))</f>
        <v>0</v>
      </c>
      <c r="J197" s="34">
        <f>IF(ISBLANK(VLOOKUP(TRIM(B197),ALL!$B$1:$V$2738,6,FALSE)),"",IF(ISERROR(VLOOKUP(TRIM(B197),ALL!$B$1:$V$2738,6,FALSE))," ", VLOOKUP(TRIM(B197),ALL!$B$1:$V$2738,6,FALSE)))</f>
        <v>0</v>
      </c>
      <c r="K197" s="34" t="str">
        <f>IF(ISBLANK(VLOOKUP(TRIM(B197),ALL!$B$1:$V$2738,7,FALSE)),"",IF(ISERROR(VLOOKUP(TRIM(B197),ALL!$B$1:$V$2738,7,FALSE))," ",VLOOKUP(TRIM(B197),ALL!$B$1:$V$2738,7,FALSE)))</f>
        <v/>
      </c>
      <c r="L197" s="34" t="str">
        <f>IF(ISBLANK(VLOOKUP(TRIM(B197),ALL!$B$1:$V$2738,8,FALSE)),"",IF(ISERROR(VLOOKUP(TRIM(B197),ALL!$B$1:$V$2738,8,FALSE))," ",VLOOKUP(TRIM(B197),ALL!$B$1:$V$2738,8,FALSE)))</f>
        <v/>
      </c>
      <c r="M197" s="34" t="str">
        <f>IF(ISBLANK(VLOOKUP(TRIM(B197),ALL!$B$1:$V$2738,9,FALSE)),"",IF(ISERROR(VLOOKUP(TRIM(B197),ALL!$B$1:$V$2738,9,FALSE))," ",VLOOKUP(TRIM(B197),ALL!$B$1:$V$2738,9,FALSE)))</f>
        <v/>
      </c>
      <c r="N197" s="34" t="str">
        <f>IF(ISBLANK(VLOOKUP(TRIM(B197),ALL!$B$1:$V$2738,10,FALSE)),"",IF(ISERROR(VLOOKUP(TRIM(B197),ALL!$B$1:$V$2738,10,FALSE))," ",VLOOKUP(TRIM(B197),ALL!$B$1:$V$2738,10,FALSE)))</f>
        <v/>
      </c>
      <c r="O197" s="32"/>
    </row>
    <row r="198" spans="1:15">
      <c r="A198" s="34" t="str">
        <f>IF(ISERROR(VLOOKUP(TRIM(B198),ALL!$B$1:$U$2738,3,FALSE)),"(unc)",VLOOKUP(TRIM(B198),ALL!$B$1:$U$2738,3,FALSE))</f>
        <v>(unc)</v>
      </c>
      <c r="B198" s="99" t="s">
        <v>6179</v>
      </c>
      <c r="C198" s="10" t="s">
        <v>3742</v>
      </c>
      <c r="D198" s="224">
        <f>VLOOKUP(TRIM(B198),BirthdateDraft!$A$1:$M$9000,2,FALSE)</f>
        <v>34756</v>
      </c>
      <c r="E198" s="203" t="str">
        <f>VLOOKUP(TRIM(B198),BirthdateDraft!$A$1:$M$9865,3,FALSE)</f>
        <v>17/5</v>
      </c>
      <c r="F198" s="209"/>
      <c r="G198" s="34" t="str">
        <f>IF(ISERROR(VLOOKUP(TRIM(B198),ALL!$B$1:$U$2738,2,FALSE)),"",IF(ISERROR(VLOOKUP(TRIM(B198),ALL!$B$1:$U$2738,2,FALSE))," ",VLOOKUP(TRIM(B198),ALL!$B$1:$U$2738,2,FALSE)))</f>
        <v/>
      </c>
      <c r="H198" s="124" t="str">
        <f>IF(ISBLANK(VLOOKUP(TRIM(B198),ALL!$B$1:$V$2738,4,FALSE)),"",IF(ISERROR(VLOOKUP(TRIM(B198),ALL!$B$1:$V$2738,4,FALSE))," ",VLOOKUP(TRIM(B198),ALL!$B$1:$V$2738,4,FALSE)))</f>
        <v xml:space="preserve"> </v>
      </c>
      <c r="I198" s="34" t="str">
        <f>IF(ISBLANK(VLOOKUP(TRIM(B198),ALL!$B$1:$V$2738,5,FALSE)),"",IF(ISERROR(VLOOKUP(TRIM(B198),ALL!$B$1:$V$2738,5,FALSE))," ",VLOOKUP(TRIM(B198),ALL!$B$1:$V$2738,5,FALSE)))</f>
        <v xml:space="preserve"> </v>
      </c>
      <c r="J198" s="34" t="str">
        <f>IF(ISBLANK(VLOOKUP(TRIM(B198),ALL!$B$1:$V$2738,6,FALSE)),"",IF(ISERROR(VLOOKUP(TRIM(B198),ALL!$B$1:$V$2738,6,FALSE))," ", VLOOKUP(TRIM(B198),ALL!$B$1:$V$2738,6,FALSE)))</f>
        <v xml:space="preserve"> </v>
      </c>
      <c r="K198" s="34" t="str">
        <f>IF(ISBLANK(VLOOKUP(TRIM(B198),ALL!$B$1:$V$2738,7,FALSE)),"",IF(ISERROR(VLOOKUP(TRIM(B198),ALL!$B$1:$V$2738,7,FALSE))," ",VLOOKUP(TRIM(B198),ALL!$B$1:$V$2738,7,FALSE)))</f>
        <v xml:space="preserve"> </v>
      </c>
      <c r="L198" s="34" t="str">
        <f>IF(ISBLANK(VLOOKUP(TRIM(B198),ALL!$B$1:$V$2738,8,FALSE)),"",IF(ISERROR(VLOOKUP(TRIM(B198),ALL!$B$1:$V$2738,8,FALSE))," ",VLOOKUP(TRIM(B198),ALL!$B$1:$V$2738,8,FALSE)))</f>
        <v xml:space="preserve"> </v>
      </c>
      <c r="M198" s="34" t="str">
        <f>IF(ISBLANK(VLOOKUP(TRIM(B198),ALL!$B$1:$V$2738,9,FALSE)),"",IF(ISERROR(VLOOKUP(TRIM(B198),ALL!$B$1:$V$2738,9,FALSE))," ",VLOOKUP(TRIM(B198),ALL!$B$1:$V$2738,9,FALSE)))</f>
        <v xml:space="preserve"> </v>
      </c>
      <c r="N198" s="34" t="str">
        <f>IF(ISBLANK(VLOOKUP(TRIM(B198),ALL!$B$1:$V$2738,10,FALSE)),"",IF(ISERROR(VLOOKUP(TRIM(B198),ALL!$B$1:$V$2738,10,FALSE))," ",VLOOKUP(TRIM(B198),ALL!$B$1:$V$2738,10,FALSE)))</f>
        <v xml:space="preserve"> </v>
      </c>
      <c r="O198" s="32"/>
    </row>
    <row r="199" spans="1:15">
      <c r="A199" s="34" t="str">
        <f>IF(ISERROR(VLOOKUP(TRIM(B199),ALL!$B$1:$U$2738,3,FALSE)),"(unc)",VLOOKUP(TRIM(B199),ALL!$B$1:$U$2738,3,FALSE))</f>
        <v>(unc)</v>
      </c>
      <c r="B199" s="99" t="s">
        <v>750</v>
      </c>
      <c r="C199" s="10" t="s">
        <v>3742</v>
      </c>
      <c r="D199" s="224">
        <f>VLOOKUP(TRIM(B199),BirthdateDraft!$A$1:$M$9000,2,FALSE)</f>
        <v>32529</v>
      </c>
      <c r="E199" s="203" t="str">
        <f>VLOOKUP(TRIM(B199),BirthdateDraft!$A$1:$M$9865,3,FALSE)</f>
        <v>11/3</v>
      </c>
      <c r="F199" s="209"/>
      <c r="G199" s="34" t="str">
        <f>IF(ISERROR(VLOOKUP(TRIM(B199),ALL!$B$1:$U$2738,2,FALSE)),"",IF(ISERROR(VLOOKUP(TRIM(B199),ALL!$B$1:$U$2738,2,FALSE))," ",VLOOKUP(TRIM(B199),ALL!$B$1:$U$2738,2,FALSE)))</f>
        <v/>
      </c>
      <c r="H199" s="124" t="str">
        <f>IF(ISBLANK(VLOOKUP(TRIM(B199),ALL!$B$1:$V$2738,4,FALSE)),"",IF(ISERROR(VLOOKUP(TRIM(B199),ALL!$B$1:$V$2738,4,FALSE))," ",VLOOKUP(TRIM(B199),ALL!$B$1:$V$2738,4,FALSE)))</f>
        <v xml:space="preserve"> </v>
      </c>
      <c r="I199" s="34" t="str">
        <f>IF(ISBLANK(VLOOKUP(TRIM(B199),ALL!$B$1:$V$2738,5,FALSE)),"",IF(ISERROR(VLOOKUP(TRIM(B199),ALL!$B$1:$V$2738,5,FALSE))," ",VLOOKUP(TRIM(B199),ALL!$B$1:$V$2738,5,FALSE)))</f>
        <v xml:space="preserve"> </v>
      </c>
      <c r="J199" s="34" t="str">
        <f>IF(ISBLANK(VLOOKUP(TRIM(B199),ALL!$B$1:$V$2738,6,FALSE)),"",IF(ISERROR(VLOOKUP(TRIM(B199),ALL!$B$1:$V$2738,6,FALSE))," ", VLOOKUP(TRIM(B199),ALL!$B$1:$V$2738,6,FALSE)))</f>
        <v xml:space="preserve"> </v>
      </c>
      <c r="K199" s="34"/>
      <c r="L199" s="34" t="str">
        <f>IF(ISBLANK(VLOOKUP(TRIM(B199),ALL!$B$1:$V$2738,8,FALSE)),"",IF(ISERROR(VLOOKUP(TRIM(B199),ALL!$B$1:$V$2738,8,FALSE))," ",VLOOKUP(TRIM(B199),ALL!$B$1:$V$2738,8,FALSE)))</f>
        <v xml:space="preserve"> </v>
      </c>
      <c r="M199" s="34" t="str">
        <f>IF(ISBLANK(VLOOKUP(TRIM(B199),ALL!$B$1:$V$2738,9,FALSE)),"",IF(ISERROR(VLOOKUP(TRIM(B199),ALL!$B$1:$V$2738,9,FALSE))," ",VLOOKUP(TRIM(B199),ALL!$B$1:$V$2738,9,FALSE)))</f>
        <v xml:space="preserve"> </v>
      </c>
      <c r="N199" s="34" t="str">
        <f>IF(ISBLANK(VLOOKUP(TRIM(B199),ALL!$B$1:$V$2738,10,FALSE)),"",IF(ISERROR(VLOOKUP(TRIM(B199),ALL!$B$1:$V$2738,10,FALSE))," ",VLOOKUP(TRIM(B199),ALL!$B$1:$V$2738,10,FALSE)))</f>
        <v xml:space="preserve"> </v>
      </c>
      <c r="O199" s="32"/>
    </row>
    <row r="200" spans="1:15">
      <c r="A200" s="34" t="str">
        <f>IF(ISERROR(VLOOKUP(TRIM(B200),ALL!$B$1:$U$2738,3,FALSE)),"(unc)",VLOOKUP(TRIM(B200),ALL!$B$1:$U$2738,3,FALSE))</f>
        <v>(unc)</v>
      </c>
      <c r="B200" s="99" t="s">
        <v>2114</v>
      </c>
      <c r="C200" s="10" t="s">
        <v>3191</v>
      </c>
      <c r="D200" s="224">
        <f>VLOOKUP(TRIM(B200),BirthdateDraft!$A$1:$M$9000,2,FALSE)</f>
        <v>32002</v>
      </c>
      <c r="E200" s="203" t="str">
        <f>VLOOKUP(TRIM(B200),BirthdateDraft!$A$1:$M$9865,3,FALSE)</f>
        <v>10/1 (27)</v>
      </c>
      <c r="F200" s="209"/>
      <c r="G200" s="34" t="str">
        <f>IF(ISERROR(VLOOKUP(TRIM(B200),ALL!$B$1:$U$2738,2,FALSE)),"",IF(ISERROR(VLOOKUP(TRIM(B200),ALL!$B$1:$U$2738,2,FALSE))," ",VLOOKUP(TRIM(B200),ALL!$B$1:$U$2738,2,FALSE)))</f>
        <v/>
      </c>
      <c r="H200" s="124" t="str">
        <f>IF(ISBLANK(VLOOKUP(TRIM(B200),ALL!$B$1:$V$2738,4,FALSE)),"",IF(ISERROR(VLOOKUP(TRIM(B200),ALL!$B$1:$V$2738,4,FALSE))," ",VLOOKUP(TRIM(B200),ALL!$B$1:$V$2738,4,FALSE)))</f>
        <v xml:space="preserve"> </v>
      </c>
      <c r="I200" s="34" t="str">
        <f>IF(ISBLANK(VLOOKUP(TRIM(B200),ALL!$B$1:$V$2738,5,FALSE)),"",IF(ISERROR(VLOOKUP(TRIM(B200),ALL!$B$1:$V$2738,5,FALSE))," ",VLOOKUP(TRIM(B200),ALL!$B$1:$V$2738,5,FALSE)))</f>
        <v xml:space="preserve"> </v>
      </c>
      <c r="J200" s="34" t="str">
        <f>IF(ISBLANK(VLOOKUP(TRIM(B200),ALL!$B$1:$V$2738,6,FALSE)),"",IF(ISERROR(VLOOKUP(TRIM(B200),ALL!$B$1:$V$2738,6,FALSE))," ", VLOOKUP(TRIM(B200),ALL!$B$1:$V$2738,6,FALSE)))</f>
        <v xml:space="preserve"> </v>
      </c>
      <c r="K200" s="34" t="str">
        <f>IF(ISBLANK(VLOOKUP(TRIM(B200),ALL!$B$1:$V$2738,7,FALSE)),"",IF(ISERROR(VLOOKUP(TRIM(B200),ALL!$B$1:$V$2738,7,FALSE))," ",VLOOKUP(TRIM(B200),ALL!$B$1:$V$2738,7,FALSE)))</f>
        <v xml:space="preserve"> </v>
      </c>
      <c r="L200" s="34" t="str">
        <f>IF(ISBLANK(VLOOKUP(TRIM(B200),ALL!$B$1:$V$2738,8,FALSE)),"",IF(ISERROR(VLOOKUP(TRIM(B200),ALL!$B$1:$V$2738,8,FALSE))," ",VLOOKUP(TRIM(B200),ALL!$B$1:$V$2738,8,FALSE)))</f>
        <v xml:space="preserve"> </v>
      </c>
      <c r="M200" s="34" t="str">
        <f>IF(ISBLANK(VLOOKUP(TRIM(B200),ALL!$B$1:$V$2738,9,FALSE)),"",IF(ISERROR(VLOOKUP(TRIM(B200),ALL!$B$1:$V$2738,9,FALSE))," ",VLOOKUP(TRIM(B200),ALL!$B$1:$V$2738,9,FALSE)))</f>
        <v xml:space="preserve"> </v>
      </c>
      <c r="N200" s="34" t="str">
        <f>IF(ISBLANK(VLOOKUP(TRIM(B200),ALL!$B$1:$V$2738,10,FALSE)),"",IF(ISERROR(VLOOKUP(TRIM(B200),ALL!$B$1:$V$2738,10,FALSE))," ",VLOOKUP(TRIM(B200),ALL!$B$1:$V$2738,10,FALSE)))</f>
        <v xml:space="preserve"> </v>
      </c>
      <c r="O200" s="32"/>
    </row>
    <row r="201" spans="1:15">
      <c r="A201" s="34" t="str">
        <f>IF(ISERROR(VLOOKUP(TRIM(B201),ALL!$B$1:$U$2738,3,FALSE)),"(unc)",VLOOKUP(TRIM(B201),ALL!$B$1:$U$2738,3,FALSE))</f>
        <v>(unc)</v>
      </c>
      <c r="B201" s="99" t="s">
        <v>5511</v>
      </c>
      <c r="C201" s="10" t="s">
        <v>3742</v>
      </c>
      <c r="D201" s="224">
        <f>VLOOKUP(TRIM(B201),BirthdateDraft!$A$1:$M$9000,2,FALSE)</f>
        <v>34318</v>
      </c>
      <c r="E201" s="203" t="str">
        <f>VLOOKUP(TRIM(B201),BirthdateDraft!$A$1:$M$9865,3,FALSE)</f>
        <v>16/6</v>
      </c>
      <c r="F201" s="209"/>
      <c r="G201" s="34" t="str">
        <f>IF(ISERROR(VLOOKUP(TRIM(B201),ALL!$B$1:$U$2738,2,FALSE)),"",IF(ISERROR(VLOOKUP(TRIM(B201),ALL!$B$1:$U$2738,2,FALSE))," ",VLOOKUP(TRIM(B201),ALL!$B$1:$U$2738,2,FALSE)))</f>
        <v/>
      </c>
      <c r="H201" s="124" t="str">
        <f>IF(ISBLANK(VLOOKUP(TRIM(B201),ALL!$B$1:$V$2738,4,FALSE)),"",IF(ISERROR(VLOOKUP(TRIM(B201),ALL!$B$1:$V$2738,4,FALSE))," ",VLOOKUP(TRIM(B201),ALL!$B$1:$V$2738,4,FALSE)))</f>
        <v xml:space="preserve"> </v>
      </c>
      <c r="I201" s="34" t="str">
        <f>IF(ISBLANK(VLOOKUP(TRIM(B201),ALL!$B$1:$V$2738,5,FALSE)),"",IF(ISERROR(VLOOKUP(TRIM(B201),ALL!$B$1:$V$2738,5,FALSE))," ",VLOOKUP(TRIM(B201),ALL!$B$1:$V$2738,5,FALSE)))</f>
        <v xml:space="preserve"> </v>
      </c>
      <c r="J201" s="34" t="str">
        <f>IF(ISBLANK(VLOOKUP(TRIM(B201),ALL!$B$1:$V$2738,6,FALSE)),"",IF(ISERROR(VLOOKUP(TRIM(B201),ALL!$B$1:$V$2738,6,FALSE))," ", VLOOKUP(TRIM(B201),ALL!$B$1:$V$2738,6,FALSE)))</f>
        <v xml:space="preserve"> </v>
      </c>
      <c r="K201" s="34" t="str">
        <f>IF(ISBLANK(VLOOKUP(TRIM(B201),ALL!$B$1:$V$2738,7,FALSE)),"",IF(ISERROR(VLOOKUP(TRIM(B201),ALL!$B$1:$V$2738,7,FALSE))," ",VLOOKUP(TRIM(B201),ALL!$B$1:$V$2738,7,FALSE)))</f>
        <v xml:space="preserve"> </v>
      </c>
      <c r="L201" s="34" t="str">
        <f>IF(ISBLANK(VLOOKUP(TRIM(B201),ALL!$B$1:$V$2738,8,FALSE)),"",IF(ISERROR(VLOOKUP(TRIM(B201),ALL!$B$1:$V$2738,8,FALSE))," ",VLOOKUP(TRIM(B201),ALL!$B$1:$V$2738,8,FALSE)))</f>
        <v xml:space="preserve"> </v>
      </c>
      <c r="M201" s="34" t="str">
        <f>IF(ISBLANK(VLOOKUP(TRIM(B201),ALL!$B$1:$V$2738,9,FALSE)),"",IF(ISERROR(VLOOKUP(TRIM(B201),ALL!$B$1:$V$2738,9,FALSE))," ",VLOOKUP(TRIM(B201),ALL!$B$1:$V$2738,9,FALSE)))</f>
        <v xml:space="preserve"> </v>
      </c>
      <c r="N201" s="34" t="str">
        <f>IF(ISBLANK(VLOOKUP(TRIM(B201),ALL!$B$1:$V$2738,10,FALSE)),"",IF(ISERROR(VLOOKUP(TRIM(B201),ALL!$B$1:$V$2738,10,FALSE))," ",VLOOKUP(TRIM(B201),ALL!$B$1:$V$2738,10,FALSE)))</f>
        <v xml:space="preserve"> </v>
      </c>
      <c r="O201" s="32"/>
    </row>
    <row r="202" spans="1:15">
      <c r="A202" s="34" t="str">
        <f>IF(ISERROR(VLOOKUP(TRIM(B202),ALL!$B$1:$U$2738,3,FALSE)),"(unc)",VLOOKUP(TRIM(B202),ALL!$B$1:$U$2738,3,FALSE))</f>
        <v>(unc)</v>
      </c>
      <c r="B202" s="99" t="s">
        <v>10296</v>
      </c>
      <c r="C202" s="10" t="s">
        <v>3191</v>
      </c>
      <c r="D202" s="224">
        <f>VLOOKUP(TRIM(B202),BirthdateDraft!$A$1:$M$9000,2,FALSE)</f>
        <v>35561</v>
      </c>
      <c r="E202" s="203" t="str">
        <f>VLOOKUP(TRIM(B202),BirthdateDraft!$A$1:$M$9865,3,FALSE)</f>
        <v>22/3</v>
      </c>
      <c r="F202" s="209"/>
      <c r="G202" s="34" t="str">
        <f>IF(ISERROR(VLOOKUP(TRIM(B202),ALL!$B$1:$U$2738,2,FALSE)),"",IF(ISERROR(VLOOKUP(TRIM(B202),ALL!$B$1:$U$2738,2,FALSE))," ",VLOOKUP(TRIM(B202),ALL!$B$1:$U$2738,2,FALSE)))</f>
        <v/>
      </c>
      <c r="H202" s="124"/>
      <c r="I202" s="34"/>
      <c r="J202" s="34"/>
      <c r="K202" s="34"/>
      <c r="L202" s="34"/>
      <c r="M202" s="34"/>
      <c r="N202" s="34"/>
      <c r="O202" s="32"/>
    </row>
    <row r="203" spans="1:15">
      <c r="A203" s="34" t="str">
        <f>IF(ISERROR(VLOOKUP(TRIM(B203),ALL!$B$1:$U$2738,3,FALSE)),"(unc)",VLOOKUP(TRIM(B203),ALL!$B$1:$U$2738,3,FALSE))</f>
        <v>(unc)</v>
      </c>
      <c r="B203" s="99" t="s">
        <v>2599</v>
      </c>
      <c r="C203" s="10" t="s">
        <v>3191</v>
      </c>
      <c r="D203" s="224">
        <f>VLOOKUP(TRIM(B203),BirthdateDraft!$A$1:$M$9000,2,FALSE)</f>
        <v>31674</v>
      </c>
      <c r="E203" s="203" t="str">
        <f>VLOOKUP(TRIM(B203),BirthdateDraft!$A$1:$M$9865,3,FALSE)</f>
        <v>09/7</v>
      </c>
      <c r="F203" s="209"/>
      <c r="G203" s="34" t="str">
        <f>IF(ISERROR(VLOOKUP(TRIM(B203),ALL!$B$1:$U$2738,2,FALSE)),"",IF(ISERROR(VLOOKUP(TRIM(B203),ALL!$B$1:$U$2738,2,FALSE))," ",VLOOKUP(TRIM(B203),ALL!$B$1:$U$2738,2,FALSE)))</f>
        <v/>
      </c>
      <c r="H203" s="124"/>
      <c r="I203" s="34"/>
      <c r="J203" s="34"/>
      <c r="K203" s="34"/>
      <c r="L203" s="34" t="str">
        <f>IF(ISBLANK(VLOOKUP(TRIM(B203),ALL!$B$1:$V$2738,8,FALSE)),"",IF(ISERROR(VLOOKUP(TRIM(B203),ALL!$B$1:$V$2738,8,FALSE))," ",VLOOKUP(TRIM(B203),ALL!$B$1:$V$2738,8,FALSE)))</f>
        <v xml:space="preserve"> </v>
      </c>
      <c r="M203" s="34" t="str">
        <f>IF(ISBLANK(VLOOKUP(TRIM(B203),ALL!$B$1:$V$2738,9,FALSE)),"",IF(ISERROR(VLOOKUP(TRIM(B203),ALL!$B$1:$V$2738,9,FALSE))," ",VLOOKUP(TRIM(B203),ALL!$B$1:$V$2738,9,FALSE)))</f>
        <v xml:space="preserve"> </v>
      </c>
      <c r="N203" s="34" t="str">
        <f>IF(ISBLANK(VLOOKUP(TRIM(B203),ALL!$B$1:$V$2738,10,FALSE)),"",IF(ISERROR(VLOOKUP(TRIM(B203),ALL!$B$1:$V$2738,10,FALSE))," ",VLOOKUP(TRIM(B203),ALL!$B$1:$V$2738,10,FALSE)))</f>
        <v xml:space="preserve"> </v>
      </c>
      <c r="O203" s="32"/>
    </row>
    <row r="204" spans="1:15">
      <c r="A204" s="34" t="str">
        <f>IF(ISERROR(VLOOKUP(TRIM(B204),ALL!$B$1:$U$2738,3,FALSE)),"(unc)",VLOOKUP(TRIM(B204),ALL!$B$1:$U$2738,3,FALSE))</f>
        <v>DB ^</v>
      </c>
      <c r="B204" s="99" t="s">
        <v>7930</v>
      </c>
      <c r="C204" s="10" t="s">
        <v>3191</v>
      </c>
      <c r="D204" s="224">
        <f>VLOOKUP(TRIM(B204),BirthdateDraft!$A$1:$M$9000,2,FALSE)</f>
        <v>35346</v>
      </c>
      <c r="E204" s="203" t="str">
        <f>VLOOKUP(TRIM(B204),BirthdateDraft!$A$1:$M$9865,3,FALSE)</f>
        <v>19/6</v>
      </c>
      <c r="F204" s="209" t="s">
        <v>10697</v>
      </c>
      <c r="G204" s="34" t="str">
        <f>IF(ISERROR(VLOOKUP(TRIM(B204),ALL!$B$1:$U$2738,2,FALSE)),"",IF(ISERROR(VLOOKUP(TRIM(B204),ALL!$B$1:$U$2738,2,FALSE))," ",VLOOKUP(TRIM(B204),ALL!$B$1:$U$2738,2,FALSE)))</f>
        <v>LAN</v>
      </c>
      <c r="H204" s="124" t="str">
        <f>IF(ISBLANK(VLOOKUP(TRIM(B204),ALL!$B$1:$V$2738,4,FALSE)),"",IF(ISERROR(VLOOKUP(TRIM(B204),ALL!$B$1:$V$2738,4,FALSE))," ",VLOOKUP(TRIM(B204),ALL!$B$1:$V$2738,4,FALSE)))</f>
        <v>0-0</v>
      </c>
      <c r="I204" s="34"/>
      <c r="J204" s="34"/>
      <c r="K204" s="34"/>
      <c r="L204" s="34" t="str">
        <f>IF(ISBLANK(VLOOKUP(TRIM('2024 Cuts'!B199),ALL!$B$1:$V$2738,8,FALSE)),"",IF(ISERROR(VLOOKUP(TRIM('2024 Cuts'!B199),ALL!$B$1:$V$2738,8,FALSE))," ",VLOOKUP(TRIM('2024 Cuts'!B199),ALL!$B$1:$V$2738,8,FALSE)))</f>
        <v xml:space="preserve"> </v>
      </c>
      <c r="M204" s="34"/>
      <c r="N204" s="34"/>
    </row>
    <row r="205" spans="1:15">
      <c r="A205" s="34" t="str">
        <f>IF(ISERROR(VLOOKUP(TRIM(B205),ALL!$B$1:$U$2738,3,FALSE)),"(unc)",VLOOKUP(TRIM(B205),ALL!$B$1:$U$2738,3,FALSE))</f>
        <v>S ^ OLB</v>
      </c>
      <c r="B205" s="99" t="s">
        <v>5010</v>
      </c>
      <c r="C205" s="10" t="s">
        <v>3191</v>
      </c>
      <c r="D205" s="224">
        <f>VLOOKUP(TRIM(B205),BirthdateDraft!$A$1:$M$9000,2,FALSE)</f>
        <v>34088</v>
      </c>
      <c r="E205" s="203" t="str">
        <f>VLOOKUP(TRIM(B205),BirthdateDraft!$A$1:$M$9865,3,FALSE)</f>
        <v>15/5</v>
      </c>
      <c r="F205" s="209"/>
      <c r="G205" s="34" t="str">
        <f>IF(ISERROR(VLOOKUP(TRIM(B205),ALL!$B$1:$U$2738,2,FALSE)),"",IF(ISERROR(VLOOKUP(TRIM(B205),ALL!$B$1:$U$2738,2,FALSE))," ",VLOOKUP(TRIM(B205),ALL!$B$1:$U$2738,2,FALSE)))</f>
        <v>HOA</v>
      </c>
      <c r="H205" s="124" t="str">
        <f>IF(ISBLANK(VLOOKUP(TRIM(B205),ALL!$B$1:$V$2738,4,FALSE)),"",IF(ISERROR(VLOOKUP(TRIM(B205),ALL!$B$1:$V$2738,4,FALSE))," ",VLOOKUP(TRIM(B205),ALL!$B$1:$V$2738,4,FALSE)))</f>
        <v>0-4</v>
      </c>
      <c r="I205" s="34" t="str">
        <f>IF(ISBLANK(VLOOKUP(TRIM(B205),ALL!$B$1:$V$2738,5,FALSE)),"",IF(ISERROR(VLOOKUP(TRIM(B205),ALL!$B$1:$V$2738,5,FALSE))," ",VLOOKUP(TRIM(B205),ALL!$B$1:$V$2738,5,FALSE)))</f>
        <v>0-4</v>
      </c>
      <c r="J205" s="34" t="str">
        <f>IF(ISBLANK(VLOOKUP(TRIM(B205),ALL!$B$1:$V$2738,6,FALSE)),"",IF(ISERROR(VLOOKUP(TRIM(B205),ALL!$B$1:$V$2738,6,FALSE))," ", VLOOKUP(TRIM(B205),ALL!$B$1:$V$2738,6,FALSE)))</f>
        <v/>
      </c>
      <c r="K205" s="34" t="str">
        <f>IF(ISBLANK(VLOOKUP(TRIM(B205),ALL!$B$1:$V$2738,7,FALSE)),"",IF(ISERROR(VLOOKUP(TRIM(B205),ALL!$B$1:$V$2738,7,FALSE))," ",VLOOKUP(TRIM(B205),ALL!$B$1:$V$2738,7,FALSE)))</f>
        <v/>
      </c>
      <c r="L205" s="34" t="str">
        <f>IF(ISBLANK(VLOOKUP(TRIM(B205),ALL!$B$1:$V$2738,8,FALSE)),"",IF(ISERROR(VLOOKUP(TRIM(B205),ALL!$B$1:$V$2738,8,FALSE))," ",VLOOKUP(TRIM(B205),ALL!$B$1:$V$2738,8,FALSE)))</f>
        <v/>
      </c>
      <c r="M205" s="34" t="str">
        <f>IF(ISBLANK(VLOOKUP(TRIM(B205),ALL!$B$1:$V$2738,9,FALSE)),"",IF(ISERROR(VLOOKUP(TRIM(B205),ALL!$B$1:$V$2738,9,FALSE))," ",VLOOKUP(TRIM(B205),ALL!$B$1:$V$2738,9,FALSE)))</f>
        <v/>
      </c>
      <c r="N205" s="34" t="str">
        <f>IF(ISBLANK(VLOOKUP(TRIM(B205),ALL!$B$1:$V$2738,10,FALSE)),"",IF(ISERROR(VLOOKUP(TRIM(B205),ALL!$B$1:$V$2738,10,FALSE))," ",VLOOKUP(TRIM(B205),ALL!$B$1:$V$2738,10,FALSE)))</f>
        <v/>
      </c>
      <c r="O205" s="32"/>
    </row>
    <row r="206" spans="1:15">
      <c r="A206" s="34" t="str">
        <f>IF(ISERROR(VLOOKUP(TRIM(B206),ALL!$B$1:$U$2738,3,FALSE)),"(unc)",VLOOKUP(TRIM(B206),ALL!$B$1:$U$2738,3,FALSE))</f>
        <v>(unc)</v>
      </c>
      <c r="B206" s="99" t="s">
        <v>5668</v>
      </c>
      <c r="C206" s="10" t="s">
        <v>6314</v>
      </c>
      <c r="D206" s="224">
        <f>VLOOKUP(TRIM(B206),BirthdateDraft!$A$1:$M$9000,2,FALSE)</f>
        <v>34010</v>
      </c>
      <c r="E206" s="203" t="str">
        <f>VLOOKUP(TRIM(B206),BirthdateDraft!$A$1:$M$9865,3,FALSE)</f>
        <v>16/2</v>
      </c>
      <c r="F206" s="209"/>
      <c r="G206" s="34" t="str">
        <f>IF(ISERROR(VLOOKUP(TRIM(B206),ALL!$B$1:$U$2738,2,FALSE)),"",IF(ISERROR(VLOOKUP(TRIM(B206),ALL!$B$1:$U$2738,2,FALSE))," ",VLOOKUP(TRIM(B206),ALL!$B$1:$U$2738,2,FALSE)))</f>
        <v/>
      </c>
      <c r="H206" s="124" t="str">
        <f>IF(ISBLANK(VLOOKUP(TRIM(B206),ALL!$B$1:$V$2738,11,FALSE)),"",IF(ISERROR(VLOOKUP(TRIM(B206),ALL!$B$1:$V$2738,11,FALSE))," ",VLOOKUP(TRIM(B206),ALL!$B$1:$V$2738,11,FALSE)))</f>
        <v xml:space="preserve"> </v>
      </c>
      <c r="I206" s="34" t="str">
        <f>IF(ISBLANK(VLOOKUP(TRIM(B206),ALL!$B$1:$V$2738,5,FALSE)),"",IF(ISERROR(VLOOKUP(TRIM(B206),ALL!$B$1:$V$2738,5,FALSE))," ",VLOOKUP(TRIM(B206),ALL!$B$1:$V$2738,5,FALSE)))</f>
        <v xml:space="preserve"> </v>
      </c>
      <c r="J206" s="34" t="str">
        <f>IF(ISBLANK(VLOOKUP(TRIM(B206),ALL!$B$1:$V$2738,6,FALSE)),"",IF(ISERROR(VLOOKUP(TRIM(B206),ALL!$B$1:$V$2738,6,FALSE))," ", VLOOKUP(TRIM(B206),ALL!$B$1:$V$2738,6,FALSE)))</f>
        <v xml:space="preserve"> </v>
      </c>
      <c r="K206" s="34" t="str">
        <f>IF(ISBLANK(VLOOKUP(TRIM(B206),ALL!$B$1:$V$2738,7,FALSE)),"",IF(ISERROR(VLOOKUP(TRIM(B206),ALL!$B$1:$V$2738,7,FALSE))," ",VLOOKUP(TRIM(B206),ALL!$B$1:$V$2738,7,FALSE)))</f>
        <v xml:space="preserve"> </v>
      </c>
      <c r="L206" s="34" t="str">
        <f>IF(ISBLANK(VLOOKUP(TRIM(B206),ALL!$B$1:$V$2738,8,FALSE)),"",IF(ISERROR(VLOOKUP(TRIM(B206),ALL!$B$1:$V$2738,8,FALSE))," ",VLOOKUP(TRIM(B206),ALL!$B$1:$V$2738,8,FALSE)))</f>
        <v xml:space="preserve"> </v>
      </c>
      <c r="M206" s="34" t="str">
        <f>IF(ISBLANK(VLOOKUP(TRIM(B206),ALL!$B$1:$V$2738,9,FALSE)),"",IF(ISERROR(VLOOKUP(TRIM(B206),ALL!$B$1:$V$2738,9,FALSE))," ",VLOOKUP(TRIM(B206),ALL!$B$1:$V$2738,9,FALSE)))</f>
        <v xml:space="preserve"> </v>
      </c>
      <c r="N206" s="34" t="str">
        <f>IF(ISBLANK(VLOOKUP(TRIM(B206),ALL!$B$1:$V$2738,10,FALSE)),"",IF(ISERROR(VLOOKUP(TRIM(B206),ALL!$B$1:$V$2738,10,FALSE))," ",VLOOKUP(TRIM(B206),ALL!$B$1:$V$2738,10,FALSE)))</f>
        <v xml:space="preserve"> </v>
      </c>
      <c r="O206" s="32"/>
    </row>
    <row r="207" spans="1:15">
      <c r="A207" s="34" t="str">
        <f>IF(ISERROR(VLOOKUP(TRIM(B207),ALL!$B$1:$U$2738,3,FALSE)),"(unc)",VLOOKUP(TRIM(B207),ALL!$B$1:$U$2738,3,FALSE))</f>
        <v>(unc)</v>
      </c>
      <c r="B207" s="99" t="s">
        <v>9956</v>
      </c>
      <c r="C207" s="10" t="s">
        <v>6314</v>
      </c>
      <c r="D207" s="224" t="e">
        <f>VLOOKUP(TRIM(B207),BirthdateDraft!$A$1:$M$9000,2,FALSE)</f>
        <v>#N/A</v>
      </c>
      <c r="E207" s="203" t="e">
        <f>VLOOKUP(TRIM(B207),BirthdateDraft!$A$1:$M$9865,3,FALSE)</f>
        <v>#N/A</v>
      </c>
      <c r="F207" s="209" t="s">
        <v>10834</v>
      </c>
      <c r="G207" s="34" t="str">
        <f>IF(ISERROR(VLOOKUP(TRIM(B207),ALL!$B$1:$U$2738,2,FALSE)),"",IF(ISERROR(VLOOKUP(TRIM(B207),ALL!$B$1:$U$2738,2,FALSE))," ",VLOOKUP(TRIM(B207),ALL!$B$1:$U$2738,2,FALSE)))</f>
        <v/>
      </c>
      <c r="H207" s="124" t="str">
        <f>IF(ISBLANK(VLOOKUP(TRIM(B207),ALL!$B$1:$V$2738,11,FALSE)),"",IF(ISERROR(VLOOKUP(TRIM(B207),ALL!$B$1:$V$2738,11,FALSE))," ",VLOOKUP(TRIM(B207),ALL!$B$1:$V$2738,11,FALSE)))</f>
        <v xml:space="preserve"> </v>
      </c>
      <c r="I207" s="34"/>
      <c r="J207" s="34"/>
      <c r="K207" s="34"/>
      <c r="L207" s="34" t="str">
        <f>IF(ISBLANK(VLOOKUP(TRIM(B207),ALL!$B$1:$V$2738,8,FALSE)),"",IF(ISERROR(VLOOKUP(TRIM(B207),ALL!$B$1:$V$2738,8,FALSE))," ",VLOOKUP(TRIM(B207),ALL!$B$1:$V$2738,8,FALSE)))</f>
        <v xml:space="preserve"> </v>
      </c>
      <c r="M207" s="34" t="str">
        <f>IF(ISBLANK(VLOOKUP(TRIM(B207),ALL!$B$1:$V$2738,9,FALSE)),"",IF(ISERROR(VLOOKUP(TRIM(B207),ALL!$B$1:$V$2738,9,FALSE))," ",VLOOKUP(TRIM(B207),ALL!$B$1:$V$2738,9,FALSE)))</f>
        <v xml:space="preserve"> </v>
      </c>
      <c r="N207" s="34" t="str">
        <f>IF(ISBLANK(VLOOKUP(TRIM(B207),ALL!$B$1:$V$2738,10,FALSE)),"",IF(ISERROR(VLOOKUP(TRIM(B207),ALL!$B$1:$V$2738,10,FALSE))," ",VLOOKUP(TRIM(B207),ALL!$B$1:$V$2738,10,FALSE)))</f>
        <v xml:space="preserve"> </v>
      </c>
      <c r="O207" s="32"/>
    </row>
    <row r="208" spans="1:15">
      <c r="A208" s="34" t="str">
        <f>IF(ISERROR(VLOOKUP(TRIM(B208),ALL!$B$1:$U$2738,3,FALSE)),"(unc)",VLOOKUP(TRIM(B208),ALL!$B$1:$U$2738,3,FALSE))</f>
        <v>(unc)</v>
      </c>
      <c r="B208" s="99" t="s">
        <v>5151</v>
      </c>
      <c r="C208" s="10" t="s">
        <v>6314</v>
      </c>
      <c r="D208" s="224">
        <f>VLOOKUP(TRIM(B208),BirthdateDraft!$A$1:$M$9000,2,FALSE)</f>
        <v>33514</v>
      </c>
      <c r="E208" s="203" t="str">
        <f>VLOOKUP(TRIM(B208),BirthdateDraft!$A$1:$M$9865,3,FALSE)</f>
        <v>15/3</v>
      </c>
      <c r="F208" s="209"/>
      <c r="G208" s="34" t="str">
        <f>IF(ISERROR(VLOOKUP(TRIM(B208),ALL!$B$1:$U$2738,2,FALSE)),"",IF(ISERROR(VLOOKUP(TRIM(B208),ALL!$B$1:$U$2738,2,FALSE))," ",VLOOKUP(TRIM(B208),ALL!$B$1:$U$2738,2,FALSE)))</f>
        <v/>
      </c>
      <c r="H208" s="124" t="str">
        <f>IF(ISBLANK(VLOOKUP(TRIM(B208),ALL!$B$1:$V$2738,4,FALSE)),"",IF(ISERROR(VLOOKUP(TRIM(B208),ALL!$B$1:$V$2738,4,FALSE))," ",VLOOKUP(TRIM(B208),ALL!$B$1:$V$2738,4,FALSE)))</f>
        <v xml:space="preserve"> </v>
      </c>
      <c r="I208" s="34" t="str">
        <f>IF(ISBLANK(VLOOKUP(TRIM(B208),ALL!$B$1:$V$2738,5,FALSE)),"",IF(ISERROR(VLOOKUP(TRIM(B208),ALL!$B$1:$V$2738,5,FALSE))," ",VLOOKUP(TRIM(B208),ALL!$B$1:$V$2738,5,FALSE)))</f>
        <v xml:space="preserve"> </v>
      </c>
      <c r="J208" s="34" t="str">
        <f>IF(ISBLANK(VLOOKUP(TRIM(B208),ALL!$B$1:$V$2738,6,FALSE)),"",IF(ISERROR(VLOOKUP(TRIM(B208),ALL!$B$1:$V$2738,6,FALSE))," ", VLOOKUP(TRIM(B208),ALL!$B$1:$V$2738,6,FALSE)))</f>
        <v xml:space="preserve"> </v>
      </c>
      <c r="K208" s="34" t="str">
        <f>IF(ISBLANK(VLOOKUP(TRIM(B208),ALL!$B$1:$V$2738,7,FALSE)),"",IF(ISERROR(VLOOKUP(TRIM(B208),ALL!$B$1:$V$2738,7,FALSE))," ",VLOOKUP(TRIM(B208),ALL!$B$1:$V$2738,7,FALSE)))</f>
        <v xml:space="preserve"> </v>
      </c>
      <c r="L208" s="34" t="str">
        <f>IF(ISBLANK(VLOOKUP(TRIM(B208),ALL!$B$1:$V$2738,8,FALSE)),"",IF(ISERROR(VLOOKUP(TRIM(B208),ALL!$B$1:$V$2738,8,FALSE))," ",VLOOKUP(TRIM(B208),ALL!$B$1:$V$2738,8,FALSE)))</f>
        <v xml:space="preserve"> </v>
      </c>
      <c r="M208" s="34" t="str">
        <f>IF(ISBLANK(VLOOKUP(TRIM(B208),ALL!$B$1:$V$2738,9,FALSE)),"",IF(ISERROR(VLOOKUP(TRIM(B208),ALL!$B$1:$V$2738,9,FALSE))," ",VLOOKUP(TRIM(B208),ALL!$B$1:$V$2738,9,FALSE)))</f>
        <v xml:space="preserve"> </v>
      </c>
      <c r="N208" s="34" t="str">
        <f>IF(ISBLANK(VLOOKUP(TRIM(B208),ALL!$B$1:$V$2738,10,FALSE)),"",IF(ISERROR(VLOOKUP(TRIM(B208),ALL!$B$1:$V$2738,10,FALSE))," ",VLOOKUP(TRIM(B208),ALL!$B$1:$V$2738,10,FALSE)))</f>
        <v xml:space="preserve"> </v>
      </c>
    </row>
    <row r="209" spans="1:15">
      <c r="A209" s="34" t="str">
        <f>IF(ISERROR(VLOOKUP(TRIM(B209),ALL!$B$1:$U$2738,3,FALSE)),"(unc)",VLOOKUP(TRIM(B209),ALL!$B$1:$U$2738,3,FALSE))</f>
        <v>(unc)</v>
      </c>
      <c r="B209" s="99" t="s">
        <v>4365</v>
      </c>
      <c r="C209" s="10" t="s">
        <v>6314</v>
      </c>
      <c r="D209" s="224">
        <f>VLOOKUP(TRIM(B209),BirthdateDraft!$A$1:$M$9000,2,FALSE)</f>
        <v>33681</v>
      </c>
      <c r="E209" s="203" t="str">
        <f>VLOOKUP(TRIM(B209),BirthdateDraft!$A$1:$M$9865,3,FALSE)</f>
        <v>14/1 (9)</v>
      </c>
      <c r="F209" s="209"/>
      <c r="G209" s="34" t="str">
        <f>IF(ISERROR(VLOOKUP(TRIM(B209),ALL!$B$1:$U$2738,2,FALSE)),"",IF(ISERROR(VLOOKUP(TRIM(B209),ALL!$B$1:$U$2738,2,FALSE))," ",VLOOKUP(TRIM(B209),ALL!$B$1:$U$2738,2,FALSE)))</f>
        <v/>
      </c>
      <c r="H209" s="124" t="str">
        <f>IF(ISBLANK(VLOOKUP(TRIM(B209),ALL!$B$1:$V$2738,4,FALSE)),"",IF(ISERROR(VLOOKUP(TRIM(B209),ALL!$B$1:$V$2738,4,FALSE))," ",VLOOKUP(TRIM(B209),ALL!$B$1:$V$2738,4,FALSE)))</f>
        <v xml:space="preserve"> </v>
      </c>
      <c r="I209" s="34" t="str">
        <f>IF(ISBLANK(VLOOKUP(TRIM(B209),ALL!$B$1:$V$2738,5,FALSE)),"",IF(ISERROR(VLOOKUP(TRIM(B209),ALL!$B$1:$V$2738,5,FALSE))," ",VLOOKUP(TRIM(B209),ALL!$B$1:$V$2738,5,FALSE)))</f>
        <v xml:space="preserve"> </v>
      </c>
      <c r="J209" s="34" t="str">
        <f>IF(ISBLANK(VLOOKUP(TRIM(B209),ALL!$B$1:$V$2738,6,FALSE)),"",IF(ISERROR(VLOOKUP(TRIM(B209),ALL!$B$1:$V$2738,6,FALSE))," ", VLOOKUP(TRIM(B209),ALL!$B$1:$V$2738,6,FALSE)))</f>
        <v xml:space="preserve"> </v>
      </c>
      <c r="K209" s="34"/>
      <c r="L209" s="34" t="str">
        <f>IF(ISBLANK(VLOOKUP(TRIM(B209),ALL!$B$1:$V$2738,8,FALSE)),"",IF(ISERROR(VLOOKUP(TRIM(B209),ALL!$B$1:$V$2738,8,FALSE))," ",VLOOKUP(TRIM(B209),ALL!$B$1:$V$2738,8,FALSE)))</f>
        <v xml:space="preserve"> </v>
      </c>
      <c r="M209" s="34" t="str">
        <f>IF(ISBLANK(VLOOKUP(TRIM(B209),ALL!$B$1:$V$2738,9,FALSE)),"",IF(ISERROR(VLOOKUP(TRIM(B209),ALL!$B$1:$V$2738,9,FALSE))," ",VLOOKUP(TRIM(B209),ALL!$B$1:$V$2738,9,FALSE)))</f>
        <v xml:space="preserve"> </v>
      </c>
      <c r="N209" s="34" t="str">
        <f>IF(ISBLANK(VLOOKUP(TRIM(B209),ALL!$B$1:$V$2738,10,FALSE)),"",IF(ISERROR(VLOOKUP(TRIM(B209),ALL!$B$1:$V$2738,10,FALSE))," ",VLOOKUP(TRIM(B209),ALL!$B$1:$V$2738,10,FALSE)))</f>
        <v xml:space="preserve"> </v>
      </c>
      <c r="O209" s="32"/>
    </row>
    <row r="210" spans="1:15">
      <c r="A210" s="34" t="str">
        <f>IF(ISERROR(VLOOKUP(TRIM(B210),ALL!$B$1:$U$2738,3,FALSE)),"(unc)",VLOOKUP(TRIM(B210),ALL!$B$1:$U$2738,3,FALSE))</f>
        <v>(unc)</v>
      </c>
      <c r="B210" s="99" t="s">
        <v>8022</v>
      </c>
      <c r="C210" s="10" t="s">
        <v>6314</v>
      </c>
      <c r="D210" s="224">
        <f>VLOOKUP(TRIM(B210),BirthdateDraft!$A$1:$M$9819,2,FALSE)</f>
        <v>35802</v>
      </c>
      <c r="E210" s="203" t="str">
        <f>VLOOKUP(TRIM(B210),BirthdateDraft!$A$1:$M$9819,3,FALSE)</f>
        <v>20/6</v>
      </c>
      <c r="F210" s="209"/>
      <c r="G210" s="34" t="str">
        <f>IF(ISERROR(VLOOKUP(TRIM(B210),ALL!$B$1:$U$2738,2,FALSE)),"",IF(ISERROR(VLOOKUP(TRIM(B210),ALL!$B$1:$U$2738,2,FALSE))," ",VLOOKUP(TRIM(B210),ALL!$B$1:$U$2738,2,FALSE)))</f>
        <v/>
      </c>
      <c r="H210" s="124" t="str">
        <f>IF(ISBLANK(VLOOKUP(TRIM(B210),ALL!$B$1:$V$2738,4,FALSE)),"",IF(ISERROR(VLOOKUP(TRIM(B210),ALL!$B$1:$V$2738,4,FALSE))," ",VLOOKUP(TRIM(B210),ALL!$B$1:$V$2738,4,FALSE)))</f>
        <v xml:space="preserve"> </v>
      </c>
      <c r="I210" s="34"/>
      <c r="J210" s="34"/>
      <c r="K210" s="34"/>
      <c r="L210" s="34" t="str">
        <f>IF(ISBLANK(VLOOKUP(TRIM(B210),ALL!$B$1:$V$2738,8,FALSE)),"",IF(ISERROR(VLOOKUP(TRIM(B210),ALL!$B$1:$V$2738,8,FALSE))," ",VLOOKUP(TRIM(B210),ALL!$B$1:$V$2738,8,FALSE)))</f>
        <v xml:space="preserve"> </v>
      </c>
      <c r="M210" s="34" t="str">
        <f>IF(ISBLANK(VLOOKUP(TRIM('Team Rosters'!B1196),ALL!$B$1:$V$2738,9,FALSE)),"",IF(ISERROR(VLOOKUP(TRIM('Team Rosters'!B1196),ALL!$B$1:$V$2738,9,FALSE))," ",VLOOKUP(TRIM('Team Rosters'!B1196),ALL!$B$1:$V$2738,9,FALSE)))</f>
        <v/>
      </c>
      <c r="N210" s="34" t="str">
        <f>IF(ISBLANK(VLOOKUP(TRIM('Team Rosters'!B1196),ALL!$B$1:$V$2738,10,FALSE)),"",IF(ISERROR(VLOOKUP(TRIM('Team Rosters'!B1196),ALL!$B$1:$V$2738,10,FALSE))," ",VLOOKUP(TRIM('Team Rosters'!B1196),ALL!$B$1:$V$2738,10,FALSE)))</f>
        <v/>
      </c>
      <c r="O210" s="32"/>
    </row>
    <row r="211" spans="1:15">
      <c r="A211" s="34" t="str">
        <f>IF(ISERROR(VLOOKUP(TRIM(B211),ALL!$B$1:$U$2738,3,FALSE)),"(unc)",VLOOKUP(TRIM(B211),ALL!$B$1:$U$2738,3,FALSE))</f>
        <v>DB ^</v>
      </c>
      <c r="B211" s="99" t="s">
        <v>5515</v>
      </c>
      <c r="C211" s="10" t="s">
        <v>6314</v>
      </c>
      <c r="D211" s="224">
        <f>VLOOKUP(TRIM(B211),BirthdateDraft!$A$1:$M$9819,2,FALSE)</f>
        <v>34906</v>
      </c>
      <c r="E211" s="203" t="str">
        <f>VLOOKUP(TRIM(B211),BirthdateDraft!$A$1:$M$9819,3,FALSE)</f>
        <v>16/1 (17)</v>
      </c>
      <c r="F211" s="209"/>
      <c r="G211" s="34" t="str">
        <f>IF(ISERROR(VLOOKUP(TRIM(B211),ALL!$B$1:$U$2738,2,FALSE)),"",IF(ISERROR(VLOOKUP(TRIM(B211),ALL!$B$1:$U$2738,2,FALSE))," ",VLOOKUP(TRIM(B211),ALL!$B$1:$U$2738,2,FALSE)))</f>
        <v>PIA</v>
      </c>
      <c r="H211" s="124" t="str">
        <f>IF(ISBLANK(VLOOKUP(TRIM(B211),ALL!$B$1:$V$2738,4,FALSE)),"",IF(ISERROR(VLOOKUP(TRIM(B211),ALL!$B$1:$V$2738,4,FALSE))," ",VLOOKUP(TRIM(B211),ALL!$B$1:$V$2738,4,FALSE)))</f>
        <v>0-0</v>
      </c>
      <c r="I211" s="34" t="str">
        <f>IF(ISBLANK(VLOOKUP(TRIM(B211),ALL!$B$1:$V$2738,5,FALSE)),"",IF(ISERROR(VLOOKUP(TRIM(B211),ALL!$B$1:$V$2738,5,FALSE))," ",VLOOKUP(TRIM(B211),ALL!$B$1:$V$2738,5,FALSE)))</f>
        <v/>
      </c>
      <c r="J211" s="34" t="str">
        <f>IF(ISBLANK(VLOOKUP(TRIM(B211),ALL!$B$1:$V$2738,6,FALSE)),"",IF(ISERROR(VLOOKUP(TRIM(B211),ALL!$B$1:$V$2738,6,FALSE))," ", VLOOKUP(TRIM(B211),ALL!$B$1:$V$2738,6,FALSE)))</f>
        <v/>
      </c>
      <c r="K211" s="34"/>
      <c r="L211" s="34" t="str">
        <f>IF(ISBLANK(VLOOKUP(TRIM(B211),ALL!$B$1:$V$2738,8,FALSE)),"",IF(ISERROR(VLOOKUP(TRIM(B211),ALL!$B$1:$V$2738,8,FALSE))," ",VLOOKUP(TRIM(B211),ALL!$B$1:$V$2738,8,FALSE)))</f>
        <v/>
      </c>
      <c r="M211" s="34" t="str">
        <f>IF(ISBLANK(VLOOKUP(TRIM(B211),ALL!$B$1:$V$2738,9,FALSE)),"",IF(ISERROR(VLOOKUP(TRIM(B211),ALL!$B$1:$V$2738,9,FALSE))," ",VLOOKUP(TRIM(B211),ALL!$B$1:$V$2738,9,FALSE)))</f>
        <v/>
      </c>
      <c r="N211" s="34" t="str">
        <f>IF(ISBLANK(VLOOKUP(TRIM(B211),ALL!$B$1:$V$2738,10,FALSE)),"",IF(ISERROR(VLOOKUP(TRIM(B211),ALL!$B$1:$V$2738,10,FALSE))," ",VLOOKUP(TRIM(B211),ALL!$B$1:$V$2738,10,FALSE)))</f>
        <v/>
      </c>
      <c r="O211" s="32"/>
    </row>
    <row r="212" spans="1:15">
      <c r="A212" s="34" t="str">
        <f>IF(ISERROR(VLOOKUP(TRIM(B212),ALL!$B$1:$U$2738,3,FALSE)),"(unc)",VLOOKUP(TRIM(B212),ALL!$B$1:$U$2738,3,FALSE))</f>
        <v>SS ^</v>
      </c>
      <c r="B212" s="99" t="s">
        <v>7982</v>
      </c>
      <c r="C212" s="10" t="s">
        <v>6314</v>
      </c>
      <c r="D212" s="224">
        <f>VLOOKUP(TRIM(B212),BirthdateDraft!$A$1:$M$9819,2,FALSE)</f>
        <v>35057</v>
      </c>
      <c r="E212" s="203" t="str">
        <f>VLOOKUP(TRIM(B212),BirthdateDraft!$A$1:$M$9819,3,FALSE)</f>
        <v>18/FA</v>
      </c>
      <c r="F212" s="209" t="s">
        <v>10656</v>
      </c>
      <c r="G212" s="34" t="str">
        <f>IF(ISERROR(VLOOKUP(TRIM(B212),ALL!$B$1:$U$2738,2,FALSE)),"",IF(ISERROR(VLOOKUP(TRIM(B212),ALL!$B$1:$U$2738,2,FALSE))," ",VLOOKUP(TRIM(B212),ALL!$B$1:$U$2738,2,FALSE)))</f>
        <v>TBN</v>
      </c>
      <c r="H212" s="124" t="str">
        <f>IF(ISBLANK(VLOOKUP(TRIM(B212),ALL!$B$1:$V$2738,4,FALSE)),"",IF(ISERROR(VLOOKUP(TRIM(B212),ALL!$B$1:$V$2738,4,FALSE))," ",VLOOKUP(TRIM(B212),ALL!$B$1:$V$2738,4,FALSE)))</f>
        <v>0-4</v>
      </c>
      <c r="I212" s="34" t="str">
        <f>IF(ISBLANK(VLOOKUP(TRIM(B212),ALL!$B$1:$V$2738,5,FALSE)),"",IF(ISERROR(VLOOKUP(TRIM(B212),ALL!$B$1:$V$2738,5,FALSE))," ",VLOOKUP(TRIM(B212),ALL!$B$1:$V$2738,5,FALSE)))</f>
        <v/>
      </c>
      <c r="J212" s="34" t="str">
        <f>IF(ISBLANK(VLOOKUP(TRIM(B212),ALL!$B$1:$V$2738,6,FALSE)),"",IF(ISERROR(VLOOKUP(TRIM(B212),ALL!$B$1:$V$2738,6,FALSE))," ", VLOOKUP(TRIM(B212),ALL!$B$1:$V$2738,6,FALSE)))</f>
        <v/>
      </c>
      <c r="K212" s="34" t="str">
        <f>IF(ISBLANK(VLOOKUP(TRIM(B212),ALL!$B$1:$V$2738,7,FALSE)),"",IF(ISERROR(VLOOKUP(TRIM(B212),ALL!$B$1:$V$2738,7,FALSE))," ",VLOOKUP(TRIM(B212),ALL!$B$1:$V$2738,7,FALSE)))</f>
        <v/>
      </c>
      <c r="L212" s="34" t="str">
        <f>IF(ISBLANK(VLOOKUP(TRIM(B212),ALL!$B$1:$V$2738,8,FALSE)),"",IF(ISERROR(VLOOKUP(TRIM(B212),ALL!$B$1:$V$2738,8,FALSE))," ",VLOOKUP(TRIM(B212),ALL!$B$1:$V$2738,8,FALSE)))</f>
        <v/>
      </c>
      <c r="M212" s="34" t="str">
        <f>IF(ISBLANK(VLOOKUP(TRIM('Team Rosters'!B1338),ALL!$B$1:$V$2738,9,FALSE)),"",IF(ISERROR(VLOOKUP(TRIM('Team Rosters'!B1338),ALL!$B$1:$V$2738,9,FALSE))," ",VLOOKUP(TRIM('Team Rosters'!B1338),ALL!$B$1:$V$2738,9,FALSE)))</f>
        <v/>
      </c>
      <c r="N212" s="34" t="str">
        <f>IF(ISBLANK(VLOOKUP(TRIM('Team Rosters'!B1338),ALL!$B$1:$V$2738,10,FALSE)),"",IF(ISERROR(VLOOKUP(TRIM('Team Rosters'!B1338),ALL!$B$1:$V$2738,10,FALSE))," ",VLOOKUP(TRIM('Team Rosters'!B1338),ALL!$B$1:$V$2738,10,FALSE)))</f>
        <v/>
      </c>
      <c r="O212" s="32"/>
    </row>
    <row r="213" spans="1:15">
      <c r="A213" s="34" t="str">
        <f>IF(ISERROR(VLOOKUP(TRIM(B213),ALL!$B$1:$U$2738,3,FALSE)),"(unc)",VLOOKUP(TRIM(B213),ALL!$B$1:$U$2738,3,FALSE))</f>
        <v>HB</v>
      </c>
      <c r="B213" s="99" t="s">
        <v>8124</v>
      </c>
      <c r="C213" s="10" t="s">
        <v>8249</v>
      </c>
      <c r="D213" s="224">
        <f>VLOOKUP(TRIM(B213),BirthdateDraft!$A$1:$M$9000,2,FALSE)</f>
        <v>35554</v>
      </c>
      <c r="E213" s="203" t="str">
        <f>VLOOKUP(TRIM(B213),BirthdateDraft!$A$1:$M$9865,3,FALSE)</f>
        <v>20/3</v>
      </c>
      <c r="F213" s="209"/>
      <c r="G213" s="34" t="str">
        <f>IF(ISERROR(VLOOKUP(TRIM(B213),ALL!$B$1:$U$2738,2,FALSE)),"",IF(ISERROR(VLOOKUP(TRIM(B213),ALL!$B$1:$U$2738,2,FALSE))," ",VLOOKUP(TRIM(B213),ALL!$B$1:$U$2738,2,FALSE)))</f>
        <v>TBN</v>
      </c>
      <c r="H213" s="124" t="str">
        <f>IF(ISBLANK(VLOOKUP(TRIM(B213),ALL!$B$1:$V$2738,11,FALSE)),"",IF(ISERROR(VLOOKUP(TRIM(B213),ALL!$B$1:$V$2738,11,FALSE))," ",VLOOKUP(TRIM(B213),ALL!$B$1:$V$2738,11,FALSE)))</f>
        <v>E</v>
      </c>
      <c r="I213" s="34"/>
      <c r="J213" s="34"/>
      <c r="K213" s="34"/>
      <c r="L213" s="34"/>
      <c r="M213" s="34"/>
      <c r="N213" s="34"/>
      <c r="O213" s="32"/>
    </row>
    <row r="214" spans="1:15">
      <c r="A214" s="34" t="str">
        <f>IF(ISERROR(VLOOKUP(TRIM(B214),ALL!$B$1:$U$2738,3,FALSE)),"(unc)",VLOOKUP(TRIM(B214),ALL!$B$1:$U$2738,3,FALSE))</f>
        <v>G @ OC @</v>
      </c>
      <c r="B214" s="99" t="s">
        <v>7297</v>
      </c>
      <c r="C214" s="10" t="s">
        <v>8249</v>
      </c>
      <c r="D214" s="224">
        <f>VLOOKUP(TRIM(B214),BirthdateDraft!$A$1:$M$9000,2,FALSE)</f>
        <v>35986</v>
      </c>
      <c r="E214" s="203" t="str">
        <f>VLOOKUP(TRIM(B214),BirthdateDraft!$A$1:$M$9865,3,FALSE)</f>
        <v>19/FA</v>
      </c>
      <c r="F214" s="209"/>
      <c r="G214" s="34" t="str">
        <f>IF(ISERROR(VLOOKUP(TRIM(B214),ALL!$B$1:$U$2738,2,FALSE)),"",IF(ISERROR(VLOOKUP(TRIM(B214),ALL!$B$1:$U$2738,2,FALSE))," ",VLOOKUP(TRIM(B214),ALL!$B$1:$U$2738,2,FALSE)))</f>
        <v>PIA</v>
      </c>
      <c r="H214" s="124" t="str">
        <f>IF(ISBLANK(VLOOKUP(TRIM(B214),ALL!$B$1:$V$2738,4,FALSE)),"",IF(ISERROR(VLOOKUP(TRIM(B214),ALL!$B$1:$V$2738,4,FALSE))," ",VLOOKUP(TRIM(B214),ALL!$B$1:$V$2738,4,FALSE)))</f>
        <v/>
      </c>
      <c r="I214" s="34" t="str">
        <f>IF(ISBLANK(VLOOKUP(TRIM(B214),ALL!$B$1:$V$2738,5,FALSE)),"",IF(ISERROR(VLOOKUP(TRIM(B214),ALL!$B$1:$V$2738,5,FALSE))," ",VLOOKUP(TRIM(B214),ALL!$B$1:$V$2738,5,FALSE)))</f>
        <v/>
      </c>
      <c r="J214" s="34" t="str">
        <f>IF(ISBLANK(VLOOKUP(TRIM(B214),ALL!$B$1:$V$2738,6,FALSE)),"",IF(ISERROR(VLOOKUP(TRIM(B214),ALL!$B$1:$V$2738,6,FALSE))," ", VLOOKUP(TRIM(B214),ALL!$B$1:$V$2738,6,FALSE)))</f>
        <v/>
      </c>
      <c r="K214" s="34" t="str">
        <f>IF(ISBLANK(VLOOKUP(TRIM(B214),ALL!$B$1:$V$2738,7,FALSE)),"",IF(ISERROR(VLOOKUP(TRIM(B214),ALL!$B$1:$V$2738,7,FALSE))," ",VLOOKUP(TRIM(B214),ALL!$B$1:$V$2738,7,FALSE)))</f>
        <v/>
      </c>
      <c r="L214" s="34">
        <f>IF(ISBLANK(VLOOKUP(TRIM(B214),ALL!$B$1:$V$2738,8,FALSE)),"",IF(ISERROR(VLOOKUP(TRIM(B214),ALL!$B$1:$V$2738,8,FALSE))," ",VLOOKUP(TRIM(B214),ALL!$B$1:$V$2738,8,FALSE)))</f>
        <v>4</v>
      </c>
      <c r="M214" s="34">
        <f>IF(ISBLANK(VLOOKUP(TRIM(B214),ALL!$B$1:$V$2738,9,FALSE)),"",IF(ISERROR(VLOOKUP(TRIM(B214),ALL!$B$1:$V$2738,9,FALSE))," ",VLOOKUP(TRIM(B214),ALL!$B$1:$V$2738,9,FALSE)))</f>
        <v>0</v>
      </c>
      <c r="N214" s="34">
        <f>IF(ISBLANK(VLOOKUP(TRIM(B214),ALL!$B$1:$V$2738,10,FALSE)),"",IF(ISERROR(VLOOKUP(TRIM(B214),ALL!$B$1:$V$2738,10,FALSE))," ",VLOOKUP(TRIM(B214),ALL!$B$1:$V$2738,10,FALSE)))</f>
        <v>0</v>
      </c>
      <c r="O214" s="32"/>
    </row>
    <row r="215" spans="1:15">
      <c r="A215" s="34" t="str">
        <f>IF(ISERROR(VLOOKUP(TRIM(B215),ALL!$B$1:$U$2738,3,FALSE)),"(unc)",VLOOKUP(TRIM(B215),ALL!$B$1:$U$2738,3,FALSE))</f>
        <v>(unc)</v>
      </c>
      <c r="B215" s="99" t="s">
        <v>8156</v>
      </c>
      <c r="C215" s="10" t="s">
        <v>8249</v>
      </c>
      <c r="D215" s="224">
        <f>VLOOKUP(TRIM(B215),BirthdateDraft!$A$1:$M$9000,2,FALSE)</f>
        <v>36016</v>
      </c>
      <c r="E215" s="203" t="str">
        <f>VLOOKUP(TRIM(B215),BirthdateDraft!$A$1:$M$9865,3,FALSE)</f>
        <v>20/FA</v>
      </c>
      <c r="F215" s="209" t="s">
        <v>8391</v>
      </c>
      <c r="G215" s="34" t="str">
        <f>IF(ISERROR(VLOOKUP(TRIM(B215),ALL!$B$1:$U$2738,2,FALSE)),"",IF(ISERROR(VLOOKUP(TRIM(B215),ALL!$B$1:$U$2738,2,FALSE))," ",VLOOKUP(TRIM(B215),ALL!$B$1:$U$2738,2,FALSE)))</f>
        <v/>
      </c>
      <c r="H215" s="124" t="str">
        <f>IF(ISBLANK(VLOOKUP(TRIM(B215),ALL!$B$1:$V$2738,11,FALSE)),"",IF(ISERROR(VLOOKUP(TRIM(B215),ALL!$B$1:$V$2738,11,FALSE))," ",VLOOKUP(TRIM(B215),ALL!$B$1:$V$2738,11,FALSE)))</f>
        <v xml:space="preserve"> </v>
      </c>
      <c r="I215" s="34" t="str">
        <f>IF(ISBLANK(VLOOKUP(TRIM(B215),ALL!$B$1:$V$2738,5,FALSE)),"",IF(ISERROR(VLOOKUP(TRIM(B215),ALL!$B$1:$V$2738,5,FALSE))," ",VLOOKUP(TRIM(B215),ALL!$B$1:$V$2738,5,FALSE)))</f>
        <v xml:space="preserve"> </v>
      </c>
      <c r="J215" s="34" t="str">
        <f>IF(ISBLANK(VLOOKUP(TRIM(B215),ALL!$B$1:$V$2738,6,FALSE)),"",IF(ISERROR(VLOOKUP(TRIM(B215),ALL!$B$1:$V$2738,6,FALSE))," ", VLOOKUP(TRIM(B215),ALL!$B$1:$V$2738,6,FALSE)))</f>
        <v xml:space="preserve"> </v>
      </c>
      <c r="K215" s="34" t="str">
        <f>IF(ISBLANK(VLOOKUP(TRIM(B215),ALL!$B$1:$V$2738,7,FALSE)),"",IF(ISERROR(VLOOKUP(TRIM(B215),ALL!$B$1:$V$2738,7,FALSE))," ",VLOOKUP(TRIM(B215),ALL!$B$1:$V$2738,7,FALSE)))</f>
        <v xml:space="preserve"> </v>
      </c>
      <c r="L215" s="34" t="str">
        <f>IF(ISBLANK(VLOOKUP(TRIM(B215),ALL!$B$1:$V$2738,8,FALSE)),"",IF(ISERROR(VLOOKUP(TRIM(B215),ALL!$B$1:$V$2738,8,FALSE))," ",VLOOKUP(TRIM(B215),ALL!$B$1:$V$2738,8,FALSE)))</f>
        <v xml:space="preserve"> </v>
      </c>
      <c r="M215" s="34" t="str">
        <f>IF(ISBLANK(VLOOKUP(TRIM(B215),ALL!$B$1:$V$2738,9,FALSE)),"",IF(ISERROR(VLOOKUP(TRIM(B215),ALL!$B$1:$V$2738,9,FALSE))," ",VLOOKUP(TRIM(B215),ALL!$B$1:$V$2738,9,FALSE)))</f>
        <v xml:space="preserve"> </v>
      </c>
      <c r="N215" s="34" t="str">
        <f>IF(ISBLANK(VLOOKUP(TRIM(B215),ALL!$B$1:$V$2738,10,FALSE)),"",IF(ISERROR(VLOOKUP(TRIM(B215),ALL!$B$1:$V$2738,10,FALSE))," ",VLOOKUP(TRIM(B215),ALL!$B$1:$V$2738,10,FALSE)))</f>
        <v xml:space="preserve"> </v>
      </c>
      <c r="O215" s="32"/>
    </row>
    <row r="216" spans="1:15">
      <c r="A216" s="34" t="str">
        <f>IF(ISERROR(VLOOKUP(TRIM(B216),ALL!$B$1:$U$2738,3,FALSE)),"(unc)",VLOOKUP(TRIM(B216),ALL!$B$1:$U$2738,3,FALSE))</f>
        <v>(unc)</v>
      </c>
      <c r="B216" s="99" t="s">
        <v>9155</v>
      </c>
      <c r="C216" s="10" t="s">
        <v>8249</v>
      </c>
      <c r="D216" s="224">
        <f>VLOOKUP(TRIM(B216),BirthdateDraft!$A$1:$M$9000,2,FALSE)</f>
        <v>35991</v>
      </c>
      <c r="E216" s="203" t="str">
        <f>VLOOKUP(TRIM(B216),BirthdateDraft!$A$1:$M$9865,3,FALSE)</f>
        <v>21/5</v>
      </c>
      <c r="F216" s="209" t="s">
        <v>9747</v>
      </c>
      <c r="G216" s="34" t="str">
        <f>IF(ISERROR(VLOOKUP(TRIM(B216),ALL!$B$1:$U$2738,2,FALSE)),"",IF(ISERROR(VLOOKUP(TRIM(B216),ALL!$B$1:$U$2738,2,FALSE))," ",VLOOKUP(TRIM(B216),ALL!$B$1:$U$2738,2,FALSE)))</f>
        <v/>
      </c>
      <c r="H216" s="124" t="str">
        <f>IF(ISBLANK(VLOOKUP(TRIM(B216),ALL!$B$1:$V$2738,4,FALSE)),"",IF(ISERROR(VLOOKUP(TRIM(B216),ALL!$B$1:$V$2738,4,FALSE))," ",VLOOKUP(TRIM(B216),ALL!$B$1:$V$2738,4,FALSE)))</f>
        <v xml:space="preserve"> </v>
      </c>
      <c r="I216" s="34"/>
      <c r="J216" s="34"/>
      <c r="K216" s="34"/>
      <c r="L216" s="34"/>
      <c r="M216" s="34"/>
      <c r="N216" s="34"/>
      <c r="O216" s="32"/>
    </row>
    <row r="217" spans="1:15">
      <c r="A217" s="34" t="str">
        <f>IF(ISERROR(VLOOKUP(TRIM(B217),ALL!$B$1:$U$2738,3,FALSE)),"(unc)",VLOOKUP(TRIM(B217),ALL!$B$1:$U$2738,3,FALSE))</f>
        <v>(unc)</v>
      </c>
      <c r="B217" s="99" t="s">
        <v>9096</v>
      </c>
      <c r="C217" s="10" t="s">
        <v>8249</v>
      </c>
      <c r="D217" s="224">
        <f>VLOOKUP(TRIM(B217),BirthdateDraft!$A$1:$M$9000,2,FALSE)</f>
        <v>35643</v>
      </c>
      <c r="E217" s="203" t="str">
        <f>VLOOKUP(TRIM(B217),BirthdateDraft!$A$1:$M$9865,3,FALSE)</f>
        <v>21/FA</v>
      </c>
      <c r="F217" s="209" t="s">
        <v>9644</v>
      </c>
      <c r="G217" s="34" t="str">
        <f>IF(ISERROR(VLOOKUP(TRIM(B217),ALL!$B$1:$U$2738,2,FALSE)),"",IF(ISERROR(VLOOKUP(TRIM(B217),ALL!$B$1:$U$2738,2,FALSE))," ",VLOOKUP(TRIM(B217),ALL!$B$1:$U$2738,2,FALSE)))</f>
        <v/>
      </c>
      <c r="H217" s="124" t="str">
        <f>IF(ISBLANK(VLOOKUP(TRIM(B217),ALL!$B$1:$V$2738,11,FALSE)),"",IF(ISERROR(VLOOKUP(TRIM(B217),ALL!$B$1:$V$2738,11,FALSE))," ",VLOOKUP(TRIM(B217),ALL!$B$1:$V$2738,11,FALSE)))</f>
        <v xml:space="preserve"> </v>
      </c>
      <c r="I217" s="34" t="str">
        <f>IF(ISBLANK(VLOOKUP(TRIM(B217),ALL!$B$1:$V$2738,5,FALSE)),"",IF(ISERROR(VLOOKUP(TRIM(B217),ALL!$B$1:$V$2738,5,FALSE))," ",VLOOKUP(TRIM(B217),ALL!$B$1:$V$2738,5,FALSE)))</f>
        <v xml:space="preserve"> </v>
      </c>
      <c r="J217" s="34" t="str">
        <f>IF(ISBLANK(VLOOKUP(TRIM(B217),ALL!$B$1:$V$2738,6,FALSE)),"",IF(ISERROR(VLOOKUP(TRIM(B217),ALL!$B$1:$V$2738,6,FALSE))," ", VLOOKUP(TRIM(B217),ALL!$B$1:$V$2738,6,FALSE)))</f>
        <v xml:space="preserve"> </v>
      </c>
      <c r="K217" s="34" t="str">
        <f>IF(ISBLANK(VLOOKUP(TRIM(B217),ALL!$B$1:$V$2738,7,FALSE)),"",IF(ISERROR(VLOOKUP(TRIM(B217),ALL!$B$1:$V$2738,7,FALSE))," ",VLOOKUP(TRIM(B217),ALL!$B$1:$V$2738,7,FALSE)))</f>
        <v xml:space="preserve"> </v>
      </c>
      <c r="L217" s="34" t="str">
        <f>IF(ISBLANK(VLOOKUP(TRIM(B217),ALL!$B$1:$V$2738,8,FALSE)),"",IF(ISERROR(VLOOKUP(TRIM(B217),ALL!$B$1:$V$2738,8,FALSE))," ",VLOOKUP(TRIM(B217),ALL!$B$1:$V$2738,8,FALSE)))</f>
        <v xml:space="preserve"> </v>
      </c>
      <c r="M217" s="34" t="str">
        <f>IF(ISBLANK(VLOOKUP(TRIM(B217),ALL!$B$1:$V$2738,9,FALSE)),"",IF(ISERROR(VLOOKUP(TRIM(B217),ALL!$B$1:$V$2738,9,FALSE))," ",VLOOKUP(TRIM(B217),ALL!$B$1:$V$2738,9,FALSE)))</f>
        <v xml:space="preserve"> </v>
      </c>
      <c r="N217" s="34" t="str">
        <f>IF(ISBLANK(VLOOKUP(TRIM(B217),ALL!$B$1:$V$2738,10,FALSE)),"",IF(ISERROR(VLOOKUP(TRIM(B217),ALL!$B$1:$V$2738,10,FALSE))," ",VLOOKUP(TRIM(B217),ALL!$B$1:$V$2738,10,FALSE)))</f>
        <v xml:space="preserve"> </v>
      </c>
      <c r="O217" s="32"/>
    </row>
    <row r="218" spans="1:15">
      <c r="A218" s="34" t="str">
        <f>IF(ISERROR(VLOOKUP(TRIM(B218),ALL!$B$1:$U$2738,3,FALSE)),"(unc)",VLOOKUP(TRIM(B218),ALL!$B$1:$U$2738,3,FALSE))</f>
        <v>OT @</v>
      </c>
      <c r="B218" s="99" t="s">
        <v>9122</v>
      </c>
      <c r="C218" s="10" t="s">
        <v>8249</v>
      </c>
      <c r="D218" s="224">
        <f>VLOOKUP(TRIM(B218),BirthdateDraft!$A$1:$M$9000,2,FALSE)</f>
        <v>36039</v>
      </c>
      <c r="E218" s="203" t="str">
        <f>VLOOKUP(TRIM(B218),BirthdateDraft!$A$1:$M$9865,3,FALSE)</f>
        <v>20/3</v>
      </c>
      <c r="F218" s="209"/>
      <c r="G218" s="34" t="str">
        <f>IF(ISERROR(VLOOKUP(TRIM(B218),ALL!$B$1:$U$2738,2,FALSE)),"",IF(ISERROR(VLOOKUP(TRIM(B218),ALL!$B$1:$U$2738,2,FALSE))," ",VLOOKUP(TRIM(B218),ALL!$B$1:$U$2738,2,FALSE)))</f>
        <v>KCA</v>
      </c>
      <c r="H218" s="124" t="str">
        <f>IF(ISBLANK(VLOOKUP(TRIM(B218),ALL!$B$1:$V$2738,11,FALSE)),"",IF(ISERROR(VLOOKUP(TRIM(B218),ALL!$B$1:$V$2738,11,FALSE))," ",VLOOKUP(TRIM(B218),ALL!$B$1:$V$2738,11,FALSE)))</f>
        <v/>
      </c>
      <c r="I218" s="34"/>
      <c r="J218" s="34"/>
      <c r="K218" s="34"/>
      <c r="L218" s="34">
        <f>IF(ISBLANK(VLOOKUP(TRIM(B218),ALL!$B$1:$V$2738,8,FALSE)),"",IF(ISERROR(VLOOKUP(TRIM(B218),ALL!$B$1:$V$2738,8,FALSE))," ",VLOOKUP(TRIM(B218),ALL!$B$1:$V$2738,8,FALSE)))</f>
        <v>0</v>
      </c>
      <c r="M218" s="34" t="str">
        <f>IF(ISBLANK(VLOOKUP(TRIM(B218),ALL!$B$1:$V$2738,9,FALSE)),"",IF(ISERROR(VLOOKUP(TRIM(B218),ALL!$B$1:$V$2738,9,FALSE))," ",VLOOKUP(TRIM(B218),ALL!$B$1:$V$2738,9,FALSE)))</f>
        <v/>
      </c>
      <c r="N218" s="34">
        <f>IF(ISBLANK(VLOOKUP(TRIM(B218),ALL!$B$1:$V$2738,10,FALSE)),"",IF(ISERROR(VLOOKUP(TRIM(B218),ALL!$B$1:$V$2738,10,FALSE))," ",VLOOKUP(TRIM(B218),ALL!$B$1:$V$2738,10,FALSE)))</f>
        <v>0</v>
      </c>
      <c r="O218" s="32"/>
    </row>
    <row r="219" spans="1:15">
      <c r="A219" s="34" t="str">
        <f>IF(ISERROR(VLOOKUP(TRIM(B219),ALL!$B$1:$U$2738,3,FALSE)),"(unc)",VLOOKUP(TRIM(B219),ALL!$B$1:$U$2738,3,FALSE))</f>
        <v>(unc)</v>
      </c>
      <c r="B219" s="99" t="s">
        <v>9007</v>
      </c>
      <c r="C219" s="10" t="s">
        <v>8249</v>
      </c>
      <c r="D219" s="224">
        <f>VLOOKUP(TRIM(B219),BirthdateDraft!$A$1:$M$9000,2,FALSE)</f>
        <v>36465</v>
      </c>
      <c r="E219" s="203" t="str">
        <f>VLOOKUP(TRIM(B219),BirthdateDraft!$A$1:$M$9865,3,FALSE)</f>
        <v>21/5</v>
      </c>
      <c r="F219" s="209" t="s">
        <v>8295</v>
      </c>
      <c r="G219" s="34" t="str">
        <f>IF(ISERROR(VLOOKUP(TRIM(B219),ALL!$B$1:$U$2738,2,FALSE)),"",IF(ISERROR(VLOOKUP(TRIM(B219),ALL!$B$1:$U$2738,2,FALSE))," ",VLOOKUP(TRIM(B219),ALL!$B$1:$U$2738,2,FALSE)))</f>
        <v/>
      </c>
      <c r="H219" s="124" t="str">
        <f>IF(ISBLANK(VLOOKUP(TRIM(B219),ALL!$B$1:$V$2738,4,FALSE)),"",IF(ISERROR(VLOOKUP(TRIM(B219),ALL!$B$1:$V$2738,4,FALSE))," ",VLOOKUP(TRIM(B219),ALL!$B$1:$V$2738,4,FALSE)))</f>
        <v xml:space="preserve"> </v>
      </c>
      <c r="I219" s="34"/>
      <c r="J219" s="34"/>
      <c r="K219" s="34"/>
      <c r="L219" s="34" t="str">
        <f>IF(ISBLANK(VLOOKUP(TRIM(B219),ALL!$B$1:$V$2738,8,FALSE)),"",IF(ISERROR(VLOOKUP(TRIM(B219),ALL!$B$1:$V$2738,8,FALSE))," ",VLOOKUP(TRIM(B219),ALL!$B$1:$V$2738,8,FALSE)))</f>
        <v xml:space="preserve"> </v>
      </c>
      <c r="M219" s="34" t="str">
        <f>IF(ISBLANK(VLOOKUP(TRIM(B219),ALL!$B$1:$V$2738,9,FALSE)),"",IF(ISERROR(VLOOKUP(TRIM(B219),ALL!$B$1:$V$2738,9,FALSE))," ",VLOOKUP(TRIM(B219),ALL!$B$1:$V$2738,9,FALSE)))</f>
        <v xml:space="preserve"> </v>
      </c>
      <c r="N219" s="34" t="str">
        <f>IF(ISBLANK(VLOOKUP(TRIM(B219),ALL!$B$1:$V$2738,10,FALSE)),"",IF(ISERROR(VLOOKUP(TRIM(B219),ALL!$B$1:$V$2738,10,FALSE))," ",VLOOKUP(TRIM(B219),ALL!$B$1:$V$2738,10,FALSE)))</f>
        <v xml:space="preserve"> </v>
      </c>
      <c r="O219" s="32"/>
    </row>
    <row r="220" spans="1:15">
      <c r="A220" s="34" t="str">
        <f>IF(ISERROR(VLOOKUP(TRIM(B220),ALL!$B$1:$U$2738,3,FALSE)),"(unc)",VLOOKUP(TRIM(B220),ALL!$B$1:$U$2738,3,FALSE))</f>
        <v>WR</v>
      </c>
      <c r="B220" s="99" t="s">
        <v>6728</v>
      </c>
      <c r="C220" s="10" t="s">
        <v>8249</v>
      </c>
      <c r="D220" s="224">
        <f>VLOOKUP(TRIM(B220),BirthdateDraft!$A$1:$M$9000,2,FALSE)</f>
        <v>35121</v>
      </c>
      <c r="E220" s="203" t="str">
        <f>VLOOKUP(TRIM(B220),BirthdateDraft!$A$1:$M$9865,3,FALSE)</f>
        <v>18/FA</v>
      </c>
      <c r="F220" s="209" t="s">
        <v>10697</v>
      </c>
      <c r="G220" s="34" t="str">
        <f>IF(ISERROR(VLOOKUP(TRIM(B220),ALL!$B$1:$U$2738,2,FALSE)),"",IF(ISERROR(VLOOKUP(TRIM(B220),ALL!$B$1:$U$2738,2,FALSE))," ",VLOOKUP(TRIM(B220),ALL!$B$1:$U$2738,2,FALSE)))</f>
        <v>BFA</v>
      </c>
      <c r="H220" s="124" t="str">
        <f>IF(ISBLANK(VLOOKUP(TRIM(B220),ALL!$B$1:$V$2738,11,FALSE)),"",IF(ISERROR(VLOOKUP(TRIM(B220),ALL!$B$1:$V$2738,11,FALSE))," ",VLOOKUP(TRIM(B220),ALL!$B$1:$V$2738,11,FALSE)))</f>
        <v>D</v>
      </c>
      <c r="I220" s="34"/>
      <c r="J220" s="34"/>
      <c r="K220" s="34"/>
      <c r="L220" s="34"/>
      <c r="M220" s="34"/>
      <c r="N220" s="34"/>
      <c r="O220" s="32"/>
    </row>
    <row r="221" spans="1:15">
      <c r="A221" s="34" t="str">
        <f>IF(ISERROR(VLOOKUP(TRIM(B221),ALL!$B$1:$U$2738,3,FALSE)),"(unc)",VLOOKUP(TRIM(B221),ALL!$B$1:$U$2738,3,FALSE))</f>
        <v>(unc)</v>
      </c>
      <c r="B221" s="99" t="s">
        <v>8200</v>
      </c>
      <c r="C221" s="10" t="s">
        <v>3406</v>
      </c>
      <c r="D221" s="224">
        <f>VLOOKUP(TRIM(B221),BirthdateDraft!$A$1:$M$9819,2,FALSE)</f>
        <v>34988</v>
      </c>
      <c r="E221" s="203" t="str">
        <f>VLOOKUP(TRIM(B221),BirthdateDraft!$A$1:$M$9819,3,FALSE)</f>
        <v>20/FA</v>
      </c>
      <c r="F221" s="209" t="s">
        <v>8783</v>
      </c>
      <c r="G221" s="34" t="str">
        <f>IF(ISERROR(VLOOKUP(TRIM(B221),ALL!$B$1:$U$2738,2,FALSE)),"",IF(ISERROR(VLOOKUP(TRIM(B221),ALL!$B$1:$U$2738,2,FALSE))," ",VLOOKUP(TRIM(B221),ALL!$B$1:$U$2738,2,FALSE)))</f>
        <v/>
      </c>
      <c r="H221" s="124" t="str">
        <f>IF(ISBLANK(VLOOKUP(TRIM(B221),ALL!$B$1:$V$2738,4,FALSE)),"",IF(ISERROR(VLOOKUP(TRIM(B221),ALL!$B$1:$V$2738,4,FALSE))," ",VLOOKUP(TRIM(B221),ALL!$B$1:$V$2738,4,FALSE)))</f>
        <v xml:space="preserve"> </v>
      </c>
      <c r="I221" s="34"/>
      <c r="J221" s="34"/>
      <c r="K221" s="34"/>
      <c r="L221" s="34" t="str">
        <f>IF(ISBLANK(VLOOKUP(TRIM(B221),ALL!$B$1:$V$2738,8,FALSE)),"",IF(ISERROR(VLOOKUP(TRIM(B221),ALL!$B$1:$V$2738,8,FALSE))," ",VLOOKUP(TRIM(B221),ALL!$B$1:$V$2738,8,FALSE)))</f>
        <v xml:space="preserve"> </v>
      </c>
      <c r="M221" s="34" t="str">
        <f>IF(ISBLANK(VLOOKUP(TRIM(B221),ALL!$B$1:$V$2738,9,FALSE)),"",IF(ISERROR(VLOOKUP(TRIM(B221),ALL!$B$1:$V$2738,9,FALSE))," ",VLOOKUP(TRIM(B221),ALL!$B$1:$V$2738,9,FALSE)))</f>
        <v xml:space="preserve"> </v>
      </c>
      <c r="N221" s="34" t="str">
        <f>IF(ISBLANK(VLOOKUP(TRIM(B221),ALL!$B$1:$V$2738,10,FALSE)),"",IF(ISERROR(VLOOKUP(TRIM(B221),ALL!$B$1:$V$2738,10,FALSE))," ",VLOOKUP(TRIM(B221),ALL!$B$1:$V$2738,10,FALSE)))</f>
        <v xml:space="preserve"> </v>
      </c>
      <c r="O221" s="32"/>
    </row>
    <row r="222" spans="1:15">
      <c r="A222" s="34" t="str">
        <f>IF(ISERROR(VLOOKUP(TRIM(B222),ALL!$B$1:$U$2738,3,FALSE)),"(unc)",VLOOKUP(TRIM(B222),ALL!$B$1:$U$2738,3,FALSE))</f>
        <v>(unc)</v>
      </c>
      <c r="B222" s="99" t="s">
        <v>9309</v>
      </c>
      <c r="C222" s="10" t="s">
        <v>3743</v>
      </c>
      <c r="D222" s="224">
        <f>VLOOKUP(TRIM(B222),BirthdateDraft!$A$1:$M$9000,2,FALSE)</f>
        <v>36192</v>
      </c>
      <c r="E222" s="203" t="str">
        <f>VLOOKUP(TRIM(B222),BirthdateDraft!$A$1:$M$9865,3,FALSE)</f>
        <v>FA</v>
      </c>
      <c r="F222" s="209" t="s">
        <v>9792</v>
      </c>
      <c r="G222" s="34" t="str">
        <f>IF(ISERROR(VLOOKUP(TRIM(B222),ALL!$B$1:$U$2738,2,FALSE)),"",IF(ISERROR(VLOOKUP(TRIM(B222),ALL!$B$1:$U$2738,2,FALSE))," ",VLOOKUP(TRIM(B222),ALL!$B$1:$U$2738,2,FALSE)))</f>
        <v/>
      </c>
      <c r="H222" s="124" t="str">
        <f>IF(ISBLANK(VLOOKUP(TRIM(B222),ALL!$B$1:$V$2738,11,FALSE)),"",IF(ISERROR(VLOOKUP(TRIM(B222),ALL!$B$1:$V$2738,11,FALSE))," ",VLOOKUP(TRIM(B222),ALL!$B$1:$V$2738,11,FALSE)))</f>
        <v xml:space="preserve"> </v>
      </c>
      <c r="I222" s="34"/>
      <c r="J222" s="34"/>
      <c r="K222" s="34"/>
      <c r="L222" s="34"/>
      <c r="M222" s="34"/>
      <c r="N222" s="34"/>
      <c r="O222" s="32"/>
    </row>
    <row r="223" spans="1:15">
      <c r="A223" s="34" t="str">
        <f>IF(ISERROR(VLOOKUP(TRIM(B223),ALL!$B$1:$U$2738,3,FALSE)),"(unc)",VLOOKUP(TRIM(B223),ALL!$B$1:$U$2738,3,FALSE))</f>
        <v>(unc)</v>
      </c>
      <c r="B223" s="99" t="s">
        <v>8165</v>
      </c>
      <c r="C223" s="10" t="s">
        <v>3406</v>
      </c>
      <c r="D223" s="224">
        <f>VLOOKUP(TRIM(B223),BirthdateDraft!$A$1:$M$9000,2,FALSE)</f>
        <v>35588</v>
      </c>
      <c r="E223" s="203" t="str">
        <f>VLOOKUP(TRIM(B223),BirthdateDraft!$A$1:$M$9865,3,FALSE)</f>
        <v>19/FA</v>
      </c>
      <c r="F223" s="209"/>
      <c r="G223" s="34" t="str">
        <f>IF(ISERROR(VLOOKUP(TRIM(B223),ALL!$B$1:$U$2738,2,FALSE)),"",IF(ISERROR(VLOOKUP(TRIM(B223),ALL!$B$1:$U$2738,2,FALSE))," ",VLOOKUP(TRIM(B223),ALL!$B$1:$U$2738,2,FALSE)))</f>
        <v/>
      </c>
      <c r="H223" s="124" t="str">
        <f>IF(ISBLANK(VLOOKUP(TRIM(B223),ALL!$B$1:$V$2738,11,FALSE)),"",IF(ISERROR(VLOOKUP(TRIM(B223),ALL!$B$1:$V$2738,11,FALSE))," ",VLOOKUP(TRIM(B223),ALL!$B$1:$V$2738,11,FALSE)))</f>
        <v xml:space="preserve"> </v>
      </c>
      <c r="I223" s="34"/>
      <c r="J223" s="34"/>
      <c r="K223" s="34"/>
      <c r="L223" s="34" t="str">
        <f>IF(ISBLANK(VLOOKUP(TRIM(B223),ALL!$B$1:$V$2738,8,FALSE)),"",IF(ISERROR(VLOOKUP(TRIM(B223),ALL!$B$1:$V$2738,8,FALSE))," ",VLOOKUP(TRIM(B223),ALL!$B$1:$V$2738,8,FALSE)))</f>
        <v xml:space="preserve"> </v>
      </c>
      <c r="M223" s="34" t="str">
        <f>IF(ISBLANK(VLOOKUP(TRIM(B223),ALL!$B$1:$V$2738,9,FALSE)),"",IF(ISERROR(VLOOKUP(TRIM(B223),ALL!$B$1:$V$2738,9,FALSE))," ",VLOOKUP(TRIM(B223),ALL!$B$1:$V$2738,9,FALSE)))</f>
        <v xml:space="preserve"> </v>
      </c>
      <c r="N223" s="34" t="str">
        <f>IF(ISBLANK(VLOOKUP(TRIM(B223),ALL!$B$1:$V$2738,10,FALSE)),"",IF(ISERROR(VLOOKUP(TRIM(B223),ALL!$B$1:$V$2738,10,FALSE))," ",VLOOKUP(TRIM(B223),ALL!$B$1:$V$2738,10,FALSE)))</f>
        <v xml:space="preserve"> </v>
      </c>
      <c r="O223" s="32"/>
    </row>
    <row r="224" spans="1:15">
      <c r="A224" s="34" t="str">
        <f>IF(ISERROR(VLOOKUP(TRIM(B224),ALL!$B$1:$U$2738,3,FALSE)),"(unc)",VLOOKUP(TRIM(B224),ALL!$B$1:$U$2738,3,FALSE))</f>
        <v>OT @</v>
      </c>
      <c r="B224" s="99" t="s">
        <v>4573</v>
      </c>
      <c r="C224" s="10" t="s">
        <v>3743</v>
      </c>
      <c r="D224" s="224">
        <f>VLOOKUP(TRIM(B224),BirthdateDraft!$A$1:$M$9000,2,FALSE)</f>
        <v>33850</v>
      </c>
      <c r="E224" s="203" t="str">
        <f>VLOOKUP(TRIM(B224),BirthdateDraft!$A$1:$M$9865,3,FALSE)</f>
        <v>14/4</v>
      </c>
      <c r="F224" s="209"/>
      <c r="G224" s="34" t="str">
        <f>IF(ISERROR(VLOOKUP(TRIM(B224),ALL!$B$1:$U$2738,2,FALSE)),"",IF(ISERROR(VLOOKUP(TRIM(B224),ALL!$B$1:$U$2738,2,FALSE))," ",VLOOKUP(TRIM(B224),ALL!$B$1:$U$2738,2,FALSE)))</f>
        <v>DNA</v>
      </c>
      <c r="H224" s="124" t="str">
        <f>IF(ISBLANK(VLOOKUP(TRIM(B224),ALL!$B$1:$V$2738,4,FALSE)),"",IF(ISERROR(VLOOKUP(TRIM(B224),ALL!$B$1:$V$2738,4,FALSE))," ",VLOOKUP(TRIM(B224),ALL!$B$1:$V$2738,4,FALSE)))</f>
        <v/>
      </c>
      <c r="I224" s="34" t="str">
        <f>IF(ISBLANK(VLOOKUP(TRIM(B224),ALL!$B$1:$V$2738,5,FALSE)),"",IF(ISERROR(VLOOKUP(TRIM(B224),ALL!$B$1:$V$2738,5,FALSE))," ",VLOOKUP(TRIM(B224),ALL!$B$1:$V$2738,5,FALSE)))</f>
        <v/>
      </c>
      <c r="J224" s="34" t="str">
        <f>IF(ISBLANK(VLOOKUP(TRIM(B224),ALL!$B$1:$V$2738,6,FALSE)),"",IF(ISERROR(VLOOKUP(TRIM(B224),ALL!$B$1:$V$2738,6,FALSE))," ", VLOOKUP(TRIM(B224),ALL!$B$1:$V$2738,6,FALSE)))</f>
        <v/>
      </c>
      <c r="K224" s="34" t="str">
        <f>IF(ISBLANK(VLOOKUP(TRIM(B224),ALL!$B$1:$V$2738,7,FALSE)),"",IF(ISERROR(VLOOKUP(TRIM(B224),ALL!$B$1:$V$2738,7,FALSE))," ",VLOOKUP(TRIM(B224),ALL!$B$1:$V$2738,7,FALSE)))</f>
        <v/>
      </c>
      <c r="L224" s="34">
        <f>IF(ISBLANK(VLOOKUP(TRIM(B224),ALL!$B$1:$V$2738,8,FALSE)),"",IF(ISERROR(VLOOKUP(TRIM(B224),ALL!$B$1:$V$2738,8,FALSE))," ",VLOOKUP(TRIM(B224),ALL!$B$1:$V$2738,8,FALSE)))</f>
        <v>0</v>
      </c>
      <c r="M224" s="34" t="str">
        <f>IF(ISBLANK(VLOOKUP(TRIM(B224),ALL!$B$1:$V$2738,9,FALSE)),"",IF(ISERROR(VLOOKUP(TRIM(B224),ALL!$B$1:$V$2738,9,FALSE))," ",VLOOKUP(TRIM(B224),ALL!$B$1:$V$2738,9,FALSE)))</f>
        <v/>
      </c>
      <c r="N224" s="34">
        <f>IF(ISBLANK(VLOOKUP(TRIM(B224),ALL!$B$1:$V$2738,10,FALSE)),"",IF(ISERROR(VLOOKUP(TRIM(B224),ALL!$B$1:$V$2738,10,FALSE))," ",VLOOKUP(TRIM(B224),ALL!$B$1:$V$2738,10,FALSE)))</f>
        <v>0</v>
      </c>
      <c r="O224" s="32"/>
    </row>
    <row r="225" spans="1:15">
      <c r="A225" s="34" t="str">
        <f>IF(ISERROR(VLOOKUP(TRIM(B225),ALL!$B$1:$U$2738,3,FALSE)),"(unc)",VLOOKUP(TRIM(B225),ALL!$B$1:$U$2738,3,FALSE))</f>
        <v>LG @</v>
      </c>
      <c r="B225" s="501" t="s">
        <v>8127</v>
      </c>
      <c r="C225" s="10" t="s">
        <v>3743</v>
      </c>
      <c r="D225" s="224">
        <f>VLOOKUP(TRIM(B225),BirthdateDraft!$A$1:$M$9000,2,FALSE)</f>
        <v>36367</v>
      </c>
      <c r="E225" s="203" t="str">
        <f>VLOOKUP(TRIM(B225),BirthdateDraft!$A$1:$M$9865,3,FALSE)</f>
        <v>20/4</v>
      </c>
      <c r="F225" s="209" t="s">
        <v>9747</v>
      </c>
      <c r="G225" s="34" t="str">
        <f>IF(ISERROR(VLOOKUP(TRIM(B225),ALL!$B$1:$U$2738,2,FALSE)),"",IF(ISERROR(VLOOKUP(TRIM(B225),ALL!$B$1:$U$2738,2,FALSE))," ",VLOOKUP(TRIM(B225),ALL!$B$1:$U$2738,2,FALSE)))</f>
        <v>WAN</v>
      </c>
      <c r="H225" s="124" t="str">
        <f>IF(ISBLANK(VLOOKUP(TRIM(B225),ALL!$B$1:$V$2738,4,FALSE)),"",IF(ISERROR(VLOOKUP(TRIM(B225),ALL!$B$1:$V$2738,4,FALSE))," ",VLOOKUP(TRIM(B225),ALL!$B$1:$V$2738,4,FALSE)))</f>
        <v/>
      </c>
      <c r="I225" s="34" t="str">
        <f>IF(ISBLANK(VLOOKUP(TRIM(B225),ALL!$B$1:$V$2738,5,FALSE)),"",IF(ISERROR(VLOOKUP(TRIM(B225),ALL!$B$1:$V$2738,5,FALSE))," ",VLOOKUP(TRIM(B225),ALL!$B$1:$V$2738,5,FALSE)))</f>
        <v/>
      </c>
      <c r="J225" s="34"/>
      <c r="K225" s="34"/>
      <c r="L225" s="34"/>
      <c r="M225" s="34"/>
      <c r="N225" s="34"/>
      <c r="O225" s="32"/>
    </row>
    <row r="226" spans="1:15">
      <c r="A226" s="34" t="str">
        <f>IF(ISERROR(VLOOKUP(TRIM(B226),ALL!$B$1:$U$2738,3,FALSE)),"(unc)",VLOOKUP(TRIM(B226),ALL!$B$1:$U$2738,3,FALSE))</f>
        <v>(unc)</v>
      </c>
      <c r="B226" s="99" t="s">
        <v>7952</v>
      </c>
      <c r="C226" s="10" t="s">
        <v>3406</v>
      </c>
      <c r="D226" s="224">
        <f>VLOOKUP(TRIM(B226),BirthdateDraft!$A$1:$M$9000,2,FALSE)</f>
        <v>36180</v>
      </c>
      <c r="E226" s="203" t="str">
        <f>VLOOKUP(TRIM(B226),BirthdateDraft!$A$1:$M$9865,3,FALSE)</f>
        <v>20/4</v>
      </c>
      <c r="F226" s="209" t="s">
        <v>8295</v>
      </c>
      <c r="G226" s="34" t="str">
        <f>IF(ISERROR(VLOOKUP(TRIM(B226),ALL!$B$1:$U$2738,2,FALSE)),"",IF(ISERROR(VLOOKUP(TRIM(B226),ALL!$B$1:$U$2738,2,FALSE))," ",VLOOKUP(TRIM(B226),ALL!$B$1:$U$2738,2,FALSE)))</f>
        <v/>
      </c>
      <c r="H226" s="124" t="str">
        <f>IF(ISBLANK(VLOOKUP(TRIM(B226),ALL!$B$1:$V$2738,4,FALSE)),"",IF(ISERROR(VLOOKUP(TRIM(B226),ALL!$B$1:$V$2738,4,FALSE))," ",VLOOKUP(TRIM(B226),ALL!$B$1:$V$2738,4,FALSE)))</f>
        <v xml:space="preserve"> </v>
      </c>
      <c r="I226" s="34" t="str">
        <f>IF(ISBLANK(VLOOKUP(TRIM(B226),ALL!$B$1:$V$2738,5,FALSE)),"",IF(ISERROR(VLOOKUP(TRIM(B226),ALL!$B$1:$V$2738,5,FALSE))," ",VLOOKUP(TRIM(B226),ALL!$B$1:$V$2738,5,FALSE)))</f>
        <v xml:space="preserve"> </v>
      </c>
      <c r="J226" s="34" t="str">
        <f>IF(ISBLANK(VLOOKUP(TRIM(B226),ALL!$B$1:$V$2738,6,FALSE)),"",IF(ISERROR(VLOOKUP(TRIM(B226),ALL!$B$1:$V$2738,6,FALSE))," ", VLOOKUP(TRIM(B226),ALL!$B$1:$V$2738,6,FALSE)))</f>
        <v xml:space="preserve"> </v>
      </c>
      <c r="K226" s="34"/>
      <c r="L226" s="34" t="str">
        <f>IF(ISBLANK(VLOOKUP(TRIM(B226),ALL!$B$1:$V$2738,8,FALSE)),"",IF(ISERROR(VLOOKUP(TRIM(B226),ALL!$B$1:$V$2738,8,FALSE))," ",VLOOKUP(TRIM(B226),ALL!$B$1:$V$2738,8,FALSE)))</f>
        <v xml:space="preserve"> </v>
      </c>
      <c r="M226" s="34" t="str">
        <f>IF(ISBLANK(VLOOKUP(TRIM(B226),ALL!$B$1:$V$2738,9,FALSE)),"",IF(ISERROR(VLOOKUP(TRIM(B226),ALL!$B$1:$V$2738,9,FALSE))," ",VLOOKUP(TRIM(B226),ALL!$B$1:$V$2738,9,FALSE)))</f>
        <v xml:space="preserve"> </v>
      </c>
      <c r="N226" s="34" t="str">
        <f>IF(ISBLANK(VLOOKUP(TRIM(B226),ALL!$B$1:$V$2738,10,FALSE)),"",IF(ISERROR(VLOOKUP(TRIM(B226),ALL!$B$1:$V$2738,10,FALSE))," ",VLOOKUP(TRIM(B226),ALL!$B$1:$V$2738,10,FALSE)))</f>
        <v xml:space="preserve"> </v>
      </c>
      <c r="O226" s="2"/>
    </row>
    <row r="227" spans="1:15">
      <c r="A227" s="34" t="str">
        <f>IF(ISERROR(VLOOKUP(TRIM(B227),ALL!$B$1:$U$2738,3,FALSE)),"(unc)",VLOOKUP(TRIM(B227),ALL!$B$1:$U$2738,3,FALSE))</f>
        <v>(unc)</v>
      </c>
      <c r="B227" s="99" t="s">
        <v>6507</v>
      </c>
      <c r="C227" s="10" t="s">
        <v>3743</v>
      </c>
      <c r="D227" s="224">
        <f>VLOOKUP(TRIM(B227),BirthdateDraft!$A$1:$M$9000,2,FALSE)</f>
        <v>34713</v>
      </c>
      <c r="E227" s="203" t="str">
        <f>VLOOKUP(TRIM(B227),BirthdateDraft!$A$1:$M$9865,3,FALSE)</f>
        <v>18/5</v>
      </c>
      <c r="F227" s="209"/>
      <c r="G227" s="34" t="str">
        <f>IF(ISERROR(VLOOKUP(TRIM(B227),ALL!$B$1:$U$2738,2,FALSE)),"",IF(ISERROR(VLOOKUP(TRIM(B227),ALL!$B$1:$U$2738,2,FALSE))," ",VLOOKUP(TRIM(B227),ALL!$B$1:$U$2738,2,FALSE)))</f>
        <v/>
      </c>
      <c r="H227" s="124" t="str">
        <f>IF(ISBLANK(VLOOKUP(TRIM(B227),ALL!$B$1:$V$2738,4,FALSE)),"",IF(ISERROR(VLOOKUP(TRIM(B227),ALL!$B$1:$V$2738,4,FALSE))," ",VLOOKUP(TRIM(B227),ALL!$B$1:$V$2738,4,FALSE)))</f>
        <v xml:space="preserve"> </v>
      </c>
      <c r="I227" s="34" t="str">
        <f>IF(ISBLANK(VLOOKUP(TRIM(B227),ALL!$B$1:$V$2738,5,FALSE)),"",IF(ISERROR(VLOOKUP(TRIM(B227),ALL!$B$1:$V$2738,5,FALSE))," ",VLOOKUP(TRIM(B227),ALL!$B$1:$V$2738,5,FALSE)))</f>
        <v xml:space="preserve"> </v>
      </c>
      <c r="J227" s="34" t="str">
        <f>IF(ISBLANK(VLOOKUP(TRIM(B227),ALL!$B$1:$V$2738,6,FALSE)),"",IF(ISERROR(VLOOKUP(TRIM(B227),ALL!$B$1:$V$2738,6,FALSE))," ", VLOOKUP(TRIM(B227),ALL!$B$1:$V$2738,6,FALSE)))</f>
        <v xml:space="preserve"> </v>
      </c>
      <c r="K227" s="34" t="str">
        <f>IF(ISBLANK(VLOOKUP(TRIM(B227),ALL!$B$1:$V$2738,7,FALSE)),"",IF(ISERROR(VLOOKUP(TRIM(B227),ALL!$B$1:$V$2738,7,FALSE))," ",VLOOKUP(TRIM(B227),ALL!$B$1:$V$2738,7,FALSE)))</f>
        <v xml:space="preserve"> </v>
      </c>
      <c r="L227" s="34" t="str">
        <f>IF(ISBLANK(VLOOKUP(TRIM(B227),ALL!$B$1:$V$2738,8,FALSE)),"",IF(ISERROR(VLOOKUP(TRIM(B227),ALL!$B$1:$V$2738,8,FALSE))," ",VLOOKUP(TRIM(B227),ALL!$B$1:$V$2738,8,FALSE)))</f>
        <v xml:space="preserve"> </v>
      </c>
      <c r="M227" s="34" t="str">
        <f>IF(ISBLANK(VLOOKUP(TRIM(B227),ALL!$B$1:$V$2738,9,FALSE)),"",IF(ISERROR(VLOOKUP(TRIM(B227),ALL!$B$1:$V$2738,9,FALSE))," ",VLOOKUP(TRIM(B227),ALL!$B$1:$V$2738,9,FALSE)))</f>
        <v xml:space="preserve"> </v>
      </c>
      <c r="N227" s="34" t="str">
        <f>IF(ISBLANK(VLOOKUP(TRIM(B227),ALL!$B$1:$V$2738,10,FALSE)),"",IF(ISERROR(VLOOKUP(TRIM(B227),ALL!$B$1:$V$2738,10,FALSE))," ",VLOOKUP(TRIM(B227),ALL!$B$1:$V$2738,10,FALSE)))</f>
        <v xml:space="preserve"> </v>
      </c>
      <c r="O227" s="32"/>
    </row>
    <row r="228" spans="1:15">
      <c r="A228" s="34" t="str">
        <f>IF(ISERROR(VLOOKUP(TRIM(B228),ALL!$B$1:$U$2738,3,FALSE)),"(unc)",VLOOKUP(TRIM(B228),ALL!$B$1:$U$2738,3,FALSE))</f>
        <v>(unc)</v>
      </c>
      <c r="B228" s="99" t="s">
        <v>4944</v>
      </c>
      <c r="C228" s="10" t="s">
        <v>3743</v>
      </c>
      <c r="D228" s="224">
        <f>VLOOKUP(TRIM(B228),BirthdateDraft!$A$1:$M$9000,2,FALSE)</f>
        <v>33741</v>
      </c>
      <c r="E228" s="203" t="str">
        <f>VLOOKUP(TRIM(B228),BirthdateDraft!$A$1:$M$9865,3,FALSE)</f>
        <v>14/7</v>
      </c>
      <c r="F228" s="209"/>
      <c r="G228" s="34" t="str">
        <f>IF(ISERROR(VLOOKUP(TRIM(B228),ALL!$B$1:$U$2738,2,FALSE)),"",IF(ISERROR(VLOOKUP(TRIM(B228),ALL!$B$1:$U$2738,2,FALSE))," ",VLOOKUP(TRIM(B228),ALL!$B$1:$U$2738,2,FALSE)))</f>
        <v/>
      </c>
      <c r="H228" s="124" t="str">
        <f>IF(ISBLANK(VLOOKUP(TRIM(B228),ALL!$B$1:$V$2738,4,FALSE)),"",IF(ISERROR(VLOOKUP(TRIM(B228),ALL!$B$1:$V$2738,4,FALSE))," ",VLOOKUP(TRIM(B228),ALL!$B$1:$V$2738,4,FALSE)))</f>
        <v xml:space="preserve"> </v>
      </c>
      <c r="I228" s="34" t="str">
        <f>IF(ISBLANK(VLOOKUP(TRIM(B228),ALL!$B$1:$V$2738,5,FALSE)),"",IF(ISERROR(VLOOKUP(TRIM(B228),ALL!$B$1:$V$2738,5,FALSE))," ",VLOOKUP(TRIM(B228),ALL!$B$1:$V$2738,5,FALSE)))</f>
        <v xml:space="preserve"> </v>
      </c>
      <c r="J228" s="34" t="str">
        <f>IF(ISBLANK(VLOOKUP(TRIM(B228),ALL!$B$1:$V$2738,6,FALSE)),"",IF(ISERROR(VLOOKUP(TRIM(B228),ALL!$B$1:$V$2738,6,FALSE))," ", VLOOKUP(TRIM(B228),ALL!$B$1:$V$2738,6,FALSE)))</f>
        <v xml:space="preserve"> </v>
      </c>
      <c r="K228" s="34" t="str">
        <f>IF(ISBLANK(VLOOKUP(TRIM(B228),ALL!$B$1:$V$2738,7,FALSE)),"",IF(ISERROR(VLOOKUP(TRIM(B228),ALL!$B$1:$V$2738,7,FALSE))," ",VLOOKUP(TRIM(B228),ALL!$B$1:$V$2738,7,FALSE)))</f>
        <v xml:space="preserve"> </v>
      </c>
      <c r="L228" s="34" t="str">
        <f>IF(ISBLANK(VLOOKUP(TRIM(B228),ALL!$B$1:$V$2738,8,FALSE)),"",IF(ISERROR(VLOOKUP(TRIM(B228),ALL!$B$1:$V$2738,8,FALSE))," ",VLOOKUP(TRIM(B228),ALL!$B$1:$V$2738,8,FALSE)))</f>
        <v xml:space="preserve"> </v>
      </c>
      <c r="M228" s="34" t="str">
        <f>IF(ISBLANK(VLOOKUP(TRIM(B228),ALL!$B$1:$V$2738,9,FALSE)),"",IF(ISERROR(VLOOKUP(TRIM(B228),ALL!$B$1:$V$2738,9,FALSE))," ",VLOOKUP(TRIM(B228),ALL!$B$1:$V$2738,9,FALSE)))</f>
        <v xml:space="preserve"> </v>
      </c>
      <c r="N228" s="34" t="str">
        <f>IF(ISBLANK(VLOOKUP(TRIM(B228),ALL!$B$1:$V$2738,10,FALSE)),"",IF(ISERROR(VLOOKUP(TRIM(B228),ALL!$B$1:$V$2738,10,FALSE))," ",VLOOKUP(TRIM(B228),ALL!$B$1:$V$2738,10,FALSE)))</f>
        <v xml:space="preserve"> </v>
      </c>
      <c r="O228" s="32"/>
    </row>
    <row r="229" spans="1:15">
      <c r="A229" s="34" t="str">
        <f>IF(ISERROR(VLOOKUP(TRIM(B229),ALL!$B$1:$U$2738,3,FALSE)),"(unc)",VLOOKUP(TRIM(B229),ALL!$B$1:$U$2738,3,FALSE))</f>
        <v>(unc)</v>
      </c>
      <c r="B229" s="99" t="s">
        <v>7950</v>
      </c>
      <c r="C229" s="10" t="s">
        <v>3406</v>
      </c>
      <c r="D229" s="224">
        <f>VLOOKUP(TRIM(B229),BirthdateDraft!$A$1:$M$9000,2,FALSE)</f>
        <v>36041</v>
      </c>
      <c r="E229" s="203" t="str">
        <f>VLOOKUP(TRIM(B229),BirthdateDraft!$A$1:$M$9865,3,FALSE)</f>
        <v>20/3</v>
      </c>
      <c r="F229" s="209" t="s">
        <v>8401</v>
      </c>
      <c r="G229" s="34" t="str">
        <f>IF(ISERROR(VLOOKUP(TRIM(B229),ALL!$B$1:$U$2738,2,FALSE)),"",IF(ISERROR(VLOOKUP(TRIM(B229),ALL!$B$1:$U$2738,2,FALSE))," ",VLOOKUP(TRIM(B229),ALL!$B$1:$U$2738,2,FALSE)))</f>
        <v/>
      </c>
      <c r="H229" s="124" t="str">
        <f>IF(ISBLANK(VLOOKUP(TRIM(B229),ALL!$B$1:$V$2738,4,FALSE)),"",IF(ISERROR(VLOOKUP(TRIM(B229),ALL!$B$1:$V$2738,4,FALSE))," ",VLOOKUP(TRIM(B229),ALL!$B$1:$V$2738,4,FALSE)))</f>
        <v xml:space="preserve"> </v>
      </c>
      <c r="I229" s="34"/>
      <c r="J229" s="34"/>
      <c r="K229" s="34" t="str">
        <f>IF(ISBLANK(VLOOKUP(TRIM(B229),ALL!$B$1:$V$2738,7,FALSE)),"",IF(ISERROR(VLOOKUP(TRIM(B229),ALL!$B$1:$V$2738,7,FALSE))," ",VLOOKUP(TRIM(B229),ALL!$B$1:$V$2738,7,FALSE)))</f>
        <v xml:space="preserve"> </v>
      </c>
      <c r="L229" s="34" t="str">
        <f>IF(ISBLANK(VLOOKUP(TRIM(B229),ALL!$B$1:$V$2738,8,FALSE)),"",IF(ISERROR(VLOOKUP(TRIM(B229),ALL!$B$1:$V$2738,8,FALSE))," ",VLOOKUP(TRIM(B229),ALL!$B$1:$V$2738,8,FALSE)))</f>
        <v xml:space="preserve"> </v>
      </c>
      <c r="M229" s="34" t="str">
        <f>IF(ISBLANK(VLOOKUP(TRIM(B229),ALL!$B$1:$V$2738,9,FALSE)),"",IF(ISERROR(VLOOKUP(TRIM(B229),ALL!$B$1:$V$2738,9,FALSE))," ",VLOOKUP(TRIM(B229),ALL!$B$1:$V$2738,9,FALSE)))</f>
        <v xml:space="preserve"> </v>
      </c>
      <c r="N229" s="34" t="str">
        <f>IF(ISBLANK(VLOOKUP(TRIM(B229),ALL!$B$1:$V$2738,10,FALSE)),"",IF(ISERROR(VLOOKUP(TRIM(B229),ALL!$B$1:$V$2738,10,FALSE))," ",VLOOKUP(TRIM(B229),ALL!$B$1:$V$2738,10,FALSE)))</f>
        <v xml:space="preserve"> </v>
      </c>
    </row>
    <row r="230" spans="1:15">
      <c r="A230" s="34" t="str">
        <f>IF(ISERROR(VLOOKUP(TRIM(B230),ALL!$B$1:$U$2738,3,FALSE)),"(unc)",VLOOKUP(TRIM(B230),ALL!$B$1:$U$2738,3,FALSE))</f>
        <v>OT @ TE</v>
      </c>
      <c r="B230" s="99" t="s">
        <v>6478</v>
      </c>
      <c r="C230" s="10" t="s">
        <v>3744</v>
      </c>
      <c r="D230" s="224">
        <f>VLOOKUP(TRIM(B230),BirthdateDraft!$A$1:$M$9000,2,FALSE)</f>
        <v>34993</v>
      </c>
      <c r="E230" s="203" t="str">
        <f>VLOOKUP(TRIM(B230),BirthdateDraft!$A$1:$M$9865,3,FALSE)</f>
        <v>18/3</v>
      </c>
      <c r="F230" s="209"/>
      <c r="G230" s="34" t="str">
        <f>IF(ISERROR(VLOOKUP(TRIM(B230),ALL!$B$1:$U$2738,2,FALSE)),"",IF(ISERROR(VLOOKUP(TRIM(B230),ALL!$B$1:$U$2738,2,FALSE))," ",VLOOKUP(TRIM(B230),ALL!$B$1:$U$2738,2,FALSE)))</f>
        <v>LVA</v>
      </c>
      <c r="H230" s="124" t="str">
        <f>IF(ISBLANK(VLOOKUP(TRIM(B230),ALL!$B$1:$V$2738,11,FALSE)),"",IF(ISERROR(VLOOKUP(TRIM(B230),ALL!$B$1:$V$2738,11,FALSE))," ",VLOOKUP(TRIM(B230),ALL!$B$1:$V$2738,11,FALSE)))</f>
        <v>E</v>
      </c>
      <c r="I230" s="34" t="str">
        <f>IF(ISBLANK(VLOOKUP(TRIM(B230),ALL!$B$1:$V$2738,5,FALSE)),"",IF(ISERROR(VLOOKUP(TRIM(B230),ALL!$B$1:$V$2738,5,FALSE))," ",VLOOKUP(TRIM(B230),ALL!$B$1:$V$2738,5,FALSE)))</f>
        <v/>
      </c>
      <c r="J230" s="34" t="str">
        <f>IF(ISBLANK(VLOOKUP(TRIM(B230),ALL!$B$1:$V$2738,6,FALSE)),"",IF(ISERROR(VLOOKUP(TRIM(B230),ALL!$B$1:$V$2738,6,FALSE))," ", VLOOKUP(TRIM(B230),ALL!$B$1:$V$2738,6,FALSE)))</f>
        <v/>
      </c>
      <c r="K230" s="34" t="str">
        <f>IF(ISBLANK(VLOOKUP(TRIM(B230),ALL!$B$1:$V$2738,7,FALSE)),"",IF(ISERROR(VLOOKUP(TRIM(B230),ALL!$B$1:$V$2738,7,FALSE))," ",VLOOKUP(TRIM(B230),ALL!$B$1:$V$2738,7,FALSE)))</f>
        <v/>
      </c>
      <c r="L230" s="34">
        <f>IF(ISBLANK(VLOOKUP(TRIM(B230),ALL!$B$1:$V$2738,8,FALSE)),"",IF(ISERROR(VLOOKUP(TRIM(B230),ALL!$B$1:$V$2738,8,FALSE))," ",VLOOKUP(TRIM(B230),ALL!$B$1:$V$2738,8,FALSE)))</f>
        <v>0</v>
      </c>
      <c r="M230" s="34" t="str">
        <f>IF(ISBLANK(VLOOKUP(TRIM(B230),ALL!$B$1:$V$2738,9,FALSE)),"",IF(ISERROR(VLOOKUP(TRIM(B230),ALL!$B$1:$V$2738,9,FALSE))," ",VLOOKUP(TRIM(B230),ALL!$B$1:$V$2738,9,FALSE)))</f>
        <v/>
      </c>
      <c r="N230" s="34">
        <f>IF(ISBLANK(VLOOKUP(TRIM(B230),ALL!$B$1:$V$2738,10,FALSE)),"",IF(ISERROR(VLOOKUP(TRIM(B230),ALL!$B$1:$V$2738,10,FALSE))," ",VLOOKUP(TRIM(B230),ALL!$B$1:$V$2738,10,FALSE)))</f>
        <v>0</v>
      </c>
      <c r="O230" s="32"/>
    </row>
    <row r="231" spans="1:15">
      <c r="A231" s="34" t="str">
        <f>IF(ISERROR(VLOOKUP(TRIM(B231),ALL!$B$1:$U$2738,3,FALSE)),"(unc)",VLOOKUP(TRIM(B231),ALL!$B$1:$U$2738,3,FALSE))</f>
        <v>(unc)</v>
      </c>
      <c r="B231" s="99" t="s">
        <v>6261</v>
      </c>
      <c r="C231" s="10" t="s">
        <v>3744</v>
      </c>
      <c r="D231" s="224">
        <f>VLOOKUP(TRIM(B231),BirthdateDraft!$A$1:$M$9000,2,FALSE)</f>
        <v>34463</v>
      </c>
      <c r="E231" s="203" t="str">
        <f>VLOOKUP(TRIM(B231),BirthdateDraft!$A$1:$M$9865,3,FALSE)</f>
        <v>17/5</v>
      </c>
      <c r="F231" s="209" t="s">
        <v>8781</v>
      </c>
      <c r="G231" s="34" t="str">
        <f>IF(ISERROR(VLOOKUP(TRIM(B231),ALL!$B$1:$U$2738,2,FALSE)),"",IF(ISERROR(VLOOKUP(TRIM(B231),ALL!$B$1:$U$2738,2,FALSE))," ",VLOOKUP(TRIM(B231),ALL!$B$1:$U$2738,2,FALSE)))</f>
        <v/>
      </c>
      <c r="H231" s="124" t="str">
        <f>IF(ISBLANK(VLOOKUP(TRIM(B231),ALL!$B$1:$V$2738,11,FALSE)),"",IF(ISERROR(VLOOKUP(TRIM(B231),ALL!$B$1:$V$2738,11,FALSE))," ",VLOOKUP(TRIM(B231),ALL!$B$1:$V$2738,11,FALSE)))</f>
        <v xml:space="preserve"> </v>
      </c>
      <c r="I231" s="34"/>
      <c r="J231" s="34"/>
      <c r="K231" s="34"/>
      <c r="L231" s="34" t="str">
        <f>IF(ISBLANK(VLOOKUP(TRIM(B231),ALL!$B$1:$V$2738,8,FALSE)),"",IF(ISERROR(VLOOKUP(TRIM(B231),ALL!$B$1:$V$2738,8,FALSE))," ",VLOOKUP(TRIM(B231),ALL!$B$1:$V$2738,8,FALSE)))</f>
        <v xml:space="preserve"> </v>
      </c>
      <c r="M231" s="34" t="str">
        <f>IF(ISBLANK(VLOOKUP(TRIM(B231),ALL!$B$1:$V$2738,9,FALSE)),"",IF(ISERROR(VLOOKUP(TRIM(B231),ALL!$B$1:$V$2738,9,FALSE))," ",VLOOKUP(TRIM(B231),ALL!$B$1:$V$2738,9,FALSE)))</f>
        <v xml:space="preserve"> </v>
      </c>
      <c r="N231" s="34" t="str">
        <f>IF(ISBLANK(VLOOKUP(TRIM(B231),ALL!$B$1:$V$2738,10,FALSE)),"",IF(ISERROR(VLOOKUP(TRIM(B231),ALL!$B$1:$V$2738,10,FALSE))," ",VLOOKUP(TRIM(B231),ALL!$B$1:$V$2738,10,FALSE)))</f>
        <v xml:space="preserve"> </v>
      </c>
      <c r="O231" s="32"/>
    </row>
    <row r="232" spans="1:15">
      <c r="A232" s="34" t="str">
        <f>IF(ISERROR(VLOOKUP(TRIM(B232),ALL!$B$1:$U$2738,3,FALSE)),"(unc)",VLOOKUP(TRIM(B232),ALL!$B$1:$U$2738,3,FALSE))</f>
        <v>(unc)</v>
      </c>
      <c r="B232" s="99" t="s">
        <v>6242</v>
      </c>
      <c r="C232" s="10" t="s">
        <v>3188</v>
      </c>
      <c r="D232" s="224">
        <f>VLOOKUP(TRIM(B232),BirthdateDraft!$A$1:$M$9000,2,FALSE)</f>
        <v>33996</v>
      </c>
      <c r="E232" s="203" t="str">
        <f>VLOOKUP(TRIM(B232),BirthdateDraft!$A$1:$M$9865,3,FALSE)</f>
        <v>15/FA</v>
      </c>
      <c r="F232" s="209"/>
      <c r="G232" s="34" t="str">
        <f>IF(ISERROR(VLOOKUP(TRIM(B232),ALL!$B$1:$U$2738,2,FALSE)),"",IF(ISERROR(VLOOKUP(TRIM(B232),ALL!$B$1:$U$2738,2,FALSE))," ",VLOOKUP(TRIM(B232),ALL!$B$1:$U$2738,2,FALSE)))</f>
        <v/>
      </c>
      <c r="H232" s="124" t="str">
        <f>IF(ISBLANK(VLOOKUP(TRIM(B232),ALL!$B$1:$V$2738,11,FALSE)),"",IF(ISERROR(VLOOKUP(TRIM(B232),ALL!$B$1:$V$2738,11,FALSE))," ",VLOOKUP(TRIM(B232),ALL!$B$1:$V$2738,11,FALSE)))</f>
        <v xml:space="preserve"> </v>
      </c>
      <c r="I232" s="34"/>
      <c r="J232" s="34"/>
      <c r="K232" s="34"/>
      <c r="L232" s="34" t="str">
        <f>IF(ISBLANK(VLOOKUP(TRIM(B232),ALL!$B$1:$V$2738,8,FALSE)),"",IF(ISERROR(VLOOKUP(TRIM(B232),ALL!$B$1:$V$2738,8,FALSE))," ",VLOOKUP(TRIM(B232),ALL!$B$1:$V$2738,8,FALSE)))</f>
        <v xml:space="preserve"> </v>
      </c>
      <c r="M232" s="34" t="str">
        <f>IF(ISBLANK(VLOOKUP(TRIM(B232),ALL!$B$1:$V$2738,9,FALSE)),"",IF(ISERROR(VLOOKUP(TRIM(B232),ALL!$B$1:$V$2738,9,FALSE))," ",VLOOKUP(TRIM(B232),ALL!$B$1:$V$2738,9,FALSE)))</f>
        <v xml:space="preserve"> </v>
      </c>
      <c r="N232" s="34" t="str">
        <f>IF(ISBLANK(VLOOKUP(TRIM(B232),ALL!$B$1:$V$2738,10,FALSE)),"",IF(ISERROR(VLOOKUP(TRIM(B232),ALL!$B$1:$V$2738,10,FALSE))," ",VLOOKUP(TRIM(B232),ALL!$B$1:$V$2738,10,FALSE)))</f>
        <v xml:space="preserve"> </v>
      </c>
      <c r="O232" s="32"/>
    </row>
    <row r="233" spans="1:15">
      <c r="A233" s="34" t="str">
        <f>IF(ISERROR(VLOOKUP(TRIM(B233),ALL!$B$1:$U$2738,3,FALSE)),"(unc)",VLOOKUP(TRIM(B233),ALL!$B$1:$U$2738,3,FALSE))</f>
        <v>(unc)</v>
      </c>
      <c r="B233" s="99" t="s">
        <v>5656</v>
      </c>
      <c r="C233" s="10" t="s">
        <v>3744</v>
      </c>
      <c r="D233" s="224">
        <f>VLOOKUP(TRIM(B233),BirthdateDraft!$A$1:$M$9000,2,FALSE)</f>
        <v>33915</v>
      </c>
      <c r="E233" s="203" t="str">
        <f>VLOOKUP(TRIM(B233),BirthdateDraft!$A$1:$M$9865,3,FALSE)</f>
        <v>16/6</v>
      </c>
      <c r="F233" s="209" t="s">
        <v>8295</v>
      </c>
      <c r="G233" s="34" t="str">
        <f>IF(ISERROR(VLOOKUP(TRIM(B233),ALL!$B$1:$U$2738,2,FALSE)),"",IF(ISERROR(VLOOKUP(TRIM(B233),ALL!$B$1:$U$2738,2,FALSE))," ",VLOOKUP(TRIM(B233),ALL!$B$1:$U$2738,2,FALSE)))</f>
        <v/>
      </c>
      <c r="H233" s="124" t="str">
        <f>IF(ISBLANK(VLOOKUP(TRIM(B233),ALL!$B$1:$V$2738,11,FALSE)),"",IF(ISERROR(VLOOKUP(TRIM(B233),ALL!$B$1:$V$2738,11,FALSE))," ",VLOOKUP(TRIM(B233),ALL!$B$1:$V$2738,11,FALSE)))</f>
        <v xml:space="preserve"> </v>
      </c>
      <c r="I233" s="34"/>
      <c r="J233" s="34"/>
      <c r="K233" s="34"/>
      <c r="L233" s="34" t="str">
        <f>IF(ISBLANK(VLOOKUP(TRIM(B233),ALL!$B$1:$V$2738,8,FALSE)),"",IF(ISERROR(VLOOKUP(TRIM(B233),ALL!$B$1:$V$2738,8,FALSE))," ",VLOOKUP(TRIM(B233),ALL!$B$1:$V$2738,8,FALSE)))</f>
        <v xml:space="preserve"> </v>
      </c>
      <c r="M233" s="34" t="str">
        <f>IF(ISBLANK(VLOOKUP(TRIM(B233),ALL!$B$1:$V$2738,9,FALSE)),"",IF(ISERROR(VLOOKUP(TRIM(B233),ALL!$B$1:$V$2738,9,FALSE))," ",VLOOKUP(TRIM(B233),ALL!$B$1:$V$2738,9,FALSE)))</f>
        <v xml:space="preserve"> </v>
      </c>
      <c r="N233" s="34" t="str">
        <f>IF(ISBLANK(VLOOKUP(TRIM(B233),ALL!$B$1:$V$2738,10,FALSE)),"",IF(ISERROR(VLOOKUP(TRIM(B233),ALL!$B$1:$V$2738,10,FALSE))," ",VLOOKUP(TRIM(B233),ALL!$B$1:$V$2738,10,FALSE)))</f>
        <v xml:space="preserve"> </v>
      </c>
      <c r="O233" s="32"/>
    </row>
    <row r="234" spans="1:15">
      <c r="A234" s="34" t="str">
        <f>IF(ISERROR(VLOOKUP(TRIM(B234),ALL!$B$1:$U$2738,3,FALSE)),"(unc)",VLOOKUP(TRIM(B234),ALL!$B$1:$U$2738,3,FALSE))</f>
        <v>(unc)</v>
      </c>
      <c r="B234" s="99" t="s">
        <v>7388</v>
      </c>
      <c r="C234" s="10" t="s">
        <v>3744</v>
      </c>
      <c r="D234" s="224">
        <f>VLOOKUP(TRIM(B234),BirthdateDraft!$A$1:$M$9000,2,FALSE)</f>
        <v>34773</v>
      </c>
      <c r="E234" s="203" t="str">
        <f>VLOOKUP(TRIM(B234),BirthdateDraft!$A$1:$M$9865,3,FALSE)</f>
        <v>17/FA</v>
      </c>
      <c r="F234" s="209"/>
      <c r="G234" s="34" t="str">
        <f>IF(ISERROR(VLOOKUP(TRIM(B234),ALL!$B$1:$U$2738,2,FALSE)),"",IF(ISERROR(VLOOKUP(TRIM(B234),ALL!$B$1:$U$2738,2,FALSE))," ",VLOOKUP(TRIM(B234),ALL!$B$1:$U$2738,2,FALSE)))</f>
        <v/>
      </c>
      <c r="H234" s="124" t="str">
        <f>IF(ISBLANK(VLOOKUP(TRIM(B234),ALL!$B$1:$V$2738,4,FALSE)),"",IF(ISERROR(VLOOKUP(TRIM(B234),ALL!$B$1:$V$2738,4,FALSE))," ",VLOOKUP(TRIM(B234),ALL!$B$1:$V$2738,4,FALSE)))</f>
        <v xml:space="preserve"> </v>
      </c>
      <c r="I234" s="34" t="str">
        <f>IF(ISBLANK(VLOOKUP(TRIM(B234),ALL!$B$1:$V$2738,5,FALSE)),"",IF(ISERROR(VLOOKUP(TRIM(B234),ALL!$B$1:$V$2738,5,FALSE))," ",VLOOKUP(TRIM(B234),ALL!$B$1:$V$2738,5,FALSE)))</f>
        <v xml:space="preserve"> </v>
      </c>
      <c r="J234" s="34" t="str">
        <f>IF(ISBLANK(VLOOKUP(TRIM(B234),ALL!$B$1:$V$2738,6,FALSE)),"",IF(ISERROR(VLOOKUP(TRIM(B234),ALL!$B$1:$V$2738,6,FALSE))," ", VLOOKUP(TRIM(B234),ALL!$B$1:$V$2738,6,FALSE)))</f>
        <v xml:space="preserve"> </v>
      </c>
      <c r="K234" s="34" t="str">
        <f>IF(ISBLANK(VLOOKUP(TRIM(B234),ALL!$B$1:$V$2738,7,FALSE)),"",IF(ISERROR(VLOOKUP(TRIM(B234),ALL!$B$1:$V$2738,7,FALSE))," ",VLOOKUP(TRIM(B234),ALL!$B$1:$V$2738,7,FALSE)))</f>
        <v xml:space="preserve"> </v>
      </c>
      <c r="L234" s="34" t="str">
        <f>IF(ISBLANK(VLOOKUP(TRIM(B234),ALL!$B$1:$V$2738,8,FALSE)),"",IF(ISERROR(VLOOKUP(TRIM(B234),ALL!$B$1:$V$2738,8,FALSE))," ",VLOOKUP(TRIM(B234),ALL!$B$1:$V$2738,8,FALSE)))</f>
        <v xml:space="preserve"> </v>
      </c>
      <c r="M234" s="34" t="str">
        <f>IF(ISBLANK(VLOOKUP(TRIM(B234),ALL!$B$1:$V$2738,9,FALSE)),"",IF(ISERROR(VLOOKUP(TRIM(B234),ALL!$B$1:$V$2738,9,FALSE))," ",VLOOKUP(TRIM(B234),ALL!$B$1:$V$2738,9,FALSE)))</f>
        <v xml:space="preserve"> </v>
      </c>
      <c r="N234" s="34" t="str">
        <f>IF(ISBLANK(VLOOKUP(TRIM(B234),ALL!$B$1:$V$2738,10,FALSE)),"",IF(ISERROR(VLOOKUP(TRIM(B234),ALL!$B$1:$V$2738,10,FALSE))," ",VLOOKUP(TRIM(B234),ALL!$B$1:$V$2738,10,FALSE)))</f>
        <v xml:space="preserve"> </v>
      </c>
      <c r="O234" s="32"/>
    </row>
    <row r="235" spans="1:15">
      <c r="A235" s="34" t="str">
        <f>IF(ISERROR(VLOOKUP(TRIM(B235),ALL!$B$1:$U$2738,3,FALSE)),"(unc)",VLOOKUP(TRIM(B235),ALL!$B$1:$U$2738,3,FALSE))</f>
        <v>OC @</v>
      </c>
      <c r="B235" s="99" t="s">
        <v>6470</v>
      </c>
      <c r="C235" s="10" t="s">
        <v>3744</v>
      </c>
      <c r="D235" s="224">
        <f>VLOOKUP(TRIM(B235),BirthdateDraft!$A$1:$M$9000,2,FALSE)</f>
        <v>34983</v>
      </c>
      <c r="E235" s="203" t="str">
        <f>VLOOKUP(TRIM(B235),BirthdateDraft!$A$1:$M$9865,3,FALSE)</f>
        <v>18/4</v>
      </c>
      <c r="F235" s="209"/>
      <c r="G235" s="34" t="str">
        <f>IF(ISERROR(VLOOKUP(TRIM(B235),ALL!$B$1:$U$2738,2,FALSE)),"",IF(ISERROR(VLOOKUP(TRIM(B235),ALL!$B$1:$U$2738,2,FALSE))," ",VLOOKUP(TRIM(B235),ALL!$B$1:$U$2738,2,FALSE)))</f>
        <v>LAN</v>
      </c>
      <c r="H235" s="124" t="str">
        <f>IF(ISBLANK(VLOOKUP(TRIM(B235),ALL!$B$1:$V$2738,4,FALSE)),"",IF(ISERROR(VLOOKUP(TRIM(B235),ALL!$B$1:$V$2738,4,FALSE))," ",VLOOKUP(TRIM(B235),ALL!$B$1:$V$2738,4,FALSE)))</f>
        <v/>
      </c>
      <c r="I235" s="34" t="str">
        <f>IF(ISBLANK(VLOOKUP(TRIM(B235),ALL!$B$1:$V$2738,5,FALSE)),"",IF(ISERROR(VLOOKUP(TRIM(B235),ALL!$B$1:$V$2738,5,FALSE))," ",VLOOKUP(TRIM(B235),ALL!$B$1:$V$2738,5,FALSE)))</f>
        <v/>
      </c>
      <c r="J235" s="34" t="str">
        <f>IF(ISBLANK(VLOOKUP(TRIM(B235),ALL!$B$1:$V$2738,6,FALSE)),"",IF(ISERROR(VLOOKUP(TRIM(B235),ALL!$B$1:$V$2738,6,FALSE))," ", VLOOKUP(TRIM(B235),ALL!$B$1:$V$2738,6,FALSE)))</f>
        <v/>
      </c>
      <c r="K235" s="34" t="str">
        <f>IF(ISBLANK(VLOOKUP(TRIM(B235),ALL!$B$1:$V$2738,7,FALSE)),"",IF(ISERROR(VLOOKUP(TRIM(B235),ALL!$B$1:$V$2738,7,FALSE))," ",VLOOKUP(TRIM(B235),ALL!$B$1:$V$2738,7,FALSE)))</f>
        <v/>
      </c>
      <c r="L235" s="34">
        <f>IF(ISBLANK(VLOOKUP(TRIM(B235),ALL!$B$1:$V$2738,8,FALSE)),"",IF(ISERROR(VLOOKUP(TRIM(B235),ALL!$B$1:$V$2738,8,FALSE))," ",VLOOKUP(TRIM(B235),ALL!$B$1:$V$2738,8,FALSE)))</f>
        <v>0</v>
      </c>
      <c r="M235" s="34" t="str">
        <f>IF(ISBLANK(VLOOKUP(TRIM(B235),ALL!$B$1:$V$2738,9,FALSE)),"",IF(ISERROR(VLOOKUP(TRIM(B235),ALL!$B$1:$V$2738,9,FALSE))," ",VLOOKUP(TRIM(B235),ALL!$B$1:$V$2738,9,FALSE)))</f>
        <v/>
      </c>
      <c r="N235" s="34">
        <f>IF(ISBLANK(VLOOKUP(TRIM(B235),ALL!$B$1:$V$2738,10,FALSE)),"",IF(ISERROR(VLOOKUP(TRIM(B235),ALL!$B$1:$V$2738,10,FALSE))," ",VLOOKUP(TRIM(B235),ALL!$B$1:$V$2738,10,FALSE)))</f>
        <v>2</v>
      </c>
      <c r="O235" s="32"/>
    </row>
    <row r="236" spans="1:15">
      <c r="A236" s="34" t="str">
        <f>IF(ISERROR(VLOOKUP(TRIM(B236),ALL!$B$1:$U$2738,3,FALSE)),"(unc)",VLOOKUP(TRIM(B236),ALL!$B$1:$U$2738,3,FALSE))</f>
        <v>(unc)</v>
      </c>
      <c r="B236" s="99" t="s">
        <v>6497</v>
      </c>
      <c r="C236" s="10" t="s">
        <v>3744</v>
      </c>
      <c r="D236" s="224">
        <f>VLOOKUP(TRIM(B236),BirthdateDraft!$A$1:$M$9000,2,FALSE)</f>
        <v>34903</v>
      </c>
      <c r="E236" s="203" t="str">
        <f>VLOOKUP(TRIM(B236),BirthdateDraft!$A$1:$M$9865,3,FALSE)</f>
        <v>18/FA</v>
      </c>
      <c r="F236" s="209" t="s">
        <v>8295</v>
      </c>
      <c r="G236" s="34" t="str">
        <f>IF(ISERROR(VLOOKUP(TRIM(B236),ALL!$B$1:$U$2738,2,FALSE)),"",IF(ISERROR(VLOOKUP(TRIM(B236),ALL!$B$1:$U$2738,2,FALSE))," ",VLOOKUP(TRIM(B236),ALL!$B$1:$U$2738,2,FALSE)))</f>
        <v/>
      </c>
      <c r="H236" s="124" t="str">
        <f>IF(ISBLANK(VLOOKUP(TRIM(B236),ALL!$B$1:$V$2738,4,FALSE)),"",IF(ISERROR(VLOOKUP(TRIM(B236),ALL!$B$1:$V$2738,4,FALSE))," ",VLOOKUP(TRIM(B236),ALL!$B$1:$V$2738,4,FALSE)))</f>
        <v xml:space="preserve"> </v>
      </c>
      <c r="I236" s="34" t="str">
        <f>IF(ISBLANK(VLOOKUP(TRIM(B236),ALL!$B$1:$V$2738,5,FALSE)),"",IF(ISERROR(VLOOKUP(TRIM(B236),ALL!$B$1:$V$2738,5,FALSE))," ",VLOOKUP(TRIM(B236),ALL!$B$1:$V$2738,5,FALSE)))</f>
        <v xml:space="preserve"> </v>
      </c>
      <c r="J236" s="34" t="str">
        <f>IF(ISBLANK(VLOOKUP(TRIM(B236),ALL!$B$1:$V$2738,6,FALSE)),"",IF(ISERROR(VLOOKUP(TRIM(B236),ALL!$B$1:$V$2738,6,FALSE))," ", VLOOKUP(TRIM(B236),ALL!$B$1:$V$2738,6,FALSE)))</f>
        <v xml:space="preserve"> </v>
      </c>
      <c r="K236" s="34" t="str">
        <f>IF(ISBLANK(VLOOKUP(TRIM(B236),ALL!$B$1:$V$2738,7,FALSE)),"",IF(ISERROR(VLOOKUP(TRIM(B236),ALL!$B$1:$V$2738,7,FALSE))," ",VLOOKUP(TRIM(B236),ALL!$B$1:$V$2738,7,FALSE)))</f>
        <v xml:space="preserve"> </v>
      </c>
      <c r="L236" s="34" t="str">
        <f>IF(ISBLANK(VLOOKUP(TRIM(B236),ALL!$B$1:$V$2738,8,FALSE)),"",IF(ISERROR(VLOOKUP(TRIM(B236),ALL!$B$1:$V$2738,8,FALSE))," ",VLOOKUP(TRIM(B236),ALL!$B$1:$V$2738,8,FALSE)))</f>
        <v xml:space="preserve"> </v>
      </c>
      <c r="M236" s="34" t="str">
        <f>IF(ISBLANK(VLOOKUP(TRIM(B236),ALL!$B$1:$V$2738,9,FALSE)),"",IF(ISERROR(VLOOKUP(TRIM(B236),ALL!$B$1:$V$2738,9,FALSE))," ",VLOOKUP(TRIM(B236),ALL!$B$1:$V$2738,9,FALSE)))</f>
        <v xml:space="preserve"> </v>
      </c>
      <c r="N236" s="34" t="str">
        <f>IF(ISBLANK(VLOOKUP(TRIM(B236),ALL!$B$1:$V$2738,10,FALSE)),"",IF(ISERROR(VLOOKUP(TRIM(B236),ALL!$B$1:$V$2738,10,FALSE))," ",VLOOKUP(TRIM(B236),ALL!$B$1:$V$2738,10,FALSE)))</f>
        <v xml:space="preserve"> </v>
      </c>
      <c r="O236" s="32"/>
    </row>
    <row r="237" spans="1:15">
      <c r="A237" s="34" t="str">
        <f>IF(ISERROR(VLOOKUP(TRIM(B237),ALL!$B$1:$U$2738,3,FALSE)),"(unc)",VLOOKUP(TRIM(B237),ALL!$B$1:$U$2738,3,FALSE))</f>
        <v>(unc)</v>
      </c>
      <c r="B237" s="99" t="s">
        <v>6496</v>
      </c>
      <c r="C237" s="10" t="s">
        <v>3744</v>
      </c>
      <c r="D237" s="224">
        <f>VLOOKUP(TRIM(B237),BirthdateDraft!$A$1:$M$9000,2,FALSE)</f>
        <v>34668</v>
      </c>
      <c r="E237" s="203" t="str">
        <f>VLOOKUP(TRIM(B237),BirthdateDraft!$A$1:$M$9865,3,FALSE)</f>
        <v>18/4</v>
      </c>
      <c r="F237" s="209" t="s">
        <v>8698</v>
      </c>
      <c r="G237" s="34" t="str">
        <f>IF(ISERROR(VLOOKUP(TRIM(B237),ALL!$B$1:$U$2738,2,FALSE)),"",IF(ISERROR(VLOOKUP(TRIM(B237),ALL!$B$1:$U$2738,2,FALSE))," ",VLOOKUP(TRIM(B237),ALL!$B$1:$U$2738,2,FALSE)))</f>
        <v/>
      </c>
      <c r="H237" s="124" t="str">
        <f>IF(ISBLANK(VLOOKUP(TRIM(B237),ALL!$B$1:$V$2738,4,FALSE)),"",IF(ISERROR(VLOOKUP(TRIM(B237),ALL!$B$1:$V$2738,4,FALSE))," ",VLOOKUP(TRIM(B237),ALL!$B$1:$V$2738,4,FALSE)))</f>
        <v xml:space="preserve"> </v>
      </c>
      <c r="I237" s="34" t="str">
        <f>IF(ISBLANK(VLOOKUP(TRIM(B237),ALL!$B$1:$V$2738,5,FALSE)),"",IF(ISERROR(VLOOKUP(TRIM(B237),ALL!$B$1:$V$2738,5,FALSE))," ",VLOOKUP(TRIM(B237),ALL!$B$1:$V$2738,5,FALSE)))</f>
        <v xml:space="preserve"> </v>
      </c>
      <c r="J237" s="34" t="str">
        <f>IF(ISBLANK(VLOOKUP(TRIM(B237),ALL!$B$1:$V$2738,6,FALSE)),"",IF(ISERROR(VLOOKUP(TRIM(B237),ALL!$B$1:$V$2738,6,FALSE))," ", VLOOKUP(TRIM(B237),ALL!$B$1:$V$2738,6,FALSE)))</f>
        <v xml:space="preserve"> </v>
      </c>
      <c r="K237" s="34"/>
      <c r="L237" s="34" t="str">
        <f>IF(ISBLANK(VLOOKUP(TRIM(B237),ALL!$B$1:$V$2738,8,FALSE)),"",IF(ISERROR(VLOOKUP(TRIM(B237),ALL!$B$1:$V$2738,8,FALSE))," ",VLOOKUP(TRIM(B237),ALL!$B$1:$V$2738,8,FALSE)))</f>
        <v xml:space="preserve"> </v>
      </c>
      <c r="M237" s="34" t="str">
        <f>IF(ISBLANK(VLOOKUP(TRIM(B237),ALL!$B$1:$V$2738,9,FALSE)),"",IF(ISERROR(VLOOKUP(TRIM(B237),ALL!$B$1:$V$2738,9,FALSE))," ",VLOOKUP(TRIM(B237),ALL!$B$1:$V$2738,9,FALSE)))</f>
        <v xml:space="preserve"> </v>
      </c>
      <c r="N237" s="34" t="str">
        <f>IF(ISBLANK(VLOOKUP(TRIM(B237),ALL!$B$1:$V$2738,10,FALSE)),"",IF(ISERROR(VLOOKUP(TRIM(B237),ALL!$B$1:$V$2738,10,FALSE))," ",VLOOKUP(TRIM(B237),ALL!$B$1:$V$2738,10,FALSE)))</f>
        <v xml:space="preserve"> </v>
      </c>
      <c r="O237" s="32"/>
    </row>
    <row r="238" spans="1:15">
      <c r="A238" s="34" t="str">
        <f>IF(ISERROR(VLOOKUP(TRIM(B238),ALL!$B$1:$U$2738,3,FALSE)),"(unc)",VLOOKUP(TRIM(B238),ALL!$B$1:$U$2738,3,FALSE))</f>
        <v>(unc)</v>
      </c>
      <c r="B238" s="99" t="s">
        <v>6494</v>
      </c>
      <c r="C238" s="10" t="s">
        <v>3188</v>
      </c>
      <c r="D238" s="224">
        <f>VLOOKUP(TRIM(B238),BirthdateDraft!$A$1:$M$9000,2,FALSE)</f>
        <v>34537</v>
      </c>
      <c r="E238" s="203" t="str">
        <f>VLOOKUP(TRIM(B238),BirthdateDraft!$A$1:$M$9865,3,FALSE)</f>
        <v>18/3</v>
      </c>
      <c r="F238" s="209" t="s">
        <v>8295</v>
      </c>
      <c r="G238" s="34" t="str">
        <f>IF(ISERROR(VLOOKUP(TRIM(B238),ALL!$B$1:$U$2738,2,FALSE)),"",IF(ISERROR(VLOOKUP(TRIM(B238),ALL!$B$1:$U$2738,2,FALSE))," ",VLOOKUP(TRIM(B238),ALL!$B$1:$U$2738,2,FALSE)))</f>
        <v/>
      </c>
      <c r="H238" s="124" t="str">
        <f>IF(ISBLANK(VLOOKUP(TRIM(B238),ALL!$B$1:$V$2738,4,FALSE)),"",IF(ISERROR(VLOOKUP(TRIM(B238),ALL!$B$1:$V$2738,4,FALSE))," ",VLOOKUP(TRIM(B238),ALL!$B$1:$V$2738,4,FALSE)))</f>
        <v xml:space="preserve"> </v>
      </c>
      <c r="I238" s="34" t="str">
        <f>IF(ISBLANK(VLOOKUP(TRIM(B238),ALL!$B$1:$V$2738,5,FALSE)),"",IF(ISERROR(VLOOKUP(TRIM(B238),ALL!$B$1:$V$2738,5,FALSE))," ",VLOOKUP(TRIM(B238),ALL!$B$1:$V$2738,5,FALSE)))</f>
        <v xml:space="preserve"> </v>
      </c>
      <c r="J238" s="34" t="str">
        <f>IF(ISBLANK(VLOOKUP(TRIM(B238),ALL!$B$1:$V$2738,6,FALSE)),"",IF(ISERROR(VLOOKUP(TRIM(B238),ALL!$B$1:$V$2738,6,FALSE))," ", VLOOKUP(TRIM(B238),ALL!$B$1:$V$2738,6,FALSE)))</f>
        <v xml:space="preserve"> </v>
      </c>
      <c r="K238" s="34"/>
      <c r="L238" s="34"/>
      <c r="M238" s="34"/>
      <c r="N238" s="34"/>
      <c r="O238" s="32"/>
    </row>
    <row r="239" spans="1:15">
      <c r="A239" s="34" t="str">
        <f>IF(ISERROR(VLOOKUP(TRIM(B239),ALL!$B$1:$U$2738,3,FALSE)),"(unc)",VLOOKUP(TRIM(B239),ALL!$B$1:$U$2738,3,FALSE))</f>
        <v>OT @</v>
      </c>
      <c r="B239" s="99" t="s">
        <v>9099</v>
      </c>
      <c r="C239" s="10" t="s">
        <v>3744</v>
      </c>
      <c r="D239" s="224">
        <f>VLOOKUP(TRIM(B239),BirthdateDraft!$A$1:$M$9000,2,FALSE)</f>
        <v>36526</v>
      </c>
      <c r="E239" s="203" t="str">
        <f>VLOOKUP(TRIM(B239),BirthdateDraft!$A$1:$M$9865,3,FALSE)</f>
        <v>21/2</v>
      </c>
      <c r="F239" s="209" t="s">
        <v>9747</v>
      </c>
      <c r="G239" s="34" t="str">
        <f>IF(ISERROR(VLOOKUP(TRIM(B239),ALL!$B$1:$U$2738,2,FALSE)),"",IF(ISERROR(VLOOKUP(TRIM(B239),ALL!$B$1:$U$2738,2,FALSE))," ",VLOOKUP(TRIM(B239),ALL!$B$1:$U$2738,2,FALSE)))</f>
        <v>CNA</v>
      </c>
      <c r="H239" s="124" t="str">
        <f>IF(ISBLANK(VLOOKUP(TRIM(B239),ALL!$B$1:$V$2738,4,FALSE)),"",IF(ISERROR(VLOOKUP(TRIM(B239),ALL!$B$1:$V$2738,4,FALSE))," ",VLOOKUP(TRIM(B239),ALL!$B$1:$V$2738,4,FALSE)))</f>
        <v/>
      </c>
      <c r="I239" s="34" t="str">
        <f>IF(ISBLANK(VLOOKUP(TRIM(B239),ALL!$B$1:$V$2738,5,FALSE)),"",IF(ISERROR(VLOOKUP(TRIM(B239),ALL!$B$1:$V$2738,5,FALSE))," ",VLOOKUP(TRIM(B239),ALL!$B$1:$V$2738,5,FALSE)))</f>
        <v/>
      </c>
      <c r="J239" s="34" t="str">
        <f>IF(ISBLANK(VLOOKUP(TRIM(B239),ALL!$B$1:$V$2738,6,FALSE)),"",IF(ISERROR(VLOOKUP(TRIM(B239),ALL!$B$1:$V$2738,6,FALSE))," ", VLOOKUP(TRIM(B239),ALL!$B$1:$V$2738,6,FALSE)))</f>
        <v/>
      </c>
      <c r="K239" s="34" t="str">
        <f>IF(ISBLANK(VLOOKUP(TRIM(B239),ALL!$B$1:$V$2738,7,FALSE)),"",IF(ISERROR(VLOOKUP(TRIM(B239),ALL!$B$1:$V$2738,7,FALSE))," ",VLOOKUP(TRIM(B239),ALL!$B$1:$V$2738,7,FALSE)))</f>
        <v/>
      </c>
      <c r="L239" s="34">
        <f>IF(ISBLANK(VLOOKUP(TRIM(B239),ALL!$B$1:$V$2738,8,FALSE)),"",IF(ISERROR(VLOOKUP(TRIM(B239),ALL!$B$1:$V$2738,8,FALSE))," ",VLOOKUP(TRIM(B239),ALL!$B$1:$V$2738,8,FALSE)))</f>
        <v>0</v>
      </c>
      <c r="M239" s="34" t="str">
        <f>IF(ISBLANK(VLOOKUP(TRIM(B239),ALL!$B$1:$V$2738,9,FALSE)),"",IF(ISERROR(VLOOKUP(TRIM(B239),ALL!$B$1:$V$2738,9,FALSE))," ",VLOOKUP(TRIM(B239),ALL!$B$1:$V$2738,9,FALSE)))</f>
        <v/>
      </c>
      <c r="N239" s="34">
        <f>IF(ISBLANK(VLOOKUP(TRIM(B239),ALL!$B$1:$V$2738,10,FALSE)),"",IF(ISERROR(VLOOKUP(TRIM(B239),ALL!$B$1:$V$2738,10,FALSE))," ",VLOOKUP(TRIM(B239),ALL!$B$1:$V$2738,10,FALSE)))</f>
        <v>0</v>
      </c>
      <c r="O239" s="32"/>
    </row>
    <row r="240" spans="1:15">
      <c r="A240" s="34" t="str">
        <f>IF(ISERROR(VLOOKUP(TRIM(B240),ALL!$B$1:$U$2738,3,FALSE)),"(unc)",VLOOKUP(TRIM(B240),ALL!$B$1:$U$2738,3,FALSE))</f>
        <v>QB</v>
      </c>
      <c r="B240" s="99" t="s">
        <v>6670</v>
      </c>
      <c r="C240" s="10" t="s">
        <v>9381</v>
      </c>
      <c r="D240" s="224">
        <f>VLOOKUP(TRIM(B240),BirthdateDraft!$A$1:$M$9000,2,FALSE)</f>
        <v>35132</v>
      </c>
      <c r="E240" s="203" t="str">
        <f>VLOOKUP(TRIM(B240),BirthdateDraft!$A$1:$M$9865,3,FALSE)</f>
        <v>18/FA</v>
      </c>
      <c r="F240" s="209" t="s">
        <v>9583</v>
      </c>
      <c r="G240" s="34" t="str">
        <f>IF(ISERROR(VLOOKUP(TRIM(B240),ALL!$B$1:$U$2738,2,FALSE)),"",IF(ISERROR(VLOOKUP(TRIM(B240),ALL!$B$1:$U$2738,2,FALSE))," ",VLOOKUP(TRIM(B240),ALL!$B$1:$U$2738,2,FALSE)))</f>
        <v>BFA</v>
      </c>
      <c r="H240" s="124"/>
      <c r="I240" s="34"/>
      <c r="J240" s="34"/>
      <c r="K240" s="34"/>
      <c r="L240" s="34"/>
      <c r="M240" s="34"/>
      <c r="N240" s="34"/>
      <c r="O240" s="2"/>
    </row>
    <row r="241" spans="1:15">
      <c r="A241" s="34" t="str">
        <f>IF(ISERROR(VLOOKUP(TRIM(B241),ALL!$B$1:$U$2738,3,FALSE)),"(unc)",VLOOKUP(TRIM(B241),ALL!$B$1:$U$2738,3,FALSE))</f>
        <v>(unc)</v>
      </c>
      <c r="B241" s="99" t="s">
        <v>7315</v>
      </c>
      <c r="C241" s="10" t="s">
        <v>9381</v>
      </c>
      <c r="D241" s="224">
        <f>VLOOKUP(TRIM(B241),BirthdateDraft!$A$1:$M$9000,2,FALSE)</f>
        <v>35520</v>
      </c>
      <c r="E241" s="203" t="str">
        <f>VLOOKUP(TRIM(B241),BirthdateDraft!$A$1:$M$9865,3,FALSE)</f>
        <v>19/FA</v>
      </c>
      <c r="F241" s="209" t="s">
        <v>8295</v>
      </c>
      <c r="G241" s="34" t="str">
        <f>IF(ISERROR(VLOOKUP(TRIM(B241),ALL!$B$1:$U$2738,2,FALSE)),"",IF(ISERROR(VLOOKUP(TRIM(B241),ALL!$B$1:$U$2738,2,FALSE))," ",VLOOKUP(TRIM(B241),ALL!$B$1:$U$2738,2,FALSE)))</f>
        <v/>
      </c>
      <c r="H241" s="124"/>
      <c r="I241" s="34"/>
      <c r="J241" s="34"/>
      <c r="K241" s="34"/>
      <c r="L241" s="34"/>
      <c r="M241" s="34"/>
      <c r="N241" s="34"/>
      <c r="O241" s="32"/>
    </row>
    <row r="242" spans="1:15">
      <c r="A242" s="34" t="str">
        <f>IF(ISERROR(VLOOKUP(TRIM(B242),ALL!$B$1:$U$2738,3,FALSE)),"(unc)",VLOOKUP(TRIM(B242),ALL!$B$1:$U$2738,3,FALSE))</f>
        <v>(unc)</v>
      </c>
      <c r="B242" s="99" t="s">
        <v>6701</v>
      </c>
      <c r="C242" s="10" t="s">
        <v>9381</v>
      </c>
      <c r="D242" s="224">
        <f>VLOOKUP(TRIM(B242),BirthdateDraft!$A$1:$M$9000,2,FALSE)</f>
        <v>34995</v>
      </c>
      <c r="E242" s="203" t="str">
        <f>VLOOKUP(TRIM(B242),BirthdateDraft!$A$1:$M$9865,3,FALSE)</f>
        <v>18/2</v>
      </c>
      <c r="F242" s="209" t="s">
        <v>8295</v>
      </c>
      <c r="G242" s="34" t="str">
        <f>IF(ISERROR(VLOOKUP(TRIM(B242),ALL!$B$1:$U$2738,2,FALSE)),"",IF(ISERROR(VLOOKUP(TRIM(B242),ALL!$B$1:$U$2738,2,FALSE))," ",VLOOKUP(TRIM(B242),ALL!$B$1:$U$2738,2,FALSE)))</f>
        <v/>
      </c>
      <c r="H242" s="124" t="str">
        <f>IF(ISBLANK(VLOOKUP(TRIM(B242),ALL!$B$1:$V$2738,11,FALSE)),"",IF(ISERROR(VLOOKUP(TRIM(B242),ALL!$B$1:$V$2738,11,FALSE))," ",VLOOKUP(TRIM(B242),ALL!$B$1:$V$2738,11,FALSE)))</f>
        <v xml:space="preserve"> </v>
      </c>
      <c r="I242" s="34"/>
      <c r="J242" s="34"/>
      <c r="K242" s="34"/>
      <c r="L242" s="34"/>
      <c r="M242" s="34"/>
      <c r="N242" s="34"/>
      <c r="O242" s="32"/>
    </row>
    <row r="243" spans="1:15">
      <c r="A243" s="34" t="str">
        <f>IF(ISERROR(VLOOKUP(TRIM(B243),ALL!$B$1:$U$2738,3,FALSE)),"(unc)",VLOOKUP(TRIM(B243),ALL!$B$1:$U$2738,3,FALSE))</f>
        <v>G @</v>
      </c>
      <c r="B243" s="99" t="s">
        <v>9054</v>
      </c>
      <c r="C243" s="10" t="s">
        <v>9381</v>
      </c>
      <c r="D243" s="224">
        <f>VLOOKUP(TRIM(B243),BirthdateDraft!$A$1:$M$9000,2,FALSE)</f>
        <v>35431</v>
      </c>
      <c r="E243" s="203" t="str">
        <f>VLOOKUP(TRIM(B243),BirthdateDraft!$A$1:$M$9865,3,FALSE)</f>
        <v>20/6</v>
      </c>
      <c r="F243" s="209" t="s">
        <v>8295</v>
      </c>
      <c r="G243" s="34" t="str">
        <f>IF(ISERROR(VLOOKUP(TRIM(B243),ALL!$B$1:$U$2738,2,FALSE)),"",IF(ISERROR(VLOOKUP(TRIM(B243),ALL!$B$1:$U$2738,2,FALSE))," ",VLOOKUP(TRIM(B243),ALL!$B$1:$U$2738,2,FALSE)))</f>
        <v>MIN</v>
      </c>
      <c r="H243" s="124" t="str">
        <f>IF(ISBLANK(VLOOKUP(TRIM(B243),ALL!$B$1:$V$2738,4,FALSE)),"",IF(ISERROR(VLOOKUP(TRIM(B243),ALL!$B$1:$V$2738,4,FALSE))," ",VLOOKUP(TRIM(B243),ALL!$B$1:$V$2738,4,FALSE)))</f>
        <v/>
      </c>
      <c r="I243" s="34" t="str">
        <f>IF(ISBLANK(VLOOKUP(TRIM(B243),ALL!$B$1:$V$2738,5,FALSE)),"",IF(ISERROR(VLOOKUP(TRIM(B243),ALL!$B$1:$V$2738,5,FALSE))," ",VLOOKUP(TRIM(B243),ALL!$B$1:$V$2738,5,FALSE)))</f>
        <v/>
      </c>
      <c r="J243" s="34" t="str">
        <f>IF(ISBLANK(VLOOKUP(TRIM(B243),ALL!$B$1:$V$2738,6,FALSE)),"",IF(ISERROR(VLOOKUP(TRIM(B243),ALL!$B$1:$V$2738,6,FALSE))," ", VLOOKUP(TRIM(B243),ALL!$B$1:$V$2738,6,FALSE)))</f>
        <v/>
      </c>
      <c r="K243" s="34" t="str">
        <f>IF(ISBLANK(VLOOKUP(TRIM(B243),ALL!$B$1:$V$2738,7,FALSE)),"",IF(ISERROR(VLOOKUP(TRIM(B243),ALL!$B$1:$V$2738,7,FALSE))," ",VLOOKUP(TRIM(B243),ALL!$B$1:$V$2738,7,FALSE)))</f>
        <v/>
      </c>
      <c r="L243" s="34">
        <f>IF(ISBLANK(VLOOKUP(TRIM(B243),ALL!$B$1:$V$2738,8,FALSE)),"",IF(ISERROR(VLOOKUP(TRIM(B243),ALL!$B$1:$V$2738,8,FALSE))," ",VLOOKUP(TRIM(B243),ALL!$B$1:$V$2738,8,FALSE)))</f>
        <v>0</v>
      </c>
      <c r="M243" s="34" t="str">
        <f>IF(ISBLANK(VLOOKUP(TRIM(B243),ALL!$B$1:$V$2738,9,FALSE)),"",IF(ISERROR(VLOOKUP(TRIM(B243),ALL!$B$1:$V$2738,9,FALSE))," ",VLOOKUP(TRIM(B243),ALL!$B$1:$V$2738,9,FALSE)))</f>
        <v/>
      </c>
      <c r="N243" s="34">
        <f>IF(ISBLANK(VLOOKUP(TRIM(B243),ALL!$B$1:$V$2738,10,FALSE)),"",IF(ISERROR(VLOOKUP(TRIM(B243),ALL!$B$1:$V$2738,10,FALSE))," ",VLOOKUP(TRIM(B243),ALL!$B$1:$V$2738,10,FALSE)))</f>
        <v>0</v>
      </c>
      <c r="O243" s="32"/>
    </row>
    <row r="244" spans="1:15">
      <c r="A244" s="34" t="str">
        <f>IF(ISERROR(VLOOKUP(TRIM(B244),ALL!$B$1:$U$2738,3,FALSE)),"(unc)",VLOOKUP(TRIM(B244),ALL!$B$1:$U$2738,3,FALSE))</f>
        <v>(unc)</v>
      </c>
      <c r="B244" s="99" t="s">
        <v>9100</v>
      </c>
      <c r="C244" s="10" t="s">
        <v>9381</v>
      </c>
      <c r="D244" s="224">
        <f>VLOOKUP(TRIM(B244),BirthdateDraft!$A$1:$M$9000,2,FALSE)</f>
        <v>36526</v>
      </c>
      <c r="E244" s="203" t="str">
        <f>VLOOKUP(TRIM(B244),BirthdateDraft!$A$1:$M$9865,3,FALSE)</f>
        <v>21/6</v>
      </c>
      <c r="F244" s="209" t="s">
        <v>8295</v>
      </c>
      <c r="G244" s="34" t="str">
        <f>IF(ISERROR(VLOOKUP(TRIM(B244),ALL!$B$1:$U$2738,2,FALSE)),"",IF(ISERROR(VLOOKUP(TRIM(B244),ALL!$B$1:$U$2738,2,FALSE))," ",VLOOKUP(TRIM(B244),ALL!$B$1:$U$2738,2,FALSE)))</f>
        <v/>
      </c>
      <c r="H244" s="124" t="str">
        <f>IF(ISBLANK(VLOOKUP(TRIM(B244),ALL!$B$1:$V$2738,4,FALSE)),"",IF(ISERROR(VLOOKUP(TRIM(B244),ALL!$B$1:$V$2738,4,FALSE))," ",VLOOKUP(TRIM(B244),ALL!$B$1:$V$2738,4,FALSE)))</f>
        <v xml:space="preserve"> </v>
      </c>
      <c r="I244" s="34" t="str">
        <f>IF(ISBLANK(VLOOKUP(TRIM(B244),ALL!$B$1:$V$2738,5,FALSE)),"",IF(ISERROR(VLOOKUP(TRIM(B244),ALL!$B$1:$V$2738,5,FALSE))," ",VLOOKUP(TRIM(B244),ALL!$B$1:$V$2738,5,FALSE)))</f>
        <v xml:space="preserve"> </v>
      </c>
      <c r="J244" s="34" t="str">
        <f>IF(ISBLANK(VLOOKUP(TRIM(B244),ALL!$B$1:$V$2738,6,FALSE)),"",IF(ISERROR(VLOOKUP(TRIM(B244),ALL!$B$1:$V$2738,6,FALSE))," ", VLOOKUP(TRIM(B244),ALL!$B$1:$V$2738,6,FALSE)))</f>
        <v xml:space="preserve"> </v>
      </c>
      <c r="K244" s="34" t="str">
        <f>IF(ISBLANK(VLOOKUP(TRIM(B244),ALL!$B$1:$V$2738,7,FALSE)),"",IF(ISERROR(VLOOKUP(TRIM(B244),ALL!$B$1:$V$2738,7,FALSE))," ",VLOOKUP(TRIM(B244),ALL!$B$1:$V$2738,7,FALSE)))</f>
        <v xml:space="preserve"> </v>
      </c>
      <c r="L244" s="34" t="str">
        <f>IF(ISBLANK(VLOOKUP(TRIM(B244),ALL!$B$1:$V$2738,8,FALSE)),"",IF(ISERROR(VLOOKUP(TRIM(B244),ALL!$B$1:$V$2738,8,FALSE))," ",VLOOKUP(TRIM(B244),ALL!$B$1:$V$2738,8,FALSE)))</f>
        <v xml:space="preserve"> </v>
      </c>
      <c r="M244" s="34" t="str">
        <f>IF(ISBLANK(VLOOKUP(TRIM(B244),ALL!$B$1:$V$2738,9,FALSE)),"",IF(ISERROR(VLOOKUP(TRIM(B244),ALL!$B$1:$V$2738,9,FALSE))," ",VLOOKUP(TRIM(B244),ALL!$B$1:$V$2738,9,FALSE)))</f>
        <v xml:space="preserve"> </v>
      </c>
      <c r="N244" s="34" t="str">
        <f>IF(ISBLANK(VLOOKUP(TRIM(B244),ALL!$B$1:$V$2738,10,FALSE)),"",IF(ISERROR(VLOOKUP(TRIM(B244),ALL!$B$1:$V$2738,10,FALSE))," ",VLOOKUP(TRIM(B244),ALL!$B$1:$V$2738,10,FALSE)))</f>
        <v xml:space="preserve"> </v>
      </c>
      <c r="O244" s="32"/>
    </row>
    <row r="245" spans="1:15">
      <c r="A245" s="34" t="str">
        <f>IF(ISERROR(VLOOKUP(TRIM(B245),ALL!$B$1:$U$2738,3,FALSE)),"(unc)",VLOOKUP(TRIM(B245),ALL!$B$1:$U$2738,3,FALSE))</f>
        <v>End $</v>
      </c>
      <c r="B245" s="99" t="s">
        <v>5461</v>
      </c>
      <c r="C245" s="10" t="s">
        <v>9381</v>
      </c>
      <c r="D245" s="224">
        <f>VLOOKUP(TRIM(B245),BirthdateDraft!$A$1:$M$9000,2,FALSE)</f>
        <v>34502</v>
      </c>
      <c r="E245" s="203" t="str">
        <f>VLOOKUP(TRIM(B245),BirthdateDraft!$A$1:$M$9865,3,FALSE)</f>
        <v>16/1 (19)</v>
      </c>
      <c r="F245" s="209"/>
      <c r="G245" s="34" t="str">
        <f>IF(ISERROR(VLOOKUP(TRIM(B245),ALL!$B$1:$U$2738,2,FALSE)),"",IF(ISERROR(VLOOKUP(TRIM(B245),ALL!$B$1:$U$2738,2,FALSE))," ",VLOOKUP(TRIM(B245),ALL!$B$1:$U$2738,2,FALSE)))</f>
        <v>BFA</v>
      </c>
      <c r="H245" s="124" t="str">
        <f>IF(ISBLANK(VLOOKUP(TRIM(B245),ALL!$B$1:$V$2738,4,FALSE)),"",IF(ISERROR(VLOOKUP(TRIM(B245),ALL!$B$1:$V$2738,4,FALSE))," ",VLOOKUP(TRIM(B245),ALL!$B$1:$V$2738,4,FALSE)))</f>
        <v>0</v>
      </c>
      <c r="I245" s="34" t="str">
        <f>IF(ISBLANK(VLOOKUP(TRIM(B245),ALL!$B$1:$V$2738,5,FALSE)),"",IF(ISERROR(VLOOKUP(TRIM(B245),ALL!$B$1:$V$2738,5,FALSE))," ",VLOOKUP(TRIM(B245),ALL!$B$1:$V$2738,5,FALSE)))</f>
        <v/>
      </c>
      <c r="J245" s="34">
        <f>IF(ISBLANK(VLOOKUP(TRIM(B245),ALL!$B$1:$V$2738,6,FALSE)),"",IF(ISERROR(VLOOKUP(TRIM(B245),ALL!$B$1:$V$2738,6,FALSE))," ", VLOOKUP(TRIM(B245),ALL!$B$1:$V$2738,6,FALSE)))</f>
        <v>3</v>
      </c>
      <c r="K245" s="34"/>
      <c r="L245" s="34" t="str">
        <f>IF(ISBLANK(VLOOKUP(TRIM(B245),ALL!$B$1:$V$2738,8,FALSE)),"",IF(ISERROR(VLOOKUP(TRIM(B245),ALL!$B$1:$V$2738,8,FALSE))," ",VLOOKUP(TRIM(B245),ALL!$B$1:$V$2738,8,FALSE)))</f>
        <v/>
      </c>
      <c r="M245" s="34" t="str">
        <f>IF(ISBLANK(VLOOKUP(TRIM(B245),ALL!$B$1:$V$2738,9,FALSE)),"",IF(ISERROR(VLOOKUP(TRIM(B245),ALL!$B$1:$V$2738,9,FALSE))," ",VLOOKUP(TRIM(B245),ALL!$B$1:$V$2738,9,FALSE)))</f>
        <v/>
      </c>
      <c r="N245" s="34" t="str">
        <f>IF(ISBLANK(VLOOKUP(TRIM(B245),ALL!$B$1:$V$2738,10,FALSE)),"",IF(ISERROR(VLOOKUP(TRIM(B245),ALL!$B$1:$V$2738,10,FALSE))," ",VLOOKUP(TRIM(B245),ALL!$B$1:$V$2738,10,FALSE)))</f>
        <v/>
      </c>
      <c r="O245" s="32"/>
    </row>
    <row r="246" spans="1:15">
      <c r="A246" s="34" t="str">
        <f>IF(ISERROR(VLOOKUP(TRIM(B246),ALL!$B$1:$U$2738,3,FALSE)),"(unc)",VLOOKUP(TRIM(B246),ALL!$B$1:$U$2738,3,FALSE))</f>
        <v>DT $</v>
      </c>
      <c r="B246" s="99" t="s">
        <v>10209</v>
      </c>
      <c r="C246" s="10" t="s">
        <v>9381</v>
      </c>
      <c r="D246" s="224">
        <f>VLOOKUP(TRIM(B246),BirthdateDraft!$A$1:$M$9000,2,FALSE)</f>
        <v>36277</v>
      </c>
      <c r="E246" s="203" t="str">
        <f>VLOOKUP(TRIM(B246),BirthdateDraft!$A$1:$M$9865,3,FALSE)</f>
        <v>22/FA</v>
      </c>
      <c r="F246" s="209" t="s">
        <v>8295</v>
      </c>
      <c r="G246" s="34" t="str">
        <f>IF(ISERROR(VLOOKUP(TRIM(B246),ALL!$B$1:$U$2738,2,FALSE)),"",IF(ISERROR(VLOOKUP(TRIM(B246),ALL!$B$1:$U$2738,2,FALSE))," ",VLOOKUP(TRIM(B246),ALL!$B$1:$U$2738,2,FALSE)))</f>
        <v>HOA</v>
      </c>
      <c r="H246" s="124" t="str">
        <f>IF(ISBLANK(VLOOKUP(TRIM(B246),ALL!$B$1:$V$2738,4,FALSE)),"",IF(ISERROR(VLOOKUP(TRIM(B246),ALL!$B$1:$V$2738,4,FALSE))," ",VLOOKUP(TRIM(B246),ALL!$B$1:$V$2738,4,FALSE)))</f>
        <v>0</v>
      </c>
      <c r="I246" s="34" t="str">
        <f>IF(ISBLANK(VLOOKUP(TRIM(B246),ALL!$B$1:$V$2738,5,FALSE)),"",IF(ISERROR(VLOOKUP(TRIM(B246),ALL!$B$1:$V$2738,5,FALSE))," ",VLOOKUP(TRIM(B246),ALL!$B$1:$V$2738,5,FALSE)))</f>
        <v/>
      </c>
      <c r="J246" s="34">
        <f>IF(ISBLANK(VLOOKUP(TRIM(B246),ALL!$B$1:$V$2738,6,FALSE)),"",IF(ISERROR(VLOOKUP(TRIM(B246),ALL!$B$1:$V$2738,6,FALSE))," ", VLOOKUP(TRIM(B246),ALL!$B$1:$V$2738,6,FALSE)))</f>
        <v>2</v>
      </c>
      <c r="K246" s="34"/>
      <c r="L246" s="34"/>
      <c r="M246" s="34"/>
      <c r="N246" s="34"/>
      <c r="O246" s="32"/>
    </row>
    <row r="247" spans="1:15">
      <c r="A247" s="34" t="str">
        <f>IF(ISERROR(VLOOKUP(TRIM(B247),ALL!$B$1:$U$2738,3,FALSE)),"(unc)",VLOOKUP(TRIM(B247),ALL!$B$1:$U$2738,3,FALSE))</f>
        <v>DT $</v>
      </c>
      <c r="B247" s="99" t="s">
        <v>8868</v>
      </c>
      <c r="C247" s="10" t="s">
        <v>9381</v>
      </c>
      <c r="D247" s="224">
        <f>VLOOKUP(TRIM(B247),BirthdateDraft!$A$1:$M$9000,2,FALSE)</f>
        <v>35827</v>
      </c>
      <c r="E247" s="203" t="str">
        <f>VLOOKUP(TRIM(B247),BirthdateDraft!$A$1:$M$9865,3,FALSE)</f>
        <v>FA</v>
      </c>
      <c r="F247" s="209" t="s">
        <v>8295</v>
      </c>
      <c r="G247" s="34" t="str">
        <f>IF(ISERROR(VLOOKUP(TRIM(B247),ALL!$B$1:$U$2738,2,FALSE)),"",IF(ISERROR(VLOOKUP(TRIM(B247),ALL!$B$1:$U$2738,2,FALSE))," ",VLOOKUP(TRIM(B247),ALL!$B$1:$U$2738,2,FALSE)))</f>
        <v>TNA</v>
      </c>
      <c r="H247" s="124" t="str">
        <f>IF(ISBLANK(VLOOKUP(TRIM(B247),ALL!$B$1:$V$2738,4,FALSE)),"",IF(ISERROR(VLOOKUP(TRIM(B247),ALL!$B$1:$V$2738,4,FALSE))," ",VLOOKUP(TRIM(B247),ALL!$B$1:$V$2738,4,FALSE)))</f>
        <v>0</v>
      </c>
      <c r="I247" s="34" t="str">
        <f>IF(ISBLANK(VLOOKUP(TRIM(B247),ALL!$B$1:$V$2738,5,FALSE)),"",IF(ISERROR(VLOOKUP(TRIM(B247),ALL!$B$1:$V$2738,5,FALSE))," ",VLOOKUP(TRIM(B247),ALL!$B$1:$V$2738,5,FALSE)))</f>
        <v/>
      </c>
      <c r="J247" s="34">
        <f>IF(ISBLANK(VLOOKUP(TRIM(B247),ALL!$B$1:$V$2738,6,FALSE)),"",IF(ISERROR(VLOOKUP(TRIM(B247),ALL!$B$1:$V$2738,6,FALSE))," ", VLOOKUP(TRIM(B247),ALL!$B$1:$V$2738,6,FALSE)))</f>
        <v>0</v>
      </c>
      <c r="K247" s="34"/>
      <c r="L247" s="34"/>
      <c r="M247" s="34"/>
      <c r="N247" s="34"/>
      <c r="O247" s="32"/>
    </row>
    <row r="248" spans="1:15">
      <c r="A248" s="34" t="str">
        <f>IF(ISERROR(VLOOKUP(TRIM(B248),ALL!$B$1:$U$2738,3,FALSE)),"(unc)",VLOOKUP(TRIM(B248),ALL!$B$1:$U$2738,3,FALSE))</f>
        <v>LB</v>
      </c>
      <c r="B248" s="99" t="s">
        <v>9197</v>
      </c>
      <c r="C248" s="10" t="s">
        <v>9381</v>
      </c>
      <c r="D248" s="224">
        <f>VLOOKUP(TRIM(B248),BirthdateDraft!$A$1:$M$9000,2,FALSE)</f>
        <v>35886</v>
      </c>
      <c r="E248" s="203" t="str">
        <f>VLOOKUP(TRIM(B248),BirthdateDraft!$A$1:$M$9865,3,FALSE)</f>
        <v>21/4</v>
      </c>
      <c r="F248" s="209" t="s">
        <v>8295</v>
      </c>
      <c r="G248" s="34" t="str">
        <f>IF(ISERROR(VLOOKUP(TRIM(B248),ALL!$B$1:$U$2738,2,FALSE)),"",IF(ISERROR(VLOOKUP(TRIM(B248),ALL!$B$1:$U$2738,2,FALSE))," ",VLOOKUP(TRIM(B248),ALL!$B$1:$U$2738,2,FALSE)))</f>
        <v>WAN</v>
      </c>
      <c r="H248" s="124" t="str">
        <f>IF(ISBLANK(VLOOKUP(TRIM(B248),ALL!$B$1:$V$2738,4,FALSE)),"",IF(ISERROR(VLOOKUP(TRIM(B248),ALL!$B$1:$V$2738,4,FALSE))," ",VLOOKUP(TRIM(B248),ALL!$B$1:$V$2738,4,FALSE)))</f>
        <v>0-0</v>
      </c>
      <c r="I248" s="34" t="str">
        <f>IF(ISBLANK(VLOOKUP(TRIM(B248),ALL!$B$1:$V$2738,5,FALSE)),"",IF(ISERROR(VLOOKUP(TRIM(B248),ALL!$B$1:$V$2738,5,FALSE))," ",VLOOKUP(TRIM(B248),ALL!$B$1:$V$2738,5,FALSE)))</f>
        <v/>
      </c>
      <c r="J248" s="34">
        <f>IF(ISBLANK(VLOOKUP(TRIM(B248),ALL!$B$1:$V$2738,6,FALSE)),"",IF(ISERROR(VLOOKUP(TRIM(B248),ALL!$B$1:$V$2738,6,FALSE))," ", VLOOKUP(TRIM(B248),ALL!$B$1:$V$2738,6,FALSE)))</f>
        <v>0</v>
      </c>
      <c r="K248" s="34"/>
      <c r="L248" s="34"/>
      <c r="M248" s="34"/>
      <c r="N248" s="34"/>
      <c r="O248" s="2"/>
    </row>
    <row r="249" spans="1:15">
      <c r="A249" s="34" t="str">
        <f>IF(ISERROR(VLOOKUP(TRIM(B249),ALL!$B$1:$U$2738,3,FALSE)),"(unc)",VLOOKUP(TRIM(B249),ALL!$B$1:$U$2738,3,FALSE))</f>
        <v>LB</v>
      </c>
      <c r="B249" s="99" t="s">
        <v>6554</v>
      </c>
      <c r="C249" s="10" t="s">
        <v>9381</v>
      </c>
      <c r="D249" s="224">
        <f>VLOOKUP(TRIM(B249),BirthdateDraft!$A$1:$M$9000,2,FALSE)</f>
        <v>35045</v>
      </c>
      <c r="E249" s="203" t="str">
        <f>VLOOKUP(TRIM(B249),BirthdateDraft!$A$1:$M$9865,3,FALSE)</f>
        <v>18/7</v>
      </c>
      <c r="F249" s="209" t="s">
        <v>8295</v>
      </c>
      <c r="G249" s="34" t="str">
        <f>IF(ISERROR(VLOOKUP(TRIM(B249),ALL!$B$1:$U$2738,2,FALSE)),"",IF(ISERROR(VLOOKUP(TRIM(B249),ALL!$B$1:$U$2738,2,FALSE))," ",VLOOKUP(TRIM(B249),ALL!$B$1:$U$2738,2,FALSE)))</f>
        <v>CLA</v>
      </c>
      <c r="H249" s="124" t="str">
        <f>IF(ISBLANK(VLOOKUP(TRIM(B249),ALL!$B$1:$V$2738,4,FALSE)),"",IF(ISERROR(VLOOKUP(TRIM(B249),ALL!$B$1:$V$2738,4,FALSE))," ",VLOOKUP(TRIM(B249),ALL!$B$1:$V$2738,4,FALSE)))</f>
        <v>0-0</v>
      </c>
      <c r="I249" s="34" t="str">
        <f>IF(ISBLANK(VLOOKUP(TRIM(B249),ALL!$B$1:$V$2738,5,FALSE)),"",IF(ISERROR(VLOOKUP(TRIM(B249),ALL!$B$1:$V$2738,5,FALSE))," ",VLOOKUP(TRIM(B249),ALL!$B$1:$V$2738,5,FALSE)))</f>
        <v/>
      </c>
      <c r="J249" s="34">
        <f>IF(ISBLANK(VLOOKUP(TRIM(B249),ALL!$B$1:$V$2738,6,FALSE)),"",IF(ISERROR(VLOOKUP(TRIM(B249),ALL!$B$1:$V$2738,6,FALSE))," ", VLOOKUP(TRIM(B249),ALL!$B$1:$V$2738,6,FALSE)))</f>
        <v>0</v>
      </c>
      <c r="K249" s="34"/>
      <c r="L249" s="34"/>
      <c r="M249" s="34"/>
      <c r="N249" s="34"/>
      <c r="O249" s="2"/>
    </row>
    <row r="250" spans="1:15">
      <c r="A250" s="34" t="str">
        <f>IF(ISERROR(VLOOKUP(TRIM(B250),ALL!$B$1:$U$2738,3,FALSE)),"(unc)",VLOOKUP(TRIM(B250),ALL!$B$1:$U$2738,3,FALSE))</f>
        <v>(unc)</v>
      </c>
      <c r="B250" s="99" t="s">
        <v>5025</v>
      </c>
      <c r="C250" s="10" t="s">
        <v>9381</v>
      </c>
      <c r="D250" s="224">
        <f>VLOOKUP(TRIM(B250),BirthdateDraft!$A$1:$M$9000,2,FALSE)</f>
        <v>34344</v>
      </c>
      <c r="E250" s="203" t="str">
        <f>VLOOKUP(TRIM(B250),BirthdateDraft!$A$1:$M$9865,3,FALSE)</f>
        <v>15/2</v>
      </c>
      <c r="F250" s="209"/>
      <c r="G250" s="34" t="str">
        <f>IF(ISERROR(VLOOKUP(TRIM(B250),ALL!$B$1:$U$2738,2,FALSE)),"",IF(ISERROR(VLOOKUP(TRIM(B250),ALL!$B$1:$U$2738,2,FALSE))," ",VLOOKUP(TRIM(B250),ALL!$B$1:$U$2738,2,FALSE)))</f>
        <v/>
      </c>
      <c r="H250" s="124" t="str">
        <f>IF(ISBLANK(VLOOKUP(TRIM(B250),ALL!$B$1:$V$2738,4,FALSE)),"",IF(ISERROR(VLOOKUP(TRIM(B250),ALL!$B$1:$V$2738,4,FALSE))," ",VLOOKUP(TRIM(B250),ALL!$B$1:$V$2738,4,FALSE)))</f>
        <v xml:space="preserve"> </v>
      </c>
      <c r="I250" s="34"/>
      <c r="J250" s="34"/>
      <c r="K250" s="34"/>
      <c r="L250" s="34" t="str">
        <f>IF(ISBLANK(VLOOKUP(TRIM(B250),ALL!$B$1:$V$2738,8,FALSE)),"",IF(ISERROR(VLOOKUP(TRIM(B250),ALL!$B$1:$V$2738,8,FALSE))," ",VLOOKUP(TRIM(B250),ALL!$B$1:$V$2738,8,FALSE)))</f>
        <v xml:space="preserve"> </v>
      </c>
      <c r="M250" s="34" t="str">
        <f>IF(ISBLANK(VLOOKUP(TRIM(B250),ALL!$B$1:$V$2738,9,FALSE)),"",IF(ISERROR(VLOOKUP(TRIM(B250),ALL!$B$1:$V$2738,9,FALSE))," ",VLOOKUP(TRIM(B250),ALL!$B$1:$V$2738,9,FALSE)))</f>
        <v xml:space="preserve"> </v>
      </c>
      <c r="N250" s="34" t="str">
        <f>IF(ISBLANK(VLOOKUP(TRIM(B250),ALL!$B$1:$V$2738,10,FALSE)),"",IF(ISERROR(VLOOKUP(TRIM(B250),ALL!$B$1:$V$2738,10,FALSE))," ",VLOOKUP(TRIM(B250),ALL!$B$1:$V$2738,10,FALSE)))</f>
        <v xml:space="preserve"> </v>
      </c>
      <c r="O250" s="32"/>
    </row>
    <row r="251" spans="1:15">
      <c r="A251" s="34" t="str">
        <f>IF(ISERROR(VLOOKUP(TRIM(B251),ALL!$B$1:$U$2738,3,FALSE)),"(unc)",VLOOKUP(TRIM(B251),ALL!$B$1:$U$2738,3,FALSE))</f>
        <v>(unc)</v>
      </c>
      <c r="B251" s="99" t="s">
        <v>8940</v>
      </c>
      <c r="C251" s="10" t="s">
        <v>9381</v>
      </c>
      <c r="D251" s="224">
        <f>VLOOKUP(TRIM(B251),BirthdateDraft!$A$1:$M$9000,2,FALSE)</f>
        <v>35462</v>
      </c>
      <c r="E251" s="203" t="str">
        <f>VLOOKUP(TRIM(B251),BirthdateDraft!$A$1:$M$9865,3,FALSE)</f>
        <v>FA</v>
      </c>
      <c r="F251" s="209" t="s">
        <v>9792</v>
      </c>
      <c r="G251" s="34" t="str">
        <f>IF(ISERROR(VLOOKUP(TRIM(B251),ALL!$B$1:$U$2738,2,FALSE)),"",IF(ISERROR(VLOOKUP(TRIM(B251),ALL!$B$1:$U$2738,2,FALSE))," ",VLOOKUP(TRIM(B251),ALL!$B$1:$U$2738,2,FALSE)))</f>
        <v/>
      </c>
      <c r="H251" s="124" t="str">
        <f>IF(ISBLANK(VLOOKUP(TRIM(B251),ALL!$B$1:$V$2738,4,FALSE)),"",IF(ISERROR(VLOOKUP(TRIM(B251),ALL!$B$1:$V$2738,4,FALSE))," ",VLOOKUP(TRIM(B251),ALL!$B$1:$V$2738,4,FALSE)))</f>
        <v xml:space="preserve"> </v>
      </c>
      <c r="I251" s="34"/>
      <c r="J251" s="34"/>
      <c r="K251" s="34"/>
      <c r="L251" s="34"/>
      <c r="M251" s="34"/>
      <c r="N251" s="34"/>
      <c r="O251" s="32"/>
    </row>
    <row r="252" spans="1:15">
      <c r="A252" s="34" t="str">
        <f>IF(ISERROR(VLOOKUP(TRIM(B252),ALL!$B$1:$U$2738,3,FALSE)),"(unc)",VLOOKUP(TRIM(B252),ALL!$B$1:$U$2738,3,FALSE))</f>
        <v>(unc)</v>
      </c>
      <c r="B252" s="99" t="s">
        <v>10292</v>
      </c>
      <c r="C252" s="10" t="s">
        <v>9381</v>
      </c>
      <c r="D252" s="224">
        <f>VLOOKUP(TRIM(B252),BirthdateDraft!$A$1:$M$9000,2,FALSE)</f>
        <v>35934</v>
      </c>
      <c r="E252" s="203" t="str">
        <f>VLOOKUP(TRIM(B252),BirthdateDraft!$A$1:$M$9865,3,FALSE)</f>
        <v>22/FA</v>
      </c>
      <c r="F252" s="209" t="s">
        <v>8295</v>
      </c>
      <c r="G252" s="34" t="str">
        <f>IF(ISERROR(VLOOKUP(TRIM(B252),ALL!$B$1:$U$2738,2,FALSE)),"",IF(ISERROR(VLOOKUP(TRIM(B252),ALL!$B$1:$U$2738,2,FALSE))," ",VLOOKUP(TRIM(B252),ALL!$B$1:$U$2738,2,FALSE)))</f>
        <v/>
      </c>
      <c r="H252" s="124" t="str">
        <f>IF(ISBLANK(VLOOKUP(TRIM(B252),ALL!$B$1:$V$2738,4,FALSE)),"",IF(ISERROR(VLOOKUP(TRIM(B252),ALL!$B$1:$V$2738,4,FALSE))," ",VLOOKUP(TRIM(B252),ALL!$B$1:$V$2738,4,FALSE)))</f>
        <v xml:space="preserve"> </v>
      </c>
      <c r="I252" s="34"/>
      <c r="J252" s="34"/>
      <c r="K252" s="34"/>
      <c r="L252" s="34"/>
      <c r="M252" s="34"/>
      <c r="N252" s="34"/>
      <c r="O252" s="32"/>
    </row>
    <row r="253" spans="1:15">
      <c r="A253" s="34" t="s">
        <v>11613</v>
      </c>
      <c r="B253" s="99" t="s">
        <v>6690</v>
      </c>
      <c r="C253" s="10" t="s">
        <v>9381</v>
      </c>
      <c r="D253" s="224">
        <f>VLOOKUP(TRIM(B253),BirthdateDraft!$A$1:$M$9000,2,FALSE)</f>
        <v>34747</v>
      </c>
      <c r="E253" s="203" t="str">
        <f>VLOOKUP(TRIM(B253),BirthdateDraft!$A$1:$M$9865,3,FALSE)</f>
        <v>18/1 (31)</v>
      </c>
      <c r="F253" s="209" t="s">
        <v>8647</v>
      </c>
      <c r="G253" s="34" t="str">
        <f>IF(ISERROR(VLOOKUP(TRIM(B253),ALL!$B$1:$U$2738,2,FALSE)),"",IF(ISERROR(VLOOKUP(TRIM(B253),ALL!$B$1:$U$2738,2,FALSE))," ",VLOOKUP(TRIM(B253),ALL!$B$1:$U$2738,2,FALSE)))</f>
        <v/>
      </c>
      <c r="H253" s="124" t="str">
        <f>IF(ISBLANK(VLOOKUP(TRIM(B253),ALL!$B$1:$V$2738,11,FALSE)),"",IF(ISERROR(VLOOKUP(TRIM(B253),ALL!$B$1:$V$2738,11,FALSE))," ",VLOOKUP(TRIM(B253),ALL!$B$1:$V$2738,11,FALSE)))</f>
        <v xml:space="preserve"> </v>
      </c>
      <c r="I253" s="34" t="str">
        <f>IF(ISBLANK(VLOOKUP(TRIM(B253),ALL!$B$1:$V$2738,5,FALSE)),"",IF(ISERROR(VLOOKUP(TRIM(B253),ALL!$B$1:$V$2738,5,FALSE))," ",VLOOKUP(TRIM(B253),ALL!$B$1:$V$2738,5,FALSE)))</f>
        <v xml:space="preserve"> </v>
      </c>
      <c r="J253" s="34" t="str">
        <f>IF(ISBLANK(VLOOKUP(TRIM(B253),ALL!$B$1:$V$2738,6,FALSE)),"",IF(ISERROR(VLOOKUP(TRIM(B253),ALL!$B$1:$V$2738,6,FALSE))," ", VLOOKUP(TRIM(B253),ALL!$B$1:$V$2738,6,FALSE)))</f>
        <v xml:space="preserve"> </v>
      </c>
      <c r="K253" s="34" t="str">
        <f>IF(ISBLANK(VLOOKUP(TRIM(B253),ALL!$B$1:$V$2738,7,FALSE)),"",IF(ISERROR(VLOOKUP(TRIM(B253),ALL!$B$1:$V$2738,7,FALSE))," ",VLOOKUP(TRIM(B253),ALL!$B$1:$V$2738,7,FALSE)))</f>
        <v xml:space="preserve"> </v>
      </c>
      <c r="L253" s="34" t="str">
        <f>IF(ISBLANK(VLOOKUP(TRIM(B253),ALL!$B$1:$V$2738,8,FALSE)),"",IF(ISERROR(VLOOKUP(TRIM(B253),ALL!$B$1:$V$2738,8,FALSE))," ",VLOOKUP(TRIM(B253),ALL!$B$1:$V$2738,8,FALSE)))</f>
        <v xml:space="preserve"> </v>
      </c>
      <c r="M253" s="34" t="str">
        <f>IF(ISBLANK(VLOOKUP(TRIM(B253),ALL!$B$1:$V$2738,9,FALSE)),"",IF(ISERROR(VLOOKUP(TRIM(B253),ALL!$B$1:$V$2738,9,FALSE))," ",VLOOKUP(TRIM(B253),ALL!$B$1:$V$2738,9,FALSE)))</f>
        <v xml:space="preserve"> </v>
      </c>
      <c r="N253" s="34" t="str">
        <f>IF(ISBLANK(VLOOKUP(TRIM(B253),ALL!$B$1:$V$2738,10,FALSE)),"",IF(ISERROR(VLOOKUP(TRIM(B253),ALL!$B$1:$V$2738,10,FALSE))," ",VLOOKUP(TRIM(B253),ALL!$B$1:$V$2738,10,FALSE)))</f>
        <v xml:space="preserve"> </v>
      </c>
      <c r="O253" s="32"/>
    </row>
    <row r="254" spans="1:15">
      <c r="A254" s="34" t="str">
        <f>IF(ISERROR(VLOOKUP(TRIM(B254),ALL!$B$1:$U$2738,3,FALSE)),"(unc)",VLOOKUP(TRIM(B254),ALL!$B$1:$U$2738,3,FALSE))</f>
        <v>(unc)</v>
      </c>
      <c r="B254" s="99" t="s">
        <v>7424</v>
      </c>
      <c r="C254" s="10" t="s">
        <v>9381</v>
      </c>
      <c r="D254" s="224">
        <f>VLOOKUP(TRIM(B254),BirthdateDraft!$A$1:$M$9000,2,FALSE)</f>
        <v>36014</v>
      </c>
      <c r="E254" s="203" t="str">
        <f>VLOOKUP(TRIM(B254),BirthdateDraft!$A$1:$M$9865,3,FALSE)</f>
        <v>19/6</v>
      </c>
      <c r="F254" s="209" t="s">
        <v>8782</v>
      </c>
      <c r="G254" s="34" t="str">
        <f>IF(ISERROR(VLOOKUP(TRIM(B254),ALL!$B$1:$U$2738,2,FALSE)),"",IF(ISERROR(VLOOKUP(TRIM(B254),ALL!$B$1:$U$2738,2,FALSE))," ",VLOOKUP(TRIM(B254),ALL!$B$1:$U$2738,2,FALSE)))</f>
        <v/>
      </c>
      <c r="H254" s="124" t="str">
        <f>IF(ISBLANK(VLOOKUP(TRIM(B254),ALL!$B$1:$V$2738,11,FALSE)),"",IF(ISERROR(VLOOKUP(TRIM(B254),ALL!$B$1:$V$2738,11,FALSE))," ",VLOOKUP(TRIM(B254),ALL!$B$1:$V$2738,11,FALSE)))</f>
        <v xml:space="preserve"> </v>
      </c>
      <c r="I254" s="34"/>
      <c r="J254" s="34"/>
      <c r="K254" s="34"/>
      <c r="L254" s="34" t="str">
        <f>IF(ISBLANK(VLOOKUP(TRIM(B254),ALL!$B$1:$V$2738,8,FALSE)),"",IF(ISERROR(VLOOKUP(TRIM(B254),ALL!$B$1:$V$2738,8,FALSE))," ",VLOOKUP(TRIM(B254),ALL!$B$1:$V$2738,8,FALSE)))</f>
        <v xml:space="preserve"> </v>
      </c>
      <c r="M254" s="34" t="str">
        <f>IF(ISBLANK(VLOOKUP(TRIM(B254),ALL!$B$1:$V$2738,9,FALSE)),"",IF(ISERROR(VLOOKUP(TRIM(B254),ALL!$B$1:$V$2738,9,FALSE))," ",VLOOKUP(TRIM(B254),ALL!$B$1:$V$2738,9,FALSE)))</f>
        <v xml:space="preserve"> </v>
      </c>
      <c r="N254" s="34" t="str">
        <f>IF(ISBLANK(VLOOKUP(TRIM(B254),ALL!$B$1:$V$2738,10,FALSE)),"",IF(ISERROR(VLOOKUP(TRIM(B254),ALL!$B$1:$V$2738,10,FALSE))," ",VLOOKUP(TRIM(B254),ALL!$B$1:$V$2738,10,FALSE)))</f>
        <v xml:space="preserve"> </v>
      </c>
      <c r="O254" s="32"/>
    </row>
    <row r="255" spans="1:15">
      <c r="A255" s="34" t="str">
        <f>IF(ISERROR(VLOOKUP(TRIM(B255),ALL!$B$1:$U$2738,3,FALSE)),"(unc)",VLOOKUP(TRIM(B255),ALL!$B$1:$U$2738,3,FALSE))</f>
        <v>WR</v>
      </c>
      <c r="B255" s="99" t="s">
        <v>9038</v>
      </c>
      <c r="C255" s="10" t="s">
        <v>9381</v>
      </c>
      <c r="D255" s="224">
        <f>VLOOKUP(TRIM(B255),BirthdateDraft!$A$1:$M$9000,2,FALSE)</f>
        <v>34700</v>
      </c>
      <c r="E255" s="203">
        <f>VLOOKUP(TRIM(B255),BirthdateDraft!$A$1:$M$9865,3,FALSE)</f>
        <v>0</v>
      </c>
      <c r="F255" s="209" t="s">
        <v>8295</v>
      </c>
      <c r="G255" s="34" t="str">
        <f>IF(ISERROR(VLOOKUP(TRIM(B255),ALL!$B$1:$U$2738,2,FALSE)),"",IF(ISERROR(VLOOKUP(TRIM(B255),ALL!$B$1:$U$2738,2,FALSE))," ",VLOOKUP(TRIM(B255),ALL!$B$1:$U$2738,2,FALSE)))</f>
        <v>ATN</v>
      </c>
      <c r="H255" s="124" t="str">
        <f>IF(ISBLANK(VLOOKUP(TRIM(B255),ALL!$B$1:$V$2738,11,FALSE)),"",IF(ISERROR(VLOOKUP(TRIM(B255),ALL!$B$1:$V$2738,11,FALSE))," ",VLOOKUP(TRIM(B255),ALL!$B$1:$V$2738,11,FALSE)))</f>
        <v>D</v>
      </c>
      <c r="I255" s="34"/>
      <c r="J255" s="34"/>
      <c r="K255" s="34"/>
      <c r="L255" s="34"/>
      <c r="M255" s="34"/>
      <c r="N255" s="34"/>
      <c r="O255" s="32"/>
    </row>
    <row r="256" spans="1:15">
      <c r="A256" s="34" t="str">
        <f>IF(ISERROR(VLOOKUP(TRIM(B256),ALL!$B$1:$U$2738,3,FALSE)),"(unc)",VLOOKUP(TRIM(B256),ALL!$B$1:$U$2738,3,FALSE))</f>
        <v>(unc)</v>
      </c>
      <c r="B256" s="99" t="s">
        <v>408</v>
      </c>
      <c r="C256" s="10" t="s">
        <v>9381</v>
      </c>
      <c r="D256" s="224">
        <f>VLOOKUP(TRIM(B256),BirthdateDraft!$A$1:$M$9000,2,FALSE)</f>
        <v>32899</v>
      </c>
      <c r="E256" s="203" t="str">
        <f>VLOOKUP(TRIM(B256),BirthdateDraft!$A$1:$M$9865,3,FALSE)</f>
        <v>12/FA</v>
      </c>
      <c r="F256" s="209" t="s">
        <v>9339</v>
      </c>
      <c r="G256" s="34" t="str">
        <f>IF(ISERROR(VLOOKUP(TRIM(B256),ALL!$B$1:$U$2738,2,FALSE)),"",IF(ISERROR(VLOOKUP(TRIM(B256),ALL!$B$1:$U$2738,2,FALSE))," ",VLOOKUP(TRIM(B256),ALL!$B$1:$U$2738,2,FALSE)))</f>
        <v/>
      </c>
      <c r="H256" s="124" t="str">
        <f>IF(ISBLANK(VLOOKUP(TRIM(B256),ALL!$B$1:$V$2738,11,FALSE)),"",IF(ISERROR(VLOOKUP(TRIM(B256),ALL!$B$1:$V$2738,11,FALSE))," ",VLOOKUP(TRIM(B256),ALL!$B$1:$V$2738,11,FALSE)))</f>
        <v xml:space="preserve"> </v>
      </c>
      <c r="I256" s="34"/>
      <c r="J256" s="34"/>
      <c r="K256" s="34"/>
      <c r="L256" s="34" t="str">
        <f>IF(ISBLANK(VLOOKUP(TRIM(B256),ALL!$B$1:$V$2738,8,FALSE)),"",IF(ISERROR(VLOOKUP(TRIM(B256),ALL!$B$1:$V$2738,8,FALSE))," ",VLOOKUP(TRIM(B256),ALL!$B$1:$V$2738,8,FALSE)))</f>
        <v xml:space="preserve"> </v>
      </c>
      <c r="M256" s="34" t="str">
        <f>IF(ISBLANK(VLOOKUP(TRIM(B256),ALL!$B$1:$V$2738,9,FALSE)),"",IF(ISERROR(VLOOKUP(TRIM(B256),ALL!$B$1:$V$2738,9,FALSE))," ",VLOOKUP(TRIM(B256),ALL!$B$1:$V$2738,9,FALSE)))</f>
        <v xml:space="preserve"> </v>
      </c>
      <c r="N256" s="34" t="str">
        <f>IF(ISBLANK(VLOOKUP(TRIM(B256),ALL!$B$1:$V$2738,10,FALSE)),"",IF(ISERROR(VLOOKUP(TRIM(B256),ALL!$B$1:$V$2738,10,FALSE))," ",VLOOKUP(TRIM(B256),ALL!$B$1:$V$2738,10,FALSE)))</f>
        <v xml:space="preserve"> </v>
      </c>
      <c r="O256" s="32"/>
    </row>
    <row r="257" spans="1:15">
      <c r="A257" s="34" t="str">
        <f>IF(ISERROR(VLOOKUP(TRIM(B257),ALL!$B$1:$U$2738,3,FALSE)),"(unc)",VLOOKUP(TRIM(B257),ALL!$B$1:$U$2738,3,FALSE))</f>
        <v>DB ^</v>
      </c>
      <c r="B257" s="99" t="s">
        <v>5437</v>
      </c>
      <c r="C257" s="10" t="s">
        <v>9381</v>
      </c>
      <c r="D257" s="224">
        <f>VLOOKUP(TRIM(B257),BirthdateDraft!$A$1:$M$9000,2,FALSE)</f>
        <v>34195</v>
      </c>
      <c r="E257" s="203" t="str">
        <f>VLOOKUP(TRIM(B257),BirthdateDraft!$A$1:$M$9865,3,FALSE)</f>
        <v>16/4</v>
      </c>
      <c r="F257" s="209"/>
      <c r="G257" s="34" t="str">
        <f>IF(ISERROR(VLOOKUP(TRIM(B257),ALL!$B$1:$U$2738,2,FALSE)),"",IF(ISERROR(VLOOKUP(TRIM(B257),ALL!$B$1:$U$2738,2,FALSE))," ",VLOOKUP(TRIM(B257),ALL!$B$1:$U$2738,2,FALSE)))</f>
        <v>KCA</v>
      </c>
      <c r="H257" s="124" t="str">
        <f>IF(ISBLANK(VLOOKUP(TRIM(B257),ALL!$B$1:$V$2738,4,FALSE)),"",IF(ISERROR(VLOOKUP(TRIM(B257),ALL!$B$1:$V$2738,4,FALSE))," ",VLOOKUP(TRIM(B257),ALL!$B$1:$V$2738,4,FALSE)))</f>
        <v>0-0</v>
      </c>
      <c r="I257" s="34" t="str">
        <f>IF(ISBLANK(VLOOKUP(TRIM(B257),ALL!$B$1:$V$2738,5,FALSE)),"",IF(ISERROR(VLOOKUP(TRIM(B257),ALL!$B$1:$V$2738,5,FALSE))," ",VLOOKUP(TRIM(B257),ALL!$B$1:$V$2738,5,FALSE)))</f>
        <v/>
      </c>
      <c r="J257" s="34" t="str">
        <f>IF(ISBLANK(VLOOKUP(TRIM(B257),ALL!$B$1:$V$2738,6,FALSE)),"",IF(ISERROR(VLOOKUP(TRIM(B257),ALL!$B$1:$V$2738,6,FALSE))," ", VLOOKUP(TRIM(B257),ALL!$B$1:$V$2738,6,FALSE)))</f>
        <v/>
      </c>
      <c r="K257" s="34" t="str">
        <f>IF(ISBLANK(VLOOKUP(TRIM(B257),ALL!$B$1:$V$2738,7,FALSE)),"",IF(ISERROR(VLOOKUP(TRIM(B257),ALL!$B$1:$V$2738,7,FALSE))," ",VLOOKUP(TRIM(B257),ALL!$B$1:$V$2738,7,FALSE)))</f>
        <v/>
      </c>
      <c r="L257" s="34" t="str">
        <f>IF(ISBLANK(VLOOKUP(TRIM(B257),ALL!$B$1:$V$2738,8,FALSE)),"",IF(ISERROR(VLOOKUP(TRIM(B257),ALL!$B$1:$V$2738,8,FALSE))," ",VLOOKUP(TRIM(B257),ALL!$B$1:$V$2738,8,FALSE)))</f>
        <v/>
      </c>
      <c r="M257" s="34" t="str">
        <f>IF(ISBLANK(VLOOKUP(TRIM(B257),ALL!$B$1:$V$2738,9,FALSE)),"",IF(ISERROR(VLOOKUP(TRIM(B257),ALL!$B$1:$V$2738,9,FALSE))," ",VLOOKUP(TRIM(B257),ALL!$B$1:$V$2738,9,FALSE)))</f>
        <v/>
      </c>
      <c r="N257" s="34" t="str">
        <f>IF(ISBLANK(VLOOKUP(TRIM(B257),ALL!$B$1:$V$2738,10,FALSE)),"",IF(ISERROR(VLOOKUP(TRIM(B257),ALL!$B$1:$V$2738,10,FALSE))," ",VLOOKUP(TRIM(B257),ALL!$B$1:$V$2738,10,FALSE)))</f>
        <v/>
      </c>
      <c r="O257" s="32"/>
    </row>
    <row r="258" spans="1:15">
      <c r="A258" s="34" t="str">
        <f>IF(ISERROR(VLOOKUP(TRIM(B258),ALL!$B$1:$U$2738,3,FALSE)),"(unc)",VLOOKUP(TRIM(B258),ALL!$B$1:$U$2738,3,FALSE))</f>
        <v>(unc)</v>
      </c>
      <c r="B258" s="99" t="s">
        <v>5406</v>
      </c>
      <c r="C258" s="10" t="s">
        <v>9381</v>
      </c>
      <c r="D258" s="224">
        <f>VLOOKUP(TRIM(B258),BirthdateDraft!$A$1:$M$9000,2,FALSE)</f>
        <v>33360</v>
      </c>
      <c r="E258" s="203" t="str">
        <f>VLOOKUP(TRIM(B258),BirthdateDraft!$A$1:$M$9865,3,FALSE)</f>
        <v>14/FA</v>
      </c>
      <c r="F258" s="209"/>
      <c r="G258" s="34" t="str">
        <f>IF(ISERROR(VLOOKUP(TRIM(B258),ALL!$B$1:$U$2738,2,FALSE)),"",IF(ISERROR(VLOOKUP(TRIM(B258),ALL!$B$1:$U$2738,2,FALSE))," ",VLOOKUP(TRIM(B258),ALL!$B$1:$U$2738,2,FALSE)))</f>
        <v/>
      </c>
      <c r="H258" s="124" t="str">
        <f>IF(ISBLANK(VLOOKUP(TRIM(B258),ALL!$B$1:$V$2738,4,FALSE)),"",IF(ISERROR(VLOOKUP(TRIM(B258),ALL!$B$1:$V$2738,4,FALSE))," ",VLOOKUP(TRIM(B258),ALL!$B$1:$V$2738,4,FALSE)))</f>
        <v xml:space="preserve"> </v>
      </c>
      <c r="I258" s="34" t="str">
        <f>IF(ISBLANK(VLOOKUP(TRIM(B258),ALL!$B$1:$V$2738,5,FALSE)),"",IF(ISERROR(VLOOKUP(TRIM(B258),ALL!$B$1:$V$2738,5,FALSE))," ",VLOOKUP(TRIM(B258),ALL!$B$1:$V$2738,5,FALSE)))</f>
        <v xml:space="preserve"> </v>
      </c>
      <c r="J258" s="34" t="str">
        <f>IF(ISBLANK(VLOOKUP(TRIM(B258),ALL!$B$1:$V$2738,6,FALSE)),"",IF(ISERROR(VLOOKUP(TRIM(B258),ALL!$B$1:$V$2738,6,FALSE))," ", VLOOKUP(TRIM(B258),ALL!$B$1:$V$2738,6,FALSE)))</f>
        <v xml:space="preserve"> </v>
      </c>
      <c r="K258" s="34" t="str">
        <f>IF(ISBLANK(VLOOKUP(TRIM(B258),ALL!$B$1:$V$2738,7,FALSE)),"",IF(ISERROR(VLOOKUP(TRIM(B258),ALL!$B$1:$V$2738,7,FALSE))," ",VLOOKUP(TRIM(B258),ALL!$B$1:$V$2738,7,FALSE)))</f>
        <v xml:space="preserve"> </v>
      </c>
      <c r="L258" s="34" t="str">
        <f>IF(ISBLANK(VLOOKUP(TRIM(B258),ALL!$B$1:$V$2738,8,FALSE)),"",IF(ISERROR(VLOOKUP(TRIM(B258),ALL!$B$1:$V$2738,8,FALSE))," ",VLOOKUP(TRIM(B258),ALL!$B$1:$V$2738,8,FALSE)))</f>
        <v xml:space="preserve"> </v>
      </c>
      <c r="M258" s="34" t="str">
        <f>IF(ISBLANK(VLOOKUP(TRIM(B258),ALL!$B$1:$V$2738,9,FALSE)),"",IF(ISERROR(VLOOKUP(TRIM(B258),ALL!$B$1:$V$2738,9,FALSE))," ",VLOOKUP(TRIM(B258),ALL!$B$1:$V$2738,9,FALSE)))</f>
        <v xml:space="preserve"> </v>
      </c>
      <c r="N258" s="34" t="str">
        <f>IF(ISBLANK(VLOOKUP(TRIM(B258),ALL!$B$1:$V$2738,10,FALSE)),"",IF(ISERROR(VLOOKUP(TRIM(B258),ALL!$B$1:$V$2738,10,FALSE))," ",VLOOKUP(TRIM(B258),ALL!$B$1:$V$2738,10,FALSE)))</f>
        <v xml:space="preserve"> </v>
      </c>
      <c r="O258" s="32"/>
    </row>
    <row r="259" spans="1:15">
      <c r="A259" s="34" t="str">
        <f>IF(ISERROR(VLOOKUP(TRIM(B259),ALL!$B$1:$U$2738,3,FALSE)),"(unc)",VLOOKUP(TRIM(B259),ALL!$B$1:$U$2738,3,FALSE))</f>
        <v>OT @ G @</v>
      </c>
      <c r="B259" s="99" t="s">
        <v>6469</v>
      </c>
      <c r="C259" s="10" t="s">
        <v>9381</v>
      </c>
      <c r="D259" s="224">
        <f>VLOOKUP(TRIM(B259),BirthdateDraft!$A$1:$M$9000,2,FALSE)</f>
        <v>34359</v>
      </c>
      <c r="E259" s="203" t="str">
        <f>VLOOKUP(TRIM(B259),BirthdateDraft!$A$1:$M$9865,3,FALSE)</f>
        <v>18/FA</v>
      </c>
      <c r="F259" s="209"/>
      <c r="G259" s="34" t="str">
        <f>IF(ISERROR(VLOOKUP(TRIM(B259),ALL!$B$1:$U$2738,2,FALSE)),"",IF(ISERROR(VLOOKUP(TRIM(B259),ALL!$B$1:$U$2738,2,FALSE))," ",VLOOKUP(TRIM(B259),ALL!$B$1:$U$2738,2,FALSE)))</f>
        <v>WAN</v>
      </c>
      <c r="H259" s="124" t="str">
        <f>IF(ISBLANK(VLOOKUP(TRIM(B259),ALL!$B$1:$V$2738,4,FALSE)),"",IF(ISERROR(VLOOKUP(TRIM(B259),ALL!$B$1:$V$2738,4,FALSE))," ",VLOOKUP(TRIM(B259),ALL!$B$1:$V$2738,4,FALSE)))</f>
        <v/>
      </c>
      <c r="I259" s="34" t="str">
        <f>IF(ISBLANK(VLOOKUP(TRIM(B259),ALL!$B$1:$V$2738,5,FALSE)),"",IF(ISERROR(VLOOKUP(TRIM(B259),ALL!$B$1:$V$2738,5,FALSE))," ",VLOOKUP(TRIM(B259),ALL!$B$1:$V$2738,5,FALSE)))</f>
        <v/>
      </c>
      <c r="J259" s="34" t="str">
        <f>IF(ISBLANK(VLOOKUP(TRIM(B259),ALL!$B$1:$V$2738,6,FALSE)),"",IF(ISERROR(VLOOKUP(TRIM(B259),ALL!$B$1:$V$2738,6,FALSE))," ", VLOOKUP(TRIM(B259),ALL!$B$1:$V$2738,6,FALSE)))</f>
        <v/>
      </c>
      <c r="K259" s="34" t="str">
        <f>IF(ISBLANK(VLOOKUP(TRIM(B259),ALL!$B$1:$V$2738,7,FALSE)),"",IF(ISERROR(VLOOKUP(TRIM(B259),ALL!$B$1:$V$2738,7,FALSE))," ",VLOOKUP(TRIM(B259),ALL!$B$1:$V$2738,7,FALSE)))</f>
        <v/>
      </c>
      <c r="L259" s="34">
        <f>IF(ISBLANK(VLOOKUP(TRIM(B259),ALL!$B$1:$V$2738,8,FALSE)),"",IF(ISERROR(VLOOKUP(TRIM(B259),ALL!$B$1:$V$2738,8,FALSE))," ",VLOOKUP(TRIM(B259),ALL!$B$1:$V$2738,8,FALSE)))</f>
        <v>4</v>
      </c>
      <c r="M259" s="34">
        <f>IF(ISBLANK(VLOOKUP(TRIM(B259),ALL!$B$1:$V$2738,9,FALSE)),"",IF(ISERROR(VLOOKUP(TRIM(B259),ALL!$B$1:$V$2738,9,FALSE))," ",VLOOKUP(TRIM(B259),ALL!$B$1:$V$2738,9,FALSE)))</f>
        <v>0</v>
      </c>
      <c r="N259" s="34">
        <f>IF(ISBLANK(VLOOKUP(TRIM(B259),ALL!$B$1:$V$2738,10,FALSE)),"",IF(ISERROR(VLOOKUP(TRIM(B259),ALL!$B$1:$V$2738,10,FALSE))," ",VLOOKUP(TRIM(B259),ALL!$B$1:$V$2738,10,FALSE)))</f>
        <v>0</v>
      </c>
      <c r="O259" s="32"/>
    </row>
    <row r="260" spans="1:15">
      <c r="A260" s="34" t="str">
        <f>IF(ISERROR(VLOOKUP(TRIM(B260),ALL!$B$1:$U$2738,3,FALSE)),"(unc)",VLOOKUP(TRIM(B260),ALL!$B$1:$U$2738,3,FALSE))</f>
        <v>DB ^</v>
      </c>
      <c r="B260" s="495" t="s">
        <v>10130</v>
      </c>
      <c r="C260" s="10" t="s">
        <v>9381</v>
      </c>
      <c r="D260" s="224">
        <f>VLOOKUP(TRIM(B260),BirthdateDraft!$A$1:$M$9000,2,FALSE)</f>
        <v>36348</v>
      </c>
      <c r="E260" s="203" t="str">
        <f>VLOOKUP(TRIM(B260),BirthdateDraft!$A$1:$M$9865,3,FALSE)</f>
        <v>22/5</v>
      </c>
      <c r="F260" s="209" t="s">
        <v>8295</v>
      </c>
      <c r="G260" s="34" t="str">
        <f>IF(ISERROR(VLOOKUP(TRIM(B260),ALL!$B$1:$U$2738,2,FALSE)),"",IF(ISERROR(VLOOKUP(TRIM(B260),ALL!$B$1:$U$2738,2,FALSE))," ",VLOOKUP(TRIM(B260),ALL!$B$1:$U$2738,2,FALSE)))</f>
        <v>SFN</v>
      </c>
      <c r="H260" s="124" t="str">
        <f>IF(ISBLANK(VLOOKUP(TRIM(B260),ALL!$B$1:$V$2738,4,FALSE)),"",IF(ISERROR(VLOOKUP(TRIM(B260),ALL!$B$1:$V$2738,4,FALSE))," ",VLOOKUP(TRIM(B260),ALL!$B$1:$V$2738,4,FALSE)))</f>
        <v>0-0</v>
      </c>
      <c r="I260" s="34"/>
      <c r="J260" s="34"/>
      <c r="K260" s="34"/>
      <c r="L260" s="34"/>
      <c r="M260" s="34"/>
      <c r="N260" s="34"/>
      <c r="O260" s="32"/>
    </row>
    <row r="261" spans="1:15">
      <c r="A261" s="34" t="str">
        <f>IF(ISERROR(VLOOKUP(TRIM(B261),ALL!$B$1:$U$2738,3,FALSE)),"(unc)",VLOOKUP(TRIM(B261),ALL!$B$1:$U$2738,3,FALSE))</f>
        <v>DB ^</v>
      </c>
      <c r="B261" s="99" t="s">
        <v>8231</v>
      </c>
      <c r="C261" s="10" t="s">
        <v>9381</v>
      </c>
      <c r="D261" s="224">
        <f>VLOOKUP(TRIM(B261),BirthdateDraft!$A$1:$M$9000,2,FALSE)</f>
        <v>35775</v>
      </c>
      <c r="E261" s="203" t="str">
        <f>VLOOKUP(TRIM(B261),BirthdateDraft!$A$1:$M$9865,3,FALSE)</f>
        <v>20/5</v>
      </c>
      <c r="F261" s="209" t="s">
        <v>8295</v>
      </c>
      <c r="G261" s="34" t="str">
        <f>IF(ISERROR(VLOOKUP(TRIM(B261),ALL!$B$1:$U$2738,2,FALSE)),"",IF(ISERROR(VLOOKUP(TRIM(B261),ALL!$B$1:$U$2738,2,FALSE))," ",VLOOKUP(TRIM(B261),ALL!$B$1:$U$2738,2,FALSE)))</f>
        <v>DEN</v>
      </c>
      <c r="H261" s="124" t="str">
        <f>IF(ISBLANK(VLOOKUP(TRIM(B261),ALL!$B$1:$V$2738,4,FALSE)),"",IF(ISERROR(VLOOKUP(TRIM(B261),ALL!$B$1:$V$2738,4,FALSE))," ",VLOOKUP(TRIM(B261),ALL!$B$1:$V$2738,4,FALSE)))</f>
        <v>0-0</v>
      </c>
      <c r="I261" s="34"/>
      <c r="J261" s="34"/>
      <c r="K261" s="34"/>
      <c r="L261" s="34"/>
      <c r="M261" s="34"/>
      <c r="N261" s="34"/>
      <c r="O261" s="32"/>
    </row>
  </sheetData>
  <conditionalFormatting sqref="B8">
    <cfRule type="duplicateValues" dxfId="372" priority="6"/>
  </conditionalFormatting>
  <conditionalFormatting sqref="B9:B12">
    <cfRule type="duplicateValues" dxfId="371" priority="5"/>
  </conditionalFormatting>
  <conditionalFormatting sqref="B13:B14">
    <cfRule type="duplicateValues" dxfId="370" priority="4"/>
  </conditionalFormatting>
  <conditionalFormatting sqref="B15">
    <cfRule type="duplicateValues" dxfId="369" priority="3"/>
  </conditionalFormatting>
  <conditionalFormatting sqref="B16">
    <cfRule type="duplicateValues" dxfId="368" priority="2"/>
  </conditionalFormatting>
  <conditionalFormatting sqref="B17">
    <cfRule type="duplicateValues" dxfId="367" priority="1"/>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0FBB-8876-4C18-B114-7BAFE8034906}">
  <sheetPr codeName="Sheet1"/>
  <dimension ref="A2:J35"/>
  <sheetViews>
    <sheetView workbookViewId="0">
      <selection activeCell="G35" sqref="G35"/>
    </sheetView>
  </sheetViews>
  <sheetFormatPr defaultRowHeight="12.75"/>
  <cols>
    <col min="1" max="1" width="14.5703125" customWidth="1"/>
    <col min="2" max="2" width="16.5703125" customWidth="1"/>
    <col min="3" max="3" width="12.7109375" customWidth="1"/>
    <col min="4" max="8" width="16.5703125" customWidth="1"/>
    <col min="9" max="9" width="15.140625" customWidth="1"/>
    <col min="10" max="10" width="14.140625" customWidth="1"/>
    <col min="11" max="11" width="14" customWidth="1"/>
    <col min="12" max="15" width="16.5703125" customWidth="1"/>
  </cols>
  <sheetData>
    <row r="2" spans="1:10">
      <c r="B2" t="s">
        <v>12189</v>
      </c>
      <c r="C2" t="s">
        <v>7057</v>
      </c>
    </row>
    <row r="3" spans="1:10">
      <c r="A3" t="s">
        <v>11412</v>
      </c>
      <c r="B3" s="507" t="s">
        <v>9852</v>
      </c>
      <c r="C3" s="507"/>
      <c r="D3" s="507"/>
      <c r="E3" s="507"/>
      <c r="F3" s="507"/>
      <c r="G3" s="507"/>
      <c r="H3" s="507"/>
      <c r="I3" s="507"/>
      <c r="J3" s="507"/>
    </row>
    <row r="4" spans="1:10">
      <c r="A4" t="s">
        <v>11528</v>
      </c>
      <c r="B4" s="507" t="s">
        <v>9852</v>
      </c>
      <c r="C4" s="507"/>
      <c r="D4" s="507"/>
      <c r="E4" s="507"/>
      <c r="F4" s="507"/>
      <c r="G4" s="507"/>
      <c r="H4" s="507"/>
      <c r="I4" s="507"/>
      <c r="J4" s="507"/>
    </row>
    <row r="5" spans="1:10">
      <c r="A5" t="s">
        <v>11413</v>
      </c>
      <c r="B5" s="507" t="s">
        <v>9852</v>
      </c>
      <c r="C5" s="507"/>
      <c r="D5" s="507"/>
      <c r="E5" s="507"/>
      <c r="F5" s="507"/>
      <c r="G5" s="507"/>
      <c r="H5" s="507"/>
      <c r="I5" s="507"/>
      <c r="J5" s="507"/>
    </row>
    <row r="6" spans="1:10">
      <c r="A6" t="s">
        <v>11414</v>
      </c>
      <c r="B6" t="s">
        <v>10599</v>
      </c>
      <c r="C6" t="s">
        <v>7058</v>
      </c>
      <c r="D6" t="s">
        <v>12229</v>
      </c>
      <c r="E6" t="s">
        <v>7058</v>
      </c>
      <c r="F6" t="s">
        <v>12240</v>
      </c>
      <c r="G6" t="s">
        <v>7058</v>
      </c>
      <c r="H6" s="506" t="s">
        <v>10043</v>
      </c>
      <c r="I6" t="s">
        <v>7058</v>
      </c>
      <c r="J6" s="507"/>
    </row>
    <row r="7" spans="1:10">
      <c r="A7" t="s">
        <v>11415</v>
      </c>
      <c r="B7" t="s">
        <v>12190</v>
      </c>
      <c r="C7" t="s">
        <v>9718</v>
      </c>
      <c r="D7" t="s">
        <v>8835</v>
      </c>
      <c r="E7" t="s">
        <v>12249</v>
      </c>
      <c r="F7" s="507" t="s">
        <v>9852</v>
      </c>
      <c r="G7" s="507"/>
      <c r="H7" s="507"/>
      <c r="I7" s="507"/>
      <c r="J7" s="507"/>
    </row>
    <row r="8" spans="1:10">
      <c r="A8" t="s">
        <v>11416</v>
      </c>
      <c r="B8" s="507" t="s">
        <v>9852</v>
      </c>
      <c r="C8" s="507"/>
      <c r="D8" s="507"/>
      <c r="E8" s="507"/>
      <c r="F8" s="507"/>
      <c r="G8" s="507"/>
      <c r="H8" s="507"/>
      <c r="I8" s="507"/>
      <c r="J8" s="507"/>
    </row>
    <row r="9" spans="1:10">
      <c r="A9" t="s">
        <v>11417</v>
      </c>
      <c r="B9" t="s">
        <v>12191</v>
      </c>
      <c r="C9" t="s">
        <v>10792</v>
      </c>
      <c r="D9" s="506" t="s">
        <v>11340</v>
      </c>
      <c r="E9" t="s">
        <v>8482</v>
      </c>
      <c r="F9" s="507" t="s">
        <v>9852</v>
      </c>
      <c r="G9" s="507"/>
      <c r="H9" s="507"/>
      <c r="I9" s="507"/>
      <c r="J9" s="507"/>
    </row>
    <row r="10" spans="1:10">
      <c r="A10" t="s">
        <v>11555</v>
      </c>
      <c r="B10" t="s">
        <v>9788</v>
      </c>
      <c r="C10" t="s">
        <v>7058</v>
      </c>
      <c r="D10" t="s">
        <v>12232</v>
      </c>
      <c r="E10" t="s">
        <v>7058</v>
      </c>
      <c r="F10" s="507"/>
      <c r="G10" s="507"/>
      <c r="H10" s="507"/>
      <c r="I10" s="507"/>
      <c r="J10" s="507"/>
    </row>
    <row r="11" spans="1:10">
      <c r="A11" t="s">
        <v>11418</v>
      </c>
      <c r="B11" s="493" t="s">
        <v>11012</v>
      </c>
      <c r="C11" t="s">
        <v>10775</v>
      </c>
      <c r="D11" s="511" t="s">
        <v>7237</v>
      </c>
      <c r="E11" t="s">
        <v>9663</v>
      </c>
      <c r="F11" s="505" t="s">
        <v>11111</v>
      </c>
      <c r="G11" t="s">
        <v>7058</v>
      </c>
      <c r="H11" s="507"/>
      <c r="I11" s="507"/>
      <c r="J11" s="507"/>
    </row>
    <row r="12" spans="1:10">
      <c r="A12" t="s">
        <v>11419</v>
      </c>
      <c r="B12" t="s">
        <v>12206</v>
      </c>
      <c r="C12" t="s">
        <v>7058</v>
      </c>
      <c r="D12" s="500" t="s">
        <v>10143</v>
      </c>
      <c r="E12" t="s">
        <v>7058</v>
      </c>
      <c r="F12" s="507" t="s">
        <v>9852</v>
      </c>
      <c r="G12" s="507"/>
      <c r="H12" s="507"/>
      <c r="I12" s="507"/>
      <c r="J12" s="507"/>
    </row>
    <row r="13" spans="1:10">
      <c r="A13" t="s">
        <v>11420</v>
      </c>
      <c r="B13" t="s">
        <v>12208</v>
      </c>
      <c r="C13" t="s">
        <v>12209</v>
      </c>
      <c r="D13" s="507" t="s">
        <v>9852</v>
      </c>
      <c r="E13" s="507"/>
      <c r="F13" s="507"/>
      <c r="G13" s="507"/>
      <c r="H13" s="507"/>
      <c r="I13" s="507"/>
      <c r="J13" s="507"/>
    </row>
    <row r="14" spans="1:10">
      <c r="A14" s="131" t="s">
        <v>11451</v>
      </c>
      <c r="D14" s="507" t="s">
        <v>9852</v>
      </c>
      <c r="E14" s="507"/>
      <c r="F14" s="507"/>
      <c r="G14" s="507"/>
      <c r="H14" s="507"/>
      <c r="I14" s="507"/>
      <c r="J14" s="507"/>
    </row>
    <row r="15" spans="1:10">
      <c r="A15" t="s">
        <v>11421</v>
      </c>
      <c r="D15" s="507" t="s">
        <v>9852</v>
      </c>
      <c r="E15" s="507"/>
      <c r="F15" s="507"/>
      <c r="G15" s="507"/>
      <c r="H15" s="507"/>
      <c r="I15" s="507"/>
      <c r="J15" s="507"/>
    </row>
    <row r="16" spans="1:10">
      <c r="A16" t="s">
        <v>11422</v>
      </c>
      <c r="B16" t="s">
        <v>8479</v>
      </c>
      <c r="C16" t="s">
        <v>12210</v>
      </c>
      <c r="D16" t="s">
        <v>5931</v>
      </c>
      <c r="E16" t="s">
        <v>12211</v>
      </c>
      <c r="F16" s="507"/>
      <c r="G16" s="507"/>
      <c r="H16" s="507"/>
      <c r="I16" s="507"/>
      <c r="J16" s="507"/>
    </row>
    <row r="17" spans="1:10">
      <c r="A17" t="s">
        <v>11423</v>
      </c>
      <c r="B17" s="507" t="s">
        <v>9852</v>
      </c>
      <c r="C17" s="507"/>
      <c r="D17" s="507"/>
      <c r="E17" s="507"/>
      <c r="F17" s="507"/>
      <c r="G17" s="507"/>
      <c r="H17" s="507"/>
      <c r="I17" s="507"/>
      <c r="J17" s="507"/>
    </row>
    <row r="18" spans="1:10">
      <c r="A18" t="s">
        <v>11566</v>
      </c>
      <c r="B18" t="s">
        <v>12213</v>
      </c>
      <c r="C18" t="s">
        <v>7058</v>
      </c>
      <c r="D18" s="507" t="s">
        <v>12234</v>
      </c>
      <c r="E18" t="s">
        <v>12235</v>
      </c>
      <c r="F18" t="s">
        <v>12243</v>
      </c>
      <c r="G18" t="s">
        <v>12244</v>
      </c>
      <c r="H18" t="s">
        <v>12246</v>
      </c>
      <c r="I18" t="s">
        <v>7058</v>
      </c>
      <c r="J18" s="507"/>
    </row>
    <row r="19" spans="1:10">
      <c r="A19" t="s">
        <v>11424</v>
      </c>
      <c r="B19" s="504" t="s">
        <v>10319</v>
      </c>
      <c r="C19" t="s">
        <v>12214</v>
      </c>
      <c r="D19" s="507"/>
      <c r="E19" s="507"/>
      <c r="F19" s="507"/>
      <c r="G19" s="507"/>
      <c r="H19" s="507"/>
      <c r="I19" s="507"/>
      <c r="J19" s="507"/>
    </row>
    <row r="20" spans="1:10">
      <c r="A20" t="s">
        <v>11425</v>
      </c>
      <c r="B20" s="507" t="s">
        <v>9852</v>
      </c>
      <c r="C20" s="507"/>
      <c r="D20" s="507"/>
      <c r="E20" s="507"/>
      <c r="F20" s="507"/>
      <c r="G20" s="507"/>
      <c r="H20" s="507"/>
      <c r="I20" s="507"/>
      <c r="J20" s="507"/>
    </row>
    <row r="21" spans="1:10">
      <c r="A21" s="131" t="s">
        <v>11452</v>
      </c>
      <c r="B21" s="493" t="s">
        <v>11233</v>
      </c>
      <c r="C21" t="s">
        <v>7058</v>
      </c>
      <c r="D21" t="s">
        <v>12236</v>
      </c>
      <c r="E21" t="s">
        <v>12238</v>
      </c>
      <c r="F21" t="s">
        <v>12241</v>
      </c>
      <c r="G21" t="s">
        <v>7058</v>
      </c>
      <c r="H21" s="494" t="s">
        <v>10951</v>
      </c>
      <c r="I21" t="s">
        <v>12247</v>
      </c>
      <c r="J21" s="507"/>
    </row>
    <row r="22" spans="1:10">
      <c r="A22" s="131" t="s">
        <v>11443</v>
      </c>
      <c r="B22" t="s">
        <v>9735</v>
      </c>
      <c r="C22" t="s">
        <v>12219</v>
      </c>
      <c r="D22" s="503" t="s">
        <v>11088</v>
      </c>
      <c r="E22" t="s">
        <v>12239</v>
      </c>
      <c r="F22" t="s">
        <v>12242</v>
      </c>
      <c r="G22" t="s">
        <v>12250</v>
      </c>
      <c r="H22" s="507"/>
      <c r="I22" s="507"/>
      <c r="J22" s="507"/>
    </row>
    <row r="23" spans="1:10">
      <c r="A23" s="131" t="s">
        <v>11453</v>
      </c>
      <c r="B23" t="s">
        <v>12221</v>
      </c>
      <c r="C23" t="s">
        <v>12222</v>
      </c>
      <c r="D23" s="507" t="s">
        <v>9852</v>
      </c>
      <c r="E23" s="507"/>
      <c r="F23" s="507"/>
      <c r="G23" s="507"/>
      <c r="H23" s="507"/>
      <c r="I23" s="507"/>
      <c r="J23" s="507"/>
    </row>
    <row r="24" spans="1:10">
      <c r="A24" t="s">
        <v>11427</v>
      </c>
      <c r="B24" s="507" t="s">
        <v>9852</v>
      </c>
      <c r="C24" s="507"/>
      <c r="D24" s="507"/>
      <c r="E24" s="507"/>
      <c r="F24" s="507"/>
      <c r="G24" s="507"/>
      <c r="H24" s="507"/>
      <c r="I24" s="507"/>
      <c r="J24" s="507"/>
    </row>
    <row r="25" spans="1:10">
      <c r="A25" t="s">
        <v>11428</v>
      </c>
      <c r="B25" t="s">
        <v>12224</v>
      </c>
      <c r="C25" t="s">
        <v>12225</v>
      </c>
      <c r="D25" s="507" t="s">
        <v>9852</v>
      </c>
      <c r="E25" s="507"/>
      <c r="F25" s="507"/>
      <c r="G25" s="507"/>
      <c r="H25" s="507"/>
      <c r="I25" s="507"/>
      <c r="J25" s="507"/>
    </row>
    <row r="26" spans="1:10">
      <c r="A26" t="s">
        <v>11429</v>
      </c>
      <c r="B26" s="500" t="s">
        <v>11220</v>
      </c>
      <c r="C26" t="s">
        <v>7058</v>
      </c>
      <c r="D26" s="506" t="s">
        <v>9012</v>
      </c>
      <c r="E26" t="s">
        <v>7058</v>
      </c>
      <c r="F26" t="s">
        <v>12245</v>
      </c>
      <c r="G26" t="s">
        <v>7058</v>
      </c>
      <c r="H26" s="505" t="s">
        <v>11072</v>
      </c>
      <c r="I26" t="s">
        <v>7058</v>
      </c>
    </row>
    <row r="35" spans="6:6">
      <c r="F35" s="49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32"/>
  <sheetViews>
    <sheetView topLeftCell="A109" workbookViewId="0">
      <selection activeCell="B118" sqref="B118"/>
    </sheetView>
  </sheetViews>
  <sheetFormatPr defaultRowHeight="12.75"/>
  <cols>
    <col min="1" max="1" width="9.7109375" customWidth="1"/>
    <col min="2" max="2" width="20.140625" customWidth="1"/>
    <col min="3" max="3" width="11.5703125" customWidth="1"/>
    <col min="4" max="4" width="10.42578125" customWidth="1"/>
    <col min="5" max="11" width="7.28515625" customWidth="1"/>
    <col min="12" max="12" width="7.28515625" style="8" customWidth="1"/>
    <col min="13" max="13" width="8.85546875" customWidth="1"/>
    <col min="14" max="14" width="11.140625" style="3" customWidth="1"/>
    <col min="15" max="15" width="12.28515625" style="3" customWidth="1"/>
  </cols>
  <sheetData>
    <row r="1" spans="1:15" s="99" customFormat="1" ht="12.75" customHeight="1">
      <c r="A1" s="260" t="s">
        <v>788</v>
      </c>
      <c r="B1" s="260" t="s">
        <v>786</v>
      </c>
      <c r="C1" s="260" t="s">
        <v>787</v>
      </c>
      <c r="D1" s="260" t="s">
        <v>10371</v>
      </c>
      <c r="E1" s="125" t="s">
        <v>706</v>
      </c>
      <c r="F1" s="125" t="s">
        <v>707</v>
      </c>
      <c r="G1" s="125" t="s">
        <v>708</v>
      </c>
      <c r="H1" s="125" t="s">
        <v>709</v>
      </c>
      <c r="I1" s="125" t="s">
        <v>710</v>
      </c>
      <c r="J1" s="125" t="s">
        <v>711</v>
      </c>
      <c r="K1" s="125" t="s">
        <v>712</v>
      </c>
      <c r="L1" s="125" t="s">
        <v>9313</v>
      </c>
      <c r="M1" s="125" t="s">
        <v>6444</v>
      </c>
      <c r="N1" s="332" t="s">
        <v>9298</v>
      </c>
      <c r="O1" s="333" t="s">
        <v>5781</v>
      </c>
    </row>
    <row r="2" spans="1:15" s="99" customFormat="1" ht="12.75" customHeight="1">
      <c r="A2" s="266" t="str">
        <f t="shared" ref="A2:A65" si="0">D2</f>
        <v>LB</v>
      </c>
      <c r="B2" s="99" t="s">
        <v>6554</v>
      </c>
      <c r="C2" s="34" t="s">
        <v>795</v>
      </c>
      <c r="D2" s="34" t="s">
        <v>2407</v>
      </c>
      <c r="E2" t="s">
        <v>4299</v>
      </c>
      <c r="F2" t="s">
        <v>4302</v>
      </c>
      <c r="G2">
        <v>0</v>
      </c>
      <c r="H2"/>
      <c r="I2" s="8"/>
      <c r="J2" s="8"/>
      <c r="K2" s="8"/>
      <c r="L2" s="98"/>
      <c r="M2" s="319" t="e">
        <f>VLOOKUP(TRIM(B2),'Team Rosters'!$B$1:$N$3777,2,FALSE)</f>
        <v>#N/A</v>
      </c>
      <c r="N2" s="334">
        <f>VLOOKUP(TRIM(B2),BirthdateDraft!$A$1:$M$6865,2,FALSE)</f>
        <v>35045</v>
      </c>
      <c r="O2" s="335" t="str">
        <f>VLOOKUP(TRIM(B2),BirthdateDraft!$A$1:$M$7865,3,FALSE)</f>
        <v>18/7</v>
      </c>
    </row>
    <row r="3" spans="1:15" s="99" customFormat="1" ht="12.75" customHeight="1">
      <c r="A3" s="266" t="str">
        <f t="shared" si="0"/>
        <v>T End</v>
      </c>
      <c r="B3" t="s">
        <v>10323</v>
      </c>
      <c r="C3" t="s">
        <v>813</v>
      </c>
      <c r="D3" t="s">
        <v>9318</v>
      </c>
      <c r="E3" s="115" t="s">
        <v>4306</v>
      </c>
      <c r="F3" s="115" t="s">
        <v>4306</v>
      </c>
      <c r="G3" s="8">
        <v>1</v>
      </c>
      <c r="H3" s="8"/>
      <c r="I3" s="98"/>
      <c r="J3" s="98"/>
      <c r="K3" s="98"/>
      <c r="L3" s="98"/>
      <c r="M3" s="319" t="e">
        <f>VLOOKUP(TRIM(B3),'Team Rosters'!$B$1:$N$3777,2,FALSE)</f>
        <v>#N/A</v>
      </c>
      <c r="N3" s="334">
        <f>VLOOKUP(TRIM(B3),BirthdateDraft!$A$1:$M$5865,2,FALSE)</f>
        <v>35880</v>
      </c>
      <c r="O3" s="335" t="str">
        <f>VLOOKUP(TRIM(B3),BirthdateDraft!$A$1:$M$7865,3,FALSE)</f>
        <v>20.FA</v>
      </c>
    </row>
    <row r="4" spans="1:15" s="99" customFormat="1" ht="12.75" customHeight="1">
      <c r="A4" s="266" t="str">
        <f t="shared" si="0"/>
        <v>OC @</v>
      </c>
      <c r="B4" s="99" t="s">
        <v>6470</v>
      </c>
      <c r="C4" s="34" t="s">
        <v>5390</v>
      </c>
      <c r="D4" s="34" t="s">
        <v>11911</v>
      </c>
      <c r="E4" t="s">
        <v>4302</v>
      </c>
      <c r="F4" t="s">
        <v>4302</v>
      </c>
      <c r="G4" t="s">
        <v>4302</v>
      </c>
      <c r="H4" t="s">
        <v>4302</v>
      </c>
      <c r="I4" s="8">
        <v>0</v>
      </c>
      <c r="J4" s="8" t="s">
        <v>4302</v>
      </c>
      <c r="K4" s="8">
        <v>2</v>
      </c>
      <c r="L4" s="98"/>
      <c r="M4" s="319" t="e">
        <f>VLOOKUP(TRIM(B4),'Team Rosters'!$B$1:$N$3777,2,FALSE)</f>
        <v>#N/A</v>
      </c>
      <c r="N4" s="334">
        <f>VLOOKUP(TRIM(B4),BirthdateDraft!$A$1:$M$6865,2,FALSE)</f>
        <v>34983</v>
      </c>
      <c r="O4" s="335" t="str">
        <f>VLOOKUP(TRIM(B4),BirthdateDraft!$A$1:$M$7865,3,FALSE)</f>
        <v>18/4</v>
      </c>
    </row>
    <row r="5" spans="1:15" s="99" customFormat="1" ht="12.75" customHeight="1">
      <c r="A5" s="266" t="str">
        <f t="shared" si="0"/>
        <v>QB</v>
      </c>
      <c r="B5" s="99" t="s">
        <v>6670</v>
      </c>
      <c r="C5" s="34" t="s">
        <v>814</v>
      </c>
      <c r="D5" s="34" t="s">
        <v>1861</v>
      </c>
      <c r="E5"/>
      <c r="F5"/>
      <c r="G5"/>
      <c r="H5"/>
      <c r="I5" s="8"/>
      <c r="J5" s="8"/>
      <c r="K5" s="8"/>
      <c r="L5" s="98"/>
      <c r="M5" s="319" t="e">
        <f>VLOOKUP(TRIM(B5),'Team Rosters'!$B$1:$N$3777,2,FALSE)</f>
        <v>#N/A</v>
      </c>
      <c r="N5" s="334">
        <f>VLOOKUP(TRIM(B5),BirthdateDraft!$A$1:$M$6865,2,FALSE)</f>
        <v>35132</v>
      </c>
      <c r="O5" s="335" t="str">
        <f>VLOOKUP(TRIM(B5),BirthdateDraft!$A$1:$M$7865,3,FALSE)</f>
        <v>18/FA</v>
      </c>
    </row>
    <row r="6" spans="1:15" s="99" customFormat="1" ht="12.75" customHeight="1">
      <c r="A6" s="266" t="str">
        <f t="shared" si="0"/>
        <v>T</v>
      </c>
      <c r="B6" t="s">
        <v>2275</v>
      </c>
      <c r="C6" t="s">
        <v>83</v>
      </c>
      <c r="D6" t="s">
        <v>2284</v>
      </c>
      <c r="E6" s="115" t="s">
        <v>4306</v>
      </c>
      <c r="F6" s="115"/>
      <c r="G6" s="8">
        <v>0</v>
      </c>
      <c r="H6" s="8"/>
      <c r="I6" s="98"/>
      <c r="J6" s="98"/>
      <c r="K6" s="98"/>
      <c r="L6" s="98"/>
      <c r="M6" s="319" t="e">
        <f>VLOOKUP(TRIM(B6),'Team Rosters'!$B$1:$N$3777,2,FALSE)</f>
        <v>#N/A</v>
      </c>
      <c r="N6" s="334">
        <f>VLOOKUP(TRIM(B6),BirthdateDraft!$A$1:$M$5865,2,FALSE)</f>
        <v>31909</v>
      </c>
      <c r="O6" s="335" t="str">
        <f>VLOOKUP(TRIM(B6),BirthdateDraft!$A$1:$M$7865,3,FALSE)</f>
        <v>10/1 (10)</v>
      </c>
    </row>
    <row r="7" spans="1:15" s="99" customFormat="1" ht="12.75" customHeight="1">
      <c r="A7" s="266" t="str">
        <f t="shared" si="0"/>
        <v>G</v>
      </c>
      <c r="B7" t="s">
        <v>8099</v>
      </c>
      <c r="C7" t="s">
        <v>5390</v>
      </c>
      <c r="D7" t="s">
        <v>3166</v>
      </c>
      <c r="E7"/>
      <c r="F7"/>
      <c r="G7"/>
      <c r="H7"/>
      <c r="I7" s="8">
        <v>0</v>
      </c>
      <c r="J7" s="8"/>
      <c r="K7" s="8">
        <v>0</v>
      </c>
      <c r="L7" s="98"/>
      <c r="M7" s="319" t="e">
        <f>VLOOKUP(TRIM(B7),'Team Rosters'!$B$1:$N$3777,2,FALSE)</f>
        <v>#N/A</v>
      </c>
      <c r="N7" s="334">
        <f>VLOOKUP(TRIM(B7),BirthdateDraft!$A$1:$M$5865,2,FALSE)</f>
        <v>35970</v>
      </c>
      <c r="O7" s="335" t="str">
        <f>VLOOKUP(TRIM(B7),BirthdateDraft!$A$1:$M$7865,3,FALSE)</f>
        <v>20/7</v>
      </c>
    </row>
    <row r="8" spans="1:15" s="99" customFormat="1" ht="12.75" customHeight="1">
      <c r="A8" s="266" t="str">
        <f t="shared" si="0"/>
        <v>OT @</v>
      </c>
      <c r="B8" s="99" t="s">
        <v>8148</v>
      </c>
      <c r="C8" s="34" t="s">
        <v>785</v>
      </c>
      <c r="D8" s="34" t="s">
        <v>11933</v>
      </c>
      <c r="E8" t="s">
        <v>4302</v>
      </c>
      <c r="F8" t="s">
        <v>4302</v>
      </c>
      <c r="G8" t="s">
        <v>4302</v>
      </c>
      <c r="H8" t="s">
        <v>4302</v>
      </c>
      <c r="I8" s="8">
        <v>0</v>
      </c>
      <c r="J8" s="8" t="s">
        <v>4302</v>
      </c>
      <c r="K8" s="8">
        <v>0</v>
      </c>
      <c r="L8" s="98"/>
      <c r="M8" s="319" t="e">
        <f>VLOOKUP(TRIM(B8),'Team Rosters'!$B$1:$N$3777,2,FALSE)</f>
        <v>#N/A</v>
      </c>
      <c r="N8" s="334">
        <f>VLOOKUP(TRIM(B8),BirthdateDraft!$A$1:$M$6865,2,FALSE)</f>
        <v>35149</v>
      </c>
      <c r="O8" s="335" t="str">
        <f>VLOOKUP(TRIM(B8),BirthdateDraft!$A$1:$M$7865,3,FALSE)</f>
        <v>20/FA</v>
      </c>
    </row>
    <row r="9" spans="1:15" s="99" customFormat="1" ht="12.75" customHeight="1">
      <c r="A9" s="266" t="str">
        <f t="shared" si="0"/>
        <v>DB</v>
      </c>
      <c r="B9" t="s">
        <v>10159</v>
      </c>
      <c r="C9" t="s">
        <v>166</v>
      </c>
      <c r="D9" t="s">
        <v>3026</v>
      </c>
      <c r="E9" s="115" t="s">
        <v>4299</v>
      </c>
      <c r="F9" s="115"/>
      <c r="G9" s="8"/>
      <c r="H9" s="8"/>
      <c r="I9" s="98"/>
      <c r="J9" s="98"/>
      <c r="K9" s="98"/>
      <c r="L9" s="98"/>
      <c r="M9" s="319" t="e">
        <f>VLOOKUP(TRIM(B9),'Team Rosters'!$B$1:$N$3777,2,FALSE)</f>
        <v>#N/A</v>
      </c>
      <c r="N9" s="334">
        <f>VLOOKUP(TRIM(B9),BirthdateDraft!$A$1:$M$5865,2,FALSE)</f>
        <v>35487</v>
      </c>
      <c r="O9" s="335" t="str">
        <f>VLOOKUP(TRIM(B9),BirthdateDraft!$A$1:$M$7865,3,FALSE)</f>
        <v>22/FA</v>
      </c>
    </row>
    <row r="10" spans="1:15" s="99" customFormat="1" ht="12.75" customHeight="1">
      <c r="A10" s="266" t="str">
        <f t="shared" si="0"/>
        <v>G</v>
      </c>
      <c r="B10" t="s">
        <v>9067</v>
      </c>
      <c r="C10" t="s">
        <v>83</v>
      </c>
      <c r="D10" t="s">
        <v>3166</v>
      </c>
      <c r="E10"/>
      <c r="F10"/>
      <c r="G10"/>
      <c r="H10"/>
      <c r="I10" s="8">
        <v>4</v>
      </c>
      <c r="J10" s="8"/>
      <c r="K10" s="8">
        <v>0</v>
      </c>
      <c r="L10" s="98"/>
      <c r="M10" s="319" t="e">
        <f>VLOOKUP(TRIM(B10),'Team Rosters'!$B$1:$N$3777,2,FALSE)</f>
        <v>#N/A</v>
      </c>
      <c r="N10" s="334">
        <f>VLOOKUP(TRIM(B10),BirthdateDraft!$A$1:$M$5865,2,FALSE)</f>
        <v>36069</v>
      </c>
      <c r="O10" s="335" t="str">
        <f>VLOOKUP(TRIM(B10),BirthdateDraft!$A$1:$M$7865,3,FALSE)</f>
        <v>FA</v>
      </c>
    </row>
    <row r="11" spans="1:15" s="99" customFormat="1" ht="12.75" customHeight="1">
      <c r="A11" s="266" t="str">
        <f t="shared" si="0"/>
        <v>Punt</v>
      </c>
      <c r="B11" t="s">
        <v>7416</v>
      </c>
      <c r="C11" t="s">
        <v>1634</v>
      </c>
      <c r="D11" s="8" t="s">
        <v>196</v>
      </c>
      <c r="E11" s="98"/>
      <c r="F11" s="98"/>
      <c r="G11" s="98"/>
      <c r="H11" s="98"/>
      <c r="I11" s="98"/>
      <c r="J11" s="98"/>
      <c r="K11" s="98"/>
      <c r="L11" s="98"/>
      <c r="M11" s="319" t="e">
        <f>VLOOKUP(TRIM(B11),'Team Rosters'!$B$1:$N$3777,2,FALSE)</f>
        <v>#N/A</v>
      </c>
      <c r="N11" s="334">
        <f>VLOOKUP(TRIM(B11),BirthdateDraft!$A$1:$M$5865,2,FALSE)</f>
        <v>35599</v>
      </c>
      <c r="O11" s="335" t="str">
        <f>VLOOKUP(TRIM(B11),BirthdateDraft!$A$1:$M$7865,3,FALSE)</f>
        <v>19/5</v>
      </c>
    </row>
    <row r="12" spans="1:15" s="99" customFormat="1" ht="12.75" customHeight="1">
      <c r="A12" s="266" t="str">
        <f t="shared" si="0"/>
        <v>G T TE</v>
      </c>
      <c r="B12" t="s">
        <v>9107</v>
      </c>
      <c r="C12" t="s">
        <v>808</v>
      </c>
      <c r="D12" t="s">
        <v>7258</v>
      </c>
      <c r="E12"/>
      <c r="F12"/>
      <c r="G12"/>
      <c r="H12"/>
      <c r="I12" s="8">
        <v>0</v>
      </c>
      <c r="J12" s="8">
        <v>0</v>
      </c>
      <c r="K12" s="8">
        <v>0</v>
      </c>
      <c r="L12" s="98"/>
      <c r="M12" s="319" t="e">
        <f>VLOOKUP(TRIM(B12),'Team Rosters'!$B$1:$N$3777,2,FALSE)</f>
        <v>#N/A</v>
      </c>
      <c r="N12" s="334">
        <f>VLOOKUP(TRIM(B12),BirthdateDraft!$A$1:$M$5865,2,FALSE)</f>
        <v>34973</v>
      </c>
      <c r="O12" s="335" t="str">
        <f>VLOOKUP(TRIM(B12),BirthdateDraft!$A$1:$M$7865,3,FALSE)</f>
        <v>FA</v>
      </c>
    </row>
    <row r="13" spans="1:15" s="99" customFormat="1" ht="12.75" customHeight="1">
      <c r="A13" s="266" t="str">
        <f t="shared" si="0"/>
        <v>DB</v>
      </c>
      <c r="B13" t="s">
        <v>10163</v>
      </c>
      <c r="C13" t="s">
        <v>796</v>
      </c>
      <c r="D13" t="s">
        <v>3026</v>
      </c>
      <c r="E13" s="115" t="s">
        <v>4299</v>
      </c>
      <c r="F13" s="115"/>
      <c r="G13" s="8"/>
      <c r="H13" s="8"/>
      <c r="I13" s="98"/>
      <c r="J13" s="98"/>
      <c r="K13" s="98"/>
      <c r="L13" s="98"/>
      <c r="M13" s="319" t="e">
        <f>VLOOKUP(TRIM(B13),'Team Rosters'!$B$1:$N$3777,2,FALSE)</f>
        <v>#N/A</v>
      </c>
      <c r="N13" s="334">
        <f>VLOOKUP(TRIM(B13),BirthdateDraft!$A$1:$M$5865,2,FALSE)</f>
        <v>35881</v>
      </c>
      <c r="O13" s="335" t="str">
        <f>VLOOKUP(TRIM(B13),BirthdateDraft!$A$1:$M$7865,3,FALSE)</f>
        <v>22/FA</v>
      </c>
    </row>
    <row r="14" spans="1:15" s="99" customFormat="1" ht="12.75" customHeight="1">
      <c r="A14" s="266" t="str">
        <f t="shared" si="0"/>
        <v>DB</v>
      </c>
      <c r="B14" t="s">
        <v>10971</v>
      </c>
      <c r="C14" t="s">
        <v>817</v>
      </c>
      <c r="D14" t="s">
        <v>3026</v>
      </c>
      <c r="E14" s="115" t="s">
        <v>4299</v>
      </c>
      <c r="F14" s="115"/>
      <c r="G14" s="8"/>
      <c r="H14" s="8"/>
      <c r="I14" s="98"/>
      <c r="J14" s="98"/>
      <c r="K14" s="98"/>
      <c r="L14" s="98"/>
      <c r="M14" s="319" t="e">
        <f>VLOOKUP(TRIM(B14),'Team Rosters'!$B$1:$N$3777,2,FALSE)</f>
        <v>#N/A</v>
      </c>
      <c r="N14" s="334">
        <f>VLOOKUP(TRIM(B14),BirthdateDraft!$A$1:$M$5865,2,FALSE)</f>
        <v>35181</v>
      </c>
      <c r="O14" s="335" t="str">
        <f>VLOOKUP(TRIM(B14),BirthdateDraft!$A$1:$M$7865,3,FALSE)</f>
        <v>19.FA</v>
      </c>
    </row>
    <row r="15" spans="1:15" s="99" customFormat="1" ht="12.75" customHeight="1">
      <c r="A15" s="266" t="str">
        <f t="shared" si="0"/>
        <v>OLB</v>
      </c>
      <c r="B15" t="s">
        <v>9999</v>
      </c>
      <c r="C15" t="s">
        <v>797</v>
      </c>
      <c r="D15" t="s">
        <v>1374</v>
      </c>
      <c r="E15" s="115" t="s">
        <v>4297</v>
      </c>
      <c r="F15" s="115"/>
      <c r="G15" s="8">
        <v>0</v>
      </c>
      <c r="H15" s="8"/>
      <c r="I15" s="98"/>
      <c r="J15" s="98"/>
      <c r="K15" s="98"/>
      <c r="L15" s="98"/>
      <c r="M15" s="319" t="e">
        <f>VLOOKUP(TRIM(B15),'Team Rosters'!$B$1:$N$3777,2,FALSE)</f>
        <v>#N/A</v>
      </c>
      <c r="N15" s="334">
        <f>VLOOKUP(TRIM(B15),BirthdateDraft!$A$1:$M$5865,2,FALSE)</f>
        <v>36276</v>
      </c>
      <c r="O15" s="335" t="str">
        <f>VLOOKUP(TRIM(B15),BirthdateDraft!$A$1:$M$7865,3,FALSE)</f>
        <v>22/6</v>
      </c>
    </row>
    <row r="16" spans="1:15" s="99" customFormat="1" ht="12.75" customHeight="1">
      <c r="A16" s="266" t="str">
        <f t="shared" si="0"/>
        <v>OLB</v>
      </c>
      <c r="B16" s="99" t="s">
        <v>8991</v>
      </c>
      <c r="C16" s="34" t="s">
        <v>90</v>
      </c>
      <c r="D16" s="34" t="s">
        <v>1374</v>
      </c>
      <c r="E16" t="s">
        <v>4299</v>
      </c>
      <c r="F16" t="s">
        <v>4302</v>
      </c>
      <c r="G16">
        <v>0</v>
      </c>
      <c r="H16"/>
      <c r="I16" s="8" t="s">
        <v>4302</v>
      </c>
      <c r="J16" s="8" t="s">
        <v>4302</v>
      </c>
      <c r="K16" s="8" t="s">
        <v>4302</v>
      </c>
      <c r="L16" s="98"/>
      <c r="M16" s="319" t="e">
        <f>VLOOKUP(TRIM(B16),'Team Rosters'!$B$1:$N$3777,2,FALSE)</f>
        <v>#N/A</v>
      </c>
      <c r="N16" s="334">
        <f>VLOOKUP(TRIM(B16),BirthdateDraft!$A$1:$M$6865,2,FALSE)</f>
        <v>35780</v>
      </c>
      <c r="O16" s="335" t="str">
        <f>VLOOKUP(TRIM(B16),BirthdateDraft!$A$1:$M$7865,3,FALSE)</f>
        <v>21/2</v>
      </c>
    </row>
    <row r="17" spans="1:15" s="99" customFormat="1" ht="12.75" customHeight="1">
      <c r="A17" s="266" t="str">
        <f t="shared" si="0"/>
        <v>G</v>
      </c>
      <c r="B17" t="s">
        <v>10976</v>
      </c>
      <c r="C17" t="s">
        <v>82</v>
      </c>
      <c r="D17" t="s">
        <v>3166</v>
      </c>
      <c r="E17"/>
      <c r="F17"/>
      <c r="G17"/>
      <c r="H17"/>
      <c r="I17" s="8">
        <v>0</v>
      </c>
      <c r="J17" s="8"/>
      <c r="K17" s="8">
        <v>0</v>
      </c>
      <c r="L17" s="98"/>
      <c r="M17" s="319" t="e">
        <f>VLOOKUP(TRIM(B17),'Team Rosters'!$B$1:$N$3777,2,FALSE)</f>
        <v>#N/A</v>
      </c>
      <c r="N17" s="334">
        <f>VLOOKUP(TRIM(B17),BirthdateDraft!$A$1:$M$5865,2,FALSE)</f>
        <v>36250</v>
      </c>
      <c r="O17" s="335" t="e">
        <f>VLOOKUP(TRIM(B17),BirthdateDraft!$A$1:$M$7865,3,FALSE)</f>
        <v>#N/A</v>
      </c>
    </row>
    <row r="18" spans="1:15" s="99" customFormat="1" ht="12.75" customHeight="1">
      <c r="A18" s="266" t="str">
        <f t="shared" si="0"/>
        <v>DB</v>
      </c>
      <c r="B18" t="s">
        <v>8012</v>
      </c>
      <c r="C18" t="s">
        <v>5991</v>
      </c>
      <c r="D18" t="s">
        <v>3026</v>
      </c>
      <c r="E18" s="115" t="s">
        <v>4299</v>
      </c>
      <c r="F18" s="115"/>
      <c r="G18" s="8"/>
      <c r="H18" s="8"/>
      <c r="I18" s="98"/>
      <c r="J18" s="98"/>
      <c r="K18" s="98"/>
      <c r="L18" s="98"/>
      <c r="M18" s="319" t="e">
        <f>VLOOKUP(TRIM(B18),'Team Rosters'!$B$1:$N$3777,2,FALSE)</f>
        <v>#N/A</v>
      </c>
      <c r="N18" s="334">
        <f>VLOOKUP(TRIM(B18),BirthdateDraft!$A$1:$M$5865,2,FALSE)</f>
        <v>36019</v>
      </c>
      <c r="O18" s="335" t="str">
        <f>VLOOKUP(TRIM(B18),BirthdateDraft!$A$1:$M$7865,3,FALSE)</f>
        <v>20/2</v>
      </c>
    </row>
    <row r="19" spans="1:15" s="99" customFormat="1" ht="12.75" customHeight="1">
      <c r="A19" s="266" t="str">
        <f t="shared" si="0"/>
        <v>HB</v>
      </c>
      <c r="B19" t="s">
        <v>11380</v>
      </c>
      <c r="C19" t="s">
        <v>3414</v>
      </c>
      <c r="D19" t="s">
        <v>3484</v>
      </c>
      <c r="E19"/>
      <c r="F19"/>
      <c r="G19"/>
      <c r="H19"/>
      <c r="I19" s="8">
        <v>0</v>
      </c>
      <c r="J19" s="8"/>
      <c r="K19" s="8">
        <v>0</v>
      </c>
      <c r="L19" s="8" t="s">
        <v>2320</v>
      </c>
      <c r="M19" s="319" t="e">
        <f>VLOOKUP(TRIM(B19),'Team Rosters'!$B$1:$N$3777,2,FALSE)</f>
        <v>#N/A</v>
      </c>
      <c r="N19" s="334">
        <v>35217</v>
      </c>
      <c r="O19" s="335">
        <v>18.7</v>
      </c>
    </row>
    <row r="20" spans="1:15" s="99" customFormat="1" ht="12.75" customHeight="1">
      <c r="A20" s="266" t="str">
        <f t="shared" si="0"/>
        <v>TE BB</v>
      </c>
      <c r="B20" t="s">
        <v>5192</v>
      </c>
      <c r="C20" t="s">
        <v>799</v>
      </c>
      <c r="D20" t="s">
        <v>810</v>
      </c>
      <c r="E20"/>
      <c r="F20"/>
      <c r="G20"/>
      <c r="H20"/>
      <c r="I20" s="8">
        <v>4</v>
      </c>
      <c r="J20" s="8"/>
      <c r="K20" s="8">
        <v>0</v>
      </c>
      <c r="L20" s="8" t="s">
        <v>9317</v>
      </c>
      <c r="M20" s="319" t="e">
        <f>VLOOKUP(TRIM(B20),'Team Rosters'!$B$1:$N$3777,2,FALSE)</f>
        <v>#N/A</v>
      </c>
      <c r="N20" s="334">
        <f>VLOOKUP(TRIM(B20),BirthdateDraft!$A$1:$M$5865,2,FALSE)</f>
        <v>33457</v>
      </c>
      <c r="O20" s="335" t="str">
        <f>VLOOKUP(TRIM(B20),BirthdateDraft!$A$1:$M$7865,3,FALSE)</f>
        <v>15/4</v>
      </c>
    </row>
    <row r="21" spans="1:15" s="99" customFormat="1" ht="12.75" customHeight="1">
      <c r="A21" s="266" t="str">
        <f t="shared" si="0"/>
        <v>DB</v>
      </c>
      <c r="B21" t="s">
        <v>401</v>
      </c>
      <c r="C21" t="s">
        <v>1634</v>
      </c>
      <c r="D21" t="s">
        <v>3026</v>
      </c>
      <c r="E21" s="115" t="s">
        <v>4299</v>
      </c>
      <c r="F21" s="115"/>
      <c r="G21" s="8"/>
      <c r="H21" s="8"/>
      <c r="I21" s="98"/>
      <c r="J21" s="98"/>
      <c r="K21" s="98"/>
      <c r="L21" s="98"/>
      <c r="M21" s="319" t="e">
        <f>VLOOKUP(TRIM(B21),'Team Rosters'!$B$1:$N$3777,2,FALSE)</f>
        <v>#N/A</v>
      </c>
      <c r="N21" s="334">
        <f>VLOOKUP(TRIM(B21),BirthdateDraft!$A$1:$M$5865,2,FALSE)</f>
        <v>33041</v>
      </c>
      <c r="O21" s="335" t="str">
        <f>VLOOKUP(TRIM(B21),BirthdateDraft!$A$1:$M$7865,3,FALSE)</f>
        <v>12/6</v>
      </c>
    </row>
    <row r="22" spans="1:15" s="99" customFormat="1" ht="12.75" customHeight="1">
      <c r="A22" s="266" t="str">
        <f t="shared" si="0"/>
        <v>DB</v>
      </c>
      <c r="B22" t="s">
        <v>10313</v>
      </c>
      <c r="C22" t="s">
        <v>797</v>
      </c>
      <c r="D22" t="s">
        <v>3026</v>
      </c>
      <c r="E22" s="115" t="s">
        <v>4299</v>
      </c>
      <c r="F22" s="115"/>
      <c r="G22" s="8"/>
      <c r="H22" s="8"/>
      <c r="I22" s="98"/>
      <c r="J22" s="98"/>
      <c r="K22" s="98"/>
      <c r="L22" s="98"/>
      <c r="M22" s="319" t="e">
        <f>VLOOKUP(TRIM(B22),'Team Rosters'!$B$1:$N$3777,2,FALSE)</f>
        <v>#N/A</v>
      </c>
      <c r="N22" s="334">
        <f>VLOOKUP(TRIM(B22),BirthdateDraft!$A$1:$M$5865,2,FALSE)</f>
        <v>35699</v>
      </c>
      <c r="O22" s="335" t="str">
        <f>VLOOKUP(TRIM(B22),BirthdateDraft!$A$1:$M$7865,3,FALSE)</f>
        <v>21.FA</v>
      </c>
    </row>
    <row r="23" spans="1:15" s="99" customFormat="1" ht="12.75" customHeight="1">
      <c r="A23" s="266" t="str">
        <f t="shared" si="0"/>
        <v>QB</v>
      </c>
      <c r="B23" t="s">
        <v>7380</v>
      </c>
      <c r="C23" t="s">
        <v>3414</v>
      </c>
      <c r="D23" s="99" t="s">
        <v>1861</v>
      </c>
      <c r="E23" s="98"/>
      <c r="F23" s="98"/>
      <c r="G23" s="98"/>
      <c r="H23" s="98"/>
      <c r="I23" s="98"/>
      <c r="J23" s="98"/>
      <c r="K23" s="98"/>
      <c r="L23" s="98"/>
      <c r="M23" s="319" t="e">
        <f>VLOOKUP(TRIM(B23),'Team Rosters'!$B$1:$N$3777,2,FALSE)</f>
        <v>#N/A</v>
      </c>
      <c r="N23" s="334">
        <f>VLOOKUP(TRIM(B23),BirthdateDraft!$A$1:$M$5865,2,FALSE)</f>
        <v>34610</v>
      </c>
      <c r="O23" s="335" t="str">
        <f>VLOOKUP(TRIM(B23),BirthdateDraft!$A$1:$M$7865,3,FALSE)</f>
        <v>18/FA</v>
      </c>
    </row>
    <row r="24" spans="1:15" s="99" customFormat="1" ht="12.75" customHeight="1">
      <c r="A24" s="266" t="str">
        <f t="shared" si="0"/>
        <v>G @</v>
      </c>
      <c r="B24" s="99" t="s">
        <v>9054</v>
      </c>
      <c r="C24" s="34" t="s">
        <v>2798</v>
      </c>
      <c r="D24" s="34" t="s">
        <v>11915</v>
      </c>
      <c r="E24" t="s">
        <v>4302</v>
      </c>
      <c r="F24" t="s">
        <v>4302</v>
      </c>
      <c r="G24" t="s">
        <v>4302</v>
      </c>
      <c r="H24" t="s">
        <v>4302</v>
      </c>
      <c r="I24" s="8">
        <v>0</v>
      </c>
      <c r="J24" s="8" t="s">
        <v>4302</v>
      </c>
      <c r="K24" s="8">
        <v>0</v>
      </c>
      <c r="L24" s="98"/>
      <c r="M24" s="319" t="e">
        <f>VLOOKUP(TRIM(B24),'Team Rosters'!$B$1:$N$3777,2,FALSE)</f>
        <v>#N/A</v>
      </c>
      <c r="N24" s="334">
        <f>VLOOKUP(TRIM(B24),BirthdateDraft!$A$1:$M$6865,2,FALSE)</f>
        <v>35431</v>
      </c>
      <c r="O24" s="335" t="str">
        <f>VLOOKUP(TRIM(B24),BirthdateDraft!$A$1:$M$7865,3,FALSE)</f>
        <v>20/6</v>
      </c>
    </row>
    <row r="25" spans="1:15" s="99" customFormat="1" ht="12.75" customHeight="1">
      <c r="A25" s="266" t="str">
        <f t="shared" si="0"/>
        <v>QB</v>
      </c>
      <c r="B25" s="99" t="s">
        <v>4538</v>
      </c>
      <c r="C25" s="34" t="s">
        <v>83</v>
      </c>
      <c r="D25" s="34" t="s">
        <v>1861</v>
      </c>
      <c r="E25" t="s">
        <v>4302</v>
      </c>
      <c r="F25" t="s">
        <v>4302</v>
      </c>
      <c r="G25" t="s">
        <v>4302</v>
      </c>
      <c r="H25" t="s">
        <v>4302</v>
      </c>
      <c r="I25" s="8" t="s">
        <v>4302</v>
      </c>
      <c r="J25" s="8" t="s">
        <v>4302</v>
      </c>
      <c r="K25" s="8" t="s">
        <v>4302</v>
      </c>
      <c r="L25" s="98"/>
      <c r="M25" s="319" t="e">
        <f>VLOOKUP(TRIM(B25),'Team Rosters'!$B$1:$N$3777,2,FALSE)</f>
        <v>#N/A</v>
      </c>
      <c r="N25" s="334">
        <f>VLOOKUP(TRIM(B25),BirthdateDraft!$A$1:$M$6865,2,FALSE)</f>
        <v>33918</v>
      </c>
      <c r="O25" s="335" t="str">
        <f>VLOOKUP(TRIM(B25),BirthdateDraft!$A$1:$M$7865,3,FALSE)</f>
        <v>14/1 (32)</v>
      </c>
    </row>
    <row r="26" spans="1:15" s="99" customFormat="1" ht="12.75" customHeight="1">
      <c r="A26" s="266" t="str">
        <f t="shared" si="0"/>
        <v>G</v>
      </c>
      <c r="B26" t="s">
        <v>11000</v>
      </c>
      <c r="C26" t="s">
        <v>85</v>
      </c>
      <c r="D26" t="s">
        <v>3166</v>
      </c>
      <c r="E26"/>
      <c r="F26"/>
      <c r="G26"/>
      <c r="H26"/>
      <c r="I26" s="8">
        <v>0</v>
      </c>
      <c r="J26" s="8"/>
      <c r="K26" s="8">
        <v>0</v>
      </c>
      <c r="L26" s="98"/>
      <c r="M26" s="319" t="e">
        <f>VLOOKUP(TRIM(B26),'Team Rosters'!$B$1:$N$3777,2,FALSE)</f>
        <v>#N/A</v>
      </c>
      <c r="N26" s="334">
        <f>VLOOKUP(TRIM(B26),BirthdateDraft!$A$1:$M$5865,2,FALSE)</f>
        <v>36806</v>
      </c>
      <c r="O26" s="335">
        <f>VLOOKUP(TRIM(B26),BirthdateDraft!$A$1:$M$7865,3,FALSE)</f>
        <v>23.7</v>
      </c>
    </row>
    <row r="27" spans="1:15" s="99" customFormat="1" ht="12.75" customHeight="1">
      <c r="A27" s="266" t="str">
        <f t="shared" si="0"/>
        <v>G</v>
      </c>
      <c r="B27" t="s">
        <v>11005</v>
      </c>
      <c r="C27" t="s">
        <v>813</v>
      </c>
      <c r="D27" t="s">
        <v>3166</v>
      </c>
      <c r="E27"/>
      <c r="F27"/>
      <c r="G27"/>
      <c r="H27"/>
      <c r="I27" s="8">
        <v>0</v>
      </c>
      <c r="J27" s="8"/>
      <c r="K27" s="8">
        <v>0</v>
      </c>
      <c r="L27" s="98"/>
      <c r="M27" s="319" t="e">
        <f>VLOOKUP(TRIM(B27),'Team Rosters'!$B$1:$N$3777,2,FALSE)</f>
        <v>#N/A</v>
      </c>
      <c r="N27" s="334">
        <f>VLOOKUP(TRIM(B27),BirthdateDraft!$A$1:$M$5865,2,FALSE)</f>
        <v>35941</v>
      </c>
      <c r="O27" s="335" t="str">
        <f>VLOOKUP(TRIM(B27),BirthdateDraft!$A$1:$M$7865,3,FALSE)</f>
        <v>23.FA</v>
      </c>
    </row>
    <row r="28" spans="1:15" s="99" customFormat="1" ht="12.75" customHeight="1">
      <c r="A28" s="266" t="str">
        <f t="shared" si="0"/>
        <v>DB</v>
      </c>
      <c r="B28" t="s">
        <v>3886</v>
      </c>
      <c r="C28" t="s">
        <v>166</v>
      </c>
      <c r="D28" t="s">
        <v>3026</v>
      </c>
      <c r="E28" s="115" t="s">
        <v>4299</v>
      </c>
      <c r="F28" s="115"/>
      <c r="G28" s="8"/>
      <c r="H28" s="8"/>
      <c r="I28" s="98"/>
      <c r="J28" s="98"/>
      <c r="K28" s="98"/>
      <c r="L28" s="98"/>
      <c r="M28" s="319" t="e">
        <f>VLOOKUP(TRIM(B28),'Team Rosters'!$B$1:$N$3777,2,FALSE)</f>
        <v>#N/A</v>
      </c>
      <c r="N28" s="334">
        <f>VLOOKUP(TRIM(B28),BirthdateDraft!$A$1:$M$5865,2,FALSE)</f>
        <v>32548</v>
      </c>
      <c r="O28" s="335" t="str">
        <f>VLOOKUP(TRIM(B28),BirthdateDraft!$A$1:$M$7865,3,FALSE)</f>
        <v>12/FA</v>
      </c>
    </row>
    <row r="29" spans="1:15" s="99" customFormat="1" ht="12.75" customHeight="1">
      <c r="A29" s="266" t="str">
        <f t="shared" si="0"/>
        <v>DB</v>
      </c>
      <c r="B29" t="s">
        <v>10063</v>
      </c>
      <c r="C29" t="s">
        <v>805</v>
      </c>
      <c r="D29" t="s">
        <v>3026</v>
      </c>
      <c r="E29" s="115" t="s">
        <v>4299</v>
      </c>
      <c r="F29" s="115"/>
      <c r="G29" s="8"/>
      <c r="H29" s="8"/>
      <c r="I29" s="98"/>
      <c r="J29" s="98"/>
      <c r="K29" s="98"/>
      <c r="L29" s="98"/>
      <c r="M29" s="319" t="e">
        <f>VLOOKUP(TRIM(B29),'Team Rosters'!$B$1:$N$3777,2,FALSE)</f>
        <v>#N/A</v>
      </c>
      <c r="N29" s="334">
        <f>VLOOKUP(TRIM(B29),BirthdateDraft!$A$1:$M$5865,2,FALSE)</f>
        <v>36396</v>
      </c>
      <c r="O29" s="335" t="str">
        <f>VLOOKUP(TRIM(B29),BirthdateDraft!$A$1:$M$7865,3,FALSE)</f>
        <v>22/7</v>
      </c>
    </row>
    <row r="30" spans="1:15" s="99" customFormat="1" ht="12.75" customHeight="1">
      <c r="A30" s="266" t="str">
        <f t="shared" si="0"/>
        <v>SE FL</v>
      </c>
      <c r="B30" t="s">
        <v>11011</v>
      </c>
      <c r="C30" t="s">
        <v>3414</v>
      </c>
      <c r="D30" t="s">
        <v>549</v>
      </c>
      <c r="E30"/>
      <c r="F30"/>
      <c r="G30"/>
      <c r="H30"/>
      <c r="I30"/>
      <c r="J30"/>
      <c r="K30"/>
      <c r="L30" s="8" t="s">
        <v>9317</v>
      </c>
      <c r="M30" s="319" t="e">
        <f>VLOOKUP(TRIM(B30),'Team Rosters'!$B$1:$N$3777,2,FALSE)</f>
        <v>#N/A</v>
      </c>
      <c r="N30" s="334">
        <f>VLOOKUP(TRIM(B30),BirthdateDraft!$A$1:$M$5865,2,FALSE)</f>
        <v>36190</v>
      </c>
      <c r="O30" s="335" t="str">
        <f>VLOOKUP(TRIM(B30),BirthdateDraft!$A$1:$M$7865,3,FALSE)</f>
        <v>23.FA</v>
      </c>
    </row>
    <row r="31" spans="1:15" s="99" customFormat="1" ht="12.75" customHeight="1">
      <c r="A31" s="266" t="str">
        <f t="shared" si="0"/>
        <v>DB</v>
      </c>
      <c r="B31" t="s">
        <v>10136</v>
      </c>
      <c r="C31" t="s">
        <v>813</v>
      </c>
      <c r="D31" t="s">
        <v>3026</v>
      </c>
      <c r="E31" s="115" t="s">
        <v>4299</v>
      </c>
      <c r="F31" s="115"/>
      <c r="G31" s="8"/>
      <c r="H31" s="8"/>
      <c r="I31" s="98"/>
      <c r="J31" s="98"/>
      <c r="K31" s="98"/>
      <c r="L31" s="98"/>
      <c r="M31" s="319" t="e">
        <f>VLOOKUP(TRIM(B31),'Team Rosters'!$B$1:$N$3777,2,FALSE)</f>
        <v>#N/A</v>
      </c>
      <c r="N31" s="334">
        <f>VLOOKUP(TRIM(B31),BirthdateDraft!$A$1:$M$5865,2,FALSE)</f>
        <v>36248</v>
      </c>
      <c r="O31" s="335" t="str">
        <f>VLOOKUP(TRIM(B31),BirthdateDraft!$A$1:$M$7865,3,FALSE)</f>
        <v>22/4</v>
      </c>
    </row>
    <row r="32" spans="1:15" s="99" customFormat="1" ht="12.75" customHeight="1">
      <c r="A32" s="266" t="str">
        <f t="shared" si="0"/>
        <v>PK</v>
      </c>
      <c r="B32" t="s">
        <v>3890</v>
      </c>
      <c r="C32" t="s">
        <v>90</v>
      </c>
      <c r="D32" t="s">
        <v>190</v>
      </c>
      <c r="E32" s="98"/>
      <c r="F32" s="98"/>
      <c r="G32" s="98"/>
      <c r="H32" s="98"/>
      <c r="I32" s="98"/>
      <c r="J32" s="98"/>
      <c r="K32" s="98"/>
      <c r="L32" s="98"/>
      <c r="M32" s="319" t="e">
        <f>VLOOKUP(TRIM(B32),'Team Rosters'!$B$1:$N$3777,2,FALSE)</f>
        <v>#N/A</v>
      </c>
      <c r="N32" s="334">
        <f>VLOOKUP(TRIM(B32),BirthdateDraft!$A$1:$M$5865,2,FALSE)</f>
        <v>32858</v>
      </c>
      <c r="O32" s="335" t="str">
        <f>VLOOKUP(TRIM(B32),BirthdateDraft!$A$1:$M$7865,3,FALSE)</f>
        <v>12/5</v>
      </c>
    </row>
    <row r="33" spans="1:15" s="99" customFormat="1" ht="12.75" customHeight="1">
      <c r="A33" s="266" t="str">
        <f t="shared" si="0"/>
        <v>DB</v>
      </c>
      <c r="B33" t="s">
        <v>7948</v>
      </c>
      <c r="C33" t="s">
        <v>800</v>
      </c>
      <c r="D33" t="s">
        <v>3026</v>
      </c>
      <c r="E33" s="115" t="s">
        <v>4299</v>
      </c>
      <c r="F33" s="115"/>
      <c r="G33" s="8"/>
      <c r="H33" s="8"/>
      <c r="I33" s="98"/>
      <c r="J33" s="98"/>
      <c r="K33" s="98"/>
      <c r="L33" s="98"/>
      <c r="M33" s="319" t="e">
        <f>VLOOKUP(TRIM(B33),'Team Rosters'!$B$1:$N$3777,2,FALSE)</f>
        <v>#N/A</v>
      </c>
      <c r="N33" s="334">
        <f>VLOOKUP(TRIM(B33),BirthdateDraft!$A$1:$M$5865,2,FALSE)</f>
        <v>36111</v>
      </c>
      <c r="O33" s="335" t="str">
        <f>VLOOKUP(TRIM(B33),BirthdateDraft!$A$1:$M$7865,3,FALSE)</f>
        <v>20/3</v>
      </c>
    </row>
    <row r="34" spans="1:15" s="99" customFormat="1" ht="12.75" customHeight="1">
      <c r="A34" s="266" t="str">
        <f t="shared" si="0"/>
        <v>LB</v>
      </c>
      <c r="B34" t="s">
        <v>11012</v>
      </c>
      <c r="C34" t="s">
        <v>8191</v>
      </c>
      <c r="D34" t="s">
        <v>2407</v>
      </c>
      <c r="E34" s="115" t="s">
        <v>4299</v>
      </c>
      <c r="F34" s="115"/>
      <c r="G34" s="8">
        <v>0</v>
      </c>
      <c r="H34" s="8"/>
      <c r="I34" s="98"/>
      <c r="J34" s="98"/>
      <c r="K34" s="98"/>
      <c r="L34" s="98"/>
      <c r="M34" s="319" t="str">
        <f>VLOOKUP(TRIM(B34),'Team Rosters'!$B$1:$N$3777,2,FALSE)</f>
        <v>DRA</v>
      </c>
      <c r="N34" s="334">
        <f>VLOOKUP(TRIM(B34),BirthdateDraft!$A$1:$M$5865,2,FALSE)</f>
        <v>36689</v>
      </c>
      <c r="O34" s="335">
        <f>VLOOKUP(TRIM(B34),BirthdateDraft!$A$1:$M$7865,3,FALSE)</f>
        <v>23.6</v>
      </c>
    </row>
    <row r="35" spans="1:15" s="99" customFormat="1" ht="12.75" customHeight="1">
      <c r="A35" s="266" t="str">
        <f t="shared" si="0"/>
        <v>DB</v>
      </c>
      <c r="B35" t="s">
        <v>5491</v>
      </c>
      <c r="C35" t="s">
        <v>813</v>
      </c>
      <c r="D35" t="s">
        <v>3026</v>
      </c>
      <c r="E35" s="115" t="s">
        <v>4299</v>
      </c>
      <c r="F35" s="115"/>
      <c r="G35" s="8"/>
      <c r="H35" s="8"/>
      <c r="I35" s="98"/>
      <c r="J35" s="98"/>
      <c r="K35" s="98"/>
      <c r="L35" s="98"/>
      <c r="M35" s="319" t="e">
        <f>VLOOKUP(TRIM(B35),'Team Rosters'!$B$1:$N$3777,2,FALSE)</f>
        <v>#N/A</v>
      </c>
      <c r="N35" s="334">
        <f>VLOOKUP(TRIM(B35),BirthdateDraft!$A$1:$M$5865,2,FALSE)</f>
        <v>34455</v>
      </c>
      <c r="O35" s="335" t="str">
        <f>VLOOKUP(TRIM(B35),BirthdateDraft!$A$1:$M$7865,3,FALSE)</f>
        <v>16/1 (25)</v>
      </c>
    </row>
    <row r="36" spans="1:15" s="99" customFormat="1" ht="12.75" customHeight="1">
      <c r="A36" s="266" t="str">
        <f t="shared" si="0"/>
        <v>DB ^</v>
      </c>
      <c r="B36" s="99" t="s">
        <v>5437</v>
      </c>
      <c r="C36" s="34" t="s">
        <v>799</v>
      </c>
      <c r="D36" s="34" t="s">
        <v>11947</v>
      </c>
      <c r="E36" t="s">
        <v>4299</v>
      </c>
      <c r="F36" t="s">
        <v>4302</v>
      </c>
      <c r="G36" t="s">
        <v>4302</v>
      </c>
      <c r="H36" t="s">
        <v>4302</v>
      </c>
      <c r="I36" s="8" t="s">
        <v>4302</v>
      </c>
      <c r="J36" s="8" t="s">
        <v>4302</v>
      </c>
      <c r="K36" s="8" t="s">
        <v>4302</v>
      </c>
      <c r="L36" s="98"/>
      <c r="M36" s="319" t="e">
        <f>VLOOKUP(TRIM(B36),'Team Rosters'!$B$1:$N$3777,2,FALSE)</f>
        <v>#N/A</v>
      </c>
      <c r="N36" s="334">
        <f>VLOOKUP(TRIM(B36),BirthdateDraft!$A$1:$M$6865,2,FALSE)</f>
        <v>34195</v>
      </c>
      <c r="O36" s="335" t="str">
        <f>VLOOKUP(TRIM(B36),BirthdateDraft!$A$1:$M$7865,3,FALSE)</f>
        <v>16/4</v>
      </c>
    </row>
    <row r="37" spans="1:15" s="99" customFormat="1" ht="12.75" customHeight="1">
      <c r="A37" s="266" t="str">
        <f t="shared" si="0"/>
        <v>FS</v>
      </c>
      <c r="B37" t="s">
        <v>10146</v>
      </c>
      <c r="C37" t="s">
        <v>800</v>
      </c>
      <c r="D37" t="s">
        <v>3029</v>
      </c>
      <c r="E37" s="115" t="s">
        <v>4297</v>
      </c>
      <c r="F37" s="115"/>
      <c r="G37" s="8"/>
      <c r="H37" s="8"/>
      <c r="I37" s="98"/>
      <c r="J37" s="98"/>
      <c r="K37" s="98"/>
      <c r="L37" s="98"/>
      <c r="M37" s="319" t="e">
        <f>VLOOKUP(TRIM(B37),'Team Rosters'!$B$1:$N$3777,2,FALSE)</f>
        <v>#N/A</v>
      </c>
      <c r="N37" s="334">
        <f>VLOOKUP(TRIM(B37),BirthdateDraft!$A$1:$M$5865,2,FALSE)</f>
        <v>36675</v>
      </c>
      <c r="O37" s="335" t="str">
        <f>VLOOKUP(TRIM(B37),BirthdateDraft!$A$1:$M$7865,3,FALSE)</f>
        <v>22/4</v>
      </c>
    </row>
    <row r="38" spans="1:15" s="99" customFormat="1" ht="12.75" customHeight="1">
      <c r="A38" s="266" t="str">
        <f t="shared" si="0"/>
        <v>G</v>
      </c>
      <c r="B38" t="s">
        <v>11013</v>
      </c>
      <c r="C38" t="s">
        <v>799</v>
      </c>
      <c r="D38" t="s">
        <v>3166</v>
      </c>
      <c r="E38"/>
      <c r="F38"/>
      <c r="G38"/>
      <c r="H38"/>
      <c r="I38" s="8">
        <v>0</v>
      </c>
      <c r="J38" s="8"/>
      <c r="K38" s="8">
        <v>0</v>
      </c>
      <c r="L38" s="98"/>
      <c r="M38" s="319" t="e">
        <f>VLOOKUP(TRIM(B38),'Team Rosters'!$B$1:$N$3777,2,FALSE)</f>
        <v>#N/A</v>
      </c>
      <c r="N38" s="334">
        <f>VLOOKUP(TRIM(B38),BirthdateDraft!$A$1:$M$5865,2,FALSE)</f>
        <v>35729</v>
      </c>
      <c r="O38" s="335" t="str">
        <f>VLOOKUP(TRIM(B38),BirthdateDraft!$A$1:$M$7865,3,FALSE)</f>
        <v>23.FA</v>
      </c>
    </row>
    <row r="39" spans="1:15" s="99" customFormat="1" ht="12.75" customHeight="1">
      <c r="A39" s="266" t="str">
        <f t="shared" si="0"/>
        <v>DB</v>
      </c>
      <c r="B39" t="s">
        <v>10316</v>
      </c>
      <c r="C39" t="s">
        <v>1634</v>
      </c>
      <c r="D39" t="s">
        <v>3026</v>
      </c>
      <c r="E39" s="115" t="s">
        <v>4299</v>
      </c>
      <c r="F39" s="115"/>
      <c r="G39" s="8"/>
      <c r="H39" s="8"/>
      <c r="I39" s="98"/>
      <c r="J39" s="98"/>
      <c r="K39" s="98"/>
      <c r="L39" s="98"/>
      <c r="M39" s="319" t="e">
        <f>VLOOKUP(TRIM(B39),'Team Rosters'!$B$1:$N$3777,2,FALSE)</f>
        <v>#N/A</v>
      </c>
      <c r="N39" s="334">
        <f>VLOOKUP(TRIM(B39),BirthdateDraft!$A$1:$M$5865,2,FALSE)</f>
        <v>35029</v>
      </c>
      <c r="O39" s="335" t="str">
        <f>VLOOKUP(TRIM(B39),BirthdateDraft!$A$1:$M$7865,3,FALSE)</f>
        <v>18.FA</v>
      </c>
    </row>
    <row r="40" spans="1:15" s="99" customFormat="1" ht="12.75" customHeight="1">
      <c r="A40" s="266" t="str">
        <f t="shared" si="0"/>
        <v>PK</v>
      </c>
      <c r="B40" t="s">
        <v>11017</v>
      </c>
      <c r="C40" t="s">
        <v>817</v>
      </c>
      <c r="D40" t="s">
        <v>190</v>
      </c>
      <c r="E40" s="98"/>
      <c r="F40" s="98"/>
      <c r="G40" s="98"/>
      <c r="H40" s="98"/>
      <c r="I40" s="98"/>
      <c r="J40" s="98"/>
      <c r="K40" s="98"/>
      <c r="L40" s="98"/>
      <c r="M40" s="319" t="e">
        <f>VLOOKUP(TRIM(B40),'Team Rosters'!$B$1:$N$3777,2,FALSE)</f>
        <v>#N/A</v>
      </c>
      <c r="N40" s="334">
        <f>VLOOKUP(TRIM(B40),BirthdateDraft!$A$1:$M$5865,2,FALSE)</f>
        <v>35962</v>
      </c>
      <c r="O40" s="335">
        <f>VLOOKUP(TRIM(B40),BirthdateDraft!$A$1:$M$7865,3,FALSE)</f>
        <v>23.6</v>
      </c>
    </row>
    <row r="41" spans="1:15" s="99" customFormat="1" ht="12.75" customHeight="1">
      <c r="A41" s="266" t="str">
        <f t="shared" si="0"/>
        <v>PK</v>
      </c>
      <c r="B41" s="10" t="s">
        <v>6777</v>
      </c>
      <c r="C41" s="10" t="s">
        <v>8191</v>
      </c>
      <c r="D41" t="s">
        <v>190</v>
      </c>
      <c r="E41" s="98"/>
      <c r="F41" s="98"/>
      <c r="G41" s="98"/>
      <c r="H41" s="98"/>
      <c r="I41" s="98"/>
      <c r="J41" s="98"/>
      <c r="K41" s="98"/>
      <c r="L41" s="98"/>
      <c r="M41" s="319" t="e">
        <f>VLOOKUP(TRIM(B41),'Team Rosters'!$B$1:$N$3777,2,FALSE)</f>
        <v>#N/A</v>
      </c>
      <c r="N41" s="334">
        <f>VLOOKUP(TRIM(B41),BirthdateDraft!$A$1:$M$5865,2,FALSE)</f>
        <v>34722</v>
      </c>
      <c r="O41" s="335" t="str">
        <f>VLOOKUP(TRIM(B41),BirthdateDraft!$A$1:$M$7865,3,FALSE)</f>
        <v>18/5</v>
      </c>
    </row>
    <row r="42" spans="1:15" s="99" customFormat="1" ht="12.75" customHeight="1">
      <c r="A42" s="266" t="str">
        <f t="shared" si="0"/>
        <v>OLB</v>
      </c>
      <c r="B42" t="s">
        <v>11018</v>
      </c>
      <c r="C42" t="s">
        <v>2798</v>
      </c>
      <c r="D42" t="s">
        <v>1374</v>
      </c>
      <c r="E42" s="115" t="s">
        <v>4299</v>
      </c>
      <c r="F42" s="115"/>
      <c r="G42" s="8">
        <v>0</v>
      </c>
      <c r="H42" s="8"/>
      <c r="I42" s="98"/>
      <c r="J42" s="98"/>
      <c r="K42" s="98"/>
      <c r="L42" s="98"/>
      <c r="M42" s="319" t="e">
        <f>VLOOKUP(TRIM(B42),'Team Rosters'!$B$1:$N$3777,2,FALSE)</f>
        <v>#N/A</v>
      </c>
      <c r="N42" s="334">
        <f>VLOOKUP(TRIM(B42),BirthdateDraft!$A$1:$M$5865,2,FALSE)</f>
        <v>36613</v>
      </c>
      <c r="O42" s="335" t="str">
        <f>VLOOKUP(TRIM(B42),BirthdateDraft!$A$1:$M$7865,3,FALSE)</f>
        <v>23.FA</v>
      </c>
    </row>
    <row r="43" spans="1:15" s="99" customFormat="1" ht="12.75" customHeight="1">
      <c r="A43" s="266" t="str">
        <f t="shared" si="0"/>
        <v>G T</v>
      </c>
      <c r="B43" t="s">
        <v>10007</v>
      </c>
      <c r="C43" t="s">
        <v>793</v>
      </c>
      <c r="D43" t="s">
        <v>10298</v>
      </c>
      <c r="E43"/>
      <c r="F43"/>
      <c r="G43"/>
      <c r="H43"/>
      <c r="I43" s="8">
        <v>0</v>
      </c>
      <c r="J43" s="8">
        <v>0</v>
      </c>
      <c r="K43" s="8">
        <v>0</v>
      </c>
      <c r="L43" s="98"/>
      <c r="M43" s="319" t="e">
        <f>VLOOKUP(TRIM(B43),'Team Rosters'!$B$1:$N$3777,2,FALSE)</f>
        <v>#N/A</v>
      </c>
      <c r="N43" s="334">
        <f>VLOOKUP(TRIM(B43),BirthdateDraft!$A$1:$M$5865,2,FALSE)</f>
        <v>36175</v>
      </c>
      <c r="O43" s="335" t="str">
        <f>VLOOKUP(TRIM(B43),BirthdateDraft!$A$1:$M$7865,3,FALSE)</f>
        <v>22/7</v>
      </c>
    </row>
    <row r="44" spans="1:15" s="99" customFormat="1" ht="12.75" customHeight="1">
      <c r="A44" s="266" t="str">
        <f t="shared" si="0"/>
        <v>DB</v>
      </c>
      <c r="B44" t="s">
        <v>8972</v>
      </c>
      <c r="C44" t="s">
        <v>790</v>
      </c>
      <c r="D44" t="s">
        <v>3026</v>
      </c>
      <c r="E44" s="115" t="s">
        <v>4297</v>
      </c>
      <c r="F44" s="115"/>
      <c r="G44" s="8"/>
      <c r="H44" s="8"/>
      <c r="I44" s="98"/>
      <c r="J44" s="98"/>
      <c r="K44" s="98"/>
      <c r="L44" s="98"/>
      <c r="M44" s="319" t="e">
        <f>VLOOKUP(TRIM(B44),'Team Rosters'!$B$1:$N$3777,2,FALSE)</f>
        <v>#N/A</v>
      </c>
      <c r="N44" s="334">
        <f>VLOOKUP(TRIM(B44),BirthdateDraft!$A$1:$M$5865,2,FALSE)</f>
        <v>35096</v>
      </c>
      <c r="O44" s="335" t="str">
        <f>VLOOKUP(TRIM(B44),BirthdateDraft!$A$1:$M$7865,3,FALSE)</f>
        <v>FA</v>
      </c>
    </row>
    <row r="45" spans="1:15" s="99" customFormat="1" ht="12.75" customHeight="1">
      <c r="A45" s="266" t="str">
        <f t="shared" si="0"/>
        <v>DB</v>
      </c>
      <c r="B45" t="s">
        <v>6605</v>
      </c>
      <c r="C45" t="s">
        <v>800</v>
      </c>
      <c r="D45" t="s">
        <v>3026</v>
      </c>
      <c r="E45" s="115" t="s">
        <v>4299</v>
      </c>
      <c r="F45" s="115"/>
      <c r="G45" s="8"/>
      <c r="H45" s="8"/>
      <c r="I45" s="98"/>
      <c r="J45" s="98"/>
      <c r="K45" s="98"/>
      <c r="L45" s="98"/>
      <c r="M45" s="319" t="e">
        <f>VLOOKUP(TRIM(B45),'Team Rosters'!$B$1:$N$3777,2,FALSE)</f>
        <v>#N/A</v>
      </c>
      <c r="N45" s="334">
        <f>VLOOKUP(TRIM(B45),BirthdateDraft!$A$1:$M$5865,2,FALSE)</f>
        <v>35182</v>
      </c>
      <c r="O45" s="335" t="str">
        <f>VLOOKUP(TRIM(B45),BirthdateDraft!$A$1:$M$7865,3,FALSE)</f>
        <v>18/FA</v>
      </c>
    </row>
    <row r="46" spans="1:15" s="99" customFormat="1" ht="12.75" customHeight="1">
      <c r="A46" s="266" t="str">
        <f t="shared" si="0"/>
        <v>LG @</v>
      </c>
      <c r="B46" s="99" t="s">
        <v>8127</v>
      </c>
      <c r="C46" s="34" t="s">
        <v>800</v>
      </c>
      <c r="D46" s="34" t="s">
        <v>11925</v>
      </c>
      <c r="E46" t="s">
        <v>4302</v>
      </c>
      <c r="F46" t="s">
        <v>4302</v>
      </c>
      <c r="G46"/>
      <c r="H46"/>
      <c r="I46" s="8"/>
      <c r="J46" s="8"/>
      <c r="K46" s="8"/>
      <c r="L46" s="98"/>
      <c r="M46" s="319" t="e">
        <f>VLOOKUP(TRIM(B46),'Team Rosters'!$B$1:$N$3777,2,FALSE)</f>
        <v>#N/A</v>
      </c>
      <c r="N46" s="334">
        <f>VLOOKUP(TRIM(B46),BirthdateDraft!$A$1:$M$6865,2,FALSE)</f>
        <v>36367</v>
      </c>
      <c r="O46" s="335" t="str">
        <f>VLOOKUP(TRIM(B46),BirthdateDraft!$A$1:$M$7865,3,FALSE)</f>
        <v>20/4</v>
      </c>
    </row>
    <row r="47" spans="1:15" s="99" customFormat="1" ht="12.75" customHeight="1">
      <c r="A47" s="266" t="str">
        <f t="shared" si="0"/>
        <v>T</v>
      </c>
      <c r="B47" t="s">
        <v>6487</v>
      </c>
      <c r="C47" t="s">
        <v>795</v>
      </c>
      <c r="D47" t="s">
        <v>2284</v>
      </c>
      <c r="E47"/>
      <c r="F47"/>
      <c r="G47"/>
      <c r="H47"/>
      <c r="I47" s="8">
        <v>0</v>
      </c>
      <c r="J47" s="8"/>
      <c r="K47" s="8">
        <v>0</v>
      </c>
      <c r="L47" s="98"/>
      <c r="M47" s="319" t="e">
        <f>VLOOKUP(TRIM(B47),'Team Rosters'!$B$1:$N$3777,2,FALSE)</f>
        <v>#N/A</v>
      </c>
      <c r="N47" s="334">
        <f>VLOOKUP(TRIM(B47),BirthdateDraft!$A$1:$M$5865,2,FALSE)</f>
        <v>35318</v>
      </c>
      <c r="O47" s="335" t="str">
        <f>VLOOKUP(TRIM(B47),BirthdateDraft!$A$1:$M$7865,3,FALSE)</f>
        <v>18/3</v>
      </c>
    </row>
    <row r="48" spans="1:15" s="99" customFormat="1" ht="12.75" customHeight="1">
      <c r="A48" s="266" t="str">
        <f t="shared" si="0"/>
        <v>DB</v>
      </c>
      <c r="B48" t="s">
        <v>11023</v>
      </c>
      <c r="C48" t="s">
        <v>790</v>
      </c>
      <c r="D48" t="s">
        <v>3026</v>
      </c>
      <c r="E48" s="115" t="s">
        <v>4299</v>
      </c>
      <c r="F48" s="115"/>
      <c r="G48" s="8"/>
      <c r="H48" s="8"/>
      <c r="I48" s="98"/>
      <c r="J48" s="98"/>
      <c r="K48" s="98"/>
      <c r="L48" s="98"/>
      <c r="M48" s="319" t="e">
        <f>VLOOKUP(TRIM(B48),'Team Rosters'!$B$1:$N$3777,2,FALSE)</f>
        <v>#N/A</v>
      </c>
      <c r="N48" s="334">
        <f>VLOOKUP(TRIM(B48),BirthdateDraft!$A$1:$M$5865,2,FALSE)</f>
        <v>36969</v>
      </c>
      <c r="O48" s="335">
        <f>VLOOKUP(TRIM(B48),BirthdateDraft!$A$1:$M$7865,3,FALSE)</f>
        <v>23.6</v>
      </c>
    </row>
    <row r="49" spans="1:15" s="99" customFormat="1" ht="12.75" customHeight="1">
      <c r="A49" s="266" t="str">
        <f t="shared" si="0"/>
        <v>QB</v>
      </c>
      <c r="B49" t="s">
        <v>11024</v>
      </c>
      <c r="C49" t="s">
        <v>817</v>
      </c>
      <c r="D49" s="99" t="s">
        <v>1861</v>
      </c>
      <c r="E49" s="98"/>
      <c r="F49" s="98"/>
      <c r="G49" s="98"/>
      <c r="H49" s="98"/>
      <c r="I49" s="98"/>
      <c r="J49" s="98"/>
      <c r="K49" s="98"/>
      <c r="L49" s="98"/>
      <c r="M49" s="319" t="e">
        <f>VLOOKUP(TRIM(B49),'Team Rosters'!$B$1:$N$3777,2,FALSE)</f>
        <v>#N/A</v>
      </c>
      <c r="N49" s="334">
        <f>VLOOKUP(TRIM(B49),BirthdateDraft!$A$1:$M$5865,2,FALSE)</f>
        <v>35990</v>
      </c>
      <c r="O49" s="335">
        <f>VLOOKUP(TRIM(B49),BirthdateDraft!$A$1:$M$7865,3,FALSE)</f>
        <v>23.5</v>
      </c>
    </row>
    <row r="50" spans="1:15" s="99" customFormat="1" ht="12.75" customHeight="1">
      <c r="A50" s="266" t="str">
        <f t="shared" si="0"/>
        <v>LB</v>
      </c>
      <c r="B50" t="s">
        <v>10179</v>
      </c>
      <c r="C50" t="s">
        <v>799</v>
      </c>
      <c r="D50" t="s">
        <v>2407</v>
      </c>
      <c r="E50" s="115" t="s">
        <v>4299</v>
      </c>
      <c r="F50" s="115"/>
      <c r="G50" s="8">
        <v>0</v>
      </c>
      <c r="H50" s="8"/>
      <c r="I50" s="98"/>
      <c r="J50" s="98"/>
      <c r="K50" s="98"/>
      <c r="L50" s="98"/>
      <c r="M50" s="319" t="e">
        <f>VLOOKUP(TRIM(B50),'Team Rosters'!$B$1:$N$3777,2,FALSE)</f>
        <v>#N/A</v>
      </c>
      <c r="N50" s="334">
        <f>VLOOKUP(TRIM(B50),BirthdateDraft!$A$1:$M$5865,2,FALSE)</f>
        <v>36200</v>
      </c>
      <c r="O50" s="335" t="str">
        <f>VLOOKUP(TRIM(B50),BirthdateDraft!$A$1:$M$7865,3,FALSE)</f>
        <v>22/FA</v>
      </c>
    </row>
    <row r="51" spans="1:15" s="99" customFormat="1" ht="12.75" customHeight="1">
      <c r="A51" s="266" t="str">
        <f t="shared" si="0"/>
        <v>G C</v>
      </c>
      <c r="B51" t="s">
        <v>10299</v>
      </c>
      <c r="C51" t="s">
        <v>790</v>
      </c>
      <c r="D51" t="s">
        <v>816</v>
      </c>
      <c r="E51"/>
      <c r="F51"/>
      <c r="G51"/>
      <c r="H51"/>
      <c r="I51" s="8">
        <v>0</v>
      </c>
      <c r="J51" s="8">
        <v>0</v>
      </c>
      <c r="K51" s="8">
        <v>0</v>
      </c>
      <c r="L51" s="98"/>
      <c r="M51" s="319" t="e">
        <f>VLOOKUP(TRIM(B51),'Team Rosters'!$B$1:$N$3777,2,FALSE)</f>
        <v>#N/A</v>
      </c>
      <c r="N51" s="334">
        <f>VLOOKUP(TRIM(B51),BirthdateDraft!$A$1:$M$5865,2,FALSE)</f>
        <v>35880</v>
      </c>
      <c r="O51" s="335" t="str">
        <f>VLOOKUP(TRIM(B51),BirthdateDraft!$A$1:$M$7865,3,FALSE)</f>
        <v>20.FA</v>
      </c>
    </row>
    <row r="52" spans="1:15" s="99" customFormat="1" ht="12.75" customHeight="1">
      <c r="A52" s="266" t="str">
        <f t="shared" si="0"/>
        <v>DB</v>
      </c>
      <c r="B52" t="s">
        <v>11028</v>
      </c>
      <c r="C52" t="s">
        <v>797</v>
      </c>
      <c r="D52" t="s">
        <v>3026</v>
      </c>
      <c r="E52" s="115" t="s">
        <v>4299</v>
      </c>
      <c r="F52" s="115"/>
      <c r="G52" s="8"/>
      <c r="H52" s="8"/>
      <c r="I52" s="98"/>
      <c r="J52" s="98"/>
      <c r="K52" s="98"/>
      <c r="L52" s="98"/>
      <c r="M52" s="319" t="e">
        <f>VLOOKUP(TRIM(B52),'Team Rosters'!$B$1:$N$3777,2,FALSE)</f>
        <v>#N/A</v>
      </c>
      <c r="N52" s="334">
        <f>VLOOKUP(TRIM(B52),BirthdateDraft!$A$1:$M$5865,2,FALSE)</f>
        <v>36301</v>
      </c>
      <c r="O52" s="335" t="str">
        <f>VLOOKUP(TRIM(B52),BirthdateDraft!$A$1:$M$7865,3,FALSE)</f>
        <v>23.FA</v>
      </c>
    </row>
    <row r="53" spans="1:15" s="99" customFormat="1" ht="12.75" customHeight="1">
      <c r="A53" s="266" t="str">
        <f t="shared" si="0"/>
        <v>LG</v>
      </c>
      <c r="B53" t="s">
        <v>11032</v>
      </c>
      <c r="C53" t="s">
        <v>1634</v>
      </c>
      <c r="D53" t="s">
        <v>1840</v>
      </c>
      <c r="E53"/>
      <c r="F53"/>
      <c r="G53"/>
      <c r="H53"/>
      <c r="I53" s="8">
        <v>0</v>
      </c>
      <c r="J53" s="8"/>
      <c r="K53" s="8">
        <v>3</v>
      </c>
      <c r="L53" s="98"/>
      <c r="M53" s="319" t="e">
        <f>VLOOKUP(TRIM(B53),'Team Rosters'!$B$1:$N$3777,2,FALSE)</f>
        <v>#N/A</v>
      </c>
      <c r="N53" s="334">
        <f>VLOOKUP(TRIM(B53),BirthdateDraft!$A$1:$M$5865,2,FALSE)</f>
        <v>35121</v>
      </c>
      <c r="O53" s="335" t="str">
        <f>VLOOKUP(TRIM(B53),BirthdateDraft!$A$1:$M$7865,3,FALSE)</f>
        <v>19.FA</v>
      </c>
    </row>
    <row r="54" spans="1:15" s="99" customFormat="1" ht="12.75" customHeight="1">
      <c r="A54" s="266" t="str">
        <f t="shared" si="0"/>
        <v>LB</v>
      </c>
      <c r="B54" s="99" t="s">
        <v>9197</v>
      </c>
      <c r="C54" s="34" t="s">
        <v>800</v>
      </c>
      <c r="D54" s="34" t="s">
        <v>2407</v>
      </c>
      <c r="E54" t="s">
        <v>4299</v>
      </c>
      <c r="F54" t="s">
        <v>4302</v>
      </c>
      <c r="G54">
        <v>0</v>
      </c>
      <c r="H54"/>
      <c r="I54" s="8"/>
      <c r="J54" s="8"/>
      <c r="K54" s="8"/>
      <c r="L54" s="98"/>
      <c r="M54" s="319" t="e">
        <f>VLOOKUP(TRIM(B54),'Team Rosters'!$B$1:$N$3777,2,FALSE)</f>
        <v>#N/A</v>
      </c>
      <c r="N54" s="334">
        <f>VLOOKUP(TRIM(B54),BirthdateDraft!$A$1:$M$6865,2,FALSE)</f>
        <v>35886</v>
      </c>
      <c r="O54" s="335" t="str">
        <f>VLOOKUP(TRIM(B54),BirthdateDraft!$A$1:$M$7865,3,FALSE)</f>
        <v>21/4</v>
      </c>
    </row>
    <row r="55" spans="1:15" s="99" customFormat="1" ht="12.75" customHeight="1">
      <c r="A55" s="266" t="str">
        <f t="shared" si="0"/>
        <v>QB</v>
      </c>
      <c r="B55" s="99" t="s">
        <v>630</v>
      </c>
      <c r="C55" s="34" t="s">
        <v>797</v>
      </c>
      <c r="D55" s="34" t="s">
        <v>1861</v>
      </c>
      <c r="E55" t="s">
        <v>4302</v>
      </c>
      <c r="F55" t="s">
        <v>4302</v>
      </c>
      <c r="G55" t="s">
        <v>4302</v>
      </c>
      <c r="H55" t="s">
        <v>4302</v>
      </c>
      <c r="I55" s="8" t="s">
        <v>4302</v>
      </c>
      <c r="J55" s="8" t="s">
        <v>4302</v>
      </c>
      <c r="K55" s="8" t="s">
        <v>4302</v>
      </c>
      <c r="L55" s="98"/>
      <c r="M55" s="319" t="e">
        <f>VLOOKUP(TRIM(B55),'Team Rosters'!$B$1:$N$3777,2,FALSE)</f>
        <v>#N/A</v>
      </c>
      <c r="N55" s="334">
        <f>VLOOKUP(TRIM(B55),BirthdateDraft!$A$1:$M$6865,2,FALSE)</f>
        <v>32079</v>
      </c>
      <c r="O55" s="335" t="str">
        <f>VLOOKUP(TRIM(B55),BirthdateDraft!$A$1:$M$7865,3,FALSE)</f>
        <v>11/2</v>
      </c>
    </row>
    <row r="56" spans="1:15" s="99" customFormat="1" ht="12.75" customHeight="1">
      <c r="A56" s="266" t="str">
        <f t="shared" si="0"/>
        <v>PR</v>
      </c>
      <c r="B56" t="s">
        <v>9284</v>
      </c>
      <c r="C56" t="s">
        <v>795</v>
      </c>
      <c r="D56" t="s">
        <v>2932</v>
      </c>
      <c r="E56" s="98"/>
      <c r="F56" s="98"/>
      <c r="G56" s="98"/>
      <c r="H56" s="98"/>
      <c r="I56" s="98"/>
      <c r="J56" s="98"/>
      <c r="K56" s="98"/>
      <c r="L56" s="98"/>
      <c r="M56" s="319" t="e">
        <f>VLOOKUP(TRIM(B56),'Team Rosters'!$B$1:$N$3777,2,FALSE)</f>
        <v>#N/A</v>
      </c>
      <c r="N56" s="334">
        <f>VLOOKUP(TRIM(B56),BirthdateDraft!$A$1:$M$5865,2,FALSE)</f>
        <v>36161</v>
      </c>
      <c r="O56" s="335" t="str">
        <f>VLOOKUP(TRIM(B56),BirthdateDraft!$A$1:$M$7865,3,FALSE)</f>
        <v>21/4</v>
      </c>
    </row>
    <row r="57" spans="1:15" s="99" customFormat="1" ht="12.75" customHeight="1">
      <c r="A57" s="266" t="str">
        <f t="shared" si="0"/>
        <v>T End</v>
      </c>
      <c r="B57" t="s">
        <v>10118</v>
      </c>
      <c r="C57" t="s">
        <v>90</v>
      </c>
      <c r="D57" t="s">
        <v>9318</v>
      </c>
      <c r="E57" s="115" t="s">
        <v>4306</v>
      </c>
      <c r="F57" s="115" t="s">
        <v>4306</v>
      </c>
      <c r="G57" s="8">
        <v>1</v>
      </c>
      <c r="H57" s="8"/>
      <c r="I57" s="98"/>
      <c r="J57" s="98"/>
      <c r="K57" s="98"/>
      <c r="L57" s="98"/>
      <c r="M57" s="319" t="e">
        <f>VLOOKUP(TRIM(B57),'Team Rosters'!$B$1:$N$3777,2,FALSE)</f>
        <v>#N/A</v>
      </c>
      <c r="N57" s="334">
        <f>VLOOKUP(TRIM(B57),BirthdateDraft!$A$1:$M$5865,2,FALSE)</f>
        <v>35692</v>
      </c>
      <c r="O57" s="335" t="str">
        <f>VLOOKUP(TRIM(B57),BirthdateDraft!$A$1:$M$7865,3,FALSE)</f>
        <v>22/5</v>
      </c>
    </row>
    <row r="58" spans="1:15" s="99" customFormat="1" ht="12.75" customHeight="1">
      <c r="A58" s="266" t="str">
        <f t="shared" si="0"/>
        <v>T End</v>
      </c>
      <c r="B58" s="123" t="s">
        <v>7914</v>
      </c>
      <c r="C58" s="123" t="s">
        <v>166</v>
      </c>
      <c r="D58" s="123" t="s">
        <v>9318</v>
      </c>
      <c r="E58" s="115" t="s">
        <v>4306</v>
      </c>
      <c r="F58" s="115" t="s">
        <v>4306</v>
      </c>
      <c r="G58" s="8">
        <v>1</v>
      </c>
      <c r="H58" s="8"/>
      <c r="I58" s="98"/>
      <c r="J58" s="98"/>
      <c r="K58" s="233"/>
      <c r="L58" s="233"/>
      <c r="M58" s="319" t="e">
        <f>VLOOKUP(TRIM(B58),'Team Rosters'!$B$1:$N$3777,2,FALSE)</f>
        <v>#N/A</v>
      </c>
      <c r="N58" s="334">
        <f>VLOOKUP(TRIM(B58),BirthdateDraft!$A$1:$M$5865,2,FALSE)</f>
        <v>35926</v>
      </c>
      <c r="O58" s="335" t="str">
        <f>VLOOKUP(TRIM(B58),BirthdateDraft!$A$1:$M$7865,3,FALSE)</f>
        <v>20/2</v>
      </c>
    </row>
    <row r="59" spans="1:15" s="99" customFormat="1" ht="12.75" customHeight="1">
      <c r="A59" s="266" t="str">
        <f t="shared" si="0"/>
        <v>DB</v>
      </c>
      <c r="B59" s="123" t="s">
        <v>11038</v>
      </c>
      <c r="C59" s="123" t="s">
        <v>81</v>
      </c>
      <c r="D59" s="123" t="s">
        <v>3026</v>
      </c>
      <c r="E59" s="115" t="s">
        <v>4299</v>
      </c>
      <c r="F59" s="115"/>
      <c r="G59" s="8"/>
      <c r="H59" s="8"/>
      <c r="I59" s="98"/>
      <c r="J59" s="98"/>
      <c r="K59" s="233"/>
      <c r="L59" s="233"/>
      <c r="M59" s="319" t="e">
        <f>VLOOKUP(TRIM(B59),'Team Rosters'!$B$1:$N$3777,2,FALSE)</f>
        <v>#N/A</v>
      </c>
      <c r="N59" s="334">
        <f>VLOOKUP(TRIM(B59),BirthdateDraft!$A$1:$M$5865,2,FALSE)</f>
        <v>35121</v>
      </c>
      <c r="O59" s="335" t="str">
        <f>VLOOKUP(TRIM(B59),BirthdateDraft!$A$1:$M$7865,3,FALSE)</f>
        <v>18.FA</v>
      </c>
    </row>
    <row r="60" spans="1:15" s="99" customFormat="1" ht="12.75" customHeight="1">
      <c r="A60" s="266" t="str">
        <f t="shared" si="0"/>
        <v>T</v>
      </c>
      <c r="B60" s="123" t="s">
        <v>11039</v>
      </c>
      <c r="C60" s="123" t="s">
        <v>798</v>
      </c>
      <c r="D60" s="123" t="s">
        <v>2284</v>
      </c>
      <c r="E60" s="115" t="s">
        <v>4306</v>
      </c>
      <c r="F60" s="115"/>
      <c r="G60" s="8">
        <v>2</v>
      </c>
      <c r="H60" s="8"/>
      <c r="I60" s="98"/>
      <c r="J60" s="98"/>
      <c r="K60" s="233"/>
      <c r="L60" s="233"/>
      <c r="M60" s="319" t="e">
        <f>VLOOKUP(TRIM(B60),'Team Rosters'!$B$1:$N$3777,2,FALSE)</f>
        <v>#N/A</v>
      </c>
      <c r="N60" s="334">
        <f>VLOOKUP(TRIM(B60),BirthdateDraft!$A$1:$M$5865,2,FALSE)</f>
        <v>36070</v>
      </c>
      <c r="O60" s="335">
        <f>VLOOKUP(TRIM(B60),BirthdateDraft!$A$1:$M$7865,3,FALSE)</f>
        <v>22.6</v>
      </c>
    </row>
    <row r="61" spans="1:15" s="99" customFormat="1" ht="12.75" customHeight="1">
      <c r="A61" s="266" t="str">
        <f t="shared" si="0"/>
        <v>T End</v>
      </c>
      <c r="B61" s="123" t="s">
        <v>5455</v>
      </c>
      <c r="C61" s="123" t="s">
        <v>2798</v>
      </c>
      <c r="D61" s="123" t="s">
        <v>9318</v>
      </c>
      <c r="E61" s="115" t="s">
        <v>4306</v>
      </c>
      <c r="F61" s="115" t="s">
        <v>4306</v>
      </c>
      <c r="G61" s="8">
        <v>0</v>
      </c>
      <c r="H61" s="8"/>
      <c r="I61" s="98"/>
      <c r="J61" s="98"/>
      <c r="K61" s="233"/>
      <c r="L61" s="233"/>
      <c r="M61" s="319" t="e">
        <f>VLOOKUP(TRIM(B61),'Team Rosters'!$B$1:$N$3777,2,FALSE)</f>
        <v>#N/A</v>
      </c>
      <c r="N61" s="334">
        <f>VLOOKUP(TRIM(B61),BirthdateDraft!$A$1:$M$5865,2,FALSE)</f>
        <v>34516</v>
      </c>
      <c r="O61" s="335" t="str">
        <f>VLOOKUP(TRIM(B61),BirthdateDraft!$A$1:$M$7865,3,FALSE)</f>
        <v>16/4</v>
      </c>
    </row>
    <row r="62" spans="1:15" s="99" customFormat="1" ht="12.75" customHeight="1">
      <c r="A62" s="266" t="str">
        <f t="shared" si="0"/>
        <v>T</v>
      </c>
      <c r="B62" s="123" t="s">
        <v>10052</v>
      </c>
      <c r="C62" s="123" t="s">
        <v>85</v>
      </c>
      <c r="D62" s="123" t="s">
        <v>2284</v>
      </c>
      <c r="E62"/>
      <c r="F62"/>
      <c r="G62"/>
      <c r="H62"/>
      <c r="I62" s="8">
        <v>0</v>
      </c>
      <c r="J62" s="8"/>
      <c r="K62" s="114">
        <v>0</v>
      </c>
      <c r="L62" s="233"/>
      <c r="M62" s="319" t="e">
        <f>VLOOKUP(TRIM(B62),'Team Rosters'!$B$1:$N$3777,2,FALSE)</f>
        <v>#N/A</v>
      </c>
      <c r="N62" s="334">
        <f>VLOOKUP(TRIM(B62),BirthdateDraft!$A$1:$M$5865,2,FALSE)</f>
        <v>36231</v>
      </c>
      <c r="O62" s="335" t="str">
        <f>VLOOKUP(TRIM(B62),BirthdateDraft!$A$1:$M$7865,3,FALSE)</f>
        <v>22/6</v>
      </c>
    </row>
    <row r="63" spans="1:15" s="99" customFormat="1" ht="12.75" customHeight="1">
      <c r="A63" s="266" t="str">
        <f t="shared" si="0"/>
        <v>TE BB</v>
      </c>
      <c r="B63" s="123" t="s">
        <v>9042</v>
      </c>
      <c r="C63" s="123" t="s">
        <v>817</v>
      </c>
      <c r="D63" s="123" t="s">
        <v>810</v>
      </c>
      <c r="E63"/>
      <c r="F63"/>
      <c r="G63"/>
      <c r="H63"/>
      <c r="I63" s="8">
        <v>4</v>
      </c>
      <c r="J63" s="8"/>
      <c r="K63" s="114">
        <v>0</v>
      </c>
      <c r="L63" s="114" t="s">
        <v>9316</v>
      </c>
      <c r="M63" s="319" t="e">
        <f>VLOOKUP(TRIM(B63),'Team Rosters'!$B$1:$N$3777,2,FALSE)</f>
        <v>#N/A</v>
      </c>
      <c r="N63" s="334">
        <f>VLOOKUP(TRIM(B63),BirthdateDraft!$A$1:$M$5865,2,FALSE)</f>
        <v>35462</v>
      </c>
      <c r="O63" s="335" t="str">
        <f>VLOOKUP(TRIM(B63),BirthdateDraft!$A$1:$M$7865,3,FALSE)</f>
        <v>20/3</v>
      </c>
    </row>
    <row r="64" spans="1:15" s="99" customFormat="1" ht="12.75" customHeight="1">
      <c r="A64" s="266" t="str">
        <f t="shared" si="0"/>
        <v>DB</v>
      </c>
      <c r="B64" s="123" t="s">
        <v>10326</v>
      </c>
      <c r="C64" s="123" t="s">
        <v>806</v>
      </c>
      <c r="D64" s="123" t="s">
        <v>3026</v>
      </c>
      <c r="E64" s="115" t="s">
        <v>4299</v>
      </c>
      <c r="F64" s="115"/>
      <c r="G64" s="8"/>
      <c r="H64" s="8"/>
      <c r="I64" s="98"/>
      <c r="J64" s="98"/>
      <c r="K64" s="233"/>
      <c r="L64" s="233"/>
      <c r="M64" s="319" t="e">
        <f>VLOOKUP(TRIM(B64),'Team Rosters'!$B$1:$N$3777,2,FALSE)</f>
        <v>#N/A</v>
      </c>
      <c r="N64" s="334">
        <f>VLOOKUP(TRIM(B64),BirthdateDraft!$A$1:$M$5865,2,FALSE)</f>
        <v>37282</v>
      </c>
      <c r="O64" s="335" t="str">
        <f>VLOOKUP(TRIM(B64),BirthdateDraft!$A$1:$M$7865,3,FALSE)</f>
        <v>18.FA</v>
      </c>
    </row>
    <row r="65" spans="1:15" s="99" customFormat="1" ht="12.75" customHeight="1">
      <c r="A65" s="266" t="str">
        <f t="shared" si="0"/>
        <v>T</v>
      </c>
      <c r="B65" s="123" t="s">
        <v>6651</v>
      </c>
      <c r="C65" s="123" t="s">
        <v>799</v>
      </c>
      <c r="D65" s="123" t="s">
        <v>2284</v>
      </c>
      <c r="E65" s="115" t="s">
        <v>4306</v>
      </c>
      <c r="F65" s="115"/>
      <c r="G65" s="8">
        <v>0</v>
      </c>
      <c r="H65" s="8"/>
      <c r="I65" s="98"/>
      <c r="J65" s="98"/>
      <c r="K65" s="233"/>
      <c r="L65" s="233"/>
      <c r="M65" s="319" t="e">
        <f>VLOOKUP(TRIM(B65),'Team Rosters'!$B$1:$N$3777,2,FALSE)</f>
        <v>#N/A</v>
      </c>
      <c r="N65" s="334">
        <f>VLOOKUP(TRIM(B65),BirthdateDraft!$A$1:$M$5865,2,FALSE)</f>
        <v>34951</v>
      </c>
      <c r="O65" s="335" t="str">
        <f>VLOOKUP(TRIM(B65),BirthdateDraft!$A$1:$M$7865,3,FALSE)</f>
        <v>18/FA</v>
      </c>
    </row>
    <row r="66" spans="1:15" s="99" customFormat="1" ht="12.75" customHeight="1">
      <c r="A66" s="266" t="str">
        <f t="shared" ref="A66:A129" si="1">D66</f>
        <v>T G</v>
      </c>
      <c r="B66" s="123" t="s">
        <v>11048</v>
      </c>
      <c r="C66" s="123" t="s">
        <v>797</v>
      </c>
      <c r="D66" s="123" t="s">
        <v>812</v>
      </c>
      <c r="E66"/>
      <c r="F66"/>
      <c r="G66"/>
      <c r="H66"/>
      <c r="I66" s="8">
        <v>0</v>
      </c>
      <c r="J66" s="8">
        <v>0</v>
      </c>
      <c r="K66" s="114">
        <v>0</v>
      </c>
      <c r="L66" s="233"/>
      <c r="M66" s="319" t="e">
        <f>VLOOKUP(TRIM(B66),'Team Rosters'!$B$1:$N$3777,2,FALSE)</f>
        <v>#N/A</v>
      </c>
      <c r="N66" s="334">
        <f>VLOOKUP(TRIM(B66),BirthdateDraft!$A$1:$M$5865,2,FALSE)</f>
        <v>36003</v>
      </c>
      <c r="O66" s="335" t="str">
        <f>VLOOKUP(TRIM(B66),BirthdateDraft!$A$1:$M$7865,3,FALSE)</f>
        <v>23.FA</v>
      </c>
    </row>
    <row r="67" spans="1:15" s="99" customFormat="1" ht="12.75" customHeight="1">
      <c r="A67" s="266" t="str">
        <f t="shared" si="1"/>
        <v>QB</v>
      </c>
      <c r="B67" s="431" t="s">
        <v>6666</v>
      </c>
      <c r="C67" s="123" t="s">
        <v>795</v>
      </c>
      <c r="D67" s="266" t="s">
        <v>1861</v>
      </c>
      <c r="E67" s="98"/>
      <c r="F67" s="98"/>
      <c r="G67" s="98"/>
      <c r="H67" s="98"/>
      <c r="I67" s="98"/>
      <c r="J67" s="98"/>
      <c r="K67" s="233"/>
      <c r="L67" s="233"/>
      <c r="M67" s="319" t="e">
        <f>VLOOKUP(TRIM(B67),'Team Rosters'!$B$1:$N$3777,2,FALSE)</f>
        <v>#N/A</v>
      </c>
      <c r="N67" s="334">
        <f>VLOOKUP(TRIM(B67),BirthdateDraft!$A$1:$M$5865,2,FALSE)</f>
        <v>34082</v>
      </c>
      <c r="O67" s="335" t="str">
        <f>VLOOKUP(TRIM(B67),BirthdateDraft!$A$1:$M$7865,3,FALSE)</f>
        <v>16/6</v>
      </c>
    </row>
    <row r="68" spans="1:15" s="99" customFormat="1" ht="12.75" customHeight="1">
      <c r="A68" s="266" t="str">
        <f t="shared" si="1"/>
        <v>T</v>
      </c>
      <c r="B68" s="123" t="s">
        <v>11053</v>
      </c>
      <c r="C68" s="123" t="s">
        <v>166</v>
      </c>
      <c r="D68" s="123" t="s">
        <v>2284</v>
      </c>
      <c r="E68"/>
      <c r="F68"/>
      <c r="G68"/>
      <c r="H68"/>
      <c r="I68" s="8">
        <v>0</v>
      </c>
      <c r="J68" s="8"/>
      <c r="K68" s="114">
        <v>0</v>
      </c>
      <c r="L68" s="233"/>
      <c r="M68" s="319" t="e">
        <f>VLOOKUP(TRIM(B68),'Team Rosters'!$B$1:$N$3777,2,FALSE)</f>
        <v>#N/A</v>
      </c>
      <c r="N68" s="334">
        <f>VLOOKUP(TRIM(B68),BirthdateDraft!$A$1:$M$5865,2,FALSE)</f>
        <v>36715</v>
      </c>
      <c r="O68" s="335">
        <f>VLOOKUP(TRIM(B68),BirthdateDraft!$A$1:$M$7865,3,FALSE)</f>
        <v>23.6</v>
      </c>
    </row>
    <row r="69" spans="1:15" s="99" customFormat="1" ht="12.75" customHeight="1">
      <c r="A69" s="266" t="str">
        <f t="shared" si="1"/>
        <v>T</v>
      </c>
      <c r="B69" s="123" t="s">
        <v>11054</v>
      </c>
      <c r="C69" s="123" t="s">
        <v>5390</v>
      </c>
      <c r="D69" s="123" t="s">
        <v>2284</v>
      </c>
      <c r="E69" s="115" t="s">
        <v>4306</v>
      </c>
      <c r="F69" s="115"/>
      <c r="G69" s="8">
        <v>0</v>
      </c>
      <c r="H69" s="8"/>
      <c r="I69" s="98"/>
      <c r="J69" s="98"/>
      <c r="K69" s="233"/>
      <c r="L69" s="233"/>
      <c r="M69" s="319" t="e">
        <f>VLOOKUP(TRIM(B69),'Team Rosters'!$B$1:$N$3777,2,FALSE)</f>
        <v>#N/A</v>
      </c>
      <c r="N69" s="334">
        <f>VLOOKUP(TRIM(B69),BirthdateDraft!$A$1:$M$5865,2,FALSE)</f>
        <v>36186</v>
      </c>
      <c r="O69" s="335" t="str">
        <f>VLOOKUP(TRIM(B69),BirthdateDraft!$A$1:$M$7865,3,FALSE)</f>
        <v>23.FA</v>
      </c>
    </row>
    <row r="70" spans="1:15" s="99" customFormat="1" ht="12.75" customHeight="1">
      <c r="A70" s="266" t="str">
        <f t="shared" si="1"/>
        <v>DB</v>
      </c>
      <c r="B70" s="123" t="s">
        <v>8875</v>
      </c>
      <c r="C70" s="123" t="s">
        <v>3414</v>
      </c>
      <c r="D70" s="123" t="s">
        <v>3026</v>
      </c>
      <c r="E70" s="115" t="s">
        <v>4297</v>
      </c>
      <c r="F70" s="115"/>
      <c r="G70" s="8"/>
      <c r="H70" s="8"/>
      <c r="I70" s="98"/>
      <c r="J70" s="98"/>
      <c r="K70" s="233"/>
      <c r="L70" s="233"/>
      <c r="M70" s="319" t="e">
        <f>VLOOKUP(TRIM(B70),'Team Rosters'!$B$1:$N$3777,2,FALSE)</f>
        <v>#N/A</v>
      </c>
      <c r="N70" s="334">
        <f>VLOOKUP(TRIM(B70),BirthdateDraft!$A$1:$M$5865,2,FALSE)</f>
        <v>35704</v>
      </c>
      <c r="O70" s="335" t="str">
        <f>VLOOKUP(TRIM(B70),BirthdateDraft!$A$1:$M$7865,3,FALSE)</f>
        <v>21/6</v>
      </c>
    </row>
    <row r="71" spans="1:15" s="99" customFormat="1" ht="12.75" customHeight="1">
      <c r="A71" s="266" t="str">
        <f t="shared" si="1"/>
        <v>T G</v>
      </c>
      <c r="B71" s="123" t="s">
        <v>7293</v>
      </c>
      <c r="C71" s="123" t="s">
        <v>82</v>
      </c>
      <c r="D71" s="123" t="s">
        <v>812</v>
      </c>
      <c r="E71"/>
      <c r="F71"/>
      <c r="G71"/>
      <c r="H71"/>
      <c r="I71" s="8">
        <v>0</v>
      </c>
      <c r="J71" s="8">
        <v>0</v>
      </c>
      <c r="K71" s="114">
        <v>0</v>
      </c>
      <c r="L71" s="233"/>
      <c r="M71" s="319" t="e">
        <f>VLOOKUP(TRIM(B71),'Team Rosters'!$B$1:$N$3777,2,FALSE)</f>
        <v>#N/A</v>
      </c>
      <c r="N71" s="334">
        <f>VLOOKUP(TRIM(B71),BirthdateDraft!$A$1:$M$5865,2,FALSE)</f>
        <v>35575</v>
      </c>
      <c r="O71" s="335" t="str">
        <f>VLOOKUP(TRIM(B71),BirthdateDraft!$A$1:$M$7865,3,FALSE)</f>
        <v>19/3</v>
      </c>
    </row>
    <row r="72" spans="1:15" s="99" customFormat="1" ht="12.75" customHeight="1">
      <c r="A72" s="266" t="str">
        <f t="shared" si="1"/>
        <v>LB</v>
      </c>
      <c r="B72" s="123" t="s">
        <v>7174</v>
      </c>
      <c r="C72" s="123" t="s">
        <v>3414</v>
      </c>
      <c r="D72" s="123" t="s">
        <v>2407</v>
      </c>
      <c r="E72" s="115" t="s">
        <v>4299</v>
      </c>
      <c r="F72" s="115"/>
      <c r="G72" s="8">
        <v>0</v>
      </c>
      <c r="H72" s="8"/>
      <c r="I72" s="98"/>
      <c r="J72" s="98"/>
      <c r="K72" s="233"/>
      <c r="L72" s="233"/>
      <c r="M72" s="319" t="e">
        <f>VLOOKUP(TRIM(B72),'Team Rosters'!$B$1:$N$3777,2,FALSE)</f>
        <v>#N/A</v>
      </c>
      <c r="N72" s="334">
        <f>VLOOKUP(TRIM(B72),BirthdateDraft!$A$1:$M$5865,2,FALSE)</f>
        <v>34022</v>
      </c>
      <c r="O72" s="335" t="str">
        <f>VLOOKUP(TRIM(B72),BirthdateDraft!$A$1:$M$7865,3,FALSE)</f>
        <v>15/FA</v>
      </c>
    </row>
    <row r="73" spans="1:15" s="99" customFormat="1" ht="12.75" customHeight="1">
      <c r="A73" s="266" t="str">
        <f t="shared" si="1"/>
        <v>T</v>
      </c>
      <c r="B73" s="123" t="s">
        <v>10300</v>
      </c>
      <c r="C73" s="123" t="s">
        <v>85</v>
      </c>
      <c r="D73" s="123" t="s">
        <v>2284</v>
      </c>
      <c r="E73"/>
      <c r="F73"/>
      <c r="G73"/>
      <c r="H73"/>
      <c r="I73" s="8">
        <v>0</v>
      </c>
      <c r="J73" s="8"/>
      <c r="K73" s="114">
        <v>0</v>
      </c>
      <c r="L73" s="233"/>
      <c r="M73" s="319" t="e">
        <f>VLOOKUP(TRIM(B73),'Team Rosters'!$B$1:$N$3777,2,FALSE)</f>
        <v>#N/A</v>
      </c>
      <c r="N73" s="334">
        <f>VLOOKUP(TRIM(B73),BirthdateDraft!$A$1:$M$5865,2,FALSE)</f>
        <v>35242</v>
      </c>
      <c r="O73" s="335" t="str">
        <f>VLOOKUP(TRIM(B73),BirthdateDraft!$A$1:$M$7865,3,FALSE)</f>
        <v>20.FA</v>
      </c>
    </row>
    <row r="74" spans="1:15" s="99" customFormat="1" ht="12.75" customHeight="1">
      <c r="A74" s="266" t="str">
        <f t="shared" si="1"/>
        <v>LB</v>
      </c>
      <c r="B74" s="123" t="s">
        <v>11057</v>
      </c>
      <c r="C74" s="123" t="s">
        <v>804</v>
      </c>
      <c r="D74" s="123" t="s">
        <v>2407</v>
      </c>
      <c r="E74" s="115" t="s">
        <v>4299</v>
      </c>
      <c r="F74" s="115"/>
      <c r="G74" s="8">
        <v>0</v>
      </c>
      <c r="H74" s="8"/>
      <c r="I74" s="98"/>
      <c r="J74" s="98"/>
      <c r="K74" s="233"/>
      <c r="L74" s="233"/>
      <c r="M74" s="319" t="e">
        <f>VLOOKUP(TRIM(B74),'Team Rosters'!$B$1:$N$3777,2,FALSE)</f>
        <v>#N/A</v>
      </c>
      <c r="N74" s="334">
        <f>VLOOKUP(TRIM(B74),BirthdateDraft!$A$1:$M$5865,2,FALSE)</f>
        <v>36186</v>
      </c>
      <c r="O74" s="335" t="str">
        <f>VLOOKUP(TRIM(B74),BirthdateDraft!$A$1:$M$7865,3,FALSE)</f>
        <v>21.FA</v>
      </c>
    </row>
    <row r="75" spans="1:15" s="99" customFormat="1" ht="12.75" customHeight="1">
      <c r="A75" s="266" t="str">
        <f t="shared" si="1"/>
        <v>SE FL</v>
      </c>
      <c r="B75" s="123" t="s">
        <v>5739</v>
      </c>
      <c r="C75" s="123" t="s">
        <v>5991</v>
      </c>
      <c r="D75" s="123" t="s">
        <v>549</v>
      </c>
      <c r="E75"/>
      <c r="F75"/>
      <c r="G75"/>
      <c r="H75"/>
      <c r="I75"/>
      <c r="J75"/>
      <c r="K75" s="123"/>
      <c r="L75" s="114" t="s">
        <v>9317</v>
      </c>
      <c r="M75" s="319" t="e">
        <f>VLOOKUP(TRIM(B75),'Team Rosters'!$B$1:$N$3777,2,FALSE)</f>
        <v>#N/A</v>
      </c>
      <c r="N75" s="334">
        <f>VLOOKUP(TRIM(B75),BirthdateDraft!$A$1:$M$5865,2,FALSE)</f>
        <v>33914</v>
      </c>
      <c r="O75" s="335" t="str">
        <f>VLOOKUP(TRIM(B75),BirthdateDraft!$A$1:$M$7865,3,FALSE)</f>
        <v>16/FA</v>
      </c>
    </row>
    <row r="76" spans="1:15" s="99" customFormat="1" ht="12.75" customHeight="1">
      <c r="A76" s="266" t="str">
        <f t="shared" si="1"/>
        <v>T</v>
      </c>
      <c r="B76" s="123" t="s">
        <v>5149</v>
      </c>
      <c r="C76" s="123" t="s">
        <v>791</v>
      </c>
      <c r="D76" s="123" t="s">
        <v>2284</v>
      </c>
      <c r="E76"/>
      <c r="F76"/>
      <c r="G76"/>
      <c r="H76"/>
      <c r="I76" s="8">
        <v>0</v>
      </c>
      <c r="J76" s="8"/>
      <c r="K76" s="114">
        <v>4</v>
      </c>
      <c r="L76" s="233"/>
      <c r="M76" s="319" t="e">
        <f>VLOOKUP(TRIM(B76),'Team Rosters'!$B$1:$N$3777,2,FALSE)</f>
        <v>#N/A</v>
      </c>
      <c r="N76" s="334" t="e">
        <f>VLOOKUP(TRIM(B76),BirthdateDraft!$A$1:$M$5865,2,FALSE)</f>
        <v>#N/A</v>
      </c>
      <c r="O76" s="335" t="e">
        <f>VLOOKUP(TRIM(B76),BirthdateDraft!$A$1:$M$7865,3,FALSE)</f>
        <v>#N/A</v>
      </c>
    </row>
    <row r="77" spans="1:15" s="99" customFormat="1" ht="12.75" customHeight="1">
      <c r="A77" s="266" t="str">
        <f t="shared" si="1"/>
        <v>Punt</v>
      </c>
      <c r="B77" s="123" t="s">
        <v>11059</v>
      </c>
      <c r="C77" s="123" t="s">
        <v>5390</v>
      </c>
      <c r="D77" s="114" t="s">
        <v>196</v>
      </c>
      <c r="E77" s="98"/>
      <c r="F77" s="98"/>
      <c r="G77" s="98"/>
      <c r="H77" s="98"/>
      <c r="I77" s="98"/>
      <c r="J77" s="98"/>
      <c r="K77" s="233"/>
      <c r="L77" s="233"/>
      <c r="M77" s="319" t="e">
        <f>VLOOKUP(TRIM(B77),'Team Rosters'!$B$1:$N$3777,2,FALSE)</f>
        <v>#N/A</v>
      </c>
      <c r="N77" s="334">
        <f>VLOOKUP(TRIM(B77),BirthdateDraft!$A$1:$M$5865,2,FALSE)</f>
        <v>37091</v>
      </c>
      <c r="O77" s="335">
        <f>VLOOKUP(TRIM(B77),BirthdateDraft!$A$1:$M$7865,3,FALSE)</f>
        <v>23.7</v>
      </c>
    </row>
    <row r="78" spans="1:15" s="99" customFormat="1" ht="12.75" customHeight="1">
      <c r="A78" s="266" t="str">
        <f t="shared" si="1"/>
        <v>LB</v>
      </c>
      <c r="B78" s="266" t="s">
        <v>7978</v>
      </c>
      <c r="C78" s="464" t="s">
        <v>798</v>
      </c>
      <c r="D78" s="464" t="s">
        <v>2407</v>
      </c>
      <c r="E78" t="s">
        <v>4299</v>
      </c>
      <c r="F78" t="s">
        <v>4302</v>
      </c>
      <c r="G78">
        <v>0</v>
      </c>
      <c r="H78"/>
      <c r="I78" s="8"/>
      <c r="J78" s="8"/>
      <c r="K78" s="114"/>
      <c r="L78" s="233"/>
      <c r="M78" s="319" t="e">
        <f>VLOOKUP(TRIM(B78),'Team Rosters'!$B$1:$N$3777,2,FALSE)</f>
        <v>#N/A</v>
      </c>
      <c r="N78" s="334">
        <f>VLOOKUP(TRIM(B78),BirthdateDraft!$A$1:$M$6865,2,FALSE)</f>
        <v>35312</v>
      </c>
      <c r="O78" s="335" t="str">
        <f>VLOOKUP(TRIM(B78),BirthdateDraft!$A$1:$M$7865,3,FALSE)</f>
        <v>20/FA</v>
      </c>
    </row>
    <row r="79" spans="1:15" s="99" customFormat="1" ht="12.75" customHeight="1">
      <c r="A79" s="266" t="str">
        <f t="shared" si="1"/>
        <v>OT @</v>
      </c>
      <c r="B79" s="266" t="s">
        <v>4573</v>
      </c>
      <c r="C79" s="464" t="s">
        <v>808</v>
      </c>
      <c r="D79" s="464" t="s">
        <v>11933</v>
      </c>
      <c r="E79" t="s">
        <v>4302</v>
      </c>
      <c r="F79" t="s">
        <v>4302</v>
      </c>
      <c r="G79" t="s">
        <v>4302</v>
      </c>
      <c r="H79" t="s">
        <v>4302</v>
      </c>
      <c r="I79" s="8">
        <v>0</v>
      </c>
      <c r="J79" s="8" t="s">
        <v>4302</v>
      </c>
      <c r="K79" s="114">
        <v>0</v>
      </c>
      <c r="L79" s="233"/>
      <c r="M79" s="319" t="e">
        <f>VLOOKUP(TRIM(B79),'Team Rosters'!$B$1:$N$3777,2,FALSE)</f>
        <v>#N/A</v>
      </c>
      <c r="N79" s="334">
        <f>VLOOKUP(TRIM(B79),BirthdateDraft!$A$1:$M$6865,2,FALSE)</f>
        <v>33850</v>
      </c>
      <c r="O79" s="335" t="str">
        <f>VLOOKUP(TRIM(B79),BirthdateDraft!$A$1:$M$7865,3,FALSE)</f>
        <v>14/4</v>
      </c>
    </row>
    <row r="80" spans="1:15" s="99" customFormat="1" ht="12.75" customHeight="1">
      <c r="A80" s="266" t="str">
        <f t="shared" si="1"/>
        <v>CB</v>
      </c>
      <c r="B80" s="123" t="s">
        <v>6628</v>
      </c>
      <c r="C80" s="123" t="s">
        <v>792</v>
      </c>
      <c r="D80" s="123" t="s">
        <v>3310</v>
      </c>
      <c r="E80" s="115" t="s">
        <v>4306</v>
      </c>
      <c r="F80" s="115"/>
      <c r="G80" s="8"/>
      <c r="H80" s="8"/>
      <c r="I80" s="98"/>
      <c r="J80" s="98"/>
      <c r="K80" s="233"/>
      <c r="L80" s="233"/>
      <c r="M80" s="319" t="e">
        <f>VLOOKUP(TRIM(B80),'Team Rosters'!$B$1:$N$3777,2,FALSE)</f>
        <v>#N/A</v>
      </c>
      <c r="N80" s="334">
        <f>VLOOKUP(TRIM(B80),BirthdateDraft!$A$1:$M$5865,2,FALSE)</f>
        <v>34852</v>
      </c>
      <c r="O80" s="335" t="str">
        <f>VLOOKUP(TRIM(B80),BirthdateDraft!$A$1:$M$7865,3,FALSE)</f>
        <v>18/5</v>
      </c>
    </row>
    <row r="81" spans="1:15" s="99" customFormat="1" ht="12.75" customHeight="1">
      <c r="A81" s="266" t="str">
        <f t="shared" si="1"/>
        <v>DB</v>
      </c>
      <c r="B81" s="123" t="s">
        <v>6535</v>
      </c>
      <c r="C81" s="123" t="s">
        <v>795</v>
      </c>
      <c r="D81" s="123" t="s">
        <v>3026</v>
      </c>
      <c r="E81" s="115" t="s">
        <v>4299</v>
      </c>
      <c r="F81" s="115"/>
      <c r="G81" s="8"/>
      <c r="H81" s="8"/>
      <c r="I81" s="98"/>
      <c r="J81" s="98"/>
      <c r="K81" s="233"/>
      <c r="L81" s="233"/>
      <c r="M81" s="319" t="e">
        <f>VLOOKUP(TRIM(B81),'Team Rosters'!$B$1:$N$3777,2,FALSE)</f>
        <v>#N/A</v>
      </c>
      <c r="N81" s="334">
        <f>VLOOKUP(TRIM(B81),BirthdateDraft!$A$1:$M$5865,2,FALSE)</f>
        <v>34915</v>
      </c>
      <c r="O81" s="335" t="str">
        <f>VLOOKUP(TRIM(B81),BirthdateDraft!$A$1:$M$7865,3,FALSE)</f>
        <v>18/FA</v>
      </c>
    </row>
    <row r="82" spans="1:15" s="99" customFormat="1" ht="12.75" customHeight="1">
      <c r="A82" s="266" t="str">
        <f t="shared" si="1"/>
        <v>End</v>
      </c>
      <c r="B82" s="123" t="s">
        <v>11070</v>
      </c>
      <c r="C82" s="123" t="s">
        <v>791</v>
      </c>
      <c r="D82" s="123" t="s">
        <v>168</v>
      </c>
      <c r="E82" s="115" t="s">
        <v>4306</v>
      </c>
      <c r="F82" s="115"/>
      <c r="G82" s="8">
        <v>1</v>
      </c>
      <c r="H82" s="8"/>
      <c r="I82" s="98"/>
      <c r="J82" s="98"/>
      <c r="K82" s="233"/>
      <c r="L82" s="233"/>
      <c r="M82" s="319" t="e">
        <f>VLOOKUP(TRIM(B82),'Team Rosters'!$B$1:$N$3777,2,FALSE)</f>
        <v>#N/A</v>
      </c>
      <c r="N82" s="334">
        <f>VLOOKUP(TRIM(B82),BirthdateDraft!$A$1:$M$5865,2,FALSE)</f>
        <v>36829</v>
      </c>
      <c r="O82" s="335">
        <f>VLOOKUP(TRIM(B82),BirthdateDraft!$A$1:$M$7865,3,FALSE)</f>
        <v>23.2</v>
      </c>
    </row>
    <row r="83" spans="1:15" s="99" customFormat="1" ht="12.75" customHeight="1">
      <c r="A83" s="266" t="str">
        <f t="shared" si="1"/>
        <v>DB</v>
      </c>
      <c r="B83" s="123" t="s">
        <v>7923</v>
      </c>
      <c r="C83" s="123" t="s">
        <v>797</v>
      </c>
      <c r="D83" s="123" t="s">
        <v>3026</v>
      </c>
      <c r="E83" s="115" t="s">
        <v>4299</v>
      </c>
      <c r="F83" s="115"/>
      <c r="G83" s="8"/>
      <c r="H83" s="8"/>
      <c r="I83" s="98"/>
      <c r="J83" s="98"/>
      <c r="K83" s="233"/>
      <c r="L83" s="233"/>
      <c r="M83" s="319" t="e">
        <f>VLOOKUP(TRIM(B83),'Team Rosters'!$B$1:$N$3777,2,FALSE)</f>
        <v>#N/A</v>
      </c>
      <c r="N83" s="334">
        <f>VLOOKUP(TRIM(B83),BirthdateDraft!$A$1:$M$5865,2,FALSE)</f>
        <v>35097</v>
      </c>
      <c r="O83" s="335" t="str">
        <f>VLOOKUP(TRIM(B83),BirthdateDraft!$A$1:$M$7865,3,FALSE)</f>
        <v>FA</v>
      </c>
    </row>
    <row r="84" spans="1:15" s="99" customFormat="1" ht="12.75" customHeight="1">
      <c r="A84" s="266" t="str">
        <f t="shared" si="1"/>
        <v>C G</v>
      </c>
      <c r="B84" s="123" t="s">
        <v>11073</v>
      </c>
      <c r="C84" s="123" t="s">
        <v>796</v>
      </c>
      <c r="D84" s="123" t="s">
        <v>631</v>
      </c>
      <c r="E84"/>
      <c r="F84"/>
      <c r="G84"/>
      <c r="H84"/>
      <c r="I84" s="8">
        <v>0</v>
      </c>
      <c r="J84" s="8">
        <v>0</v>
      </c>
      <c r="K84" s="114">
        <v>0</v>
      </c>
      <c r="L84" s="233"/>
      <c r="M84" s="319" t="e">
        <f>VLOOKUP(TRIM(B84),'Team Rosters'!$B$1:$N$3777,2,FALSE)</f>
        <v>#N/A</v>
      </c>
      <c r="N84" s="334">
        <f>VLOOKUP(TRIM(B84),BirthdateDraft!$A$1:$M$5865,2,FALSE)</f>
        <v>35399</v>
      </c>
      <c r="O84" s="335" t="str">
        <f>VLOOKUP(TRIM(B84),BirthdateDraft!$A$1:$M$7865,3,FALSE)</f>
        <v>21.FA</v>
      </c>
    </row>
    <row r="85" spans="1:15" s="99" customFormat="1" ht="12.75" customHeight="1">
      <c r="A85" s="266" t="str">
        <f t="shared" si="1"/>
        <v>QB</v>
      </c>
      <c r="B85" s="123" t="s">
        <v>534</v>
      </c>
      <c r="C85" s="123" t="s">
        <v>799</v>
      </c>
      <c r="D85" s="266" t="s">
        <v>1861</v>
      </c>
      <c r="E85" s="98"/>
      <c r="F85" s="98"/>
      <c r="G85" s="98"/>
      <c r="H85" s="98"/>
      <c r="I85" s="98"/>
      <c r="J85" s="98"/>
      <c r="K85" s="233"/>
      <c r="L85" s="233"/>
      <c r="M85" s="319" t="e">
        <f>VLOOKUP(TRIM(B85),'Team Rosters'!$B$1:$N$3777,2,FALSE)</f>
        <v>#N/A</v>
      </c>
      <c r="N85" s="334">
        <f>VLOOKUP(TRIM(B85),BirthdateDraft!$A$1:$M$5865,2,FALSE)</f>
        <v>32796</v>
      </c>
      <c r="O85" s="335" t="str">
        <f>VLOOKUP(TRIM(B85),BirthdateDraft!$A$1:$M$7865,3,FALSE)</f>
        <v>11/1 (10)</v>
      </c>
    </row>
    <row r="86" spans="1:15" s="99" customFormat="1" ht="12.75" customHeight="1">
      <c r="A86" s="266" t="str">
        <f t="shared" si="1"/>
        <v>T</v>
      </c>
      <c r="B86" s="123" t="s">
        <v>7931</v>
      </c>
      <c r="C86" s="123" t="s">
        <v>82</v>
      </c>
      <c r="D86" s="123" t="s">
        <v>2284</v>
      </c>
      <c r="E86" s="115" t="s">
        <v>4306</v>
      </c>
      <c r="F86" s="115"/>
      <c r="G86" s="8">
        <v>3</v>
      </c>
      <c r="H86" s="8"/>
      <c r="I86" s="98"/>
      <c r="J86" s="98"/>
      <c r="K86" s="233"/>
      <c r="L86" s="233"/>
      <c r="M86" s="319" t="e">
        <f>VLOOKUP(TRIM(B86),'Team Rosters'!$B$1:$N$3777,2,FALSE)</f>
        <v>#N/A</v>
      </c>
      <c r="N86" s="334">
        <f>VLOOKUP(TRIM(B86),BirthdateDraft!$A$1:$M$5865,2,FALSE)</f>
        <v>35447</v>
      </c>
      <c r="O86" s="335" t="str">
        <f>VLOOKUP(TRIM(B86),BirthdateDraft!$A$1:$M$7865,3,FALSE)</f>
        <v>20/3</v>
      </c>
    </row>
    <row r="87" spans="1:15" s="99" customFormat="1" ht="12.75" customHeight="1">
      <c r="A87" s="266" t="str">
        <f t="shared" si="1"/>
        <v>T End</v>
      </c>
      <c r="B87" s="123" t="s">
        <v>10197</v>
      </c>
      <c r="C87" s="123" t="s">
        <v>808</v>
      </c>
      <c r="D87" s="123" t="s">
        <v>9318</v>
      </c>
      <c r="E87" s="115" t="s">
        <v>4306</v>
      </c>
      <c r="F87" s="115" t="s">
        <v>4306</v>
      </c>
      <c r="G87" s="8">
        <v>2</v>
      </c>
      <c r="H87" s="8"/>
      <c r="I87" s="98"/>
      <c r="J87" s="98"/>
      <c r="K87" s="233"/>
      <c r="L87" s="233"/>
      <c r="M87" s="319" t="e">
        <f>VLOOKUP(TRIM(B87),'Team Rosters'!$B$1:$N$3777,2,FALSE)</f>
        <v>#N/A</v>
      </c>
      <c r="N87" s="334">
        <f>VLOOKUP(TRIM(B87),BirthdateDraft!$A$1:$M$5865,2,FALSE)</f>
        <v>35865</v>
      </c>
      <c r="O87" s="335" t="str">
        <f>VLOOKUP(TRIM(B87),BirthdateDraft!$A$1:$M$7865,3,FALSE)</f>
        <v>22/FA</v>
      </c>
    </row>
    <row r="88" spans="1:15" s="99" customFormat="1" ht="12.75" customHeight="1">
      <c r="A88" s="266" t="str">
        <f t="shared" si="1"/>
        <v>G @ OC @ TE</v>
      </c>
      <c r="B88" s="266" t="s">
        <v>5199</v>
      </c>
      <c r="C88" s="464" t="s">
        <v>791</v>
      </c>
      <c r="D88" s="464" t="s">
        <v>11918</v>
      </c>
      <c r="E88" t="s">
        <v>4302</v>
      </c>
      <c r="F88" t="s">
        <v>4302</v>
      </c>
      <c r="G88" t="s">
        <v>4302</v>
      </c>
      <c r="H88" t="s">
        <v>4302</v>
      </c>
      <c r="I88" s="8">
        <v>0</v>
      </c>
      <c r="J88" s="8" t="s">
        <v>4302</v>
      </c>
      <c r="K88" s="114">
        <v>0</v>
      </c>
      <c r="L88" s="233"/>
      <c r="M88" s="319" t="e">
        <f>VLOOKUP(TRIM(B88),'Team Rosters'!$B$1:$N$3777,2,FALSE)</f>
        <v>#N/A</v>
      </c>
      <c r="N88" s="334">
        <f>VLOOKUP(TRIM(B88),BirthdateDraft!$A$1:$M$6865,2,FALSE)</f>
        <v>33551</v>
      </c>
      <c r="O88" s="335" t="str">
        <f>VLOOKUP(TRIM(B88),BirthdateDraft!$A$1:$M$7865,3,FALSE)</f>
        <v>15/4</v>
      </c>
    </row>
    <row r="89" spans="1:15" s="99" customFormat="1" ht="12.75" customHeight="1">
      <c r="A89" s="266" t="str">
        <f t="shared" si="1"/>
        <v>End</v>
      </c>
      <c r="B89" s="123" t="s">
        <v>8887</v>
      </c>
      <c r="C89" s="123" t="s">
        <v>792</v>
      </c>
      <c r="D89" s="123" t="s">
        <v>168</v>
      </c>
      <c r="E89" s="115" t="s">
        <v>4306</v>
      </c>
      <c r="F89" s="115"/>
      <c r="G89" s="8">
        <v>0</v>
      </c>
      <c r="H89" s="8"/>
      <c r="I89" s="98"/>
      <c r="J89" s="98"/>
      <c r="K89" s="233"/>
      <c r="L89" s="233"/>
      <c r="M89" s="319" t="e">
        <f>VLOOKUP(TRIM(B89),'Team Rosters'!$B$1:$N$3777,2,FALSE)</f>
        <v>#N/A</v>
      </c>
      <c r="N89" s="334">
        <f>VLOOKUP(TRIM(B89),BirthdateDraft!$A$1:$M$5865,2,FALSE)</f>
        <v>35309</v>
      </c>
      <c r="O89" s="335" t="str">
        <f>VLOOKUP(TRIM(B89),BirthdateDraft!$A$1:$M$7865,3,FALSE)</f>
        <v>FA</v>
      </c>
    </row>
    <row r="90" spans="1:15" s="99" customFormat="1" ht="12.75" customHeight="1">
      <c r="A90" s="266" t="str">
        <f t="shared" si="1"/>
        <v>DT $ End $</v>
      </c>
      <c r="B90" s="266" t="s">
        <v>3945</v>
      </c>
      <c r="C90" s="464" t="s">
        <v>806</v>
      </c>
      <c r="D90" s="464" t="s">
        <v>11967</v>
      </c>
      <c r="E90" t="s">
        <v>4306</v>
      </c>
      <c r="F90" t="s">
        <v>4306</v>
      </c>
      <c r="G90">
        <v>0</v>
      </c>
      <c r="H90"/>
      <c r="I90" s="8"/>
      <c r="J90" s="8"/>
      <c r="K90" s="114"/>
      <c r="L90" s="233"/>
      <c r="M90" s="319" t="e">
        <f>VLOOKUP(TRIM(B90),'Team Rosters'!$B$1:$N$3777,2,FALSE)</f>
        <v>#N/A</v>
      </c>
      <c r="N90" s="334">
        <f>VLOOKUP(TRIM(B90),BirthdateDraft!$A$1:$M$6865,2,FALSE)</f>
        <v>33450</v>
      </c>
      <c r="O90" s="335" t="str">
        <f>VLOOKUP(TRIM(B90),BirthdateDraft!$A$1:$M$7865,3,FALSE)</f>
        <v>13/4</v>
      </c>
    </row>
    <row r="91" spans="1:15" s="99" customFormat="1" ht="12.75" customHeight="1">
      <c r="A91" s="266" t="str">
        <f t="shared" si="1"/>
        <v>Punt</v>
      </c>
      <c r="B91" s="123" t="s">
        <v>9974</v>
      </c>
      <c r="C91" s="123" t="s">
        <v>793</v>
      </c>
      <c r="D91" s="114" t="s">
        <v>196</v>
      </c>
      <c r="E91" s="98"/>
      <c r="F91" s="98"/>
      <c r="G91" s="98"/>
      <c r="H91" s="98"/>
      <c r="I91" s="98"/>
      <c r="J91" s="98"/>
      <c r="K91" s="233"/>
      <c r="L91" s="233"/>
      <c r="M91" s="319" t="e">
        <f>VLOOKUP(TRIM(B91),'Team Rosters'!$B$1:$N$3777,2,FALSE)</f>
        <v>#N/A</v>
      </c>
      <c r="N91" s="334">
        <f>VLOOKUP(TRIM(B91),BirthdateDraft!$A$1:$M$5865,2,FALSE)</f>
        <v>36161</v>
      </c>
      <c r="O91" s="335" t="str">
        <f>VLOOKUP(TRIM(B91),BirthdateDraft!$A$1:$M$7865,3,FALSE)</f>
        <v>22/7</v>
      </c>
    </row>
    <row r="92" spans="1:15" s="99" customFormat="1" ht="12.75" customHeight="1">
      <c r="A92" s="266" t="str">
        <f t="shared" si="1"/>
        <v>T</v>
      </c>
      <c r="B92" s="123" t="s">
        <v>7976</v>
      </c>
      <c r="C92" s="123" t="s">
        <v>798</v>
      </c>
      <c r="D92" s="123" t="s">
        <v>2284</v>
      </c>
      <c r="E92" s="115" t="s">
        <v>4306</v>
      </c>
      <c r="F92" s="115"/>
      <c r="G92" s="8">
        <v>3</v>
      </c>
      <c r="H92" s="8"/>
      <c r="I92" s="98"/>
      <c r="J92" s="98"/>
      <c r="K92" s="233"/>
      <c r="L92" s="233"/>
      <c r="M92" s="319" t="e">
        <f>VLOOKUP(TRIM(B92),'Team Rosters'!$B$1:$N$3777,2,FALSE)</f>
        <v>#N/A</v>
      </c>
      <c r="N92" s="334">
        <f>VLOOKUP(TRIM(B92),BirthdateDraft!$A$1:$M$5865,2,FALSE)</f>
        <v>35490</v>
      </c>
      <c r="O92" s="335" t="str">
        <f>VLOOKUP(TRIM(B92),BirthdateDraft!$A$1:$M$7865,3,FALSE)</f>
        <v>19/FA</v>
      </c>
    </row>
    <row r="93" spans="1:15" s="99" customFormat="1" ht="12.75" customHeight="1">
      <c r="A93" s="266" t="str">
        <f t="shared" si="1"/>
        <v>G C</v>
      </c>
      <c r="B93" s="123" t="s">
        <v>11079</v>
      </c>
      <c r="C93" s="123" t="s">
        <v>3414</v>
      </c>
      <c r="D93" s="123" t="s">
        <v>816</v>
      </c>
      <c r="E93"/>
      <c r="F93"/>
      <c r="G93"/>
      <c r="H93"/>
      <c r="I93" s="8">
        <v>0</v>
      </c>
      <c r="J93" s="8">
        <v>0</v>
      </c>
      <c r="K93" s="114">
        <v>0</v>
      </c>
      <c r="L93" s="233"/>
      <c r="M93" s="319" t="e">
        <f>VLOOKUP(TRIM(B93),'Team Rosters'!$B$1:$N$3777,2,FALSE)</f>
        <v>#N/A</v>
      </c>
      <c r="N93" s="334">
        <f>VLOOKUP(TRIM(B93),BirthdateDraft!$A$1:$M$5865,2,FALSE)</f>
        <v>36459</v>
      </c>
      <c r="O93" s="335" t="str">
        <f>VLOOKUP(TRIM(B93),BirthdateDraft!$A$1:$M$7865,3,FALSE)</f>
        <v>23.FA</v>
      </c>
    </row>
    <row r="94" spans="1:15" s="99" customFormat="1" ht="12.75" customHeight="1">
      <c r="A94" s="266" t="str">
        <f t="shared" si="1"/>
        <v>G @ TE</v>
      </c>
      <c r="B94" s="266" t="s">
        <v>5187</v>
      </c>
      <c r="C94" s="464" t="s">
        <v>90</v>
      </c>
      <c r="D94" s="464" t="s">
        <v>11921</v>
      </c>
      <c r="E94" t="s">
        <v>9317</v>
      </c>
      <c r="F94" t="s">
        <v>4302</v>
      </c>
      <c r="G94" t="s">
        <v>4302</v>
      </c>
      <c r="H94" t="s">
        <v>4302</v>
      </c>
      <c r="I94" s="8">
        <v>0</v>
      </c>
      <c r="J94" s="8" t="s">
        <v>4302</v>
      </c>
      <c r="K94" s="114">
        <v>0</v>
      </c>
      <c r="L94" s="233"/>
      <c r="M94" s="319" t="e">
        <f>VLOOKUP(TRIM(B94),'Team Rosters'!$B$1:$N$3777,2,FALSE)</f>
        <v>#N/A</v>
      </c>
      <c r="N94" s="334">
        <f>VLOOKUP(TRIM(B94),BirthdateDraft!$A$1:$M$6865,2,FALSE)</f>
        <v>33727</v>
      </c>
      <c r="O94" s="335" t="str">
        <f>VLOOKUP(TRIM(B94),BirthdateDraft!$A$1:$M$7865,3,FALSE)</f>
        <v>15/4</v>
      </c>
    </row>
    <row r="95" spans="1:15" s="99" customFormat="1" ht="12.75" customHeight="1">
      <c r="A95" s="266" t="str">
        <f t="shared" si="1"/>
        <v>TE BB</v>
      </c>
      <c r="B95" s="123" t="s">
        <v>2838</v>
      </c>
      <c r="C95" s="123" t="s">
        <v>791</v>
      </c>
      <c r="D95" s="123" t="s">
        <v>810</v>
      </c>
      <c r="E95"/>
      <c r="F95"/>
      <c r="G95"/>
      <c r="H95"/>
      <c r="I95" s="8">
        <v>0</v>
      </c>
      <c r="J95" s="8"/>
      <c r="K95" s="114">
        <v>0</v>
      </c>
      <c r="L95" s="114" t="s">
        <v>9317</v>
      </c>
      <c r="M95" s="319" t="e">
        <f>VLOOKUP(TRIM(B95),'Team Rosters'!$B$1:$N$3777,2,FALSE)</f>
        <v>#N/A</v>
      </c>
      <c r="N95" s="334">
        <f>VLOOKUP(TRIM(B95),BirthdateDraft!$A$1:$M$5865,2,FALSE)</f>
        <v>31740</v>
      </c>
      <c r="O95" s="335" t="str">
        <f>VLOOKUP(TRIM(B95),BirthdateDraft!$A$1:$M$7865,3,FALSE)</f>
        <v>10/3</v>
      </c>
    </row>
    <row r="96" spans="1:15" s="99" customFormat="1" ht="12.75" customHeight="1">
      <c r="A96" s="266" t="str">
        <f t="shared" si="1"/>
        <v>G</v>
      </c>
      <c r="B96" s="123" t="s">
        <v>5150</v>
      </c>
      <c r="C96" s="123" t="s">
        <v>8191</v>
      </c>
      <c r="D96" s="123" t="s">
        <v>3166</v>
      </c>
      <c r="E96"/>
      <c r="F96"/>
      <c r="G96"/>
      <c r="H96"/>
      <c r="I96" s="8">
        <v>0</v>
      </c>
      <c r="J96" s="8"/>
      <c r="K96" s="114">
        <v>0</v>
      </c>
      <c r="L96" s="233"/>
      <c r="M96" s="319" t="e">
        <f>VLOOKUP(TRIM(B96),'Team Rosters'!$B$1:$N$3777,2,FALSE)</f>
        <v>#N/A</v>
      </c>
      <c r="N96" s="334">
        <f>VLOOKUP(TRIM(B96),BirthdateDraft!$A$1:$M$5865,2,FALSE)</f>
        <v>33462</v>
      </c>
      <c r="O96" s="335" t="str">
        <f>VLOOKUP(TRIM(B96),BirthdateDraft!$A$1:$M$7865,3,FALSE)</f>
        <v>15/3</v>
      </c>
    </row>
    <row r="97" spans="1:15" s="99" customFormat="1" ht="12.75" customHeight="1">
      <c r="A97" s="266" t="str">
        <f t="shared" si="1"/>
        <v>QB</v>
      </c>
      <c r="B97" s="123" t="s">
        <v>11094</v>
      </c>
      <c r="C97" s="123" t="s">
        <v>2798</v>
      </c>
      <c r="D97" s="266" t="s">
        <v>1861</v>
      </c>
      <c r="E97" s="98"/>
      <c r="F97" s="98"/>
      <c r="G97" s="98"/>
      <c r="H97" s="98"/>
      <c r="I97" s="98"/>
      <c r="J97" s="98"/>
      <c r="K97" s="233"/>
      <c r="L97" s="233"/>
      <c r="M97" s="319" t="e">
        <f>VLOOKUP(TRIM(B97),'Team Rosters'!$B$1:$N$3777,2,FALSE)</f>
        <v>#N/A</v>
      </c>
      <c r="N97" s="334">
        <f>VLOOKUP(TRIM(B97),BirthdateDraft!$A$1:$M$5865,2,FALSE)</f>
        <v>35878</v>
      </c>
      <c r="O97" s="335">
        <f>VLOOKUP(TRIM(B97),BirthdateDraft!$A$1:$M$7865,3,FALSE)</f>
        <v>23.5</v>
      </c>
    </row>
    <row r="98" spans="1:15" s="99" customFormat="1" ht="12.75" customHeight="1">
      <c r="A98" s="266" t="str">
        <f t="shared" si="1"/>
        <v>T</v>
      </c>
      <c r="B98" s="123" t="s">
        <v>8082</v>
      </c>
      <c r="C98" s="123" t="s">
        <v>796</v>
      </c>
      <c r="D98" s="123" t="s">
        <v>2284</v>
      </c>
      <c r="E98"/>
      <c r="F98"/>
      <c r="G98"/>
      <c r="H98"/>
      <c r="I98" s="8">
        <v>0</v>
      </c>
      <c r="J98" s="8"/>
      <c r="K98" s="114">
        <v>0</v>
      </c>
      <c r="L98" s="233"/>
      <c r="M98" s="319" t="e">
        <f>VLOOKUP(TRIM(B98),'Team Rosters'!$B$1:$N$3777,2,FALSE)</f>
        <v>#N/A</v>
      </c>
      <c r="N98" s="334">
        <f>VLOOKUP(TRIM(B98),BirthdateDraft!$A$1:$M$5865,2,FALSE)</f>
        <v>35094</v>
      </c>
      <c r="O98" s="335" t="str">
        <f>VLOOKUP(TRIM(B98),BirthdateDraft!$A$1:$M$7865,3,FALSE)</f>
        <v>20/7</v>
      </c>
    </row>
    <row r="99" spans="1:15" s="99" customFormat="1" ht="12.75" customHeight="1">
      <c r="A99" s="266" t="str">
        <f t="shared" si="1"/>
        <v>OLB</v>
      </c>
      <c r="B99" s="123" t="s">
        <v>11097</v>
      </c>
      <c r="C99" s="123" t="s">
        <v>5390</v>
      </c>
      <c r="D99" s="123" t="s">
        <v>1374</v>
      </c>
      <c r="E99" s="115" t="s">
        <v>4299</v>
      </c>
      <c r="F99" s="115"/>
      <c r="G99" s="8">
        <v>0</v>
      </c>
      <c r="H99" s="8"/>
      <c r="I99" s="98"/>
      <c r="J99" s="98"/>
      <c r="K99" s="233"/>
      <c r="L99" s="233"/>
      <c r="M99" s="319" t="e">
        <f>VLOOKUP(TRIM(B99),'Team Rosters'!$B$1:$N$3777,2,FALSE)</f>
        <v>#N/A</v>
      </c>
      <c r="N99" s="334">
        <f>VLOOKUP(TRIM(B99),BirthdateDraft!$A$1:$M$5865,2,FALSE)</f>
        <v>36621</v>
      </c>
      <c r="O99" s="335">
        <f>VLOOKUP(TRIM(B99),BirthdateDraft!$A$1:$M$7865,3,FALSE)</f>
        <v>23.5</v>
      </c>
    </row>
    <row r="100" spans="1:15" s="99" customFormat="1" ht="12.75" customHeight="1">
      <c r="A100" s="266" t="str">
        <f t="shared" si="1"/>
        <v>T G TE</v>
      </c>
      <c r="B100" s="123" t="s">
        <v>9103</v>
      </c>
      <c r="C100" s="123" t="s">
        <v>805</v>
      </c>
      <c r="D100" s="123" t="s">
        <v>3882</v>
      </c>
      <c r="E100"/>
      <c r="F100"/>
      <c r="G100"/>
      <c r="H100"/>
      <c r="I100" s="8">
        <v>0</v>
      </c>
      <c r="J100" s="8"/>
      <c r="K100" s="114">
        <v>0</v>
      </c>
      <c r="L100" s="114" t="s">
        <v>9317</v>
      </c>
      <c r="M100" s="319" t="e">
        <f>VLOOKUP(TRIM(B100),'Team Rosters'!$B$1:$N$3777,2,FALSE)</f>
        <v>#N/A</v>
      </c>
      <c r="N100" s="334">
        <f>VLOOKUP(TRIM(B100),BirthdateDraft!$A$1:$M$5865,2,FALSE)</f>
        <v>35065</v>
      </c>
      <c r="O100" s="335">
        <f>VLOOKUP(TRIM(B100),BirthdateDraft!$A$1:$M$7865,3,FALSE)</f>
        <v>0</v>
      </c>
    </row>
    <row r="101" spans="1:15" s="99" customFormat="1" ht="12.75" customHeight="1">
      <c r="A101" s="266" t="str">
        <f t="shared" si="1"/>
        <v>LB</v>
      </c>
      <c r="B101" s="123" t="s">
        <v>8985</v>
      </c>
      <c r="C101" s="123" t="s">
        <v>800</v>
      </c>
      <c r="D101" s="123" t="s">
        <v>2407</v>
      </c>
      <c r="E101" s="115" t="s">
        <v>4299</v>
      </c>
      <c r="F101" s="115"/>
      <c r="G101" s="8">
        <v>0</v>
      </c>
      <c r="H101" s="8"/>
      <c r="I101" s="98"/>
      <c r="J101" s="98"/>
      <c r="K101" s="233"/>
      <c r="L101" s="233"/>
      <c r="M101" s="319" t="e">
        <f>VLOOKUP(TRIM(B101),'Team Rosters'!$B$1:$N$3777,2,FALSE)</f>
        <v>#N/A</v>
      </c>
      <c r="N101" s="334">
        <f>VLOOKUP(TRIM(B101),BirthdateDraft!$A$1:$M$5865,2,FALSE)</f>
        <v>35765</v>
      </c>
      <c r="O101" s="335" t="str">
        <f>VLOOKUP(TRIM(B101),BirthdateDraft!$A$1:$M$7865,3,FALSE)</f>
        <v>FA</v>
      </c>
    </row>
    <row r="102" spans="1:15" s="99" customFormat="1" ht="12.75" customHeight="1">
      <c r="A102" s="266" t="str">
        <f t="shared" si="1"/>
        <v>T End</v>
      </c>
      <c r="B102" s="123" t="s">
        <v>7127</v>
      </c>
      <c r="C102" s="123" t="s">
        <v>808</v>
      </c>
      <c r="D102" s="123" t="s">
        <v>9318</v>
      </c>
      <c r="E102" s="115" t="s">
        <v>4306</v>
      </c>
      <c r="F102" s="115" t="s">
        <v>4306</v>
      </c>
      <c r="G102" s="8">
        <v>2</v>
      </c>
      <c r="H102" s="8"/>
      <c r="I102" s="98"/>
      <c r="J102" s="98"/>
      <c r="K102" s="233"/>
      <c r="L102" s="233"/>
      <c r="M102" s="319" t="e">
        <f>VLOOKUP(TRIM(B102),'Team Rosters'!$B$1:$N$3777,2,FALSE)</f>
        <v>#N/A</v>
      </c>
      <c r="N102" s="334">
        <f>VLOOKUP(TRIM(B102),BirthdateDraft!$A$1:$M$5865,2,FALSE)</f>
        <v>35281</v>
      </c>
      <c r="O102" s="335" t="str">
        <f>VLOOKUP(TRIM(B102),BirthdateDraft!$A$1:$M$7865,3,FALSE)</f>
        <v>19/FA</v>
      </c>
    </row>
    <row r="103" spans="1:15" s="99" customFormat="1" ht="12.75" customHeight="1">
      <c r="A103" s="266" t="str">
        <f t="shared" si="1"/>
        <v>HB</v>
      </c>
      <c r="B103" s="123" t="s">
        <v>9900</v>
      </c>
      <c r="C103" s="123" t="s">
        <v>785</v>
      </c>
      <c r="D103" s="123" t="s">
        <v>3484</v>
      </c>
      <c r="E103"/>
      <c r="F103"/>
      <c r="G103"/>
      <c r="H103"/>
      <c r="I103" s="8">
        <v>0</v>
      </c>
      <c r="J103" s="8"/>
      <c r="K103" s="114">
        <v>0</v>
      </c>
      <c r="L103" s="114" t="s">
        <v>2320</v>
      </c>
      <c r="M103" s="319" t="e">
        <f>VLOOKUP(TRIM(B103),'Team Rosters'!$B$1:$N$3777,2,FALSE)</f>
        <v>#N/A</v>
      </c>
      <c r="N103" s="334">
        <f>VLOOKUP(TRIM(B103),BirthdateDraft!$A$1:$M$5865,2,FALSE)</f>
        <v>36847</v>
      </c>
      <c r="O103" s="335" t="str">
        <f>VLOOKUP(TRIM(B103),BirthdateDraft!$A$1:$M$7865,3,FALSE)</f>
        <v>22/6</v>
      </c>
    </row>
    <row r="104" spans="1:15" s="99" customFormat="1" ht="12.75" customHeight="1">
      <c r="A104" s="266" t="str">
        <f t="shared" si="1"/>
        <v>C</v>
      </c>
      <c r="B104" s="123" t="s">
        <v>4609</v>
      </c>
      <c r="C104" s="123" t="s">
        <v>1634</v>
      </c>
      <c r="D104" s="123" t="s">
        <v>2320</v>
      </c>
      <c r="E104"/>
      <c r="F104"/>
      <c r="G104"/>
      <c r="H104"/>
      <c r="I104" s="8">
        <v>0</v>
      </c>
      <c r="J104" s="8"/>
      <c r="K104" s="114">
        <v>0</v>
      </c>
      <c r="L104" s="233"/>
      <c r="M104" s="319" t="e">
        <f>VLOOKUP(TRIM(B104),'Team Rosters'!$B$1:$N$3777,2,FALSE)</f>
        <v>#N/A</v>
      </c>
      <c r="N104" s="334">
        <f>VLOOKUP(TRIM(B104),BirthdateDraft!$A$1:$M$5865,2,FALSE)</f>
        <v>33475</v>
      </c>
      <c r="O104" s="335" t="str">
        <f>VLOOKUP(TRIM(B104),BirthdateDraft!$A$1:$M$7865,3,FALSE)</f>
        <v>14/FA</v>
      </c>
    </row>
    <row r="105" spans="1:15" s="99" customFormat="1" ht="12.75" customHeight="1">
      <c r="A105" s="266" t="str">
        <f t="shared" si="1"/>
        <v>LB SS</v>
      </c>
      <c r="B105" s="123" t="s">
        <v>6565</v>
      </c>
      <c r="C105" s="123" t="s">
        <v>796</v>
      </c>
      <c r="D105" s="123" t="s">
        <v>11385</v>
      </c>
      <c r="E105" s="115" t="s">
        <v>4299</v>
      </c>
      <c r="F105" s="115" t="s">
        <v>4299</v>
      </c>
      <c r="G105" s="8">
        <v>3</v>
      </c>
      <c r="H105" s="8"/>
      <c r="I105" s="98"/>
      <c r="J105" s="98"/>
      <c r="K105" s="233"/>
      <c r="L105" s="233"/>
      <c r="M105" s="319" t="e">
        <f>VLOOKUP(TRIM(B105),'Team Rosters'!$B$1:$N$3777,2,FALSE)</f>
        <v>#N/A</v>
      </c>
      <c r="N105" s="334">
        <f>VLOOKUP(TRIM(B105),BirthdateDraft!$A$1:$M$5865,2,FALSE)</f>
        <v>35538</v>
      </c>
      <c r="O105" s="335" t="str">
        <f>VLOOKUP(TRIM(B105),BirthdateDraft!$A$1:$M$7865,3,FALSE)</f>
        <v>18/3</v>
      </c>
    </row>
    <row r="106" spans="1:15" s="99" customFormat="1" ht="12.75" customHeight="1">
      <c r="A106" s="266" t="str">
        <f t="shared" si="1"/>
        <v>PK</v>
      </c>
      <c r="B106" s="123" t="s">
        <v>11396</v>
      </c>
      <c r="C106" s="123" t="s">
        <v>5390</v>
      </c>
      <c r="D106" s="123" t="s">
        <v>190</v>
      </c>
      <c r="E106" s="98"/>
      <c r="F106" s="98"/>
      <c r="G106" s="98"/>
      <c r="H106" s="98"/>
      <c r="I106" s="98"/>
      <c r="J106" s="98"/>
      <c r="K106" s="233"/>
      <c r="L106" s="233"/>
      <c r="M106" s="319" t="e">
        <f>VLOOKUP(TRIM(B106),'Team Rosters'!$B$1:$N$3777,2,FALSE)</f>
        <v>#N/A</v>
      </c>
      <c r="N106" s="334" t="e">
        <f>VLOOKUP(TRIM(B106),BirthdateDraft!$A$1:$M$5865,2,FALSE)</f>
        <v>#N/A</v>
      </c>
      <c r="O106" s="335" t="e">
        <f>VLOOKUP(TRIM(B106),BirthdateDraft!$A$1:$M$7865,3,FALSE)</f>
        <v>#N/A</v>
      </c>
    </row>
    <row r="107" spans="1:15" s="99" customFormat="1" ht="12.75" customHeight="1">
      <c r="A107" s="266" t="str">
        <f t="shared" si="1"/>
        <v>DB</v>
      </c>
      <c r="B107" s="123" t="s">
        <v>11101</v>
      </c>
      <c r="C107" s="123" t="s">
        <v>90</v>
      </c>
      <c r="D107" s="123" t="s">
        <v>3026</v>
      </c>
      <c r="E107" s="115" t="s">
        <v>4297</v>
      </c>
      <c r="F107" s="115"/>
      <c r="G107" s="8"/>
      <c r="H107" s="8"/>
      <c r="I107" s="98"/>
      <c r="J107" s="98"/>
      <c r="K107" s="233"/>
      <c r="L107" s="233"/>
      <c r="M107" s="319" t="e">
        <f>VLOOKUP(TRIM(B107),'Team Rosters'!$B$1:$N$3777,2,FALSE)</f>
        <v>#N/A</v>
      </c>
      <c r="N107" s="334">
        <f>VLOOKUP(TRIM(B107),BirthdateDraft!$A$1:$M$5865,2,FALSE)</f>
        <v>36739</v>
      </c>
      <c r="O107" s="335">
        <f>VLOOKUP(TRIM(B107),BirthdateDraft!$A$1:$M$7865,3,FALSE)</f>
        <v>23.6</v>
      </c>
    </row>
    <row r="108" spans="1:15" s="99" customFormat="1" ht="12.75" customHeight="1">
      <c r="A108" s="266" t="str">
        <f t="shared" si="1"/>
        <v>DB</v>
      </c>
      <c r="B108" s="123" t="s">
        <v>11102</v>
      </c>
      <c r="C108" s="123" t="s">
        <v>806</v>
      </c>
      <c r="D108" s="123" t="s">
        <v>3026</v>
      </c>
      <c r="E108" s="115" t="s">
        <v>4299</v>
      </c>
      <c r="F108" s="115"/>
      <c r="G108" s="8"/>
      <c r="H108" s="8"/>
      <c r="I108" s="98"/>
      <c r="J108" s="98"/>
      <c r="K108" s="233"/>
      <c r="L108" s="233"/>
      <c r="M108" s="319" t="e">
        <f>VLOOKUP(TRIM(B108),'Team Rosters'!$B$1:$N$3777,2,FALSE)</f>
        <v>#N/A</v>
      </c>
      <c r="N108" s="334">
        <f>VLOOKUP(TRIM(B108),BirthdateDraft!$A$1:$M$5865,2,FALSE)</f>
        <v>36274</v>
      </c>
      <c r="O108" s="335">
        <f>VLOOKUP(TRIM(B108),BirthdateDraft!$A$1:$M$7865,3,FALSE)</f>
        <v>23.6</v>
      </c>
    </row>
    <row r="109" spans="1:15" s="99" customFormat="1" ht="12.75" customHeight="1">
      <c r="A109" s="266" t="str">
        <f t="shared" si="1"/>
        <v>End OLB</v>
      </c>
      <c r="B109" s="123" t="s">
        <v>6510</v>
      </c>
      <c r="C109" s="123" t="s">
        <v>797</v>
      </c>
      <c r="D109" s="123" t="s">
        <v>95</v>
      </c>
      <c r="E109" s="115" t="s">
        <v>4306</v>
      </c>
      <c r="F109" s="115" t="s">
        <v>4299</v>
      </c>
      <c r="G109" s="8">
        <v>2</v>
      </c>
      <c r="H109" s="8"/>
      <c r="I109" s="98"/>
      <c r="J109" s="98"/>
      <c r="K109" s="233"/>
      <c r="L109" s="233"/>
      <c r="M109" s="319" t="e">
        <f>VLOOKUP(TRIM(B109),'Team Rosters'!$B$1:$N$3777,2,FALSE)</f>
        <v>#N/A</v>
      </c>
      <c r="N109" s="334">
        <f>VLOOKUP(TRIM(B109),BirthdateDraft!$A$1:$M$5865,2,FALSE)</f>
        <v>34319</v>
      </c>
      <c r="O109" s="335" t="str">
        <f>VLOOKUP(TRIM(B109),BirthdateDraft!$A$1:$M$7865,3,FALSE)</f>
        <v>18/4</v>
      </c>
    </row>
    <row r="110" spans="1:15" s="99" customFormat="1" ht="12.75" customHeight="1">
      <c r="A110" s="266" t="str">
        <f t="shared" si="1"/>
        <v>T</v>
      </c>
      <c r="B110" s="123" t="s">
        <v>9111</v>
      </c>
      <c r="C110" s="123" t="s">
        <v>85</v>
      </c>
      <c r="D110" s="123" t="s">
        <v>2284</v>
      </c>
      <c r="E110"/>
      <c r="F110"/>
      <c r="G110"/>
      <c r="H110"/>
      <c r="I110" s="8">
        <v>0</v>
      </c>
      <c r="J110" s="8"/>
      <c r="K110" s="114">
        <v>0</v>
      </c>
      <c r="L110" s="233"/>
      <c r="M110" s="319" t="e">
        <f>VLOOKUP(TRIM(B110),'Team Rosters'!$B$1:$N$3777,2,FALSE)</f>
        <v>#N/A</v>
      </c>
      <c r="N110" s="334">
        <f>VLOOKUP(TRIM(B110),BirthdateDraft!$A$1:$M$5865,2,FALSE)</f>
        <v>35370</v>
      </c>
      <c r="O110" s="335" t="str">
        <f>VLOOKUP(TRIM(B110),BirthdateDraft!$A$1:$M$7865,3,FALSE)</f>
        <v>FA</v>
      </c>
    </row>
    <row r="111" spans="1:15" s="99" customFormat="1" ht="12.75" customHeight="1">
      <c r="A111" s="266" t="str">
        <f t="shared" si="1"/>
        <v>Punt</v>
      </c>
      <c r="B111" s="123" t="s">
        <v>11104</v>
      </c>
      <c r="C111" s="123" t="s">
        <v>791</v>
      </c>
      <c r="D111" s="114" t="s">
        <v>196</v>
      </c>
      <c r="E111" s="98"/>
      <c r="F111" s="98"/>
      <c r="G111" s="98"/>
      <c r="H111" s="98"/>
      <c r="I111" s="98"/>
      <c r="J111" s="98"/>
      <c r="K111" s="233"/>
      <c r="L111" s="233"/>
      <c r="M111" s="319" t="e">
        <f>VLOOKUP(TRIM(B111),'Team Rosters'!$B$1:$N$3777,2,FALSE)</f>
        <v>#N/A</v>
      </c>
      <c r="N111" s="334">
        <f>VLOOKUP(TRIM(B111),BirthdateDraft!$A$1:$M$5865,2,FALSE)</f>
        <v>34146</v>
      </c>
      <c r="O111" s="335" t="str">
        <f>VLOOKUP(TRIM(B111),BirthdateDraft!$A$1:$M$7865,3,FALSE)</f>
        <v>23.FA</v>
      </c>
    </row>
    <row r="112" spans="1:15" s="99" customFormat="1" ht="12.75" customHeight="1">
      <c r="A112" s="266" t="str">
        <f t="shared" si="1"/>
        <v>S</v>
      </c>
      <c r="B112" s="123" t="s">
        <v>11105</v>
      </c>
      <c r="C112" s="123" t="s">
        <v>792</v>
      </c>
      <c r="D112" s="123" t="s">
        <v>2840</v>
      </c>
      <c r="E112" s="115" t="s">
        <v>4297</v>
      </c>
      <c r="F112" s="115"/>
      <c r="G112" s="8"/>
      <c r="H112" s="8"/>
      <c r="I112" s="98"/>
      <c r="J112" s="98"/>
      <c r="K112" s="233"/>
      <c r="L112" s="233"/>
      <c r="M112" s="319" t="e">
        <f>VLOOKUP(TRIM(B112),'Team Rosters'!$B$1:$N$3777,2,FALSE)</f>
        <v>#N/A</v>
      </c>
      <c r="N112" s="334">
        <f>VLOOKUP(TRIM(B112),BirthdateDraft!$A$1:$M$5865,2,FALSE)</f>
        <v>36682</v>
      </c>
      <c r="O112" s="335">
        <f>VLOOKUP(TRIM(B112),BirthdateDraft!$A$1:$M$7865,3,FALSE)</f>
        <v>23.7</v>
      </c>
    </row>
    <row r="113" spans="1:15" s="99" customFormat="1" ht="12.75" customHeight="1">
      <c r="A113" s="266" t="str">
        <f t="shared" si="1"/>
        <v>T End</v>
      </c>
      <c r="B113" s="123" t="s">
        <v>10033</v>
      </c>
      <c r="C113" s="123" t="s">
        <v>808</v>
      </c>
      <c r="D113" s="123" t="s">
        <v>9318</v>
      </c>
      <c r="E113" s="115" t="s">
        <v>4306</v>
      </c>
      <c r="F113" s="115" t="s">
        <v>4306</v>
      </c>
      <c r="G113" s="8">
        <v>0</v>
      </c>
      <c r="H113" s="8"/>
      <c r="I113" s="98"/>
      <c r="J113" s="98"/>
      <c r="K113" s="233"/>
      <c r="L113" s="233"/>
      <c r="M113" s="319" t="e">
        <f>VLOOKUP(TRIM(B113),'Team Rosters'!$B$1:$N$3777,2,FALSE)</f>
        <v>#N/A</v>
      </c>
      <c r="N113" s="334">
        <f>VLOOKUP(TRIM(B113),BirthdateDraft!$A$1:$M$5865,2,FALSE)</f>
        <v>36281</v>
      </c>
      <c r="O113" s="335" t="str">
        <f>VLOOKUP(TRIM(B113),BirthdateDraft!$A$1:$M$7865,3,FALSE)</f>
        <v>22/6</v>
      </c>
    </row>
    <row r="114" spans="1:15" s="99" customFormat="1" ht="12.75" customHeight="1">
      <c r="A114" s="266" t="str">
        <f t="shared" si="1"/>
        <v>End</v>
      </c>
      <c r="B114" s="123" t="s">
        <v>11108</v>
      </c>
      <c r="C114" s="123" t="s">
        <v>800</v>
      </c>
      <c r="D114" s="123" t="s">
        <v>168</v>
      </c>
      <c r="E114" s="115" t="s">
        <v>4306</v>
      </c>
      <c r="F114" s="115"/>
      <c r="G114" s="8">
        <v>2</v>
      </c>
      <c r="H114" s="8"/>
      <c r="I114" s="98"/>
      <c r="J114" s="98"/>
      <c r="K114" s="233"/>
      <c r="L114" s="233"/>
      <c r="M114" s="319" t="e">
        <f>VLOOKUP(TRIM(B114),'Team Rosters'!$B$1:$N$3777,2,FALSE)</f>
        <v>#N/A</v>
      </c>
      <c r="N114" s="334">
        <f>VLOOKUP(TRIM(B114),BirthdateDraft!$A$1:$M$5865,2,FALSE)</f>
        <v>36187</v>
      </c>
      <c r="O114" s="335">
        <f>VLOOKUP(TRIM(B114),BirthdateDraft!$A$1:$M$7865,3,FALSE)</f>
        <v>23.5</v>
      </c>
    </row>
    <row r="115" spans="1:15" s="99" customFormat="1" ht="12.75" customHeight="1">
      <c r="A115" s="266" t="str">
        <f t="shared" si="1"/>
        <v>CB</v>
      </c>
      <c r="B115" s="123" t="s">
        <v>6566</v>
      </c>
      <c r="C115" s="123" t="s">
        <v>805</v>
      </c>
      <c r="D115" s="123" t="s">
        <v>3310</v>
      </c>
      <c r="E115" s="115" t="s">
        <v>4300</v>
      </c>
      <c r="F115" s="115"/>
      <c r="G115" s="8"/>
      <c r="H115" s="8"/>
      <c r="I115" s="98"/>
      <c r="J115" s="98"/>
      <c r="K115" s="233"/>
      <c r="L115" s="233"/>
      <c r="M115" s="319" t="e">
        <f>VLOOKUP(TRIM(B115),'Team Rosters'!$B$1:$N$3777,2,FALSE)</f>
        <v>#N/A</v>
      </c>
      <c r="N115" s="334">
        <f>VLOOKUP(TRIM(B115),BirthdateDraft!$A$1:$M$5865,2,FALSE)</f>
        <v>35129</v>
      </c>
      <c r="O115" s="335" t="str">
        <f>VLOOKUP(TRIM(B115),BirthdateDraft!$A$1:$M$7865,3,FALSE)</f>
        <v>18/FA</v>
      </c>
    </row>
    <row r="116" spans="1:15" s="99" customFormat="1" ht="12.75" customHeight="1">
      <c r="A116" s="266" t="str">
        <f t="shared" si="1"/>
        <v>End</v>
      </c>
      <c r="B116" s="123" t="s">
        <v>10208</v>
      </c>
      <c r="C116" s="123" t="s">
        <v>799</v>
      </c>
      <c r="D116" s="123" t="s">
        <v>168</v>
      </c>
      <c r="E116" s="115" t="s">
        <v>4306</v>
      </c>
      <c r="F116" s="115"/>
      <c r="G116" s="8">
        <v>3</v>
      </c>
      <c r="H116" s="8"/>
      <c r="I116" s="98"/>
      <c r="J116" s="98"/>
      <c r="K116" s="233"/>
      <c r="L116" s="233"/>
      <c r="M116" s="319" t="e">
        <f>VLOOKUP(TRIM(B116),'Team Rosters'!$B$1:$N$3777,2,FALSE)</f>
        <v>#N/A</v>
      </c>
      <c r="N116" s="334">
        <f>VLOOKUP(TRIM(B116),BirthdateDraft!$A$1:$M$5865,2,FALSE)</f>
        <v>35743</v>
      </c>
      <c r="O116" s="335" t="str">
        <f>VLOOKUP(TRIM(B116),BirthdateDraft!$A$1:$M$7865,3,FALSE)</f>
        <v>22/FA</v>
      </c>
    </row>
    <row r="117" spans="1:15" s="99" customFormat="1" ht="12.75" customHeight="1">
      <c r="A117" s="266" t="str">
        <f t="shared" si="1"/>
        <v>T TE</v>
      </c>
      <c r="B117" s="123" t="s">
        <v>8177</v>
      </c>
      <c r="C117" s="123" t="s">
        <v>8191</v>
      </c>
      <c r="D117" s="123" t="s">
        <v>87</v>
      </c>
      <c r="E117"/>
      <c r="F117"/>
      <c r="G117"/>
      <c r="H117"/>
      <c r="I117" s="8">
        <v>0</v>
      </c>
      <c r="J117" s="8">
        <v>4</v>
      </c>
      <c r="K117" s="114">
        <v>0</v>
      </c>
      <c r="L117" s="233" t="s">
        <v>9317</v>
      </c>
      <c r="M117" s="319" t="e">
        <f>VLOOKUP(TRIM(B117),'Team Rosters'!$B$1:$N$3777,2,FALSE)</f>
        <v>#N/A</v>
      </c>
      <c r="N117" s="334">
        <f>VLOOKUP(TRIM(B117),BirthdateDraft!$A$1:$M$5865,2,FALSE)</f>
        <v>35030</v>
      </c>
      <c r="O117" s="335" t="str">
        <f>VLOOKUP(TRIM(B117),BirthdateDraft!$A$1:$M$7865,3,FALSE)</f>
        <v>20/6</v>
      </c>
    </row>
    <row r="118" spans="1:15" s="99" customFormat="1" ht="12.75" customHeight="1">
      <c r="A118" s="266" t="str">
        <f t="shared" si="1"/>
        <v>TE BB</v>
      </c>
      <c r="B118" s="123" t="s">
        <v>11111</v>
      </c>
      <c r="C118" s="123" t="s">
        <v>790</v>
      </c>
      <c r="D118" s="123" t="s">
        <v>810</v>
      </c>
      <c r="E118"/>
      <c r="F118"/>
      <c r="G118"/>
      <c r="H118"/>
      <c r="I118" s="8">
        <v>4</v>
      </c>
      <c r="J118" s="8"/>
      <c r="K118" s="114">
        <v>0</v>
      </c>
      <c r="L118" s="114" t="s">
        <v>9316</v>
      </c>
      <c r="M118" s="319" t="str">
        <f>VLOOKUP(TRIM(B118),'Team Rosters'!$B$1:$N$3777,2,FALSE)</f>
        <v>DRA</v>
      </c>
      <c r="N118" s="334">
        <f>VLOOKUP(TRIM(B118),BirthdateDraft!$A$1:$M$5865,2,FALSE)</f>
        <v>36826</v>
      </c>
      <c r="O118" s="335">
        <f>VLOOKUP(TRIM(B118),BirthdateDraft!$A$1:$M$7865,3,FALSE)</f>
        <v>23.6</v>
      </c>
    </row>
    <row r="119" spans="1:15" s="99" customFormat="1" ht="12.75" customHeight="1">
      <c r="A119" s="266" t="str">
        <f t="shared" si="1"/>
        <v>TE BB</v>
      </c>
      <c r="B119" s="123" t="s">
        <v>11112</v>
      </c>
      <c r="C119" s="123" t="s">
        <v>1634</v>
      </c>
      <c r="D119" s="123" t="s">
        <v>810</v>
      </c>
      <c r="E119"/>
      <c r="F119"/>
      <c r="G119"/>
      <c r="H119"/>
      <c r="I119" s="8">
        <v>4</v>
      </c>
      <c r="J119" s="8"/>
      <c r="K119" s="114">
        <v>0</v>
      </c>
      <c r="L119" s="114" t="s">
        <v>9316</v>
      </c>
      <c r="M119" s="319" t="e">
        <f>VLOOKUP(TRIM(B119),'Team Rosters'!$B$1:$N$3777,2,FALSE)</f>
        <v>#N/A</v>
      </c>
      <c r="N119" s="334">
        <f>VLOOKUP(TRIM(B119),BirthdateDraft!$A$1:$M$5865,2,FALSE)</f>
        <v>36716</v>
      </c>
      <c r="O119" s="335" t="str">
        <f>VLOOKUP(TRIM(B119),BirthdateDraft!$A$1:$M$7865,3,FALSE)</f>
        <v>23/FA</v>
      </c>
    </row>
    <row r="120" spans="1:15" s="99" customFormat="1" ht="12.75" customHeight="1">
      <c r="A120" s="266" t="str">
        <f t="shared" si="1"/>
        <v>DT $</v>
      </c>
      <c r="B120" s="266" t="s">
        <v>10209</v>
      </c>
      <c r="C120" s="464" t="s">
        <v>85</v>
      </c>
      <c r="D120" s="464" t="s">
        <v>11966</v>
      </c>
      <c r="E120" t="s">
        <v>4306</v>
      </c>
      <c r="F120" t="s">
        <v>4302</v>
      </c>
      <c r="G120">
        <v>2</v>
      </c>
      <c r="H120"/>
      <c r="I120" s="8"/>
      <c r="J120" s="8"/>
      <c r="K120" s="114"/>
      <c r="L120" s="233"/>
      <c r="M120" s="319" t="e">
        <f>VLOOKUP(TRIM(B120),'Team Rosters'!$B$1:$N$3777,2,FALSE)</f>
        <v>#N/A</v>
      </c>
      <c r="N120" s="334">
        <f>VLOOKUP(TRIM(B120),BirthdateDraft!$A$1:$M$6865,2,FALSE)</f>
        <v>36277</v>
      </c>
      <c r="O120" s="335" t="str">
        <f>VLOOKUP(TRIM(B120),BirthdateDraft!$A$1:$M$7865,3,FALSE)</f>
        <v>22/FA</v>
      </c>
    </row>
    <row r="121" spans="1:15" s="99" customFormat="1" ht="12.75" customHeight="1">
      <c r="A121" s="266" t="str">
        <f t="shared" si="1"/>
        <v>G</v>
      </c>
      <c r="B121" s="123" t="s">
        <v>10105</v>
      </c>
      <c r="C121" s="123" t="s">
        <v>792</v>
      </c>
      <c r="D121" s="123" t="s">
        <v>3166</v>
      </c>
      <c r="E121"/>
      <c r="F121"/>
      <c r="G121"/>
      <c r="H121"/>
      <c r="I121" s="8">
        <v>0</v>
      </c>
      <c r="J121" s="8"/>
      <c r="K121" s="114">
        <v>0</v>
      </c>
      <c r="L121" s="233"/>
      <c r="M121" s="319" t="e">
        <f>VLOOKUP(TRIM(B121),'Team Rosters'!$B$1:$N$3777,2,FALSE)</f>
        <v>#N/A</v>
      </c>
      <c r="N121" s="334">
        <f>VLOOKUP(TRIM(B121),BirthdateDraft!$A$1:$M$5865,2,FALSE)</f>
        <v>35853</v>
      </c>
      <c r="O121" s="335" t="str">
        <f>VLOOKUP(TRIM(B121),BirthdateDraft!$A$1:$M$7865,3,FALSE)</f>
        <v>20/5</v>
      </c>
    </row>
    <row r="122" spans="1:15" s="99" customFormat="1" ht="12.75" customHeight="1">
      <c r="A122" s="266" t="str">
        <f t="shared" si="1"/>
        <v>WR</v>
      </c>
      <c r="B122" s="266" t="s">
        <v>9038</v>
      </c>
      <c r="C122" s="464" t="s">
        <v>792</v>
      </c>
      <c r="D122" s="464" t="s">
        <v>4225</v>
      </c>
      <c r="E122" t="s">
        <v>9316</v>
      </c>
      <c r="F122"/>
      <c r="G122"/>
      <c r="H122"/>
      <c r="I122" s="8"/>
      <c r="J122" s="8"/>
      <c r="K122" s="114"/>
      <c r="L122" s="233"/>
      <c r="M122" s="319" t="e">
        <f>VLOOKUP(TRIM(B122),'Team Rosters'!$B$1:$N$3777,2,FALSE)</f>
        <v>#N/A</v>
      </c>
      <c r="N122" s="334">
        <f>VLOOKUP(TRIM(B122),BirthdateDraft!$A$1:$M$6865,2,FALSE)</f>
        <v>34700</v>
      </c>
      <c r="O122" s="335">
        <f>VLOOKUP(TRIM(B122),BirthdateDraft!$A$1:$M$7865,3,FALSE)</f>
        <v>0</v>
      </c>
    </row>
    <row r="123" spans="1:15" s="99" customFormat="1" ht="12.75" customHeight="1">
      <c r="A123" s="266" t="str">
        <f t="shared" si="1"/>
        <v>DB ^</v>
      </c>
      <c r="B123" s="266" t="s">
        <v>7966</v>
      </c>
      <c r="C123" s="464" t="s">
        <v>90</v>
      </c>
      <c r="D123" s="464" t="s">
        <v>11947</v>
      </c>
      <c r="E123" t="s">
        <v>4299</v>
      </c>
      <c r="F123"/>
      <c r="G123"/>
      <c r="H123"/>
      <c r="I123" s="8"/>
      <c r="J123" s="8"/>
      <c r="K123" s="114"/>
      <c r="L123" s="233"/>
      <c r="M123" s="319" t="e">
        <f>VLOOKUP(TRIM(B123),'Team Rosters'!$B$1:$N$3777,2,FALSE)</f>
        <v>#N/A</v>
      </c>
      <c r="N123" s="334">
        <f>VLOOKUP(TRIM(B123),BirthdateDraft!$A$1:$M$6865,2,FALSE)</f>
        <v>35969</v>
      </c>
      <c r="O123" s="335" t="str">
        <f>VLOOKUP(TRIM(B123),BirthdateDraft!$A$1:$M$7865,3,FALSE)</f>
        <v>20/4</v>
      </c>
    </row>
    <row r="124" spans="1:15" s="99" customFormat="1" ht="12.75" customHeight="1">
      <c r="A124" s="266" t="str">
        <f t="shared" si="1"/>
        <v>T</v>
      </c>
      <c r="B124" s="123" t="s">
        <v>6591</v>
      </c>
      <c r="C124" s="123" t="s">
        <v>3414</v>
      </c>
      <c r="D124" s="123" t="s">
        <v>2284</v>
      </c>
      <c r="E124" s="115" t="s">
        <v>4306</v>
      </c>
      <c r="F124" s="115"/>
      <c r="G124" s="8">
        <v>3</v>
      </c>
      <c r="H124" s="8"/>
      <c r="I124" s="98"/>
      <c r="J124" s="98"/>
      <c r="K124" s="233"/>
      <c r="L124" s="233"/>
      <c r="M124" s="319" t="e">
        <f>VLOOKUP(TRIM(B124),'Team Rosters'!$B$1:$N$3777,2,FALSE)</f>
        <v>#N/A</v>
      </c>
      <c r="N124" s="334">
        <f>VLOOKUP(TRIM(B124),BirthdateDraft!$A$1:$M$5865,2,FALSE)</f>
        <v>35089</v>
      </c>
      <c r="O124" s="335" t="str">
        <f>VLOOKUP(TRIM(B124),BirthdateDraft!$A$1:$M$7865,3,FALSE)</f>
        <v>18/4</v>
      </c>
    </row>
    <row r="125" spans="1:15" s="99" customFormat="1" ht="12.75" customHeight="1">
      <c r="A125" s="266" t="str">
        <f t="shared" si="1"/>
        <v>T</v>
      </c>
      <c r="B125" s="123" t="s">
        <v>10212</v>
      </c>
      <c r="C125" s="123" t="s">
        <v>90</v>
      </c>
      <c r="D125" s="123" t="s">
        <v>2284</v>
      </c>
      <c r="E125" s="115" t="s">
        <v>4306</v>
      </c>
      <c r="F125" s="115"/>
      <c r="G125" s="8">
        <v>0</v>
      </c>
      <c r="H125" s="8"/>
      <c r="I125" s="98"/>
      <c r="J125" s="98"/>
      <c r="K125" s="233"/>
      <c r="L125" s="233"/>
      <c r="M125" s="319" t="e">
        <f>VLOOKUP(TRIM(B125),'Team Rosters'!$B$1:$N$3777,2,FALSE)</f>
        <v>#N/A</v>
      </c>
      <c r="N125" s="334">
        <f>VLOOKUP(TRIM(B125),BirthdateDraft!$A$1:$M$5865,2,FALSE)</f>
        <v>35728</v>
      </c>
      <c r="O125" s="335" t="str">
        <f>VLOOKUP(TRIM(B125),BirthdateDraft!$A$1:$M$7865,3,FALSE)</f>
        <v>22/FA</v>
      </c>
    </row>
    <row r="126" spans="1:15" s="99" customFormat="1" ht="12.75" customHeight="1">
      <c r="A126" s="266" t="str">
        <f t="shared" si="1"/>
        <v>End</v>
      </c>
      <c r="B126" s="123" t="s">
        <v>11117</v>
      </c>
      <c r="C126" s="123" t="s">
        <v>85</v>
      </c>
      <c r="D126" s="123" t="s">
        <v>168</v>
      </c>
      <c r="E126" s="115" t="s">
        <v>4306</v>
      </c>
      <c r="F126" s="115"/>
      <c r="G126" s="8">
        <v>0</v>
      </c>
      <c r="H126" s="8"/>
      <c r="I126" s="98"/>
      <c r="J126" s="98"/>
      <c r="K126" s="233"/>
      <c r="L126" s="233"/>
      <c r="M126" s="319" t="e">
        <f>VLOOKUP(TRIM(B126),'Team Rosters'!$B$1:$N$3777,2,FALSE)</f>
        <v>#N/A</v>
      </c>
      <c r="N126" s="334">
        <f>VLOOKUP(TRIM(B126),BirthdateDraft!$A$1:$M$5865,2,FALSE)</f>
        <v>36759</v>
      </c>
      <c r="O126" s="335">
        <f>VLOOKUP(TRIM(B126),BirthdateDraft!$A$1:$M$7865,3,FALSE)</f>
        <v>23.4</v>
      </c>
    </row>
    <row r="127" spans="1:15" s="99" customFormat="1" ht="12.75" customHeight="1">
      <c r="A127" s="266" t="str">
        <f t="shared" si="1"/>
        <v>T End</v>
      </c>
      <c r="B127" s="123" t="s">
        <v>8916</v>
      </c>
      <c r="C127" s="123" t="s">
        <v>790</v>
      </c>
      <c r="D127" s="123" t="s">
        <v>9318</v>
      </c>
      <c r="E127" s="115" t="s">
        <v>4306</v>
      </c>
      <c r="F127" s="115" t="s">
        <v>4306</v>
      </c>
      <c r="G127" s="8">
        <v>0</v>
      </c>
      <c r="H127" s="8"/>
      <c r="I127" s="98"/>
      <c r="J127" s="98"/>
      <c r="K127" s="233"/>
      <c r="L127" s="233"/>
      <c r="M127" s="319" t="e">
        <f>VLOOKUP(TRIM(B127),'Team Rosters'!$B$1:$N$3777,2,FALSE)</f>
        <v>#N/A</v>
      </c>
      <c r="N127" s="334">
        <f>VLOOKUP(TRIM(B127),BirthdateDraft!$A$1:$M$5865,2,FALSE)</f>
        <v>0</v>
      </c>
      <c r="O127" s="335" t="str">
        <f>VLOOKUP(TRIM(B127),BirthdateDraft!$A$1:$M$7865,3,FALSE)</f>
        <v>21/7</v>
      </c>
    </row>
    <row r="128" spans="1:15" s="99" customFormat="1" ht="12.75" customHeight="1">
      <c r="A128" s="266" t="str">
        <f t="shared" si="1"/>
        <v>S</v>
      </c>
      <c r="B128" s="123" t="s">
        <v>6514</v>
      </c>
      <c r="C128" s="123" t="s">
        <v>85</v>
      </c>
      <c r="D128" s="123" t="s">
        <v>2840</v>
      </c>
      <c r="E128" s="115" t="s">
        <v>4299</v>
      </c>
      <c r="F128" s="115"/>
      <c r="G128" s="8"/>
      <c r="H128" s="8"/>
      <c r="I128" s="98"/>
      <c r="J128" s="98"/>
      <c r="K128" s="233"/>
      <c r="L128" s="233"/>
      <c r="M128" s="319" t="e">
        <f>VLOOKUP(TRIM(B128),'Team Rosters'!$B$1:$N$3777,2,FALSE)</f>
        <v>#N/A</v>
      </c>
      <c r="N128" s="334">
        <f>VLOOKUP(TRIM(B128),BirthdateDraft!$A$1:$M$5865,2,FALSE)</f>
        <v>34072</v>
      </c>
      <c r="O128" s="335" t="str">
        <f>VLOOKUP(TRIM(B128),BirthdateDraft!$A$1:$M$7865,3,FALSE)</f>
        <v>16/6</v>
      </c>
    </row>
    <row r="129" spans="1:15" s="99" customFormat="1" ht="12.75" customHeight="1">
      <c r="A129" s="266" t="str">
        <f t="shared" si="1"/>
        <v>QB</v>
      </c>
      <c r="B129" s="123" t="s">
        <v>2601</v>
      </c>
      <c r="C129" s="123" t="s">
        <v>8191</v>
      </c>
      <c r="D129" s="266" t="s">
        <v>1861</v>
      </c>
      <c r="E129" s="98"/>
      <c r="F129" s="98"/>
      <c r="G129" s="98"/>
      <c r="H129" s="98"/>
      <c r="I129" s="98"/>
      <c r="J129" s="98"/>
      <c r="K129" s="233"/>
      <c r="L129" s="233"/>
      <c r="M129" s="319" t="e">
        <f>VLOOKUP(TRIM(B129),'Team Rosters'!$B$1:$N$3777,2,FALSE)</f>
        <v>#N/A</v>
      </c>
      <c r="N129" s="334">
        <f>VLOOKUP(TRIM(B129),BirthdateDraft!$A$1:$M$5865,2,FALSE)</f>
        <v>31333</v>
      </c>
      <c r="O129" s="335" t="str">
        <f>VLOOKUP(TRIM(B129),BirthdateDraft!$A$1:$M$7865,3,FALSE)</f>
        <v>09/FA</v>
      </c>
    </row>
    <row r="130" spans="1:15" s="99" customFormat="1" ht="12.75" customHeight="1">
      <c r="A130" s="266" t="str">
        <f t="shared" ref="A130:A193" si="2">D130</f>
        <v>T TE</v>
      </c>
      <c r="B130" s="123" t="s">
        <v>9333</v>
      </c>
      <c r="C130" s="123" t="s">
        <v>795</v>
      </c>
      <c r="D130" s="123" t="s">
        <v>87</v>
      </c>
      <c r="E130"/>
      <c r="F130"/>
      <c r="G130"/>
      <c r="H130"/>
      <c r="I130" s="8">
        <v>0</v>
      </c>
      <c r="J130" s="8">
        <v>4</v>
      </c>
      <c r="K130" s="114">
        <v>0</v>
      </c>
      <c r="L130" s="233" t="s">
        <v>9317</v>
      </c>
      <c r="M130" s="319" t="e">
        <f>VLOOKUP(TRIM(B130),'Team Rosters'!$B$1:$N$3777,2,FALSE)</f>
        <v>#N/A</v>
      </c>
      <c r="N130" s="334">
        <f>VLOOKUP(TRIM(B130),BirthdateDraft!$A$1:$M$5865,2,FALSE)</f>
        <v>36281</v>
      </c>
      <c r="O130" s="335">
        <f>VLOOKUP(TRIM(B130),BirthdateDraft!$A$1:$M$7865,3,FALSE)</f>
        <v>0</v>
      </c>
    </row>
    <row r="131" spans="1:15" s="99" customFormat="1" ht="12.75" customHeight="1">
      <c r="A131" s="266" t="str">
        <f t="shared" si="2"/>
        <v>T</v>
      </c>
      <c r="B131" s="123" t="s">
        <v>8957</v>
      </c>
      <c r="C131" s="123" t="s">
        <v>792</v>
      </c>
      <c r="D131" s="123" t="s">
        <v>2284</v>
      </c>
      <c r="E131" s="115" t="s">
        <v>4306</v>
      </c>
      <c r="F131" s="115"/>
      <c r="G131" s="8">
        <v>0</v>
      </c>
      <c r="H131" s="8"/>
      <c r="I131" s="98"/>
      <c r="J131" s="98"/>
      <c r="K131" s="233"/>
      <c r="L131" s="233"/>
      <c r="M131" s="319" t="e">
        <f>VLOOKUP(TRIM(B131),'Team Rosters'!$B$1:$N$3777,2,FALSE)</f>
        <v>#N/A</v>
      </c>
      <c r="N131" s="334">
        <f>VLOOKUP(TRIM(B131),BirthdateDraft!$A$1:$M$5865,2,FALSE)</f>
        <v>35582</v>
      </c>
      <c r="O131" s="335" t="str">
        <f>VLOOKUP(TRIM(B131),BirthdateDraft!$A$1:$M$7865,3,FALSE)</f>
        <v>FA</v>
      </c>
    </row>
    <row r="132" spans="1:15" s="99" customFormat="1" ht="12.75" customHeight="1">
      <c r="A132" s="266" t="str">
        <f t="shared" si="2"/>
        <v>T</v>
      </c>
      <c r="B132" s="123" t="s">
        <v>6613</v>
      </c>
      <c r="C132" s="123" t="s">
        <v>795</v>
      </c>
      <c r="D132" s="123" t="s">
        <v>2284</v>
      </c>
      <c r="E132" s="115" t="s">
        <v>4306</v>
      </c>
      <c r="F132" s="115"/>
      <c r="G132" s="8">
        <v>3</v>
      </c>
      <c r="H132" s="8"/>
      <c r="I132" s="98"/>
      <c r="J132" s="98"/>
      <c r="K132" s="233"/>
      <c r="L132" s="233"/>
      <c r="M132" s="319" t="e">
        <f>VLOOKUP(TRIM(B132),'Team Rosters'!$B$1:$N$3777,2,FALSE)</f>
        <v>#N/A</v>
      </c>
      <c r="N132" s="334">
        <f>VLOOKUP(TRIM(B132),BirthdateDraft!$A$1:$M$5865,2,FALSE)</f>
        <v>34828</v>
      </c>
      <c r="O132" s="335" t="str">
        <f>VLOOKUP(TRIM(B132),BirthdateDraft!$A$1:$M$7865,3,FALSE)</f>
        <v>18/5</v>
      </c>
    </row>
    <row r="133" spans="1:15" s="99" customFormat="1" ht="12.75" customHeight="1">
      <c r="A133" s="266" t="str">
        <f t="shared" si="2"/>
        <v>LB</v>
      </c>
      <c r="B133" s="123" t="s">
        <v>11125</v>
      </c>
      <c r="C133" s="123" t="s">
        <v>808</v>
      </c>
      <c r="D133" s="123" t="s">
        <v>2407</v>
      </c>
      <c r="E133" s="115" t="s">
        <v>4299</v>
      </c>
      <c r="F133" s="115"/>
      <c r="G133" s="8">
        <v>0</v>
      </c>
      <c r="H133" s="8"/>
      <c r="I133" s="98"/>
      <c r="J133" s="98"/>
      <c r="K133" s="233"/>
      <c r="L133" s="233"/>
      <c r="M133" s="319" t="e">
        <f>VLOOKUP(TRIM(B133),'Team Rosters'!$B$1:$N$3777,2,FALSE)</f>
        <v>#N/A</v>
      </c>
      <c r="N133" s="334">
        <f>VLOOKUP(TRIM(B133),BirthdateDraft!$A$1:$M$5865,2,FALSE)</f>
        <v>36210</v>
      </c>
      <c r="O133" s="335" t="str">
        <f>VLOOKUP(TRIM(B133),BirthdateDraft!$A$1:$M$7865,3,FALSE)</f>
        <v>23.FA</v>
      </c>
    </row>
    <row r="134" spans="1:15" s="99" customFormat="1" ht="12.75" customHeight="1">
      <c r="A134" s="266" t="str">
        <f t="shared" si="2"/>
        <v>OLB</v>
      </c>
      <c r="B134" s="266" t="s">
        <v>7158</v>
      </c>
      <c r="C134" s="464" t="s">
        <v>1634</v>
      </c>
      <c r="D134" s="464" t="s">
        <v>1374</v>
      </c>
      <c r="E134" t="s">
        <v>4299</v>
      </c>
      <c r="F134" t="s">
        <v>4302</v>
      </c>
      <c r="G134">
        <v>3</v>
      </c>
      <c r="H134" t="s">
        <v>4302</v>
      </c>
      <c r="I134" s="8"/>
      <c r="J134" s="8"/>
      <c r="K134" s="114"/>
      <c r="L134" s="233"/>
      <c r="M134" s="319" t="e">
        <f>VLOOKUP(TRIM(B134),'Team Rosters'!$B$1:$N$3777,2,FALSE)</f>
        <v>#N/A</v>
      </c>
      <c r="N134" s="334">
        <f>VLOOKUP(TRIM(B134),BirthdateDraft!$A$1:$M$6865,2,FALSE)</f>
        <v>32624</v>
      </c>
      <c r="O134" s="335" t="str">
        <f>VLOOKUP(TRIM(B134),BirthdateDraft!$A$1:$M$7865,3,FALSE)</f>
        <v>12/1 (18)</v>
      </c>
    </row>
    <row r="135" spans="1:15" s="99" customFormat="1" ht="12.75" customHeight="1">
      <c r="A135" s="266" t="str">
        <f t="shared" si="2"/>
        <v>HB</v>
      </c>
      <c r="B135" s="463" t="s">
        <v>9899</v>
      </c>
      <c r="C135" s="464" t="s">
        <v>790</v>
      </c>
      <c r="D135" s="464" t="s">
        <v>3484</v>
      </c>
      <c r="E135" t="s">
        <v>2320</v>
      </c>
      <c r="F135"/>
      <c r="G135"/>
      <c r="H135"/>
      <c r="I135" s="8">
        <v>0</v>
      </c>
      <c r="J135" s="8" t="s">
        <v>4302</v>
      </c>
      <c r="K135" s="114">
        <v>3</v>
      </c>
      <c r="L135" s="233"/>
      <c r="M135" s="319" t="e">
        <f>VLOOKUP(TRIM(B135),'Team Rosters'!$B$1:$N$3777,2,FALSE)</f>
        <v>#N/A</v>
      </c>
      <c r="N135" s="334">
        <f>VLOOKUP(TRIM(B135),BirthdateDraft!$A$1:$M$6865,2,FALSE)</f>
        <v>36459</v>
      </c>
      <c r="O135" s="335" t="str">
        <f>VLOOKUP(TRIM(B135),BirthdateDraft!$A$1:$M$7865,3,FALSE)</f>
        <v>22/6</v>
      </c>
    </row>
    <row r="136" spans="1:15" s="99" customFormat="1" ht="12.75" customHeight="1">
      <c r="A136" s="266" t="str">
        <f t="shared" si="2"/>
        <v>DB</v>
      </c>
      <c r="B136" s="123" t="s">
        <v>11127</v>
      </c>
      <c r="C136" s="123" t="s">
        <v>81</v>
      </c>
      <c r="D136" s="123" t="s">
        <v>3026</v>
      </c>
      <c r="E136" s="115" t="s">
        <v>4299</v>
      </c>
      <c r="F136" s="115"/>
      <c r="G136" s="8"/>
      <c r="H136" s="8"/>
      <c r="I136" s="98"/>
      <c r="J136" s="98"/>
      <c r="K136" s="233"/>
      <c r="L136" s="233"/>
      <c r="M136" s="319" t="e">
        <f>VLOOKUP(TRIM(B136),'Team Rosters'!$B$1:$N$3777,2,FALSE)</f>
        <v>#N/A</v>
      </c>
      <c r="N136" s="334">
        <f>VLOOKUP(TRIM(B136),BirthdateDraft!$A$1:$M$5865,2,FALSE)</f>
        <v>36582</v>
      </c>
      <c r="O136" s="335">
        <f>VLOOKUP(TRIM(B136),BirthdateDraft!$A$1:$M$7865,3,FALSE)</f>
        <v>23.7</v>
      </c>
    </row>
    <row r="137" spans="1:15" s="99" customFormat="1" ht="12.75" customHeight="1">
      <c r="A137" s="266" t="str">
        <f t="shared" si="2"/>
        <v>DB</v>
      </c>
      <c r="B137" s="123" t="s">
        <v>11128</v>
      </c>
      <c r="C137" s="123" t="s">
        <v>806</v>
      </c>
      <c r="D137" s="123" t="s">
        <v>3026</v>
      </c>
      <c r="E137" s="115" t="s">
        <v>4297</v>
      </c>
      <c r="F137" s="115"/>
      <c r="G137" s="8"/>
      <c r="H137" s="8"/>
      <c r="I137" s="98"/>
      <c r="J137" s="98"/>
      <c r="K137" s="233"/>
      <c r="L137" s="233"/>
      <c r="M137" s="319" t="e">
        <f>VLOOKUP(TRIM(B137),'Team Rosters'!$B$1:$N$3777,2,FALSE)</f>
        <v>#N/A</v>
      </c>
      <c r="N137" s="334">
        <f>VLOOKUP(TRIM(B137),BirthdateDraft!$A$1:$M$5865,2,FALSE)</f>
        <v>36685</v>
      </c>
      <c r="O137" s="335" t="str">
        <f>VLOOKUP(TRIM(B137),BirthdateDraft!$A$1:$M$7865,3,FALSE)</f>
        <v>23.FA</v>
      </c>
    </row>
    <row r="138" spans="1:15" s="99" customFormat="1" ht="12.75" customHeight="1">
      <c r="A138" s="266" t="str">
        <f t="shared" si="2"/>
        <v>LB</v>
      </c>
      <c r="B138" s="123" t="s">
        <v>11129</v>
      </c>
      <c r="C138" s="123" t="s">
        <v>791</v>
      </c>
      <c r="D138" s="123" t="s">
        <v>2407</v>
      </c>
      <c r="E138" s="115" t="s">
        <v>4299</v>
      </c>
      <c r="F138" s="115"/>
      <c r="G138" s="8">
        <v>0</v>
      </c>
      <c r="H138" s="8"/>
      <c r="I138" s="98"/>
      <c r="J138" s="98"/>
      <c r="K138" s="233"/>
      <c r="L138" s="233"/>
      <c r="M138" s="319" t="e">
        <f>VLOOKUP(TRIM(B138),'Team Rosters'!$B$1:$N$3777,2,FALSE)</f>
        <v>#N/A</v>
      </c>
      <c r="N138" s="334">
        <f>VLOOKUP(TRIM(B138),BirthdateDraft!$A$1:$M$5865,2,FALSE)</f>
        <v>35996</v>
      </c>
      <c r="O138" s="335">
        <f>VLOOKUP(TRIM(B138),BirthdateDraft!$A$1:$M$7865,3,FALSE)</f>
        <v>23.5</v>
      </c>
    </row>
    <row r="139" spans="1:15" s="99" customFormat="1" ht="12.75" customHeight="1">
      <c r="A139" s="266" t="str">
        <f t="shared" si="2"/>
        <v>G @</v>
      </c>
      <c r="B139" s="266" t="s">
        <v>4587</v>
      </c>
      <c r="C139" s="464" t="s">
        <v>797</v>
      </c>
      <c r="D139" s="464" t="s">
        <v>11915</v>
      </c>
      <c r="E139" t="s">
        <v>4302</v>
      </c>
      <c r="F139" t="s">
        <v>4302</v>
      </c>
      <c r="G139" t="s">
        <v>4302</v>
      </c>
      <c r="H139" t="s">
        <v>4302</v>
      </c>
      <c r="I139" s="8">
        <v>0</v>
      </c>
      <c r="J139" s="8" t="s">
        <v>4302</v>
      </c>
      <c r="K139" s="114">
        <v>0</v>
      </c>
      <c r="L139" s="233"/>
      <c r="M139" s="319" t="e">
        <f>VLOOKUP(TRIM(B139),'Team Rosters'!$B$1:$N$3777,2,FALSE)</f>
        <v>#N/A</v>
      </c>
      <c r="N139" s="334">
        <f>VLOOKUP(TRIM(B139),BirthdateDraft!$A$1:$M$6865,2,FALSE)</f>
        <v>33431</v>
      </c>
      <c r="O139" s="335" t="str">
        <f>VLOOKUP(TRIM(B139),BirthdateDraft!$A$1:$M$7865,3,FALSE)</f>
        <v>14/3</v>
      </c>
    </row>
    <row r="140" spans="1:15" s="99" customFormat="1" ht="12.75" customHeight="1">
      <c r="A140" s="266" t="str">
        <f t="shared" si="2"/>
        <v>DB</v>
      </c>
      <c r="B140" s="123" t="s">
        <v>10144</v>
      </c>
      <c r="C140" s="123" t="s">
        <v>2798</v>
      </c>
      <c r="D140" s="123" t="s">
        <v>3026</v>
      </c>
      <c r="E140" s="115" t="s">
        <v>4299</v>
      </c>
      <c r="F140" s="115"/>
      <c r="G140" s="8"/>
      <c r="H140" s="8"/>
      <c r="I140" s="98"/>
      <c r="J140" s="98"/>
      <c r="K140" s="233"/>
      <c r="L140" s="233"/>
      <c r="M140" s="319" t="e">
        <f>VLOOKUP(TRIM(B140),'Team Rosters'!$B$1:$N$3777,2,FALSE)</f>
        <v>#N/A</v>
      </c>
      <c r="N140" s="334">
        <f>VLOOKUP(TRIM(B140),BirthdateDraft!$A$1:$M$5865,2,FALSE)</f>
        <v>36070</v>
      </c>
      <c r="O140" s="335" t="str">
        <f>VLOOKUP(TRIM(B140),BirthdateDraft!$A$1:$M$7865,3,FALSE)</f>
        <v>22/6</v>
      </c>
    </row>
    <row r="141" spans="1:15" s="99" customFormat="1" ht="12.75" customHeight="1">
      <c r="A141" s="266" t="str">
        <f t="shared" si="2"/>
        <v>DB</v>
      </c>
      <c r="B141" s="123" t="s">
        <v>11132</v>
      </c>
      <c r="C141" s="123" t="s">
        <v>3414</v>
      </c>
      <c r="D141" s="123" t="s">
        <v>3026</v>
      </c>
      <c r="E141" s="115" t="s">
        <v>4299</v>
      </c>
      <c r="F141" s="115"/>
      <c r="G141" s="8"/>
      <c r="H141" s="8"/>
      <c r="I141" s="98"/>
      <c r="J141" s="98"/>
      <c r="K141" s="233"/>
      <c r="L141" s="233"/>
      <c r="M141" s="319" t="e">
        <f>VLOOKUP(TRIM(B141),'Team Rosters'!$B$1:$N$3777,2,FALSE)</f>
        <v>#N/A</v>
      </c>
      <c r="N141" s="334">
        <f>VLOOKUP(TRIM(B141),BirthdateDraft!$A$1:$M$5865,2,FALSE)</f>
        <v>35425</v>
      </c>
      <c r="O141" s="335" t="str">
        <f>VLOOKUP(TRIM(B141),BirthdateDraft!$A$1:$M$7865,3,FALSE)</f>
        <v>18.FA</v>
      </c>
    </row>
    <row r="142" spans="1:15" s="99" customFormat="1" ht="12.75" customHeight="1">
      <c r="A142" s="266" t="str">
        <f t="shared" si="2"/>
        <v>LB</v>
      </c>
      <c r="B142" s="123" t="s">
        <v>11135</v>
      </c>
      <c r="C142" s="123" t="s">
        <v>82</v>
      </c>
      <c r="D142" s="123" t="s">
        <v>2407</v>
      </c>
      <c r="E142" s="115" t="s">
        <v>4299</v>
      </c>
      <c r="F142" s="115"/>
      <c r="G142" s="8">
        <v>0</v>
      </c>
      <c r="H142" s="8"/>
      <c r="I142" s="98"/>
      <c r="J142" s="98"/>
      <c r="K142" s="233"/>
      <c r="L142" s="233"/>
      <c r="M142" s="319" t="e">
        <f>VLOOKUP(TRIM(B142),'Team Rosters'!$B$1:$N$3777,2,FALSE)</f>
        <v>#N/A</v>
      </c>
      <c r="N142" s="334">
        <f>VLOOKUP(TRIM(B142),BirthdateDraft!$A$1:$M$5865,2,FALSE)</f>
        <v>35395</v>
      </c>
      <c r="O142" s="335">
        <f>VLOOKUP(TRIM(B142),BirthdateDraft!$A$1:$M$7865,3,FALSE)</f>
        <v>18.3</v>
      </c>
    </row>
    <row r="143" spans="1:15" s="99" customFormat="1" ht="12.75" customHeight="1">
      <c r="A143" s="266" t="str">
        <f t="shared" si="2"/>
        <v>RG</v>
      </c>
      <c r="B143" s="146" t="s">
        <v>11136</v>
      </c>
      <c r="C143" s="123" t="s">
        <v>797</v>
      </c>
      <c r="D143" s="123" t="s">
        <v>2287</v>
      </c>
      <c r="E143"/>
      <c r="F143"/>
      <c r="G143"/>
      <c r="H143"/>
      <c r="I143" s="8">
        <v>0</v>
      </c>
      <c r="J143" s="8"/>
      <c r="K143" s="114">
        <v>0</v>
      </c>
      <c r="L143" s="233"/>
      <c r="M143" s="319" t="e">
        <f>VLOOKUP(TRIM(B143),'Team Rosters'!$B$1:$N$3777,2,FALSE)</f>
        <v>#N/A</v>
      </c>
      <c r="N143" s="334">
        <f>VLOOKUP(TRIM(B143),BirthdateDraft!$A$1:$M$5865,2,FALSE)</f>
        <v>36287</v>
      </c>
      <c r="O143" s="335" t="str">
        <f>VLOOKUP(TRIM(B143),BirthdateDraft!$A$1:$M$7865,3,FALSE)</f>
        <v>23.FA</v>
      </c>
    </row>
    <row r="144" spans="1:15" s="99" customFormat="1" ht="12.75" customHeight="1">
      <c r="A144" s="266" t="str">
        <f t="shared" si="2"/>
        <v>DB</v>
      </c>
      <c r="B144" s="123" t="s">
        <v>10218</v>
      </c>
      <c r="C144" s="123" t="s">
        <v>804</v>
      </c>
      <c r="D144" s="123" t="s">
        <v>3026</v>
      </c>
      <c r="E144" s="115" t="s">
        <v>4299</v>
      </c>
      <c r="F144" s="115"/>
      <c r="G144" s="8"/>
      <c r="H144" s="8"/>
      <c r="I144" s="98"/>
      <c r="J144" s="98"/>
      <c r="K144" s="233"/>
      <c r="L144" s="233"/>
      <c r="M144" s="319" t="e">
        <f>VLOOKUP(TRIM(B144),'Team Rosters'!$B$1:$N$3777,2,FALSE)</f>
        <v>#N/A</v>
      </c>
      <c r="N144" s="334">
        <f>VLOOKUP(TRIM(B144),BirthdateDraft!$A$1:$M$5865,2,FALSE)</f>
        <v>35894</v>
      </c>
      <c r="O144" s="335" t="str">
        <f>VLOOKUP(TRIM(B144),BirthdateDraft!$A$1:$M$7865,3,FALSE)</f>
        <v>22/FA</v>
      </c>
    </row>
    <row r="145" spans="1:15" s="99" customFormat="1" ht="12.75" customHeight="1">
      <c r="A145" s="266" t="str">
        <f t="shared" si="2"/>
        <v>DB</v>
      </c>
      <c r="B145" s="123" t="s">
        <v>11137</v>
      </c>
      <c r="C145" s="123" t="s">
        <v>817</v>
      </c>
      <c r="D145" s="123" t="s">
        <v>3026</v>
      </c>
      <c r="E145" s="115" t="s">
        <v>4299</v>
      </c>
      <c r="F145" s="115"/>
      <c r="G145" s="8"/>
      <c r="H145" s="8"/>
      <c r="I145" s="98"/>
      <c r="J145" s="98"/>
      <c r="K145" s="233"/>
      <c r="L145" s="233"/>
      <c r="M145" s="319" t="e">
        <f>VLOOKUP(TRIM(B145),'Team Rosters'!$B$1:$N$3777,2,FALSE)</f>
        <v>#N/A</v>
      </c>
      <c r="N145" s="334">
        <f>VLOOKUP(TRIM(B145),BirthdateDraft!$A$1:$M$5865,2,FALSE)</f>
        <v>36496</v>
      </c>
      <c r="O145" s="335">
        <f>VLOOKUP(TRIM(B145),BirthdateDraft!$A$1:$M$7865,3,FALSE)</f>
        <v>23.7</v>
      </c>
    </row>
    <row r="146" spans="1:15" s="99" customFormat="1" ht="12.75" customHeight="1">
      <c r="A146" s="266" t="str">
        <f t="shared" si="2"/>
        <v>DB</v>
      </c>
      <c r="B146" s="123" t="s">
        <v>7140</v>
      </c>
      <c r="C146" s="123" t="s">
        <v>791</v>
      </c>
      <c r="D146" s="123" t="s">
        <v>3026</v>
      </c>
      <c r="E146" s="115" t="s">
        <v>4299</v>
      </c>
      <c r="F146" s="115"/>
      <c r="G146" s="8"/>
      <c r="H146" s="8"/>
      <c r="I146" s="98"/>
      <c r="J146" s="98"/>
      <c r="K146" s="233"/>
      <c r="L146" s="233"/>
      <c r="M146" s="319" t="e">
        <f>VLOOKUP(TRIM(B146),'Team Rosters'!$B$1:$N$3777,2,FALSE)</f>
        <v>#N/A</v>
      </c>
      <c r="N146" s="334">
        <f>VLOOKUP(TRIM(B146),BirthdateDraft!$A$1:$M$5865,2,FALSE)</f>
        <v>35007</v>
      </c>
      <c r="O146" s="335" t="str">
        <f>VLOOKUP(TRIM(B146),BirthdateDraft!$A$1:$M$7865,3,FALSE)</f>
        <v>19/2</v>
      </c>
    </row>
    <row r="147" spans="1:15" s="99" customFormat="1" ht="12.75" customHeight="1">
      <c r="A147" s="266" t="str">
        <f t="shared" si="2"/>
        <v>NDT $ End $</v>
      </c>
      <c r="B147" s="266" t="s">
        <v>5092</v>
      </c>
      <c r="C147" s="464" t="s">
        <v>5991</v>
      </c>
      <c r="D147" s="464" t="s">
        <v>11961</v>
      </c>
      <c r="E147" t="s">
        <v>4306</v>
      </c>
      <c r="F147" t="s">
        <v>4306</v>
      </c>
      <c r="G147">
        <v>0</v>
      </c>
      <c r="H147" t="s">
        <v>4302</v>
      </c>
      <c r="I147" s="8" t="s">
        <v>4302</v>
      </c>
      <c r="J147" s="8" t="s">
        <v>4302</v>
      </c>
      <c r="K147" s="114" t="s">
        <v>4302</v>
      </c>
      <c r="L147" s="233"/>
      <c r="M147" s="319" t="e">
        <f>VLOOKUP(TRIM(B147),'Team Rosters'!$B$1:$N$3777,2,FALSE)</f>
        <v>#N/A</v>
      </c>
      <c r="N147" s="334">
        <f>VLOOKUP(TRIM(B147),BirthdateDraft!$A$1:$M$6865,2,FALSE)</f>
        <v>32675</v>
      </c>
      <c r="O147" s="335" t="str">
        <f>VLOOKUP(TRIM(B147),BirthdateDraft!$A$1:$M$7865,3,FALSE)</f>
        <v>12/FA</v>
      </c>
    </row>
    <row r="148" spans="1:15" s="99" customFormat="1" ht="12.75" customHeight="1">
      <c r="A148" s="266" t="str">
        <f t="shared" si="2"/>
        <v>End T</v>
      </c>
      <c r="B148" s="123" t="s">
        <v>11139</v>
      </c>
      <c r="C148" s="123" t="s">
        <v>5390</v>
      </c>
      <c r="D148" s="123" t="s">
        <v>169</v>
      </c>
      <c r="E148" s="115" t="s">
        <v>4306</v>
      </c>
      <c r="F148" s="115" t="s">
        <v>4306</v>
      </c>
      <c r="G148" s="8">
        <v>2</v>
      </c>
      <c r="H148" s="8"/>
      <c r="I148" s="98"/>
      <c r="J148" s="98"/>
      <c r="K148" s="233"/>
      <c r="L148" s="233"/>
      <c r="M148" s="319" t="e">
        <f>VLOOKUP(TRIM(B148),'Team Rosters'!$B$1:$N$3777,2,FALSE)</f>
        <v>#N/A</v>
      </c>
      <c r="N148" s="334">
        <f>VLOOKUP(TRIM(B148),BirthdateDraft!$A$1:$M$5865,2,FALSE)</f>
        <v>36406</v>
      </c>
      <c r="O148" s="335">
        <f>VLOOKUP(TRIM(B148),BirthdateDraft!$A$1:$M$7865,3,FALSE)</f>
        <v>23.7</v>
      </c>
    </row>
    <row r="149" spans="1:15" s="99" customFormat="1" ht="12.75" customHeight="1">
      <c r="A149" s="266" t="str">
        <f t="shared" si="2"/>
        <v>T</v>
      </c>
      <c r="B149" s="123" t="s">
        <v>10055</v>
      </c>
      <c r="C149" s="123" t="s">
        <v>796</v>
      </c>
      <c r="D149" s="123" t="s">
        <v>2284</v>
      </c>
      <c r="E149" s="115" t="s">
        <v>4306</v>
      </c>
      <c r="F149" s="115"/>
      <c r="G149" s="8">
        <v>3</v>
      </c>
      <c r="H149" s="8"/>
      <c r="I149" s="98"/>
      <c r="J149" s="98"/>
      <c r="K149" s="233"/>
      <c r="L149" s="233"/>
      <c r="M149" s="319" t="e">
        <f>VLOOKUP(TRIM(B149),'Team Rosters'!$B$1:$N$3777,2,FALSE)</f>
        <v>#N/A</v>
      </c>
      <c r="N149" s="334">
        <f>VLOOKUP(TRIM(B149),BirthdateDraft!$A$1:$M$5865,2,FALSE)</f>
        <v>35992</v>
      </c>
      <c r="O149" s="335" t="str">
        <f>VLOOKUP(TRIM(B149),BirthdateDraft!$A$1:$M$7865,3,FALSE)</f>
        <v>22/5</v>
      </c>
    </row>
    <row r="150" spans="1:15" s="99" customFormat="1" ht="12.75" customHeight="1">
      <c r="A150" s="266" t="str">
        <f t="shared" si="2"/>
        <v>T</v>
      </c>
      <c r="B150" s="123" t="s">
        <v>7265</v>
      </c>
      <c r="C150" s="123" t="s">
        <v>804</v>
      </c>
      <c r="D150" s="123" t="s">
        <v>2284</v>
      </c>
      <c r="E150"/>
      <c r="F150"/>
      <c r="G150"/>
      <c r="H150"/>
      <c r="I150" s="8">
        <v>0</v>
      </c>
      <c r="J150" s="8"/>
      <c r="K150" s="114">
        <v>3</v>
      </c>
      <c r="L150" s="233"/>
      <c r="M150" s="319" t="e">
        <f>VLOOKUP(TRIM(B150),'Team Rosters'!$B$1:$N$3777,2,FALSE)</f>
        <v>#N/A</v>
      </c>
      <c r="N150" s="334">
        <f>VLOOKUP(TRIM(B150),BirthdateDraft!$A$1:$M$5865,2,FALSE)</f>
        <v>35586</v>
      </c>
      <c r="O150" s="335" t="str">
        <f>VLOOKUP(TRIM(B150),BirthdateDraft!$A$1:$M$7865,3,FALSE)</f>
        <v>19/FA</v>
      </c>
    </row>
    <row r="151" spans="1:15" s="99" customFormat="1" ht="12.75" customHeight="1">
      <c r="A151" s="266" t="str">
        <f t="shared" si="2"/>
        <v>End</v>
      </c>
      <c r="B151" s="123" t="s">
        <v>10223</v>
      </c>
      <c r="C151" s="123" t="s">
        <v>814</v>
      </c>
      <c r="D151" s="123" t="s">
        <v>168</v>
      </c>
      <c r="E151" s="115" t="s">
        <v>4306</v>
      </c>
      <c r="F151" s="115"/>
      <c r="G151" s="8">
        <v>0</v>
      </c>
      <c r="H151" s="8"/>
      <c r="I151" s="98"/>
      <c r="J151" s="98"/>
      <c r="K151" s="233"/>
      <c r="L151" s="233"/>
      <c r="M151" s="319" t="e">
        <f>VLOOKUP(TRIM(B151),'Team Rosters'!$B$1:$N$3777,2,FALSE)</f>
        <v>#N/A</v>
      </c>
      <c r="N151" s="334">
        <f>VLOOKUP(TRIM(B151),BirthdateDraft!$A$1:$M$5865,2,FALSE)</f>
        <v>35913</v>
      </c>
      <c r="O151" s="335" t="str">
        <f>VLOOKUP(TRIM(B151),BirthdateDraft!$A$1:$M$7865,3,FALSE)</f>
        <v>22/FA</v>
      </c>
    </row>
    <row r="152" spans="1:15" s="99" customFormat="1" ht="12.75" customHeight="1">
      <c r="A152" s="266" t="str">
        <f t="shared" si="2"/>
        <v>End</v>
      </c>
      <c r="B152" s="123" t="s">
        <v>11144</v>
      </c>
      <c r="C152" s="123" t="s">
        <v>800</v>
      </c>
      <c r="D152" s="123" t="s">
        <v>168</v>
      </c>
      <c r="E152" s="115" t="s">
        <v>4306</v>
      </c>
      <c r="F152" s="115"/>
      <c r="G152" s="8">
        <v>0</v>
      </c>
      <c r="H152" s="8"/>
      <c r="I152" s="98"/>
      <c r="J152" s="98"/>
      <c r="K152" s="233"/>
      <c r="L152" s="233"/>
      <c r="M152" s="319" t="e">
        <f>VLOOKUP(TRIM(B152),'Team Rosters'!$B$1:$N$3777,2,FALSE)</f>
        <v>#N/A</v>
      </c>
      <c r="N152" s="334">
        <f>VLOOKUP(TRIM(B152),BirthdateDraft!$A$1:$M$5865,2,FALSE)</f>
        <v>36093</v>
      </c>
      <c r="O152" s="335">
        <f>VLOOKUP(TRIM(B152),BirthdateDraft!$A$1:$M$7865,3,FALSE)</f>
        <v>23.7</v>
      </c>
    </row>
    <row r="153" spans="1:15" s="99" customFormat="1" ht="12.75" customHeight="1">
      <c r="A153" s="266" t="str">
        <f t="shared" si="2"/>
        <v>DT $</v>
      </c>
      <c r="B153" s="266" t="s">
        <v>8868</v>
      </c>
      <c r="C153" s="464" t="s">
        <v>166</v>
      </c>
      <c r="D153" s="464" t="s">
        <v>11966</v>
      </c>
      <c r="E153" t="s">
        <v>4306</v>
      </c>
      <c r="F153" t="s">
        <v>4302</v>
      </c>
      <c r="G153">
        <v>0</v>
      </c>
      <c r="H153"/>
      <c r="I153" s="8"/>
      <c r="J153" s="8"/>
      <c r="K153" s="114"/>
      <c r="L153" s="233"/>
      <c r="M153" s="319" t="e">
        <f>VLOOKUP(TRIM(B153),'Team Rosters'!$B$1:$N$3777,2,FALSE)</f>
        <v>#N/A</v>
      </c>
      <c r="N153" s="334">
        <f>VLOOKUP(TRIM(B153),BirthdateDraft!$A$1:$M$6865,2,FALSE)</f>
        <v>35827</v>
      </c>
      <c r="O153" s="335" t="str">
        <f>VLOOKUP(TRIM(B153),BirthdateDraft!$A$1:$M$7865,3,FALSE)</f>
        <v>FA</v>
      </c>
    </row>
    <row r="154" spans="1:15" s="99" customFormat="1" ht="12.75" customHeight="1">
      <c r="A154" s="266" t="str">
        <f t="shared" si="2"/>
        <v>DB</v>
      </c>
      <c r="B154" s="123" t="s">
        <v>10062</v>
      </c>
      <c r="C154" s="123" t="s">
        <v>805</v>
      </c>
      <c r="D154" s="123" t="s">
        <v>3026</v>
      </c>
      <c r="E154" s="115" t="s">
        <v>4299</v>
      </c>
      <c r="F154" s="115"/>
      <c r="G154" s="8"/>
      <c r="H154" s="8"/>
      <c r="I154" s="98"/>
      <c r="J154" s="98"/>
      <c r="K154" s="233"/>
      <c r="L154" s="233"/>
      <c r="M154" s="319" t="e">
        <f>VLOOKUP(TRIM(B154),'Team Rosters'!$B$1:$N$3777,2,FALSE)</f>
        <v>#N/A</v>
      </c>
      <c r="N154" s="334">
        <f>VLOOKUP(TRIM(B154),BirthdateDraft!$A$1:$M$5865,2,FALSE)</f>
        <v>36332</v>
      </c>
      <c r="O154" s="335" t="str">
        <f>VLOOKUP(TRIM(B154),BirthdateDraft!$A$1:$M$7865,3,FALSE)</f>
        <v>22/6</v>
      </c>
    </row>
    <row r="155" spans="1:15" s="99" customFormat="1" ht="12.75" customHeight="1">
      <c r="A155" s="266" t="str">
        <f t="shared" si="2"/>
        <v>QB</v>
      </c>
      <c r="B155" s="123" t="s">
        <v>4007</v>
      </c>
      <c r="C155" s="123" t="s">
        <v>85</v>
      </c>
      <c r="D155" s="266" t="s">
        <v>1861</v>
      </c>
      <c r="E155" s="98"/>
      <c r="F155" s="98"/>
      <c r="G155" s="98"/>
      <c r="H155" s="98"/>
      <c r="I155" s="98"/>
      <c r="J155" s="98"/>
      <c r="K155" s="233"/>
      <c r="L155" s="233"/>
      <c r="M155" s="319" t="e">
        <f>VLOOKUP(TRIM(B155),'Team Rosters'!$B$1:$N$3777,2,FALSE)</f>
        <v>#N/A</v>
      </c>
      <c r="N155" s="334">
        <f>VLOOKUP(TRIM(B155),BirthdateDraft!$A$1:$M$5865,2,FALSE)</f>
        <v>32190</v>
      </c>
      <c r="O155" s="335" t="str">
        <f>VLOOKUP(TRIM(B155),BirthdateDraft!$A$1:$M$7865,3,FALSE)</f>
        <v>12/FA</v>
      </c>
    </row>
    <row r="156" spans="1:15" s="99" customFormat="1" ht="12.75" customHeight="1">
      <c r="A156" s="266" t="str">
        <f t="shared" si="2"/>
        <v>RCB ^</v>
      </c>
      <c r="B156" s="266" t="s">
        <v>10090</v>
      </c>
      <c r="C156" s="464" t="s">
        <v>5390</v>
      </c>
      <c r="D156" s="464" t="s">
        <v>11942</v>
      </c>
      <c r="E156" t="s">
        <v>4306</v>
      </c>
      <c r="F156"/>
      <c r="G156"/>
      <c r="H156"/>
      <c r="I156" s="8"/>
      <c r="J156" s="8"/>
      <c r="K156" s="114"/>
      <c r="L156" s="233"/>
      <c r="M156" s="319" t="e">
        <f>VLOOKUP(TRIM(B156),'Team Rosters'!$B$1:$N$3777,2,FALSE)</f>
        <v>#N/A</v>
      </c>
      <c r="N156" s="334">
        <f>VLOOKUP(TRIM(B156),BirthdateDraft!$A$1:$M$6865,2,FALSE)</f>
        <v>36762</v>
      </c>
      <c r="O156" s="335" t="str">
        <f>VLOOKUP(TRIM(B156),BirthdateDraft!$A$1:$M$7865,3,FALSE)</f>
        <v>22/6</v>
      </c>
    </row>
    <row r="157" spans="1:15" s="99" customFormat="1" ht="12.75" customHeight="1">
      <c r="A157" s="266" t="str">
        <f t="shared" si="2"/>
        <v>TE BB</v>
      </c>
      <c r="B157" s="268" t="s">
        <v>9989</v>
      </c>
      <c r="C157" s="464" t="s">
        <v>801</v>
      </c>
      <c r="D157" s="464" t="s">
        <v>810</v>
      </c>
      <c r="E157" t="s">
        <v>9317</v>
      </c>
      <c r="F157"/>
      <c r="G157"/>
      <c r="H157"/>
      <c r="I157" s="8">
        <v>4</v>
      </c>
      <c r="J157" s="8" t="s">
        <v>4302</v>
      </c>
      <c r="K157" s="114">
        <v>0</v>
      </c>
      <c r="L157" s="233"/>
      <c r="M157" s="319" t="e">
        <f>VLOOKUP(TRIM(B157),'Team Rosters'!$B$1:$N$3777,2,FALSE)</f>
        <v>#N/A</v>
      </c>
      <c r="N157" s="334">
        <f>VLOOKUP(TRIM(B157),BirthdateDraft!$A$1:$M$6865,2,FALSE)</f>
        <v>36201</v>
      </c>
      <c r="O157" s="335" t="str">
        <f>VLOOKUP(TRIM(B157),BirthdateDraft!$A$1:$M$7865,3,FALSE)</f>
        <v>22/4</v>
      </c>
    </row>
    <row r="158" spans="1:15" s="99" customFormat="1" ht="12.75" customHeight="1">
      <c r="A158" s="266" t="str">
        <f t="shared" si="2"/>
        <v>End</v>
      </c>
      <c r="B158" s="123" t="s">
        <v>6111</v>
      </c>
      <c r="C158" s="123" t="s">
        <v>791</v>
      </c>
      <c r="D158" s="123" t="s">
        <v>168</v>
      </c>
      <c r="E158" s="115" t="s">
        <v>4306</v>
      </c>
      <c r="F158" s="115"/>
      <c r="G158" s="8">
        <v>4</v>
      </c>
      <c r="H158" s="8"/>
      <c r="I158" s="98"/>
      <c r="J158" s="98"/>
      <c r="K158" s="233"/>
      <c r="L158" s="233"/>
      <c r="M158" s="319" t="e">
        <f>VLOOKUP(TRIM(B158),'Team Rosters'!$B$1:$N$3777,2,FALSE)</f>
        <v>#N/A</v>
      </c>
      <c r="N158" s="334">
        <f>VLOOKUP(TRIM(B158),BirthdateDraft!$A$1:$M$5865,2,FALSE)</f>
        <v>34499</v>
      </c>
      <c r="O158" s="335" t="str">
        <f>VLOOKUP(TRIM(B158),BirthdateDraft!$A$1:$M$7865,3,FALSE)</f>
        <v>17/2</v>
      </c>
    </row>
    <row r="159" spans="1:15" s="99" customFormat="1" ht="12.75" customHeight="1">
      <c r="A159" s="266" t="str">
        <f t="shared" si="2"/>
        <v>C</v>
      </c>
      <c r="B159" s="123" t="s">
        <v>11158</v>
      </c>
      <c r="C159" s="123" t="s">
        <v>793</v>
      </c>
      <c r="D159" s="123" t="s">
        <v>2320</v>
      </c>
      <c r="E159"/>
      <c r="F159"/>
      <c r="G159"/>
      <c r="H159"/>
      <c r="I159" s="8">
        <v>0</v>
      </c>
      <c r="J159" s="8"/>
      <c r="K159" s="114">
        <v>0</v>
      </c>
      <c r="L159" s="233"/>
      <c r="M159" s="319" t="e">
        <f>VLOOKUP(TRIM(B159),'Team Rosters'!$B$1:$N$3777,2,FALSE)</f>
        <v>#N/A</v>
      </c>
      <c r="N159" s="334">
        <f>VLOOKUP(TRIM(B159),BirthdateDraft!$A$1:$M$5865,2,FALSE)</f>
        <v>35972</v>
      </c>
      <c r="O159" s="335" t="str">
        <f>VLOOKUP(TRIM(B159),BirthdateDraft!$A$1:$M$7865,3,FALSE)</f>
        <v>23.FA</v>
      </c>
    </row>
    <row r="160" spans="1:15" s="99" customFormat="1" ht="12.75" customHeight="1">
      <c r="A160" s="266" t="str">
        <f t="shared" si="2"/>
        <v>TE</v>
      </c>
      <c r="B160" s="123" t="s">
        <v>10233</v>
      </c>
      <c r="C160" s="123" t="s">
        <v>808</v>
      </c>
      <c r="D160" s="123" t="s">
        <v>1376</v>
      </c>
      <c r="E160"/>
      <c r="F160"/>
      <c r="G160"/>
      <c r="H160"/>
      <c r="I160" s="8">
        <v>4</v>
      </c>
      <c r="J160" s="8"/>
      <c r="K160" s="114">
        <v>0</v>
      </c>
      <c r="L160" s="114" t="s">
        <v>9316</v>
      </c>
      <c r="M160" s="319" t="e">
        <f>VLOOKUP(TRIM(B160),'Team Rosters'!$B$1:$N$3777,2,FALSE)</f>
        <v>#N/A</v>
      </c>
      <c r="N160" s="334">
        <f>VLOOKUP(TRIM(B160),BirthdateDraft!$A$1:$M$5865,2,FALSE)</f>
        <v>35987</v>
      </c>
      <c r="O160" s="335" t="str">
        <f>VLOOKUP(TRIM(B160),BirthdateDraft!$A$1:$M$7865,3,FALSE)</f>
        <v>22/FA</v>
      </c>
    </row>
    <row r="161" spans="1:15" s="99" customFormat="1" ht="12.75" customHeight="1">
      <c r="A161" s="266" t="str">
        <f t="shared" si="2"/>
        <v>LB</v>
      </c>
      <c r="B161" s="123" t="s">
        <v>10306</v>
      </c>
      <c r="C161" s="123" t="s">
        <v>795</v>
      </c>
      <c r="D161" s="123" t="s">
        <v>2407</v>
      </c>
      <c r="E161" s="115" t="s">
        <v>4299</v>
      </c>
      <c r="F161" s="115"/>
      <c r="G161" s="8">
        <v>0</v>
      </c>
      <c r="H161" s="8"/>
      <c r="I161" s="98"/>
      <c r="J161" s="98"/>
      <c r="K161" s="233"/>
      <c r="L161" s="233"/>
      <c r="M161" s="319" t="e">
        <f>VLOOKUP(TRIM(B161),'Team Rosters'!$B$1:$N$3777,2,FALSE)</f>
        <v>#N/A</v>
      </c>
      <c r="N161" s="334">
        <f>VLOOKUP(TRIM(B161),BirthdateDraft!$A$1:$M$5865,2,FALSE)</f>
        <v>35364</v>
      </c>
      <c r="O161" s="335" t="str">
        <f>VLOOKUP(TRIM(B161),BirthdateDraft!$A$1:$M$7865,3,FALSE)</f>
        <v>19.FA</v>
      </c>
    </row>
    <row r="162" spans="1:15" s="99" customFormat="1" ht="12.75" customHeight="1">
      <c r="A162" s="266" t="str">
        <f t="shared" si="2"/>
        <v>End T</v>
      </c>
      <c r="B162" s="123" t="s">
        <v>11160</v>
      </c>
      <c r="C162" s="123" t="s">
        <v>805</v>
      </c>
      <c r="D162" s="123" t="s">
        <v>169</v>
      </c>
      <c r="E162" s="115" t="s">
        <v>4306</v>
      </c>
      <c r="F162" s="115" t="s">
        <v>4306</v>
      </c>
      <c r="G162" s="8">
        <v>0</v>
      </c>
      <c r="H162" s="8"/>
      <c r="I162" s="98"/>
      <c r="J162" s="98"/>
      <c r="K162" s="233"/>
      <c r="L162" s="233"/>
      <c r="M162" s="319" t="e">
        <f>VLOOKUP(TRIM(B162),'Team Rosters'!$B$1:$N$3777,2,FALSE)</f>
        <v>#N/A</v>
      </c>
      <c r="N162" s="334">
        <f>VLOOKUP(TRIM(B162),BirthdateDraft!$A$1:$M$5865,2,FALSE)</f>
        <v>36474</v>
      </c>
      <c r="O162" s="335">
        <f>VLOOKUP(TRIM(B162),BirthdateDraft!$A$1:$M$7865,3,FALSE)</f>
        <v>23.4</v>
      </c>
    </row>
    <row r="163" spans="1:15" s="99" customFormat="1" ht="12.75" customHeight="1">
      <c r="A163" s="266" t="str">
        <f t="shared" si="2"/>
        <v>T</v>
      </c>
      <c r="B163" s="123" t="s">
        <v>5218</v>
      </c>
      <c r="C163" s="123" t="s">
        <v>1634</v>
      </c>
      <c r="D163" s="123" t="s">
        <v>2284</v>
      </c>
      <c r="E163"/>
      <c r="F163"/>
      <c r="G163"/>
      <c r="H163"/>
      <c r="I163" s="8">
        <v>0</v>
      </c>
      <c r="J163" s="8"/>
      <c r="K163" s="114">
        <v>0</v>
      </c>
      <c r="L163" s="233"/>
      <c r="M163" s="319" t="e">
        <f>VLOOKUP(TRIM(B163),'Team Rosters'!$B$1:$N$3777,2,FALSE)</f>
        <v>#N/A</v>
      </c>
      <c r="N163" s="334">
        <f>VLOOKUP(TRIM(B163),BirthdateDraft!$A$1:$M$5865,2,FALSE)</f>
        <v>33760</v>
      </c>
      <c r="O163" s="335" t="str">
        <f>VLOOKUP(TRIM(B163),BirthdateDraft!$A$1:$M$7865,3,FALSE)</f>
        <v>15/FA</v>
      </c>
    </row>
    <row r="164" spans="1:15" s="99" customFormat="1" ht="12.75" customHeight="1">
      <c r="A164" s="266" t="str">
        <f t="shared" si="2"/>
        <v>DB</v>
      </c>
      <c r="B164" s="123" t="s">
        <v>10314</v>
      </c>
      <c r="C164" s="123" t="s">
        <v>796</v>
      </c>
      <c r="D164" s="123" t="s">
        <v>3026</v>
      </c>
      <c r="E164" s="115" t="s">
        <v>4299</v>
      </c>
      <c r="F164" s="115"/>
      <c r="G164" s="8"/>
      <c r="H164" s="8"/>
      <c r="I164" s="98"/>
      <c r="J164" s="98"/>
      <c r="K164" s="233"/>
      <c r="L164" s="233"/>
      <c r="M164" s="319" t="e">
        <f>VLOOKUP(TRIM(B164),'Team Rosters'!$B$1:$N$3777,2,FALSE)</f>
        <v>#N/A</v>
      </c>
      <c r="N164" s="334">
        <f>VLOOKUP(TRIM(B164),BirthdateDraft!$A$1:$M$5865,2,FALSE)</f>
        <v>35090</v>
      </c>
      <c r="O164" s="335" t="str">
        <f>VLOOKUP(TRIM(B164),BirthdateDraft!$A$1:$M$7865,3,FALSE)</f>
        <v>19.FA</v>
      </c>
    </row>
    <row r="165" spans="1:15" s="99" customFormat="1" ht="12.75" customHeight="1">
      <c r="A165" s="266" t="str">
        <f t="shared" si="2"/>
        <v>T</v>
      </c>
      <c r="B165" s="123" t="s">
        <v>6549</v>
      </c>
      <c r="C165" s="123" t="s">
        <v>808</v>
      </c>
      <c r="D165" s="123" t="s">
        <v>2284</v>
      </c>
      <c r="E165" s="115" t="s">
        <v>4306</v>
      </c>
      <c r="F165" s="115"/>
      <c r="G165" s="8">
        <v>0</v>
      </c>
      <c r="H165" s="8"/>
      <c r="I165" s="98"/>
      <c r="J165" s="98"/>
      <c r="K165" s="233"/>
      <c r="L165" s="233"/>
      <c r="M165" s="319" t="e">
        <f>VLOOKUP(TRIM(B165),'Team Rosters'!$B$1:$N$3777,2,FALSE)</f>
        <v>#N/A</v>
      </c>
      <c r="N165" s="334">
        <f>VLOOKUP(TRIM(B165),BirthdateDraft!$A$1:$M$5865,2,FALSE)</f>
        <v>34642</v>
      </c>
      <c r="O165" s="335" t="str">
        <f>VLOOKUP(TRIM(B165),BirthdateDraft!$A$1:$M$7865,3,FALSE)</f>
        <v>18/FA</v>
      </c>
    </row>
    <row r="166" spans="1:15" s="99" customFormat="1" ht="12.75" customHeight="1">
      <c r="A166" s="266" t="str">
        <f t="shared" si="2"/>
        <v>End</v>
      </c>
      <c r="B166" s="123" t="s">
        <v>11161</v>
      </c>
      <c r="C166" s="123" t="s">
        <v>796</v>
      </c>
      <c r="D166" s="123" t="s">
        <v>168</v>
      </c>
      <c r="E166" s="115" t="s">
        <v>4306</v>
      </c>
      <c r="F166" s="115"/>
      <c r="G166" s="8">
        <v>3</v>
      </c>
      <c r="H166" s="8"/>
      <c r="I166" s="98"/>
      <c r="J166" s="98"/>
      <c r="K166" s="233"/>
      <c r="L166" s="233"/>
      <c r="M166" s="319" t="e">
        <f>VLOOKUP(TRIM(B166),'Team Rosters'!$B$1:$N$3777,2,FALSE)</f>
        <v>#N/A</v>
      </c>
      <c r="N166" s="334">
        <f>VLOOKUP(TRIM(B166),BirthdateDraft!$A$1:$M$5865,2,FALSE)</f>
        <v>36561</v>
      </c>
      <c r="O166" s="335" t="str">
        <f>VLOOKUP(TRIM(B166),BirthdateDraft!$A$1:$M$7865,3,FALSE)</f>
        <v>23.FA</v>
      </c>
    </row>
    <row r="167" spans="1:15" s="99" customFormat="1" ht="12.75" customHeight="1">
      <c r="A167" s="266" t="str">
        <f t="shared" si="2"/>
        <v>End $</v>
      </c>
      <c r="B167" s="266" t="s">
        <v>5461</v>
      </c>
      <c r="C167" s="464" t="s">
        <v>814</v>
      </c>
      <c r="D167" s="464" t="s">
        <v>11968</v>
      </c>
      <c r="E167" t="s">
        <v>4306</v>
      </c>
      <c r="F167" t="s">
        <v>4302</v>
      </c>
      <c r="G167">
        <v>3</v>
      </c>
      <c r="H167"/>
      <c r="I167" s="8" t="s">
        <v>4302</v>
      </c>
      <c r="J167" s="8" t="s">
        <v>4302</v>
      </c>
      <c r="K167" s="114" t="s">
        <v>4302</v>
      </c>
      <c r="L167" s="233"/>
      <c r="M167" s="319" t="e">
        <f>VLOOKUP(TRIM(B167),'Team Rosters'!$B$1:$N$3777,2,FALSE)</f>
        <v>#N/A</v>
      </c>
      <c r="N167" s="334">
        <f>VLOOKUP(TRIM(B167),BirthdateDraft!$A$1:$M$6865,2,FALSE)</f>
        <v>34502</v>
      </c>
      <c r="O167" s="335" t="str">
        <f>VLOOKUP(TRIM(B167),BirthdateDraft!$A$1:$M$7865,3,FALSE)</f>
        <v>16/1 (19)</v>
      </c>
    </row>
    <row r="168" spans="1:15" s="99" customFormat="1" ht="12.75" customHeight="1">
      <c r="A168" s="266" t="str">
        <f t="shared" si="2"/>
        <v>End</v>
      </c>
      <c r="B168" s="123" t="s">
        <v>10321</v>
      </c>
      <c r="C168" s="123" t="s">
        <v>803</v>
      </c>
      <c r="D168" s="123" t="s">
        <v>168</v>
      </c>
      <c r="E168" s="115" t="s">
        <v>4306</v>
      </c>
      <c r="F168" s="115"/>
      <c r="G168" s="8">
        <v>1</v>
      </c>
      <c r="H168" s="8"/>
      <c r="I168" s="98"/>
      <c r="J168" s="98"/>
      <c r="K168" s="233"/>
      <c r="L168" s="233"/>
      <c r="M168" s="319" t="e">
        <f>VLOOKUP(TRIM(B168),'Team Rosters'!$B$1:$N$3777,2,FALSE)</f>
        <v>#N/A</v>
      </c>
      <c r="N168" s="334">
        <f>VLOOKUP(TRIM(B168),BirthdateDraft!$A$1:$M$5865,2,FALSE)</f>
        <v>36733</v>
      </c>
      <c r="O168" s="335">
        <f>VLOOKUP(TRIM(B168),BirthdateDraft!$A$1:$M$7865,3,FALSE)</f>
        <v>22.3</v>
      </c>
    </row>
    <row r="169" spans="1:15" s="99" customFormat="1" ht="12.75" customHeight="1">
      <c r="A169" s="266" t="str">
        <f t="shared" si="2"/>
        <v>T</v>
      </c>
      <c r="B169" s="123" t="s">
        <v>6072</v>
      </c>
      <c r="C169" s="123" t="s">
        <v>805</v>
      </c>
      <c r="D169" s="123" t="s">
        <v>2284</v>
      </c>
      <c r="E169" s="115" t="s">
        <v>4306</v>
      </c>
      <c r="F169" s="115"/>
      <c r="G169" s="8">
        <v>0</v>
      </c>
      <c r="H169" s="8"/>
      <c r="I169" s="98"/>
      <c r="J169" s="98"/>
      <c r="K169" s="233"/>
      <c r="L169" s="233"/>
      <c r="M169" s="319" t="e">
        <f>VLOOKUP(TRIM(B169),'Team Rosters'!$B$1:$N$3777,2,FALSE)</f>
        <v>#N/A</v>
      </c>
      <c r="N169" s="334">
        <f>VLOOKUP(TRIM(B169),BirthdateDraft!$A$1:$M$5865,2,FALSE)</f>
        <v>34487</v>
      </c>
      <c r="O169" s="335" t="str">
        <f>VLOOKUP(TRIM(B169),BirthdateDraft!$A$1:$M$7865,3,FALSE)</f>
        <v>17/6</v>
      </c>
    </row>
    <row r="170" spans="1:15" s="99" customFormat="1" ht="12.75" customHeight="1">
      <c r="A170" s="266" t="str">
        <f t="shared" si="2"/>
        <v>RE</v>
      </c>
      <c r="B170" s="123" t="s">
        <v>10303</v>
      </c>
      <c r="C170" s="123" t="s">
        <v>790</v>
      </c>
      <c r="D170" s="123" t="s">
        <v>1637</v>
      </c>
      <c r="E170" s="115" t="s">
        <v>4300</v>
      </c>
      <c r="F170" s="115"/>
      <c r="G170" s="8">
        <v>3</v>
      </c>
      <c r="H170" s="8"/>
      <c r="I170" s="98"/>
      <c r="J170" s="98"/>
      <c r="K170" s="233"/>
      <c r="L170" s="233"/>
      <c r="M170" s="319" t="e">
        <f>VLOOKUP(TRIM(B170),'Team Rosters'!$B$1:$N$3777,2,FALSE)</f>
        <v>#N/A</v>
      </c>
      <c r="N170" s="334">
        <f>VLOOKUP(TRIM(B170),BirthdateDraft!$A$1:$M$5865,2,FALSE)</f>
        <v>35699</v>
      </c>
      <c r="O170" s="335" t="str">
        <f>VLOOKUP(TRIM(B170),BirthdateDraft!$A$1:$M$7865,3,FALSE)</f>
        <v>19.FA</v>
      </c>
    </row>
    <row r="171" spans="1:15" s="99" customFormat="1" ht="12.75" customHeight="1">
      <c r="A171" s="266" t="str">
        <f t="shared" si="2"/>
        <v>T</v>
      </c>
      <c r="B171" s="123" t="s">
        <v>9144</v>
      </c>
      <c r="C171" s="123" t="s">
        <v>792</v>
      </c>
      <c r="D171" s="123" t="s">
        <v>2284</v>
      </c>
      <c r="E171"/>
      <c r="F171"/>
      <c r="G171"/>
      <c r="H171"/>
      <c r="I171" s="8">
        <v>0</v>
      </c>
      <c r="J171" s="8"/>
      <c r="K171" s="114">
        <v>0</v>
      </c>
      <c r="L171" s="233"/>
      <c r="M171" s="319" t="e">
        <f>VLOOKUP(TRIM(B171),'Team Rosters'!$B$1:$N$3777,2,FALSE)</f>
        <v>#N/A</v>
      </c>
      <c r="N171" s="334">
        <f>VLOOKUP(TRIM(B171),BirthdateDraft!$A$1:$M$5865,2,FALSE)</f>
        <v>35156</v>
      </c>
      <c r="O171" s="335" t="str">
        <f>VLOOKUP(TRIM(B171),BirthdateDraft!$A$1:$M$7865,3,FALSE)</f>
        <v>FA</v>
      </c>
    </row>
    <row r="172" spans="1:15" s="99" customFormat="1" ht="12.75" customHeight="1">
      <c r="A172" s="266" t="str">
        <f t="shared" si="2"/>
        <v>G</v>
      </c>
      <c r="B172" s="123" t="s">
        <v>8108</v>
      </c>
      <c r="C172" s="123" t="s">
        <v>90</v>
      </c>
      <c r="D172" s="123" t="s">
        <v>3166</v>
      </c>
      <c r="E172"/>
      <c r="F172"/>
      <c r="G172"/>
      <c r="H172"/>
      <c r="I172" s="8">
        <v>0</v>
      </c>
      <c r="J172" s="8"/>
      <c r="K172" s="114">
        <v>0</v>
      </c>
      <c r="L172" s="233"/>
      <c r="M172" s="319" t="e">
        <f>VLOOKUP(TRIM(B172),'Team Rosters'!$B$1:$N$3777,2,FALSE)</f>
        <v>#N/A</v>
      </c>
      <c r="N172" s="334">
        <f>VLOOKUP(TRIM(B172),BirthdateDraft!$A$1:$M$5865,2,FALSE)</f>
        <v>35562</v>
      </c>
      <c r="O172" s="335" t="str">
        <f>VLOOKUP(TRIM(B172),BirthdateDraft!$A$1:$M$7865,3,FALSE)</f>
        <v>20/5</v>
      </c>
    </row>
    <row r="173" spans="1:15" s="99" customFormat="1" ht="12.75" customHeight="1">
      <c r="A173" s="266" t="str">
        <f t="shared" si="2"/>
        <v>DB</v>
      </c>
      <c r="B173" s="123" t="s">
        <v>10083</v>
      </c>
      <c r="C173" s="123" t="s">
        <v>5991</v>
      </c>
      <c r="D173" s="123" t="s">
        <v>3026</v>
      </c>
      <c r="E173" s="115" t="s">
        <v>4299</v>
      </c>
      <c r="F173" s="115"/>
      <c r="G173" s="8"/>
      <c r="H173" s="8"/>
      <c r="I173" s="98"/>
      <c r="J173" s="98"/>
      <c r="K173" s="233"/>
      <c r="L173" s="233"/>
      <c r="M173" s="319" t="e">
        <f>VLOOKUP(TRIM(B173),'Team Rosters'!$B$1:$N$3777,2,FALSE)</f>
        <v>#N/A</v>
      </c>
      <c r="N173" s="334">
        <f>VLOOKUP(TRIM(B173),BirthdateDraft!$A$1:$M$5865,2,FALSE)</f>
        <v>36484</v>
      </c>
      <c r="O173" s="335" t="str">
        <f>VLOOKUP(TRIM(B173),BirthdateDraft!$A$1:$M$7865,3,FALSE)</f>
        <v>ww/7</v>
      </c>
    </row>
    <row r="174" spans="1:15" s="99" customFormat="1" ht="12.75" customHeight="1">
      <c r="A174" s="266" t="str">
        <f t="shared" si="2"/>
        <v>G C</v>
      </c>
      <c r="B174" s="123" t="s">
        <v>6485</v>
      </c>
      <c r="C174" s="123" t="s">
        <v>166</v>
      </c>
      <c r="D174" s="123" t="s">
        <v>816</v>
      </c>
      <c r="E174"/>
      <c r="F174"/>
      <c r="G174"/>
      <c r="H174"/>
      <c r="I174" s="8">
        <v>0</v>
      </c>
      <c r="J174" s="8">
        <v>0</v>
      </c>
      <c r="K174" s="114">
        <v>0</v>
      </c>
      <c r="L174" s="233"/>
      <c r="M174" s="319" t="e">
        <f>VLOOKUP(TRIM(B174),'Team Rosters'!$B$1:$N$3777,2,FALSE)</f>
        <v>#N/A</v>
      </c>
      <c r="N174" s="334">
        <f>VLOOKUP(TRIM(B174),BirthdateDraft!$A$1:$M$5865,2,FALSE)</f>
        <v>34558</v>
      </c>
      <c r="O174" s="335" t="str">
        <f>VLOOKUP(TRIM(B174),BirthdateDraft!$A$1:$M$7865,3,FALSE)</f>
        <v>17/6</v>
      </c>
    </row>
    <row r="175" spans="1:15" s="99" customFormat="1" ht="12.75" customHeight="1">
      <c r="A175" s="266" t="str">
        <f t="shared" si="2"/>
        <v>DB</v>
      </c>
      <c r="B175" s="123" t="s">
        <v>8992</v>
      </c>
      <c r="C175" s="123" t="s">
        <v>814</v>
      </c>
      <c r="D175" s="123" t="s">
        <v>3026</v>
      </c>
      <c r="E175" s="115" t="s">
        <v>4298</v>
      </c>
      <c r="F175" s="115"/>
      <c r="G175" s="8"/>
      <c r="H175" s="8"/>
      <c r="I175" s="98"/>
      <c r="J175" s="98"/>
      <c r="K175" s="233"/>
      <c r="L175" s="233"/>
      <c r="M175" s="319" t="e">
        <f>VLOOKUP(TRIM(B175),'Team Rosters'!$B$1:$N$3777,2,FALSE)</f>
        <v>#N/A</v>
      </c>
      <c r="N175" s="334">
        <f>VLOOKUP(TRIM(B175),BirthdateDraft!$A$1:$M$5865,2,FALSE)</f>
        <v>35521</v>
      </c>
      <c r="O175" s="335" t="str">
        <f>VLOOKUP(TRIM(B175),BirthdateDraft!$A$1:$M$7865,3,FALSE)</f>
        <v>FA</v>
      </c>
    </row>
    <row r="176" spans="1:15" s="99" customFormat="1" ht="12.75" customHeight="1">
      <c r="A176" s="266" t="str">
        <f t="shared" si="2"/>
        <v>End $</v>
      </c>
      <c r="B176" s="266" t="s">
        <v>6557</v>
      </c>
      <c r="C176" s="464" t="s">
        <v>796</v>
      </c>
      <c r="D176" s="464" t="s">
        <v>11968</v>
      </c>
      <c r="E176" t="s">
        <v>4306</v>
      </c>
      <c r="F176" t="s">
        <v>4302</v>
      </c>
      <c r="G176">
        <v>6</v>
      </c>
      <c r="H176"/>
      <c r="I176" s="8" t="s">
        <v>4302</v>
      </c>
      <c r="J176" s="8" t="s">
        <v>4302</v>
      </c>
      <c r="K176" s="114" t="s">
        <v>4302</v>
      </c>
      <c r="L176" s="233"/>
      <c r="M176" s="319" t="e">
        <f>VLOOKUP(TRIM(B176),'Team Rosters'!$B$1:$N$3777,2,FALSE)</f>
        <v>#N/A</v>
      </c>
      <c r="N176" s="334">
        <f>VLOOKUP(TRIM(B176),BirthdateDraft!$A$1:$M$6865,2,FALSE)</f>
        <v>34729</v>
      </c>
      <c r="O176" s="335" t="str">
        <f>VLOOKUP(TRIM(B176),BirthdateDraft!$A$1:$M$7865,3,FALSE)</f>
        <v>18/2</v>
      </c>
    </row>
    <row r="177" spans="1:15" s="99" customFormat="1" ht="12.75" customHeight="1">
      <c r="A177" s="266" t="str">
        <f t="shared" si="2"/>
        <v>T</v>
      </c>
      <c r="B177" s="123" t="s">
        <v>11168</v>
      </c>
      <c r="C177" s="123" t="s">
        <v>792</v>
      </c>
      <c r="D177" s="123" t="s">
        <v>2284</v>
      </c>
      <c r="E177" s="115" t="s">
        <v>4306</v>
      </c>
      <c r="F177" s="115"/>
      <c r="G177" s="8">
        <v>0</v>
      </c>
      <c r="H177" s="8"/>
      <c r="I177" s="98"/>
      <c r="J177" s="98"/>
      <c r="K177" s="233"/>
      <c r="L177" s="233"/>
      <c r="M177" s="319" t="e">
        <f>VLOOKUP(TRIM(B177),'Team Rosters'!$B$1:$N$3777,2,FALSE)</f>
        <v>#N/A</v>
      </c>
      <c r="N177" s="334">
        <f>VLOOKUP(TRIM(B177),BirthdateDraft!$A$1:$M$5865,2,FALSE)</f>
        <v>35607</v>
      </c>
      <c r="O177" s="335" t="str">
        <f>VLOOKUP(TRIM(B177),BirthdateDraft!$A$1:$M$7865,3,FALSE)</f>
        <v>20.FA</v>
      </c>
    </row>
    <row r="178" spans="1:15" s="99" customFormat="1" ht="12.75" customHeight="1">
      <c r="A178" s="266" t="str">
        <f t="shared" si="2"/>
        <v>LB</v>
      </c>
      <c r="B178" s="123" t="s">
        <v>9979</v>
      </c>
      <c r="C178" s="123" t="s">
        <v>790</v>
      </c>
      <c r="D178" s="123" t="s">
        <v>2407</v>
      </c>
      <c r="E178" s="115" t="s">
        <v>4299</v>
      </c>
      <c r="F178" s="115"/>
      <c r="G178" s="8">
        <v>0</v>
      </c>
      <c r="H178" s="8"/>
      <c r="I178" s="98"/>
      <c r="J178" s="98"/>
      <c r="K178" s="233"/>
      <c r="L178" s="233"/>
      <c r="M178" s="319" t="e">
        <f>VLOOKUP(TRIM(B178),'Team Rosters'!$B$1:$N$3777,2,FALSE)</f>
        <v>#N/A</v>
      </c>
      <c r="N178" s="334">
        <f>VLOOKUP(TRIM(B178),BirthdateDraft!$A$1:$M$5865,2,FALSE)</f>
        <v>36175</v>
      </c>
      <c r="O178" s="335" t="str">
        <f>VLOOKUP(TRIM(B178),BirthdateDraft!$A$1:$M$7865,3,FALSE)</f>
        <v>22/7</v>
      </c>
    </row>
    <row r="179" spans="1:15" s="99" customFormat="1" ht="12.75" customHeight="1">
      <c r="A179" s="266" t="str">
        <f t="shared" si="2"/>
        <v>DB</v>
      </c>
      <c r="B179" s="89" t="s">
        <v>11402</v>
      </c>
      <c r="C179" s="123" t="s">
        <v>798</v>
      </c>
      <c r="D179" s="123" t="s">
        <v>3026</v>
      </c>
      <c r="E179" s="115" t="s">
        <v>4299</v>
      </c>
      <c r="F179" s="115"/>
      <c r="G179" s="8"/>
      <c r="H179" s="8"/>
      <c r="I179" s="98"/>
      <c r="J179" s="98"/>
      <c r="K179" s="233"/>
      <c r="L179" s="98"/>
      <c r="M179" s="319" t="e">
        <f>VLOOKUP(TRIM(B179),'Team Rosters'!$B$1:$N$3777,2,FALSE)</f>
        <v>#N/A</v>
      </c>
      <c r="N179" s="334" t="e">
        <f>VLOOKUP(TRIM(B179),BirthdateDraft!$A$1:$M$5865,2,FALSE)</f>
        <v>#N/A</v>
      </c>
      <c r="O179" s="335" t="e">
        <f>VLOOKUP(TRIM(B179),BirthdateDraft!$A$1:$M$7865,3,FALSE)</f>
        <v>#N/A</v>
      </c>
    </row>
    <row r="180" spans="1:15" s="99" customFormat="1" ht="12.75" customHeight="1">
      <c r="A180" s="266" t="str">
        <f t="shared" si="2"/>
        <v>G</v>
      </c>
      <c r="B180" s="89" t="s">
        <v>11172</v>
      </c>
      <c r="C180" s="123" t="s">
        <v>785</v>
      </c>
      <c r="D180" s="123" t="s">
        <v>3166</v>
      </c>
      <c r="E180"/>
      <c r="F180"/>
      <c r="G180"/>
      <c r="H180"/>
      <c r="I180" s="8">
        <v>0</v>
      </c>
      <c r="J180" s="8"/>
      <c r="K180" s="114">
        <v>0</v>
      </c>
      <c r="L180" s="98"/>
      <c r="M180" s="319" t="e">
        <f>VLOOKUP(TRIM(B180),'Team Rosters'!$B$1:$N$3777,2,FALSE)</f>
        <v>#N/A</v>
      </c>
      <c r="N180" s="334">
        <f>VLOOKUP(TRIM(B180),BirthdateDraft!$A$1:$M$5865,2,FALSE)</f>
        <v>36819</v>
      </c>
      <c r="O180" s="335">
        <f>VLOOKUP(TRIM(B180),BirthdateDraft!$A$1:$M$7865,3,FALSE)</f>
        <v>23.5</v>
      </c>
    </row>
    <row r="181" spans="1:15" s="99" customFormat="1" ht="12.75" customHeight="1">
      <c r="A181" s="266" t="str">
        <f t="shared" si="2"/>
        <v>DB LB</v>
      </c>
      <c r="B181" s="89" t="s">
        <v>11175</v>
      </c>
      <c r="C181" s="123" t="s">
        <v>785</v>
      </c>
      <c r="D181" s="123" t="s">
        <v>11388</v>
      </c>
      <c r="E181" s="115" t="s">
        <v>4299</v>
      </c>
      <c r="F181" s="115" t="s">
        <v>4299</v>
      </c>
      <c r="G181" s="8"/>
      <c r="H181" s="8"/>
      <c r="I181" s="98"/>
      <c r="J181" s="98"/>
      <c r="K181" s="233"/>
      <c r="L181" s="98"/>
      <c r="M181" s="319" t="e">
        <f>VLOOKUP(TRIM(B181),'Team Rosters'!$B$1:$N$3777,2,FALSE)</f>
        <v>#N/A</v>
      </c>
      <c r="N181" s="334">
        <f>VLOOKUP(TRIM(B181),BirthdateDraft!$A$1:$M$5865,2,FALSE)</f>
        <v>36472</v>
      </c>
      <c r="O181" s="335">
        <f>VLOOKUP(TRIM(B181),BirthdateDraft!$A$1:$M$7865,3,FALSE)</f>
        <v>23.3</v>
      </c>
    </row>
    <row r="182" spans="1:15" s="99" customFormat="1" ht="12.75" customHeight="1">
      <c r="A182" s="266" t="str">
        <f t="shared" si="2"/>
        <v>DB</v>
      </c>
      <c r="B182" s="89" t="s">
        <v>6503</v>
      </c>
      <c r="C182" s="123" t="s">
        <v>5991</v>
      </c>
      <c r="D182" s="123" t="s">
        <v>3026</v>
      </c>
      <c r="E182" s="115" t="s">
        <v>4299</v>
      </c>
      <c r="F182" s="115"/>
      <c r="G182" s="8"/>
      <c r="H182" s="8"/>
      <c r="I182" s="98"/>
      <c r="J182" s="98"/>
      <c r="K182" s="233"/>
      <c r="L182" s="98"/>
      <c r="M182" s="319" t="e">
        <f>VLOOKUP(TRIM(B182),'Team Rosters'!$B$1:$N$3777,2,FALSE)</f>
        <v>#N/A</v>
      </c>
      <c r="N182" s="334">
        <f>VLOOKUP(TRIM(B182),BirthdateDraft!$A$1:$M$5865,2,FALSE)</f>
        <v>33810</v>
      </c>
      <c r="O182" s="335" t="str">
        <f>VLOOKUP(TRIM(B182),BirthdateDraft!$A$1:$M$7865,3,FALSE)</f>
        <v>15/FA</v>
      </c>
    </row>
    <row r="183" spans="1:15" s="99" customFormat="1" ht="12.75" customHeight="1">
      <c r="A183" s="266" t="str">
        <f t="shared" si="2"/>
        <v>OLB</v>
      </c>
      <c r="B183" s="89" t="s">
        <v>11178</v>
      </c>
      <c r="C183" s="123" t="s">
        <v>5390</v>
      </c>
      <c r="D183" s="123" t="s">
        <v>1374</v>
      </c>
      <c r="E183" s="115" t="s">
        <v>4299</v>
      </c>
      <c r="F183" s="115"/>
      <c r="G183" s="8">
        <v>0</v>
      </c>
      <c r="H183" s="8"/>
      <c r="I183" s="98"/>
      <c r="J183" s="98"/>
      <c r="K183" s="233"/>
      <c r="L183" s="98"/>
      <c r="M183" s="319" t="e">
        <f>VLOOKUP(TRIM(B183),'Team Rosters'!$B$1:$N$3777,2,FALSE)</f>
        <v>#N/A</v>
      </c>
      <c r="N183" s="334">
        <f>VLOOKUP(TRIM(B183),BirthdateDraft!$A$1:$M$5865,2,FALSE)</f>
        <v>36168</v>
      </c>
      <c r="O183" s="335">
        <f>VLOOKUP(TRIM(B183),BirthdateDraft!$A$1:$M$7865,3,FALSE)</f>
        <v>23.6</v>
      </c>
    </row>
    <row r="184" spans="1:15" s="99" customFormat="1" ht="12.75" customHeight="1">
      <c r="A184" s="266" t="str">
        <f t="shared" si="2"/>
        <v>T</v>
      </c>
      <c r="B184" s="89" t="s">
        <v>10145</v>
      </c>
      <c r="C184" s="123" t="s">
        <v>800</v>
      </c>
      <c r="D184" s="123" t="s">
        <v>2284</v>
      </c>
      <c r="E184" s="115" t="s">
        <v>4306</v>
      </c>
      <c r="F184" s="115"/>
      <c r="G184" s="8">
        <v>0</v>
      </c>
      <c r="H184" s="8"/>
      <c r="I184" s="98"/>
      <c r="J184" s="98"/>
      <c r="K184" s="233"/>
      <c r="L184" s="98"/>
      <c r="M184" s="319" t="e">
        <f>VLOOKUP(TRIM(B184),'Team Rosters'!$B$1:$N$3777,2,FALSE)</f>
        <v>#N/A</v>
      </c>
      <c r="N184" s="334">
        <f>VLOOKUP(TRIM(B184),BirthdateDraft!$A$1:$M$5865,2,FALSE)</f>
        <v>35911</v>
      </c>
      <c r="O184" s="335" t="str">
        <f>VLOOKUP(TRIM(B184),BirthdateDraft!$A$1:$M$7865,3,FALSE)</f>
        <v>22/2</v>
      </c>
    </row>
    <row r="185" spans="1:15" s="99" customFormat="1" ht="12.75" customHeight="1">
      <c r="A185" s="266" t="str">
        <f t="shared" si="2"/>
        <v>End T</v>
      </c>
      <c r="B185" s="89" t="s">
        <v>11179</v>
      </c>
      <c r="C185" s="123" t="s">
        <v>5991</v>
      </c>
      <c r="D185" s="123" t="s">
        <v>169</v>
      </c>
      <c r="E185" s="115" t="s">
        <v>4306</v>
      </c>
      <c r="F185" s="115" t="s">
        <v>4306</v>
      </c>
      <c r="G185" s="8">
        <v>0</v>
      </c>
      <c r="H185" s="8"/>
      <c r="I185" s="98"/>
      <c r="J185" s="98"/>
      <c r="K185" s="233"/>
      <c r="L185" s="98"/>
      <c r="M185" s="319" t="e">
        <f>VLOOKUP(TRIM(B185),'Team Rosters'!$B$1:$N$3777,2,FALSE)</f>
        <v>#N/A</v>
      </c>
      <c r="N185" s="334">
        <f>VLOOKUP(TRIM(B185),BirthdateDraft!$A$1:$M$5865,2,FALSE)</f>
        <v>36705</v>
      </c>
      <c r="O185" s="335">
        <f>VLOOKUP(TRIM(B185),BirthdateDraft!$A$1:$M$7865,3,FALSE)</f>
        <v>23.6</v>
      </c>
    </row>
    <row r="186" spans="1:15" s="99" customFormat="1" ht="12.75" customHeight="1">
      <c r="A186" s="266" t="str">
        <f t="shared" si="2"/>
        <v>G</v>
      </c>
      <c r="B186" s="89" t="s">
        <v>9018</v>
      </c>
      <c r="C186" s="123" t="s">
        <v>90</v>
      </c>
      <c r="D186" s="123" t="s">
        <v>3166</v>
      </c>
      <c r="E186"/>
      <c r="F186"/>
      <c r="G186"/>
      <c r="H186"/>
      <c r="I186" s="8">
        <v>0</v>
      </c>
      <c r="J186" s="8"/>
      <c r="K186" s="114">
        <v>0</v>
      </c>
      <c r="L186" s="98"/>
      <c r="M186" s="319" t="e">
        <f>VLOOKUP(TRIM(B186),'Team Rosters'!$B$1:$N$3777,2,FALSE)</f>
        <v>#N/A</v>
      </c>
      <c r="N186" s="334">
        <f>VLOOKUP(TRIM(B186),BirthdateDraft!$A$1:$M$5865,2,FALSE)</f>
        <v>36669</v>
      </c>
      <c r="O186" s="335" t="str">
        <f>VLOOKUP(TRIM(B186),BirthdateDraft!$A$1:$M$7865,3,FALSE)</f>
        <v>21/3</v>
      </c>
    </row>
    <row r="187" spans="1:15" s="99" customFormat="1" ht="12.75" customHeight="1">
      <c r="A187" s="266" t="str">
        <f t="shared" si="2"/>
        <v>T</v>
      </c>
      <c r="B187" s="89" t="s">
        <v>11185</v>
      </c>
      <c r="C187" s="123" t="s">
        <v>5390</v>
      </c>
      <c r="D187" s="123" t="s">
        <v>2284</v>
      </c>
      <c r="E187"/>
      <c r="F187"/>
      <c r="G187"/>
      <c r="H187"/>
      <c r="I187" s="8">
        <v>0</v>
      </c>
      <c r="J187" s="8"/>
      <c r="K187" s="114">
        <v>0</v>
      </c>
      <c r="L187" s="98"/>
      <c r="M187" s="319" t="e">
        <f>VLOOKUP(TRIM(B187),'Team Rosters'!$B$1:$N$3777,2,FALSE)</f>
        <v>#N/A</v>
      </c>
      <c r="N187" s="334">
        <f>VLOOKUP(TRIM(B187),BirthdateDraft!$A$1:$M$5865,2,FALSE)</f>
        <v>36992</v>
      </c>
      <c r="O187" s="335">
        <f>VLOOKUP(TRIM(B187),BirthdateDraft!$A$1:$M$7865,3,FALSE)</f>
        <v>23.5</v>
      </c>
    </row>
    <row r="188" spans="1:15" s="99" customFormat="1" ht="12.75" customHeight="1">
      <c r="A188" s="266" t="str">
        <f t="shared" si="2"/>
        <v>G C</v>
      </c>
      <c r="B188" s="89" t="s">
        <v>5981</v>
      </c>
      <c r="C188" s="123" t="s">
        <v>797</v>
      </c>
      <c r="D188" s="123" t="s">
        <v>816</v>
      </c>
      <c r="E188"/>
      <c r="F188"/>
      <c r="G188"/>
      <c r="H188"/>
      <c r="I188" s="8">
        <v>0</v>
      </c>
      <c r="J188" s="8">
        <v>0</v>
      </c>
      <c r="K188" s="114">
        <v>0</v>
      </c>
      <c r="L188" s="98"/>
      <c r="M188" s="319" t="e">
        <f>VLOOKUP(TRIM(B188),'Team Rosters'!$B$1:$N$3777,2,FALSE)</f>
        <v>#N/A</v>
      </c>
      <c r="N188" s="334">
        <f>VLOOKUP(TRIM(B188),BirthdateDraft!$A$1:$M$5865,2,FALSE)</f>
        <v>33755</v>
      </c>
      <c r="O188" s="335" t="str">
        <f>VLOOKUP(TRIM(B188),BirthdateDraft!$A$1:$M$7865,3,FALSE)</f>
        <v>14/FA</v>
      </c>
    </row>
    <row r="189" spans="1:15" s="99" customFormat="1" ht="12.75" customHeight="1">
      <c r="A189" s="266" t="str">
        <f t="shared" si="2"/>
        <v>G</v>
      </c>
      <c r="B189" s="89" t="s">
        <v>11187</v>
      </c>
      <c r="C189" s="123" t="s">
        <v>5991</v>
      </c>
      <c r="D189" s="123" t="s">
        <v>3166</v>
      </c>
      <c r="E189"/>
      <c r="F189"/>
      <c r="G189"/>
      <c r="H189"/>
      <c r="I189" s="8">
        <v>0</v>
      </c>
      <c r="J189" s="8"/>
      <c r="K189" s="114">
        <v>0</v>
      </c>
      <c r="L189" s="98"/>
      <c r="M189" s="319" t="e">
        <f>VLOOKUP(TRIM(B189),'Team Rosters'!$B$1:$N$3777,2,FALSE)</f>
        <v>#N/A</v>
      </c>
      <c r="N189" s="334">
        <f>VLOOKUP(TRIM(B189),BirthdateDraft!$A$1:$M$5865,2,FALSE)</f>
        <v>36480</v>
      </c>
      <c r="O189" s="335">
        <f>VLOOKUP(TRIM(B189),BirthdateDraft!$A$1:$M$7865,3,FALSE)</f>
        <v>23.5</v>
      </c>
    </row>
    <row r="190" spans="1:15" s="99" customFormat="1" ht="12.75" customHeight="1">
      <c r="A190" s="266" t="str">
        <f t="shared" si="2"/>
        <v>End T</v>
      </c>
      <c r="B190" s="89" t="s">
        <v>11188</v>
      </c>
      <c r="C190" s="123" t="s">
        <v>795</v>
      </c>
      <c r="D190" s="123" t="s">
        <v>169</v>
      </c>
      <c r="E190" s="115" t="s">
        <v>4306</v>
      </c>
      <c r="F190" s="115" t="s">
        <v>4306</v>
      </c>
      <c r="G190" s="8">
        <v>3</v>
      </c>
      <c r="H190" s="8"/>
      <c r="I190" s="98"/>
      <c r="J190" s="98"/>
      <c r="K190" s="233"/>
      <c r="L190" s="98"/>
      <c r="M190" s="319" t="e">
        <f>VLOOKUP(TRIM(B190),'Team Rosters'!$B$1:$N$3777,2,FALSE)</f>
        <v>#N/A</v>
      </c>
      <c r="N190" s="334">
        <f>VLOOKUP(TRIM(B190),BirthdateDraft!$A$1:$M$5865,2,FALSE)</f>
        <v>37099</v>
      </c>
      <c r="O190" s="335">
        <f>VLOOKUP(TRIM(B190),BirthdateDraft!$A$1:$M$7865,3,FALSE)</f>
        <v>23.4</v>
      </c>
    </row>
    <row r="191" spans="1:15" s="99" customFormat="1" ht="12.75" customHeight="1">
      <c r="A191" s="266" t="str">
        <f t="shared" si="2"/>
        <v>T End</v>
      </c>
      <c r="B191" s="89" t="s">
        <v>11403</v>
      </c>
      <c r="C191" s="123" t="s">
        <v>166</v>
      </c>
      <c r="D191" s="123" t="s">
        <v>9318</v>
      </c>
      <c r="E191" s="115" t="s">
        <v>4306</v>
      </c>
      <c r="F191" s="115" t="s">
        <v>4306</v>
      </c>
      <c r="G191" s="8">
        <v>0</v>
      </c>
      <c r="H191" s="8"/>
      <c r="I191" s="98"/>
      <c r="J191" s="98"/>
      <c r="K191" s="233"/>
      <c r="L191" s="98"/>
      <c r="M191" s="319" t="e">
        <f>VLOOKUP(TRIM(B191),'Team Rosters'!$B$1:$N$3777,2,FALSE)</f>
        <v>#N/A</v>
      </c>
      <c r="N191" s="334" t="e">
        <f>VLOOKUP(TRIM(B191),BirthdateDraft!$A$1:$M$5865,2,FALSE)</f>
        <v>#N/A</v>
      </c>
      <c r="O191" s="335" t="e">
        <f>VLOOKUP(TRIM(B191),BirthdateDraft!$A$1:$M$7865,3,FALSE)</f>
        <v>#N/A</v>
      </c>
    </row>
    <row r="192" spans="1:15" s="99" customFormat="1" ht="12.75" customHeight="1">
      <c r="A192" s="266" t="str">
        <f t="shared" si="2"/>
        <v>G</v>
      </c>
      <c r="B192" s="89" t="s">
        <v>10245</v>
      </c>
      <c r="C192" s="123" t="s">
        <v>8191</v>
      </c>
      <c r="D192" s="123" t="s">
        <v>3166</v>
      </c>
      <c r="E192"/>
      <c r="F192"/>
      <c r="G192"/>
      <c r="H192"/>
      <c r="I192" s="8">
        <v>0</v>
      </c>
      <c r="J192" s="8"/>
      <c r="K192" s="114">
        <v>0</v>
      </c>
      <c r="L192" s="98"/>
      <c r="M192" s="319" t="e">
        <f>VLOOKUP(TRIM(B192),'Team Rosters'!$B$1:$N$3777,2,FALSE)</f>
        <v>#N/A</v>
      </c>
      <c r="N192" s="334">
        <f>VLOOKUP(TRIM(B192),BirthdateDraft!$A$1:$M$5865,2,FALSE)</f>
        <v>35799</v>
      </c>
      <c r="O192" s="335" t="str">
        <f>VLOOKUP(TRIM(B192),BirthdateDraft!$A$1:$M$7865,3,FALSE)</f>
        <v>22/FA</v>
      </c>
    </row>
    <row r="193" spans="1:15" s="99" customFormat="1" ht="12.75" customHeight="1">
      <c r="A193" s="266" t="str">
        <f t="shared" si="2"/>
        <v>DB</v>
      </c>
      <c r="B193" t="s">
        <v>11195</v>
      </c>
      <c r="C193" s="123" t="s">
        <v>806</v>
      </c>
      <c r="D193" s="123" t="s">
        <v>3026</v>
      </c>
      <c r="E193" s="115" t="s">
        <v>4299</v>
      </c>
      <c r="F193" s="115"/>
      <c r="G193" s="8"/>
      <c r="H193" s="8"/>
      <c r="I193" s="98"/>
      <c r="J193" s="98"/>
      <c r="K193" s="233"/>
      <c r="L193" s="98"/>
      <c r="M193" s="319" t="e">
        <f>VLOOKUP(TRIM(B193),'Team Rosters'!$B$1:$N$3777,2,FALSE)</f>
        <v>#N/A</v>
      </c>
      <c r="N193" s="334">
        <f>VLOOKUP(TRIM(B193),BirthdateDraft!$A$1:$M$5865,2,FALSE)</f>
        <v>36514</v>
      </c>
      <c r="O193" s="335" t="str">
        <f>VLOOKUP(TRIM(B193),BirthdateDraft!$A$1:$M$7865,3,FALSE)</f>
        <v>23.FA</v>
      </c>
    </row>
    <row r="194" spans="1:15" s="99" customFormat="1" ht="12.75" customHeight="1">
      <c r="A194" s="266" t="str">
        <f t="shared" ref="A194:A257" si="3">D194</f>
        <v>UNC</v>
      </c>
      <c r="B194" s="267" t="s">
        <v>6690</v>
      </c>
      <c r="C194" s="464" t="s">
        <v>4302</v>
      </c>
      <c r="D194" s="464" t="s">
        <v>11613</v>
      </c>
      <c r="E194" t="s">
        <v>2500</v>
      </c>
      <c r="F194" t="s">
        <v>2500</v>
      </c>
      <c r="G194" t="s">
        <v>2500</v>
      </c>
      <c r="H194" t="s">
        <v>2500</v>
      </c>
      <c r="I194" s="8" t="s">
        <v>2500</v>
      </c>
      <c r="J194" s="8" t="s">
        <v>2500</v>
      </c>
      <c r="K194" s="114" t="s">
        <v>2500</v>
      </c>
      <c r="L194" s="98"/>
      <c r="M194" s="319" t="e">
        <f>VLOOKUP(TRIM(B194),'Team Rosters'!$B$1:$N$3777,2,FALSE)</f>
        <v>#N/A</v>
      </c>
      <c r="N194" s="334">
        <f>VLOOKUP(TRIM(B194),BirthdateDraft!$A$1:$M$6865,2,FALSE)</f>
        <v>34747</v>
      </c>
      <c r="O194" s="335" t="str">
        <f>VLOOKUP(TRIM(B194),BirthdateDraft!$A$1:$M$7865,3,FALSE)</f>
        <v>18/1 (31)</v>
      </c>
    </row>
    <row r="195" spans="1:15" s="99" customFormat="1" ht="12.75" customHeight="1">
      <c r="A195" s="266" t="str">
        <f t="shared" si="3"/>
        <v>QB</v>
      </c>
      <c r="B195" s="267" t="s">
        <v>9214</v>
      </c>
      <c r="C195" s="464" t="s">
        <v>85</v>
      </c>
      <c r="D195" s="464" t="s">
        <v>1861</v>
      </c>
      <c r="E195"/>
      <c r="F195"/>
      <c r="G195"/>
      <c r="H195"/>
      <c r="I195" s="8" t="s">
        <v>4302</v>
      </c>
      <c r="J195" s="8" t="s">
        <v>4302</v>
      </c>
      <c r="K195" s="114" t="s">
        <v>4302</v>
      </c>
      <c r="L195" s="98"/>
      <c r="M195" s="319" t="e">
        <f>VLOOKUP(TRIM(B195),'Team Rosters'!$B$1:$N$3777,2,FALSE)</f>
        <v>#N/A</v>
      </c>
      <c r="N195" s="334">
        <f>VLOOKUP(TRIM(B195),BirthdateDraft!$A$1:$M$6865,2,FALSE)</f>
        <v>36069</v>
      </c>
      <c r="O195" s="335" t="str">
        <f>VLOOKUP(TRIM(B195),BirthdateDraft!$A$1:$M$7865,3,FALSE)</f>
        <v>21/3</v>
      </c>
    </row>
    <row r="196" spans="1:15" s="99" customFormat="1" ht="12.75" customHeight="1">
      <c r="A196" s="266" t="str">
        <f t="shared" si="3"/>
        <v>DB</v>
      </c>
      <c r="B196" s="431" t="s">
        <v>11202</v>
      </c>
      <c r="C196" s="123" t="s">
        <v>795</v>
      </c>
      <c r="D196" s="123" t="s">
        <v>3026</v>
      </c>
      <c r="E196" s="115" t="s">
        <v>4299</v>
      </c>
      <c r="F196" s="115"/>
      <c r="G196" s="8"/>
      <c r="H196" s="8"/>
      <c r="I196" s="98"/>
      <c r="J196" s="98"/>
      <c r="K196" s="233"/>
      <c r="L196" s="98"/>
      <c r="M196" s="319" t="e">
        <f>VLOOKUP(TRIM(B196),'Team Rosters'!$B$1:$N$3777,2,FALSE)</f>
        <v>#N/A</v>
      </c>
      <c r="N196" s="334">
        <f>VLOOKUP(TRIM(B196),BirthdateDraft!$A$1:$M$5865,2,FALSE)</f>
        <v>37142</v>
      </c>
      <c r="O196" s="335">
        <f>VLOOKUP(TRIM(B196),BirthdateDraft!$A$1:$M$7865,3,FALSE)</f>
        <v>23.5</v>
      </c>
    </row>
    <row r="197" spans="1:15" s="99" customFormat="1" ht="12.75" customHeight="1">
      <c r="A197" s="266" t="str">
        <f t="shared" si="3"/>
        <v>SE FL</v>
      </c>
      <c r="B197" s="89" t="s">
        <v>6718</v>
      </c>
      <c r="C197" s="123" t="s">
        <v>806</v>
      </c>
      <c r="D197" s="123" t="s">
        <v>549</v>
      </c>
      <c r="E197"/>
      <c r="F197"/>
      <c r="G197"/>
      <c r="H197"/>
      <c r="I197"/>
      <c r="J197"/>
      <c r="K197" s="123"/>
      <c r="L197" s="8" t="s">
        <v>2320</v>
      </c>
      <c r="M197" s="319" t="e">
        <f>VLOOKUP(TRIM(B197),'Team Rosters'!$B$1:$N$3777,2,FALSE)</f>
        <v>#N/A</v>
      </c>
      <c r="N197" s="334">
        <f>VLOOKUP(TRIM(B197),BirthdateDraft!$A$1:$M$5865,2,FALSE)</f>
        <v>34715</v>
      </c>
      <c r="O197" s="335" t="str">
        <f>VLOOKUP(TRIM(B197),BirthdateDraft!$A$1:$M$7865,3,FALSE)</f>
        <v>17/7</v>
      </c>
    </row>
    <row r="198" spans="1:15" s="99" customFormat="1" ht="12.75" customHeight="1">
      <c r="A198" s="266" t="str">
        <f t="shared" si="3"/>
        <v>T</v>
      </c>
      <c r="B198" s="89" t="s">
        <v>9071</v>
      </c>
      <c r="C198" s="123" t="s">
        <v>798</v>
      </c>
      <c r="D198" s="123" t="s">
        <v>2284</v>
      </c>
      <c r="E198"/>
      <c r="F198"/>
      <c r="G198"/>
      <c r="H198"/>
      <c r="I198" s="8">
        <v>0</v>
      </c>
      <c r="J198" s="8"/>
      <c r="K198" s="114">
        <v>3</v>
      </c>
      <c r="L198" s="98"/>
      <c r="M198" s="319" t="e">
        <f>VLOOKUP(TRIM(B198),'Team Rosters'!$B$1:$N$3777,2,FALSE)</f>
        <v>#N/A</v>
      </c>
      <c r="N198" s="334">
        <f>VLOOKUP(TRIM(B198),BirthdateDraft!$A$1:$M$5865,2,FALSE)</f>
        <v>35796</v>
      </c>
      <c r="O198" s="335" t="str">
        <f>VLOOKUP(TRIM(B198),BirthdateDraft!$A$1:$M$7865,3,FALSE)</f>
        <v>21/5</v>
      </c>
    </row>
    <row r="199" spans="1:15" s="99" customFormat="1" ht="12.75" customHeight="1">
      <c r="A199" s="266" t="str">
        <f t="shared" si="3"/>
        <v>TE BB</v>
      </c>
      <c r="B199" s="89" t="s">
        <v>9955</v>
      </c>
      <c r="C199" s="123" t="s">
        <v>814</v>
      </c>
      <c r="D199" s="123" t="s">
        <v>810</v>
      </c>
      <c r="E199"/>
      <c r="F199"/>
      <c r="G199"/>
      <c r="H199"/>
      <c r="I199" s="8">
        <v>4</v>
      </c>
      <c r="J199" s="8"/>
      <c r="K199" s="114">
        <v>0</v>
      </c>
      <c r="L199" s="8" t="s">
        <v>9317</v>
      </c>
      <c r="M199" s="319" t="e">
        <f>VLOOKUP(TRIM(B199),'Team Rosters'!$B$1:$N$3777,2,FALSE)</f>
        <v>#N/A</v>
      </c>
      <c r="N199" s="334">
        <f>VLOOKUP(TRIM(B199),BirthdateDraft!$A$1:$M$5865,2,FALSE)</f>
        <v>36181</v>
      </c>
      <c r="O199" s="335" t="str">
        <f>VLOOKUP(TRIM(B199),BirthdateDraft!$A$1:$M$7865,3,FALSE)</f>
        <v>22/FA</v>
      </c>
    </row>
    <row r="200" spans="1:15" s="99" customFormat="1" ht="12.75" customHeight="1">
      <c r="A200" s="266" t="str">
        <f t="shared" si="3"/>
        <v>G</v>
      </c>
      <c r="B200" s="89" t="s">
        <v>9113</v>
      </c>
      <c r="C200" s="123" t="s">
        <v>85</v>
      </c>
      <c r="D200" s="123" t="s">
        <v>3166</v>
      </c>
      <c r="E200"/>
      <c r="F200"/>
      <c r="G200"/>
      <c r="H200"/>
      <c r="I200" s="8">
        <v>0</v>
      </c>
      <c r="J200" s="8"/>
      <c r="K200" s="114">
        <v>0</v>
      </c>
      <c r="L200" s="98"/>
      <c r="M200" s="319" t="e">
        <f>VLOOKUP(TRIM(B200),'Team Rosters'!$B$1:$N$3777,2,FALSE)</f>
        <v>#N/A</v>
      </c>
      <c r="N200" s="334">
        <f>VLOOKUP(TRIM(B200),BirthdateDraft!$A$1:$M$5865,2,FALSE)</f>
        <v>0</v>
      </c>
      <c r="O200" s="335" t="str">
        <f>VLOOKUP(TRIM(B200),BirthdateDraft!$A$1:$M$7865,3,FALSE)</f>
        <v>21/7</v>
      </c>
    </row>
    <row r="201" spans="1:15" s="99" customFormat="1" ht="12.75" customHeight="1">
      <c r="A201" s="266" t="str">
        <f t="shared" si="3"/>
        <v>DB</v>
      </c>
      <c r="B201" s="89" t="s">
        <v>9200</v>
      </c>
      <c r="C201" s="123" t="s">
        <v>82</v>
      </c>
      <c r="D201" s="123" t="s">
        <v>3026</v>
      </c>
      <c r="E201" s="115" t="s">
        <v>4299</v>
      </c>
      <c r="F201" s="115"/>
      <c r="G201" s="8"/>
      <c r="H201" s="8"/>
      <c r="I201" s="98"/>
      <c r="J201" s="98"/>
      <c r="K201" s="233"/>
      <c r="L201" s="98"/>
      <c r="M201" s="319" t="e">
        <f>VLOOKUP(TRIM(B201),'Team Rosters'!$B$1:$N$3777,2,FALSE)</f>
        <v>#N/A</v>
      </c>
      <c r="N201" s="334">
        <f>VLOOKUP(TRIM(B201),BirthdateDraft!$A$1:$M$5865,2,FALSE)</f>
        <v>36100</v>
      </c>
      <c r="O201" s="335" t="str">
        <f>VLOOKUP(TRIM(B201),BirthdateDraft!$A$1:$M$7865,3,FALSE)</f>
        <v>21/6</v>
      </c>
    </row>
    <row r="202" spans="1:15" s="99" customFormat="1" ht="12.75" customHeight="1">
      <c r="A202" s="266" t="str">
        <f t="shared" si="3"/>
        <v>TE BB</v>
      </c>
      <c r="B202" s="431" t="s">
        <v>6750</v>
      </c>
      <c r="C202" s="123" t="s">
        <v>2798</v>
      </c>
      <c r="D202" s="123" t="s">
        <v>810</v>
      </c>
      <c r="E202"/>
      <c r="F202"/>
      <c r="G202"/>
      <c r="H202"/>
      <c r="I202" s="8">
        <v>4</v>
      </c>
      <c r="J202" s="8"/>
      <c r="K202" s="114">
        <v>0</v>
      </c>
      <c r="L202" s="8" t="s">
        <v>9316</v>
      </c>
      <c r="M202" s="319" t="e">
        <f>VLOOKUP(TRIM(B202),'Team Rosters'!$B$1:$N$3777,2,FALSE)</f>
        <v>#N/A</v>
      </c>
      <c r="N202" s="334">
        <f>VLOOKUP(TRIM(B202),BirthdateDraft!$A$1:$M$5865,2,FALSE)</f>
        <v>34661</v>
      </c>
      <c r="O202" s="335" t="str">
        <f>VLOOKUP(TRIM(B202),BirthdateDraft!$A$1:$M$7865,3,FALSE)</f>
        <v>17/FA</v>
      </c>
    </row>
    <row r="203" spans="1:15" s="99" customFormat="1" ht="12.75" customHeight="1">
      <c r="A203" s="266" t="str">
        <f t="shared" si="3"/>
        <v>DB ^</v>
      </c>
      <c r="B203" s="496" t="s">
        <v>5447</v>
      </c>
      <c r="C203" s="464" t="s">
        <v>85</v>
      </c>
      <c r="D203" s="464" t="s">
        <v>11947</v>
      </c>
      <c r="E203" t="s">
        <v>4299</v>
      </c>
      <c r="F203" t="s">
        <v>4302</v>
      </c>
      <c r="G203" t="s">
        <v>4302</v>
      </c>
      <c r="H203" t="s">
        <v>4302</v>
      </c>
      <c r="I203" s="8" t="s">
        <v>4302</v>
      </c>
      <c r="J203" s="8" t="s">
        <v>4302</v>
      </c>
      <c r="K203" s="114" t="s">
        <v>4302</v>
      </c>
      <c r="L203" s="98"/>
      <c r="M203" s="319" t="e">
        <f>VLOOKUP(TRIM(B203),'Team Rosters'!$B$1:$N$3777,2,FALSE)</f>
        <v>#N/A</v>
      </c>
      <c r="N203" s="334">
        <f>VLOOKUP(TRIM(B203),BirthdateDraft!$A$1:$M$6865,2,FALSE)</f>
        <v>34341</v>
      </c>
      <c r="O203" s="335" t="str">
        <f>VLOOKUP(TRIM(B203),BirthdateDraft!$A$1:$M$7865,3,FALSE)</f>
        <v>16/4</v>
      </c>
    </row>
    <row r="204" spans="1:15" s="99" customFormat="1" ht="12.75" customHeight="1">
      <c r="A204" s="266" t="str">
        <f t="shared" si="3"/>
        <v>T</v>
      </c>
      <c r="B204" s="89" t="s">
        <v>11211</v>
      </c>
      <c r="C204" s="123" t="s">
        <v>791</v>
      </c>
      <c r="D204" s="123" t="s">
        <v>2284</v>
      </c>
      <c r="E204" s="115" t="s">
        <v>4306</v>
      </c>
      <c r="F204" s="115"/>
      <c r="G204" s="8">
        <v>0</v>
      </c>
      <c r="H204" s="8"/>
      <c r="I204" s="98"/>
      <c r="J204" s="98"/>
      <c r="K204" s="233"/>
      <c r="L204" s="98"/>
      <c r="M204" s="319" t="e">
        <f>VLOOKUP(TRIM(B204),'Team Rosters'!$B$1:$N$3777,2,FALSE)</f>
        <v>#N/A</v>
      </c>
      <c r="N204" s="334">
        <f>VLOOKUP(TRIM(B204),BirthdateDraft!$A$1:$M$5865,2,FALSE)</f>
        <v>36474</v>
      </c>
      <c r="O204" s="335" t="str">
        <f>VLOOKUP(TRIM(B204),BirthdateDraft!$A$1:$M$7865,3,FALSE)</f>
        <v>23.FA</v>
      </c>
    </row>
    <row r="205" spans="1:15" s="99" customFormat="1" ht="12.75" customHeight="1">
      <c r="A205" s="266" t="str">
        <f t="shared" si="3"/>
        <v>OLB</v>
      </c>
      <c r="B205" s="267" t="s">
        <v>7237</v>
      </c>
      <c r="C205" s="464" t="s">
        <v>806</v>
      </c>
      <c r="D205" s="464" t="s">
        <v>1374</v>
      </c>
      <c r="E205" t="s">
        <v>4299</v>
      </c>
      <c r="F205" t="s">
        <v>4302</v>
      </c>
      <c r="G205">
        <v>5</v>
      </c>
      <c r="H205"/>
      <c r="I205" s="8" t="s">
        <v>4302</v>
      </c>
      <c r="J205" s="8" t="s">
        <v>4302</v>
      </c>
      <c r="K205" s="114" t="s">
        <v>4302</v>
      </c>
      <c r="L205" s="98"/>
      <c r="M205" s="319" t="str">
        <f>VLOOKUP(TRIM(B205),'Team Rosters'!$B$1:$N$3777,2,FALSE)</f>
        <v>DRA</v>
      </c>
      <c r="N205" s="334">
        <f>VLOOKUP(TRIM(B205),BirthdateDraft!$A$1:$M$6865,2,FALSE)</f>
        <v>35493</v>
      </c>
      <c r="O205" s="335" t="str">
        <f>VLOOKUP(TRIM(B205),BirthdateDraft!$A$1:$M$7865,3,FALSE)</f>
        <v>19/4</v>
      </c>
    </row>
    <row r="206" spans="1:15" s="99" customFormat="1" ht="12.75" customHeight="1">
      <c r="A206" s="266" t="str">
        <f t="shared" si="3"/>
        <v>T</v>
      </c>
      <c r="B206" s="89" t="s">
        <v>8091</v>
      </c>
      <c r="C206" s="123" t="s">
        <v>83</v>
      </c>
      <c r="D206" s="123" t="s">
        <v>2284</v>
      </c>
      <c r="E206"/>
      <c r="F206"/>
      <c r="G206"/>
      <c r="H206"/>
      <c r="I206" s="8">
        <v>0</v>
      </c>
      <c r="J206" s="8"/>
      <c r="K206" s="114">
        <v>0</v>
      </c>
      <c r="L206" s="98"/>
      <c r="M206" s="319" t="e">
        <f>VLOOKUP(TRIM(B206),'Team Rosters'!$B$1:$N$3777,2,FALSE)</f>
        <v>#N/A</v>
      </c>
      <c r="N206" s="334">
        <f>VLOOKUP(TRIM(B206),BirthdateDraft!$A$1:$M$5865,2,FALSE)</f>
        <v>35052</v>
      </c>
      <c r="O206" s="335" t="str">
        <f>VLOOKUP(TRIM(B206),BirthdateDraft!$A$1:$M$7865,3,FALSE)</f>
        <v>20/FA</v>
      </c>
    </row>
    <row r="207" spans="1:15" s="99" customFormat="1" ht="12.75" customHeight="1">
      <c r="A207" s="266" t="str">
        <f t="shared" si="3"/>
        <v>G C</v>
      </c>
      <c r="B207" s="462" t="s">
        <v>10252</v>
      </c>
      <c r="C207" s="123" t="s">
        <v>3414</v>
      </c>
      <c r="D207" s="123" t="s">
        <v>816</v>
      </c>
      <c r="E207"/>
      <c r="F207"/>
      <c r="G207"/>
      <c r="H207"/>
      <c r="I207" s="8">
        <v>0</v>
      </c>
      <c r="J207" s="8">
        <v>0</v>
      </c>
      <c r="K207" s="114">
        <v>0</v>
      </c>
      <c r="L207" s="98"/>
      <c r="M207" s="319" t="e">
        <f>VLOOKUP(TRIM(B207),'Team Rosters'!$B$1:$N$3777,2,FALSE)</f>
        <v>#N/A</v>
      </c>
      <c r="N207" s="334">
        <f>VLOOKUP(TRIM(B207),BirthdateDraft!$A$1:$M$5865,2,FALSE)</f>
        <v>36376</v>
      </c>
      <c r="O207" s="335" t="str">
        <f>VLOOKUP(TRIM(B207),BirthdateDraft!$A$1:$M$7865,3,FALSE)</f>
        <v>22/FA</v>
      </c>
    </row>
    <row r="208" spans="1:15" s="99" customFormat="1" ht="12.75" customHeight="1">
      <c r="A208" s="266" t="str">
        <f t="shared" si="3"/>
        <v>OT @</v>
      </c>
      <c r="B208" s="267" t="s">
        <v>9122</v>
      </c>
      <c r="C208" s="464" t="s">
        <v>799</v>
      </c>
      <c r="D208" s="464" t="s">
        <v>11933</v>
      </c>
      <c r="E208" t="s">
        <v>4302</v>
      </c>
      <c r="F208"/>
      <c r="G208"/>
      <c r="H208"/>
      <c r="I208" s="8">
        <v>0</v>
      </c>
      <c r="J208" s="8" t="s">
        <v>4302</v>
      </c>
      <c r="K208" s="114">
        <v>0</v>
      </c>
      <c r="L208" s="98"/>
      <c r="M208" s="319" t="e">
        <f>VLOOKUP(TRIM(B208),'Team Rosters'!$B$1:$N$3777,2,FALSE)</f>
        <v>#N/A</v>
      </c>
      <c r="N208" s="334">
        <f>VLOOKUP(TRIM(B208),BirthdateDraft!$A$1:$M$6865,2,FALSE)</f>
        <v>36039</v>
      </c>
      <c r="O208" s="335" t="str">
        <f>VLOOKUP(TRIM(B208),BirthdateDraft!$A$1:$M$7865,3,FALSE)</f>
        <v>20/3</v>
      </c>
    </row>
    <row r="209" spans="1:15" s="99" customFormat="1" ht="12.75" customHeight="1">
      <c r="A209" s="266" t="str">
        <f t="shared" si="3"/>
        <v>T End</v>
      </c>
      <c r="B209" s="89" t="s">
        <v>5047</v>
      </c>
      <c r="C209" s="123" t="s">
        <v>90</v>
      </c>
      <c r="D209" s="123" t="s">
        <v>9318</v>
      </c>
      <c r="E209" s="115" t="s">
        <v>4306</v>
      </c>
      <c r="F209" s="115" t="s">
        <v>4306</v>
      </c>
      <c r="G209" s="8">
        <v>1</v>
      </c>
      <c r="H209" s="8"/>
      <c r="I209" s="98"/>
      <c r="J209" s="98"/>
      <c r="K209" s="233"/>
      <c r="L209" s="98"/>
      <c r="M209" s="319" t="e">
        <f>VLOOKUP(TRIM(B209),'Team Rosters'!$B$1:$N$3777,2,FALSE)</f>
        <v>#N/A</v>
      </c>
      <c r="N209" s="334">
        <f>VLOOKUP(TRIM(B209),BirthdateDraft!$A$1:$M$5865,2,FALSE)</f>
        <v>34153</v>
      </c>
      <c r="O209" s="335" t="str">
        <f>VLOOKUP(TRIM(B209),BirthdateDraft!$A$1:$M$7865,3,FALSE)</f>
        <v>15/6</v>
      </c>
    </row>
    <row r="210" spans="1:15" s="99" customFormat="1" ht="12.75" customHeight="1">
      <c r="A210" s="266" t="str">
        <f t="shared" si="3"/>
        <v>G</v>
      </c>
      <c r="B210" s="89" t="s">
        <v>11215</v>
      </c>
      <c r="C210" s="123" t="s">
        <v>790</v>
      </c>
      <c r="D210" s="123" t="s">
        <v>3166</v>
      </c>
      <c r="E210"/>
      <c r="F210"/>
      <c r="G210"/>
      <c r="H210"/>
      <c r="I210" s="8">
        <v>0</v>
      </c>
      <c r="J210" s="8"/>
      <c r="K210" s="114">
        <v>0</v>
      </c>
      <c r="L210" s="98"/>
      <c r="M210" s="319" t="e">
        <f>VLOOKUP(TRIM(B210),'Team Rosters'!$B$1:$N$3777,2,FALSE)</f>
        <v>#N/A</v>
      </c>
      <c r="N210" s="334">
        <f>VLOOKUP(TRIM(B210),BirthdateDraft!$A$1:$M$5865,2,FALSE)</f>
        <v>36152</v>
      </c>
      <c r="O210" s="335" t="str">
        <f>VLOOKUP(TRIM(B210),BirthdateDraft!$A$1:$M$7865,3,FALSE)</f>
        <v>20.FA</v>
      </c>
    </row>
    <row r="211" spans="1:15" s="99" customFormat="1" ht="12.75" customHeight="1">
      <c r="A211" s="266" t="str">
        <f t="shared" si="3"/>
        <v>End $</v>
      </c>
      <c r="B211" s="267" t="s">
        <v>5471</v>
      </c>
      <c r="C211" s="464" t="s">
        <v>1634</v>
      </c>
      <c r="D211" s="464" t="s">
        <v>11968</v>
      </c>
      <c r="E211" t="s">
        <v>4306</v>
      </c>
      <c r="F211" t="s">
        <v>4302</v>
      </c>
      <c r="G211">
        <v>4</v>
      </c>
      <c r="H211" t="s">
        <v>4302</v>
      </c>
      <c r="I211" s="8" t="s">
        <v>4302</v>
      </c>
      <c r="J211" s="8" t="s">
        <v>4302</v>
      </c>
      <c r="K211" s="114" t="s">
        <v>4302</v>
      </c>
      <c r="L211" s="98"/>
      <c r="M211" s="319" t="e">
        <f>VLOOKUP(TRIM(B211),'Team Rosters'!$B$1:$N$3777,2,FALSE)</f>
        <v>#N/A</v>
      </c>
      <c r="N211" s="334">
        <f>VLOOKUP(TRIM(B211),BirthdateDraft!$A$1:$M$6865,2,FALSE)</f>
        <v>34279</v>
      </c>
      <c r="O211" s="335" t="str">
        <f>VLOOKUP(TRIM(B211),BirthdateDraft!$A$1:$M$7865,3,FALSE)</f>
        <v>16/2</v>
      </c>
    </row>
    <row r="212" spans="1:15" s="99" customFormat="1" ht="12.75" customHeight="1">
      <c r="A212" s="266" t="str">
        <f t="shared" si="3"/>
        <v>T TE</v>
      </c>
      <c r="B212" s="89" t="s">
        <v>11218</v>
      </c>
      <c r="C212" s="123" t="s">
        <v>166</v>
      </c>
      <c r="D212" s="123" t="s">
        <v>87</v>
      </c>
      <c r="E212"/>
      <c r="F212"/>
      <c r="G212"/>
      <c r="H212"/>
      <c r="I212" s="8">
        <v>0</v>
      </c>
      <c r="J212" s="8"/>
      <c r="K212" s="114">
        <v>0</v>
      </c>
      <c r="L212" s="8" t="s">
        <v>9317</v>
      </c>
      <c r="M212" s="319" t="e">
        <f>VLOOKUP(TRIM(B212),'Team Rosters'!$B$1:$N$3777,2,FALSE)</f>
        <v>#N/A</v>
      </c>
      <c r="N212" s="334">
        <f>VLOOKUP(TRIM(B212),BirthdateDraft!$A$1:$M$5865,2,FALSE)</f>
        <v>36169</v>
      </c>
      <c r="O212" s="335" t="str">
        <f>VLOOKUP(TRIM(B212),BirthdateDraft!$A$1:$M$7865,3,FALSE)</f>
        <v>23.FA</v>
      </c>
    </row>
    <row r="213" spans="1:15" s="99" customFormat="1" ht="12.75" customHeight="1">
      <c r="A213" s="266" t="str">
        <f t="shared" si="3"/>
        <v>T TE</v>
      </c>
      <c r="B213" s="89" t="s">
        <v>11218</v>
      </c>
      <c r="C213" s="123" t="s">
        <v>166</v>
      </c>
      <c r="D213" s="123" t="s">
        <v>87</v>
      </c>
      <c r="E213"/>
      <c r="F213"/>
      <c r="G213"/>
      <c r="H213"/>
      <c r="I213" s="8">
        <v>0</v>
      </c>
      <c r="J213" s="8">
        <v>4</v>
      </c>
      <c r="K213" s="114">
        <v>0</v>
      </c>
      <c r="L213" s="98"/>
      <c r="M213" s="319" t="e">
        <f>VLOOKUP(TRIM(B213),'Team Rosters'!$B$1:$N$3777,2,FALSE)</f>
        <v>#N/A</v>
      </c>
      <c r="N213" s="334">
        <f>VLOOKUP(TRIM(B213),BirthdateDraft!$A$1:$M$5865,2,FALSE)</f>
        <v>36169</v>
      </c>
      <c r="O213" s="335" t="str">
        <f>VLOOKUP(TRIM(B213),BirthdateDraft!$A$1:$M$7865,3,FALSE)</f>
        <v>23.FA</v>
      </c>
    </row>
    <row r="214" spans="1:15" s="99" customFormat="1" ht="12.75" customHeight="1">
      <c r="A214" s="266" t="str">
        <f t="shared" si="3"/>
        <v>T End</v>
      </c>
      <c r="B214" s="89" t="s">
        <v>8930</v>
      </c>
      <c r="C214" s="123" t="s">
        <v>83</v>
      </c>
      <c r="D214" s="123" t="s">
        <v>9318</v>
      </c>
      <c r="E214" s="115" t="s">
        <v>4306</v>
      </c>
      <c r="F214" s="115" t="s">
        <v>4306</v>
      </c>
      <c r="G214" s="8">
        <v>2</v>
      </c>
      <c r="H214" s="8"/>
      <c r="I214" s="98"/>
      <c r="J214" s="98"/>
      <c r="K214" s="233"/>
      <c r="L214" s="98"/>
      <c r="M214" s="319" t="e">
        <f>VLOOKUP(TRIM(B214),'Team Rosters'!$B$1:$N$3777,2,FALSE)</f>
        <v>#N/A</v>
      </c>
      <c r="N214" s="334">
        <f>VLOOKUP(TRIM(B214),BirthdateDraft!$A$1:$M$5865,2,FALSE)</f>
        <v>35855</v>
      </c>
      <c r="O214" s="335" t="str">
        <f>VLOOKUP(TRIM(B214),BirthdateDraft!$A$1:$M$7865,3,FALSE)</f>
        <v>21/2</v>
      </c>
    </row>
    <row r="215" spans="1:15" s="99" customFormat="1" ht="12.75" customHeight="1">
      <c r="A215" s="266" t="str">
        <f t="shared" si="3"/>
        <v>G</v>
      </c>
      <c r="B215" s="89" t="s">
        <v>8116</v>
      </c>
      <c r="C215" s="123" t="s">
        <v>804</v>
      </c>
      <c r="D215" s="123" t="s">
        <v>3166</v>
      </c>
      <c r="E215"/>
      <c r="F215"/>
      <c r="G215"/>
      <c r="H215"/>
      <c r="I215" s="8">
        <v>0</v>
      </c>
      <c r="J215" s="8"/>
      <c r="K215" s="114">
        <v>0</v>
      </c>
      <c r="L215" s="98"/>
      <c r="M215" s="319" t="e">
        <f>VLOOKUP(TRIM(B215),'Team Rosters'!$B$1:$N$3777,2,FALSE)</f>
        <v>#N/A</v>
      </c>
      <c r="N215" s="334">
        <f>VLOOKUP(TRIM(B215),BirthdateDraft!$A$1:$M$5865,2,FALSE)</f>
        <v>35292</v>
      </c>
      <c r="O215" s="335" t="str">
        <f>VLOOKUP(TRIM(B215),BirthdateDraft!$A$1:$M$7865,3,FALSE)</f>
        <v>20/FA</v>
      </c>
    </row>
    <row r="216" spans="1:15" s="99" customFormat="1" ht="12.75" customHeight="1">
      <c r="A216" s="266" t="str">
        <f t="shared" si="3"/>
        <v>OT @ TE</v>
      </c>
      <c r="B216" s="267" t="s">
        <v>6478</v>
      </c>
      <c r="C216" s="464" t="s">
        <v>8191</v>
      </c>
      <c r="D216" s="464" t="s">
        <v>11935</v>
      </c>
      <c r="E216" t="s">
        <v>9317</v>
      </c>
      <c r="F216" t="s">
        <v>4302</v>
      </c>
      <c r="G216" t="s">
        <v>4302</v>
      </c>
      <c r="H216" t="s">
        <v>4302</v>
      </c>
      <c r="I216" s="8">
        <v>0</v>
      </c>
      <c r="J216" s="8" t="s">
        <v>4302</v>
      </c>
      <c r="K216" s="114">
        <v>0</v>
      </c>
      <c r="L216" s="98"/>
      <c r="M216" s="319" t="e">
        <f>VLOOKUP(TRIM(B216),'Team Rosters'!$B$1:$N$3777,2,FALSE)</f>
        <v>#N/A</v>
      </c>
      <c r="N216" s="334">
        <f>VLOOKUP(TRIM(B216),BirthdateDraft!$A$1:$M$6865,2,FALSE)</f>
        <v>34993</v>
      </c>
      <c r="O216" s="335" t="str">
        <f>VLOOKUP(TRIM(B216),BirthdateDraft!$A$1:$M$7865,3,FALSE)</f>
        <v>18/3</v>
      </c>
    </row>
    <row r="217" spans="1:15" s="99" customFormat="1" ht="12.75" customHeight="1">
      <c r="A217" s="266" t="str">
        <f t="shared" si="3"/>
        <v>T</v>
      </c>
      <c r="B217" s="89" t="s">
        <v>5555</v>
      </c>
      <c r="C217" s="123" t="s">
        <v>166</v>
      </c>
      <c r="D217" s="123" t="s">
        <v>2284</v>
      </c>
      <c r="E217" s="115" t="s">
        <v>4306</v>
      </c>
      <c r="F217" s="115"/>
      <c r="G217" s="8">
        <v>0</v>
      </c>
      <c r="H217" s="8"/>
      <c r="I217" s="98"/>
      <c r="J217" s="98"/>
      <c r="K217" s="233"/>
      <c r="L217" s="98"/>
      <c r="M217" s="319" t="e">
        <f>VLOOKUP(TRIM(B217),'Team Rosters'!$B$1:$N$3777,2,FALSE)</f>
        <v>#N/A</v>
      </c>
      <c r="N217" s="334">
        <f>VLOOKUP(TRIM(B217),BirthdateDraft!$A$1:$M$5865,2,FALSE)</f>
        <v>34173</v>
      </c>
      <c r="O217" s="335" t="str">
        <f>VLOOKUP(TRIM(B217),BirthdateDraft!$A$1:$M$7865,3,FALSE)</f>
        <v>16/FA</v>
      </c>
    </row>
    <row r="218" spans="1:15" s="99" customFormat="1" ht="12.75" customHeight="1">
      <c r="A218" s="266" t="str">
        <f t="shared" si="3"/>
        <v>T</v>
      </c>
      <c r="B218" s="89" t="s">
        <v>4446</v>
      </c>
      <c r="C218" s="123" t="s">
        <v>799</v>
      </c>
      <c r="D218" s="123" t="s">
        <v>2284</v>
      </c>
      <c r="E218" s="115" t="s">
        <v>4306</v>
      </c>
      <c r="F218" s="115"/>
      <c r="G218" s="8">
        <v>0</v>
      </c>
      <c r="H218" s="8"/>
      <c r="I218" s="98"/>
      <c r="J218" s="98"/>
      <c r="K218" s="233"/>
      <c r="L218" s="98"/>
      <c r="M218" s="319" t="e">
        <f>VLOOKUP(TRIM(B218),'Team Rosters'!$B$1:$N$3777,2,FALSE)</f>
        <v>#N/A</v>
      </c>
      <c r="N218" s="334">
        <f>VLOOKUP(TRIM(B218),BirthdateDraft!$A$1:$M$5865,2,FALSE)</f>
        <v>33367</v>
      </c>
      <c r="O218" s="335" t="str">
        <f>VLOOKUP(TRIM(B218),BirthdateDraft!$A$1:$M$7865,3,FALSE)</f>
        <v>14/FA</v>
      </c>
    </row>
    <row r="219" spans="1:15" s="99" customFormat="1" ht="12.75" customHeight="1">
      <c r="A219" s="266" t="str">
        <f t="shared" si="3"/>
        <v>End OLB</v>
      </c>
      <c r="B219" s="89" t="s">
        <v>9263</v>
      </c>
      <c r="C219" s="123" t="s">
        <v>808</v>
      </c>
      <c r="D219" s="123" t="s">
        <v>95</v>
      </c>
      <c r="E219" s="115" t="s">
        <v>4306</v>
      </c>
      <c r="F219" s="115" t="s">
        <v>4299</v>
      </c>
      <c r="G219" s="8">
        <v>0</v>
      </c>
      <c r="H219" s="8"/>
      <c r="I219" s="98"/>
      <c r="J219" s="98"/>
      <c r="K219" s="233"/>
      <c r="L219" s="98"/>
      <c r="M219" s="319" t="e">
        <f>VLOOKUP(TRIM(B219),'Team Rosters'!$B$1:$N$3777,2,FALSE)</f>
        <v>#N/A</v>
      </c>
      <c r="N219" s="334">
        <f>VLOOKUP(TRIM(B219),BirthdateDraft!$A$1:$M$5865,2,FALSE)</f>
        <v>0</v>
      </c>
      <c r="O219" s="335" t="str">
        <f>VLOOKUP(TRIM(B219),BirthdateDraft!$A$1:$M$7865,3,FALSE)</f>
        <v>21/3</v>
      </c>
    </row>
    <row r="220" spans="1:15" s="99" customFormat="1" ht="12.75" customHeight="1">
      <c r="A220" s="266" t="str">
        <f t="shared" si="3"/>
        <v>LB</v>
      </c>
      <c r="B220" s="89" t="s">
        <v>8877</v>
      </c>
      <c r="C220" s="123" t="s">
        <v>801</v>
      </c>
      <c r="D220" s="123" t="s">
        <v>2407</v>
      </c>
      <c r="E220" s="115" t="s">
        <v>4299</v>
      </c>
      <c r="F220" s="115"/>
      <c r="G220" s="8">
        <v>0</v>
      </c>
      <c r="H220" s="8"/>
      <c r="I220" s="98"/>
      <c r="J220" s="98"/>
      <c r="K220" s="233"/>
      <c r="L220" s="98"/>
      <c r="M220" s="319" t="e">
        <f>VLOOKUP(TRIM(B220),'Team Rosters'!$B$1:$N$3777,2,FALSE)</f>
        <v>#N/A</v>
      </c>
      <c r="N220" s="334">
        <f>VLOOKUP(TRIM(B220),BirthdateDraft!$A$1:$M$5865,2,FALSE)</f>
        <v>35339</v>
      </c>
      <c r="O220" s="335" t="str">
        <f>VLOOKUP(TRIM(B220),BirthdateDraft!$A$1:$M$7865,3,FALSE)</f>
        <v>FA</v>
      </c>
    </row>
    <row r="221" spans="1:15" s="99" customFormat="1" ht="12.75" customHeight="1">
      <c r="A221" s="266" t="str">
        <f t="shared" si="3"/>
        <v>End</v>
      </c>
      <c r="B221" s="89" t="s">
        <v>7199</v>
      </c>
      <c r="C221" s="123" t="s">
        <v>791</v>
      </c>
      <c r="D221" s="123" t="s">
        <v>168</v>
      </c>
      <c r="E221" s="115" t="s">
        <v>4306</v>
      </c>
      <c r="F221" s="115"/>
      <c r="G221" s="8">
        <v>0</v>
      </c>
      <c r="H221" s="8"/>
      <c r="I221" s="98"/>
      <c r="J221" s="98"/>
      <c r="K221" s="233"/>
      <c r="L221" s="98"/>
      <c r="M221" s="319" t="e">
        <f>VLOOKUP(TRIM(B221),'Team Rosters'!$B$1:$N$3777,2,FALSE)</f>
        <v>#N/A</v>
      </c>
      <c r="N221" s="334">
        <f>VLOOKUP(TRIM(B221),BirthdateDraft!$A$1:$M$5865,2,FALSE)</f>
        <v>35555</v>
      </c>
      <c r="O221" s="335" t="str">
        <f>VLOOKUP(TRIM(B221),BirthdateDraft!$A$1:$M$7865,3,FALSE)</f>
        <v>19/FA</v>
      </c>
    </row>
    <row r="222" spans="1:15" s="99" customFormat="1" ht="12.75" customHeight="1">
      <c r="A222" s="266" t="str">
        <f t="shared" si="3"/>
        <v>RT</v>
      </c>
      <c r="B222" s="89" t="s">
        <v>8132</v>
      </c>
      <c r="C222" s="123" t="s">
        <v>90</v>
      </c>
      <c r="D222" s="123" t="s">
        <v>2405</v>
      </c>
      <c r="E222"/>
      <c r="F222"/>
      <c r="G222"/>
      <c r="H222"/>
      <c r="I222" s="8">
        <v>0</v>
      </c>
      <c r="J222" s="8"/>
      <c r="K222" s="114">
        <v>0</v>
      </c>
      <c r="L222" s="98"/>
      <c r="M222" s="319" t="e">
        <f>VLOOKUP(TRIM(B222),'Team Rosters'!$B$1:$N$3777,2,FALSE)</f>
        <v>#N/A</v>
      </c>
      <c r="N222" s="334">
        <f>VLOOKUP(TRIM(B222),BirthdateDraft!$A$1:$M$5865,2,FALSE)</f>
        <v>35459</v>
      </c>
      <c r="O222" s="335" t="str">
        <f>VLOOKUP(TRIM(B222),BirthdateDraft!$A$1:$M$7865,3,FALSE)</f>
        <v>20/3</v>
      </c>
    </row>
    <row r="223" spans="1:15" s="99" customFormat="1" ht="12.75" customHeight="1">
      <c r="A223" s="266" t="str">
        <f t="shared" si="3"/>
        <v>T</v>
      </c>
      <c r="B223" s="89" t="s">
        <v>11235</v>
      </c>
      <c r="C223" s="123" t="s">
        <v>1634</v>
      </c>
      <c r="D223" s="123" t="s">
        <v>2284</v>
      </c>
      <c r="E223" s="115" t="s">
        <v>4306</v>
      </c>
      <c r="F223" s="115"/>
      <c r="G223" s="8">
        <v>0</v>
      </c>
      <c r="H223" s="8"/>
      <c r="I223" s="98"/>
      <c r="J223" s="98"/>
      <c r="K223" s="233"/>
      <c r="L223" s="98"/>
      <c r="M223" s="319" t="e">
        <f>VLOOKUP(TRIM(B223),'Team Rosters'!$B$1:$N$3777,2,FALSE)</f>
        <v>#N/A</v>
      </c>
      <c r="N223" s="334">
        <f>VLOOKUP(TRIM(B223),BirthdateDraft!$A$1:$M$5865,2,FALSE)</f>
        <v>36276</v>
      </c>
      <c r="O223" s="335" t="str">
        <f>VLOOKUP(TRIM(B223),BirthdateDraft!$A$1:$M$7865,3,FALSE)</f>
        <v>23.FA</v>
      </c>
    </row>
    <row r="224" spans="1:15" s="99" customFormat="1" ht="12.75" customHeight="1">
      <c r="A224" s="266" t="str">
        <f t="shared" si="3"/>
        <v>G</v>
      </c>
      <c r="B224" s="89" t="s">
        <v>11236</v>
      </c>
      <c r="C224" s="123" t="s">
        <v>5991</v>
      </c>
      <c r="D224" s="123" t="s">
        <v>3166</v>
      </c>
      <c r="E224"/>
      <c r="F224"/>
      <c r="G224"/>
      <c r="H224"/>
      <c r="I224" s="8">
        <v>0</v>
      </c>
      <c r="J224" s="8"/>
      <c r="K224" s="114">
        <v>0</v>
      </c>
      <c r="L224" s="98"/>
      <c r="M224" s="319" t="e">
        <f>VLOOKUP(TRIM(B224),'Team Rosters'!$B$1:$N$3777,2,FALSE)</f>
        <v>#N/A</v>
      </c>
      <c r="N224" s="334">
        <f>VLOOKUP(TRIM(B224),BirthdateDraft!$A$1:$M$5865,2,FALSE)</f>
        <v>35668</v>
      </c>
      <c r="O224" s="335" t="str">
        <f>VLOOKUP(TRIM(B224),BirthdateDraft!$A$1:$M$7865,3,FALSE)</f>
        <v>23.FA</v>
      </c>
    </row>
    <row r="225" spans="1:15" s="99" customFormat="1" ht="12.75" customHeight="1">
      <c r="A225" s="266" t="str">
        <f t="shared" si="3"/>
        <v>DB</v>
      </c>
      <c r="B225" s="89" t="s">
        <v>10259</v>
      </c>
      <c r="C225" s="123" t="s">
        <v>8191</v>
      </c>
      <c r="D225" s="123" t="s">
        <v>3026</v>
      </c>
      <c r="E225" s="115" t="s">
        <v>4299</v>
      </c>
      <c r="F225" s="115"/>
      <c r="G225" s="8"/>
      <c r="H225" s="8"/>
      <c r="I225" s="98"/>
      <c r="J225" s="98"/>
      <c r="K225" s="233"/>
      <c r="L225" s="98"/>
      <c r="M225" s="319" t="e">
        <f>VLOOKUP(TRIM(B225),'Team Rosters'!$B$1:$N$3777,2,FALSE)</f>
        <v>#N/A</v>
      </c>
      <c r="N225" s="334">
        <f>VLOOKUP(TRIM(B225),BirthdateDraft!$A$1:$M$5865,2,FALSE)</f>
        <v>36341</v>
      </c>
      <c r="O225" s="335" t="str">
        <f>VLOOKUP(TRIM(B225),BirthdateDraft!$A$1:$M$7865,3,FALSE)</f>
        <v>22/FA</v>
      </c>
    </row>
    <row r="226" spans="1:15" s="99" customFormat="1" ht="12.75" customHeight="1">
      <c r="A226" s="266" t="str">
        <f t="shared" si="3"/>
        <v>T G</v>
      </c>
      <c r="B226" s="89" t="s">
        <v>7298</v>
      </c>
      <c r="C226" s="123" t="s">
        <v>798</v>
      </c>
      <c r="D226" s="123" t="s">
        <v>812</v>
      </c>
      <c r="E226"/>
      <c r="F226"/>
      <c r="G226"/>
      <c r="H226"/>
      <c r="I226" s="8">
        <v>0</v>
      </c>
      <c r="J226" s="8">
        <v>0</v>
      </c>
      <c r="K226" s="114">
        <v>0</v>
      </c>
      <c r="L226" s="98"/>
      <c r="M226" s="319" t="e">
        <f>VLOOKUP(TRIM(B226),'Team Rosters'!$B$1:$N$3777,2,FALSE)</f>
        <v>#N/A</v>
      </c>
      <c r="N226" s="334">
        <f>VLOOKUP(TRIM(B226),BirthdateDraft!$A$1:$M$5865,2,FALSE)</f>
        <v>34684</v>
      </c>
      <c r="O226" s="335" t="str">
        <f>VLOOKUP(TRIM(B226),BirthdateDraft!$A$1:$M$7865,3,FALSE)</f>
        <v>18/6</v>
      </c>
    </row>
    <row r="227" spans="1:15" s="99" customFormat="1" ht="12.75" customHeight="1">
      <c r="A227" s="266" t="str">
        <f t="shared" si="3"/>
        <v>LG T</v>
      </c>
      <c r="B227" s="89" t="s">
        <v>4078</v>
      </c>
      <c r="C227" s="123" t="s">
        <v>90</v>
      </c>
      <c r="D227" s="123" t="s">
        <v>554</v>
      </c>
      <c r="E227"/>
      <c r="F227"/>
      <c r="G227"/>
      <c r="H227"/>
      <c r="I227" s="8">
        <v>0</v>
      </c>
      <c r="J227" s="8">
        <v>0</v>
      </c>
      <c r="K227" s="114">
        <v>0</v>
      </c>
      <c r="L227" s="98"/>
      <c r="M227" s="319" t="e">
        <f>VLOOKUP(TRIM(B227),'Team Rosters'!$B$1:$N$3777,2,FALSE)</f>
        <v>#N/A</v>
      </c>
      <c r="N227" s="334">
        <f>VLOOKUP(TRIM(B227),BirthdateDraft!$A$1:$M$5865,2,FALSE)</f>
        <v>33086</v>
      </c>
      <c r="O227" s="335" t="str">
        <f>VLOOKUP(TRIM(B227),BirthdateDraft!$A$1:$M$7865,3,FALSE)</f>
        <v>13/1 (19)</v>
      </c>
    </row>
    <row r="228" spans="1:15" s="99" customFormat="1" ht="12.75" customHeight="1">
      <c r="A228" s="266" t="str">
        <f t="shared" si="3"/>
        <v>End T</v>
      </c>
      <c r="B228" s="89" t="s">
        <v>11240</v>
      </c>
      <c r="C228" s="123" t="s">
        <v>797</v>
      </c>
      <c r="D228" s="123" t="s">
        <v>169</v>
      </c>
      <c r="E228" s="115" t="s">
        <v>4306</v>
      </c>
      <c r="F228" s="115" t="s">
        <v>4306</v>
      </c>
      <c r="G228" s="8">
        <v>0</v>
      </c>
      <c r="H228" s="8"/>
      <c r="I228" s="98"/>
      <c r="J228" s="98"/>
      <c r="K228" s="233"/>
      <c r="L228" s="98"/>
      <c r="M228" s="319" t="e">
        <f>VLOOKUP(TRIM(B228),'Team Rosters'!$B$1:$N$3777,2,FALSE)</f>
        <v>#N/A</v>
      </c>
      <c r="N228" s="334">
        <f>VLOOKUP(TRIM(B228),BirthdateDraft!$A$1:$M$5865,2,FALSE)</f>
        <v>35769</v>
      </c>
      <c r="O228" s="335" t="str">
        <f>VLOOKUP(TRIM(B228),BirthdateDraft!$A$1:$M$7865,3,FALSE)</f>
        <v>22.FA</v>
      </c>
    </row>
    <row r="229" spans="1:15" s="99" customFormat="1" ht="12.75" customHeight="1">
      <c r="A229" s="266" t="str">
        <f t="shared" si="3"/>
        <v>G</v>
      </c>
      <c r="B229" s="89" t="s">
        <v>5625</v>
      </c>
      <c r="C229" s="123" t="s">
        <v>2798</v>
      </c>
      <c r="D229" s="123" t="s">
        <v>3166</v>
      </c>
      <c r="E229"/>
      <c r="F229"/>
      <c r="G229"/>
      <c r="H229"/>
      <c r="I229" s="8">
        <v>0</v>
      </c>
      <c r="J229" s="8"/>
      <c r="K229" s="114">
        <v>0</v>
      </c>
      <c r="L229" s="98"/>
      <c r="M229" s="319" t="e">
        <f>VLOOKUP(TRIM(B229),'Team Rosters'!$B$1:$N$3777,2,FALSE)</f>
        <v>#N/A</v>
      </c>
      <c r="N229" s="334">
        <f>VLOOKUP(TRIM(B229),BirthdateDraft!$A$1:$M$5865,2,FALSE)</f>
        <v>33807</v>
      </c>
      <c r="O229" s="335" t="str">
        <f>VLOOKUP(TRIM(B229),BirthdateDraft!$A$1:$M$7865,3,FALSE)</f>
        <v>15/FA</v>
      </c>
    </row>
    <row r="230" spans="1:15" s="99" customFormat="1" ht="12.75" customHeight="1">
      <c r="A230" s="266" t="str">
        <f t="shared" si="3"/>
        <v>DB</v>
      </c>
      <c r="B230" s="89" t="s">
        <v>11242</v>
      </c>
      <c r="C230" s="123" t="s">
        <v>813</v>
      </c>
      <c r="D230" s="123" t="s">
        <v>3026</v>
      </c>
      <c r="E230" s="115" t="s">
        <v>4299</v>
      </c>
      <c r="F230" s="115"/>
      <c r="G230" s="8"/>
      <c r="H230" s="8"/>
      <c r="I230" s="98"/>
      <c r="J230" s="98"/>
      <c r="K230" s="233"/>
      <c r="L230" s="98"/>
      <c r="M230" s="319" t="e">
        <f>VLOOKUP(TRIM(B230),'Team Rosters'!$B$1:$N$3777,2,FALSE)</f>
        <v>#N/A</v>
      </c>
      <c r="N230" s="334">
        <f>VLOOKUP(TRIM(B230),BirthdateDraft!$A$1:$M$5865,2,FALSE)</f>
        <v>36745</v>
      </c>
      <c r="O230" s="335">
        <f>VLOOKUP(TRIM(B230),BirthdateDraft!$A$1:$M$7865,3,FALSE)</f>
        <v>23.6</v>
      </c>
    </row>
    <row r="231" spans="1:15" s="99" customFormat="1" ht="12.75" customHeight="1">
      <c r="A231" s="266" t="str">
        <f t="shared" si="3"/>
        <v>LB</v>
      </c>
      <c r="B231" s="89" t="s">
        <v>11243</v>
      </c>
      <c r="C231" s="123" t="s">
        <v>166</v>
      </c>
      <c r="D231" s="123" t="s">
        <v>2407</v>
      </c>
      <c r="E231" s="115" t="s">
        <v>4299</v>
      </c>
      <c r="F231" s="115"/>
      <c r="G231" s="8">
        <v>0</v>
      </c>
      <c r="H231" s="8"/>
      <c r="I231" s="98"/>
      <c r="J231" s="98"/>
      <c r="K231" s="233"/>
      <c r="L231" s="98"/>
      <c r="M231" s="319" t="e">
        <f>VLOOKUP(TRIM(B231),'Team Rosters'!$B$1:$N$3777,2,FALSE)</f>
        <v>#N/A</v>
      </c>
      <c r="N231" s="334">
        <f>VLOOKUP(TRIM(B231),BirthdateDraft!$A$1:$M$5865,2,FALSE)</f>
        <v>35978</v>
      </c>
      <c r="O231" s="335" t="str">
        <f>VLOOKUP(TRIM(B231),BirthdateDraft!$A$1:$M$7865,3,FALSE)</f>
        <v>23.FA</v>
      </c>
    </row>
    <row r="232" spans="1:15" s="99" customFormat="1" ht="12.75" customHeight="1">
      <c r="A232" s="266" t="str">
        <f t="shared" si="3"/>
        <v>ILB</v>
      </c>
      <c r="B232" s="89" t="s">
        <v>6074</v>
      </c>
      <c r="C232" s="123" t="s">
        <v>83</v>
      </c>
      <c r="D232" s="123" t="s">
        <v>1113</v>
      </c>
      <c r="E232" s="115" t="s">
        <v>4299</v>
      </c>
      <c r="F232" s="115"/>
      <c r="G232" s="8">
        <v>3</v>
      </c>
      <c r="H232" s="8"/>
      <c r="I232" s="98"/>
      <c r="J232" s="98"/>
      <c r="K232" s="233"/>
      <c r="L232" s="98"/>
      <c r="M232" s="319" t="e">
        <f>VLOOKUP(TRIM(B232),'Team Rosters'!$B$1:$N$3777,2,FALSE)</f>
        <v>#N/A</v>
      </c>
      <c r="N232" s="334">
        <f>VLOOKUP(TRIM(B232),BirthdateDraft!$A$1:$M$5865,2,FALSE)</f>
        <v>34730</v>
      </c>
      <c r="O232" s="335" t="str">
        <f>VLOOKUP(TRIM(B232),BirthdateDraft!$A$1:$M$7865,3,FALSE)</f>
        <v>17/4</v>
      </c>
    </row>
    <row r="233" spans="1:15" s="99" customFormat="1" ht="12.75" customHeight="1">
      <c r="A233" s="266" t="str">
        <f t="shared" si="3"/>
        <v>G</v>
      </c>
      <c r="B233" s="89" t="s">
        <v>253</v>
      </c>
      <c r="C233" s="123" t="s">
        <v>785</v>
      </c>
      <c r="D233" s="123" t="s">
        <v>3166</v>
      </c>
      <c r="E233"/>
      <c r="F233"/>
      <c r="G233"/>
      <c r="H233"/>
      <c r="I233" s="8">
        <v>0</v>
      </c>
      <c r="J233" s="8"/>
      <c r="K233" s="114">
        <v>0</v>
      </c>
      <c r="L233" s="98"/>
      <c r="M233" s="319" t="e">
        <f>VLOOKUP(TRIM(B233),'Team Rosters'!$B$1:$N$3777,2,FALSE)</f>
        <v>#N/A</v>
      </c>
      <c r="N233" s="334">
        <f>VLOOKUP(TRIM(B233),BirthdateDraft!$A$1:$M$5865,2,FALSE)</f>
        <v>32478</v>
      </c>
      <c r="O233" s="335" t="str">
        <f>VLOOKUP(TRIM(B233),BirthdateDraft!$A$1:$M$7865,3,FALSE)</f>
        <v>12/1 (23)</v>
      </c>
    </row>
    <row r="234" spans="1:15" s="99" customFormat="1" ht="12.75" customHeight="1">
      <c r="A234" s="266" t="str">
        <f t="shared" si="3"/>
        <v>LB</v>
      </c>
      <c r="B234" s="89" t="s">
        <v>11244</v>
      </c>
      <c r="C234" s="123" t="s">
        <v>813</v>
      </c>
      <c r="D234" s="123" t="s">
        <v>2407</v>
      </c>
      <c r="E234" s="115" t="s">
        <v>4299</v>
      </c>
      <c r="F234" s="115"/>
      <c r="G234" s="8">
        <v>0</v>
      </c>
      <c r="H234" s="8"/>
      <c r="I234" s="98"/>
      <c r="J234" s="98"/>
      <c r="K234" s="233"/>
      <c r="L234" s="98"/>
      <c r="M234" s="319" t="e">
        <f>VLOOKUP(TRIM(B234),'Team Rosters'!$B$1:$N$3777,2,FALSE)</f>
        <v>#N/A</v>
      </c>
      <c r="N234" s="334">
        <f>VLOOKUP(TRIM(B234),BirthdateDraft!$A$1:$M$5865,2,FALSE)</f>
        <v>36217</v>
      </c>
      <c r="O234" s="335" t="str">
        <f>VLOOKUP(TRIM(B234),BirthdateDraft!$A$1:$M$7865,3,FALSE)</f>
        <v>21.FA</v>
      </c>
    </row>
    <row r="235" spans="1:15" s="99" customFormat="1" ht="12.75" customHeight="1">
      <c r="A235" s="266" t="str">
        <f t="shared" si="3"/>
        <v>T G</v>
      </c>
      <c r="B235" s="89" t="s">
        <v>11246</v>
      </c>
      <c r="C235" s="123" t="s">
        <v>82</v>
      </c>
      <c r="D235" s="123" t="s">
        <v>812</v>
      </c>
      <c r="E235"/>
      <c r="F235"/>
      <c r="G235"/>
      <c r="H235"/>
      <c r="I235" s="8">
        <v>0</v>
      </c>
      <c r="J235" s="8">
        <v>0</v>
      </c>
      <c r="K235" s="114">
        <v>0</v>
      </c>
      <c r="L235" s="98"/>
      <c r="M235" s="319" t="e">
        <f>VLOOKUP(TRIM(B235),'Team Rosters'!$B$1:$N$3777,2,FALSE)</f>
        <v>#N/A</v>
      </c>
      <c r="N235" s="334">
        <f>VLOOKUP(TRIM(B235),BirthdateDraft!$A$1:$M$5865,2,FALSE)</f>
        <v>36801</v>
      </c>
      <c r="O235" s="335">
        <f>VLOOKUP(TRIM(B235),BirthdateDraft!$A$1:$M$7865,3,FALSE)</f>
        <v>23.5</v>
      </c>
    </row>
    <row r="236" spans="1:15" s="99" customFormat="1" ht="12.75" customHeight="1">
      <c r="A236" s="266" t="str">
        <f t="shared" si="3"/>
        <v>DB</v>
      </c>
      <c r="B236" s="89" t="s">
        <v>11248</v>
      </c>
      <c r="C236" s="123" t="s">
        <v>804</v>
      </c>
      <c r="D236" s="123" t="s">
        <v>3026</v>
      </c>
      <c r="E236" s="115" t="s">
        <v>4299</v>
      </c>
      <c r="F236" s="115"/>
      <c r="G236" s="8"/>
      <c r="H236" s="8"/>
      <c r="I236" s="98"/>
      <c r="J236" s="98"/>
      <c r="K236" s="233"/>
      <c r="L236" s="98"/>
      <c r="M236" s="319" t="e">
        <f>VLOOKUP(TRIM(B236),'Team Rosters'!$B$1:$N$3777,2,FALSE)</f>
        <v>#N/A</v>
      </c>
      <c r="N236" s="334">
        <f>VLOOKUP(TRIM(B236),BirthdateDraft!$A$1:$M$5865,2,FALSE)</f>
        <v>37160</v>
      </c>
      <c r="O236" s="335" t="str">
        <f>VLOOKUP(TRIM(B236),BirthdateDraft!$A$1:$M$7865,3,FALSE)</f>
        <v>23.FA</v>
      </c>
    </row>
    <row r="237" spans="1:15" s="99" customFormat="1" ht="12.75" customHeight="1">
      <c r="A237" s="266" t="str">
        <f t="shared" si="3"/>
        <v>T</v>
      </c>
      <c r="B237" s="89" t="s">
        <v>11249</v>
      </c>
      <c r="C237" s="123" t="s">
        <v>90</v>
      </c>
      <c r="D237" s="123" t="s">
        <v>2284</v>
      </c>
      <c r="E237" s="115" t="s">
        <v>4306</v>
      </c>
      <c r="F237" s="115"/>
      <c r="G237" s="8">
        <v>0</v>
      </c>
      <c r="H237" s="8"/>
      <c r="I237" s="98"/>
      <c r="J237" s="98"/>
      <c r="K237" s="233"/>
      <c r="L237" s="98"/>
      <c r="M237" s="319" t="e">
        <f>VLOOKUP(TRIM(B237),'Team Rosters'!$B$1:$N$3777,2,FALSE)</f>
        <v>#N/A</v>
      </c>
      <c r="N237" s="334">
        <f>VLOOKUP(TRIM(B237),BirthdateDraft!$A$1:$M$5865,2,FALSE)</f>
        <v>35934</v>
      </c>
      <c r="O237" s="335">
        <f>VLOOKUP(TRIM(B237),BirthdateDraft!$A$1:$M$7865,3,FALSE)</f>
        <v>23.7</v>
      </c>
    </row>
    <row r="238" spans="1:15" s="99" customFormat="1" ht="12.75" customHeight="1">
      <c r="A238" s="266" t="str">
        <f t="shared" si="3"/>
        <v>Punt</v>
      </c>
      <c r="B238" s="89" t="s">
        <v>11251</v>
      </c>
      <c r="C238" s="123" t="s">
        <v>81</v>
      </c>
      <c r="D238" s="114" t="s">
        <v>196</v>
      </c>
      <c r="E238" s="98"/>
      <c r="F238" s="98"/>
      <c r="G238" s="98"/>
      <c r="H238" s="98"/>
      <c r="I238" s="98"/>
      <c r="J238" s="98"/>
      <c r="K238" s="233"/>
      <c r="L238" s="98"/>
      <c r="M238" s="319" t="e">
        <f>VLOOKUP(TRIM(B238),'Team Rosters'!$B$1:$N$3777,2,FALSE)</f>
        <v>#N/A</v>
      </c>
      <c r="N238" s="334">
        <f>VLOOKUP(TRIM(B238),BirthdateDraft!$A$1:$M$5865,2,FALSE)</f>
        <v>36074</v>
      </c>
      <c r="O238" s="335">
        <f>VLOOKUP(TRIM(B238),BirthdateDraft!$A$1:$M$7865,3,FALSE)</f>
        <v>23.6</v>
      </c>
    </row>
    <row r="239" spans="1:15" s="99" customFormat="1" ht="12.75" customHeight="1">
      <c r="A239" s="266" t="str">
        <f t="shared" si="3"/>
        <v>T</v>
      </c>
      <c r="B239" s="89" t="s">
        <v>10110</v>
      </c>
      <c r="C239" s="123" t="s">
        <v>785</v>
      </c>
      <c r="D239" s="123" t="s">
        <v>2284</v>
      </c>
      <c r="E239" s="115" t="s">
        <v>4306</v>
      </c>
      <c r="F239" s="115"/>
      <c r="G239" s="8">
        <v>0</v>
      </c>
      <c r="H239" s="8"/>
      <c r="I239" s="98"/>
      <c r="J239" s="98"/>
      <c r="K239" s="233"/>
      <c r="L239" s="98"/>
      <c r="M239" s="319" t="e">
        <f>VLOOKUP(TRIM(B239),'Team Rosters'!$B$1:$N$3777,2,FALSE)</f>
        <v>#N/A</v>
      </c>
      <c r="N239" s="334">
        <f>VLOOKUP(TRIM(B239),BirthdateDraft!$A$1:$M$5865,2,FALSE)</f>
        <v>35899</v>
      </c>
      <c r="O239" s="335" t="str">
        <f>VLOOKUP(TRIM(B239),BirthdateDraft!$A$1:$M$7865,3,FALSE)</f>
        <v>22/6</v>
      </c>
    </row>
    <row r="240" spans="1:15" s="99" customFormat="1" ht="12.75" customHeight="1">
      <c r="A240" s="266" t="str">
        <f t="shared" si="3"/>
        <v>End</v>
      </c>
      <c r="B240" s="89" t="s">
        <v>9255</v>
      </c>
      <c r="C240" s="123" t="s">
        <v>8191</v>
      </c>
      <c r="D240" s="123" t="s">
        <v>168</v>
      </c>
      <c r="E240" s="115" t="s">
        <v>4306</v>
      </c>
      <c r="F240" s="115"/>
      <c r="G240" s="8">
        <v>3</v>
      </c>
      <c r="H240" s="8"/>
      <c r="I240" s="98"/>
      <c r="J240" s="98"/>
      <c r="K240" s="233"/>
      <c r="L240" s="98"/>
      <c r="M240" s="319" t="e">
        <f>VLOOKUP(TRIM(B240),'Team Rosters'!$B$1:$N$3777,2,FALSE)</f>
        <v>#N/A</v>
      </c>
      <c r="N240" s="334">
        <f>VLOOKUP(TRIM(B240),BirthdateDraft!$A$1:$M$5865,2,FALSE)</f>
        <v>0</v>
      </c>
      <c r="O240" s="335" t="str">
        <f>VLOOKUP(TRIM(B240),BirthdateDraft!$A$1:$M$7865,3,FALSE)</f>
        <v>21/4</v>
      </c>
    </row>
    <row r="241" spans="1:15" s="99" customFormat="1" ht="12.75" customHeight="1">
      <c r="A241" s="266" t="str">
        <f t="shared" si="3"/>
        <v>OLB</v>
      </c>
      <c r="B241" s="89" t="s">
        <v>6116</v>
      </c>
      <c r="C241" s="123" t="s">
        <v>8191</v>
      </c>
      <c r="D241" s="123" t="s">
        <v>1374</v>
      </c>
      <c r="E241" s="115" t="s">
        <v>4297</v>
      </c>
      <c r="F241" s="115"/>
      <c r="G241" s="8">
        <v>0</v>
      </c>
      <c r="H241" s="8"/>
      <c r="I241" s="98"/>
      <c r="J241" s="98"/>
      <c r="K241" s="233"/>
      <c r="L241" s="98"/>
      <c r="M241" s="319" t="e">
        <f>VLOOKUP(TRIM(B241),'Team Rosters'!$B$1:$N$3777,2,FALSE)</f>
        <v>#N/A</v>
      </c>
      <c r="N241" s="334">
        <f>VLOOKUP(TRIM(B241),BirthdateDraft!$A$1:$M$5865,2,FALSE)</f>
        <v>34811</v>
      </c>
      <c r="O241" s="335" t="str">
        <f>VLOOKUP(TRIM(B241),BirthdateDraft!$A$1:$M$7865,3,FALSE)</f>
        <v>17/7</v>
      </c>
    </row>
    <row r="242" spans="1:15" s="99" customFormat="1" ht="12.75" customHeight="1">
      <c r="A242" s="266" t="str">
        <f t="shared" si="3"/>
        <v>SS</v>
      </c>
      <c r="B242" s="89" t="s">
        <v>4976</v>
      </c>
      <c r="C242" s="123" t="s">
        <v>803</v>
      </c>
      <c r="D242" s="123" t="s">
        <v>3027</v>
      </c>
      <c r="E242" s="115" t="s">
        <v>4297</v>
      </c>
      <c r="F242" s="115"/>
      <c r="G242" s="8"/>
      <c r="H242" s="8"/>
      <c r="I242" s="98"/>
      <c r="J242" s="98"/>
      <c r="K242" s="233"/>
      <c r="L242" s="98"/>
      <c r="M242" s="319" t="e">
        <f>VLOOKUP(TRIM(B242),'Team Rosters'!$B$1:$N$3777,2,FALSE)</f>
        <v>#N/A</v>
      </c>
      <c r="N242" s="334">
        <f>VLOOKUP(TRIM(B242),BirthdateDraft!$A$1:$M$5865,2,FALSE)</f>
        <v>33880</v>
      </c>
      <c r="O242" s="335" t="str">
        <f>VLOOKUP(TRIM(B242),BirthdateDraft!$A$1:$M$7865,3,FALSE)</f>
        <v>15/2</v>
      </c>
    </row>
    <row r="243" spans="1:15" s="99" customFormat="1" ht="12.75" customHeight="1">
      <c r="A243" s="266" t="str">
        <f t="shared" si="3"/>
        <v>OLB</v>
      </c>
      <c r="B243" s="267" t="s">
        <v>8889</v>
      </c>
      <c r="C243" s="464" t="s">
        <v>5991</v>
      </c>
      <c r="D243" s="464" t="s">
        <v>1374</v>
      </c>
      <c r="E243" t="s">
        <v>4299</v>
      </c>
      <c r="F243" t="s">
        <v>2500</v>
      </c>
      <c r="G243" t="s">
        <v>2500</v>
      </c>
      <c r="H243" t="s">
        <v>2500</v>
      </c>
      <c r="I243" s="8" t="s">
        <v>2500</v>
      </c>
      <c r="J243" s="8" t="s">
        <v>2500</v>
      </c>
      <c r="K243" s="114" t="s">
        <v>2500</v>
      </c>
      <c r="L243" s="98"/>
      <c r="M243" s="319" t="e">
        <f>VLOOKUP(TRIM(B243),'Team Rosters'!$B$1:$N$3777,2,FALSE)</f>
        <v>#N/A</v>
      </c>
      <c r="N243" s="334">
        <f>VLOOKUP(TRIM(B243),BirthdateDraft!$A$1:$M$6865,2,FALSE)</f>
        <v>36069</v>
      </c>
      <c r="O243" s="335" t="str">
        <f>VLOOKUP(TRIM(B243),BirthdateDraft!$A$1:$M$7865,3,FALSE)</f>
        <v>21/4</v>
      </c>
    </row>
    <row r="244" spans="1:15" s="99" customFormat="1" ht="12.75" customHeight="1">
      <c r="A244" s="266" t="str">
        <f t="shared" si="3"/>
        <v>G</v>
      </c>
      <c r="B244" s="89" t="s">
        <v>11260</v>
      </c>
      <c r="C244" s="123" t="s">
        <v>166</v>
      </c>
      <c r="D244" s="123" t="s">
        <v>3166</v>
      </c>
      <c r="E244"/>
      <c r="F244"/>
      <c r="G244"/>
      <c r="H244"/>
      <c r="I244" s="8">
        <v>0</v>
      </c>
      <c r="J244" s="8"/>
      <c r="K244" s="114">
        <v>0</v>
      </c>
      <c r="L244" s="98"/>
      <c r="M244" s="319" t="e">
        <f>VLOOKUP(TRIM(B244),'Team Rosters'!$B$1:$N$3777,2,FALSE)</f>
        <v>#N/A</v>
      </c>
      <c r="N244" s="334">
        <f>VLOOKUP(TRIM(B244),BirthdateDraft!$A$1:$M$5865,2,FALSE)</f>
        <v>36251</v>
      </c>
      <c r="O244" s="335" t="str">
        <f>VLOOKUP(TRIM(B244),BirthdateDraft!$A$1:$M$7865,3,FALSE)</f>
        <v>22.FA</v>
      </c>
    </row>
    <row r="245" spans="1:15" s="99" customFormat="1" ht="12.75" customHeight="1">
      <c r="A245" s="266" t="str">
        <f t="shared" si="3"/>
        <v>QB</v>
      </c>
      <c r="B245" s="267" t="s">
        <v>6195</v>
      </c>
      <c r="C245" s="464" t="s">
        <v>82</v>
      </c>
      <c r="D245" s="464" t="s">
        <v>1861</v>
      </c>
      <c r="E245"/>
      <c r="F245"/>
      <c r="G245"/>
      <c r="H245"/>
      <c r="I245" s="8" t="s">
        <v>4302</v>
      </c>
      <c r="J245" s="8" t="s">
        <v>4302</v>
      </c>
      <c r="K245" s="114" t="s">
        <v>4302</v>
      </c>
      <c r="L245" s="98"/>
      <c r="M245" s="319" t="e">
        <f>VLOOKUP(TRIM(B245),'Team Rosters'!$B$1:$N$3777,2,FALSE)</f>
        <v>#N/A</v>
      </c>
      <c r="N245" s="334">
        <f>VLOOKUP(TRIM(B245),BirthdateDraft!$A$1:$M$6865,2,FALSE)</f>
        <v>34294</v>
      </c>
      <c r="O245" s="335" t="str">
        <f>VLOOKUP(TRIM(B245),BirthdateDraft!$A$1:$M$7865,3,FALSE)</f>
        <v>17/FA</v>
      </c>
    </row>
    <row r="246" spans="1:15" s="99" customFormat="1" ht="12.75" customHeight="1">
      <c r="A246" s="266" t="str">
        <f t="shared" si="3"/>
        <v>LB</v>
      </c>
      <c r="B246" s="89" t="s">
        <v>10264</v>
      </c>
      <c r="C246" s="123" t="s">
        <v>806</v>
      </c>
      <c r="D246" s="123" t="s">
        <v>2407</v>
      </c>
      <c r="E246" s="115" t="s">
        <v>4299</v>
      </c>
      <c r="F246" s="115"/>
      <c r="G246" s="8">
        <v>3</v>
      </c>
      <c r="H246" s="8"/>
      <c r="I246" s="98"/>
      <c r="J246" s="98"/>
      <c r="K246" s="233"/>
      <c r="L246" s="98"/>
      <c r="M246" s="319" t="e">
        <f>VLOOKUP(TRIM(B246),'Team Rosters'!$B$1:$N$3777,2,FALSE)</f>
        <v>#N/A</v>
      </c>
      <c r="N246" s="334">
        <f>VLOOKUP(TRIM(B246),BirthdateDraft!$A$1:$M$5865,2,FALSE)</f>
        <v>36080</v>
      </c>
      <c r="O246" s="335" t="str">
        <f>VLOOKUP(TRIM(B246),BirthdateDraft!$A$1:$M$7865,3,FALSE)</f>
        <v>22/FA</v>
      </c>
    </row>
    <row r="247" spans="1:15" s="99" customFormat="1" ht="12.75" customHeight="1">
      <c r="A247" s="266" t="str">
        <f t="shared" si="3"/>
        <v>DB ^</v>
      </c>
      <c r="B247" s="267" t="s">
        <v>4100</v>
      </c>
      <c r="C247" s="464" t="s">
        <v>798</v>
      </c>
      <c r="D247" s="464" t="s">
        <v>11947</v>
      </c>
      <c r="E247" t="s">
        <v>4299</v>
      </c>
      <c r="F247" t="s">
        <v>4302</v>
      </c>
      <c r="G247"/>
      <c r="H247"/>
      <c r="I247" s="8"/>
      <c r="J247" s="8"/>
      <c r="K247" s="114"/>
      <c r="L247" s="98"/>
      <c r="M247" s="319" t="e">
        <f>VLOOKUP(TRIM(B247),'Team Rosters'!$B$1:$N$3777,2,FALSE)</f>
        <v>#N/A</v>
      </c>
      <c r="N247" s="334">
        <f>VLOOKUP(TRIM(B247),BirthdateDraft!$A$1:$M$6865,2,FALSE)</f>
        <v>33278</v>
      </c>
      <c r="O247" s="335" t="str">
        <f>VLOOKUP(TRIM(B247),BirthdateDraft!$A$1:$M$7865,3,FALSE)</f>
        <v>13/3</v>
      </c>
    </row>
    <row r="248" spans="1:15" s="99" customFormat="1" ht="12.75" customHeight="1">
      <c r="A248" s="266" t="str">
        <f t="shared" si="3"/>
        <v>PK</v>
      </c>
      <c r="B248" s="89" t="s">
        <v>11263</v>
      </c>
      <c r="C248" s="123" t="s">
        <v>785</v>
      </c>
      <c r="D248" s="123" t="s">
        <v>190</v>
      </c>
      <c r="E248" s="98"/>
      <c r="F248" s="98"/>
      <c r="G248" s="98"/>
      <c r="H248" s="98"/>
      <c r="I248" s="98"/>
      <c r="J248" s="98"/>
      <c r="K248" s="233"/>
      <c r="L248" s="98"/>
      <c r="M248" s="319" t="e">
        <f>VLOOKUP(TRIM(B248),'Team Rosters'!$B$1:$N$3777,2,FALSE)</f>
        <v>#N/A</v>
      </c>
      <c r="N248" s="334">
        <f>VLOOKUP(TRIM(B248),BirthdateDraft!$A$1:$M$5865,2,FALSE)</f>
        <v>36448</v>
      </c>
      <c r="O248" s="335">
        <f>VLOOKUP(TRIM(B248),BirthdateDraft!$A$1:$M$7865,3,FALSE)</f>
        <v>23.4</v>
      </c>
    </row>
    <row r="249" spans="1:15" s="99" customFormat="1" ht="12.75" customHeight="1">
      <c r="A249" s="266" t="str">
        <f t="shared" si="3"/>
        <v>QB</v>
      </c>
      <c r="B249" s="89" t="s">
        <v>8206</v>
      </c>
      <c r="C249" s="123" t="s">
        <v>5390</v>
      </c>
      <c r="D249" s="266" t="s">
        <v>1861</v>
      </c>
      <c r="E249" s="98"/>
      <c r="F249" s="98"/>
      <c r="G249" s="98"/>
      <c r="H249" s="98"/>
      <c r="I249" s="98"/>
      <c r="J249" s="98"/>
      <c r="K249" s="233"/>
      <c r="L249" s="98"/>
      <c r="M249" s="319" t="e">
        <f>VLOOKUP(TRIM(B249),'Team Rosters'!$B$1:$N$3777,2,FALSE)</f>
        <v>#N/A</v>
      </c>
      <c r="N249" s="334">
        <f>VLOOKUP(TRIM(B249),BirthdateDraft!$A$1:$M$5865,2,FALSE)</f>
        <v>35255</v>
      </c>
      <c r="O249" s="335" t="str">
        <f>VLOOKUP(TRIM(B249),BirthdateDraft!$A$1:$M$7865,3,FALSE)</f>
        <v>20/FA</v>
      </c>
    </row>
    <row r="250" spans="1:15" s="99" customFormat="1" ht="12.75" customHeight="1">
      <c r="A250" s="266" t="str">
        <f t="shared" si="3"/>
        <v>End</v>
      </c>
      <c r="B250" s="89" t="s">
        <v>8994</v>
      </c>
      <c r="C250" s="123" t="s">
        <v>81</v>
      </c>
      <c r="D250" s="123" t="s">
        <v>168</v>
      </c>
      <c r="E250" s="115" t="s">
        <v>4306</v>
      </c>
      <c r="F250" s="115"/>
      <c r="G250" s="8">
        <v>2</v>
      </c>
      <c r="H250" s="8"/>
      <c r="I250" s="98"/>
      <c r="J250" s="98"/>
      <c r="K250" s="233"/>
      <c r="L250" s="98"/>
      <c r="M250" s="319" t="e">
        <f>VLOOKUP(TRIM(B250),'Team Rosters'!$B$1:$N$3777,2,FALSE)</f>
        <v>#N/A</v>
      </c>
      <c r="N250" s="334">
        <f>VLOOKUP(TRIM(B250),BirthdateDraft!$A$1:$M$5865,2,FALSE)</f>
        <v>36404</v>
      </c>
      <c r="O250" s="335" t="str">
        <f>VLOOKUP(TRIM(B250),BirthdateDraft!$A$1:$M$7865,3,FALSE)</f>
        <v>21/4</v>
      </c>
    </row>
    <row r="251" spans="1:15" s="99" customFormat="1" ht="12.75" customHeight="1">
      <c r="A251" s="266" t="str">
        <f t="shared" si="3"/>
        <v>PK</v>
      </c>
      <c r="B251" s="89" t="s">
        <v>6779</v>
      </c>
      <c r="C251" s="123" t="s">
        <v>1634</v>
      </c>
      <c r="D251" s="123" t="s">
        <v>190</v>
      </c>
      <c r="E251" s="98"/>
      <c r="F251" s="98"/>
      <c r="G251" s="98"/>
      <c r="H251" s="98"/>
      <c r="I251" s="98"/>
      <c r="J251" s="98"/>
      <c r="K251" s="233"/>
      <c r="L251" s="98"/>
      <c r="M251" s="319" t="e">
        <f>VLOOKUP(TRIM(B251),'Team Rosters'!$B$1:$N$3777,2,FALSE)</f>
        <v>#N/A</v>
      </c>
      <c r="N251" s="334">
        <f>VLOOKUP(TRIM(B251),BirthdateDraft!$A$1:$M$5865,2,FALSE)</f>
        <v>35019</v>
      </c>
      <c r="O251" s="335" t="str">
        <f>VLOOKUP(TRIM(B251),BirthdateDraft!$A$1:$M$7865,3,FALSE)</f>
        <v>18/7</v>
      </c>
    </row>
    <row r="252" spans="1:15" s="99" customFormat="1" ht="12.75" customHeight="1">
      <c r="A252" s="266" t="str">
        <f t="shared" si="3"/>
        <v>T TE</v>
      </c>
      <c r="B252" s="89" t="s">
        <v>10267</v>
      </c>
      <c r="C252" s="123" t="s">
        <v>5991</v>
      </c>
      <c r="D252" s="123" t="s">
        <v>87</v>
      </c>
      <c r="E252"/>
      <c r="F252"/>
      <c r="G252"/>
      <c r="H252"/>
      <c r="I252" s="8">
        <v>0</v>
      </c>
      <c r="J252" s="8">
        <v>4</v>
      </c>
      <c r="K252" s="114">
        <v>0</v>
      </c>
      <c r="L252" s="98" t="s">
        <v>9317</v>
      </c>
      <c r="M252" s="319" t="e">
        <f>VLOOKUP(TRIM(B252),'Team Rosters'!$B$1:$N$3777,2,FALSE)</f>
        <v>#N/A</v>
      </c>
      <c r="N252" s="334">
        <f>VLOOKUP(TRIM(B252),BirthdateDraft!$A$1:$M$5865,2,FALSE)</f>
        <v>36035</v>
      </c>
      <c r="O252" s="335" t="str">
        <f>VLOOKUP(TRIM(B252),BirthdateDraft!$A$1:$M$7865,3,FALSE)</f>
        <v>22/FA</v>
      </c>
    </row>
    <row r="253" spans="1:15" s="99" customFormat="1" ht="12.75" customHeight="1">
      <c r="A253" s="266" t="str">
        <f t="shared" si="3"/>
        <v>C G</v>
      </c>
      <c r="B253" s="89" t="s">
        <v>7271</v>
      </c>
      <c r="C253" s="123" t="s">
        <v>2798</v>
      </c>
      <c r="D253" s="123" t="s">
        <v>631</v>
      </c>
      <c r="E253"/>
      <c r="F253"/>
      <c r="G253"/>
      <c r="H253"/>
      <c r="I253" s="8">
        <v>0</v>
      </c>
      <c r="J253" s="8">
        <v>0</v>
      </c>
      <c r="K253" s="114">
        <v>0</v>
      </c>
      <c r="L253" s="98"/>
      <c r="M253" s="319" t="e">
        <f>VLOOKUP(TRIM(B253),'Team Rosters'!$B$1:$N$3777,2,FALSE)</f>
        <v>#N/A</v>
      </c>
      <c r="N253" s="334">
        <f>VLOOKUP(TRIM(B253),BirthdateDraft!$A$1:$M$5865,2,FALSE)</f>
        <v>34960</v>
      </c>
      <c r="O253" s="335" t="str">
        <f>VLOOKUP(TRIM(B253),BirthdateDraft!$A$1:$M$7865,3,FALSE)</f>
        <v>18/FA</v>
      </c>
    </row>
    <row r="254" spans="1:15" s="99" customFormat="1" ht="12.75" customHeight="1">
      <c r="A254" s="266" t="str">
        <f t="shared" si="3"/>
        <v>OT @ G @</v>
      </c>
      <c r="B254" s="267" t="s">
        <v>6469</v>
      </c>
      <c r="C254" s="464" t="s">
        <v>800</v>
      </c>
      <c r="D254" s="464" t="s">
        <v>11936</v>
      </c>
      <c r="E254" t="s">
        <v>4302</v>
      </c>
      <c r="F254" t="s">
        <v>4302</v>
      </c>
      <c r="G254" t="s">
        <v>4302</v>
      </c>
      <c r="H254" t="s">
        <v>4302</v>
      </c>
      <c r="I254" s="8">
        <v>4</v>
      </c>
      <c r="J254" s="8">
        <v>0</v>
      </c>
      <c r="K254" s="114">
        <v>0</v>
      </c>
      <c r="L254" s="98"/>
      <c r="M254" s="319" t="e">
        <f>VLOOKUP(TRIM(B254),'Team Rosters'!$B$1:$N$3777,2,FALSE)</f>
        <v>#N/A</v>
      </c>
      <c r="N254" s="334">
        <f>VLOOKUP(TRIM(B254),BirthdateDraft!$A$1:$M$6865,2,FALSE)</f>
        <v>34359</v>
      </c>
      <c r="O254" s="335" t="str">
        <f>VLOOKUP(TRIM(B254),BirthdateDraft!$A$1:$M$7865,3,FALSE)</f>
        <v>18/FA</v>
      </c>
    </row>
    <row r="255" spans="1:15" s="99" customFormat="1" ht="12.75" customHeight="1">
      <c r="A255" s="266" t="str">
        <f t="shared" si="3"/>
        <v>LB</v>
      </c>
      <c r="B255" s="89" t="s">
        <v>10269</v>
      </c>
      <c r="C255" s="123" t="s">
        <v>791</v>
      </c>
      <c r="D255" s="123" t="s">
        <v>2407</v>
      </c>
      <c r="E255" s="115" t="s">
        <v>4299</v>
      </c>
      <c r="F255" s="115"/>
      <c r="G255" s="8">
        <v>0</v>
      </c>
      <c r="H255" s="8"/>
      <c r="I255" s="98"/>
      <c r="J255" s="98"/>
      <c r="K255" s="233"/>
      <c r="L255" s="98"/>
      <c r="M255" s="319" t="e">
        <f>VLOOKUP(TRIM(B255),'Team Rosters'!$B$1:$N$3777,2,FALSE)</f>
        <v>#N/A</v>
      </c>
      <c r="N255" s="334">
        <f>VLOOKUP(TRIM(B255),BirthdateDraft!$A$1:$M$5865,2,FALSE)</f>
        <v>36148</v>
      </c>
      <c r="O255" s="335" t="str">
        <f>VLOOKUP(TRIM(B255),BirthdateDraft!$A$1:$M$7865,3,FALSE)</f>
        <v>22/FA</v>
      </c>
    </row>
    <row r="256" spans="1:15" s="99" customFormat="1" ht="12.75" customHeight="1">
      <c r="A256" s="266" t="str">
        <f t="shared" si="3"/>
        <v>LB</v>
      </c>
      <c r="B256" s="89" t="s">
        <v>11273</v>
      </c>
      <c r="C256" s="123" t="s">
        <v>793</v>
      </c>
      <c r="D256" s="123" t="s">
        <v>2407</v>
      </c>
      <c r="E256" s="115" t="s">
        <v>4299</v>
      </c>
      <c r="F256" s="115"/>
      <c r="G256" s="8">
        <v>0</v>
      </c>
      <c r="H256" s="8"/>
      <c r="I256" s="98"/>
      <c r="J256" s="98"/>
      <c r="K256" s="233"/>
      <c r="L256" s="98"/>
      <c r="M256" s="319" t="e">
        <f>VLOOKUP(TRIM(B256),'Team Rosters'!$B$1:$N$3777,2,FALSE)</f>
        <v>#N/A</v>
      </c>
      <c r="N256" s="334">
        <f>VLOOKUP(TRIM(B256),BirthdateDraft!$A$1:$M$5865,2,FALSE)</f>
        <v>37007</v>
      </c>
      <c r="O256" s="335">
        <f>VLOOKUP(TRIM(B256),BirthdateDraft!$A$1:$M$7865,3,FALSE)</f>
        <v>23.5</v>
      </c>
    </row>
    <row r="257" spans="1:15" s="99" customFormat="1" ht="12.75" customHeight="1">
      <c r="A257" s="266" t="str">
        <f t="shared" si="3"/>
        <v>T</v>
      </c>
      <c r="B257" s="89" t="s">
        <v>6005</v>
      </c>
      <c r="C257" s="123" t="s">
        <v>797</v>
      </c>
      <c r="D257" s="123" t="s">
        <v>2284</v>
      </c>
      <c r="E257"/>
      <c r="F257"/>
      <c r="G257"/>
      <c r="H257"/>
      <c r="I257" s="8">
        <v>0</v>
      </c>
      <c r="J257" s="8"/>
      <c r="K257" s="114">
        <v>0</v>
      </c>
      <c r="L257" s="98"/>
      <c r="M257" s="319" t="e">
        <f>VLOOKUP(TRIM(B257),'Team Rosters'!$B$1:$N$3777,2,FALSE)</f>
        <v>#N/A</v>
      </c>
      <c r="N257" s="334">
        <f>VLOOKUP(TRIM(B257),BirthdateDraft!$A$1:$M$5865,2,FALSE)</f>
        <v>34993</v>
      </c>
      <c r="O257" s="335" t="str">
        <f>VLOOKUP(TRIM(B257),BirthdateDraft!$A$1:$M$7865,3,FALSE)</f>
        <v>17/4</v>
      </c>
    </row>
    <row r="258" spans="1:15" s="99" customFormat="1" ht="12.75" customHeight="1">
      <c r="A258" s="266" t="str">
        <f t="shared" ref="A258:A321" si="4">D258</f>
        <v>DB ^</v>
      </c>
      <c r="B258" s="267" t="s">
        <v>7930</v>
      </c>
      <c r="C258" s="464" t="s">
        <v>5390</v>
      </c>
      <c r="D258" s="464" t="s">
        <v>11947</v>
      </c>
      <c r="E258" t="s">
        <v>4299</v>
      </c>
      <c r="F258"/>
      <c r="G258"/>
      <c r="H258"/>
      <c r="I258" s="8" t="s">
        <v>4302</v>
      </c>
      <c r="J258" s="8"/>
      <c r="K258" s="114"/>
      <c r="L258" s="98"/>
      <c r="M258" s="319" t="e">
        <f>VLOOKUP(TRIM(B258),'Team Rosters'!$B$1:$N$3777,2,FALSE)</f>
        <v>#N/A</v>
      </c>
      <c r="N258" s="334">
        <f>VLOOKUP(TRIM(B258),BirthdateDraft!$A$1:$M$6865,2,FALSE)</f>
        <v>35346</v>
      </c>
      <c r="O258" s="335" t="str">
        <f>VLOOKUP(TRIM(B258),BirthdateDraft!$A$1:$M$7865,3,FALSE)</f>
        <v>19/6</v>
      </c>
    </row>
    <row r="259" spans="1:15" s="99" customFormat="1" ht="12.75" customHeight="1">
      <c r="A259" s="266" t="str">
        <f t="shared" si="4"/>
        <v>QB</v>
      </c>
      <c r="B259" s="89" t="s">
        <v>5621</v>
      </c>
      <c r="C259" s="123" t="s">
        <v>3414</v>
      </c>
      <c r="D259" s="266" t="s">
        <v>1861</v>
      </c>
      <c r="E259" s="98"/>
      <c r="F259" s="98"/>
      <c r="G259" s="98"/>
      <c r="H259" s="98"/>
      <c r="I259" s="98"/>
      <c r="J259" s="98"/>
      <c r="K259" s="233"/>
      <c r="L259" s="98"/>
      <c r="M259" s="319" t="e">
        <f>VLOOKUP(TRIM(B259),'Team Rosters'!$B$1:$N$3777,2,FALSE)</f>
        <v>#N/A</v>
      </c>
      <c r="N259" s="334">
        <f>VLOOKUP(TRIM(B259),BirthdateDraft!$A$1:$M$5865,2,FALSE)</f>
        <v>33598</v>
      </c>
      <c r="O259" s="335" t="str">
        <f>VLOOKUP(TRIM(B259),BirthdateDraft!$A$1:$M$7865,3,FALSE)</f>
        <v>15/7</v>
      </c>
    </row>
    <row r="260" spans="1:15" s="99" customFormat="1" ht="12.75" customHeight="1">
      <c r="A260" s="266" t="str">
        <f t="shared" si="4"/>
        <v>G T</v>
      </c>
      <c r="B260" s="89" t="s">
        <v>10271</v>
      </c>
      <c r="C260" s="123" t="s">
        <v>796</v>
      </c>
      <c r="D260" s="123" t="s">
        <v>10298</v>
      </c>
      <c r="E260"/>
      <c r="F260"/>
      <c r="G260"/>
      <c r="H260"/>
      <c r="I260" s="8">
        <v>0</v>
      </c>
      <c r="J260" s="8">
        <v>0</v>
      </c>
      <c r="K260" s="114">
        <v>0</v>
      </c>
      <c r="L260" s="98"/>
      <c r="M260" s="319" t="e">
        <f>VLOOKUP(TRIM(B260),'Team Rosters'!$B$1:$N$3777,2,FALSE)</f>
        <v>#N/A</v>
      </c>
      <c r="N260" s="334">
        <f>VLOOKUP(TRIM(B260),BirthdateDraft!$A$1:$M$5865,2,FALSE)</f>
        <v>35821</v>
      </c>
      <c r="O260" s="335" t="str">
        <f>VLOOKUP(TRIM(B260),BirthdateDraft!$A$1:$M$7865,3,FALSE)</f>
        <v>22/FA</v>
      </c>
    </row>
    <row r="261" spans="1:15" s="99" customFormat="1" ht="12.75" customHeight="1">
      <c r="A261" s="266" t="str">
        <f t="shared" si="4"/>
        <v>T TE</v>
      </c>
      <c r="B261" s="89" t="s">
        <v>7301</v>
      </c>
      <c r="C261" s="123" t="s">
        <v>806</v>
      </c>
      <c r="D261" s="123" t="s">
        <v>87</v>
      </c>
      <c r="E261"/>
      <c r="F261"/>
      <c r="G261"/>
      <c r="H261"/>
      <c r="I261" s="8">
        <v>0</v>
      </c>
      <c r="J261" s="8"/>
      <c r="K261" s="114">
        <v>0</v>
      </c>
      <c r="L261" s="8" t="s">
        <v>9317</v>
      </c>
      <c r="M261" s="319" t="e">
        <f>VLOOKUP(TRIM(B261),'Team Rosters'!$B$1:$N$3777,2,FALSE)</f>
        <v>#N/A</v>
      </c>
      <c r="N261" s="334">
        <f>VLOOKUP(TRIM(B261),BirthdateDraft!$A$1:$M$5865,2,FALSE)</f>
        <v>35392</v>
      </c>
      <c r="O261" s="335" t="str">
        <f>VLOOKUP(TRIM(B261),BirthdateDraft!$A$1:$M$7865,3,FALSE)</f>
        <v>19/6</v>
      </c>
    </row>
    <row r="262" spans="1:15" s="99" customFormat="1" ht="12.75" customHeight="1">
      <c r="A262" s="266" t="str">
        <f t="shared" si="4"/>
        <v>T TE</v>
      </c>
      <c r="B262" s="89" t="s">
        <v>7301</v>
      </c>
      <c r="C262" s="123" t="s">
        <v>806</v>
      </c>
      <c r="D262" s="123" t="s">
        <v>87</v>
      </c>
      <c r="E262"/>
      <c r="F262"/>
      <c r="G262"/>
      <c r="H262"/>
      <c r="I262" s="8">
        <v>0</v>
      </c>
      <c r="J262" s="8">
        <v>4</v>
      </c>
      <c r="K262" s="114">
        <v>0</v>
      </c>
      <c r="L262" s="98"/>
      <c r="M262" s="319" t="e">
        <f>VLOOKUP(TRIM(B262),'Team Rosters'!$B$1:$N$3777,2,FALSE)</f>
        <v>#N/A</v>
      </c>
      <c r="N262" s="334">
        <f>VLOOKUP(TRIM(B262),BirthdateDraft!$A$1:$M$5865,2,FALSE)</f>
        <v>35392</v>
      </c>
      <c r="O262" s="335" t="str">
        <f>VLOOKUP(TRIM(B262),BirthdateDraft!$A$1:$M$7865,3,FALSE)</f>
        <v>19/6</v>
      </c>
    </row>
    <row r="263" spans="1:15" s="99" customFormat="1" ht="12.75" customHeight="1">
      <c r="A263" s="266" t="str">
        <f t="shared" si="4"/>
        <v>TE BB</v>
      </c>
      <c r="B263" s="89" t="s">
        <v>10272</v>
      </c>
      <c r="C263" s="123" t="s">
        <v>5991</v>
      </c>
      <c r="D263" s="123" t="s">
        <v>810</v>
      </c>
      <c r="E263"/>
      <c r="F263"/>
      <c r="G263"/>
      <c r="H263"/>
      <c r="I263" s="8">
        <v>4</v>
      </c>
      <c r="J263" s="8"/>
      <c r="K263" s="114">
        <v>0</v>
      </c>
      <c r="L263" s="8" t="s">
        <v>9316</v>
      </c>
      <c r="M263" s="319" t="e">
        <f>VLOOKUP(TRIM(B263),'Team Rosters'!$B$1:$N$3777,2,FALSE)</f>
        <v>#N/A</v>
      </c>
      <c r="N263" s="334">
        <f>VLOOKUP(TRIM(B263),BirthdateDraft!$A$1:$M$5865,2,FALSE)</f>
        <v>36072</v>
      </c>
      <c r="O263" s="335" t="str">
        <f>VLOOKUP(TRIM(B263),BirthdateDraft!$A$1:$M$7865,3,FALSE)</f>
        <v>22/FA</v>
      </c>
    </row>
    <row r="264" spans="1:15" s="99" customFormat="1" ht="12.75" customHeight="1">
      <c r="A264" s="266" t="str">
        <f t="shared" si="4"/>
        <v>FB</v>
      </c>
      <c r="B264" s="267" t="s">
        <v>4455</v>
      </c>
      <c r="C264" s="464" t="s">
        <v>792</v>
      </c>
      <c r="D264" s="464" t="s">
        <v>1561</v>
      </c>
      <c r="E264" t="s">
        <v>9316</v>
      </c>
      <c r="F264" t="s">
        <v>4302</v>
      </c>
      <c r="G264" t="s">
        <v>4302</v>
      </c>
      <c r="H264" t="s">
        <v>4302</v>
      </c>
      <c r="I264" s="8">
        <v>0</v>
      </c>
      <c r="J264" s="8" t="s">
        <v>4302</v>
      </c>
      <c r="K264" s="114">
        <v>2</v>
      </c>
      <c r="L264" s="98"/>
      <c r="M264" s="319" t="e">
        <f>VLOOKUP(TRIM(B264),'Team Rosters'!$B$1:$N$3777,2,FALSE)</f>
        <v>#N/A</v>
      </c>
      <c r="N264" s="334">
        <f>VLOOKUP(TRIM(B264),BirthdateDraft!$A$1:$M$6865,2,FALSE)</f>
        <v>33702</v>
      </c>
      <c r="O264" s="335" t="str">
        <f>VLOOKUP(TRIM(B264),BirthdateDraft!$A$1:$M$7865,3,FALSE)</f>
        <v>14/FA</v>
      </c>
    </row>
    <row r="265" spans="1:15" s="99" customFormat="1" ht="12.75" customHeight="1">
      <c r="A265" s="266" t="str">
        <f t="shared" si="4"/>
        <v>T</v>
      </c>
      <c r="B265" s="89" t="s">
        <v>11281</v>
      </c>
      <c r="C265" s="123" t="s">
        <v>1634</v>
      </c>
      <c r="D265" s="123" t="s">
        <v>2284</v>
      </c>
      <c r="E265"/>
      <c r="F265"/>
      <c r="G265"/>
      <c r="H265"/>
      <c r="I265" s="8">
        <v>0</v>
      </c>
      <c r="J265" s="8"/>
      <c r="K265" s="114">
        <v>2</v>
      </c>
      <c r="L265" s="98"/>
      <c r="M265" s="319" t="e">
        <f>VLOOKUP(TRIM(B265),'Team Rosters'!$B$1:$N$3777,2,FALSE)</f>
        <v>#N/A</v>
      </c>
      <c r="N265" s="334">
        <f>VLOOKUP(TRIM(B265),BirthdateDraft!$A$1:$M$5865,2,FALSE)</f>
        <v>36075</v>
      </c>
      <c r="O265" s="335" t="str">
        <f>VLOOKUP(TRIM(B265),BirthdateDraft!$A$1:$M$7865,3,FALSE)</f>
        <v>21.FA</v>
      </c>
    </row>
    <row r="266" spans="1:15" s="99" customFormat="1" ht="12.75" customHeight="1">
      <c r="A266" s="266" t="str">
        <f t="shared" si="4"/>
        <v>End $ OLB</v>
      </c>
      <c r="B266" s="267" t="s">
        <v>6108</v>
      </c>
      <c r="C266" s="464" t="s">
        <v>805</v>
      </c>
      <c r="D266" s="464" t="s">
        <v>11969</v>
      </c>
      <c r="E266" t="s">
        <v>4306</v>
      </c>
      <c r="F266" t="s">
        <v>4299</v>
      </c>
      <c r="G266">
        <v>1</v>
      </c>
      <c r="H266" t="s">
        <v>4302</v>
      </c>
      <c r="I266" s="8" t="s">
        <v>4302</v>
      </c>
      <c r="J266" s="8" t="s">
        <v>4302</v>
      </c>
      <c r="K266" s="114" t="s">
        <v>4302</v>
      </c>
      <c r="L266" s="98"/>
      <c r="M266" s="319" t="e">
        <f>VLOOKUP(TRIM(B266),'Team Rosters'!$B$1:$N$3777,2,FALSE)</f>
        <v>#N/A</v>
      </c>
      <c r="N266" s="334">
        <f>VLOOKUP(TRIM(B266),BirthdateDraft!$A$1:$M$6865,2,FALSE)</f>
        <v>34760</v>
      </c>
      <c r="O266" s="335" t="str">
        <f>VLOOKUP(TRIM(B266),BirthdateDraft!$A$1:$M$7865,3,FALSE)</f>
        <v>17/3</v>
      </c>
    </row>
    <row r="267" spans="1:15" s="99" customFormat="1" ht="12.75" customHeight="1">
      <c r="A267" s="266" t="str">
        <f t="shared" si="4"/>
        <v>G T</v>
      </c>
      <c r="B267" s="89" t="s">
        <v>11287</v>
      </c>
      <c r="C267" s="123" t="s">
        <v>83</v>
      </c>
      <c r="D267" s="123" t="s">
        <v>10298</v>
      </c>
      <c r="E267"/>
      <c r="F267"/>
      <c r="G267"/>
      <c r="H267"/>
      <c r="I267" s="8">
        <v>0</v>
      </c>
      <c r="J267" s="8">
        <v>0</v>
      </c>
      <c r="K267" s="114">
        <v>0</v>
      </c>
      <c r="L267" s="98"/>
      <c r="M267" s="319" t="e">
        <f>VLOOKUP(TRIM(B267),'Team Rosters'!$B$1:$N$3777,2,FALSE)</f>
        <v>#N/A</v>
      </c>
      <c r="N267" s="334">
        <f>VLOOKUP(TRIM(B267),BirthdateDraft!$A$1:$M$5865,2,FALSE)</f>
        <v>36586</v>
      </c>
      <c r="O267" s="335">
        <f>VLOOKUP(TRIM(B267),BirthdateDraft!$A$1:$M$7865,3,FALSE)</f>
        <v>23.5</v>
      </c>
    </row>
    <row r="268" spans="1:15" s="99" customFormat="1" ht="12.75" customHeight="1">
      <c r="A268" s="266" t="str">
        <f t="shared" si="4"/>
        <v>LB</v>
      </c>
      <c r="B268" s="89" t="s">
        <v>9996</v>
      </c>
      <c r="C268" s="123" t="s">
        <v>814</v>
      </c>
      <c r="D268" s="123" t="s">
        <v>2407</v>
      </c>
      <c r="E268" s="115" t="s">
        <v>4306</v>
      </c>
      <c r="F268" s="115"/>
      <c r="G268" s="8">
        <v>0</v>
      </c>
      <c r="H268" s="8"/>
      <c r="I268" s="98"/>
      <c r="J268" s="98"/>
      <c r="K268" s="233"/>
      <c r="L268" s="98"/>
      <c r="M268" s="319" t="e">
        <f>VLOOKUP(TRIM(B268),'Team Rosters'!$B$1:$N$3777,2,FALSE)</f>
        <v>#N/A</v>
      </c>
      <c r="N268" s="334">
        <f>VLOOKUP(TRIM(B268),BirthdateDraft!$A$1:$M$5865,2,FALSE)</f>
        <v>36088</v>
      </c>
      <c r="O268" s="335" t="str">
        <f>VLOOKUP(TRIM(B268),BirthdateDraft!$A$1:$M$7865,3,FALSE)</f>
        <v>22/7</v>
      </c>
    </row>
    <row r="269" spans="1:15" s="99" customFormat="1" ht="12.75" customHeight="1">
      <c r="A269" s="266" t="str">
        <f t="shared" si="4"/>
        <v>HB</v>
      </c>
      <c r="B269" s="146" t="s">
        <v>10077</v>
      </c>
      <c r="C269" s="123" t="s">
        <v>5991</v>
      </c>
      <c r="D269" s="123" t="s">
        <v>3484</v>
      </c>
      <c r="E269"/>
      <c r="F269"/>
      <c r="G269"/>
      <c r="H269"/>
      <c r="I269" s="8">
        <v>0</v>
      </c>
      <c r="J269" s="8"/>
      <c r="K269" s="114">
        <v>0</v>
      </c>
      <c r="L269" s="8" t="s">
        <v>9316</v>
      </c>
      <c r="M269" s="319" t="e">
        <f>VLOOKUP(TRIM(B269),'Team Rosters'!$B$1:$N$3777,2,FALSE)</f>
        <v>#N/A</v>
      </c>
      <c r="N269" s="334">
        <f>VLOOKUP(TRIM(B269),BirthdateDraft!$A$1:$M$5865,2,FALSE)</f>
        <v>37112</v>
      </c>
      <c r="O269" s="335" t="str">
        <f>VLOOKUP(TRIM(B269),BirthdateDraft!$A$1:$M$7865,3,FALSE)</f>
        <v>33/4</v>
      </c>
    </row>
    <row r="270" spans="1:15" s="99" customFormat="1" ht="12.75" customHeight="1">
      <c r="A270" s="266" t="str">
        <f t="shared" si="4"/>
        <v>End</v>
      </c>
      <c r="B270" s="89" t="s">
        <v>10273</v>
      </c>
      <c r="C270" s="123" t="s">
        <v>790</v>
      </c>
      <c r="D270" s="123" t="s">
        <v>168</v>
      </c>
      <c r="E270" s="115" t="s">
        <v>4306</v>
      </c>
      <c r="F270" s="115"/>
      <c r="G270" s="8">
        <v>2</v>
      </c>
      <c r="H270" s="8"/>
      <c r="I270" s="98"/>
      <c r="J270" s="98"/>
      <c r="K270" s="233"/>
      <c r="L270" s="98"/>
      <c r="M270" s="319" t="e">
        <f>VLOOKUP(TRIM(B270),'Team Rosters'!$B$1:$N$3777,2,FALSE)</f>
        <v>#N/A</v>
      </c>
      <c r="N270" s="334">
        <f>VLOOKUP(TRIM(B270),BirthdateDraft!$A$1:$M$5865,2,FALSE)</f>
        <v>35746</v>
      </c>
      <c r="O270" s="335" t="str">
        <f>VLOOKUP(TRIM(B270),BirthdateDraft!$A$1:$M$7865,3,FALSE)</f>
        <v>22/FA</v>
      </c>
    </row>
    <row r="271" spans="1:15" s="99" customFormat="1" ht="12.75" customHeight="1">
      <c r="A271" s="266" t="str">
        <f t="shared" si="4"/>
        <v>BB TE</v>
      </c>
      <c r="B271" s="89" t="s">
        <v>9065</v>
      </c>
      <c r="C271" s="123" t="s">
        <v>804</v>
      </c>
      <c r="D271" s="123" t="s">
        <v>823</v>
      </c>
      <c r="E271"/>
      <c r="F271"/>
      <c r="G271"/>
      <c r="H271"/>
      <c r="I271" s="8">
        <v>0</v>
      </c>
      <c r="J271" s="8"/>
      <c r="K271" s="114">
        <v>0</v>
      </c>
      <c r="L271" s="8" t="s">
        <v>9316</v>
      </c>
      <c r="M271" s="319" t="e">
        <f>VLOOKUP(TRIM(B271),'Team Rosters'!$B$1:$N$3777,2,FALSE)</f>
        <v>#N/A</v>
      </c>
      <c r="N271" s="334">
        <f>VLOOKUP(TRIM(B271),BirthdateDraft!$A$1:$M$5865,2,FALSE)</f>
        <v>35796</v>
      </c>
      <c r="O271" s="335" t="str">
        <f>VLOOKUP(TRIM(B271),BirthdateDraft!$A$1:$M$7865,3,FALSE)</f>
        <v>FA</v>
      </c>
    </row>
    <row r="272" spans="1:15" s="99" customFormat="1" ht="12.75" customHeight="1">
      <c r="A272" s="266" t="str">
        <f t="shared" si="4"/>
        <v>TE BB</v>
      </c>
      <c r="B272" s="89" t="s">
        <v>11296</v>
      </c>
      <c r="C272" s="123" t="s">
        <v>805</v>
      </c>
      <c r="D272" s="123" t="s">
        <v>810</v>
      </c>
      <c r="E272"/>
      <c r="F272"/>
      <c r="G272"/>
      <c r="H272"/>
      <c r="I272" s="8">
        <v>4</v>
      </c>
      <c r="J272" s="8"/>
      <c r="K272" s="114">
        <v>0</v>
      </c>
      <c r="L272" s="8" t="s">
        <v>9316</v>
      </c>
      <c r="M272" s="319" t="e">
        <f>VLOOKUP(TRIM(B272),'Team Rosters'!$B$1:$N$3777,2,FALSE)</f>
        <v>#N/A</v>
      </c>
      <c r="N272" s="334">
        <f>VLOOKUP(TRIM(B272),BirthdateDraft!$A$1:$M$5865,2,FALSE)</f>
        <v>36887</v>
      </c>
      <c r="O272" s="335">
        <f>VLOOKUP(TRIM(B272),BirthdateDraft!$A$1:$M$7865,3,FALSE)</f>
        <v>23.2</v>
      </c>
    </row>
    <row r="273" spans="1:15" s="99" customFormat="1" ht="12.75" customHeight="1">
      <c r="A273" s="266" t="str">
        <f t="shared" si="4"/>
        <v>T End</v>
      </c>
      <c r="B273" s="89" t="s">
        <v>7975</v>
      </c>
      <c r="C273" s="123" t="s">
        <v>792</v>
      </c>
      <c r="D273" s="123" t="s">
        <v>9318</v>
      </c>
      <c r="E273" s="115" t="s">
        <v>4306</v>
      </c>
      <c r="F273" s="115" t="s">
        <v>4306</v>
      </c>
      <c r="G273" s="8">
        <v>2</v>
      </c>
      <c r="H273" s="8"/>
      <c r="I273" s="98"/>
      <c r="J273" s="98"/>
      <c r="K273" s="233"/>
      <c r="L273" s="98"/>
      <c r="M273" s="319" t="e">
        <f>VLOOKUP(TRIM(B273),'Team Rosters'!$B$1:$N$3777,2,FALSE)</f>
        <v>#N/A</v>
      </c>
      <c r="N273" s="334">
        <f>VLOOKUP(TRIM(B273),BirthdateDraft!$A$1:$M$5865,2,FALSE)</f>
        <v>35193</v>
      </c>
      <c r="O273" s="335" t="str">
        <f>VLOOKUP(TRIM(B273),BirthdateDraft!$A$1:$M$7865,3,FALSE)</f>
        <v>18/4</v>
      </c>
    </row>
    <row r="274" spans="1:15" ht="15">
      <c r="A274" s="266" t="str">
        <f t="shared" si="4"/>
        <v>LB</v>
      </c>
      <c r="B274" s="89" t="s">
        <v>9005</v>
      </c>
      <c r="C274" t="s">
        <v>808</v>
      </c>
      <c r="D274" t="s">
        <v>2407</v>
      </c>
      <c r="E274" s="115" t="s">
        <v>4299</v>
      </c>
      <c r="F274" s="115"/>
      <c r="G274" s="8">
        <v>0</v>
      </c>
      <c r="H274" s="8"/>
      <c r="I274" s="98"/>
      <c r="J274" s="98"/>
      <c r="K274" s="98"/>
      <c r="L274" s="98"/>
      <c r="M274" s="319" t="e">
        <f>VLOOKUP(TRIM(B274),'Team Rosters'!$B$1:$N$3777,2,FALSE)</f>
        <v>#N/A</v>
      </c>
      <c r="N274" s="334">
        <f>VLOOKUP(TRIM(B274),BirthdateDraft!$A$1:$M$5865,2,FALSE)</f>
        <v>35278</v>
      </c>
      <c r="O274" s="335" t="str">
        <f>VLOOKUP(TRIM(B274),BirthdateDraft!$A$1:$M$7865,3,FALSE)</f>
        <v>20/5</v>
      </c>
    </row>
    <row r="275" spans="1:15" ht="15">
      <c r="A275" s="266" t="str">
        <f t="shared" si="4"/>
        <v>DB</v>
      </c>
      <c r="B275" s="89" t="s">
        <v>6661</v>
      </c>
      <c r="C275" t="s">
        <v>793</v>
      </c>
      <c r="D275" t="s">
        <v>3026</v>
      </c>
      <c r="E275" s="115" t="s">
        <v>4297</v>
      </c>
      <c r="F275" s="115"/>
      <c r="G275" s="8"/>
      <c r="H275" s="8"/>
      <c r="I275" s="98"/>
      <c r="J275" s="98"/>
      <c r="K275" s="98"/>
      <c r="L275" s="98"/>
      <c r="M275" s="319" t="e">
        <f>VLOOKUP(TRIM(B275),'Team Rosters'!$B$1:$N$3777,2,FALSE)</f>
        <v>#N/A</v>
      </c>
      <c r="N275" s="334">
        <f>VLOOKUP(TRIM(B275),BirthdateDraft!$A$1:$M$5865,2,FALSE)</f>
        <v>35132</v>
      </c>
      <c r="O275" s="335" t="str">
        <f>VLOOKUP(TRIM(B275),BirthdateDraft!$A$1:$M$7865,3,FALSE)</f>
        <v>18/7</v>
      </c>
    </row>
    <row r="276" spans="1:15" ht="15">
      <c r="A276" s="266" t="str">
        <f t="shared" si="4"/>
        <v>G</v>
      </c>
      <c r="B276" s="89" t="s">
        <v>11297</v>
      </c>
      <c r="C276" t="s">
        <v>800</v>
      </c>
      <c r="D276" t="s">
        <v>3166</v>
      </c>
      <c r="I276" s="8">
        <v>0</v>
      </c>
      <c r="J276" s="8"/>
      <c r="K276" s="8">
        <v>0</v>
      </c>
      <c r="L276" s="98"/>
      <c r="M276" s="319" t="e">
        <f>VLOOKUP(TRIM(B276),'Team Rosters'!$B$1:$N$3777,2,FALSE)</f>
        <v>#N/A</v>
      </c>
      <c r="N276" s="334">
        <f>VLOOKUP(TRIM(B276),BirthdateDraft!$A$1:$M$5865,2,FALSE)</f>
        <v>36840</v>
      </c>
      <c r="O276" s="335">
        <f>VLOOKUP(TRIM(B276),BirthdateDraft!$A$1:$M$7865,3,FALSE)</f>
        <v>23.3</v>
      </c>
    </row>
    <row r="277" spans="1:15" ht="15">
      <c r="A277" s="266" t="str">
        <f t="shared" si="4"/>
        <v>TE BB</v>
      </c>
      <c r="B277" s="89" t="s">
        <v>11299</v>
      </c>
      <c r="C277" t="s">
        <v>797</v>
      </c>
      <c r="D277" t="s">
        <v>810</v>
      </c>
      <c r="I277" s="8">
        <v>4</v>
      </c>
      <c r="J277" s="8"/>
      <c r="K277" s="8">
        <v>0</v>
      </c>
      <c r="L277" s="8" t="s">
        <v>9317</v>
      </c>
      <c r="M277" s="319" t="e">
        <f>VLOOKUP(TRIM(B277),'Team Rosters'!$B$1:$N$3777,2,FALSE)</f>
        <v>#N/A</v>
      </c>
      <c r="N277" s="334">
        <f>VLOOKUP(TRIM(B277),BirthdateDraft!$A$1:$M$5865,2,FALSE)</f>
        <v>35272</v>
      </c>
      <c r="O277" s="335" t="str">
        <f>VLOOKUP(TRIM(B277),BirthdateDraft!$A$1:$M$7865,3,FALSE)</f>
        <v>FA</v>
      </c>
    </row>
    <row r="278" spans="1:15" ht="15">
      <c r="A278" s="266" t="str">
        <f t="shared" si="4"/>
        <v>LB</v>
      </c>
      <c r="B278" s="89" t="s">
        <v>7941</v>
      </c>
      <c r="C278" t="s">
        <v>791</v>
      </c>
      <c r="D278" t="s">
        <v>2407</v>
      </c>
      <c r="E278" s="115" t="s">
        <v>4299</v>
      </c>
      <c r="F278" s="115"/>
      <c r="G278" s="8">
        <v>0</v>
      </c>
      <c r="H278" s="8"/>
      <c r="I278" s="98"/>
      <c r="J278" s="98"/>
      <c r="K278" s="98"/>
      <c r="L278" s="98"/>
      <c r="M278" s="319" t="e">
        <f>VLOOKUP(TRIM(B278),'Team Rosters'!$B$1:$N$3777,2,FALSE)</f>
        <v>#N/A</v>
      </c>
      <c r="N278" s="334">
        <f>VLOOKUP(TRIM(B278),BirthdateDraft!$A$1:$M$5865,2,FALSE)</f>
        <v>35064</v>
      </c>
      <c r="O278" s="335" t="str">
        <f>VLOOKUP(TRIM(B278),BirthdateDraft!$A$1:$M$7865,3,FALSE)</f>
        <v>19/7</v>
      </c>
    </row>
    <row r="279" spans="1:15" ht="15">
      <c r="A279" s="266" t="str">
        <f t="shared" si="4"/>
        <v>DB</v>
      </c>
      <c r="B279" s="89" t="s">
        <v>10082</v>
      </c>
      <c r="C279" t="s">
        <v>5991</v>
      </c>
      <c r="D279" t="s">
        <v>3026</v>
      </c>
      <c r="E279" s="115" t="s">
        <v>4299</v>
      </c>
      <c r="F279" s="115"/>
      <c r="G279" s="8"/>
      <c r="H279" s="8"/>
      <c r="I279" s="98"/>
      <c r="J279" s="98"/>
      <c r="K279" s="98"/>
      <c r="L279" s="98"/>
      <c r="M279" s="319" t="e">
        <f>VLOOKUP(TRIM(B279),'Team Rosters'!$B$1:$N$3777,2,FALSE)</f>
        <v>#N/A</v>
      </c>
      <c r="N279" s="334">
        <f>VLOOKUP(TRIM(B279),BirthdateDraft!$A$1:$M$5865,2,FALSE)</f>
        <v>36168</v>
      </c>
      <c r="O279" s="335" t="str">
        <f>VLOOKUP(TRIM(B279),BirthdateDraft!$A$1:$M$7865,3,FALSE)</f>
        <v>22/6</v>
      </c>
    </row>
    <row r="280" spans="1:15" ht="15">
      <c r="A280" s="266" t="str">
        <f t="shared" si="4"/>
        <v>RCB</v>
      </c>
      <c r="B280" s="89" t="s">
        <v>11301</v>
      </c>
      <c r="C280" t="s">
        <v>790</v>
      </c>
      <c r="D280" t="s">
        <v>2412</v>
      </c>
      <c r="E280" s="115" t="s">
        <v>4306</v>
      </c>
      <c r="F280" s="115"/>
      <c r="G280" s="8"/>
      <c r="H280" s="8"/>
      <c r="I280" s="98"/>
      <c r="J280" s="98"/>
      <c r="K280" s="98"/>
      <c r="L280" s="98"/>
      <c r="M280" s="319" t="e">
        <f>VLOOKUP(TRIM(B280),'Team Rosters'!$B$1:$N$3777,2,FALSE)</f>
        <v>#N/A</v>
      </c>
      <c r="N280" s="334">
        <f>VLOOKUP(TRIM(B280),BirthdateDraft!$A$1:$M$5865,2,FALSE)</f>
        <v>36551</v>
      </c>
      <c r="O280" s="335" t="str">
        <f>VLOOKUP(TRIM(B280),BirthdateDraft!$A$1:$M$7865,3,FALSE)</f>
        <v>23.FA</v>
      </c>
    </row>
    <row r="281" spans="1:15" ht="15">
      <c r="A281" s="266" t="str">
        <f t="shared" si="4"/>
        <v>DB</v>
      </c>
      <c r="B281" s="89" t="s">
        <v>11304</v>
      </c>
      <c r="C281" t="s">
        <v>82</v>
      </c>
      <c r="D281" t="s">
        <v>3026</v>
      </c>
      <c r="E281" s="115" t="s">
        <v>4299</v>
      </c>
      <c r="F281" s="115"/>
      <c r="G281" s="8"/>
      <c r="H281" s="8"/>
      <c r="I281" s="98"/>
      <c r="J281" s="98"/>
      <c r="K281" s="98"/>
      <c r="L281" s="98"/>
      <c r="M281" s="319" t="e">
        <f>VLOOKUP(TRIM(B281),'Team Rosters'!$B$1:$N$3777,2,FALSE)</f>
        <v>#N/A</v>
      </c>
      <c r="N281" s="334">
        <f>VLOOKUP(TRIM(B281),BirthdateDraft!$A$1:$M$5865,2,FALSE)</f>
        <v>36701</v>
      </c>
      <c r="O281" s="335" t="str">
        <f>VLOOKUP(TRIM(B281),BirthdateDraft!$A$1:$M$7865,3,FALSE)</f>
        <v>22.FA</v>
      </c>
    </row>
    <row r="282" spans="1:15" ht="15">
      <c r="A282" s="266" t="str">
        <f t="shared" si="4"/>
        <v>OLB</v>
      </c>
      <c r="B282" s="89" t="s">
        <v>10277</v>
      </c>
      <c r="C282" t="s">
        <v>5390</v>
      </c>
      <c r="D282" t="s">
        <v>1374</v>
      </c>
      <c r="E282" s="115" t="s">
        <v>4299</v>
      </c>
      <c r="F282" s="115"/>
      <c r="G282" s="8">
        <v>0</v>
      </c>
      <c r="H282" s="8"/>
      <c r="I282" s="98"/>
      <c r="J282" s="98"/>
      <c r="K282" s="98"/>
      <c r="L282" s="98"/>
      <c r="M282" s="319" t="e">
        <f>VLOOKUP(TRIM(B282),'Team Rosters'!$B$1:$N$3777,2,FALSE)</f>
        <v>#N/A</v>
      </c>
      <c r="N282" s="334">
        <f>VLOOKUP(TRIM(B282),BirthdateDraft!$A$1:$M$5865,2,FALSE)</f>
        <v>35820</v>
      </c>
      <c r="O282" s="335" t="str">
        <f>VLOOKUP(TRIM(B282),BirthdateDraft!$A$1:$M$7865,3,FALSE)</f>
        <v>22/FA</v>
      </c>
    </row>
    <row r="283" spans="1:15" ht="15">
      <c r="A283" s="266" t="str">
        <f t="shared" si="4"/>
        <v>T</v>
      </c>
      <c r="B283" s="89" t="s">
        <v>10006</v>
      </c>
      <c r="C283" t="s">
        <v>5390</v>
      </c>
      <c r="D283" t="s">
        <v>2284</v>
      </c>
      <c r="I283" s="8">
        <v>0</v>
      </c>
      <c r="J283" s="8"/>
      <c r="K283" s="8">
        <v>0</v>
      </c>
      <c r="L283" s="98"/>
      <c r="M283" s="319" t="e">
        <f>VLOOKUP(TRIM(B283),'Team Rosters'!$B$1:$N$3777,2,FALSE)</f>
        <v>#N/A</v>
      </c>
      <c r="N283" s="334">
        <f>VLOOKUP(TRIM(B283),BirthdateDraft!$A$1:$M$5865,2,FALSE)</f>
        <v>35941</v>
      </c>
      <c r="O283" s="335" t="str">
        <f>VLOOKUP(TRIM(B283),BirthdateDraft!$A$1:$M$7865,3,FALSE)</f>
        <v>22/6</v>
      </c>
    </row>
    <row r="284" spans="1:15" ht="15">
      <c r="A284" s="266" t="str">
        <f t="shared" si="4"/>
        <v>G</v>
      </c>
      <c r="B284" s="89" t="s">
        <v>9057</v>
      </c>
      <c r="C284" t="s">
        <v>166</v>
      </c>
      <c r="D284" t="s">
        <v>3166</v>
      </c>
      <c r="I284" s="8">
        <v>0</v>
      </c>
      <c r="J284" s="8"/>
      <c r="K284" s="8">
        <v>0</v>
      </c>
      <c r="L284" s="98"/>
      <c r="M284" s="319" t="e">
        <f>VLOOKUP(TRIM(B284),'Team Rosters'!$B$1:$N$3777,2,FALSE)</f>
        <v>#N/A</v>
      </c>
      <c r="N284" s="334">
        <f>VLOOKUP(TRIM(B284),BirthdateDraft!$A$1:$M$5865,2,FALSE)</f>
        <v>35278</v>
      </c>
      <c r="O284" s="335" t="str">
        <f>VLOOKUP(TRIM(B284),BirthdateDraft!$A$1:$M$7865,3,FALSE)</f>
        <v>FA</v>
      </c>
    </row>
    <row r="285" spans="1:15" ht="15">
      <c r="A285" s="266" t="str">
        <f t="shared" si="4"/>
        <v>T</v>
      </c>
      <c r="B285" s="89" t="s">
        <v>8054</v>
      </c>
      <c r="C285" t="s">
        <v>797</v>
      </c>
      <c r="D285" t="s">
        <v>2284</v>
      </c>
      <c r="E285" s="115" t="s">
        <v>4306</v>
      </c>
      <c r="F285" s="115"/>
      <c r="G285" s="8">
        <v>0</v>
      </c>
      <c r="H285" s="8"/>
      <c r="I285" s="98"/>
      <c r="J285" s="98"/>
      <c r="K285" s="98"/>
      <c r="L285" s="98"/>
      <c r="M285" s="319" t="e">
        <f>VLOOKUP(TRIM(B285),'Team Rosters'!$B$1:$N$3777,2,FALSE)</f>
        <v>#N/A</v>
      </c>
      <c r="N285" s="334">
        <f>VLOOKUP(TRIM(B285),BirthdateDraft!$A$1:$M$5865,2,FALSE)</f>
        <v>34862</v>
      </c>
      <c r="O285" s="335" t="str">
        <f>VLOOKUP(TRIM(B285),BirthdateDraft!$A$1:$M$7865,3,FALSE)</f>
        <v>20/FA</v>
      </c>
    </row>
    <row r="286" spans="1:15" ht="15">
      <c r="A286" s="266" t="str">
        <f t="shared" si="4"/>
        <v>DB</v>
      </c>
      <c r="B286" s="430" t="s">
        <v>11312</v>
      </c>
      <c r="C286" t="s">
        <v>5390</v>
      </c>
      <c r="D286" t="s">
        <v>3026</v>
      </c>
      <c r="E286" s="115" t="s">
        <v>4299</v>
      </c>
      <c r="F286" s="115"/>
      <c r="G286" s="8"/>
      <c r="H286" s="8"/>
      <c r="I286" s="98"/>
      <c r="J286" s="98"/>
      <c r="K286" s="98"/>
      <c r="L286" s="98"/>
      <c r="M286" s="319" t="e">
        <f>VLOOKUP(TRIM(B286),'Team Rosters'!$B$1:$N$3777,2,FALSE)</f>
        <v>#N/A</v>
      </c>
      <c r="N286" s="334">
        <f>VLOOKUP(TRIM(B286),BirthdateDraft!$A$1:$M$5865,2,FALSE)</f>
        <v>36901</v>
      </c>
      <c r="O286" s="335">
        <f>VLOOKUP(TRIM(B286),BirthdateDraft!$A$1:$M$7865,3,FALSE)</f>
        <v>23.6</v>
      </c>
    </row>
    <row r="287" spans="1:15" ht="15">
      <c r="A287" s="266" t="str">
        <f t="shared" si="4"/>
        <v>DT $ End $</v>
      </c>
      <c r="B287" s="267" t="s">
        <v>8919</v>
      </c>
      <c r="C287" s="34" t="s">
        <v>2798</v>
      </c>
      <c r="D287" s="34" t="s">
        <v>11967</v>
      </c>
      <c r="E287" t="s">
        <v>4306</v>
      </c>
      <c r="F287" t="s">
        <v>4306</v>
      </c>
      <c r="G287">
        <v>0</v>
      </c>
      <c r="I287" s="8"/>
      <c r="J287" s="8"/>
      <c r="K287" s="8"/>
      <c r="L287" s="98"/>
      <c r="M287" s="319" t="e">
        <f>VLOOKUP(TRIM(B287),'Team Rosters'!$B$1:$N$3777,2,FALSE)</f>
        <v>#N/A</v>
      </c>
      <c r="N287" s="334">
        <f>VLOOKUP(TRIM(B287),BirthdateDraft!$A$1:$M$6865,2,FALSE)</f>
        <v>35247</v>
      </c>
      <c r="O287" s="335" t="str">
        <f>VLOOKUP(TRIM(B287),BirthdateDraft!$A$1:$M$7865,3,FALSE)</f>
        <v>21/7</v>
      </c>
    </row>
    <row r="288" spans="1:15" ht="15">
      <c r="A288" s="266" t="str">
        <f t="shared" si="4"/>
        <v>G</v>
      </c>
      <c r="B288" s="89" t="s">
        <v>8113</v>
      </c>
      <c r="C288" t="s">
        <v>797</v>
      </c>
      <c r="D288" t="s">
        <v>3166</v>
      </c>
      <c r="I288" s="8">
        <v>0</v>
      </c>
      <c r="J288" s="8"/>
      <c r="K288" s="8">
        <v>0</v>
      </c>
      <c r="L288" s="98"/>
      <c r="M288" s="319" t="e">
        <f>VLOOKUP(TRIM(B288),'Team Rosters'!$B$1:$N$3777,2,FALSE)</f>
        <v>#N/A</v>
      </c>
      <c r="N288" s="334">
        <f>VLOOKUP(TRIM(B288),BirthdateDraft!$A$1:$M$5865,2,FALSE)</f>
        <v>35309</v>
      </c>
      <c r="O288" s="335" t="str">
        <f>VLOOKUP(TRIM(B288),BirthdateDraft!$A$1:$M$7865,3,FALSE)</f>
        <v>20/FA</v>
      </c>
    </row>
    <row r="289" spans="1:15" ht="15">
      <c r="A289" s="266" t="str">
        <f t="shared" si="4"/>
        <v>QB</v>
      </c>
      <c r="B289" s="89" t="s">
        <v>9283</v>
      </c>
      <c r="C289" t="s">
        <v>806</v>
      </c>
      <c r="D289" s="99" t="s">
        <v>1861</v>
      </c>
      <c r="E289" s="98"/>
      <c r="F289" s="98"/>
      <c r="G289" s="98"/>
      <c r="H289" s="98"/>
      <c r="I289" s="98"/>
      <c r="J289" s="98"/>
      <c r="K289" s="98"/>
      <c r="L289" s="98"/>
      <c r="M289" s="319" t="e">
        <f>VLOOKUP(TRIM(B289),'Team Rosters'!$B$1:$N$3777,2,FALSE)</f>
        <v>#N/A</v>
      </c>
      <c r="N289" s="334">
        <f>VLOOKUP(TRIM(B289),BirthdateDraft!$A$1:$M$5865,2,FALSE)</f>
        <v>0</v>
      </c>
      <c r="O289" s="335" t="str">
        <f>VLOOKUP(TRIM(B289),BirthdateDraft!$A$1:$M$7865,3,FALSE)</f>
        <v>21/2</v>
      </c>
    </row>
    <row r="290" spans="1:15" ht="15">
      <c r="A290" s="266" t="str">
        <f t="shared" si="4"/>
        <v>OT @ G @</v>
      </c>
      <c r="B290" s="267" t="s">
        <v>4589</v>
      </c>
      <c r="C290" s="34" t="s">
        <v>3414</v>
      </c>
      <c r="D290" s="34" t="s">
        <v>11936</v>
      </c>
      <c r="E290" t="s">
        <v>4302</v>
      </c>
      <c r="F290" t="s">
        <v>4302</v>
      </c>
      <c r="G290" t="s">
        <v>4302</v>
      </c>
      <c r="H290" t="s">
        <v>4302</v>
      </c>
      <c r="I290" s="8">
        <v>0</v>
      </c>
      <c r="J290" s="8">
        <v>0</v>
      </c>
      <c r="K290" s="8">
        <v>0</v>
      </c>
      <c r="L290" s="98"/>
      <c r="M290" s="319" t="e">
        <f>VLOOKUP(TRIM(B290),'Team Rosters'!$B$1:$N$3777,2,FALSE)</f>
        <v>#N/A</v>
      </c>
      <c r="N290" s="334">
        <f>VLOOKUP(TRIM(B290),BirthdateDraft!$A$1:$M$6865,2,FALSE)</f>
        <v>33528</v>
      </c>
      <c r="O290" s="335" t="str">
        <f>VLOOKUP(TRIM(B290),BirthdateDraft!$A$1:$M$7865,3,FALSE)</f>
        <v>14/3</v>
      </c>
    </row>
    <row r="291" spans="1:15" ht="15">
      <c r="A291" s="266" t="str">
        <f t="shared" si="4"/>
        <v>TE BB</v>
      </c>
      <c r="B291" s="89" t="s">
        <v>10147</v>
      </c>
      <c r="C291" t="s">
        <v>800</v>
      </c>
      <c r="D291" t="s">
        <v>810</v>
      </c>
      <c r="I291" s="8">
        <v>4</v>
      </c>
      <c r="J291" s="8"/>
      <c r="K291" s="8">
        <v>0</v>
      </c>
      <c r="L291" s="8" t="s">
        <v>9316</v>
      </c>
      <c r="M291" s="319" t="e">
        <f>VLOOKUP(TRIM(B291),'Team Rosters'!$B$1:$N$3777,2,FALSE)</f>
        <v>#N/A</v>
      </c>
      <c r="N291" s="334">
        <f>VLOOKUP(TRIM(B291),BirthdateDraft!$A$1:$M$5865,2,FALSE)</f>
        <v>36601</v>
      </c>
      <c r="O291" s="335" t="str">
        <f>VLOOKUP(TRIM(B291),BirthdateDraft!$A$1:$M$7865,3,FALSE)</f>
        <v>22/5</v>
      </c>
    </row>
    <row r="292" spans="1:15" ht="15">
      <c r="A292" s="266" t="str">
        <f t="shared" si="4"/>
        <v>DB</v>
      </c>
      <c r="B292" s="89" t="s">
        <v>10030</v>
      </c>
      <c r="C292" t="s">
        <v>808</v>
      </c>
      <c r="D292" t="s">
        <v>3026</v>
      </c>
      <c r="E292" s="115" t="s">
        <v>4299</v>
      </c>
      <c r="F292" s="115"/>
      <c r="G292" s="8"/>
      <c r="H292" s="8"/>
      <c r="I292" s="98"/>
      <c r="J292" s="98"/>
      <c r="K292" s="98"/>
      <c r="L292" s="98"/>
      <c r="M292" s="319" t="e">
        <f>VLOOKUP(TRIM(B292),'Team Rosters'!$B$1:$N$3777,2,FALSE)</f>
        <v>#N/A</v>
      </c>
      <c r="N292" s="334">
        <f>VLOOKUP(TRIM(B292),BirthdateDraft!$A$1:$M$5865,2,FALSE)</f>
        <v>36510</v>
      </c>
      <c r="O292" s="335" t="str">
        <f>VLOOKUP(TRIM(B292),BirthdateDraft!$A$1:$M$7865,3,FALSE)</f>
        <v>22/5</v>
      </c>
    </row>
    <row r="293" spans="1:15" ht="15">
      <c r="A293" s="266" t="str">
        <f t="shared" si="4"/>
        <v>T</v>
      </c>
      <c r="B293" s="89" t="s">
        <v>11381</v>
      </c>
      <c r="C293" t="s">
        <v>814</v>
      </c>
      <c r="D293" t="s">
        <v>2284</v>
      </c>
      <c r="I293" s="8">
        <v>0</v>
      </c>
      <c r="J293" s="8"/>
      <c r="K293" s="8">
        <v>0</v>
      </c>
      <c r="L293" s="98"/>
      <c r="M293" s="319" t="e">
        <f>VLOOKUP(TRIM(B293),'Team Rosters'!$B$1:$N$3777,2,FALSE)</f>
        <v>#N/A</v>
      </c>
      <c r="N293" s="334" t="e">
        <f>VLOOKUP(TRIM(B293),BirthdateDraft!$A$1:$M$5865,2,FALSE)</f>
        <v>#N/A</v>
      </c>
      <c r="O293" s="335" t="e">
        <f>VLOOKUP(TRIM(B293),BirthdateDraft!$A$1:$M$7865,3,FALSE)</f>
        <v>#N/A</v>
      </c>
    </row>
    <row r="294" spans="1:15" ht="15">
      <c r="A294" s="266" t="str">
        <f t="shared" si="4"/>
        <v>T</v>
      </c>
      <c r="B294" s="89" t="s">
        <v>9211</v>
      </c>
      <c r="C294" t="s">
        <v>805</v>
      </c>
      <c r="D294" t="s">
        <v>2284</v>
      </c>
      <c r="I294" s="8">
        <v>0</v>
      </c>
      <c r="J294" s="8"/>
      <c r="K294" s="8">
        <v>0</v>
      </c>
      <c r="L294" s="98"/>
      <c r="M294" s="319" t="e">
        <f>VLOOKUP(TRIM(B294),'Team Rosters'!$B$1:$N$3777,2,FALSE)</f>
        <v>#N/A</v>
      </c>
      <c r="N294" s="334">
        <f>VLOOKUP(TRIM(B294),BirthdateDraft!$A$1:$M$5865,2,FALSE)</f>
        <v>35886</v>
      </c>
      <c r="O294" s="335" t="str">
        <f>VLOOKUP(TRIM(B294),BirthdateDraft!$A$1:$M$7865,3,FALSE)</f>
        <v>21/6</v>
      </c>
    </row>
    <row r="295" spans="1:15" ht="15">
      <c r="A295" s="266" t="str">
        <f t="shared" si="4"/>
        <v>OLB</v>
      </c>
      <c r="B295" s="89" t="s">
        <v>11330</v>
      </c>
      <c r="C295" t="s">
        <v>5390</v>
      </c>
      <c r="D295" t="s">
        <v>1374</v>
      </c>
      <c r="E295" s="115" t="s">
        <v>4299</v>
      </c>
      <c r="F295" s="115"/>
      <c r="G295" s="8">
        <v>3</v>
      </c>
      <c r="H295" s="8"/>
      <c r="I295" s="98"/>
      <c r="J295" s="98"/>
      <c r="K295" s="98"/>
      <c r="L295" s="98"/>
      <c r="M295" s="319" t="e">
        <f>VLOOKUP(TRIM(B295),'Team Rosters'!$B$1:$N$3777,2,FALSE)</f>
        <v>#N/A</v>
      </c>
      <c r="N295" s="334">
        <f>VLOOKUP(TRIM(B295),BirthdateDraft!$A$1:$M$5865,2,FALSE)</f>
        <v>35852</v>
      </c>
      <c r="O295" s="335" t="str">
        <f>VLOOKUP(TRIM(B295),BirthdateDraft!$A$1:$M$7865,3,FALSE)</f>
        <v>22.FA</v>
      </c>
    </row>
    <row r="296" spans="1:15" ht="15">
      <c r="A296" s="266" t="str">
        <f t="shared" si="4"/>
        <v>HB</v>
      </c>
      <c r="B296" s="89" t="s">
        <v>11331</v>
      </c>
      <c r="C296" t="s">
        <v>82</v>
      </c>
      <c r="D296" t="s">
        <v>3484</v>
      </c>
      <c r="I296" s="8">
        <v>0</v>
      </c>
      <c r="J296" s="8"/>
      <c r="K296" s="8">
        <v>0</v>
      </c>
      <c r="L296" s="8" t="s">
        <v>9316</v>
      </c>
      <c r="M296" s="319" t="e">
        <f>VLOOKUP(TRIM(B296),'Team Rosters'!$B$1:$N$3777,2,FALSE)</f>
        <v>#N/A</v>
      </c>
      <c r="N296" s="334">
        <f>VLOOKUP(TRIM(B296),BirthdateDraft!$A$1:$M$5865,2,FALSE)</f>
        <v>37197</v>
      </c>
      <c r="O296" s="335">
        <f>VLOOKUP(TRIM(B296),BirthdateDraft!$A$1:$M$7865,3,FALSE)</f>
        <v>23.6</v>
      </c>
    </row>
    <row r="297" spans="1:15" ht="15">
      <c r="A297" s="266" t="str">
        <f t="shared" si="4"/>
        <v>HB</v>
      </c>
      <c r="B297" s="267" t="s">
        <v>8124</v>
      </c>
      <c r="C297" s="34" t="s">
        <v>806</v>
      </c>
      <c r="D297" s="34" t="s">
        <v>3484</v>
      </c>
      <c r="E297" t="s">
        <v>9317</v>
      </c>
      <c r="I297" s="8"/>
      <c r="J297" s="8"/>
      <c r="K297" s="8"/>
      <c r="L297" s="98"/>
      <c r="M297" s="319" t="e">
        <f>VLOOKUP(TRIM(B297),'Team Rosters'!$B$1:$N$3777,2,FALSE)</f>
        <v>#N/A</v>
      </c>
      <c r="N297" s="334">
        <f>VLOOKUP(TRIM(B297),BirthdateDraft!$A$1:$M$6865,2,FALSE)</f>
        <v>35554</v>
      </c>
      <c r="O297" s="335" t="str">
        <f>VLOOKUP(TRIM(B297),BirthdateDraft!$A$1:$M$7865,3,FALSE)</f>
        <v>20/3</v>
      </c>
    </row>
    <row r="298" spans="1:15" ht="15">
      <c r="A298" s="266" t="str">
        <f t="shared" si="4"/>
        <v>DB ^</v>
      </c>
      <c r="B298" s="267" t="s">
        <v>8231</v>
      </c>
      <c r="C298" s="34" t="s">
        <v>83</v>
      </c>
      <c r="D298" s="34" t="s">
        <v>11947</v>
      </c>
      <c r="E298" t="s">
        <v>4299</v>
      </c>
      <c r="I298" s="8"/>
      <c r="J298" s="8"/>
      <c r="K298" s="8"/>
      <c r="L298" s="98"/>
      <c r="M298" s="319" t="e">
        <f>VLOOKUP(TRIM(B298),'Team Rosters'!$B$1:$N$3777,2,FALSE)</f>
        <v>#N/A</v>
      </c>
      <c r="N298" s="334">
        <f>VLOOKUP(TRIM(B298),BirthdateDraft!$A$1:$M$6865,2,FALSE)</f>
        <v>35775</v>
      </c>
      <c r="O298" s="335" t="str">
        <f>VLOOKUP(TRIM(B298),BirthdateDraft!$A$1:$M$7865,3,FALSE)</f>
        <v>20/5</v>
      </c>
    </row>
    <row r="299" spans="1:15" ht="15">
      <c r="A299" s="266" t="str">
        <f t="shared" si="4"/>
        <v>T</v>
      </c>
      <c r="B299" s="89" t="s">
        <v>11334</v>
      </c>
      <c r="C299" t="s">
        <v>792</v>
      </c>
      <c r="D299" t="s">
        <v>2284</v>
      </c>
      <c r="I299" s="8">
        <v>0</v>
      </c>
      <c r="J299" s="8"/>
      <c r="K299" s="8">
        <v>0</v>
      </c>
      <c r="L299" s="98"/>
      <c r="M299" s="319" t="e">
        <f>VLOOKUP(TRIM(B299),'Team Rosters'!$B$1:$N$3777,2,FALSE)</f>
        <v>#N/A</v>
      </c>
      <c r="N299" s="334">
        <f>VLOOKUP(TRIM(B299),BirthdateDraft!$A$1:$M$5865,2,FALSE)</f>
        <v>36703</v>
      </c>
      <c r="O299" s="335" t="str">
        <f>VLOOKUP(TRIM(B299),BirthdateDraft!$A$1:$M$7865,3,FALSE)</f>
        <v>23.FA</v>
      </c>
    </row>
    <row r="300" spans="1:15" ht="15">
      <c r="A300" s="266" t="str">
        <f t="shared" si="4"/>
        <v>LCB</v>
      </c>
      <c r="B300" s="89" t="s">
        <v>9158</v>
      </c>
      <c r="C300" t="s">
        <v>785</v>
      </c>
      <c r="D300" t="s">
        <v>2297</v>
      </c>
      <c r="E300" s="115" t="s">
        <v>4306</v>
      </c>
      <c r="F300" s="115"/>
      <c r="G300" s="8"/>
      <c r="H300" s="8"/>
      <c r="I300" s="98"/>
      <c r="J300" s="98"/>
      <c r="K300" s="98"/>
      <c r="L300" s="98"/>
      <c r="M300" s="319" t="e">
        <f>VLOOKUP(TRIM(B300),'Team Rosters'!$B$1:$N$3777,2,FALSE)</f>
        <v>#N/A</v>
      </c>
      <c r="N300" s="334">
        <f>VLOOKUP(TRIM(B300),BirthdateDraft!$A$1:$M$5865,2,FALSE)</f>
        <v>0</v>
      </c>
      <c r="O300" s="335" t="str">
        <f>VLOOKUP(TRIM(B300),BirthdateDraft!$A$1:$M$7865,3,FALSE)</f>
        <v>21/5</v>
      </c>
    </row>
    <row r="301" spans="1:15" ht="15">
      <c r="A301" s="266" t="str">
        <f t="shared" si="4"/>
        <v>T</v>
      </c>
      <c r="B301" s="89" t="s">
        <v>10022</v>
      </c>
      <c r="C301" t="s">
        <v>82</v>
      </c>
      <c r="D301" t="s">
        <v>2284</v>
      </c>
      <c r="I301" s="8">
        <v>0</v>
      </c>
      <c r="J301" s="8"/>
      <c r="K301" s="8">
        <v>0</v>
      </c>
      <c r="L301" s="98"/>
      <c r="M301" s="319" t="e">
        <f>VLOOKUP(TRIM(B301),'Team Rosters'!$B$1:$N$3777,2,FALSE)</f>
        <v>#N/A</v>
      </c>
      <c r="N301" s="334">
        <f>VLOOKUP(TRIM(B301),BirthdateDraft!$A$1:$M$5865,2,FALSE)</f>
        <v>36509</v>
      </c>
      <c r="O301" s="335" t="str">
        <f>VLOOKUP(TRIM(B301),BirthdateDraft!$A$1:$M$7865,3,FALSE)</f>
        <v>22/5</v>
      </c>
    </row>
    <row r="302" spans="1:15" ht="15">
      <c r="A302" s="266" t="str">
        <f t="shared" si="4"/>
        <v>T</v>
      </c>
      <c r="B302" s="89" t="s">
        <v>10288</v>
      </c>
      <c r="C302" t="s">
        <v>806</v>
      </c>
      <c r="D302" t="s">
        <v>2284</v>
      </c>
      <c r="I302" s="8">
        <v>0</v>
      </c>
      <c r="J302" s="8"/>
      <c r="K302" s="8">
        <v>0</v>
      </c>
      <c r="L302" s="98"/>
      <c r="M302" s="319" t="e">
        <f>VLOOKUP(TRIM(B302),'Team Rosters'!$B$1:$N$3777,2,FALSE)</f>
        <v>#N/A</v>
      </c>
      <c r="N302" s="334">
        <f>VLOOKUP(TRIM(B302),BirthdateDraft!$A$1:$M$5865,2,FALSE)</f>
        <v>35872</v>
      </c>
      <c r="O302" s="335" t="str">
        <f>VLOOKUP(TRIM(B302),BirthdateDraft!$A$1:$M$7865,3,FALSE)</f>
        <v>22/FA</v>
      </c>
    </row>
    <row r="303" spans="1:15" ht="15">
      <c r="A303" s="266" t="str">
        <f t="shared" si="4"/>
        <v>T</v>
      </c>
      <c r="B303" s="89" t="s">
        <v>9334</v>
      </c>
      <c r="C303" t="s">
        <v>799</v>
      </c>
      <c r="D303" t="s">
        <v>2284</v>
      </c>
      <c r="I303" s="8">
        <v>0</v>
      </c>
      <c r="J303" s="8"/>
      <c r="K303" s="8">
        <v>0</v>
      </c>
      <c r="L303" s="98"/>
      <c r="M303" s="319" t="e">
        <f>VLOOKUP(TRIM(B303),'Team Rosters'!$B$1:$N$3777,2,FALSE)</f>
        <v>#N/A</v>
      </c>
      <c r="N303" s="334">
        <f>VLOOKUP(TRIM(B303),BirthdateDraft!$A$1:$M$5865,2,FALSE)</f>
        <v>35735</v>
      </c>
      <c r="O303" s="335" t="str">
        <f>VLOOKUP(TRIM(B303),BirthdateDraft!$A$1:$M$7865,3,FALSE)</f>
        <v>20/6</v>
      </c>
    </row>
    <row r="304" spans="1:15" ht="15">
      <c r="A304" s="266" t="str">
        <f t="shared" si="4"/>
        <v>HB</v>
      </c>
      <c r="B304" s="89" t="s">
        <v>11338</v>
      </c>
      <c r="C304" t="s">
        <v>166</v>
      </c>
      <c r="D304" t="s">
        <v>3484</v>
      </c>
      <c r="I304" s="8">
        <v>0</v>
      </c>
      <c r="J304" s="8"/>
      <c r="K304" s="8">
        <v>0</v>
      </c>
      <c r="L304" s="8" t="s">
        <v>9317</v>
      </c>
      <c r="M304" s="319" t="e">
        <f>VLOOKUP(TRIM(B304),'Team Rosters'!$B$1:$N$3777,2,FALSE)</f>
        <v>#N/A</v>
      </c>
      <c r="N304" s="334">
        <f>VLOOKUP(TRIM(B304),BirthdateDraft!$A$1:$M$5865,2,FALSE)</f>
        <v>35699</v>
      </c>
      <c r="O304" s="335" t="str">
        <f>VLOOKUP(TRIM(B304),BirthdateDraft!$A$1:$M$7865,3,FALSE)</f>
        <v>20.FA</v>
      </c>
    </row>
    <row r="305" spans="1:15" ht="15">
      <c r="A305" s="266" t="str">
        <f t="shared" si="4"/>
        <v>RT</v>
      </c>
      <c r="B305" s="89" t="s">
        <v>11339</v>
      </c>
      <c r="C305" t="s">
        <v>3414</v>
      </c>
      <c r="D305" t="s">
        <v>2405</v>
      </c>
      <c r="I305" s="8">
        <v>0</v>
      </c>
      <c r="J305" s="8"/>
      <c r="K305" s="8">
        <v>3</v>
      </c>
      <c r="L305" s="98"/>
      <c r="M305" s="319" t="e">
        <f>VLOOKUP(TRIM(B305),'Team Rosters'!$B$1:$N$3777,2,FALSE)</f>
        <v>#N/A</v>
      </c>
      <c r="N305" s="334">
        <f>VLOOKUP(TRIM(B305),BirthdateDraft!$A$1:$M$5865,2,FALSE)</f>
        <v>36179</v>
      </c>
      <c r="O305" s="335">
        <f>VLOOKUP(TRIM(B305),BirthdateDraft!$A$1:$M$7865,3,FALSE)</f>
        <v>23.4</v>
      </c>
    </row>
    <row r="306" spans="1:15" ht="15">
      <c r="A306" s="266" t="str">
        <f t="shared" si="4"/>
        <v>T</v>
      </c>
      <c r="B306" s="89" t="s">
        <v>6095</v>
      </c>
      <c r="C306" t="s">
        <v>790</v>
      </c>
      <c r="D306" t="s">
        <v>2284</v>
      </c>
      <c r="E306" s="115" t="s">
        <v>4306</v>
      </c>
      <c r="F306" s="115"/>
      <c r="G306" s="8">
        <v>2</v>
      </c>
      <c r="H306" s="8"/>
      <c r="I306" s="98"/>
      <c r="J306" s="98"/>
      <c r="K306" s="98"/>
      <c r="L306" s="98"/>
      <c r="M306" s="319" t="e">
        <f>VLOOKUP(TRIM(B306),'Team Rosters'!$B$1:$N$3777,2,FALSE)</f>
        <v>#N/A</v>
      </c>
      <c r="N306" s="334">
        <f>VLOOKUP(TRIM(B306),BirthdateDraft!$A$1:$M$5865,2,FALSE)</f>
        <v>34308</v>
      </c>
      <c r="O306" s="335" t="str">
        <f>VLOOKUP(TRIM(B306),BirthdateDraft!$A$1:$M$7865,3,FALSE)</f>
        <v>17/4</v>
      </c>
    </row>
    <row r="307" spans="1:15" ht="15">
      <c r="A307" s="266" t="str">
        <f t="shared" si="4"/>
        <v>T TE</v>
      </c>
      <c r="B307" s="89" t="s">
        <v>11342</v>
      </c>
      <c r="C307" t="s">
        <v>795</v>
      </c>
      <c r="D307" t="s">
        <v>87</v>
      </c>
      <c r="I307" s="8">
        <v>0</v>
      </c>
      <c r="J307" s="8"/>
      <c r="K307" s="8">
        <v>0</v>
      </c>
      <c r="L307" s="8" t="s">
        <v>9317</v>
      </c>
      <c r="M307" s="319" t="e">
        <f>VLOOKUP(TRIM(B307),'Team Rosters'!$B$1:$N$3777,2,FALSE)</f>
        <v>#N/A</v>
      </c>
      <c r="N307" s="334">
        <f>VLOOKUP(TRIM(B307),BirthdateDraft!$A$1:$M$5865,2,FALSE)</f>
        <v>35956</v>
      </c>
      <c r="O307" s="335" t="str">
        <f>VLOOKUP(TRIM(B307),BirthdateDraft!$A$1:$M$7865,3,FALSE)</f>
        <v>23.FA</v>
      </c>
    </row>
    <row r="308" spans="1:15" ht="15">
      <c r="A308" s="266" t="str">
        <f t="shared" si="4"/>
        <v>T TE</v>
      </c>
      <c r="B308" s="89" t="s">
        <v>11342</v>
      </c>
      <c r="C308" t="s">
        <v>795</v>
      </c>
      <c r="D308" t="s">
        <v>87</v>
      </c>
      <c r="I308" s="8">
        <v>0</v>
      </c>
      <c r="J308" s="8">
        <v>4</v>
      </c>
      <c r="K308" s="8">
        <v>0</v>
      </c>
      <c r="L308" s="98"/>
      <c r="M308" s="319" t="e">
        <f>VLOOKUP(TRIM(B308),'Team Rosters'!$B$1:$N$3777,2,FALSE)</f>
        <v>#N/A</v>
      </c>
      <c r="N308" s="334">
        <f>VLOOKUP(TRIM(B308),BirthdateDraft!$A$1:$M$5865,2,FALSE)</f>
        <v>35956</v>
      </c>
      <c r="O308" s="335" t="str">
        <f>VLOOKUP(TRIM(B308),BirthdateDraft!$A$1:$M$7865,3,FALSE)</f>
        <v>23.FA</v>
      </c>
    </row>
    <row r="309" spans="1:15" ht="15.75">
      <c r="A309" s="266" t="str">
        <f t="shared" si="4"/>
        <v>LB</v>
      </c>
      <c r="B309" s="321" t="s">
        <v>11343</v>
      </c>
      <c r="C309" t="s">
        <v>806</v>
      </c>
      <c r="D309" t="s">
        <v>2407</v>
      </c>
      <c r="E309" s="115" t="s">
        <v>4299</v>
      </c>
      <c r="F309" s="115"/>
      <c r="G309" s="8">
        <v>3</v>
      </c>
      <c r="H309" s="8"/>
      <c r="I309" s="98"/>
      <c r="J309" s="98"/>
      <c r="K309" s="98"/>
      <c r="L309" s="98"/>
      <c r="M309" s="319" t="e">
        <f>VLOOKUP(TRIM(B309),'Team Rosters'!$B$1:$N$3777,2,FALSE)</f>
        <v>#N/A</v>
      </c>
      <c r="N309" s="334">
        <f>VLOOKUP(TRIM(B309),BirthdateDraft!$A$1:$M$6865,2,FALSE)</f>
        <v>36501</v>
      </c>
      <c r="O309" s="335" t="str">
        <f>VLOOKUP(TRIM(B309),BirthdateDraft!$A$1:$M$7865,3,FALSE)</f>
        <v>23.FA</v>
      </c>
    </row>
    <row r="310" spans="1:15" ht="15">
      <c r="A310" s="266" t="str">
        <f t="shared" si="4"/>
        <v>LB</v>
      </c>
      <c r="B310" s="89" t="s">
        <v>11345</v>
      </c>
      <c r="C310" t="s">
        <v>817</v>
      </c>
      <c r="D310" t="s">
        <v>2407</v>
      </c>
      <c r="E310" s="115" t="s">
        <v>4299</v>
      </c>
      <c r="F310" s="115"/>
      <c r="G310" s="8">
        <v>0</v>
      </c>
      <c r="H310" s="8"/>
      <c r="I310" s="98"/>
      <c r="J310" s="98"/>
      <c r="K310" s="98"/>
      <c r="L310" s="98"/>
      <c r="M310" s="319" t="e">
        <f>VLOOKUP(TRIM(B310),'Team Rosters'!$B$1:$N$3777,2,FALSE)</f>
        <v>#N/A</v>
      </c>
      <c r="N310" s="334">
        <f>VLOOKUP(TRIM(B310),BirthdateDraft!$A$1:$M$6865,2,FALSE)</f>
        <v>35941</v>
      </c>
      <c r="O310" s="335" t="str">
        <f>VLOOKUP(TRIM(B310),BirthdateDraft!$A$1:$M$7865,3,FALSE)</f>
        <v>20.FA</v>
      </c>
    </row>
    <row r="311" spans="1:15" ht="15">
      <c r="A311" s="266" t="str">
        <f t="shared" si="4"/>
        <v>Punt</v>
      </c>
      <c r="B311" s="89" t="s">
        <v>11350</v>
      </c>
      <c r="C311" t="s">
        <v>817</v>
      </c>
      <c r="D311" s="8" t="s">
        <v>196</v>
      </c>
      <c r="E311" s="98"/>
      <c r="F311" s="98"/>
      <c r="G311" s="98"/>
      <c r="H311" s="98"/>
      <c r="I311" s="98"/>
      <c r="J311" s="98"/>
      <c r="K311" s="98"/>
      <c r="L311" s="98"/>
      <c r="M311" s="319" t="e">
        <f>VLOOKUP(TRIM(B311),'Team Rosters'!$B$1:$N$3777,2,FALSE)</f>
        <v>#N/A</v>
      </c>
      <c r="N311" s="334">
        <f>VLOOKUP(TRIM(B311),BirthdateDraft!$A$1:$M$6865,2,FALSE)</f>
        <v>36201</v>
      </c>
      <c r="O311" s="335" t="str">
        <f>VLOOKUP(TRIM(B311),BirthdateDraft!$A$1:$M$7865,3,FALSE)</f>
        <v>22.FA</v>
      </c>
    </row>
    <row r="312" spans="1:15" ht="15">
      <c r="A312" s="266" t="str">
        <f t="shared" si="4"/>
        <v>QB</v>
      </c>
      <c r="B312" s="267" t="s">
        <v>9307</v>
      </c>
      <c r="C312" s="34" t="s">
        <v>1634</v>
      </c>
      <c r="D312" s="34" t="s">
        <v>1861</v>
      </c>
      <c r="I312" s="8"/>
      <c r="J312" s="8"/>
      <c r="K312" s="8"/>
      <c r="L312" s="98"/>
      <c r="M312" s="319" t="e">
        <f>VLOOKUP(TRIM(B312),'Team Rosters'!$B$1:$N$3777,2,FALSE)</f>
        <v>#N/A</v>
      </c>
      <c r="N312" s="334">
        <f>VLOOKUP(TRIM(B312),BirthdateDraft!$A$1:$M$6865,2,FALSE)</f>
        <v>34759</v>
      </c>
      <c r="O312" s="335" t="str">
        <f>VLOOKUP(TRIM(B312),BirthdateDraft!$A$1:$M$7865,3,FALSE)</f>
        <v>18/5</v>
      </c>
    </row>
    <row r="313" spans="1:15" ht="15">
      <c r="A313" s="266" t="str">
        <f t="shared" si="4"/>
        <v>TE BB</v>
      </c>
      <c r="B313" s="89" t="s">
        <v>11354</v>
      </c>
      <c r="C313" t="s">
        <v>166</v>
      </c>
      <c r="D313" t="s">
        <v>810</v>
      </c>
      <c r="I313" s="8">
        <v>4</v>
      </c>
      <c r="J313" s="8"/>
      <c r="K313" s="8">
        <v>0</v>
      </c>
      <c r="L313" s="8" t="s">
        <v>9317</v>
      </c>
      <c r="M313" s="319" t="e">
        <f>VLOOKUP(TRIM(B313),'Team Rosters'!$B$1:$N$3777,2,FALSE)</f>
        <v>#N/A</v>
      </c>
      <c r="N313" s="334">
        <f>VLOOKUP(TRIM(B313),BirthdateDraft!$A$1:$M$6865,2,FALSE)</f>
        <v>36411</v>
      </c>
      <c r="O313" s="335" t="str">
        <f>VLOOKUP(TRIM(B313),BirthdateDraft!$A$1:$M$7865,3,FALSE)</f>
        <v>23.FA</v>
      </c>
    </row>
    <row r="314" spans="1:15" ht="15">
      <c r="A314" s="266" t="str">
        <f t="shared" si="4"/>
        <v>TE BB</v>
      </c>
      <c r="B314" s="89" t="s">
        <v>9097</v>
      </c>
      <c r="C314" t="s">
        <v>81</v>
      </c>
      <c r="D314" t="s">
        <v>810</v>
      </c>
      <c r="I314" s="8">
        <v>4</v>
      </c>
      <c r="J314" s="8"/>
      <c r="K314" s="8">
        <v>0</v>
      </c>
      <c r="L314" s="8" t="s">
        <v>9316</v>
      </c>
      <c r="M314" s="319" t="e">
        <f>VLOOKUP(TRIM(B314),'Team Rosters'!$B$1:$N$3777,2,FALSE)</f>
        <v>#N/A</v>
      </c>
      <c r="N314" s="334">
        <f>VLOOKUP(TRIM(B314),BirthdateDraft!$A$1:$M$6865,2,FALSE)</f>
        <v>35370</v>
      </c>
      <c r="O314" s="335">
        <f>VLOOKUP(TRIM(B314),BirthdateDraft!$A$1:$M$7865,3,FALSE)</f>
        <v>0</v>
      </c>
    </row>
    <row r="315" spans="1:15" ht="15">
      <c r="A315" s="266" t="str">
        <f t="shared" si="4"/>
        <v>DB</v>
      </c>
      <c r="B315" s="89" t="s">
        <v>7189</v>
      </c>
      <c r="C315" t="s">
        <v>2798</v>
      </c>
      <c r="D315" t="s">
        <v>3026</v>
      </c>
      <c r="E315" s="115" t="s">
        <v>4299</v>
      </c>
      <c r="F315" s="115"/>
      <c r="G315" s="8"/>
      <c r="H315" s="8"/>
      <c r="I315" s="98"/>
      <c r="J315" s="98"/>
      <c r="K315" s="98"/>
      <c r="L315" s="98"/>
      <c r="M315" s="319" t="e">
        <f>VLOOKUP(TRIM(B315),'Team Rosters'!$B$1:$N$3777,2,FALSE)</f>
        <v>#N/A</v>
      </c>
      <c r="N315" s="334">
        <f>VLOOKUP(TRIM(B315),BirthdateDraft!$A$1:$M$6865,2,FALSE)</f>
        <v>35770</v>
      </c>
      <c r="O315" s="335" t="str">
        <f>VLOOKUP(TRIM(B315),BirthdateDraft!$A$1:$M$7865,3,FALSE)</f>
        <v>19/2</v>
      </c>
    </row>
    <row r="316" spans="1:15" ht="15">
      <c r="A316" s="266" t="str">
        <f t="shared" si="4"/>
        <v>LE</v>
      </c>
      <c r="B316" s="89" t="s">
        <v>8139</v>
      </c>
      <c r="C316" t="s">
        <v>5390</v>
      </c>
      <c r="D316" t="s">
        <v>1633</v>
      </c>
      <c r="E316" s="115" t="s">
        <v>4300</v>
      </c>
      <c r="F316" s="115"/>
      <c r="G316" s="8">
        <v>2</v>
      </c>
      <c r="H316" s="8"/>
      <c r="I316" s="98"/>
      <c r="J316" s="98"/>
      <c r="K316" s="98"/>
      <c r="L316" s="98"/>
      <c r="M316" s="319" t="e">
        <f>VLOOKUP(TRIM(B316),'Team Rosters'!$B$1:$N$3777,2,FALSE)</f>
        <v>#N/A</v>
      </c>
      <c r="N316" s="334" t="e">
        <f>VLOOKUP(TRIM(B316),BirthdateDraft!$A$1:$M$6865,2,FALSE)</f>
        <v>#N/A</v>
      </c>
      <c r="O316" s="335" t="e">
        <f>VLOOKUP(TRIM(B316),BirthdateDraft!$A$1:$M$7865,3,FALSE)</f>
        <v>#N/A</v>
      </c>
    </row>
    <row r="317" spans="1:15" ht="15">
      <c r="A317" s="266" t="str">
        <f t="shared" si="4"/>
        <v>RE</v>
      </c>
      <c r="B317" s="89" t="s">
        <v>4934</v>
      </c>
      <c r="C317" t="s">
        <v>5991</v>
      </c>
      <c r="D317" t="s">
        <v>1637</v>
      </c>
      <c r="E317" s="115" t="s">
        <v>4300</v>
      </c>
      <c r="F317" s="115"/>
      <c r="G317" s="8">
        <v>1</v>
      </c>
      <c r="H317" s="8"/>
      <c r="I317" s="98"/>
      <c r="J317" s="98"/>
      <c r="K317" s="98"/>
      <c r="L317" s="98"/>
      <c r="M317" s="319" t="e">
        <f>VLOOKUP(TRIM(B317),'Team Rosters'!$B$1:$N$3777,2,FALSE)</f>
        <v>#N/A</v>
      </c>
      <c r="N317" s="334">
        <f>VLOOKUP(TRIM(B317),BirthdateDraft!$A$1:$M$6865,2,FALSE)</f>
        <v>32925</v>
      </c>
      <c r="O317" s="335" t="str">
        <f>VLOOKUP(TRIM(B317),BirthdateDraft!$A$1:$M$7865,3,FALSE)</f>
        <v>13/7</v>
      </c>
    </row>
    <row r="318" spans="1:15" ht="15">
      <c r="A318" s="266" t="str">
        <f t="shared" si="4"/>
        <v>WR</v>
      </c>
      <c r="B318" s="267" t="s">
        <v>8089</v>
      </c>
      <c r="C318" s="34" t="s">
        <v>1634</v>
      </c>
      <c r="D318" s="34" t="s">
        <v>4225</v>
      </c>
      <c r="E318" t="s">
        <v>9317</v>
      </c>
      <c r="I318" s="8" t="s">
        <v>4302</v>
      </c>
      <c r="J318" s="8" t="s">
        <v>4302</v>
      </c>
      <c r="K318" s="8" t="s">
        <v>4302</v>
      </c>
      <c r="L318" s="98"/>
      <c r="M318" s="319" t="e">
        <f>VLOOKUP(TRIM(B318),'Team Rosters'!$B$1:$N$3777,2,FALSE)</f>
        <v>#N/A</v>
      </c>
      <c r="N318" s="334">
        <f>VLOOKUP(TRIM(B318),BirthdateDraft!$A$1:$M$6865,2,FALSE)</f>
        <v>35023</v>
      </c>
      <c r="O318" s="335" t="str">
        <f>VLOOKUP(TRIM(B318),BirthdateDraft!$A$1:$M$7865,3,FALSE)</f>
        <v>18/6</v>
      </c>
    </row>
    <row r="319" spans="1:15" ht="15">
      <c r="A319" s="266" t="str">
        <f t="shared" si="4"/>
        <v>DB</v>
      </c>
      <c r="B319" s="89" t="s">
        <v>11362</v>
      </c>
      <c r="C319" t="s">
        <v>790</v>
      </c>
      <c r="D319" t="s">
        <v>3026</v>
      </c>
      <c r="E319" s="115" t="s">
        <v>4299</v>
      </c>
      <c r="F319" s="115"/>
      <c r="G319" s="8"/>
      <c r="H319" s="8"/>
      <c r="I319" s="98"/>
      <c r="J319" s="98"/>
      <c r="K319" s="98"/>
      <c r="L319" s="98"/>
      <c r="M319" s="319" t="e">
        <f>VLOOKUP(TRIM(B319),'Team Rosters'!$B$1:$N$3777,2,FALSE)</f>
        <v>#N/A</v>
      </c>
      <c r="N319" s="334">
        <f>VLOOKUP(TRIM(B319),BirthdateDraft!$A$1:$M$6865,2,FALSE)</f>
        <v>36917</v>
      </c>
      <c r="O319" s="335" t="str">
        <f>VLOOKUP(TRIM(B319),BirthdateDraft!$A$1:$M$7865,3,FALSE)</f>
        <v>23.FA</v>
      </c>
    </row>
    <row r="320" spans="1:15" ht="15">
      <c r="A320" s="266" t="str">
        <f t="shared" si="4"/>
        <v>DB ^</v>
      </c>
      <c r="B320" s="267" t="s">
        <v>8908</v>
      </c>
      <c r="C320" s="34" t="s">
        <v>785</v>
      </c>
      <c r="D320" s="34" t="s">
        <v>11947</v>
      </c>
      <c r="E320" t="s">
        <v>4299</v>
      </c>
      <c r="I320" s="8"/>
      <c r="J320" s="8" t="s">
        <v>4302</v>
      </c>
      <c r="K320" s="8" t="s">
        <v>4302</v>
      </c>
      <c r="L320" s="98"/>
      <c r="M320" s="319" t="e">
        <f>VLOOKUP(TRIM(B320),'Team Rosters'!$B$1:$N$3777,2,FALSE)</f>
        <v>#N/A</v>
      </c>
      <c r="N320" s="334">
        <f>VLOOKUP(TRIM(B320),BirthdateDraft!$A$1:$M$6865,2,FALSE)</f>
        <v>36222</v>
      </c>
      <c r="O320" s="335" t="str">
        <f>VLOOKUP(TRIM(B320),BirthdateDraft!$A$1:$M$7865,3,FALSE)</f>
        <v>21/4</v>
      </c>
    </row>
    <row r="321" spans="1:15" ht="15">
      <c r="A321" s="266" t="str">
        <f t="shared" si="4"/>
        <v>End</v>
      </c>
      <c r="B321" s="89" t="s">
        <v>7190</v>
      </c>
      <c r="C321" t="s">
        <v>1634</v>
      </c>
      <c r="D321" t="s">
        <v>168</v>
      </c>
      <c r="E321" s="115" t="s">
        <v>4306</v>
      </c>
      <c r="F321" s="115"/>
      <c r="G321" s="8">
        <v>0</v>
      </c>
      <c r="H321" s="8"/>
      <c r="I321" s="98"/>
      <c r="J321" s="98"/>
      <c r="K321" s="98"/>
      <c r="L321" s="98"/>
      <c r="M321" s="319" t="e">
        <f>VLOOKUP(TRIM(B321),'Team Rosters'!$B$1:$N$3777,2,FALSE)</f>
        <v>#N/A</v>
      </c>
      <c r="N321" s="334">
        <f>VLOOKUP(TRIM(B321),BirthdateDraft!$A$1:$M$6865,2,FALSE)</f>
        <v>34808</v>
      </c>
      <c r="O321" s="335" t="str">
        <f>VLOOKUP(TRIM(B321),BirthdateDraft!$A$1:$M$7865,3,FALSE)</f>
        <v>19/3</v>
      </c>
    </row>
    <row r="322" spans="1:15" ht="15">
      <c r="A322" s="266" t="str">
        <f t="shared" ref="A322:A332" si="5">D322</f>
        <v>DB ^</v>
      </c>
      <c r="B322" s="460" t="s">
        <v>10130</v>
      </c>
      <c r="C322" s="34" t="s">
        <v>798</v>
      </c>
      <c r="D322" s="34" t="s">
        <v>11947</v>
      </c>
      <c r="E322" t="s">
        <v>4299</v>
      </c>
      <c r="I322" s="8"/>
      <c r="J322" s="8"/>
      <c r="K322" s="8"/>
      <c r="L322" s="98"/>
      <c r="M322" s="319" t="e">
        <f>VLOOKUP(TRIM(B322),'Team Rosters'!$B$1:$N$3777,2,FALSE)</f>
        <v>#N/A</v>
      </c>
      <c r="N322" s="334">
        <f>VLOOKUP(TRIM(B322),BirthdateDraft!$A$1:$M$6865,2,FALSE)</f>
        <v>36348</v>
      </c>
      <c r="O322" s="335" t="str">
        <f>VLOOKUP(TRIM(B322),BirthdateDraft!$A$1:$M$7865,3,FALSE)</f>
        <v>22/5</v>
      </c>
    </row>
    <row r="323" spans="1:15" ht="15">
      <c r="A323" s="266" t="str">
        <f t="shared" si="5"/>
        <v>RILB</v>
      </c>
      <c r="B323" s="89" t="s">
        <v>7928</v>
      </c>
      <c r="C323" t="s">
        <v>790</v>
      </c>
      <c r="D323" t="s">
        <v>2299</v>
      </c>
      <c r="E323" s="115" t="s">
        <v>4299</v>
      </c>
      <c r="F323" s="115"/>
      <c r="G323" s="8">
        <v>4</v>
      </c>
      <c r="H323" s="8"/>
      <c r="I323" s="98"/>
      <c r="J323" s="98"/>
      <c r="K323" s="98"/>
      <c r="L323" s="98"/>
      <c r="M323" s="319" t="e">
        <f>VLOOKUP(TRIM(B323),'Team Rosters'!$B$1:$N$3777,2,FALSE)</f>
        <v>#N/A</v>
      </c>
      <c r="N323" s="334">
        <f>VLOOKUP(TRIM(B323),BirthdateDraft!$A$1:$M$6865,2,FALSE)</f>
        <v>35247</v>
      </c>
      <c r="O323" s="335" t="str">
        <f>VLOOKUP(TRIM(B323),BirthdateDraft!$A$1:$M$7865,3,FALSE)</f>
        <v>20/FA</v>
      </c>
    </row>
    <row r="324" spans="1:15" ht="15">
      <c r="A324" s="266" t="str">
        <f t="shared" si="5"/>
        <v>LB</v>
      </c>
      <c r="B324" s="89" t="s">
        <v>10295</v>
      </c>
      <c r="C324" t="s">
        <v>797</v>
      </c>
      <c r="D324" t="s">
        <v>2407</v>
      </c>
      <c r="E324" s="115" t="s">
        <v>4299</v>
      </c>
      <c r="F324" s="115"/>
      <c r="G324" s="8">
        <v>0</v>
      </c>
      <c r="H324" s="8"/>
      <c r="I324" s="98"/>
      <c r="J324" s="98"/>
      <c r="K324" s="98"/>
      <c r="L324" s="98"/>
      <c r="M324" s="319" t="e">
        <f>VLOOKUP(TRIM(B324),'Team Rosters'!$B$1:$N$3777,2,FALSE)</f>
        <v>#N/A</v>
      </c>
      <c r="N324" s="334">
        <f>VLOOKUP(TRIM(B324),BirthdateDraft!$A$1:$M$6865,2,FALSE)</f>
        <v>36275</v>
      </c>
      <c r="O324" s="335" t="str">
        <f>VLOOKUP(TRIM(B324),BirthdateDraft!$A$1:$M$7865,3,FALSE)</f>
        <v>22/FA</v>
      </c>
    </row>
    <row r="325" spans="1:15" ht="15">
      <c r="A325" s="266" t="str">
        <f t="shared" si="5"/>
        <v>DB</v>
      </c>
      <c r="B325" s="89" t="s">
        <v>9196</v>
      </c>
      <c r="C325" t="s">
        <v>82</v>
      </c>
      <c r="D325" t="s">
        <v>3026</v>
      </c>
      <c r="E325" s="115" t="s">
        <v>4299</v>
      </c>
      <c r="F325" s="115"/>
      <c r="G325" s="8"/>
      <c r="H325" s="8"/>
      <c r="I325" s="98"/>
      <c r="J325" s="98"/>
      <c r="K325" s="98"/>
      <c r="L325" s="98"/>
      <c r="M325" s="319" t="e">
        <f>VLOOKUP(TRIM(B325),'Team Rosters'!$B$1:$N$3777,2,FALSE)</f>
        <v>#N/A</v>
      </c>
      <c r="N325" s="334">
        <f>VLOOKUP(TRIM(B325),BirthdateDraft!$A$1:$M$6865,2,FALSE)</f>
        <v>36039</v>
      </c>
      <c r="O325" s="335" t="str">
        <f>VLOOKUP(TRIM(B325),BirthdateDraft!$A$1:$M$7865,3,FALSE)</f>
        <v>21/3</v>
      </c>
    </row>
    <row r="326" spans="1:15" ht="15">
      <c r="A326" s="266" t="str">
        <f t="shared" si="5"/>
        <v>G C</v>
      </c>
      <c r="B326" s="89" t="s">
        <v>11371</v>
      </c>
      <c r="C326" t="s">
        <v>795</v>
      </c>
      <c r="D326" t="s">
        <v>816</v>
      </c>
      <c r="I326" s="8">
        <v>0</v>
      </c>
      <c r="J326" s="8">
        <v>0</v>
      </c>
      <c r="K326" s="8">
        <v>0</v>
      </c>
      <c r="L326" s="98"/>
      <c r="M326" s="319" t="e">
        <f>VLOOKUP(TRIM(B326),'Team Rosters'!$B$1:$N$3777,2,FALSE)</f>
        <v>#N/A</v>
      </c>
      <c r="N326" s="334">
        <f>VLOOKUP(TRIM(B326),BirthdateDraft!$A$1:$M$6865,2,FALSE)</f>
        <v>37014</v>
      </c>
      <c r="O326" s="335">
        <f>VLOOKUP(TRIM(B326),BirthdateDraft!$A$1:$M$7865,3,FALSE)</f>
        <v>23.6</v>
      </c>
    </row>
    <row r="327" spans="1:15" ht="15">
      <c r="A327" s="266" t="str">
        <f t="shared" si="5"/>
        <v>LB</v>
      </c>
      <c r="B327" s="89" t="s">
        <v>7208</v>
      </c>
      <c r="C327" t="s">
        <v>90</v>
      </c>
      <c r="D327" t="s">
        <v>2407</v>
      </c>
      <c r="E327" s="115" t="s">
        <v>4299</v>
      </c>
      <c r="F327" s="115"/>
      <c r="G327" s="8">
        <v>0</v>
      </c>
      <c r="H327" s="8"/>
      <c r="I327" s="98"/>
      <c r="J327" s="98"/>
      <c r="K327" s="98"/>
      <c r="L327" s="98"/>
      <c r="M327" s="319" t="e">
        <f>VLOOKUP(TRIM(B327),'Team Rosters'!$B$1:$N$3777,2,FALSE)</f>
        <v>#N/A</v>
      </c>
      <c r="N327" s="334">
        <f>VLOOKUP(TRIM(B327),BirthdateDraft!$A$1:$M$6865,2,FALSE)</f>
        <v>35406</v>
      </c>
      <c r="O327" s="335" t="str">
        <f>VLOOKUP(TRIM(B327),BirthdateDraft!$A$1:$M$7865,3,FALSE)</f>
        <v>19/3</v>
      </c>
    </row>
    <row r="328" spans="1:15" ht="15">
      <c r="A328" s="266" t="str">
        <f t="shared" si="5"/>
        <v>T</v>
      </c>
      <c r="B328" s="434" t="s">
        <v>11446</v>
      </c>
      <c r="C328" t="s">
        <v>8191</v>
      </c>
      <c r="D328" t="s">
        <v>2284</v>
      </c>
      <c r="E328" s="115" t="s">
        <v>4306</v>
      </c>
      <c r="F328" s="115"/>
      <c r="G328" s="8">
        <v>0</v>
      </c>
      <c r="H328" s="8"/>
      <c r="I328" s="98"/>
      <c r="J328" s="98"/>
      <c r="K328" s="98"/>
      <c r="L328" s="98"/>
      <c r="M328" s="319" t="e">
        <f>VLOOKUP(TRIM(B328),'Team Rosters'!$B$1:$N$3777,2,FALSE)</f>
        <v>#N/A</v>
      </c>
      <c r="N328" s="334">
        <f>VLOOKUP(TRIM(B328),BirthdateDraft!$A$1:$M$6865,2,FALSE)</f>
        <v>36840</v>
      </c>
      <c r="O328" s="335">
        <f>VLOOKUP(TRIM(B328),BirthdateDraft!$A$1:$M$7865,3,FALSE)</f>
        <v>23.3</v>
      </c>
    </row>
    <row r="329" spans="1:15" ht="15">
      <c r="A329" s="266" t="str">
        <f t="shared" si="5"/>
        <v>T</v>
      </c>
      <c r="B329" s="89" t="s">
        <v>11374</v>
      </c>
      <c r="C329" t="s">
        <v>813</v>
      </c>
      <c r="D329" t="s">
        <v>2284</v>
      </c>
      <c r="E329" s="115" t="s">
        <v>4306</v>
      </c>
      <c r="F329" s="115"/>
      <c r="G329" s="8">
        <v>0</v>
      </c>
      <c r="H329" s="8"/>
      <c r="I329" s="98"/>
      <c r="J329" s="98"/>
      <c r="K329" s="98"/>
      <c r="L329" s="98"/>
      <c r="M329" s="319" t="e">
        <f>VLOOKUP(TRIM(B329),'Team Rosters'!$B$1:$N$3777,2,FALSE)</f>
        <v>#N/A</v>
      </c>
      <c r="N329" s="334">
        <f>VLOOKUP(TRIM(B329),BirthdateDraft!$A$1:$M$6865,2,FALSE)</f>
        <v>36685</v>
      </c>
      <c r="O329" s="335">
        <f>VLOOKUP(TRIM(B329),BirthdateDraft!$A$1:$M$7865,3,FALSE)</f>
        <v>23.4</v>
      </c>
    </row>
    <row r="330" spans="1:15" ht="15">
      <c r="A330" s="266" t="str">
        <f t="shared" si="5"/>
        <v>T TE</v>
      </c>
      <c r="B330" s="89" t="s">
        <v>9059</v>
      </c>
      <c r="C330" t="s">
        <v>791</v>
      </c>
      <c r="D330" t="s">
        <v>87</v>
      </c>
      <c r="I330" s="8">
        <v>0</v>
      </c>
      <c r="J330" s="8">
        <v>4</v>
      </c>
      <c r="K330" s="8">
        <v>0</v>
      </c>
      <c r="L330" s="8" t="s">
        <v>9317</v>
      </c>
      <c r="M330" s="319" t="e">
        <f>VLOOKUP(TRIM(B330),'Team Rosters'!$B$1:$N$3777,2,FALSE)</f>
        <v>#N/A</v>
      </c>
      <c r="N330" s="334">
        <f>VLOOKUP(TRIM(B330),BirthdateDraft!$A$1:$M$6865,2,FALSE)</f>
        <v>35643</v>
      </c>
      <c r="O330" s="335" t="str">
        <f>VLOOKUP(TRIM(B330),BirthdateDraft!$A$1:$M$7865,3,FALSE)</f>
        <v>21/6</v>
      </c>
    </row>
    <row r="331" spans="1:15" ht="15">
      <c r="A331" s="266" t="str">
        <f t="shared" si="5"/>
        <v>QB</v>
      </c>
      <c r="B331" s="461" t="s">
        <v>9889</v>
      </c>
      <c r="C331" s="34" t="s">
        <v>785</v>
      </c>
      <c r="D331" s="34" t="s">
        <v>1861</v>
      </c>
      <c r="I331" s="8"/>
      <c r="J331" s="8"/>
      <c r="K331" s="8"/>
      <c r="L331" s="98"/>
      <c r="M331" s="319" t="e">
        <f>VLOOKUP(TRIM(B331),'Team Rosters'!$B$1:$N$3777,2,FALSE)</f>
        <v>#N/A</v>
      </c>
      <c r="N331" s="334">
        <f>VLOOKUP(TRIM(B331),BirthdateDraft!$A$1:$M$6865,2,FALSE)</f>
        <v>36276</v>
      </c>
      <c r="O331" s="335" t="str">
        <f>VLOOKUP(TRIM(B331),BirthdateDraft!$A$1:$M$7865,3,FALSE)</f>
        <v>22/4</v>
      </c>
    </row>
    <row r="332" spans="1:15" ht="15">
      <c r="A332" s="266" t="str">
        <f t="shared" si="5"/>
        <v>PK</v>
      </c>
      <c r="B332" s="267" t="s">
        <v>7408</v>
      </c>
      <c r="D332" t="s">
        <v>190</v>
      </c>
      <c r="E332" s="98"/>
      <c r="F332" s="98"/>
      <c r="G332" s="98"/>
      <c r="H332" s="98"/>
      <c r="I332" s="98"/>
      <c r="J332" s="98"/>
      <c r="K332" s="98"/>
      <c r="L332" s="98"/>
      <c r="M332" s="319"/>
      <c r="N332" s="334"/>
      <c r="O332" s="335"/>
    </row>
  </sheetData>
  <phoneticPr fontId="111" type="noConversion"/>
  <conditionalFormatting sqref="B67">
    <cfRule type="duplicateValues" dxfId="366" priority="1"/>
  </conditionalFormatting>
  <conditionalFormatting sqref="I58:J273">
    <cfRule type="cellIs" dxfId="365" priority="8" stopIfTrue="1" operator="equal">
      <formula>6</formula>
    </cfRule>
    <cfRule type="cellIs" dxfId="364" priority="9" stopIfTrue="1" operator="equal">
      <formula>5</formula>
    </cfRule>
    <cfRule type="cellIs" dxfId="363" priority="10" stopIfTrue="1" operator="equal">
      <formula>4</formula>
    </cfRule>
  </conditionalFormatting>
  <conditionalFormatting sqref="K58:K273">
    <cfRule type="cellIs" dxfId="362" priority="11" stopIfTrue="1" operator="equal">
      <formula>7</formula>
    </cfRule>
    <cfRule type="cellIs" dxfId="361" priority="12" stopIfTrue="1" operator="equal">
      <formula>5</formula>
    </cfRule>
    <cfRule type="cellIs" dxfId="360" priority="13" stopIfTrue="1" operator="equal">
      <formula>4</formula>
    </cfRule>
  </conditionalFormatting>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AA45"/>
  <sheetViews>
    <sheetView topLeftCell="A4" workbookViewId="0">
      <selection activeCell="E13" sqref="E13"/>
    </sheetView>
  </sheetViews>
  <sheetFormatPr defaultColWidth="4.85546875" defaultRowHeight="18.95" customHeight="1"/>
  <cols>
    <col min="2" max="2" width="7.42578125" customWidth="1"/>
    <col min="5" max="5" width="5.42578125" customWidth="1"/>
    <col min="6" max="6" width="6" customWidth="1"/>
  </cols>
  <sheetData>
    <row r="2" spans="2:27" ht="18.95" customHeight="1">
      <c r="B2" t="s">
        <v>3764</v>
      </c>
    </row>
    <row r="3" spans="2:27" ht="18.95" customHeight="1" thickBot="1">
      <c r="B3" s="93" t="s">
        <v>4278</v>
      </c>
      <c r="C3" s="96">
        <v>3</v>
      </c>
      <c r="D3" s="94"/>
      <c r="E3" s="96"/>
      <c r="F3" s="94"/>
      <c r="G3" s="94"/>
      <c r="H3" s="94"/>
      <c r="I3" s="94"/>
      <c r="J3" s="94"/>
      <c r="K3" s="94"/>
      <c r="L3" s="94"/>
      <c r="M3" s="94"/>
      <c r="N3" s="94"/>
      <c r="O3" s="94"/>
      <c r="P3" s="94"/>
      <c r="Q3" s="94"/>
      <c r="R3" s="94"/>
      <c r="S3" s="94"/>
      <c r="T3" s="94"/>
      <c r="U3" s="94"/>
      <c r="V3" s="96">
        <v>1</v>
      </c>
      <c r="W3" s="96">
        <v>1</v>
      </c>
      <c r="X3" s="94"/>
      <c r="Y3" s="95"/>
    </row>
    <row r="4" spans="2:27" ht="18.95" customHeight="1" thickBot="1">
      <c r="B4" s="81" t="s">
        <v>49</v>
      </c>
      <c r="C4" s="82">
        <v>2</v>
      </c>
      <c r="D4" s="82">
        <v>2</v>
      </c>
      <c r="E4" s="82">
        <v>2</v>
      </c>
      <c r="F4" s="82">
        <v>5</v>
      </c>
      <c r="G4" s="82">
        <v>2</v>
      </c>
      <c r="H4" s="82">
        <v>5</v>
      </c>
      <c r="I4" s="82">
        <v>3</v>
      </c>
      <c r="J4" s="82">
        <v>3</v>
      </c>
      <c r="K4" s="82">
        <v>2</v>
      </c>
      <c r="L4" s="82">
        <v>7</v>
      </c>
      <c r="M4" s="82">
        <v>3</v>
      </c>
      <c r="N4" s="82">
        <v>3</v>
      </c>
      <c r="O4" s="82">
        <v>7</v>
      </c>
      <c r="P4" s="82">
        <v>3</v>
      </c>
      <c r="Q4" s="82">
        <v>3</v>
      </c>
      <c r="R4" s="82">
        <v>7</v>
      </c>
      <c r="S4" s="82">
        <v>3</v>
      </c>
      <c r="T4" s="82">
        <v>3</v>
      </c>
      <c r="U4" s="82">
        <v>7</v>
      </c>
      <c r="V4" s="82">
        <v>1</v>
      </c>
      <c r="W4" s="82">
        <v>1</v>
      </c>
      <c r="X4" s="82">
        <v>1</v>
      </c>
      <c r="Y4" s="83">
        <v>1</v>
      </c>
      <c r="Z4" s="8"/>
    </row>
    <row r="5" spans="2:27" ht="18.95" customHeight="1" thickBot="1">
      <c r="B5" s="85" t="s">
        <v>26</v>
      </c>
      <c r="C5" s="86" t="s">
        <v>27</v>
      </c>
      <c r="D5" s="86" t="s">
        <v>28</v>
      </c>
      <c r="E5" s="86" t="s">
        <v>3765</v>
      </c>
      <c r="F5" s="86" t="s">
        <v>4279</v>
      </c>
      <c r="G5" s="86" t="s">
        <v>29</v>
      </c>
      <c r="H5" s="86" t="s">
        <v>3731</v>
      </c>
      <c r="I5" s="86" t="s">
        <v>30</v>
      </c>
      <c r="J5" s="86" t="s">
        <v>31</v>
      </c>
      <c r="K5" s="86" t="s">
        <v>32</v>
      </c>
      <c r="L5" s="86" t="s">
        <v>33</v>
      </c>
      <c r="M5" s="86" t="s">
        <v>34</v>
      </c>
      <c r="N5" s="86" t="s">
        <v>35</v>
      </c>
      <c r="O5" s="86" t="s">
        <v>36</v>
      </c>
      <c r="P5" s="86" t="s">
        <v>37</v>
      </c>
      <c r="Q5" s="86" t="s">
        <v>38</v>
      </c>
      <c r="R5" s="86" t="s">
        <v>39</v>
      </c>
      <c r="S5" s="86" t="s">
        <v>40</v>
      </c>
      <c r="T5" s="86" t="s">
        <v>41</v>
      </c>
      <c r="U5" s="86" t="s">
        <v>19</v>
      </c>
      <c r="V5" s="86" t="s">
        <v>14</v>
      </c>
      <c r="W5" s="86" t="s">
        <v>15</v>
      </c>
      <c r="X5" s="87" t="s">
        <v>16</v>
      </c>
      <c r="Y5" s="87" t="s">
        <v>17</v>
      </c>
      <c r="Z5" s="88" t="s">
        <v>42</v>
      </c>
    </row>
    <row r="6" spans="2:27" ht="18.95" customHeight="1">
      <c r="B6" s="457" t="s">
        <v>6291</v>
      </c>
      <c r="C6" s="8">
        <f>COUNTIFS('Team Rosters'!$C$2:$C$1716,'Roster Grid'!B6,'Team Rosters'!$A$2:$A$1716,"QB") + COUNTIFS('Team Rosters'!$C$2:$C$1716,'Roster Grid'!B6,'Team Rosters'!$A$2:$A$1716,"QB(P)")</f>
        <v>2</v>
      </c>
      <c r="D6" s="8">
        <f>COUNTIFS('Team Rosters'!$C$2:$C$1741,'Roster Grid'!B6,'Team Rosters'!$A$2:$A$1741,"*HB*")</f>
        <v>4</v>
      </c>
      <c r="E6" s="8">
        <f>COUNTIFS('Team Rosters'!$C$2:$C$1741,'Roster Grid'!B6,'Team Rosters'!$A$2:$A$1741,"*FB*")+COUNTIFS('Team Rosters'!$C$2:$C$1741,'Roster Grid'!B6,'Team Rosters'!$A$2:$A$1741,"*BB*")</f>
        <v>3</v>
      </c>
      <c r="F6" s="8">
        <f>(D6+E6)-(COUNTIFS('Team Rosters'!$C$2:$C$1741,'Roster Grid'!B6,'Team Rosters'!$A$2:$A$1741,"*HB FB*"))</f>
        <v>7</v>
      </c>
      <c r="G6" s="8">
        <f>COUNTIFS('Team Rosters'!$C$2:$C$1741,'Roster Grid'!B6,'Team Rosters'!$A$2:$A$1741,"*TE*")</f>
        <v>4</v>
      </c>
      <c r="H6" s="8">
        <f>COUNTIFS('Team Rosters'!$C$2:$C$1741,'Roster Grid'!B6,'Team Rosters'!$A$2:$A$1741,"*WR*")</f>
        <v>6</v>
      </c>
      <c r="I6" s="8">
        <f>COUNTIFS('Team Rosters'!$C$2:$C$1741,'Roster Grid'!B6,'Team Rosters'!$A$2:$A$1741,"*"&amp;"OT"&amp;"*")</f>
        <v>3</v>
      </c>
      <c r="J6" s="8">
        <f>COUNTIFS('Team Rosters'!$C$2:$C$1741,'Roster Grid'!B6,'Team Rosters'!$A$2:$A$1741,"*"&amp;"G"&amp;"*")</f>
        <v>3</v>
      </c>
      <c r="K6" s="8">
        <f>COUNTIFS('Team Rosters'!$C$2:$C$1741,'Roster Grid'!B6,'Team Rosters'!$A$2:$A$1741,"*OC*")</f>
        <v>3</v>
      </c>
      <c r="L6" s="8">
        <f>COUNTIFS('Team Rosters'!$C$2:$C$1741,'Roster Grid'!B6,'Team Rosters'!$A$2:$A$1741,"*@*")</f>
        <v>8</v>
      </c>
      <c r="M6" s="8">
        <f>COUNTIFS('Team Rosters'!$C$2:$C$1741,'Roster Grid'!B6,'Team Rosters'!$A$2:$A$1741,"*"&amp;"DT"&amp;"*")</f>
        <v>4</v>
      </c>
      <c r="N6" s="8">
        <f>COUNTIFS('Team Rosters'!$C$2:$C$1741,'Roster Grid'!B6,'Team Rosters'!$A$2:$A$1741,"*End*")+COUNTIFS('Team Rosters'!$C$2:$C$1741,'Roster Grid'!B6,'Team Rosters'!$A$2:$A$1741,"*LE*")+COUNTIFS('Team Rosters'!$C$2:$C$1741,'Roster Grid'!B6,'Team Rosters'!$A$2:$A$1741,"*RE*")</f>
        <v>4</v>
      </c>
      <c r="O6" s="8">
        <f>COUNTIFS('Team Rosters'!$C$2:$C$1741,'Roster Grid'!B6,'Team Rosters'!$A$2:$A$1741,"*$*")</f>
        <v>8</v>
      </c>
      <c r="P6" s="97">
        <f>COUNTIFS('Team Rosters'!$C$2:$C$1741,'Roster Grid'!B6,'Team Rosters'!$A$2:$A$1741,"*MLB")+COUNTIFS('Team Rosters'!$C$2:$C$1741,'Roster Grid'!B6,'Team Rosters'!$A$2:$A$1741,"*ILB*")+COUNTIFS('Team Rosters'!$C$2:$C$1741,'Roster Grid'!B6,'Team Rosters'!$A$2:$A$1741,"LB")</f>
        <v>3</v>
      </c>
      <c r="Q6" s="8">
        <f>COUNTIFS('Team Rosters'!$C$2:$C$1741,'Roster Grid'!B6,'Team Rosters'!$A$2:$A$1741,"*OLB")+COUNTIFS('Team Rosters'!$C$2:$C$1741,'Roster Grid'!B6,'Team Rosters'!$A$2:$A$1741,"*RLB")+COUNTIFS('Team Rosters'!$C$2:$C$1741,'Roster Grid'!B6,'Team Rosters'!$A$2:$A$1741,"*LLB")+COUNTIFS('Team Rosters'!$C$2:$C$1741,'Roster Grid'!B6,'Team Rosters'!$A$2:$A$1741,"LB")+COUNTIFS('Team Rosters'!$C$2:$C$1741,'Roster Grid'!B6,'Team Rosters'!$A$2:$A$1741,"LLB ILB")</f>
        <v>5</v>
      </c>
      <c r="R6" s="8">
        <f>COUNTIFS('Team Rosters'!$C$2:$C$1741,'Roster Grid'!B6,'Team Rosters'!$A$2:$A$1741,"*LB*")</f>
        <v>8</v>
      </c>
      <c r="S6" s="8">
        <f>COUNTIFS('Team Rosters'!$C$2:$C$1741,'Roster Grid'!B6,'Team Rosters'!$A$2:$A$1741,"*CB*")+COUNTIFS('Team Rosters'!$C$2:$C$1741,'Roster Grid'!B6,'Team Rosters'!$A$2:$A$1741,"*DB*")</f>
        <v>7</v>
      </c>
      <c r="T6" s="8">
        <f>COUNTIFS('Team Rosters'!$C$2:$C$1741,'Roster Grid'!B6,'Team Rosters'!$A$2:$A$1741,"*S*")+COUNTIFS('Team Rosters'!$C$2:$C$1741,'Roster Grid'!B6,'Team Rosters'!$A$2:$A$1741,"*DB*")</f>
        <v>6</v>
      </c>
      <c r="U6" s="8">
        <f>COUNTIFS('Team Rosters'!$C$2:$C$1741,'Roster Grid'!B6,'Team Rosters'!$A$2:$A$1741,"*^*")</f>
        <v>10</v>
      </c>
      <c r="V6" s="8">
        <f>COUNTIFS('Team Rosters'!$C$2:$C$1741,'Roster Grid'!B6,'Team Rosters'!$A$2:$A$1741,"*Punt*")</f>
        <v>1</v>
      </c>
      <c r="W6" s="8">
        <f>COUNTIFS('Team Rosters'!$C$2:$C$1741,'Roster Grid'!B6,'Team Rosters'!$A$2:$A$1741,"PK")</f>
        <v>1</v>
      </c>
      <c r="X6" s="8">
        <f>COUNTIFS('Team Rosters'!$C$2:$C$1741,'Roster Grid'!B6,'Team Rosters'!$A$2:$A$1741,"*KOR*")</f>
        <v>2</v>
      </c>
      <c r="Y6" s="8">
        <f>COUNTIFS('Team Rosters'!$C$2:$C$1741,'Roster Grid'!B6,'Team Rosters'!$A$2:$A$1741,"*PR*")</f>
        <v>3</v>
      </c>
      <c r="Z6" s="84">
        <f>COUNTIFS('Team Rosters'!$C$2:$C$1741,'Roster Grid'!B6)</f>
        <v>54</v>
      </c>
      <c r="AA6" s="289" t="s">
        <v>10840</v>
      </c>
    </row>
    <row r="7" spans="2:27" ht="18.95" customHeight="1" thickBot="1">
      <c r="B7" s="457" t="s">
        <v>4</v>
      </c>
      <c r="C7" s="8">
        <f>COUNTIFS('Team Rosters'!$C$2:$C$1716,'Roster Grid'!B7,'Team Rosters'!$A$2:$A$1716,"QB") + COUNTIFS('Team Rosters'!$C$2:$C$1716,'Roster Grid'!B7,'Team Rosters'!$A$2:$A$1716,"QB(P)")</f>
        <v>3</v>
      </c>
      <c r="D7" s="8">
        <f>COUNTIFS('Team Rosters'!$C$2:$C$1741,'Roster Grid'!B7,'Team Rosters'!$A$2:$A$1741,"*HB*")</f>
        <v>3</v>
      </c>
      <c r="E7" s="8">
        <f>COUNTIFS('Team Rosters'!$C$2:$C$1741,'Roster Grid'!B7,'Team Rosters'!$A$2:$A$1741,"*FB*")+COUNTIFS('Team Rosters'!$C$2:$C$1741,'Roster Grid'!B7,'Team Rosters'!$A$2:$A$1741,"*BB*")</f>
        <v>4</v>
      </c>
      <c r="F7" s="8">
        <f>(D7+E7)-(COUNTIFS('Team Rosters'!$C$2:$C$1741,'Roster Grid'!B7,'Team Rosters'!$A$2:$A$1741,"*HB FB*"))</f>
        <v>7</v>
      </c>
      <c r="G7" s="8">
        <f>COUNTIFS('Team Rosters'!$C$2:$C$1741,'Roster Grid'!B7,'Team Rosters'!$A$2:$A$1741,"*TE*")</f>
        <v>3</v>
      </c>
      <c r="H7" s="8">
        <f>COUNTIFS('Team Rosters'!$C$2:$C$1741,'Roster Grid'!B7,'Team Rosters'!$A$2:$A$1741,"*WR*")</f>
        <v>5</v>
      </c>
      <c r="I7" s="8">
        <f>COUNTIFS('Team Rosters'!$C$2:$C$1741,'Roster Grid'!B7,'Team Rosters'!$A$2:$A$1741,"*"&amp;"OT"&amp;"*")</f>
        <v>5</v>
      </c>
      <c r="J7" s="8">
        <f>COUNTIFS('Team Rosters'!$C$2:$C$1741,'Roster Grid'!B7,'Team Rosters'!$A$2:$A$1741,"*"&amp;"G"&amp;"*")</f>
        <v>4</v>
      </c>
      <c r="K7" s="8">
        <f>COUNTIFS('Team Rosters'!$C$2:$C$1741,'Roster Grid'!B7,'Team Rosters'!$A$2:$A$1741,"*OC*")</f>
        <v>3</v>
      </c>
      <c r="L7" s="8">
        <f>COUNTIFS('Team Rosters'!$C$2:$C$1741,'Roster Grid'!B7,'Team Rosters'!$A$2:$A$1741,"*@*")</f>
        <v>9</v>
      </c>
      <c r="M7" s="8">
        <f>COUNTIFS('Team Rosters'!$C$2:$C$1741,'Roster Grid'!B7,'Team Rosters'!$A$2:$A$1741,"*"&amp;"DT"&amp;"*")</f>
        <v>5</v>
      </c>
      <c r="N7" s="8">
        <f>COUNTIFS('Team Rosters'!$C$2:$C$1741,'Roster Grid'!B7,'Team Rosters'!$A$2:$A$1741,"*End*")+COUNTIFS('Team Rosters'!$C$2:$C$1741,'Roster Grid'!B7,'Team Rosters'!$A$2:$A$1741,"*LE*")+COUNTIFS('Team Rosters'!$C$2:$C$1741,'Roster Grid'!B7,'Team Rosters'!$A$2:$A$1741,"*RE*")</f>
        <v>5</v>
      </c>
      <c r="O7" s="8">
        <f>COUNTIFS('Team Rosters'!$C$2:$C$1741,'Roster Grid'!B7,'Team Rosters'!$A$2:$A$1741,"*$*")</f>
        <v>7</v>
      </c>
      <c r="P7" s="97">
        <f>COUNTIFS('Team Rosters'!$C$2:$C$1741,'Roster Grid'!B7,'Team Rosters'!$A$2:$A$1741,"*MLB")+COUNTIFS('Team Rosters'!$C$2:$C$1741,'Roster Grid'!B7,'Team Rosters'!$A$2:$A$1741,"*ILB*")+COUNTIFS('Team Rosters'!$C$2:$C$1741,'Roster Grid'!B7,'Team Rosters'!$A$2:$A$1741,"LB")</f>
        <v>4</v>
      </c>
      <c r="Q7" s="8">
        <f>COUNTIFS('Team Rosters'!$C$2:$C$1741,'Roster Grid'!B7,'Team Rosters'!$A$2:$A$1741,"*OLB")+COUNTIFS('Team Rosters'!$C$2:$C$1741,'Roster Grid'!B7,'Team Rosters'!$A$2:$A$1741,"*RLB")+COUNTIFS('Team Rosters'!$C$2:$C$1741,'Roster Grid'!B7,'Team Rosters'!$A$2:$A$1741,"*LLB")+COUNTIFS('Team Rosters'!$C$2:$C$1741,'Roster Grid'!B7,'Team Rosters'!$A$2:$A$1741,"LB")</f>
        <v>5</v>
      </c>
      <c r="R7" s="8">
        <f>COUNTIFS('Team Rosters'!$C$2:$C$1741,'Roster Grid'!B7,'Team Rosters'!$A$2:$A$1741,"*LB*")</f>
        <v>8</v>
      </c>
      <c r="S7" s="8">
        <f>COUNTIFS('Team Rosters'!$C$2:$C$1741,'Roster Grid'!B7,'Team Rosters'!$A$2:$A$1741,"*CB*")+COUNTIFS('Team Rosters'!$C$2:$C$1741,'Roster Grid'!B7,'Team Rosters'!$A$2:$A$1741,"*DB*")</f>
        <v>9</v>
      </c>
      <c r="T7" s="8">
        <f>COUNTIFS('Team Rosters'!$C$2:$C$1741,'Roster Grid'!B7,'Team Rosters'!$A$2:$A$1741,"*S*")+COUNTIFS('Team Rosters'!$C$2:$C$1741,'Roster Grid'!B7,'Team Rosters'!$A$2:$A$1741,"*DB*")</f>
        <v>9</v>
      </c>
      <c r="U7" s="8">
        <f>COUNTIFS('Team Rosters'!$C$2:$C$1741,'Roster Grid'!B7,'Team Rosters'!$A$2:$A$1741,"*^*")</f>
        <v>11</v>
      </c>
      <c r="V7" s="8">
        <f>COUNTIFS('Team Rosters'!$C$2:$C$1741,'Roster Grid'!B7,'Team Rosters'!$A$2:$A$1741,"*Punt*")</f>
        <v>1</v>
      </c>
      <c r="W7" s="8">
        <f>COUNTIFS('Team Rosters'!$C$2:$C$1741,'Roster Grid'!B7,'Team Rosters'!$A$2:$A$1741,"PK")</f>
        <v>1</v>
      </c>
      <c r="X7" s="8">
        <f>COUNTIFS('Team Rosters'!$C$2:$C$1741,'Roster Grid'!B7,'Team Rosters'!$A$2:$A$1741,"*KOR*")</f>
        <v>3</v>
      </c>
      <c r="Y7" s="8">
        <f>COUNTIFS('Team Rosters'!$C$2:$C$1741,'Roster Grid'!B7,'Team Rosters'!$A$2:$A$1741,"*PR*")</f>
        <v>1</v>
      </c>
      <c r="Z7" s="84">
        <f>COUNTIFS('Team Rosters'!$C$2:$C$1741,'Roster Grid'!B7)</f>
        <v>54</v>
      </c>
      <c r="AA7" s="289" t="s">
        <v>10840</v>
      </c>
    </row>
    <row r="8" spans="2:27" ht="18.95" customHeight="1">
      <c r="B8" s="459" t="s">
        <v>11532</v>
      </c>
      <c r="C8" s="8">
        <f>COUNTIFS('Team Rosters'!$C$2:$C$1716,'Roster Grid'!B8,'Team Rosters'!$A$2:$A$1716,"QB") + COUNTIFS('Team Rosters'!$C$2:$C$1716,'Roster Grid'!B8,'Team Rosters'!$A$2:$A$1716,"QB(P)")</f>
        <v>3</v>
      </c>
      <c r="D8" s="8">
        <f>COUNTIFS('Team Rosters'!$C$2:$C$1741,'Roster Grid'!B8,'Team Rosters'!$A$2:$A$1741,"*HB*")</f>
        <v>4</v>
      </c>
      <c r="E8" s="8">
        <f>COUNTIFS('Team Rosters'!$C$2:$C$1741,'Roster Grid'!B8,'Team Rosters'!$A$2:$A$1741,"*FB*")+COUNTIFS('Team Rosters'!$C$2:$C$1741,'Roster Grid'!B8,'Team Rosters'!$A$2:$A$1741,"*BB*")</f>
        <v>2</v>
      </c>
      <c r="F8" s="8">
        <f>(D8+E8)-(COUNTIFS('Team Rosters'!$C$2:$C$1741,'Roster Grid'!B8,'Team Rosters'!$A$2:$A$1741,"*HB FB*"))</f>
        <v>6</v>
      </c>
      <c r="G8" s="8">
        <f>COUNTIFS('Team Rosters'!$C$2:$C$1741,'Roster Grid'!B8,'Team Rosters'!$A$2:$A$1741,"*TE*")</f>
        <v>2</v>
      </c>
      <c r="H8" s="8">
        <f>COUNTIFS('Team Rosters'!$C$2:$C$1741,'Roster Grid'!B8,'Team Rosters'!$A$2:$A$1741,"*WR*")</f>
        <v>9</v>
      </c>
      <c r="I8" s="8">
        <f>COUNTIFS('Team Rosters'!$C$2:$C$1741,'Roster Grid'!B8,'Team Rosters'!$A$2:$A$1741,"*"&amp;"OT"&amp;"*")</f>
        <v>3</v>
      </c>
      <c r="J8" s="8">
        <f>COUNTIFS('Team Rosters'!$C$2:$C$1741,'Roster Grid'!B8,'Team Rosters'!$A$2:$A$1741,"*"&amp;"G"&amp;"*")</f>
        <v>4</v>
      </c>
      <c r="K8" s="8">
        <f>COUNTIFS('Team Rosters'!$C$2:$C$1741,'Roster Grid'!B8,'Team Rosters'!$A$2:$A$1741,"*OC*")</f>
        <v>2</v>
      </c>
      <c r="L8" s="8">
        <f>COUNTIFS('Team Rosters'!$C$2:$C$1741,'Roster Grid'!B8,'Team Rosters'!$A$2:$A$1741,"*@*")</f>
        <v>7</v>
      </c>
      <c r="M8" s="8">
        <f>COUNTIFS('Team Rosters'!$C$2:$C$1741,'Roster Grid'!B8,'Team Rosters'!$A$2:$A$1741,"*"&amp;"DT"&amp;"*")</f>
        <v>5</v>
      </c>
      <c r="N8" s="8">
        <f>COUNTIFS('Team Rosters'!$C$2:$C$1741,'Roster Grid'!B8,'Team Rosters'!$A$2:$A$1741,"*End*")+COUNTIFS('Team Rosters'!$C$2:$C$1741,'Roster Grid'!B8,'Team Rosters'!$A$2:$A$1741,"*LE*")+COUNTIFS('Team Rosters'!$C$2:$C$1741,'Roster Grid'!B8,'Team Rosters'!$A$2:$A$1741,"*RE*")</f>
        <v>8</v>
      </c>
      <c r="O8" s="8">
        <f>COUNTIFS('Team Rosters'!$C$2:$C$1741,'Roster Grid'!B8,'Team Rosters'!$A$2:$A$1741,"*$*")</f>
        <v>10</v>
      </c>
      <c r="P8" s="97">
        <f>COUNTIFS('Team Rosters'!$C$2:$C$1741,'Roster Grid'!B8,'Team Rosters'!$A$2:$A$1741,"*MLB")+COUNTIFS('Team Rosters'!$C$2:$C$1741,'Roster Grid'!B8,'Team Rosters'!$A$2:$A$1741,"*ILB*")+COUNTIFS('Team Rosters'!$C$2:$C$1741,'Roster Grid'!B8,'Team Rosters'!$A$2:$A$1741,"LB")</f>
        <v>6</v>
      </c>
      <c r="Q8" s="8">
        <f>COUNTIFS('Team Rosters'!$C$2:$C$1741,'Roster Grid'!B8,'Team Rosters'!$A$2:$A$1741,"*OLB")+COUNTIFS('Team Rosters'!$C$2:$C$1741,'Roster Grid'!B8,'Team Rosters'!$A$2:$A$1741,"*RLB")+COUNTIFS('Team Rosters'!$C$2:$C$1741,'Roster Grid'!B8,'Team Rosters'!$A$2:$A$1741,"*LLB")+COUNTIFS('Team Rosters'!$C$2:$C$1741,'Roster Grid'!B8,'Team Rosters'!$A$2:$A$1741,"LB")</f>
        <v>6</v>
      </c>
      <c r="R8" s="8">
        <f>COUNTIFS('Team Rosters'!$C$2:$C$1741,'Roster Grid'!B8,'Team Rosters'!$A$2:$A$1741,"*LB*")</f>
        <v>7</v>
      </c>
      <c r="S8" s="8">
        <f>COUNTIFS('Team Rosters'!$C$2:$C$1741,'Roster Grid'!B8,'Team Rosters'!$A$2:$A$1741,"*CB*")+COUNTIFS('Team Rosters'!$C$2:$C$1741,'Roster Grid'!B8,'Team Rosters'!$A$2:$A$1741,"*DB*")</f>
        <v>6</v>
      </c>
      <c r="T8" s="8">
        <f>COUNTIFS('Team Rosters'!$C$2:$C$1741,'Roster Grid'!B8,'Team Rosters'!$A$2:$A$1741,"*S*")+COUNTIFS('Team Rosters'!$C$2:$C$1741,'Roster Grid'!B8,'Team Rosters'!$A$2:$A$1741,"*DB*")</f>
        <v>5</v>
      </c>
      <c r="U8" s="8">
        <f>COUNTIFS('Team Rosters'!$C$2:$C$1741,'Roster Grid'!B8,'Team Rosters'!$A$2:$A$1741,"*^*")</f>
        <v>8</v>
      </c>
      <c r="V8" s="8">
        <f>COUNTIFS('Team Rosters'!$C$2:$C$1741,'Roster Grid'!B8,'Team Rosters'!$A$2:$A$1741,"*Punt*")</f>
        <v>1</v>
      </c>
      <c r="W8" s="8">
        <f>COUNTIFS('Team Rosters'!$C$2:$C$1741,'Roster Grid'!B8,'Team Rosters'!$A$2:$A$1741,"PK")</f>
        <v>1</v>
      </c>
      <c r="X8" s="8">
        <f>COUNTIFS('Team Rosters'!$C$2:$C$1741,'Roster Grid'!B8,'Team Rosters'!$A$2:$A$1741,"*KOR*")</f>
        <v>4</v>
      </c>
      <c r="Y8" s="8">
        <f>COUNTIFS('Team Rosters'!$C$2:$C$1741,'Roster Grid'!B8,'Team Rosters'!$A$2:$A$1741,"*PR*")</f>
        <v>1</v>
      </c>
      <c r="Z8" s="84">
        <f>COUNTIFS('Team Rosters'!$C$2:$C$1741,'Roster Grid'!B8)</f>
        <v>54</v>
      </c>
      <c r="AA8" s="289" t="s">
        <v>10840</v>
      </c>
    </row>
    <row r="9" spans="2:27" ht="18.95" customHeight="1">
      <c r="B9" s="458" t="s">
        <v>7</v>
      </c>
      <c r="C9" s="8">
        <f>COUNTIFS('Team Rosters'!$C$2:$C$1716,'Roster Grid'!B9,'Team Rosters'!$A$2:$A$1716,"QB") + COUNTIFS('Team Rosters'!$C$2:$C$1716,'Roster Grid'!B9,'Team Rosters'!$A$2:$A$1716,"QB(P)")</f>
        <v>3</v>
      </c>
      <c r="D9" s="97">
        <f>COUNTIFS('Team Rosters'!$C$2:$C$1741,'Roster Grid'!B9,'Team Rosters'!$A$2:$A$1741,"*HB*")</f>
        <v>4</v>
      </c>
      <c r="E9" s="97">
        <f>COUNTIFS('Team Rosters'!$C$2:$C$1741,'Roster Grid'!B9,'Team Rosters'!$A$2:$A$1741,"*FB*")+COUNTIFS('Team Rosters'!$C$2:$C$1741,'Roster Grid'!B9,'Team Rosters'!$A$2:$A$1741,"*BB*")</f>
        <v>2</v>
      </c>
      <c r="F9" s="97">
        <f>(D9+E9)-(COUNTIFS('Team Rosters'!$C$2:$C$1741,'Roster Grid'!B9,'Team Rosters'!$A$2:$A$1741,"*HB FB*"))</f>
        <v>6</v>
      </c>
      <c r="G9" s="97">
        <f>COUNTIFS('Team Rosters'!$C$2:$C$1741,'Roster Grid'!B9,'Team Rosters'!$A$2:$A$1741,"*TE*")</f>
        <v>5</v>
      </c>
      <c r="H9" s="97">
        <f>COUNTIFS('Team Rosters'!$C$2:$C$1741,'Roster Grid'!B9,'Team Rosters'!$A$2:$A$1741,"*WR*")</f>
        <v>5</v>
      </c>
      <c r="I9" s="97">
        <f>COUNTIFS('Team Rosters'!$C$2:$C$1741,'Roster Grid'!B9,'Team Rosters'!$A$2:$A$1741,"*"&amp;"OT"&amp;"*")</f>
        <v>3</v>
      </c>
      <c r="J9" s="97">
        <f>COUNTIFS('Team Rosters'!$C$2:$C$1741,'Roster Grid'!B9,'Team Rosters'!$A$2:$A$1741,"*"&amp;"G"&amp;"*")</f>
        <v>3</v>
      </c>
      <c r="K9" s="97">
        <f>COUNTIFS('Team Rosters'!$C$2:$C$1741,'Roster Grid'!B9,'Team Rosters'!$A$2:$A$1741,"*OC*")</f>
        <v>4</v>
      </c>
      <c r="L9" s="97">
        <f>COUNTIFS('Team Rosters'!$C$2:$C$1741,'Roster Grid'!B9,'Team Rosters'!$A$2:$A$1741,"*@*")</f>
        <v>8</v>
      </c>
      <c r="M9" s="97">
        <f>COUNTIFS('Team Rosters'!$C$2:$C$1741,'Roster Grid'!B9,'Team Rosters'!$A$2:$A$1741,"*"&amp;"DT"&amp;"*")</f>
        <v>4</v>
      </c>
      <c r="N9" s="97">
        <f>COUNTIFS('Team Rosters'!$C$2:$C$1741,'Roster Grid'!B9,'Team Rosters'!$A$2:$A$1741,"*End*")+COUNTIFS('Team Rosters'!$C$2:$C$1741,'Roster Grid'!B9,'Team Rosters'!$A$2:$A$1741,"*LE*")+COUNTIFS('Team Rosters'!$C$2:$C$1741,'Roster Grid'!B9,'Team Rosters'!$A$2:$A$1741,"*RE*")</f>
        <v>5</v>
      </c>
      <c r="O9" s="97">
        <f>COUNTIFS('Team Rosters'!$C$2:$C$1741,'Roster Grid'!B9,'Team Rosters'!$A$2:$A$1741,"*$*")</f>
        <v>7</v>
      </c>
      <c r="P9" s="97">
        <f>COUNTIFS('Team Rosters'!$C$2:$C$1741,'Roster Grid'!B9,'Team Rosters'!$A$2:$A$1741,"*MLB")+COUNTIFS('Team Rosters'!$C$2:$C$1741,'Roster Grid'!B9,'Team Rosters'!$A$2:$A$1741,"*ILB*")+COUNTIFS('Team Rosters'!$C$2:$C$1741,'Roster Grid'!B9,'Team Rosters'!$A$2:$A$1741,"LB")</f>
        <v>3</v>
      </c>
      <c r="Q9" s="97">
        <f>COUNTIFS('Team Rosters'!$C$2:$C$1741,'Roster Grid'!B9,'Team Rosters'!$A$2:$A$1741,"*OLB")+COUNTIFS('Team Rosters'!$C$2:$C$1741,'Roster Grid'!B9,'Team Rosters'!$A$2:$A$1741,"*RLB")+COUNTIFS('Team Rosters'!$C$2:$C$1741,'Roster Grid'!B9,'Team Rosters'!$A$2:$A$1741,"*LLB")+COUNTIFS('Team Rosters'!$C$2:$C$1741,'Roster Grid'!B9,'Team Rosters'!$A$2:$A$1741,"LB")</f>
        <v>4</v>
      </c>
      <c r="R9" s="97">
        <f>COUNTIFS('Team Rosters'!$C$2:$C$1741,'Roster Grid'!B9,'Team Rosters'!$A$2:$A$1741,"*LB*")</f>
        <v>7</v>
      </c>
      <c r="S9" s="97">
        <f>COUNTIFS('Team Rosters'!$C$2:$C$1741,'Roster Grid'!B9,'Team Rosters'!$A$2:$A$1741,"*CB*")+COUNTIFS('Team Rosters'!$C$2:$C$1741,'Roster Grid'!B9,'Team Rosters'!$A$2:$A$1741,"*DB*")</f>
        <v>6</v>
      </c>
      <c r="T9" s="97">
        <f>COUNTIFS('Team Rosters'!$C$2:$C$1741,'Roster Grid'!B9,'Team Rosters'!$A$2:$A$1741,"*S*")+COUNTIFS('Team Rosters'!$C$2:$C$1741,'Roster Grid'!B9,'Team Rosters'!$A$2:$A$1741,"*DB*")</f>
        <v>6</v>
      </c>
      <c r="U9" s="97">
        <f>COUNTIFS('Team Rosters'!$C$2:$C$1741,'Roster Grid'!B9,'Team Rosters'!$A$2:$A$1741,"*^*")</f>
        <v>7</v>
      </c>
      <c r="V9" s="97">
        <f>COUNTIFS('Team Rosters'!$C$2:$C$1741,'Roster Grid'!B9,'Team Rosters'!$A$2:$A$1741,"*Punt*")</f>
        <v>1</v>
      </c>
      <c r="W9" s="97">
        <f>COUNTIFS('Team Rosters'!$C$2:$C$1741,'Roster Grid'!B9,'Team Rosters'!$A$2:$A$1741,"PK")</f>
        <v>1</v>
      </c>
      <c r="X9" s="97">
        <f>COUNTIFS('Team Rosters'!$C$2:$C$1741,'Roster Grid'!B9,'Team Rosters'!$A$2:$A$1741,"*KOR*")</f>
        <v>2</v>
      </c>
      <c r="Y9" s="97">
        <f>COUNTIFS('Team Rosters'!$C$2:$C$1741,'Roster Grid'!B9,'Team Rosters'!$A$2:$A$1741,"*PR*")</f>
        <v>2</v>
      </c>
      <c r="Z9" s="84">
        <f>COUNTIFS('Team Rosters'!$C$2:$C$1741,'Roster Grid'!B9)</f>
        <v>54</v>
      </c>
      <c r="AA9" s="289" t="s">
        <v>10840</v>
      </c>
    </row>
    <row r="10" spans="2:27" ht="18.95" customHeight="1">
      <c r="B10" s="457" t="s">
        <v>5</v>
      </c>
      <c r="C10" s="8">
        <f>COUNTIFS('Team Rosters'!$C$2:$C$1716,'Roster Grid'!B10,'Team Rosters'!$A$2:$A$1716,"QB") + COUNTIFS('Team Rosters'!$C$2:$C$1716,'Roster Grid'!B10,'Team Rosters'!$A$2:$A$1716,"QB(P)")</f>
        <v>3</v>
      </c>
      <c r="D10" s="97">
        <f>COUNTIFS('Team Rosters'!$C$2:$C$1741,'Roster Grid'!B10,'Team Rosters'!$A$2:$A$1741,"*HB*")</f>
        <v>5</v>
      </c>
      <c r="E10" s="97">
        <f>COUNTIFS('Team Rosters'!$C$2:$C$1741,'Roster Grid'!B10,'Team Rosters'!$A$2:$A$1741,"*FB*")+COUNTIFS('Team Rosters'!$C$2:$C$1741,'Roster Grid'!B10,'Team Rosters'!$A$2:$A$1741,"*BB*")</f>
        <v>3</v>
      </c>
      <c r="F10" s="97">
        <f>(D10+E10)-(COUNTIFS('Team Rosters'!$C$2:$C$1741,'Roster Grid'!B10,'Team Rosters'!$A$2:$A$1741,"*HB FB*"))</f>
        <v>8</v>
      </c>
      <c r="G10" s="97">
        <f>COUNTIFS('Team Rosters'!$C$2:$C$1741,'Roster Grid'!B10,'Team Rosters'!$A$2:$A$1741,"*TE*")</f>
        <v>6</v>
      </c>
      <c r="H10" s="97">
        <f>COUNTIFS('Team Rosters'!$C$2:$C$1741,'Roster Grid'!B10,'Team Rosters'!$A$2:$A$1741,"*WR*")</f>
        <v>5</v>
      </c>
      <c r="I10" s="97">
        <f>COUNTIFS('Team Rosters'!$C$2:$C$1741,'Roster Grid'!B10,'Team Rosters'!$A$2:$A$1741,"*"&amp;"OT"&amp;"*")</f>
        <v>4</v>
      </c>
      <c r="J10" s="97">
        <f>COUNTIFS('Team Rosters'!$C$2:$C$1741,'Roster Grid'!B10,'Team Rosters'!$A$2:$A$1741,"*"&amp;"G"&amp;"*")</f>
        <v>3</v>
      </c>
      <c r="K10" s="97">
        <f>COUNTIFS('Team Rosters'!$C$2:$C$1741,'Roster Grid'!B10,'Team Rosters'!$A$2:$A$1741,"*OC*")</f>
        <v>2</v>
      </c>
      <c r="L10" s="97">
        <f>COUNTIFS('Team Rosters'!$C$2:$C$1741,'Roster Grid'!B10,'Team Rosters'!$A$2:$A$1741,"*@*")</f>
        <v>8</v>
      </c>
      <c r="M10" s="97">
        <f>COUNTIFS('Team Rosters'!$C$2:$C$1741,'Roster Grid'!B10,'Team Rosters'!$A$2:$A$1741,"*"&amp;"DT"&amp;"*")</f>
        <v>4</v>
      </c>
      <c r="N10" s="97">
        <f>COUNTIFS('Team Rosters'!$C$2:$C$1741,'Roster Grid'!B10,'Team Rosters'!$A$2:$A$1741,"*End*")+COUNTIFS('Team Rosters'!$C$2:$C$1741,'Roster Grid'!B10,'Team Rosters'!$A$2:$A$1741,"*LE*")+COUNTIFS('Team Rosters'!$C$2:$C$1741,'Roster Grid'!B10,'Team Rosters'!$A$2:$A$1741,"*RE*")</f>
        <v>4</v>
      </c>
      <c r="O10" s="97">
        <f>COUNTIFS('Team Rosters'!$C$2:$C$1741,'Roster Grid'!B10,'Team Rosters'!$A$2:$A$1741,"*$*")</f>
        <v>7</v>
      </c>
      <c r="P10" s="97">
        <f>COUNTIFS('Team Rosters'!$C$2:$C$1741,'Roster Grid'!B10,'Team Rosters'!$A$2:$A$1741,"*MLB")+COUNTIFS('Team Rosters'!$C$2:$C$1741,'Roster Grid'!B10,'Team Rosters'!$A$2:$A$1741,"*ILB*")+COUNTIFS('Team Rosters'!$C$2:$C$1741,'Roster Grid'!B10,'Team Rosters'!$A$2:$A$1741,"LB")</f>
        <v>7</v>
      </c>
      <c r="Q10" s="97">
        <f>COUNTIFS('Team Rosters'!$C$2:$C$1741,'Roster Grid'!B10,'Team Rosters'!$A$2:$A$1741,"*OLB")+COUNTIFS('Team Rosters'!$C$2:$C$1741,'Roster Grid'!B10,'Team Rosters'!$A$2:$A$1741,"*RLB")+COUNTIFS('Team Rosters'!$C$2:$C$1741,'Roster Grid'!B10,'Team Rosters'!$A$2:$A$1741,"*LLB")+COUNTIFS('Team Rosters'!$C$2:$C$1741,'Roster Grid'!B10,'Team Rosters'!$A$2:$A$1741,"LB")</f>
        <v>6</v>
      </c>
      <c r="R10" s="97">
        <f>COUNTIFS('Team Rosters'!$C$2:$C$1741,'Roster Grid'!B10,'Team Rosters'!$A$2:$A$1741,"*LB*")</f>
        <v>10</v>
      </c>
      <c r="S10" s="97">
        <f>COUNTIFS('Team Rosters'!$C$2:$C$1741,'Roster Grid'!B10,'Team Rosters'!$A$2:$A$1741,"*CB*")+COUNTIFS('Team Rosters'!$C$2:$C$1741,'Roster Grid'!B10,'Team Rosters'!$A$2:$A$1741,"*DB*")</f>
        <v>5</v>
      </c>
      <c r="T10" s="97">
        <f>COUNTIFS('Team Rosters'!$C$2:$C$1741,'Roster Grid'!B10,'Team Rosters'!$A$2:$A$1741,"*S*")+COUNTIFS('Team Rosters'!$C$2:$C$1741,'Roster Grid'!B10,'Team Rosters'!$A$2:$A$1741,"*DB*")</f>
        <v>5</v>
      </c>
      <c r="U10" s="97">
        <f>COUNTIFS('Team Rosters'!$C$2:$C$1741,'Roster Grid'!B10,'Team Rosters'!$A$2:$A$1741,"*^*")</f>
        <v>8</v>
      </c>
      <c r="V10" s="97">
        <f>COUNTIFS('Team Rosters'!$C$2:$C$1741,'Roster Grid'!B10,'Team Rosters'!$A$2:$A$1741,"*Punt*")</f>
        <v>1</v>
      </c>
      <c r="W10" s="97">
        <f>COUNTIFS('Team Rosters'!$C$2:$C$1741,'Roster Grid'!B10,'Team Rosters'!$A$2:$A$1741,"PK")</f>
        <v>1</v>
      </c>
      <c r="X10" s="97">
        <f>COUNTIFS('Team Rosters'!$C$2:$C$1741,'Roster Grid'!B10,'Team Rosters'!$A$2:$A$1741,"*KOR*")</f>
        <v>4</v>
      </c>
      <c r="Y10" s="97">
        <f>COUNTIFS('Team Rosters'!$C$2:$C$1741,'Roster Grid'!B10,'Team Rosters'!$A$2:$A$1741,"*PR*")</f>
        <v>1</v>
      </c>
      <c r="Z10" s="84">
        <f>COUNTIFS('Team Rosters'!$C$2:$C$1741,'Roster Grid'!B10)</f>
        <v>54</v>
      </c>
      <c r="AA10" s="289" t="s">
        <v>10840</v>
      </c>
    </row>
    <row r="11" spans="2:27" ht="18.95" customHeight="1">
      <c r="B11" s="458" t="s">
        <v>6849</v>
      </c>
      <c r="C11" s="8">
        <f>COUNTIFS('Team Rosters'!$C$2:$C$1716,'Roster Grid'!B11,'Team Rosters'!$A$2:$A$1716,"QB") + COUNTIFS('Team Rosters'!$C$2:$C$1716,'Roster Grid'!B11,'Team Rosters'!$A$2:$A$1716,"QB(P)")</f>
        <v>3</v>
      </c>
      <c r="D11" s="8">
        <f>COUNTIFS('Team Rosters'!$C$2:$C$1741,'Roster Grid'!B11,'Team Rosters'!$A$2:$A$1741,"*HB*")</f>
        <v>4</v>
      </c>
      <c r="E11" s="8">
        <f>COUNTIFS('Team Rosters'!$C$2:$C$1741,'Roster Grid'!B11,'Team Rosters'!$A$2:$A$1741,"*FB*")+COUNTIFS('Team Rosters'!$C$2:$C$1741,'Roster Grid'!B11,'Team Rosters'!$A$2:$A$1741,"*BB*")</f>
        <v>2</v>
      </c>
      <c r="F11" s="8">
        <f>(D11+E11)-(COUNTIFS('Team Rosters'!$C$2:$C$1741,'Roster Grid'!B11,'Team Rosters'!$A$2:$A$1741,"*HB FB*"))</f>
        <v>6</v>
      </c>
      <c r="G11" s="8">
        <f>COUNTIFS('Team Rosters'!$C$2:$C$1741,'Roster Grid'!B11,'Team Rosters'!$A$2:$A$1741,"*TE*")</f>
        <v>4</v>
      </c>
      <c r="H11" s="8">
        <f>COUNTIFS('Team Rosters'!$C$2:$C$1741,'Roster Grid'!B11,'Team Rosters'!$A$2:$A$1741,"*WR*")</f>
        <v>5</v>
      </c>
      <c r="I11" s="8">
        <f>COUNTIFS('Team Rosters'!$C$2:$C$1741,'Roster Grid'!B11,'Team Rosters'!$A$2:$A$1741,"*"&amp;"OT"&amp;"*")</f>
        <v>5</v>
      </c>
      <c r="J11" s="8">
        <f>COUNTIFS('Team Rosters'!$C$2:$C$1741,'Roster Grid'!B11,'Team Rosters'!$A$2:$A$1741,"*"&amp;"G"&amp;"*")</f>
        <v>7</v>
      </c>
      <c r="K11" s="8">
        <f>COUNTIFS('Team Rosters'!$C$2:$C$1741,'Roster Grid'!B11,'Team Rosters'!$A$2:$A$1741,"*OC*")</f>
        <v>3</v>
      </c>
      <c r="L11" s="8">
        <f>COUNTIFS('Team Rosters'!$C$2:$C$1741,'Roster Grid'!B11,'Team Rosters'!$A$2:$A$1741,"*@*")</f>
        <v>13</v>
      </c>
      <c r="M11" s="8">
        <f>COUNTIFS('Team Rosters'!$C$2:$C$1741,'Roster Grid'!B11,'Team Rosters'!$A$2:$A$1741,"*"&amp;"DT"&amp;"*")</f>
        <v>4</v>
      </c>
      <c r="N11" s="8">
        <f>COUNTIFS('Team Rosters'!$C$2:$C$1741,'Roster Grid'!B11,'Team Rosters'!$A$2:$A$1741,"*End*")+COUNTIFS('Team Rosters'!$C$2:$C$1741,'Roster Grid'!B11,'Team Rosters'!$A$2:$A$1741,"*LE*")+COUNTIFS('Team Rosters'!$C$2:$C$1741,'Roster Grid'!B11,'Team Rosters'!$A$2:$A$1741,"*RE*")</f>
        <v>4</v>
      </c>
      <c r="O11" s="8">
        <f>COUNTIFS('Team Rosters'!$C$2:$C$1741,'Roster Grid'!B11,'Team Rosters'!$A$2:$A$1741,"*$*")</f>
        <v>7</v>
      </c>
      <c r="P11" s="97">
        <f>COUNTIFS('Team Rosters'!$C$2:$C$1741,'Roster Grid'!B11,'Team Rosters'!$A$2:$A$1741,"*MLB")+COUNTIFS('Team Rosters'!$C$2:$C$1741,'Roster Grid'!B11,'Team Rosters'!$A$2:$A$1741,"*ILB*")+COUNTIFS('Team Rosters'!$C$2:$C$1741,'Roster Grid'!B11,'Team Rosters'!$A$2:$A$1741,"LB")</f>
        <v>4</v>
      </c>
      <c r="Q11" s="8">
        <f>COUNTIFS('Team Rosters'!$C$2:$C$1741,'Roster Grid'!B11,'Team Rosters'!$A$2:$A$1741,"*OLB")+COUNTIFS('Team Rosters'!$C$2:$C$1741,'Roster Grid'!B11,'Team Rosters'!$A$2:$A$1741,"*RLB")+COUNTIFS('Team Rosters'!$C$2:$C$1741,'Roster Grid'!B11,'Team Rosters'!$A$2:$A$1741,"*LLB")+COUNTIFS('Team Rosters'!$C$2:$C$1741,'Roster Grid'!B11,'Team Rosters'!$A$2:$A$1741,"LB")</f>
        <v>5</v>
      </c>
      <c r="R11" s="8">
        <f>COUNTIFS('Team Rosters'!$C$2:$C$1741,'Roster Grid'!B11,'Team Rosters'!$A$2:$A$1741,"*LB*")</f>
        <v>9</v>
      </c>
      <c r="S11" s="8">
        <f>COUNTIFS('Team Rosters'!$C$2:$C$1741,'Roster Grid'!B11,'Team Rosters'!$A$2:$A$1741,"*CB*")+COUNTIFS('Team Rosters'!$C$2:$C$1741,'Roster Grid'!B11,'Team Rosters'!$A$2:$A$1741,"*DB*")</f>
        <v>6</v>
      </c>
      <c r="T11" s="8">
        <f>COUNTIFS('Team Rosters'!$C$2:$C$1741,'Roster Grid'!B11,'Team Rosters'!$A$2:$A$1741,"*S*")+COUNTIFS('Team Rosters'!$C$2:$C$1741,'Roster Grid'!B11,'Team Rosters'!$A$2:$A$1741,"*DB*")</f>
        <v>5</v>
      </c>
      <c r="U11" s="8">
        <f>COUNTIFS('Team Rosters'!$C$2:$C$1741,'Roster Grid'!B11,'Team Rosters'!$A$2:$A$1741,"*^*")</f>
        <v>9</v>
      </c>
      <c r="V11" s="8">
        <f>COUNTIFS('Team Rosters'!$C$2:$C$1741,'Roster Grid'!B11,'Team Rosters'!$A$2:$A$1741,"*Punt*")</f>
        <v>1</v>
      </c>
      <c r="W11" s="8">
        <f>COUNTIFS('Team Rosters'!$C$2:$C$1741,'Roster Grid'!B11,'Team Rosters'!$A$2:$A$1741,"PK")</f>
        <v>1</v>
      </c>
      <c r="X11" s="8">
        <f>COUNTIFS('Team Rosters'!$C$2:$C$1741,'Roster Grid'!B11,'Team Rosters'!$A$2:$A$1741,"*KOR*")</f>
        <v>2</v>
      </c>
      <c r="Y11" s="8">
        <f>COUNTIFS('Team Rosters'!$C$2:$C$1741,'Roster Grid'!B11,'Team Rosters'!$A$2:$A$1741,"*PR*")</f>
        <v>1</v>
      </c>
      <c r="Z11" s="84">
        <f>COUNTIFS('Team Rosters'!$C$2:$C$1741,'Roster Grid'!B11)</f>
        <v>54</v>
      </c>
      <c r="AA11" s="289" t="s">
        <v>10840</v>
      </c>
    </row>
    <row r="12" spans="2:27" ht="18.95" customHeight="1">
      <c r="B12" s="457" t="s">
        <v>6859</v>
      </c>
      <c r="C12" s="8">
        <f>COUNTIFS('Team Rosters'!$C$2:$C$1716,'Roster Grid'!B12,'Team Rosters'!$A$2:$A$1716,"QB") + COUNTIFS('Team Rosters'!$C$2:$C$1716,'Roster Grid'!B12,'Team Rosters'!$A$2:$A$1716,"QB(P)")</f>
        <v>3</v>
      </c>
      <c r="D12" s="97">
        <f>COUNTIFS('Team Rosters'!$C$2:$C$1741,'Roster Grid'!B12,'Team Rosters'!$A$2:$A$1741,"*HB*")</f>
        <v>3</v>
      </c>
      <c r="E12" s="97">
        <f>COUNTIFS('Team Rosters'!$C$2:$C$1741,'Roster Grid'!B12,'Team Rosters'!$A$2:$A$1741,"*FB*")+COUNTIFS('Team Rosters'!$C$2:$C$1741,'Roster Grid'!B12,'Team Rosters'!$A$2:$A$1741,"*BB*")</f>
        <v>2</v>
      </c>
      <c r="F12" s="97">
        <f>(D12+E12)-(COUNTIFS('Team Rosters'!$C$2:$C$1741,'Roster Grid'!B12,'Team Rosters'!$A$2:$A$1741,"*HB FB*"))</f>
        <v>5</v>
      </c>
      <c r="G12" s="97">
        <f>COUNTIFS('Team Rosters'!$C$2:$C$1741,'Roster Grid'!B12,'Team Rosters'!$A$2:$A$1741,"*TE*")</f>
        <v>4</v>
      </c>
      <c r="H12" s="97">
        <f>COUNTIFS('Team Rosters'!$C$2:$C$1741,'Roster Grid'!B12,'Team Rosters'!$A$2:$A$1741,"*WR*")</f>
        <v>6</v>
      </c>
      <c r="I12" s="97">
        <f>COUNTIFS('Team Rosters'!$C$2:$C$1741,'Roster Grid'!B12,'Team Rosters'!$A$2:$A$1741,"*"&amp;"OT"&amp;"*")</f>
        <v>5</v>
      </c>
      <c r="J12" s="97">
        <f>COUNTIFS('Team Rosters'!$C$2:$C$1741,'Roster Grid'!B12,'Team Rosters'!$A$2:$A$1741,"*"&amp;"G"&amp;"*")</f>
        <v>3</v>
      </c>
      <c r="K12" s="97">
        <f>COUNTIFS('Team Rosters'!$C$2:$C$1741,'Roster Grid'!B12,'Team Rosters'!$A$2:$A$1741,"*OC*")</f>
        <v>2</v>
      </c>
      <c r="L12" s="97">
        <f>COUNTIFS('Team Rosters'!$C$2:$C$1741,'Roster Grid'!B12,'Team Rosters'!$A$2:$A$1741,"*@*")</f>
        <v>9</v>
      </c>
      <c r="M12" s="97">
        <f>COUNTIFS('Team Rosters'!$C$2:$C$1741,'Roster Grid'!B12,'Team Rosters'!$A$2:$A$1741,"*"&amp;"DT"&amp;"*")</f>
        <v>7</v>
      </c>
      <c r="N12" s="97">
        <f>COUNTIFS('Team Rosters'!$C$2:$C$1741,'Roster Grid'!B12,'Team Rosters'!$A$2:$A$1741,"*End*")+COUNTIFS('Team Rosters'!$C$2:$C$1741,'Roster Grid'!B12,'Team Rosters'!$A$2:$A$1741,"*LE*")+COUNTIFS('Team Rosters'!$C$2:$C$1741,'Roster Grid'!B12,'Team Rosters'!$A$2:$A$1741,"*RE*")</f>
        <v>5</v>
      </c>
      <c r="O12" s="97">
        <f>COUNTIFS('Team Rosters'!$C$2:$C$1741,'Roster Grid'!B12,'Team Rosters'!$A$2:$A$1741,"*$*")</f>
        <v>9</v>
      </c>
      <c r="P12" s="97">
        <f>COUNTIFS('Team Rosters'!$C$2:$C$1741,'Roster Grid'!B12,'Team Rosters'!$A$2:$A$1741,"*MLB")+COUNTIFS('Team Rosters'!$C$2:$C$1741,'Roster Grid'!B12,'Team Rosters'!$A$2:$A$1741,"*ILB*")+COUNTIFS('Team Rosters'!$C$2:$C$1741,'Roster Grid'!B12,'Team Rosters'!$A$2:$A$1741,"LB")</f>
        <v>3</v>
      </c>
      <c r="Q12" s="97">
        <f>COUNTIFS('Team Rosters'!$C$2:$C$1741,'Roster Grid'!B12,'Team Rosters'!$A$2:$A$1741,"*OLB")+COUNTIFS('Team Rosters'!$C$2:$C$1741,'Roster Grid'!B12,'Team Rosters'!$A$2:$A$1741,"*RLB")+COUNTIFS('Team Rosters'!$C$2:$C$1741,'Roster Grid'!B12,'Team Rosters'!$A$2:$A$1741,"*LLB")+COUNTIFS('Team Rosters'!$C$2:$C$1741,'Roster Grid'!B12,'Team Rosters'!$A$2:$A$1741,"LB")</f>
        <v>7</v>
      </c>
      <c r="R12" s="97">
        <f>COUNTIFS('Team Rosters'!$C$2:$C$1741,'Roster Grid'!B12,'Team Rosters'!$A$2:$A$1741,"*LB*")</f>
        <v>9</v>
      </c>
      <c r="S12" s="97">
        <f>COUNTIFS('Team Rosters'!$C$2:$C$1741,'Roster Grid'!B12,'Team Rosters'!$A$2:$A$1741,"*CB*")+COUNTIFS('Team Rosters'!$C$2:$C$1741,'Roster Grid'!B12,'Team Rosters'!$A$2:$A$1741,"*DB*")</f>
        <v>7</v>
      </c>
      <c r="T12" s="97">
        <f>COUNTIFS('Team Rosters'!$C$2:$C$1741,'Roster Grid'!B12,'Team Rosters'!$A$2:$A$1741,"*S*")+COUNTIFS('Team Rosters'!$C$2:$C$1741,'Roster Grid'!B12,'Team Rosters'!$A$2:$A$1741,"*DB*")</f>
        <v>4</v>
      </c>
      <c r="U12" s="97">
        <f>COUNTIFS('Team Rosters'!$C$2:$C$1741,'Roster Grid'!B12,'Team Rosters'!$A$2:$A$1741,"*^*")</f>
        <v>8</v>
      </c>
      <c r="V12" s="97">
        <f>COUNTIFS('Team Rosters'!$C$2:$C$1741,'Roster Grid'!B12,'Team Rosters'!$A$2:$A$1741,"*Punt*")</f>
        <v>1</v>
      </c>
      <c r="W12" s="97">
        <f>COUNTIFS('Team Rosters'!$C$2:$C$1741,'Roster Grid'!B12,'Team Rosters'!$A$2:$A$1741,"PK")</f>
        <v>1</v>
      </c>
      <c r="X12" s="97">
        <f>COUNTIFS('Team Rosters'!$C$2:$C$1741,'Roster Grid'!B12,'Team Rosters'!$A$2:$A$1741,"*KOR*")</f>
        <v>2</v>
      </c>
      <c r="Y12" s="97">
        <f>COUNTIFS('Team Rosters'!$C$2:$C$1741,'Roster Grid'!B12,'Team Rosters'!$A$2:$A$1741,"*PR*")</f>
        <v>3</v>
      </c>
      <c r="Z12" s="84">
        <f>COUNTIFS('Team Rosters'!$C$2:$C$1741,'Roster Grid'!B12)</f>
        <v>53</v>
      </c>
      <c r="AA12" s="289" t="s">
        <v>10840</v>
      </c>
    </row>
    <row r="13" spans="2:27" ht="18.95" customHeight="1">
      <c r="B13" s="458" t="s">
        <v>8248</v>
      </c>
      <c r="C13" s="8">
        <f>COUNTIFS('Team Rosters'!$C$2:$C$1716,'Roster Grid'!B13,'Team Rosters'!$A$2:$A$1716,"QB") + COUNTIFS('Team Rosters'!$C$2:$C$1716,'Roster Grid'!B13,'Team Rosters'!$A$2:$A$1716,"QB(P)")</f>
        <v>2</v>
      </c>
      <c r="D13" s="97">
        <f>COUNTIFS('Team Rosters'!$C$2:$C$1741,'Roster Grid'!B13,'Team Rosters'!$A$2:$A$1741,"*HB*")</f>
        <v>4</v>
      </c>
      <c r="E13" s="97">
        <f>COUNTIFS('Team Rosters'!$C$2:$C$1741,'Roster Grid'!B13,'Team Rosters'!$A$2:$A$1741,"*FB*")+COUNTIFS('Team Rosters'!$C$2:$C$1741,'Roster Grid'!B13,'Team Rosters'!$A$2:$A$1741,"*BB*")</f>
        <v>2</v>
      </c>
      <c r="F13" s="97">
        <f>(D13+E13)-(COUNTIFS('Team Rosters'!$C$2:$C$1741,'Roster Grid'!B13,'Team Rosters'!$A$2:$A$1741,"*HB FB*"))</f>
        <v>6</v>
      </c>
      <c r="G13" s="97">
        <f>COUNTIFS('Team Rosters'!$C$2:$C$1741,'Roster Grid'!B13,'Team Rosters'!$A$2:$A$1741,"*TE*")</f>
        <v>4</v>
      </c>
      <c r="H13" s="97">
        <f>COUNTIFS('Team Rosters'!$C$2:$C$1741,'Roster Grid'!B13,'Team Rosters'!$A$2:$A$1741,"*WR*")</f>
        <v>5</v>
      </c>
      <c r="I13" s="97">
        <f>COUNTIFS('Team Rosters'!$C$2:$C$1741,'Roster Grid'!B13,'Team Rosters'!$A$2:$A$1741,"*"&amp;"OT"&amp;"*")</f>
        <v>3</v>
      </c>
      <c r="J13" s="97">
        <f>COUNTIFS('Team Rosters'!$C$2:$C$1741,'Roster Grid'!B13,'Team Rosters'!$A$2:$A$1741,"*"&amp;"G"&amp;"*")</f>
        <v>4</v>
      </c>
      <c r="K13" s="97">
        <f>COUNTIFS('Team Rosters'!$C$2:$C$1741,'Roster Grid'!B13,'Team Rosters'!$A$2:$A$1741,"*OC*")</f>
        <v>2</v>
      </c>
      <c r="L13" s="97">
        <f>COUNTIFS('Team Rosters'!$C$2:$C$1741,'Roster Grid'!B13,'Team Rosters'!$A$2:$A$1741,"*@*")</f>
        <v>8</v>
      </c>
      <c r="M13" s="97">
        <f>COUNTIFS('Team Rosters'!$C$2:$C$1741,'Roster Grid'!B13,'Team Rosters'!$A$2:$A$1741,"*"&amp;"DT"&amp;"*")</f>
        <v>4</v>
      </c>
      <c r="N13" s="97">
        <f>COUNTIFS('Team Rosters'!$C$2:$C$1741,'Roster Grid'!B13,'Team Rosters'!$A$2:$A$1741,"*End*")+COUNTIFS('Team Rosters'!$C$2:$C$1741,'Roster Grid'!B13,'Team Rosters'!$A$2:$A$1741,"*LE*")+COUNTIFS('Team Rosters'!$C$2:$C$1741,'Roster Grid'!B13,'Team Rosters'!$A$2:$A$1741,"*RE*")</f>
        <v>7</v>
      </c>
      <c r="O13" s="97">
        <f>COUNTIFS('Team Rosters'!$C$2:$C$1741,'Roster Grid'!B13,'Team Rosters'!$A$2:$A$1741,"*$*")</f>
        <v>11</v>
      </c>
      <c r="P13" s="97">
        <f>COUNTIFS('Team Rosters'!$C$2:$C$1741,'Roster Grid'!B13,'Team Rosters'!$A$2:$A$1741,"*MLB")+COUNTIFS('Team Rosters'!$C$2:$C$1741,'Roster Grid'!B13,'Team Rosters'!$A$2:$A$1741,"*ILB*")+COUNTIFS('Team Rosters'!$C$2:$C$1741,'Roster Grid'!B13,'Team Rosters'!$A$2:$A$1741,"LB")</f>
        <v>4</v>
      </c>
      <c r="Q13" s="97">
        <v>4</v>
      </c>
      <c r="R13" s="97">
        <f>COUNTIFS('Team Rosters'!$C$2:$C$1741,'Roster Grid'!B13,'Team Rosters'!$A$2:$A$1741,"*LB*")</f>
        <v>7</v>
      </c>
      <c r="S13" s="97">
        <f>COUNTIFS('Team Rosters'!$C$2:$C$1741,'Roster Grid'!B13,'Team Rosters'!$A$2:$A$1741,"*CB*")+COUNTIFS('Team Rosters'!$C$2:$C$1741,'Roster Grid'!B13,'Team Rosters'!$A$2:$A$1741,"*DB*")</f>
        <v>4</v>
      </c>
      <c r="T13" s="97">
        <f>COUNTIFS('Team Rosters'!$C$2:$C$1741,'Roster Grid'!B13,'Team Rosters'!$A$2:$A$1741,"*S*")+COUNTIFS('Team Rosters'!$C$2:$C$1741,'Roster Grid'!B13,'Team Rosters'!$A$2:$A$1741,"*DB*")</f>
        <v>4</v>
      </c>
      <c r="U13" s="97">
        <f>COUNTIFS('Team Rosters'!$C$2:$C$1741,'Roster Grid'!B13,'Team Rosters'!$A$2:$A$1741,"*^*")</f>
        <v>7</v>
      </c>
      <c r="V13" s="97">
        <f>COUNTIFS('Team Rosters'!$C$2:$C$1741,'Roster Grid'!B13,'Team Rosters'!$A$2:$A$1741,"*Punt*")</f>
        <v>1</v>
      </c>
      <c r="W13" s="97">
        <f>COUNTIFS('Team Rosters'!$C$2:$C$1741,'Roster Grid'!B13,'Team Rosters'!$A$2:$A$1741,"PK")</f>
        <v>1</v>
      </c>
      <c r="X13" s="97">
        <f>COUNTIFS('Team Rosters'!$C$2:$C$1741,'Roster Grid'!B13,'Team Rosters'!$A$2:$A$1741,"*KOR*")</f>
        <v>1</v>
      </c>
      <c r="Y13" s="97">
        <f>COUNTIFS('Team Rosters'!$C$2:$C$1741,'Roster Grid'!B13,'Team Rosters'!$A$2:$A$1741,"*PR*")</f>
        <v>2</v>
      </c>
      <c r="Z13" s="84">
        <f>COUNTIFS('Team Rosters'!$C$2:$C$1741,'Roster Grid'!B13)</f>
        <v>54</v>
      </c>
      <c r="AA13" s="289" t="s">
        <v>10840</v>
      </c>
    </row>
    <row r="14" spans="2:27" ht="18.95" customHeight="1">
      <c r="B14" s="457" t="s">
        <v>3</v>
      </c>
      <c r="C14" s="8">
        <f>COUNTIFS('Team Rosters'!$C$2:$C$1716,'Roster Grid'!B14,'Team Rosters'!$A$2:$A$1716,"QB") + COUNTIFS('Team Rosters'!$C$2:$C$1716,'Roster Grid'!B14,'Team Rosters'!$A$2:$A$1716,"QB(P)")</f>
        <v>3</v>
      </c>
      <c r="D14" s="8">
        <f>COUNTIFS('Team Rosters'!$C$2:$C$1741,'Roster Grid'!B14,'Team Rosters'!$A$2:$A$1741,"*HB*")</f>
        <v>4</v>
      </c>
      <c r="E14" s="8">
        <f>COUNTIFS('Team Rosters'!$C$2:$C$1741,'Roster Grid'!B14,'Team Rosters'!$A$2:$A$1741,"*FB*")+COUNTIFS('Team Rosters'!$C$2:$C$1741,'Roster Grid'!B14,'Team Rosters'!$A$2:$A$1741,"*BB*")</f>
        <v>2</v>
      </c>
      <c r="F14" s="8">
        <f>(D14+E14)-(COUNTIFS('Team Rosters'!$C$2:$C$1741,'Roster Grid'!B14,'Team Rosters'!$A$2:$A$1741,"*HB FB*"))</f>
        <v>6</v>
      </c>
      <c r="G14" s="8">
        <f>COUNTIFS('Team Rosters'!$C$2:$C$1741,'Roster Grid'!B14,'Team Rosters'!$A$2:$A$1741,"*TE*")</f>
        <v>4</v>
      </c>
      <c r="H14" s="8">
        <f>COUNTIFS('Team Rosters'!$C$2:$C$1741,'Roster Grid'!B14,'Team Rosters'!$A$2:$A$1741,"*WR*")</f>
        <v>5</v>
      </c>
      <c r="I14" s="8">
        <f>COUNTIFS('Team Rosters'!$C$2:$C$1741,'Roster Grid'!B14,'Team Rosters'!$A$2:$A$1741,"*"&amp;"OT"&amp;"*")</f>
        <v>5</v>
      </c>
      <c r="J14" s="8">
        <f>COUNTIFS('Team Rosters'!$C$2:$C$1741,'Roster Grid'!B14,'Team Rosters'!$A$2:$A$1741,"*"&amp;"G"&amp;"*")</f>
        <v>4</v>
      </c>
      <c r="K14" s="8">
        <f>COUNTIFS('Team Rosters'!$C$2:$C$1741,'Roster Grid'!B14,'Team Rosters'!$A$2:$A$1741,"*OC*")</f>
        <v>2</v>
      </c>
      <c r="L14" s="8">
        <f>COUNTIFS('Team Rosters'!$C$2:$C$1741,'Roster Grid'!B14,'Team Rosters'!$A$2:$A$1741,"*@*")</f>
        <v>10</v>
      </c>
      <c r="M14" s="8">
        <f>COUNTIFS('Team Rosters'!$C$2:$C$1741,'Roster Grid'!B14,'Team Rosters'!$A$2:$A$1741,"*"&amp;"DT"&amp;"*")</f>
        <v>4</v>
      </c>
      <c r="N14" s="8">
        <f>COUNTIFS('Team Rosters'!$C$2:$C$1741,'Roster Grid'!B14,'Team Rosters'!$A$2:$A$1741,"*End*")+COUNTIFS('Team Rosters'!$C$2:$C$1741,'Roster Grid'!B14,'Team Rosters'!$A$2:$A$1741,"*LE*")+COUNTIFS('Team Rosters'!$C$2:$C$1741,'Roster Grid'!B14,'Team Rosters'!$A$2:$A$1741,"*RE*")</f>
        <v>5</v>
      </c>
      <c r="O14" s="8">
        <f>COUNTIFS('Team Rosters'!$C$2:$C$1741,'Roster Grid'!B14,'Team Rosters'!$A$2:$A$1741,"*$*")</f>
        <v>8</v>
      </c>
      <c r="P14" s="97">
        <f>COUNTIFS('Team Rosters'!$C$2:$C$1741,'Roster Grid'!B14,'Team Rosters'!$A$2:$A$1741,"*MLB")+COUNTIFS('Team Rosters'!$C$2:$C$1741,'Roster Grid'!B14,'Team Rosters'!$A$2:$A$1741,"*ILB*")+COUNTIFS('Team Rosters'!$C$2:$C$1741,'Roster Grid'!B14,'Team Rosters'!$A$2:$A$1741,"LB")</f>
        <v>4</v>
      </c>
      <c r="Q14" s="8">
        <f>COUNTIFS('Team Rosters'!$C$2:$C$1741,'Roster Grid'!B14,'Team Rosters'!$A$2:$A$1741,"*OLB")+COUNTIFS('Team Rosters'!$C$2:$C$1741,'Roster Grid'!B14,'Team Rosters'!$A$2:$A$1741,"*RLB")+COUNTIFS('Team Rosters'!$C$2:$C$1741,'Roster Grid'!B14,'Team Rosters'!$A$2:$A$1741,"*LLB")+COUNTIFS('Team Rosters'!$C$2:$C$1741,'Roster Grid'!B14,'Team Rosters'!$A$2:$A$1741,"LB")</f>
        <v>4</v>
      </c>
      <c r="R14" s="8">
        <f>COUNTIFS('Team Rosters'!$C$2:$C$1741,'Roster Grid'!B14,'Team Rosters'!$A$2:$A$1741,"*LB*")</f>
        <v>8</v>
      </c>
      <c r="S14" s="8">
        <f>COUNTIFS('Team Rosters'!$C$2:$C$1741,'Roster Grid'!B14,'Team Rosters'!$A$2:$A$1741,"*CB*")+COUNTIFS('Team Rosters'!$C$2:$C$1741,'Roster Grid'!B14,'Team Rosters'!$A$2:$A$1741,"*DB*")</f>
        <v>3</v>
      </c>
      <c r="T14" s="8">
        <f>COUNTIFS('Team Rosters'!$C$2:$C$1741,'Roster Grid'!B14,'Team Rosters'!$A$2:$A$1741,"*S*")+COUNTIFS('Team Rosters'!$C$2:$C$1741,'Roster Grid'!B14,'Team Rosters'!$A$2:$A$1741,"*DB*")</f>
        <v>5</v>
      </c>
      <c r="U14" s="8">
        <f>COUNTIFS('Team Rosters'!$C$2:$C$1741,'Roster Grid'!B14,'Team Rosters'!$A$2:$A$1741,"*^*")</f>
        <v>8</v>
      </c>
      <c r="V14" s="8">
        <f>COUNTIFS('Team Rosters'!$C$2:$C$1741,'Roster Grid'!B14,'Team Rosters'!$A$2:$A$1741,"*Punt*")</f>
        <v>1</v>
      </c>
      <c r="W14" s="8">
        <f>COUNTIFS('Team Rosters'!$C$2:$C$1741,'Roster Grid'!B14,'Team Rosters'!$A$2:$A$1741,"PK")</f>
        <v>1</v>
      </c>
      <c r="X14" s="8">
        <f>COUNTIFS('Team Rosters'!$C$2:$C$1741,'Roster Grid'!B14,'Team Rosters'!$A$2:$A$1741,"*KOR*")</f>
        <v>1</v>
      </c>
      <c r="Y14" s="8">
        <f>COUNTIFS('Team Rosters'!$C$2:$C$1741,'Roster Grid'!B14,'Team Rosters'!$A$2:$A$1741,"*PR*")</f>
        <v>1</v>
      </c>
      <c r="Z14" s="84">
        <f>COUNTIFS('Team Rosters'!$C$2:$C$1741,'Roster Grid'!B14)</f>
        <v>54</v>
      </c>
      <c r="AA14" s="289" t="s">
        <v>10840</v>
      </c>
    </row>
    <row r="15" spans="2:27" ht="18.95" customHeight="1">
      <c r="B15" s="457" t="s">
        <v>4801</v>
      </c>
      <c r="C15" s="8">
        <f>COUNTIFS('Team Rosters'!$C$2:$C$1716,'Roster Grid'!B15,'Team Rosters'!$A$2:$A$1716,"QB") + COUNTIFS('Team Rosters'!$C$2:$C$1716,'Roster Grid'!B15,'Team Rosters'!$A$2:$A$1716,"QB(P)")</f>
        <v>2</v>
      </c>
      <c r="D15" s="8">
        <f>COUNTIFS('Team Rosters'!$C$2:$C$1741,'Roster Grid'!B15,'Team Rosters'!$A$2:$A$1741,"*HB*")</f>
        <v>5</v>
      </c>
      <c r="E15" s="8">
        <f>COUNTIFS('Team Rosters'!$C$2:$C$1741,'Roster Grid'!B15,'Team Rosters'!$A$2:$A$1741,"*FB*")+COUNTIFS('Team Rosters'!$C$2:$C$1741,'Roster Grid'!B15,'Team Rosters'!$A$2:$A$1741,"*BB*")</f>
        <v>2</v>
      </c>
      <c r="F15" s="8">
        <f>(D15+E15)-(COUNTIFS('Team Rosters'!$C$2:$C$1741,'Roster Grid'!B15,'Team Rosters'!$A$2:$A$1741,"*HB FB*"))</f>
        <v>7</v>
      </c>
      <c r="G15" s="8">
        <f>COUNTIFS('Team Rosters'!$C$2:$C$1741,'Roster Grid'!B15,'Team Rosters'!$A$2:$A$1741,"*TE*")</f>
        <v>3</v>
      </c>
      <c r="H15" s="8">
        <f>COUNTIFS('Team Rosters'!$C$2:$C$1741,'Roster Grid'!B15,'Team Rosters'!$A$2:$A$1741,"*WR*")</f>
        <v>7</v>
      </c>
      <c r="I15" s="8">
        <f>COUNTIFS('Team Rosters'!$C$2:$C$1741,'Roster Grid'!B15,'Team Rosters'!$A$2:$A$1741,"*"&amp;"OT"&amp;"*")</f>
        <v>3</v>
      </c>
      <c r="J15" s="8">
        <f>COUNTIFS('Team Rosters'!$C$2:$C$1741,'Roster Grid'!B15,'Team Rosters'!$A$2:$A$1741,"*"&amp;"G"&amp;"*")</f>
        <v>5</v>
      </c>
      <c r="K15" s="8">
        <f>COUNTIFS('Team Rosters'!$C$2:$C$1741,'Roster Grid'!B15,'Team Rosters'!$A$2:$A$1741,"*OC*")</f>
        <v>2</v>
      </c>
      <c r="L15" s="8">
        <f>COUNTIFS('Team Rosters'!$C$2:$C$1741,'Roster Grid'!B15,'Team Rosters'!$A$2:$A$1741,"*@*")</f>
        <v>7</v>
      </c>
      <c r="M15" s="8">
        <f>COUNTIFS('Team Rosters'!$C$2:$C$1741,'Roster Grid'!B15,'Team Rosters'!$A$2:$A$1741,"*"&amp;"DT"&amp;"*")</f>
        <v>6</v>
      </c>
      <c r="N15" s="8">
        <f>COUNTIFS('Team Rosters'!$C$2:$C$1741,'Roster Grid'!B15,'Team Rosters'!$A$2:$A$1741,"*End*")+COUNTIFS('Team Rosters'!$C$2:$C$1741,'Roster Grid'!B15,'Team Rosters'!$A$2:$A$1741,"*LE*")+COUNTIFS('Team Rosters'!$C$2:$C$1741,'Roster Grid'!B15,'Team Rosters'!$A$2:$A$1741,"*RE*")</f>
        <v>6</v>
      </c>
      <c r="O15" s="8">
        <f>COUNTIFS('Team Rosters'!$C$2:$C$1741,'Roster Grid'!B15,'Team Rosters'!$A$2:$A$1741,"*$*")</f>
        <v>9</v>
      </c>
      <c r="P15" s="97">
        <f>COUNTIFS('Team Rosters'!$C$2:$C$1741,'Roster Grid'!B15,'Team Rosters'!$A$2:$A$1741,"*MLB")+COUNTIFS('Team Rosters'!$C$2:$C$1741,'Roster Grid'!B15,'Team Rosters'!$A$2:$A$1741,"*ILB*")+COUNTIFS('Team Rosters'!$C$2:$C$1741,'Roster Grid'!B15,'Team Rosters'!$A$2:$A$1741,"LB")</f>
        <v>4</v>
      </c>
      <c r="Q15" s="8">
        <f>COUNTIFS('Team Rosters'!$C$2:$C$1741,'Roster Grid'!B15,'Team Rosters'!$A$2:$A$1741,"*OLB")+COUNTIFS('Team Rosters'!$C$2:$C$1741,'Roster Grid'!B15,'Team Rosters'!$A$2:$A$1741,"*RLB")+COUNTIFS('Team Rosters'!$C$2:$C$1741,'Roster Grid'!B15,'Team Rosters'!$A$2:$A$1741,"*LLB")+COUNTIFS('Team Rosters'!$C$2:$C$1741,'Roster Grid'!B15,'Team Rosters'!$A$2:$A$1741,"LB")</f>
        <v>6</v>
      </c>
      <c r="R15" s="8">
        <f>COUNTIFS('Team Rosters'!$C$2:$C$1741,'Roster Grid'!B15,'Team Rosters'!$A$2:$A$1741,"*LB*")</f>
        <v>7</v>
      </c>
      <c r="S15" s="8">
        <f>COUNTIFS('Team Rosters'!$C$2:$C$1741,'Roster Grid'!B15,'Team Rosters'!$A$2:$A$1741,"*CB*")+COUNTIFS('Team Rosters'!$C$2:$C$1741,'Roster Grid'!B15,'Team Rosters'!$A$2:$A$1741,"*DB*")</f>
        <v>5</v>
      </c>
      <c r="T15" s="8">
        <f>COUNTIFS('Team Rosters'!$C$2:$C$1741,'Roster Grid'!B15,'Team Rosters'!$A$2:$A$1741,"*S*")+COUNTIFS('Team Rosters'!$C$2:$C$1741,'Roster Grid'!B15,'Team Rosters'!$A$2:$A$1741,"*DB*")</f>
        <v>5</v>
      </c>
      <c r="U15" s="8">
        <f>COUNTIFS('Team Rosters'!$C$2:$C$1741,'Roster Grid'!B15,'Team Rosters'!$A$2:$A$1741,"*^*")</f>
        <v>9</v>
      </c>
      <c r="V15" s="8">
        <f>COUNTIFS('Team Rosters'!$C$2:$C$1741,'Roster Grid'!B15,'Team Rosters'!$A$2:$A$1741,"*Punt*")</f>
        <v>1</v>
      </c>
      <c r="W15" s="8">
        <f>COUNTIFS('Team Rosters'!$C$2:$C$1741,'Roster Grid'!B15,'Team Rosters'!$A$2:$A$1741,"PK")</f>
        <v>1</v>
      </c>
      <c r="X15" s="8">
        <f>COUNTIFS('Team Rosters'!$C$2:$C$1741,'Roster Grid'!B15,'Team Rosters'!$A$2:$A$1741,"*KOR*")</f>
        <v>2</v>
      </c>
      <c r="Y15" s="8">
        <f>COUNTIFS('Team Rosters'!$C$2:$C$1741,'Roster Grid'!B15,'Team Rosters'!$A$2:$A$1741,"*PR*")</f>
        <v>2</v>
      </c>
      <c r="Z15" s="84">
        <f>COUNTIFS('Team Rosters'!$C$2:$C$1741,'Roster Grid'!B15)</f>
        <v>54</v>
      </c>
      <c r="AA15" s="289" t="s">
        <v>10840</v>
      </c>
    </row>
    <row r="16" spans="2:27" ht="18.95" customHeight="1">
      <c r="B16" s="458" t="s">
        <v>5764</v>
      </c>
      <c r="C16" s="8">
        <f>COUNTIFS('Team Rosters'!$C$2:$C$1716,'Roster Grid'!B16,'Team Rosters'!$A$2:$A$1716,"QB") + COUNTIFS('Team Rosters'!$C$2:$C$1716,'Roster Grid'!B16,'Team Rosters'!$A$2:$A$1716,"QB(P)")</f>
        <v>2</v>
      </c>
      <c r="D16" s="97">
        <f>COUNTIFS('Team Rosters'!$C$2:$C$1741,'Roster Grid'!B16,'Team Rosters'!$A$2:$A$1741,"*HB*")</f>
        <v>4</v>
      </c>
      <c r="E16" s="97">
        <f>COUNTIFS('Team Rosters'!$C$2:$C$1741,'Roster Grid'!B16,'Team Rosters'!$A$2:$A$1741,"*FB*")+COUNTIFS('Team Rosters'!$C$2:$C$1741,'Roster Grid'!B16,'Team Rosters'!$A$2:$A$1741,"*BB*")</f>
        <v>2</v>
      </c>
      <c r="F16" s="97">
        <f>(D16+E16)-(COUNTIFS('Team Rosters'!$C$2:$C$1741,'Roster Grid'!B16,'Team Rosters'!$A$2:$A$1741,"*HB FB*"))</f>
        <v>6</v>
      </c>
      <c r="G16" s="97">
        <f>COUNTIFS('Team Rosters'!$C$2:$C$1741,'Roster Grid'!B16,'Team Rosters'!$A$2:$A$1741,"*TE*")</f>
        <v>5</v>
      </c>
      <c r="H16" s="97">
        <f>COUNTIFS('Team Rosters'!$C$2:$C$1741,'Roster Grid'!B16,'Team Rosters'!$A$2:$A$1741,"*WR*")</f>
        <v>6</v>
      </c>
      <c r="I16" s="97">
        <f>COUNTIFS('Team Rosters'!$C$2:$C$1741,'Roster Grid'!B16,'Team Rosters'!$A$2:$A$1741,"*"&amp;"OT"&amp;"*")</f>
        <v>3</v>
      </c>
      <c r="J16" s="97">
        <f>COUNTIFS('Team Rosters'!$C$2:$C$1741,'Roster Grid'!B16,'Team Rosters'!$A$2:$A$1741,"*"&amp;"G"&amp;"*")</f>
        <v>5</v>
      </c>
      <c r="K16" s="97">
        <f>COUNTIFS('Team Rosters'!$C$2:$C$1741,'Roster Grid'!B16,'Team Rosters'!$A$2:$A$1741,"*OC*")</f>
        <v>3</v>
      </c>
      <c r="L16" s="97">
        <f>COUNTIFS('Team Rosters'!$C$2:$C$1741,'Roster Grid'!B16,'Team Rosters'!$A$2:$A$1741,"*@*")</f>
        <v>9</v>
      </c>
      <c r="M16" s="97">
        <f>COUNTIFS('Team Rosters'!$C$2:$C$1741,'Roster Grid'!B16,'Team Rosters'!$A$2:$A$1741,"*"&amp;"DT"&amp;"*")</f>
        <v>3</v>
      </c>
      <c r="N16" s="97">
        <f>COUNTIFS('Team Rosters'!$C$2:$C$1741,'Roster Grid'!B16,'Team Rosters'!$A$2:$A$1741,"*End*")+COUNTIFS('Team Rosters'!$C$2:$C$1741,'Roster Grid'!B16,'Team Rosters'!$A$2:$A$1741,"*LE*")+COUNTIFS('Team Rosters'!$C$2:$C$1741,'Roster Grid'!B16,'Team Rosters'!$A$2:$A$1741,"*RE*")</f>
        <v>5</v>
      </c>
      <c r="O16" s="97">
        <f>COUNTIFS('Team Rosters'!$C$2:$C$1741,'Roster Grid'!B16,'Team Rosters'!$A$2:$A$1741,"*$*")</f>
        <v>8</v>
      </c>
      <c r="P16" s="97">
        <f>COUNTIFS('Team Rosters'!$C$2:$C$1741,'Roster Grid'!B16,'Team Rosters'!$A$2:$A$1741,"*MLB")+COUNTIFS('Team Rosters'!$C$2:$C$1741,'Roster Grid'!B16,'Team Rosters'!$A$2:$A$1741,"*ILB*")+COUNTIFS('Team Rosters'!$C$2:$C$1741,'Roster Grid'!B16,'Team Rosters'!$A$2:$A$1741,"LB")</f>
        <v>3</v>
      </c>
      <c r="Q16" s="97">
        <f>COUNTIFS('Team Rosters'!$C$2:$C$1741,'Roster Grid'!B16,'Team Rosters'!$A$2:$A$1741,"*OLB")+COUNTIFS('Team Rosters'!$C$2:$C$1741,'Roster Grid'!B16,'Team Rosters'!$A$2:$A$1741,"*RLB")+COUNTIFS('Team Rosters'!$C$2:$C$1741,'Roster Grid'!B16,'Team Rosters'!$A$2:$A$1741,"*LLB")+COUNTIFS('Team Rosters'!$C$2:$C$1741,'Roster Grid'!B16,'Team Rosters'!$A$2:$A$1741,"LB")</f>
        <v>3</v>
      </c>
      <c r="R16" s="97">
        <f>COUNTIFS('Team Rosters'!$C$2:$C$1741,'Roster Grid'!B16,'Team Rosters'!$A$2:$A$1741,"*LB*")</f>
        <v>7</v>
      </c>
      <c r="S16" s="97">
        <f>COUNTIFS('Team Rosters'!$C$2:$C$1741,'Roster Grid'!B16,'Team Rosters'!$A$2:$A$1741,"*CB*")+COUNTIFS('Team Rosters'!$C$2:$C$1741,'Roster Grid'!B16,'Team Rosters'!$A$2:$A$1741,"*DB*")</f>
        <v>7</v>
      </c>
      <c r="T16" s="97">
        <f>COUNTIFS('Team Rosters'!$C$2:$C$1741,'Roster Grid'!B16,'Team Rosters'!$A$2:$A$1741,"*S*")+COUNTIFS('Team Rosters'!$C$2:$C$1741,'Roster Grid'!B16,'Team Rosters'!$A$2:$A$1741,"*DB*")</f>
        <v>8</v>
      </c>
      <c r="U16" s="97">
        <f>COUNTIFS('Team Rosters'!$C$2:$C$1741,'Roster Grid'!B16,'Team Rosters'!$A$2:$A$1741,"*^*")</f>
        <v>12</v>
      </c>
      <c r="V16" s="97">
        <f>COUNTIFS('Team Rosters'!$C$2:$C$1741,'Roster Grid'!B16,'Team Rosters'!$A$2:$A$1741,"*Punt*")</f>
        <v>1</v>
      </c>
      <c r="W16" s="97">
        <f>COUNTIFS('Team Rosters'!$C$2:$C$1741,'Roster Grid'!B16,'Team Rosters'!$A$2:$A$1741,"PK")</f>
        <v>1</v>
      </c>
      <c r="X16" s="97">
        <f>COUNTIFS('Team Rosters'!$C$2:$C$1741,'Roster Grid'!B16,'Team Rosters'!$A$2:$A$1741,"*KOR*")</f>
        <v>2</v>
      </c>
      <c r="Y16" s="97">
        <f>COUNTIFS('Team Rosters'!$C$2:$C$1741,'Roster Grid'!B16,'Team Rosters'!$A$2:$A$1741,"*PR*")</f>
        <v>3</v>
      </c>
      <c r="Z16" s="84">
        <f>COUNTIFS('Team Rosters'!$C$2:$C$1741,'Roster Grid'!B16)</f>
        <v>54</v>
      </c>
      <c r="AA16" s="289" t="s">
        <v>10840</v>
      </c>
    </row>
    <row r="17" spans="2:27" ht="18.95" customHeight="1">
      <c r="B17" s="458" t="s">
        <v>9398</v>
      </c>
      <c r="C17" s="8">
        <f>COUNTIFS('Team Rosters'!$C$2:$C$1716,'Roster Grid'!B17,'Team Rosters'!$A$2:$A$1716,"QB") + COUNTIFS('Team Rosters'!$C$2:$C$1716,'Roster Grid'!B17,'Team Rosters'!$A$2:$A$1716,"QB(P)")</f>
        <v>2</v>
      </c>
      <c r="D17" s="8">
        <f>COUNTIFS('Team Rosters'!$C$2:$C$1741,'Roster Grid'!B17,'Team Rosters'!$A$2:$A$1741,"*HB*")</f>
        <v>3</v>
      </c>
      <c r="E17" s="8">
        <f>COUNTIFS('Team Rosters'!$C$2:$C$1741,'Roster Grid'!B17,'Team Rosters'!$A$2:$A$1741,"*FB*")+COUNTIFS('Team Rosters'!$C$2:$C$1741,'Roster Grid'!B17,'Team Rosters'!$A$2:$A$1741,"*BB*")</f>
        <v>2</v>
      </c>
      <c r="F17" s="8">
        <f>(D17+E17)-(COUNTIFS('Team Rosters'!$C$2:$C$1741,'Roster Grid'!B17,'Team Rosters'!$A$2:$A$1741,"*HB FB*"))</f>
        <v>5</v>
      </c>
      <c r="G17" s="8">
        <f>COUNTIFS('Team Rosters'!$C$2:$C$1741,'Roster Grid'!B17,'Team Rosters'!$A$2:$A$1741,"*TE*")</f>
        <v>4</v>
      </c>
      <c r="H17" s="8">
        <f>COUNTIFS('Team Rosters'!$C$2:$C$1741,'Roster Grid'!B17,'Team Rosters'!$A$2:$A$1741,"*WR*")</f>
        <v>8</v>
      </c>
      <c r="I17" s="8">
        <f>COUNTIFS('Team Rosters'!$C$2:$C$1741,'Roster Grid'!B17,'Team Rosters'!$A$2:$A$1741,"*"&amp;"OT"&amp;"*")</f>
        <v>5</v>
      </c>
      <c r="J17" s="8">
        <f>COUNTIFS('Team Rosters'!$C$2:$C$1741,'Roster Grid'!B17,'Team Rosters'!$A$2:$A$1741,"*"&amp;"G"&amp;"*")</f>
        <v>3</v>
      </c>
      <c r="K17" s="8">
        <f>COUNTIFS('Team Rosters'!$C$2:$C$1741,'Roster Grid'!B17,'Team Rosters'!$A$2:$A$1741,"*OC*")</f>
        <v>3</v>
      </c>
      <c r="L17" s="8">
        <f>COUNTIFS('Team Rosters'!$C$2:$C$1741,'Roster Grid'!B17,'Team Rosters'!$A$2:$A$1741,"*@*")</f>
        <v>9</v>
      </c>
      <c r="M17" s="8">
        <f>COUNTIFS('Team Rosters'!$C$2:$C$1741,'Roster Grid'!B17,'Team Rosters'!$A$2:$A$1741,"*"&amp;"DT"&amp;"*")</f>
        <v>4</v>
      </c>
      <c r="N17" s="8">
        <f>COUNTIFS('Team Rosters'!$C$2:$C$1741,'Roster Grid'!B17,'Team Rosters'!$A$2:$A$1741,"*End*")+COUNTIFS('Team Rosters'!$C$2:$C$1741,'Roster Grid'!B17,'Team Rosters'!$A$2:$A$1741,"*LE*")+COUNTIFS('Team Rosters'!$C$2:$C$1741,'Roster Grid'!B17,'Team Rosters'!$A$2:$A$1741,"*RE*")</f>
        <v>5</v>
      </c>
      <c r="O17" s="8">
        <f>COUNTIFS('Team Rosters'!$C$2:$C$1741,'Roster Grid'!B17,'Team Rosters'!$A$2:$A$1741,"*$*")</f>
        <v>7</v>
      </c>
      <c r="P17" s="97">
        <f>COUNTIFS('Team Rosters'!$C$2:$C$1741,'Roster Grid'!B17,'Team Rosters'!$A$2:$A$1741,"*MLB")+COUNTIFS('Team Rosters'!$C$2:$C$1741,'Roster Grid'!B17,'Team Rosters'!$A$2:$A$1741,"*ILB*")+COUNTIFS('Team Rosters'!$C$2:$C$1741,'Roster Grid'!B17,'Team Rosters'!$A$2:$A$1741,"LB")</f>
        <v>3</v>
      </c>
      <c r="Q17" s="97">
        <f>COUNTIFS('Team Rosters'!$C$2:$C$1741,'Roster Grid'!B17,'Team Rosters'!$A$2:$A$1741,"*OLB")+COUNTIFS('Team Rosters'!$C$2:$C$1741,'Roster Grid'!B17,'Team Rosters'!$A$2:$A$1741,"*RLB")+COUNTIFS('Team Rosters'!$C$2:$C$1741,'Roster Grid'!B17,'Team Rosters'!$A$2:$A$1741,"*LLB")+COUNTIFS('Team Rosters'!$C$2:$C$1741,'Roster Grid'!B17,'Team Rosters'!$A$2:$A$1741,"LB")</f>
        <v>7</v>
      </c>
      <c r="R17" s="97">
        <f>COUNTIFS('Team Rosters'!$C$2:$C$1741,'Roster Grid'!B17,'Team Rosters'!$A$2:$A$1741,"*LB*")</f>
        <v>8</v>
      </c>
      <c r="S17" s="8">
        <f>COUNTIFS('Team Rosters'!$C$2:$C$1741,'Roster Grid'!B17,'Team Rosters'!$A$2:$A$1741,"*CB*")+COUNTIFS('Team Rosters'!$C$2:$C$1741,'Roster Grid'!B17,'Team Rosters'!$A$2:$A$1741,"*DB*")</f>
        <v>5</v>
      </c>
      <c r="T17" s="8">
        <f>COUNTIFS('Team Rosters'!$C$2:$C$1741,'Roster Grid'!B17,'Team Rosters'!$A$2:$A$1741,"*S*")+COUNTIFS('Team Rosters'!$C$2:$C$1741,'Roster Grid'!B17,'Team Rosters'!$A$2:$A$1741,"*DB*")</f>
        <v>3</v>
      </c>
      <c r="U17" s="8">
        <f>COUNTIFS('Team Rosters'!$C$2:$C$1741,'Roster Grid'!B17,'Team Rosters'!$A$2:$A$1741,"*^*")</f>
        <v>8</v>
      </c>
      <c r="V17" s="8">
        <f>COUNTIFS('Team Rosters'!$C$2:$C$1741,'Roster Grid'!B17,'Team Rosters'!$A$2:$A$1741,"*Punt*")</f>
        <v>1</v>
      </c>
      <c r="W17" s="8">
        <f>COUNTIFS('Team Rosters'!$C$2:$C$1741,'Roster Grid'!B17,'Team Rosters'!$A$2:$A$1741,"PK")</f>
        <v>1</v>
      </c>
      <c r="X17" s="8">
        <f>COUNTIFS('Team Rosters'!$C$2:$C$1741,'Roster Grid'!B17,'Team Rosters'!$A$2:$A$1741,"*KOR*")</f>
        <v>1</v>
      </c>
      <c r="Y17" s="8">
        <f>COUNTIFS('Team Rosters'!$C$2:$C$1741,'Roster Grid'!B17,'Team Rosters'!$A$2:$A$1741,"*PR*")</f>
        <v>1</v>
      </c>
      <c r="Z17" s="84">
        <f>COUNTIFS('Team Rosters'!$C$2:$C$1741,'Roster Grid'!B17)</f>
        <v>54</v>
      </c>
      <c r="AA17" s="289" t="s">
        <v>10840</v>
      </c>
    </row>
    <row r="18" spans="2:27" ht="18.95" customHeight="1">
      <c r="B18" s="457" t="s">
        <v>4840</v>
      </c>
      <c r="C18" s="8">
        <f>COUNTIFS('Team Rosters'!$C$2:$C$1716,'Roster Grid'!B18,'Team Rosters'!$A$2:$A$1716,"QB") + COUNTIFS('Team Rosters'!$C$2:$C$1716,'Roster Grid'!B18,'Team Rosters'!$A$2:$A$1716,"QB(P)")</f>
        <v>3</v>
      </c>
      <c r="D18" s="97">
        <f>COUNTIFS('Team Rosters'!$C$2:$C$1741,'Roster Grid'!B18,'Team Rosters'!$A$2:$A$1741,"*HB*")</f>
        <v>4</v>
      </c>
      <c r="E18" s="97">
        <f>COUNTIFS('Team Rosters'!$C$2:$C$1741,'Roster Grid'!B18,'Team Rosters'!$A$2:$A$1741,"*FB*")+COUNTIFS('Team Rosters'!$C$2:$C$1741,'Roster Grid'!B18,'Team Rosters'!$A$2:$A$1741,"*BB*")</f>
        <v>3</v>
      </c>
      <c r="F18" s="97">
        <f>(D18+E18)-(COUNTIFS('Team Rosters'!$C$2:$C$1741,'Roster Grid'!B18,'Team Rosters'!$A$2:$A$1741,"*HB FB*"))</f>
        <v>7</v>
      </c>
      <c r="G18" s="97">
        <f>COUNTIFS('Team Rosters'!$C$2:$C$1741,'Roster Grid'!B18,'Team Rosters'!$A$2:$A$1741,"*TE*")</f>
        <v>4</v>
      </c>
      <c r="H18" s="97">
        <f>COUNTIFS('Team Rosters'!$C$2:$C$1741,'Roster Grid'!B18,'Team Rosters'!$A$2:$A$1741,"*WR*")</f>
        <v>5</v>
      </c>
      <c r="I18" s="97">
        <f>COUNTIFS('Team Rosters'!$C$2:$C$1741,'Roster Grid'!B18,'Team Rosters'!$A$2:$A$1741,"*"&amp;"OT"&amp;"*")</f>
        <v>3</v>
      </c>
      <c r="J18" s="97">
        <f>COUNTIFS('Team Rosters'!$C$2:$C$1741,'Roster Grid'!B18,'Team Rosters'!$A$2:$A$1741,"*"&amp;"G"&amp;"*")</f>
        <v>3</v>
      </c>
      <c r="K18" s="97">
        <f>COUNTIFS('Team Rosters'!$C$2:$C$1741,'Roster Grid'!B18,'Team Rosters'!$A$2:$A$1741,"*OC*")</f>
        <v>2</v>
      </c>
      <c r="L18" s="97">
        <f>COUNTIFS('Team Rosters'!$C$2:$C$1741,'Roster Grid'!B18,'Team Rosters'!$A$2:$A$1741,"*@*")</f>
        <v>7</v>
      </c>
      <c r="M18" s="97">
        <f>COUNTIFS('Team Rosters'!$C$2:$C$1741,'Roster Grid'!B18,'Team Rosters'!$A$2:$A$1741,"*"&amp;"DT"&amp;"*")</f>
        <v>4</v>
      </c>
      <c r="N18" s="97">
        <f>COUNTIFS('Team Rosters'!$C$2:$C$1741,'Roster Grid'!B18,'Team Rosters'!$A$2:$A$1741,"*End*")+COUNTIFS('Team Rosters'!$C$2:$C$1741,'Roster Grid'!B18,'Team Rosters'!$A$2:$A$1741,"*LE*")+COUNTIFS('Team Rosters'!$C$2:$C$1741,'Roster Grid'!B18,'Team Rosters'!$A$2:$A$1741,"*RE*")</f>
        <v>5</v>
      </c>
      <c r="O18" s="97">
        <f>COUNTIFS('Team Rosters'!$C$2:$C$1741,'Roster Grid'!B18,'Team Rosters'!$A$2:$A$1741,"*$*")</f>
        <v>8</v>
      </c>
      <c r="P18" s="97">
        <f>COUNTIFS('Team Rosters'!$C$2:$C$1741,'Roster Grid'!B18,'Team Rosters'!$A$2:$A$1741,"*MLB")+COUNTIFS('Team Rosters'!$C$2:$C$1741,'Roster Grid'!B18,'Team Rosters'!$A$2:$A$1741,"*ILB*")+COUNTIFS('Team Rosters'!$C$2:$C$1741,'Roster Grid'!B18,'Team Rosters'!$A$2:$A$1741,"LB")</f>
        <v>4</v>
      </c>
      <c r="Q18" s="97">
        <f>COUNTIFS('Team Rosters'!$C$2:$C$1741,'Roster Grid'!B18,'Team Rosters'!$A$2:$A$1741,"*OLB")+COUNTIFS('Team Rosters'!$C$2:$C$1741,'Roster Grid'!B18,'Team Rosters'!$A$2:$A$1741,"*RLB")+COUNTIFS('Team Rosters'!$C$2:$C$1741,'Roster Grid'!B18,'Team Rosters'!$A$2:$A$1741,"*LLB")+COUNTIFS('Team Rosters'!$C$2:$C$1741,'Roster Grid'!B18,'Team Rosters'!$A$2:$A$1741,"LB")</f>
        <v>9</v>
      </c>
      <c r="R18" s="97">
        <f>COUNTIFS('Team Rosters'!$C$2:$C$1741,'Roster Grid'!B18,'Team Rosters'!$A$2:$A$1741,"*LB*")</f>
        <v>12</v>
      </c>
      <c r="S18" s="97">
        <f>COUNTIFS('Team Rosters'!$C$2:$C$1741,'Roster Grid'!B18,'Team Rosters'!$A$2:$A$1741,"*CB*")+COUNTIFS('Team Rosters'!$C$2:$C$1741,'Roster Grid'!B18,'Team Rosters'!$A$2:$A$1741,"*DB*")</f>
        <v>8</v>
      </c>
      <c r="T18" s="97">
        <f>COUNTIFS('Team Rosters'!$C$2:$C$1741,'Roster Grid'!B18,'Team Rosters'!$A$2:$A$1741,"*S*")+COUNTIFS('Team Rosters'!$C$2:$C$1741,'Roster Grid'!B18,'Team Rosters'!$A$2:$A$1741,"*DB*")</f>
        <v>5</v>
      </c>
      <c r="U18" s="97">
        <f>COUNTIFS('Team Rosters'!$C$2:$C$1741,'Roster Grid'!B18,'Team Rosters'!$A$2:$A$1741,"*^*")</f>
        <v>10</v>
      </c>
      <c r="V18" s="97">
        <f>COUNTIFS('Team Rosters'!$C$2:$C$1741,'Roster Grid'!B18,'Team Rosters'!$A$2:$A$1741,"*Punt*")</f>
        <v>1</v>
      </c>
      <c r="W18" s="97">
        <f>COUNTIFS('Team Rosters'!$C$2:$C$1741,'Roster Grid'!B18,'Team Rosters'!$A$2:$A$1741,"PK")</f>
        <v>1</v>
      </c>
      <c r="X18" s="97">
        <f>COUNTIFS('Team Rosters'!$C$2:$C$1741,'Roster Grid'!B18,'Team Rosters'!$A$2:$A$1741,"*KOR*")</f>
        <v>1</v>
      </c>
      <c r="Y18" s="97">
        <f>COUNTIFS('Team Rosters'!$C$2:$C$1741,'Roster Grid'!B18,'Team Rosters'!$A$2:$A$1741,"*PR*")</f>
        <v>1</v>
      </c>
      <c r="Z18" s="84">
        <f>COUNTIFS('Team Rosters'!$C$2:$C$1741,'Roster Grid'!B18)</f>
        <v>54</v>
      </c>
      <c r="AA18" s="289" t="s">
        <v>10840</v>
      </c>
    </row>
    <row r="19" spans="2:27" ht="18.95" customHeight="1">
      <c r="B19" s="457" t="s">
        <v>3411</v>
      </c>
      <c r="C19" s="8">
        <f>COUNTIFS('Team Rosters'!$C$2:$C$1716,'Roster Grid'!B19,'Team Rosters'!$A$2:$A$1716,"QB") + COUNTIFS('Team Rosters'!$C$2:$C$1716,'Roster Grid'!B19,'Team Rosters'!$A$2:$A$1716,"QB(P)")</f>
        <v>2</v>
      </c>
      <c r="D19" s="8">
        <f>COUNTIFS('Team Rosters'!$C$2:$C$1741,'Roster Grid'!B19,'Team Rosters'!$A$2:$A$1741,"*HB*")</f>
        <v>4</v>
      </c>
      <c r="E19" s="8">
        <f>COUNTIFS('Team Rosters'!$C$2:$C$1741,'Roster Grid'!B19,'Team Rosters'!$A$2:$A$1741,"*FB*")+COUNTIFS('Team Rosters'!$C$2:$C$1741,'Roster Grid'!B19,'Team Rosters'!$A$2:$A$1741,"*BB*")</f>
        <v>2</v>
      </c>
      <c r="F19" s="8">
        <f>(D19+E19)-(COUNTIFS('Team Rosters'!$C$2:$C$1741,'Roster Grid'!B19,'Team Rosters'!$A$2:$A$1741,"*HB FB*"))</f>
        <v>6</v>
      </c>
      <c r="G19" s="8">
        <f>COUNTIFS('Team Rosters'!$C$2:$C$1741,'Roster Grid'!B19,'Team Rosters'!$A$2:$A$1741,"*TE*")</f>
        <v>2</v>
      </c>
      <c r="H19" s="8">
        <f>COUNTIFS('Team Rosters'!$C$2:$C$1741,'Roster Grid'!B19,'Team Rosters'!$A$2:$A$1741,"*WR*")</f>
        <v>5</v>
      </c>
      <c r="I19" s="8">
        <f>COUNTIFS('Team Rosters'!$C$2:$C$1741,'Roster Grid'!B19,'Team Rosters'!$A$2:$A$1741,"*"&amp;"OT"&amp;"*")</f>
        <v>3</v>
      </c>
      <c r="J19" s="8">
        <f>COUNTIFS('Team Rosters'!$C$2:$C$1741,'Roster Grid'!B19,'Team Rosters'!$A$2:$A$1741,"*"&amp;"G"&amp;"*")</f>
        <v>8</v>
      </c>
      <c r="K19" s="8">
        <f>COUNTIFS('Team Rosters'!$C$2:$C$1741,'Roster Grid'!B19,'Team Rosters'!$A$2:$A$1741,"*OC*")</f>
        <v>2</v>
      </c>
      <c r="L19" s="8">
        <f>COUNTIFS('Team Rosters'!$C$2:$C$1741,'Roster Grid'!B19,'Team Rosters'!$A$2:$A$1741,"*@*")</f>
        <v>10</v>
      </c>
      <c r="M19" s="8">
        <f>COUNTIFS('Team Rosters'!$C$2:$C$1741,'Roster Grid'!B19,'Team Rosters'!$A$2:$A$1741,"*"&amp;"DT"&amp;"*")</f>
        <v>4</v>
      </c>
      <c r="N19" s="8">
        <f>COUNTIFS('Team Rosters'!$C$2:$C$1741,'Roster Grid'!B19,'Team Rosters'!$A$2:$A$1741,"*End*")+COUNTIFS('Team Rosters'!$C$2:$C$1741,'Roster Grid'!B19,'Team Rosters'!$A$2:$A$1741,"*LE*")+COUNTIFS('Team Rosters'!$C$2:$C$1741,'Roster Grid'!B19,'Team Rosters'!$A$2:$A$1741,"*RE*")</f>
        <v>4</v>
      </c>
      <c r="O19" s="8">
        <f>COUNTIFS('Team Rosters'!$C$2:$C$1741,'Roster Grid'!B19,'Team Rosters'!$A$2:$A$1741,"*$*")</f>
        <v>7</v>
      </c>
      <c r="P19" s="97">
        <f>COUNTIFS('Team Rosters'!$C$2:$C$1741,'Roster Grid'!B19,'Team Rosters'!$A$2:$A$1741,"*MLB")+COUNTIFS('Team Rosters'!$C$2:$C$1741,'Roster Grid'!B19,'Team Rosters'!$A$2:$A$1741,"*ILB*")+COUNTIFS('Team Rosters'!$C$2:$C$1741,'Roster Grid'!B19,'Team Rosters'!$A$2:$A$1741,"LB")</f>
        <v>3</v>
      </c>
      <c r="Q19" s="8">
        <f>COUNTIFS('Team Rosters'!$C$2:$C$1741,'Roster Grid'!B19,'Team Rosters'!$A$2:$A$1741,"*OLB")+COUNTIFS('Team Rosters'!$C$2:$C$1741,'Roster Grid'!B19,'Team Rosters'!$A$2:$A$1741,"*RLB")+COUNTIFS('Team Rosters'!$C$2:$C$1741,'Roster Grid'!B19,'Team Rosters'!$A$2:$A$1741,"*LLB")+COUNTIFS('Team Rosters'!$C$2:$C$1741,'Roster Grid'!B19,'Team Rosters'!$A$2:$A$1741,"LB")</f>
        <v>6</v>
      </c>
      <c r="R19" s="8">
        <f>COUNTIFS('Team Rosters'!$C$2:$C$1741,'Roster Grid'!B19,'Team Rosters'!$A$2:$A$1741,"*LB*")</f>
        <v>8</v>
      </c>
      <c r="S19" s="8">
        <f>COUNTIFS('Team Rosters'!$C$2:$C$1741,'Roster Grid'!B19,'Team Rosters'!$A$2:$A$1741,"*CB*")+COUNTIFS('Team Rosters'!$C$2:$C$1741,'Roster Grid'!B19,'Team Rosters'!$A$2:$A$1741,"*DB*")</f>
        <v>7</v>
      </c>
      <c r="T19" s="8">
        <f>COUNTIFS('Team Rosters'!$C$2:$C$1741,'Roster Grid'!B19,'Team Rosters'!$A$2:$A$1741,"*S*")+COUNTIFS('Team Rosters'!$C$2:$C$1741,'Roster Grid'!B19,'Team Rosters'!$A$2:$A$1741,"*DB*")</f>
        <v>8</v>
      </c>
      <c r="U19" s="8">
        <f>COUNTIFS('Team Rosters'!$C$2:$C$1741,'Roster Grid'!B19,'Team Rosters'!$A$2:$A$1741,"*^*")</f>
        <v>10</v>
      </c>
      <c r="V19" s="8">
        <f>COUNTIFS('Team Rosters'!$C$2:$C$1741,'Roster Grid'!B19,'Team Rosters'!$A$2:$A$1741,"*Punt*")</f>
        <v>1</v>
      </c>
      <c r="W19" s="8">
        <f>COUNTIFS('Team Rosters'!$C$2:$C$1741,'Roster Grid'!B19,'Team Rosters'!$A$2:$A$1741,"PK")</f>
        <v>1</v>
      </c>
      <c r="X19" s="8">
        <f>COUNTIFS('Team Rosters'!$C$2:$C$1741,'Roster Grid'!B19,'Team Rosters'!$A$2:$A$1741,"*KOR*")</f>
        <v>1</v>
      </c>
      <c r="Y19" s="8">
        <f>COUNTIFS('Team Rosters'!$C$2:$C$1741,'Roster Grid'!B19,'Team Rosters'!$A$2:$A$1741,"*PR*")</f>
        <v>2</v>
      </c>
      <c r="Z19" s="84">
        <f>COUNTIFS('Team Rosters'!$C$2:$C$1741,'Roster Grid'!B19)</f>
        <v>54</v>
      </c>
      <c r="AA19" s="289" t="s">
        <v>10840</v>
      </c>
    </row>
    <row r="20" spans="2:27" ht="18.95" customHeight="1">
      <c r="B20" s="458" t="s">
        <v>7456</v>
      </c>
      <c r="C20" s="8">
        <f>COUNTIFS('Team Rosters'!$C$2:$C$1716,'Roster Grid'!B20,'Team Rosters'!$A$2:$A$1716,"QB") + COUNTIFS('Team Rosters'!$C$2:$C$1716,'Roster Grid'!B20,'Team Rosters'!$A$2:$A$1716,"QB(P)")</f>
        <v>2</v>
      </c>
      <c r="D20" s="97">
        <f>COUNTIFS('Team Rosters'!$C$2:$C$1741,'Roster Grid'!B20,'Team Rosters'!$A$2:$A$1741,"*HB*")</f>
        <v>4</v>
      </c>
      <c r="E20" s="97">
        <f>COUNTIFS('Team Rosters'!$C$2:$C$1741,'Roster Grid'!B20,'Team Rosters'!$A$2:$A$1741,"*FB*")+COUNTIFS('Team Rosters'!$C$2:$C$1741,'Roster Grid'!B20,'Team Rosters'!$A$2:$A$1741,"*BB*")</f>
        <v>2</v>
      </c>
      <c r="F20" s="97">
        <f>(D20+E20)-(COUNTIFS('Team Rosters'!$C$2:$C$1741,'Roster Grid'!B20,'Team Rosters'!$A$2:$A$1741,"*HB FB*"))</f>
        <v>6</v>
      </c>
      <c r="G20" s="97">
        <f>COUNTIFS('Team Rosters'!$C$2:$C$1741,'Roster Grid'!B20,'Team Rosters'!$A$2:$A$1741,"*TE*")</f>
        <v>3</v>
      </c>
      <c r="H20" s="97">
        <f>COUNTIFS('Team Rosters'!$C$2:$C$1741,'Roster Grid'!B20,'Team Rosters'!$A$2:$A$1741,"*WR*")</f>
        <v>7</v>
      </c>
      <c r="I20" s="97">
        <f>COUNTIFS('Team Rosters'!$C$2:$C$1741,'Roster Grid'!B20,'Team Rosters'!$A$2:$A$1741,"*"&amp;"OT"&amp;"*")</f>
        <v>3</v>
      </c>
      <c r="J20" s="97">
        <f>COUNTIFS('Team Rosters'!$C$2:$C$1741,'Roster Grid'!B20,'Team Rosters'!$A$2:$A$1741,"*"&amp;"G"&amp;"*")</f>
        <v>3</v>
      </c>
      <c r="K20" s="97">
        <f>COUNTIFS('Team Rosters'!$C$2:$C$1741,'Roster Grid'!B20,'Team Rosters'!$A$2:$A$1741,"*OC*")</f>
        <v>3</v>
      </c>
      <c r="L20" s="97">
        <f>COUNTIFS('Team Rosters'!$C$2:$C$1741,'Roster Grid'!B20,'Team Rosters'!$A$2:$A$1741,"*@*")</f>
        <v>9</v>
      </c>
      <c r="M20" s="97">
        <f>COUNTIFS('Team Rosters'!$C$2:$C$1741,'Roster Grid'!B20,'Team Rosters'!$A$2:$A$1741,"*"&amp;"DT"&amp;"*")</f>
        <v>6</v>
      </c>
      <c r="N20" s="97">
        <f>COUNTIFS('Team Rosters'!$C$2:$C$1741,'Roster Grid'!B20,'Team Rosters'!$A$2:$A$1741,"*End*")+COUNTIFS('Team Rosters'!$C$2:$C$1741,'Roster Grid'!B20,'Team Rosters'!$A$2:$A$1741,"*LE*")+COUNTIFS('Team Rosters'!$C$2:$C$1741,'Roster Grid'!B20,'Team Rosters'!$A$2:$A$1741,"*RE*")</f>
        <v>3</v>
      </c>
      <c r="O20" s="97">
        <f>COUNTIFS('Team Rosters'!$C$2:$C$1741,'Roster Grid'!B20,'Team Rosters'!$A$2:$A$1741,"*$*")</f>
        <v>9</v>
      </c>
      <c r="P20" s="97">
        <f>COUNTIFS('Team Rosters'!$C$2:$C$1741,'Roster Grid'!B20,'Team Rosters'!$A$2:$A$1741,"*MLB")+COUNTIFS('Team Rosters'!$C$2:$C$1741,'Roster Grid'!B20,'Team Rosters'!$A$2:$A$1741,"*ILB*")+COUNTIFS('Team Rosters'!$C$2:$C$1741,'Roster Grid'!B20,'Team Rosters'!$A$2:$A$1741,"LB")</f>
        <v>3</v>
      </c>
      <c r="Q20" s="97">
        <f>COUNTIFS('Team Rosters'!$C$2:$C$1741,'Roster Grid'!B20,'Team Rosters'!$A$2:$A$1741,"*OLB")+COUNTIFS('Team Rosters'!$C$2:$C$1741,'Roster Grid'!B20,'Team Rosters'!$A$2:$A$1741,"*RLB")+COUNTIFS('Team Rosters'!$C$2:$C$1741,'Roster Grid'!B20,'Team Rosters'!$A$2:$A$1741,"*LLB")+COUNTIFS('Team Rosters'!$C$2:$C$1741,'Roster Grid'!B20,'Team Rosters'!$A$2:$A$1741,"LB")</f>
        <v>7</v>
      </c>
      <c r="R20" s="97">
        <f>COUNTIFS('Team Rosters'!$C$2:$C$1741,'Roster Grid'!B20,'Team Rosters'!$A$2:$A$1741,"*LB*")</f>
        <v>9</v>
      </c>
      <c r="S20" s="97">
        <f>COUNTIFS('Team Rosters'!$C$2:$C$1741,'Roster Grid'!B20,'Team Rosters'!$A$2:$A$1741,"*CB*")+COUNTIFS('Team Rosters'!$C$2:$C$1741,'Roster Grid'!B20,'Team Rosters'!$A$2:$A$1741,"*DB*")</f>
        <v>5</v>
      </c>
      <c r="T20" s="97">
        <f>COUNTIFS('Team Rosters'!$C$2:$C$1741,'Roster Grid'!B20,'Team Rosters'!$A$2:$A$1741,"*S*")+COUNTIFS('Team Rosters'!$C$2:$C$1741,'Roster Grid'!B20,'Team Rosters'!$A$2:$A$1741,"*DB*")</f>
        <v>5</v>
      </c>
      <c r="U20" s="97">
        <f>COUNTIFS('Team Rosters'!$C$2:$C$1741,'Roster Grid'!B20,'Team Rosters'!$A$2:$A$1741,"*^*")</f>
        <v>8</v>
      </c>
      <c r="V20" s="97">
        <f>COUNTIFS('Team Rosters'!$C$2:$C$1741,'Roster Grid'!B20,'Team Rosters'!$A$2:$A$1741,"*Punt*")</f>
        <v>1</v>
      </c>
      <c r="W20" s="97">
        <f>COUNTIFS('Team Rosters'!$C$2:$C$1741,'Roster Grid'!B20,'Team Rosters'!$A$2:$A$1741,"PK")</f>
        <v>1</v>
      </c>
      <c r="X20" s="97">
        <f>COUNTIFS('Team Rosters'!$C$2:$C$1741,'Roster Grid'!B20,'Team Rosters'!$A$2:$A$1741,"*KOR*")</f>
        <v>4</v>
      </c>
      <c r="Y20" s="97">
        <f>COUNTIFS('Team Rosters'!$C$2:$C$1741,'Roster Grid'!B20,'Team Rosters'!$A$2:$A$1741,"*PR*")</f>
        <v>4</v>
      </c>
      <c r="Z20" s="84">
        <f>COUNTIFS('Team Rosters'!$C$2:$C$1741,'Roster Grid'!B20)</f>
        <v>54</v>
      </c>
      <c r="AA20" s="289" t="s">
        <v>10840</v>
      </c>
    </row>
    <row r="21" spans="2:27" ht="18.95" customHeight="1">
      <c r="B21" s="458" t="s">
        <v>11561</v>
      </c>
      <c r="C21" s="8">
        <f>COUNTIFS('Team Rosters'!$C$2:$C$1716,'Roster Grid'!B21,'Team Rosters'!$A$2:$A$1716,"QB") + COUNTIFS('Team Rosters'!$C$2:$C$1716,'Roster Grid'!B21,'Team Rosters'!$A$2:$A$1716,"QB(P)")</f>
        <v>2</v>
      </c>
      <c r="D21" s="8">
        <f>COUNTIFS('Team Rosters'!$C$2:$C$1741,'Roster Grid'!B21,'Team Rosters'!$A$2:$A$1741,"*HB*")</f>
        <v>3</v>
      </c>
      <c r="E21" s="8">
        <f>COUNTIFS('Team Rosters'!$C$2:$C$1741,'Roster Grid'!B21,'Team Rosters'!$A$2:$A$1741,"*FB*")+COUNTIFS('Team Rosters'!$C$2:$C$1741,'Roster Grid'!B21,'Team Rosters'!$A$2:$A$1741,"*BB*")</f>
        <v>2</v>
      </c>
      <c r="F21" s="8">
        <f>(D21+E21)-(COUNTIFS('Team Rosters'!$C$2:$C$1741,'Roster Grid'!B21,'Team Rosters'!$A$2:$A$1741,"*HB FB*"))</f>
        <v>5</v>
      </c>
      <c r="G21" s="8">
        <f>COUNTIFS('Team Rosters'!$C$2:$C$1741,'Roster Grid'!B21,'Team Rosters'!$A$2:$A$1741,"*TE*")</f>
        <v>4</v>
      </c>
      <c r="H21" s="8">
        <f>COUNTIFS('Team Rosters'!$C$2:$C$1741,'Roster Grid'!B21,'Team Rosters'!$A$2:$A$1741,"*WR*")</f>
        <v>5</v>
      </c>
      <c r="I21" s="8">
        <f>COUNTIFS('Team Rosters'!$C$2:$C$1741,'Roster Grid'!B21,'Team Rosters'!$A$2:$A$1741,"*"&amp;"OT"&amp;"*")</f>
        <v>6</v>
      </c>
      <c r="J21" s="8">
        <f>COUNTIFS('Team Rosters'!$C$2:$C$1741,'Roster Grid'!B21,'Team Rosters'!$A$2:$A$1741,"*"&amp;"G"&amp;"*")</f>
        <v>8</v>
      </c>
      <c r="K21" s="8">
        <f>COUNTIFS('Team Rosters'!$C$2:$C$1741,'Roster Grid'!B21,'Team Rosters'!$A$2:$A$1741,"*OC*")</f>
        <v>2</v>
      </c>
      <c r="L21" s="8">
        <f>COUNTIFS('Team Rosters'!$C$2:$C$1741,'Roster Grid'!B21,'Team Rosters'!$A$2:$A$1741,"*@*")</f>
        <v>10</v>
      </c>
      <c r="M21" s="8">
        <f>COUNTIFS('Team Rosters'!$C$2:$C$1741,'Roster Grid'!B21,'Team Rosters'!$A$2:$A$1741,"*"&amp;"DT"&amp;"*")</f>
        <v>3</v>
      </c>
      <c r="N21" s="8">
        <f>COUNTIFS('Team Rosters'!$C$2:$C$1741,'Roster Grid'!B21,'Team Rosters'!$A$2:$A$1741,"*End*")+COUNTIFS('Team Rosters'!$C$2:$C$1741,'Roster Grid'!B21,'Team Rosters'!$A$2:$A$1741,"*LE*")+COUNTIFS('Team Rosters'!$C$2:$C$1741,'Roster Grid'!B21,'Team Rosters'!$A$2:$A$1741,"*RE*")</f>
        <v>7</v>
      </c>
      <c r="O21" s="8">
        <f>COUNTIFS('Team Rosters'!$C$2:$C$1741,'Roster Grid'!B21,'Team Rosters'!$A$2:$A$1741,"*$*")</f>
        <v>8</v>
      </c>
      <c r="P21" s="97">
        <f>COUNTIFS('Team Rosters'!$C$2:$C$1741,'Roster Grid'!B21,'Team Rosters'!$A$2:$A$1741,"*MLB")+COUNTIFS('Team Rosters'!$C$2:$C$1741,'Roster Grid'!B21,'Team Rosters'!$A$2:$A$1741,"*ILB*")+COUNTIFS('Team Rosters'!$C$2:$C$1741,'Roster Grid'!B21,'Team Rosters'!$A$2:$A$1741,"LB")</f>
        <v>5</v>
      </c>
      <c r="Q21" s="8">
        <f>COUNTIFS('Team Rosters'!$C$2:$C$1741,'Roster Grid'!B21,'Team Rosters'!$A$2:$A$1741,"*OLB")+COUNTIFS('Team Rosters'!$C$2:$C$1741,'Roster Grid'!B21,'Team Rosters'!$A$2:$A$1741,"*RLB")+COUNTIFS('Team Rosters'!$C$2:$C$1741,'Roster Grid'!B21,'Team Rosters'!$A$2:$A$1741,"*LLB")+COUNTIFS('Team Rosters'!$C$2:$C$1741,'Roster Grid'!B21,'Team Rosters'!$A$2:$A$1741,"LB")</f>
        <v>5</v>
      </c>
      <c r="R21" s="8">
        <f>COUNTIFS('Team Rosters'!$C$2:$C$1741,'Roster Grid'!B21,'Team Rosters'!$A$2:$A$1741,"*LB*")</f>
        <v>8</v>
      </c>
      <c r="S21" s="8">
        <f>COUNTIFS('Team Rosters'!$C$2:$C$1741,'Roster Grid'!B21,'Team Rosters'!$A$2:$A$1741,"*CB*")+COUNTIFS('Team Rosters'!$C$2:$C$1741,'Roster Grid'!B21,'Team Rosters'!$A$2:$A$1741,"*DB*")</f>
        <v>6</v>
      </c>
      <c r="T21" s="8">
        <f>COUNTIFS('Team Rosters'!$C$2:$C$1741,'Roster Grid'!B21,'Team Rosters'!$A$2:$A$1741,"*S*")+COUNTIFS('Team Rosters'!$C$2:$C$1741,'Roster Grid'!B21,'Team Rosters'!$A$2:$A$1741,"*DB*")</f>
        <v>4</v>
      </c>
      <c r="U21" s="8">
        <f>COUNTIFS('Team Rosters'!$C$2:$C$1741,'Roster Grid'!B21,'Team Rosters'!$A$2:$A$1741,"*^*")</f>
        <v>8</v>
      </c>
      <c r="V21" s="8">
        <f>COUNTIFS('Team Rosters'!$C$2:$C$1741,'Roster Grid'!B21,'Team Rosters'!$A$2:$A$1741,"*Punt*")</f>
        <v>1</v>
      </c>
      <c r="W21" s="8">
        <f>COUNTIFS('Team Rosters'!$C$2:$C$1741,'Roster Grid'!B21,'Team Rosters'!$A$2:$A$1741,"PK")</f>
        <v>1</v>
      </c>
      <c r="X21" s="8">
        <f>COUNTIFS('Team Rosters'!$C$2:$C$1741,'Roster Grid'!B21,'Team Rosters'!$A$2:$A$1741,"*KOR*")</f>
        <v>1</v>
      </c>
      <c r="Y21" s="8">
        <f>COUNTIFS('Team Rosters'!$C$2:$C$1741,'Roster Grid'!B21,'Team Rosters'!$A$2:$A$1741,"*PR*")</f>
        <v>1</v>
      </c>
      <c r="Z21" s="84">
        <f>COUNTIFS('Team Rosters'!$C$2:$C$1741,'Roster Grid'!B21)</f>
        <v>49</v>
      </c>
      <c r="AA21" s="289" t="s">
        <v>10840</v>
      </c>
    </row>
    <row r="22" spans="2:27" ht="18.95" customHeight="1">
      <c r="B22" s="457" t="s">
        <v>4264</v>
      </c>
      <c r="C22" s="8">
        <f>COUNTIFS('Team Rosters'!$C$2:$C$1716,'Roster Grid'!B22,'Team Rosters'!$A$2:$A$1716,"QB") + COUNTIFS('Team Rosters'!$C$2:$C$1716,'Roster Grid'!B22,'Team Rosters'!$A$2:$A$1716,"QB(P)")</f>
        <v>2</v>
      </c>
      <c r="D22" s="8">
        <f>COUNTIFS('Team Rosters'!$C$2:$C$1741,'Roster Grid'!B22,'Team Rosters'!$A$2:$A$1741,"*HB*")</f>
        <v>3</v>
      </c>
      <c r="E22" s="8">
        <f>COUNTIFS('Team Rosters'!$C$2:$C$1741,'Roster Grid'!B22,'Team Rosters'!$A$2:$A$1741,"*FB*")+COUNTIFS('Team Rosters'!$C$2:$C$1741,'Roster Grid'!B22,'Team Rosters'!$A$2:$A$1741,"*BB*")</f>
        <v>2</v>
      </c>
      <c r="F22" s="8">
        <f>(D22+E22)-(COUNTIFS('Team Rosters'!$C$2:$C$1741,'Roster Grid'!B22,'Team Rosters'!$A$2:$A$1741,"*HB FB*"))</f>
        <v>5</v>
      </c>
      <c r="G22" s="8">
        <f>COUNTIFS('Team Rosters'!$C$2:$C$1741,'Roster Grid'!B22,'Team Rosters'!$A$2:$A$1741,"*TE*")</f>
        <v>5</v>
      </c>
      <c r="H22" s="8">
        <f>COUNTIFS('Team Rosters'!$C$2:$C$1741,'Roster Grid'!B22,'Team Rosters'!$A$2:$A$1741,"*WR*")</f>
        <v>7</v>
      </c>
      <c r="I22" s="8">
        <f>COUNTIFS('Team Rosters'!$C$2:$C$1741,'Roster Grid'!B22,'Team Rosters'!$A$2:$A$1741,"*"&amp;"OT"&amp;"*")</f>
        <v>6</v>
      </c>
      <c r="J22" s="8">
        <f>COUNTIFS('Team Rosters'!$C$2:$C$1741,'Roster Grid'!B22,'Team Rosters'!$A$2:$A$1741,"*"&amp;"G"&amp;"*")</f>
        <v>4</v>
      </c>
      <c r="K22" s="8">
        <f>COUNTIFS('Team Rosters'!$C$2:$C$1741,'Roster Grid'!B22,'Team Rosters'!$A$2:$A$1741,"*OC*")</f>
        <v>2</v>
      </c>
      <c r="L22" s="8">
        <f>COUNTIFS('Team Rosters'!$C$2:$C$1741,'Roster Grid'!B22,'Team Rosters'!$A$2:$A$1741,"*@*")</f>
        <v>10</v>
      </c>
      <c r="M22" s="8">
        <f>COUNTIFS('Team Rosters'!$C$2:$C$1741,'Roster Grid'!B22,'Team Rosters'!$A$2:$A$1741,"*"&amp;"DT"&amp;"*")</f>
        <v>4</v>
      </c>
      <c r="N22" s="8">
        <f>COUNTIFS('Team Rosters'!$C$2:$C$1741,'Roster Grid'!B22,'Team Rosters'!$A$2:$A$1741,"*End*")+COUNTIFS('Team Rosters'!$C$2:$C$1741,'Roster Grid'!B22,'Team Rosters'!$A$2:$A$1741,"*LE*")+COUNTIFS('Team Rosters'!$C$2:$C$1741,'Roster Grid'!B22,'Team Rosters'!$A$2:$A$1741,"*RE*")</f>
        <v>4</v>
      </c>
      <c r="O22" s="8">
        <f>COUNTIFS('Team Rosters'!$C$2:$C$1741,'Roster Grid'!B22,'Team Rosters'!$A$2:$A$1741,"*$*")</f>
        <v>7</v>
      </c>
      <c r="P22" s="97">
        <f>COUNTIFS('Team Rosters'!$C$2:$C$1741,'Roster Grid'!B22,'Team Rosters'!$A$2:$A$1741,"*MLB")+COUNTIFS('Team Rosters'!$C$2:$C$1741,'Roster Grid'!B22,'Team Rosters'!$A$2:$A$1741,"*ILB*")+COUNTIFS('Team Rosters'!$C$2:$C$1741,'Roster Grid'!B22,'Team Rosters'!$A$2:$A$1741,"LB")</f>
        <v>3</v>
      </c>
      <c r="Q22" s="8">
        <f>COUNTIFS('Team Rosters'!$C$2:$C$1741,'Roster Grid'!B22,'Team Rosters'!$A$2:$A$1741,"*OLB")+COUNTIFS('Team Rosters'!$C$2:$C$1741,'Roster Grid'!B22,'Team Rosters'!$A$2:$A$1741,"*RLB")+COUNTIFS('Team Rosters'!$C$2:$C$1741,'Roster Grid'!B22,'Team Rosters'!$A$2:$A$1741,"*LLB")+COUNTIFS('Team Rosters'!$C$2:$C$1741,'Roster Grid'!B22,'Team Rosters'!$A$2:$A$1741,"LB")</f>
        <v>5</v>
      </c>
      <c r="R22" s="8">
        <f>COUNTIFS('Team Rosters'!$C$2:$C$1741,'Roster Grid'!B22,'Team Rosters'!$A$2:$A$1741,"*LB*")</f>
        <v>7</v>
      </c>
      <c r="S22" s="8">
        <f>COUNTIFS('Team Rosters'!$C$2:$C$1741,'Roster Grid'!B22,'Team Rosters'!$A$2:$A$1741,"*CB*")+COUNTIFS('Team Rosters'!$C$2:$C$1741,'Roster Grid'!B22,'Team Rosters'!$A$2:$A$1741,"*DB*")</f>
        <v>5</v>
      </c>
      <c r="T22" s="8">
        <f>COUNTIFS('Team Rosters'!$C$2:$C$1741,'Roster Grid'!B22,'Team Rosters'!$A$2:$A$1741,"*S*")+COUNTIFS('Team Rosters'!$C$2:$C$1741,'Roster Grid'!B22,'Team Rosters'!$A$2:$A$1741,"*DB*")</f>
        <v>5</v>
      </c>
      <c r="U22" s="8">
        <f>COUNTIFS('Team Rosters'!$C$2:$C$1741,'Roster Grid'!B22,'Team Rosters'!$A$2:$A$1741,"*^*")</f>
        <v>9</v>
      </c>
      <c r="V22" s="8">
        <f>COUNTIFS('Team Rosters'!$C$2:$C$1741,'Roster Grid'!B22,'Team Rosters'!$A$2:$A$1741,"*Punt*")</f>
        <v>1</v>
      </c>
      <c r="W22" s="8">
        <f>COUNTIFS('Team Rosters'!$C$2:$C$1741,'Roster Grid'!B22,'Team Rosters'!$A$2:$A$1741,"PK")</f>
        <v>1</v>
      </c>
      <c r="X22" s="8">
        <f>COUNTIFS('Team Rosters'!$C$2:$C$1741,'Roster Grid'!B22,'Team Rosters'!$A$2:$A$1741,"*KOR*")</f>
        <v>2</v>
      </c>
      <c r="Y22" s="8">
        <f>COUNTIFS('Team Rosters'!$C$2:$C$1741,'Roster Grid'!B22,'Team Rosters'!$A$2:$A$1741,"*PR*")</f>
        <v>1</v>
      </c>
      <c r="Z22" s="84">
        <f>COUNTIFS('Team Rosters'!$C$2:$C$1741,'Roster Grid'!B22)</f>
        <v>54</v>
      </c>
      <c r="AA22" s="289" t="s">
        <v>10840</v>
      </c>
    </row>
    <row r="23" spans="2:27" ht="18.95" customHeight="1">
      <c r="B23" s="458" t="s">
        <v>9439</v>
      </c>
      <c r="C23" s="8">
        <f>COUNTIFS('Team Rosters'!$C$2:$C$1716,'Roster Grid'!B23,'Team Rosters'!$A$2:$A$1716,"QB") + COUNTIFS('Team Rosters'!$C$2:$C$1716,'Roster Grid'!B23,'Team Rosters'!$A$2:$A$1716,"QB(P)")</f>
        <v>2</v>
      </c>
      <c r="D23" s="97">
        <f>COUNTIFS('Team Rosters'!$C$2:$C$1741,'Roster Grid'!B23,'Team Rosters'!$A$2:$A$1741,"*HB*")</f>
        <v>5</v>
      </c>
      <c r="E23" s="97">
        <f>COUNTIFS('Team Rosters'!$C$2:$C$1741,'Roster Grid'!B23,'Team Rosters'!$A$2:$A$1741,"*FB*")+COUNTIFS('Team Rosters'!$C$2:$C$1741,'Roster Grid'!B23,'Team Rosters'!$A$2:$A$1741,"*BB*")</f>
        <v>2</v>
      </c>
      <c r="F23" s="97">
        <f>(D23+E23)-(COUNTIFS('Team Rosters'!$C$2:$C$1741,'Roster Grid'!B23,'Team Rosters'!$A$2:$A$1741,"*HB FB*"))</f>
        <v>7</v>
      </c>
      <c r="G23" s="97">
        <f>COUNTIFS('Team Rosters'!$C$2:$C$1741,'Roster Grid'!B23,'Team Rosters'!$A$2:$A$1741,"*TE*")</f>
        <v>3</v>
      </c>
      <c r="H23" s="97">
        <f>COUNTIFS('Team Rosters'!$C$2:$C$1741,'Roster Grid'!B23,'Team Rosters'!$A$2:$A$1741,"*WR*")</f>
        <v>5</v>
      </c>
      <c r="I23" s="97">
        <f>COUNTIFS('Team Rosters'!$C$2:$C$1741,'Roster Grid'!B23,'Team Rosters'!$A$2:$A$1741,"*"&amp;"OT"&amp;"*")</f>
        <v>4</v>
      </c>
      <c r="J23" s="97">
        <f>COUNTIFS('Team Rosters'!$C$2:$C$1741,'Roster Grid'!B23,'Team Rosters'!$A$2:$A$1741,"*"&amp;"G"&amp;"*")</f>
        <v>4</v>
      </c>
      <c r="K23" s="97">
        <f>COUNTIFS('Team Rosters'!$C$2:$C$1741,'Roster Grid'!B23,'Team Rosters'!$A$2:$A$1741,"*OC*")</f>
        <v>2</v>
      </c>
      <c r="L23" s="97">
        <f>COUNTIFS('Team Rosters'!$C$2:$C$1741,'Roster Grid'!B23,'Team Rosters'!$A$2:$A$1741,"*@*")</f>
        <v>10</v>
      </c>
      <c r="M23" s="97">
        <f>COUNTIFS('Team Rosters'!$C$2:$C$1741,'Roster Grid'!B23,'Team Rosters'!$A$2:$A$1741,"*"&amp;"DT"&amp;"*")</f>
        <v>6</v>
      </c>
      <c r="N23" s="97">
        <f>COUNTIFS('Team Rosters'!$C$2:$C$1741,'Roster Grid'!B23,'Team Rosters'!$A$2:$A$1741,"*End*")+COUNTIFS('Team Rosters'!$C$2:$C$1741,'Roster Grid'!B23,'Team Rosters'!$A$2:$A$1741,"*LE*")+COUNTIFS('Team Rosters'!$C$2:$C$1741,'Roster Grid'!B23,'Team Rosters'!$A$2:$A$1741,"*RE*")</f>
        <v>8</v>
      </c>
      <c r="O23" s="97">
        <f>COUNTIFS('Team Rosters'!$C$2:$C$1741,'Roster Grid'!B23,'Team Rosters'!$A$2:$A$1741,"*$*")</f>
        <v>8</v>
      </c>
      <c r="P23" s="97">
        <f>COUNTIFS('Team Rosters'!$C$2:$C$1741,'Roster Grid'!B23,'Team Rosters'!$A$2:$A$1741,"*MLB")+COUNTIFS('Team Rosters'!$C$2:$C$1741,'Roster Grid'!B23,'Team Rosters'!$A$2:$A$1741,"*ILB*")+COUNTIFS('Team Rosters'!$C$2:$C$1741,'Roster Grid'!B23,'Team Rosters'!$A$2:$A$1741,"LB")</f>
        <v>4</v>
      </c>
      <c r="Q23" s="97">
        <f>COUNTIFS('Team Rosters'!$C$2:$C$1741,'Roster Grid'!B23,'Team Rosters'!$A$2:$A$1741,"*OLB")+COUNTIFS('Team Rosters'!$C$2:$C$1741,'Roster Grid'!B23,'Team Rosters'!$A$2:$A$1741,"*RLB")+COUNTIFS('Team Rosters'!$C$2:$C$1741,'Roster Grid'!B23,'Team Rosters'!$A$2:$A$1741,"*LLB")+COUNTIFS('Team Rosters'!$C$2:$C$1741,'Roster Grid'!B23,'Team Rosters'!$A$2:$A$1741,"LB")</f>
        <v>9</v>
      </c>
      <c r="R23" s="97">
        <f>COUNTIFS('Team Rosters'!$C$2:$C$1741,'Roster Grid'!B23,'Team Rosters'!$A$2:$A$1741,"*LB*")</f>
        <v>10</v>
      </c>
      <c r="S23" s="97">
        <f>COUNTIFS('Team Rosters'!$C$2:$C$1741,'Roster Grid'!B23,'Team Rosters'!$A$2:$A$1741,"*CB*")+COUNTIFS('Team Rosters'!$C$2:$C$1741,'Roster Grid'!B23,'Team Rosters'!$A$2:$A$1741,"*DB*")</f>
        <v>4</v>
      </c>
      <c r="T23" s="97">
        <f>COUNTIFS('Team Rosters'!$C$2:$C$1741,'Roster Grid'!B23,'Team Rosters'!$A$2:$A$1741,"*S*")+COUNTIFS('Team Rosters'!$C$2:$C$1741,'Roster Grid'!B23,'Team Rosters'!$A$2:$A$1741,"*DB*")</f>
        <v>3</v>
      </c>
      <c r="U23" s="97">
        <f>COUNTIFS('Team Rosters'!$C$2:$C$1741,'Roster Grid'!B23,'Team Rosters'!$A$2:$A$1741,"*^*")</f>
        <v>7</v>
      </c>
      <c r="V23" s="97">
        <f>COUNTIFS('Team Rosters'!$C$2:$C$1741,'Roster Grid'!B23,'Team Rosters'!$A$2:$A$1741,"*Punt*")</f>
        <v>1</v>
      </c>
      <c r="W23" s="97">
        <f>COUNTIFS('Team Rosters'!$C$2:$C$1741,'Roster Grid'!B23,'Team Rosters'!$A$2:$A$1741,"PK")</f>
        <v>1</v>
      </c>
      <c r="X23" s="97">
        <f>COUNTIFS('Team Rosters'!$C$2:$C$1741,'Roster Grid'!B23,'Team Rosters'!$A$2:$A$1741,"*KOR*")</f>
        <v>1</v>
      </c>
      <c r="Y23" s="97">
        <f>COUNTIFS('Team Rosters'!$C$2:$C$1741,'Roster Grid'!B23,'Team Rosters'!$A$2:$A$1741,"*PR*")</f>
        <v>1</v>
      </c>
      <c r="Z23" s="84">
        <f>COUNTIFS('Team Rosters'!$C$2:$C$1741,'Roster Grid'!B23)</f>
        <v>54</v>
      </c>
      <c r="AA23" s="289" t="s">
        <v>10840</v>
      </c>
    </row>
    <row r="24" spans="2:27" ht="18.95" customHeight="1">
      <c r="B24" s="458" t="s">
        <v>8249</v>
      </c>
      <c r="C24" s="8">
        <f>COUNTIFS('Team Rosters'!$C$2:$C$1716,'Roster Grid'!B24,'Team Rosters'!$A$2:$A$1716,"QB") + COUNTIFS('Team Rosters'!$C$2:$C$1716,'Roster Grid'!B24,'Team Rosters'!$A$2:$A$1716,"QB(P)")</f>
        <v>2</v>
      </c>
      <c r="D24" s="97">
        <f>COUNTIFS('Team Rosters'!$C$2:$C$1741,'Roster Grid'!B24,'Team Rosters'!$A$2:$A$1741,"*HB*")</f>
        <v>2</v>
      </c>
      <c r="E24" s="97">
        <f>COUNTIFS('Team Rosters'!$C$2:$C$1741,'Roster Grid'!B24,'Team Rosters'!$A$2:$A$1741,"*FB*")+COUNTIFS('Team Rosters'!$C$2:$C$1741,'Roster Grid'!B24,'Team Rosters'!$A$2:$A$1741,"*BB*")</f>
        <v>4</v>
      </c>
      <c r="F24" s="97">
        <f>(D24+E24)-(COUNTIFS('Team Rosters'!$C$2:$C$1741,'Roster Grid'!B24,'Team Rosters'!$A$2:$A$1741,"*HB FB*"))</f>
        <v>6</v>
      </c>
      <c r="G24" s="97">
        <f>COUNTIFS('Team Rosters'!$C$2:$C$1741,'Roster Grid'!B24,'Team Rosters'!$A$2:$A$1741,"*TE*")</f>
        <v>5</v>
      </c>
      <c r="H24" s="97">
        <f>COUNTIFS('Team Rosters'!$C$2:$C$1741,'Roster Grid'!B24,'Team Rosters'!$A$2:$A$1741,"*WR*")</f>
        <v>7</v>
      </c>
      <c r="I24" s="97">
        <f>COUNTIFS('Team Rosters'!$C$2:$C$1741,'Roster Grid'!B24,'Team Rosters'!$A$2:$A$1741,"*"&amp;"OT"&amp;"*")</f>
        <v>3</v>
      </c>
      <c r="J24" s="97">
        <f>COUNTIFS('Team Rosters'!$C$2:$C$1741,'Roster Grid'!B24,'Team Rosters'!$A$2:$A$1741,"*"&amp;"G"&amp;"*")</f>
        <v>3</v>
      </c>
      <c r="K24" s="97">
        <f>COUNTIFS('Team Rosters'!$C$2:$C$1741,'Roster Grid'!B24,'Team Rosters'!$A$2:$A$1741,"*OC*")</f>
        <v>2</v>
      </c>
      <c r="L24" s="97">
        <f>COUNTIFS('Team Rosters'!$C$2:$C$1741,'Roster Grid'!B24,'Team Rosters'!$A$2:$A$1741,"*@*")</f>
        <v>8</v>
      </c>
      <c r="M24" s="97">
        <f>COUNTIFS('Team Rosters'!$C$2:$C$1741,'Roster Grid'!B24,'Team Rosters'!$A$2:$A$1741,"*"&amp;"DT"&amp;"*")</f>
        <v>3</v>
      </c>
      <c r="N24" s="97">
        <f>COUNTIFS('Team Rosters'!$C$2:$C$1741,'Roster Grid'!B24,'Team Rosters'!$A$2:$A$1741,"*End*")+COUNTIFS('Team Rosters'!$C$2:$C$1741,'Roster Grid'!B24,'Team Rosters'!$A$2:$A$1741,"*LE*")+COUNTIFS('Team Rosters'!$C$2:$C$1741,'Roster Grid'!B24,'Team Rosters'!$A$2:$A$1741,"*RE*")</f>
        <v>5</v>
      </c>
      <c r="O24" s="97">
        <f>COUNTIFS('Team Rosters'!$C$2:$C$1741,'Roster Grid'!B24,'Team Rosters'!$A$2:$A$1741,"*$*")</f>
        <v>7</v>
      </c>
      <c r="P24" s="97">
        <f>COUNTIFS('Team Rosters'!$C$2:$C$1741,'Roster Grid'!B24,'Team Rosters'!$A$2:$A$1741,"*MLB")+COUNTIFS('Team Rosters'!$C$2:$C$1741,'Roster Grid'!B24,'Team Rosters'!$A$2:$A$1741,"*ILB*")+COUNTIFS('Team Rosters'!$C$2:$C$1741,'Roster Grid'!B24,'Team Rosters'!$A$2:$A$1741,"LB")</f>
        <v>3</v>
      </c>
      <c r="Q24" s="97">
        <f>COUNTIFS('Team Rosters'!$C$2:$C$1741,'Roster Grid'!B24,'Team Rosters'!$A$2:$A$1741,"*OLB")+COUNTIFS('Team Rosters'!$C$2:$C$1741,'Roster Grid'!B24,'Team Rosters'!$A$2:$A$1741,"*RLB")+COUNTIFS('Team Rosters'!$C$2:$C$1741,'Roster Grid'!B24,'Team Rosters'!$A$2:$A$1741,"*LLB")+COUNTIFS('Team Rosters'!$C$2:$C$1741,'Roster Grid'!B24,'Team Rosters'!$A$2:$A$1741,"LB")</f>
        <v>7</v>
      </c>
      <c r="R24" s="97">
        <f>COUNTIFS('Team Rosters'!$C$2:$C$1741,'Roster Grid'!B24,'Team Rosters'!$A$2:$A$1741,"*LB*")</f>
        <v>9</v>
      </c>
      <c r="S24" s="97">
        <f>COUNTIFS('Team Rosters'!$C$2:$C$1741,'Roster Grid'!B24,'Team Rosters'!$A$2:$A$1741,"*CB*")+COUNTIFS('Team Rosters'!$C$2:$C$1741,'Roster Grid'!B24,'Team Rosters'!$A$2:$A$1741,"*DB*")</f>
        <v>8</v>
      </c>
      <c r="T24" s="97">
        <f>COUNTIFS('Team Rosters'!$C$2:$C$1741,'Roster Grid'!B24,'Team Rosters'!$A$2:$A$1741,"*S*")+COUNTIFS('Team Rosters'!$C$2:$C$1741,'Roster Grid'!B24,'Team Rosters'!$A$2:$A$1741,"*DB*")</f>
        <v>5</v>
      </c>
      <c r="U24" s="97">
        <f>COUNTIFS('Team Rosters'!$C$2:$C$1741,'Roster Grid'!B24,'Team Rosters'!$A$2:$A$1741,"*^*")</f>
        <v>12</v>
      </c>
      <c r="V24" s="97">
        <f>COUNTIFS('Team Rosters'!$C$2:$C$1741,'Roster Grid'!B24,'Team Rosters'!$A$2:$A$1741,"*Punt*")</f>
        <v>1</v>
      </c>
      <c r="W24" s="97">
        <f>COUNTIFS('Team Rosters'!$C$2:$C$1741,'Roster Grid'!B24,'Team Rosters'!$A$2:$A$1741,"PK")</f>
        <v>1</v>
      </c>
      <c r="X24" s="97">
        <f>COUNTIFS('Team Rosters'!$C$2:$C$1741,'Roster Grid'!B24,'Team Rosters'!$A$2:$A$1741,"*KOR*")</f>
        <v>1</v>
      </c>
      <c r="Y24" s="97">
        <f>COUNTIFS('Team Rosters'!$C$2:$C$1741,'Roster Grid'!B24,'Team Rosters'!$A$2:$A$1741,"*PR*")</f>
        <v>2</v>
      </c>
      <c r="Z24" s="84">
        <f>COUNTIFS('Team Rosters'!$C$2:$C$1741,'Roster Grid'!B24)</f>
        <v>54</v>
      </c>
      <c r="AA24" s="289" t="s">
        <v>10840</v>
      </c>
    </row>
    <row r="25" spans="2:27" ht="18.95" customHeight="1">
      <c r="B25" s="457" t="s">
        <v>9</v>
      </c>
      <c r="C25" s="8">
        <f>COUNTIFS('Team Rosters'!$C$2:$C$1716,'Roster Grid'!B25,'Team Rosters'!$A$2:$A$1716,"QB") + COUNTIFS('Team Rosters'!$C$2:$C$1716,'Roster Grid'!B25,'Team Rosters'!$A$2:$A$1716,"QB(P)")</f>
        <v>2</v>
      </c>
      <c r="D25" s="8">
        <f>COUNTIFS('Team Rosters'!$C$2:$C$1741,'Roster Grid'!B25,'Team Rosters'!$A$2:$A$1741,"*HB*")</f>
        <v>6</v>
      </c>
      <c r="E25" s="8">
        <f>COUNTIFS('Team Rosters'!$C$2:$C$1741,'Roster Grid'!B25,'Team Rosters'!$A$2:$A$1741,"*FB*")+COUNTIFS('Team Rosters'!$C$2:$C$1741,'Roster Grid'!B25,'Team Rosters'!$A$2:$A$1741,"*BB*")</f>
        <v>2</v>
      </c>
      <c r="F25" s="8">
        <f>(D25+E25)-(COUNTIFS('Team Rosters'!$C$2:$C$1741,'Roster Grid'!B25,'Team Rosters'!$A$2:$A$1741,"*HB FB*"))</f>
        <v>8</v>
      </c>
      <c r="G25" s="8">
        <f>COUNTIFS('Team Rosters'!$C$2:$C$1741,'Roster Grid'!B25,'Team Rosters'!$A$2:$A$1741,"*TE*")</f>
        <v>4</v>
      </c>
      <c r="H25" s="8">
        <f>COUNTIFS('Team Rosters'!$C$2:$C$1741,'Roster Grid'!B25,'Team Rosters'!$A$2:$A$1741,"*WR*")</f>
        <v>5</v>
      </c>
      <c r="I25" s="8">
        <f>COUNTIFS('Team Rosters'!$C$2:$C$1741,'Roster Grid'!B25,'Team Rosters'!$A$2:$A$1741,"*"&amp;"OT"&amp;"*")</f>
        <v>3</v>
      </c>
      <c r="J25" s="8">
        <f>COUNTIFS('Team Rosters'!$C$2:$C$1741,'Roster Grid'!B25,'Team Rosters'!$A$2:$A$1741,"*"&amp;"G"&amp;"*")</f>
        <v>4</v>
      </c>
      <c r="K25" s="8">
        <f>COUNTIFS('Team Rosters'!$C$2:$C$1741,'Roster Grid'!B25,'Team Rosters'!$A$2:$A$1741,"*OC*")</f>
        <v>2</v>
      </c>
      <c r="L25" s="8">
        <f>COUNTIFS('Team Rosters'!$C$2:$C$1741,'Roster Grid'!B25,'Team Rosters'!$A$2:$A$1741,"*@*")</f>
        <v>9</v>
      </c>
      <c r="M25" s="8">
        <f>COUNTIFS('Team Rosters'!$C$2:$C$1741,'Roster Grid'!B25,'Team Rosters'!$A$2:$A$1741,"*"&amp;"DT"&amp;"*")</f>
        <v>5</v>
      </c>
      <c r="N25" s="8">
        <f>COUNTIFS('Team Rosters'!$C$2:$C$1741,'Roster Grid'!B25,'Team Rosters'!$A$2:$A$1741,"*End*")+COUNTIFS('Team Rosters'!$C$2:$C$1741,'Roster Grid'!B25,'Team Rosters'!$A$2:$A$1741,"*LE*")+COUNTIFS('Team Rosters'!$C$2:$C$1741,'Roster Grid'!B25,'Team Rosters'!$A$2:$A$1741,"*RE*")</f>
        <v>3</v>
      </c>
      <c r="O25" s="8">
        <f>COUNTIFS('Team Rosters'!$C$2:$C$1741,'Roster Grid'!B25,'Team Rosters'!$A$2:$A$1741,"*$*")</f>
        <v>8</v>
      </c>
      <c r="P25" s="97">
        <f>COUNTIFS('Team Rosters'!$C$2:$C$1741,'Roster Grid'!B25,'Team Rosters'!$A$2:$A$1741,"*MLB")+COUNTIFS('Team Rosters'!$C$2:$C$1741,'Roster Grid'!B25,'Team Rosters'!$A$2:$A$1741,"*ILB*")+COUNTIFS('Team Rosters'!$C$2:$C$1741,'Roster Grid'!B25,'Team Rosters'!$A$2:$A$1741,"LB")</f>
        <v>4</v>
      </c>
      <c r="Q25" s="8">
        <f>COUNTIFS('Team Rosters'!$C$2:$C$1741,'Roster Grid'!B25,'Team Rosters'!$A$2:$A$1741,"*OLB")+COUNTIFS('Team Rosters'!$C$2:$C$1741,'Roster Grid'!B25,'Team Rosters'!$A$2:$A$1741,"*RLB")+COUNTIFS('Team Rosters'!$C$2:$C$1741,'Roster Grid'!B25,'Team Rosters'!$A$2:$A$1741,"*LLB")+COUNTIFS('Team Rosters'!$C$2:$C$1741,'Roster Grid'!B25,'Team Rosters'!$A$2:$A$1741,"LB")</f>
        <v>5</v>
      </c>
      <c r="R25" s="8">
        <f>COUNTIFS('Team Rosters'!$C$2:$C$1741,'Roster Grid'!B25,'Team Rosters'!$A$2:$A$1741,"*LB*")</f>
        <v>8</v>
      </c>
      <c r="S25" s="8">
        <f>COUNTIFS('Team Rosters'!$C$2:$C$1741,'Roster Grid'!B25,'Team Rosters'!$A$2:$A$1741,"*CB*")+COUNTIFS('Team Rosters'!$C$2:$C$1741,'Roster Grid'!B25,'Team Rosters'!$A$2:$A$1741,"*DB*")</f>
        <v>4</v>
      </c>
      <c r="T25" s="8">
        <f>COUNTIFS('Team Rosters'!$C$2:$C$1741,'Roster Grid'!B25,'Team Rosters'!$A$2:$A$1741,"*S*")+COUNTIFS('Team Rosters'!$C$2:$C$1741,'Roster Grid'!B25,'Team Rosters'!$A$2:$A$1741,"*DB*")</f>
        <v>4</v>
      </c>
      <c r="U25" s="8">
        <f>COUNTIFS('Team Rosters'!$C$2:$C$1741,'Roster Grid'!B25,'Team Rosters'!$A$2:$A$1741,"*^*")</f>
        <v>7</v>
      </c>
      <c r="V25" s="8">
        <f>COUNTIFS('Team Rosters'!$C$2:$C$1741,'Roster Grid'!B25,'Team Rosters'!$A$2:$A$1741,"*Punt*")</f>
        <v>1</v>
      </c>
      <c r="W25" s="8">
        <f>COUNTIFS('Team Rosters'!$C$2:$C$1741,'Roster Grid'!B25,'Team Rosters'!$A$2:$A$1741,"PK")</f>
        <v>1</v>
      </c>
      <c r="X25" s="8">
        <f>COUNTIFS('Team Rosters'!$C$2:$C$1741,'Roster Grid'!B25,'Team Rosters'!$A$2:$A$1741,"*KOR*")</f>
        <v>3</v>
      </c>
      <c r="Y25" s="8">
        <f>COUNTIFS('Team Rosters'!$C$2:$C$1741,'Roster Grid'!B25,'Team Rosters'!$A$2:$A$1741,"*PR*")</f>
        <v>2</v>
      </c>
      <c r="Z25" s="84">
        <f>COUNTIFS('Team Rosters'!$C$2:$C$1741,'Roster Grid'!B25)</f>
        <v>54</v>
      </c>
      <c r="AA25" s="289" t="s">
        <v>10840</v>
      </c>
    </row>
    <row r="26" spans="2:27" ht="18.95" customHeight="1">
      <c r="B26" s="458" t="s">
        <v>6314</v>
      </c>
      <c r="C26" s="8">
        <f>COUNTIFS('Team Rosters'!$C$2:$C$1716,'Roster Grid'!B26,'Team Rosters'!$A$2:$A$1716,"QB") + COUNTIFS('Team Rosters'!$C$2:$C$1716,'Roster Grid'!B26,'Team Rosters'!$A$2:$A$1716,"QB(P)")</f>
        <v>3</v>
      </c>
      <c r="D26" s="97">
        <f>COUNTIFS('Team Rosters'!$C$2:$C$1741,'Roster Grid'!B26,'Team Rosters'!$A$2:$A$1741,"*HB*")</f>
        <v>3</v>
      </c>
      <c r="E26" s="97">
        <f>COUNTIFS('Team Rosters'!$C$2:$C$1741,'Roster Grid'!B26,'Team Rosters'!$A$2:$A$1741,"*FB*")+COUNTIFS('Team Rosters'!$C$2:$C$1741,'Roster Grid'!B26,'Team Rosters'!$A$2:$A$1741,"*BB*")</f>
        <v>2</v>
      </c>
      <c r="F26" s="97">
        <f>(D26+E26)-(COUNTIFS('Team Rosters'!$C$2:$C$1741,'Roster Grid'!B26,'Team Rosters'!$A$2:$A$1741,"*HB FB*"))</f>
        <v>5</v>
      </c>
      <c r="G26" s="97">
        <f>COUNTIFS('Team Rosters'!$C$2:$C$1741,'Roster Grid'!B26,'Team Rosters'!$A$2:$A$1741,"*TE*")</f>
        <v>6</v>
      </c>
      <c r="H26" s="97">
        <f>COUNTIFS('Team Rosters'!$C$2:$C$1741,'Roster Grid'!B26,'Team Rosters'!$A$2:$A$1741,"*WR*")</f>
        <v>5</v>
      </c>
      <c r="I26" s="97">
        <f>COUNTIFS('Team Rosters'!$C$2:$C$1741,'Roster Grid'!B26,'Team Rosters'!$A$2:$A$1741,"*"&amp;"OT"&amp;"*")</f>
        <v>4</v>
      </c>
      <c r="J26" s="97">
        <f>COUNTIFS('Team Rosters'!$C$2:$C$1741,'Roster Grid'!B26,'Team Rosters'!$A$2:$A$1741,"*"&amp;"G"&amp;"*")</f>
        <v>5</v>
      </c>
      <c r="K26" s="97">
        <f>COUNTIFS('Team Rosters'!$C$2:$C$1741,'Roster Grid'!B26,'Team Rosters'!$A$2:$A$1741,"*OC*")</f>
        <v>4</v>
      </c>
      <c r="L26" s="97">
        <f>COUNTIFS('Team Rosters'!$C$2:$C$1741,'Roster Grid'!B26,'Team Rosters'!$A$2:$A$1741,"*@*")</f>
        <v>10</v>
      </c>
      <c r="M26" s="97">
        <f>COUNTIFS('Team Rosters'!$C$2:$C$1741,'Roster Grid'!B26,'Team Rosters'!$A$2:$A$1741,"*"&amp;"DT"&amp;"*")</f>
        <v>6</v>
      </c>
      <c r="N26" s="97">
        <f>COUNTIFS('Team Rosters'!$C$2:$C$1741,'Roster Grid'!B26,'Team Rosters'!$A$2:$A$1741,"*End*")+COUNTIFS('Team Rosters'!$C$2:$C$1741,'Roster Grid'!B26,'Team Rosters'!$A$2:$A$1741,"*LE*")+COUNTIFS('Team Rosters'!$C$2:$C$1741,'Roster Grid'!B26,'Team Rosters'!$A$2:$A$1741,"*RE*")</f>
        <v>3</v>
      </c>
      <c r="O26" s="97">
        <f>COUNTIFS('Team Rosters'!$C$2:$C$1741,'Roster Grid'!B26,'Team Rosters'!$A$2:$A$1741,"*$*")</f>
        <v>9</v>
      </c>
      <c r="P26" s="97">
        <f>COUNTIFS('Team Rosters'!$C$2:$C$1741,'Roster Grid'!B26,'Team Rosters'!$A$2:$A$1741,"*MLB")+COUNTIFS('Team Rosters'!$C$2:$C$1741,'Roster Grid'!B26,'Team Rosters'!$A$2:$A$1741,"*ILB*")+COUNTIFS('Team Rosters'!$C$2:$C$1741,'Roster Grid'!B26,'Team Rosters'!$A$2:$A$1741,"LB")</f>
        <v>4</v>
      </c>
      <c r="Q26" s="97">
        <f>COUNTIFS('Team Rosters'!$C$2:$C$1741,'Roster Grid'!B26,'Team Rosters'!$A$2:$A$1741,"*OLB")+COUNTIFS('Team Rosters'!$C$2:$C$1741,'Roster Grid'!B26,'Team Rosters'!$A$2:$A$1741,"*RLB")+COUNTIFS('Team Rosters'!$C$2:$C$1741,'Roster Grid'!B26,'Team Rosters'!$A$2:$A$1741,"*LLB")+COUNTIFS('Team Rosters'!$C$2:$C$1741,'Roster Grid'!B26,'Team Rosters'!$A$2:$A$1741,"LB")</f>
        <v>5</v>
      </c>
      <c r="R26" s="97">
        <f>COUNTIFS('Team Rosters'!$C$2:$C$1741,'Roster Grid'!B26,'Team Rosters'!$A$2:$A$1741,"*LB*")</f>
        <v>9</v>
      </c>
      <c r="S26" s="97">
        <f>COUNTIFS('Team Rosters'!$C$2:$C$1741,'Roster Grid'!B26,'Team Rosters'!$A$2:$A$1741,"*CB*")+COUNTIFS('Team Rosters'!$C$2:$C$1741,'Roster Grid'!B26,'Team Rosters'!$A$2:$A$1741,"*DB*")</f>
        <v>5</v>
      </c>
      <c r="T26" s="97">
        <f>COUNTIFS('Team Rosters'!$C$2:$C$1741,'Roster Grid'!B26,'Team Rosters'!$A$2:$A$1741,"*S*")+COUNTIFS('Team Rosters'!$C$2:$C$1741,'Roster Grid'!B26,'Team Rosters'!$A$2:$A$1741,"*DB*")</f>
        <v>5</v>
      </c>
      <c r="U26" s="97">
        <f>COUNTIFS('Team Rosters'!$C$2:$C$1741,'Roster Grid'!B26,'Team Rosters'!$A$2:$A$1741,"*^*")</f>
        <v>8</v>
      </c>
      <c r="V26" s="97">
        <f>COUNTIFS('Team Rosters'!$C$2:$C$1741,'Roster Grid'!B26,'Team Rosters'!$A$2:$A$1741,"*Punt*")</f>
        <v>1</v>
      </c>
      <c r="W26" s="97">
        <f>COUNTIFS('Team Rosters'!$C$2:$C$1741,'Roster Grid'!B26,'Team Rosters'!$A$2:$A$1741,"PK")</f>
        <v>1</v>
      </c>
      <c r="X26" s="97">
        <f>COUNTIFS('Team Rosters'!$C$2:$C$1741,'Roster Grid'!B26,'Team Rosters'!$A$2:$A$1741,"*KOR*")</f>
        <v>1</v>
      </c>
      <c r="Y26" s="97">
        <f>COUNTIFS('Team Rosters'!$C$2:$C$1741,'Roster Grid'!B26,'Team Rosters'!$A$2:$A$1741,"*PR*")</f>
        <v>1</v>
      </c>
      <c r="Z26" s="84">
        <f>COUNTIFS('Team Rosters'!$C$2:$C$1741,'Roster Grid'!B26)</f>
        <v>54</v>
      </c>
      <c r="AA26" s="289" t="s">
        <v>10840</v>
      </c>
    </row>
    <row r="27" spans="2:27" ht="18.95" customHeight="1">
      <c r="B27" s="457" t="s">
        <v>6</v>
      </c>
      <c r="C27" s="8">
        <f>COUNTIFS('Team Rosters'!$C$2:$C$1716,'Roster Grid'!B27,'Team Rosters'!$A$2:$A$1716,"QB") + COUNTIFS('Team Rosters'!$C$2:$C$1716,'Roster Grid'!B27,'Team Rosters'!$A$2:$A$1716,"QB(P)")</f>
        <v>2</v>
      </c>
      <c r="D27" s="97">
        <f>COUNTIFS('Team Rosters'!$C$2:$C$1741,'Roster Grid'!B27,'Team Rosters'!$A$2:$A$1741,"*HB*")</f>
        <v>5</v>
      </c>
      <c r="E27" s="97">
        <f>COUNTIFS('Team Rosters'!$C$2:$C$1741,'Roster Grid'!B27,'Team Rosters'!$A$2:$A$1741,"*FB*")+COUNTIFS('Team Rosters'!$C$2:$C$1741,'Roster Grid'!B27,'Team Rosters'!$A$2:$A$1741,"*BB*")</f>
        <v>4</v>
      </c>
      <c r="F27" s="97">
        <f>(D27+E27)-(COUNTIFS('Team Rosters'!$C$2:$C$1741,'Roster Grid'!B27,'Team Rosters'!$A$2:$A$1741,"*HB FB*"))</f>
        <v>9</v>
      </c>
      <c r="G27" s="97">
        <f>COUNTIFS('Team Rosters'!$C$2:$C$1741,'Roster Grid'!B27,'Team Rosters'!$A$2:$A$1741,"*TE*")</f>
        <v>6</v>
      </c>
      <c r="H27" s="97">
        <f>COUNTIFS('Team Rosters'!$C$2:$C$1741,'Roster Grid'!B27,'Team Rosters'!$A$2:$A$1741,"*WR*")</f>
        <v>6</v>
      </c>
      <c r="I27" s="97">
        <f>COUNTIFS('Team Rosters'!$C$2:$C$1741,'Roster Grid'!B27,'Team Rosters'!$A$2:$A$1741,"*"&amp;"OT"&amp;"*")</f>
        <v>6</v>
      </c>
      <c r="J27" s="97">
        <f>COUNTIFS('Team Rosters'!$C$2:$C$1741,'Roster Grid'!B27,'Team Rosters'!$A$2:$A$1741,"*"&amp;"G"&amp;"*")</f>
        <v>4</v>
      </c>
      <c r="K27" s="97">
        <f>COUNTIFS('Team Rosters'!$C$2:$C$1741,'Roster Grid'!B27,'Team Rosters'!$A$2:$A$1741,"*OC*")</f>
        <v>3</v>
      </c>
      <c r="L27" s="97">
        <f>COUNTIFS('Team Rosters'!$C$2:$C$1741,'Roster Grid'!B27,'Team Rosters'!$A$2:$A$1741,"*@*")</f>
        <v>10</v>
      </c>
      <c r="M27" s="97">
        <f>COUNTIFS('Team Rosters'!$C$2:$C$1741,'Roster Grid'!B27,'Team Rosters'!$A$2:$A$1741,"*"&amp;"DT"&amp;"*")</f>
        <v>3</v>
      </c>
      <c r="N27" s="97">
        <f>COUNTIFS('Team Rosters'!$C$2:$C$1741,'Roster Grid'!B27,'Team Rosters'!$A$2:$A$1741,"*End*")+COUNTIFS('Team Rosters'!$C$2:$C$1741,'Roster Grid'!B27,'Team Rosters'!$A$2:$A$1741,"*LE*")+COUNTIFS('Team Rosters'!$C$2:$C$1741,'Roster Grid'!B27,'Team Rosters'!$A$2:$A$1741,"*RE*")</f>
        <v>5</v>
      </c>
      <c r="O27" s="97">
        <f>COUNTIFS('Team Rosters'!$C$2:$C$1741,'Roster Grid'!B27,'Team Rosters'!$A$2:$A$1741,"*$*")</f>
        <v>8</v>
      </c>
      <c r="P27" s="97">
        <f>COUNTIFS('Team Rosters'!$C$2:$C$1741,'Roster Grid'!B27,'Team Rosters'!$A$2:$A$1741,"*MLB")+COUNTIFS('Team Rosters'!$C$2:$C$1741,'Roster Grid'!B27,'Team Rosters'!$A$2:$A$1741,"*ILB*")+COUNTIFS('Team Rosters'!$C$2:$C$1741,'Roster Grid'!B27,'Team Rosters'!$A$2:$A$1741,"LB")</f>
        <v>3</v>
      </c>
      <c r="Q27" s="97">
        <f>COUNTIFS('Team Rosters'!$C$2:$C$1741,'Roster Grid'!B27,'Team Rosters'!$A$2:$A$1741,"*OLB")+COUNTIFS('Team Rosters'!$C$2:$C$1741,'Roster Grid'!B27,'Team Rosters'!$A$2:$A$1741,"*RLB")+COUNTIFS('Team Rosters'!$C$2:$C$1741,'Roster Grid'!B27,'Team Rosters'!$A$2:$A$1741,"*LLB")+COUNTIFS('Team Rosters'!$C$2:$C$1741,'Roster Grid'!B27,'Team Rosters'!$A$2:$A$1741,"LB")</f>
        <v>7</v>
      </c>
      <c r="R27" s="97">
        <f>COUNTIFS('Team Rosters'!$C$2:$C$1741,'Roster Grid'!B27,'Team Rosters'!$A$2:$A$1741,"*LB*")</f>
        <v>8</v>
      </c>
      <c r="S27" s="97">
        <f>COUNTIFS('Team Rosters'!$C$2:$C$1741,'Roster Grid'!B27,'Team Rosters'!$A$2:$A$1741,"*CB*")+COUNTIFS('Team Rosters'!$C$2:$C$1741,'Roster Grid'!B27,'Team Rosters'!$A$2:$A$1741,"*DB*")</f>
        <v>5</v>
      </c>
      <c r="T27" s="97">
        <f>COUNTIFS('Team Rosters'!$C$2:$C$1741,'Roster Grid'!B27,'Team Rosters'!$A$2:$A$1741,"*S*")+COUNTIFS('Team Rosters'!$C$2:$C$1741,'Roster Grid'!B27,'Team Rosters'!$A$2:$A$1741,"*DB*")</f>
        <v>5</v>
      </c>
      <c r="U27" s="97">
        <f>COUNTIFS('Team Rosters'!$C$2:$C$1741,'Roster Grid'!B27,'Team Rosters'!$A$2:$A$1741,"*^*")</f>
        <v>8</v>
      </c>
      <c r="V27" s="97">
        <f>COUNTIFS('Team Rosters'!$C$2:$C$1741,'Roster Grid'!B27,'Team Rosters'!$A$2:$A$1741,"*Punt*")</f>
        <v>1</v>
      </c>
      <c r="W27" s="97">
        <f>COUNTIFS('Team Rosters'!$C$2:$C$1741,'Roster Grid'!B27,'Team Rosters'!$A$2:$A$1741,"PK")</f>
        <v>1</v>
      </c>
      <c r="X27" s="97">
        <f>COUNTIFS('Team Rosters'!$C$2:$C$1741,'Roster Grid'!B27,'Team Rosters'!$A$2:$A$1741,"*KOR*")</f>
        <v>1</v>
      </c>
      <c r="Y27" s="97">
        <f>COUNTIFS('Team Rosters'!$C$2:$C$1741,'Roster Grid'!B27,'Team Rosters'!$A$2:$A$1741,"*PR*")</f>
        <v>1</v>
      </c>
      <c r="Z27" s="84">
        <f>COUNTIFS('Team Rosters'!$C$2:$C$1741,'Roster Grid'!B27)</f>
        <v>54</v>
      </c>
      <c r="AA27" s="289" t="s">
        <v>10840</v>
      </c>
    </row>
    <row r="28" spans="2:27" ht="18.95" customHeight="1">
      <c r="B28" s="458" t="s">
        <v>9381</v>
      </c>
      <c r="C28" s="8">
        <f>COUNTIFS('Team Rosters'!$C$2:$C$1716,'Roster Grid'!B28,'Team Rosters'!$A$2:$A$1716,"QB") + COUNTIFS('Team Rosters'!$C$2:$C$1716,'Roster Grid'!B28,'Team Rosters'!$A$2:$A$1716,"QB(P)")</f>
        <v>2</v>
      </c>
      <c r="D28" s="97">
        <f>COUNTIFS('Team Rosters'!$C$2:$C$1741,'Roster Grid'!B28,'Team Rosters'!$A$2:$A$1741,"*HB*")</f>
        <v>5</v>
      </c>
      <c r="E28" s="97">
        <f>COUNTIFS('Team Rosters'!$C$2:$C$1741,'Roster Grid'!B28,'Team Rosters'!$A$2:$A$1741,"*FB*")+COUNTIFS('Team Rosters'!$C$2:$C$1741,'Roster Grid'!B28,'Team Rosters'!$A$2:$A$1741,"*BB*")</f>
        <v>2</v>
      </c>
      <c r="F28" s="97">
        <f>(D28+E28)-(COUNTIFS('Team Rosters'!$C$2:$C$1741,'Roster Grid'!B28,'Team Rosters'!$A$2:$A$1741,"*HB FB*"))</f>
        <v>7</v>
      </c>
      <c r="G28" s="97">
        <f>COUNTIFS('Team Rosters'!$C$2:$C$1741,'Roster Grid'!B28,'Team Rosters'!$A$2:$A$1741,"*TE*")</f>
        <v>6</v>
      </c>
      <c r="H28" s="97">
        <f>COUNTIFS('Team Rosters'!$C$2:$C$1741,'Roster Grid'!B28,'Team Rosters'!$A$2:$A$1741,"*WR*")</f>
        <v>6</v>
      </c>
      <c r="I28" s="97">
        <f>COUNTIFS('Team Rosters'!$C$2:$C$1741,'Roster Grid'!B28,'Team Rosters'!$A$2:$A$1741,"*"&amp;"OT"&amp;"*")</f>
        <v>4</v>
      </c>
      <c r="J28" s="97">
        <f>COUNTIFS('Team Rosters'!$C$2:$C$1741,'Roster Grid'!B28,'Team Rosters'!$A$2:$A$1741,"*"&amp;"G"&amp;"*")</f>
        <v>4</v>
      </c>
      <c r="K28" s="97">
        <f>COUNTIFS('Team Rosters'!$C$2:$C$1741,'Roster Grid'!B28,'Team Rosters'!$A$2:$A$1741,"*OC*")</f>
        <v>2</v>
      </c>
      <c r="L28" s="97">
        <f>COUNTIFS('Team Rosters'!$C$2:$C$1741,'Roster Grid'!B28,'Team Rosters'!$A$2:$A$1741,"*@*")</f>
        <v>10</v>
      </c>
      <c r="M28" s="97">
        <f>COUNTIFS('Team Rosters'!$C$2:$C$1741,'Roster Grid'!B28,'Team Rosters'!$A$2:$A$1741,"*"&amp;"DT"&amp;"*")</f>
        <v>4</v>
      </c>
      <c r="N28" s="97">
        <f>COUNTIFS('Team Rosters'!$C$2:$C$1741,'Roster Grid'!B28,'Team Rosters'!$A$2:$A$1741,"*End*")+COUNTIFS('Team Rosters'!$C$2:$C$1741,'Roster Grid'!B28,'Team Rosters'!$A$2:$A$1741,"*LE*")+COUNTIFS('Team Rosters'!$C$2:$C$1741,'Roster Grid'!B28,'Team Rosters'!$A$2:$A$1741,"*RE*")</f>
        <v>3</v>
      </c>
      <c r="O28" s="97">
        <f>COUNTIFS('Team Rosters'!$C$2:$C$1741,'Roster Grid'!B28,'Team Rosters'!$A$2:$A$1741,"*$*")</f>
        <v>7</v>
      </c>
      <c r="P28" s="97">
        <f>COUNTIFS('Team Rosters'!$C$2:$C$1741,'Roster Grid'!B28,'Team Rosters'!$A$2:$A$1741,"*MLB")+COUNTIFS('Team Rosters'!$C$2:$C$1741,'Roster Grid'!B28,'Team Rosters'!$A$2:$A$1741,"*ILB*")+COUNTIFS('Team Rosters'!$C$2:$C$1741,'Roster Grid'!B28,'Team Rosters'!$A$2:$A$1741,"LB")</f>
        <v>4</v>
      </c>
      <c r="Q28" s="97">
        <f>COUNTIFS('Team Rosters'!$C$2:$C$1741,'Roster Grid'!B28,'Team Rosters'!$A$2:$A$1741,"*OLB")+COUNTIFS('Team Rosters'!$C$2:$C$1741,'Roster Grid'!B28,'Team Rosters'!$A$2:$A$1741,"*RLB")+COUNTIFS('Team Rosters'!$C$2:$C$1741,'Roster Grid'!B28,'Team Rosters'!$A$2:$A$1741,"*LLB")+COUNTIFS('Team Rosters'!$C$2:$C$1741,'Roster Grid'!B28,'Team Rosters'!$A$2:$A$1741,"LB")</f>
        <v>4</v>
      </c>
      <c r="R28" s="97">
        <f>COUNTIFS('Team Rosters'!$C$2:$C$1741,'Roster Grid'!B28,'Team Rosters'!$A$2:$A$1741,"*LB*")</f>
        <v>7</v>
      </c>
      <c r="S28" s="97">
        <f>COUNTIFS('Team Rosters'!$C$2:$C$1741,'Roster Grid'!B28,'Team Rosters'!$A$2:$A$1741,"*CB*")+COUNTIFS('Team Rosters'!$C$2:$C$1741,'Roster Grid'!B28,'Team Rosters'!$A$2:$A$1741,"*DB*")</f>
        <v>5</v>
      </c>
      <c r="T28" s="97">
        <f>COUNTIFS('Team Rosters'!$C$2:$C$1741,'Roster Grid'!B28,'Team Rosters'!$A$2:$A$1741,"*S*")+COUNTIFS('Team Rosters'!$C$2:$C$1741,'Roster Grid'!B28,'Team Rosters'!$A$2:$A$1741,"*DB*")</f>
        <v>4</v>
      </c>
      <c r="U28" s="97">
        <f>COUNTIFS('Team Rosters'!$C$2:$C$1741,'Roster Grid'!B28,'Team Rosters'!$A$2:$A$1741,"*^*")</f>
        <v>8</v>
      </c>
      <c r="V28" s="97">
        <f>COUNTIFS('Team Rosters'!$C$2:$C$1741,'Roster Grid'!B28,'Team Rosters'!$A$2:$A$1741,"*Punt*")</f>
        <v>1</v>
      </c>
      <c r="W28" s="97">
        <f>COUNTIFS('Team Rosters'!$C$2:$C$1741,'Roster Grid'!B28,'Team Rosters'!$A$2:$A$1741,"PK")</f>
        <v>1</v>
      </c>
      <c r="X28" s="97">
        <f>COUNTIFS('Team Rosters'!$C$2:$C$1741,'Roster Grid'!B28,'Team Rosters'!$A$2:$A$1741,"*KOR*")</f>
        <v>4</v>
      </c>
      <c r="Y28" s="97">
        <f>COUNTIFS('Team Rosters'!$C$2:$C$1741,'Roster Grid'!B28,'Team Rosters'!$A$2:$A$1741,"*PR*")</f>
        <v>1</v>
      </c>
      <c r="Z28" s="84">
        <f>COUNTIFS('Team Rosters'!$C$2:$C$1741,'Roster Grid'!B28)</f>
        <v>54</v>
      </c>
      <c r="AA28" s="289" t="s">
        <v>10840</v>
      </c>
    </row>
    <row r="29" spans="2:27" ht="18.95" customHeight="1">
      <c r="B29" s="458" t="s">
        <v>8</v>
      </c>
      <c r="C29" s="8">
        <f>COUNTIFS('Team Rosters'!$C$2:$C$1716,'Roster Grid'!B29,'Team Rosters'!$A$2:$A$1716,"QB") + COUNTIFS('Team Rosters'!$C$2:$C$1716,'Roster Grid'!B29,'Team Rosters'!$A$2:$A$1716,"QB(P)")</f>
        <v>2</v>
      </c>
      <c r="D29" s="8">
        <f>COUNTIFS('Team Rosters'!$C$2:$C$1741,'Roster Grid'!B29,'Team Rosters'!$A$2:$A$1741,"*HB*")</f>
        <v>4</v>
      </c>
      <c r="E29" s="8">
        <f>COUNTIFS('Team Rosters'!$C$2:$C$1741,'Roster Grid'!B29,'Team Rosters'!$A$2:$A$1741,"*FB*")+COUNTIFS('Team Rosters'!$C$2:$C$1741,'Roster Grid'!B29,'Team Rosters'!$A$2:$A$1741,"*BB*")</f>
        <v>2</v>
      </c>
      <c r="F29" s="8">
        <f>(D29+E29)-(COUNTIFS('Team Rosters'!$C$2:$C$1741,'Roster Grid'!B29,'Team Rosters'!$A$2:$A$1741,"*HB FB*"))</f>
        <v>6</v>
      </c>
      <c r="G29" s="8">
        <f>COUNTIFS('Team Rosters'!$C$2:$C$1741,'Roster Grid'!B29,'Team Rosters'!$A$2:$A$1741,"*TE*")</f>
        <v>4</v>
      </c>
      <c r="H29" s="8">
        <f>COUNTIFS('Team Rosters'!$C$2:$C$1741,'Roster Grid'!B29,'Team Rosters'!$A$2:$A$1741,"*WR*")</f>
        <v>5</v>
      </c>
      <c r="I29" s="8">
        <f>COUNTIFS('Team Rosters'!$C$2:$C$1741,'Roster Grid'!B29,'Team Rosters'!$A$2:$A$1741,"*"&amp;"OT"&amp;"*")</f>
        <v>4</v>
      </c>
      <c r="J29" s="8">
        <f>COUNTIFS('Team Rosters'!$C$2:$C$1741,'Roster Grid'!B29,'Team Rosters'!$A$2:$A$1741,"*"&amp;"G"&amp;"*")</f>
        <v>5</v>
      </c>
      <c r="K29" s="8">
        <f>COUNTIFS('Team Rosters'!$C$2:$C$1741,'Roster Grid'!B29,'Team Rosters'!$A$2:$A$1741,"*OC*")</f>
        <v>4</v>
      </c>
      <c r="L29" s="8">
        <f>COUNTIFS('Team Rosters'!$C$2:$C$1741,'Roster Grid'!B29,'Team Rosters'!$A$2:$A$1741,"*@*")</f>
        <v>11</v>
      </c>
      <c r="M29" s="8">
        <f>COUNTIFS('Team Rosters'!$C$2:$C$1741,'Roster Grid'!B29,'Team Rosters'!$A$2:$A$1741,"*"&amp;"DT"&amp;"*")</f>
        <v>5</v>
      </c>
      <c r="N29" s="8">
        <f>COUNTIFS('Team Rosters'!$C$2:$C$1741,'Roster Grid'!B29,'Team Rosters'!$A$2:$A$1741,"*End*")+COUNTIFS('Team Rosters'!$C$2:$C$1741,'Roster Grid'!B29,'Team Rosters'!$A$2:$A$1741,"*LE*")+COUNTIFS('Team Rosters'!$C$2:$C$1741,'Roster Grid'!B29,'Team Rosters'!$A$2:$A$1741,"*RE*")</f>
        <v>3</v>
      </c>
      <c r="O29" s="8">
        <f>COUNTIFS('Team Rosters'!$C$2:$C$1741,'Roster Grid'!B29,'Team Rosters'!$A$2:$A$1741,"*$*")</f>
        <v>7</v>
      </c>
      <c r="P29" s="97">
        <f>COUNTIFS('Team Rosters'!$C$2:$C$1741,'Roster Grid'!B29,'Team Rosters'!$A$2:$A$1741,"*MLB")+COUNTIFS('Team Rosters'!$C$2:$C$1741,'Roster Grid'!B29,'Team Rosters'!$A$2:$A$1741,"*ILB*")+COUNTIFS('Team Rosters'!$C$2:$C$1741,'Roster Grid'!B29,'Team Rosters'!$A$2:$A$1741,"LB")</f>
        <v>5</v>
      </c>
      <c r="Q29" s="8">
        <f>COUNTIFS('Team Rosters'!$C$2:$C$1741,'Roster Grid'!B29,'Team Rosters'!$A$2:$A$1741,"*OLB")+COUNTIFS('Team Rosters'!$C$2:$C$1741,'Roster Grid'!B29,'Team Rosters'!$A$2:$A$1741,"*RLB")+COUNTIFS('Team Rosters'!$C$2:$C$1741,'Roster Grid'!B29,'Team Rosters'!$A$2:$A$1741,"*LLB")+COUNTIFS('Team Rosters'!$C$2:$C$1741,'Roster Grid'!B29,'Team Rosters'!$A$2:$A$1741,"LB")</f>
        <v>6</v>
      </c>
      <c r="R29" s="8">
        <f>COUNTIFS('Team Rosters'!$C$2:$C$1741,'Roster Grid'!B29,'Team Rosters'!$A$2:$A$1741,"*LB*")</f>
        <v>9</v>
      </c>
      <c r="S29" s="8">
        <f>COUNTIFS('Team Rosters'!$C$2:$C$1741,'Roster Grid'!B29,'Team Rosters'!$A$2:$A$1741,"*CB*")+COUNTIFS('Team Rosters'!$C$2:$C$1741,'Roster Grid'!B29,'Team Rosters'!$A$2:$A$1741,"*DB*")</f>
        <v>7</v>
      </c>
      <c r="T29" s="8">
        <f>COUNTIFS('Team Rosters'!$C$2:$C$1741,'Roster Grid'!B29,'Team Rosters'!$A$2:$A$1741,"*S*")+COUNTIFS('Team Rosters'!$C$2:$C$1741,'Roster Grid'!B29,'Team Rosters'!$A$2:$A$1741,"*DB*")</f>
        <v>8</v>
      </c>
      <c r="U29" s="8">
        <f>COUNTIFS('Team Rosters'!$C$2:$C$1741,'Roster Grid'!B29,'Team Rosters'!$A$2:$A$1741,"*^*")</f>
        <v>9</v>
      </c>
      <c r="V29" s="8">
        <f>COUNTIFS('Team Rosters'!$C$2:$C$1741,'Roster Grid'!B29,'Team Rosters'!$A$2:$A$1741,"*Punt*")</f>
        <v>1</v>
      </c>
      <c r="W29" s="8">
        <f>COUNTIFS('Team Rosters'!$C$2:$C$1741,'Roster Grid'!B29,'Team Rosters'!$A$2:$A$1741,"PK")</f>
        <v>1</v>
      </c>
      <c r="X29" s="8">
        <f>COUNTIFS('Team Rosters'!$C$2:$C$1741,'Roster Grid'!B29,'Team Rosters'!$A$2:$A$1741,"*KOR*")</f>
        <v>1</v>
      </c>
      <c r="Y29" s="8">
        <f>COUNTIFS('Team Rosters'!$C$2:$C$1741,'Roster Grid'!B29,'Team Rosters'!$A$2:$A$1741,"*PR*")</f>
        <v>2</v>
      </c>
      <c r="Z29" s="84">
        <f>COUNTIFS('Team Rosters'!$C$2:$C$1741,'Roster Grid'!B29)</f>
        <v>54</v>
      </c>
      <c r="AA29" s="289" t="s">
        <v>10840</v>
      </c>
    </row>
    <row r="33" spans="1:3" ht="18.95" customHeight="1">
      <c r="C33" t="s">
        <v>23</v>
      </c>
    </row>
    <row r="34" spans="1:3" ht="18.95" customHeight="1">
      <c r="C34" t="s">
        <v>3783</v>
      </c>
    </row>
    <row r="35" spans="1:3" ht="18.95" customHeight="1">
      <c r="C35" t="s">
        <v>3749</v>
      </c>
    </row>
    <row r="36" spans="1:3" ht="18.95" customHeight="1">
      <c r="B36" s="102" t="s">
        <v>3745</v>
      </c>
      <c r="C36" t="s">
        <v>11</v>
      </c>
    </row>
    <row r="37" spans="1:3" ht="18.95" customHeight="1">
      <c r="A37" s="445" t="s">
        <v>5779</v>
      </c>
      <c r="B37" s="145" t="s">
        <v>3746</v>
      </c>
      <c r="C37" t="s">
        <v>12</v>
      </c>
    </row>
    <row r="38" spans="1:3" ht="18.95" customHeight="1">
      <c r="A38" s="445" t="s">
        <v>5779</v>
      </c>
      <c r="B38" s="145" t="s">
        <v>3747</v>
      </c>
      <c r="C38" t="s">
        <v>22</v>
      </c>
    </row>
    <row r="39" spans="1:3" ht="18.95" customHeight="1">
      <c r="A39" s="445" t="s">
        <v>5779</v>
      </c>
      <c r="B39" s="145" t="s">
        <v>3748</v>
      </c>
      <c r="C39" t="s">
        <v>13</v>
      </c>
    </row>
    <row r="40" spans="1:3" ht="18.95" customHeight="1">
      <c r="A40" s="445" t="s">
        <v>5779</v>
      </c>
      <c r="B40" s="145" t="s">
        <v>3784</v>
      </c>
      <c r="C40" t="s">
        <v>5363</v>
      </c>
    </row>
    <row r="41" spans="1:3" ht="18.95" customHeight="1">
      <c r="A41" s="142" t="s">
        <v>5779</v>
      </c>
      <c r="B41" s="145" t="s">
        <v>3785</v>
      </c>
      <c r="C41" s="10" t="s">
        <v>7430</v>
      </c>
    </row>
    <row r="42" spans="1:3" ht="18.95" customHeight="1">
      <c r="A42" s="142" t="s">
        <v>5779</v>
      </c>
      <c r="B42" s="145" t="s">
        <v>18</v>
      </c>
      <c r="C42" t="s">
        <v>0</v>
      </c>
    </row>
    <row r="43" spans="1:3" ht="18.95" customHeight="1">
      <c r="A43" s="142"/>
      <c r="B43" s="145"/>
      <c r="C43" t="s">
        <v>5364</v>
      </c>
    </row>
    <row r="44" spans="1:3" ht="18.95" customHeight="1">
      <c r="A44" t="s">
        <v>5779</v>
      </c>
      <c r="B44" s="145" t="s">
        <v>20</v>
      </c>
      <c r="C44" t="s">
        <v>5365</v>
      </c>
    </row>
    <row r="45" spans="1:3" ht="18.95" customHeight="1">
      <c r="C45" t="s">
        <v>10</v>
      </c>
    </row>
  </sheetData>
  <phoneticPr fontId="58" type="noConversion"/>
  <conditionalFormatting sqref="C6:C29">
    <cfRule type="cellIs" dxfId="359" priority="4" operator="greaterThan">
      <formula>3</formula>
    </cfRule>
    <cfRule type="cellIs" dxfId="358" priority="28" operator="lessThan">
      <formula>$C$4</formula>
    </cfRule>
  </conditionalFormatting>
  <conditionalFormatting sqref="D6:D29">
    <cfRule type="cellIs" dxfId="357" priority="6" stopIfTrue="1" operator="lessThan">
      <formula>$D$4</formula>
    </cfRule>
  </conditionalFormatting>
  <conditionalFormatting sqref="E6:E29">
    <cfRule type="cellIs" dxfId="356" priority="7" stopIfTrue="1" operator="lessThan">
      <formula>$E$4</formula>
    </cfRule>
  </conditionalFormatting>
  <conditionalFormatting sqref="F6:F29">
    <cfRule type="cellIs" dxfId="355" priority="5" operator="lessThan">
      <formula>5</formula>
    </cfRule>
  </conditionalFormatting>
  <conditionalFormatting sqref="G6:G29">
    <cfRule type="cellIs" dxfId="354" priority="8" stopIfTrue="1" operator="lessThan">
      <formula>$G$4</formula>
    </cfRule>
  </conditionalFormatting>
  <conditionalFormatting sqref="H6:H29">
    <cfRule type="cellIs" dxfId="353" priority="12" stopIfTrue="1" operator="lessThan">
      <formula>$H$4</formula>
    </cfRule>
  </conditionalFormatting>
  <conditionalFormatting sqref="I6:I29">
    <cfRule type="cellIs" dxfId="352" priority="9" stopIfTrue="1" operator="lessThan">
      <formula>$I$4</formula>
    </cfRule>
  </conditionalFormatting>
  <conditionalFormatting sqref="J6:J29">
    <cfRule type="cellIs" dxfId="351" priority="10" stopIfTrue="1" operator="lessThan">
      <formula>$J$4</formula>
    </cfRule>
  </conditionalFormatting>
  <conditionalFormatting sqref="K6:K29">
    <cfRule type="cellIs" dxfId="350" priority="11" stopIfTrue="1" operator="lessThan">
      <formula>$K$4</formula>
    </cfRule>
  </conditionalFormatting>
  <conditionalFormatting sqref="L6:L29">
    <cfRule type="cellIs" dxfId="349" priority="25" stopIfTrue="1" operator="lessThan">
      <formula>$L$4</formula>
    </cfRule>
  </conditionalFormatting>
  <conditionalFormatting sqref="M6:M29">
    <cfRule type="cellIs" dxfId="348" priority="13" stopIfTrue="1" operator="lessThan">
      <formula>$M$4</formula>
    </cfRule>
  </conditionalFormatting>
  <conditionalFormatting sqref="N6:N29">
    <cfRule type="cellIs" dxfId="347" priority="14" stopIfTrue="1" operator="lessThan">
      <formula>$N$4</formula>
    </cfRule>
  </conditionalFormatting>
  <conditionalFormatting sqref="O6:O29">
    <cfRule type="cellIs" dxfId="346" priority="26" stopIfTrue="1" operator="lessThan">
      <formula>$O$4</formula>
    </cfRule>
  </conditionalFormatting>
  <conditionalFormatting sqref="P6:P29">
    <cfRule type="cellIs" dxfId="345" priority="15" stopIfTrue="1" operator="lessThan">
      <formula>$P$4</formula>
    </cfRule>
  </conditionalFormatting>
  <conditionalFormatting sqref="Q6:Q29">
    <cfRule type="cellIs" dxfId="344" priority="16" stopIfTrue="1" operator="lessThan">
      <formula>$Q$4</formula>
    </cfRule>
  </conditionalFormatting>
  <conditionalFormatting sqref="R6:R29">
    <cfRule type="cellIs" dxfId="343" priority="17" stopIfTrue="1" operator="lessThan">
      <formula>$R$4</formula>
    </cfRule>
  </conditionalFormatting>
  <conditionalFormatting sqref="S6:S29">
    <cfRule type="cellIs" dxfId="342" priority="18" stopIfTrue="1" operator="lessThan">
      <formula>$S$4</formula>
    </cfRule>
  </conditionalFormatting>
  <conditionalFormatting sqref="T6:T29">
    <cfRule type="cellIs" dxfId="341" priority="19" stopIfTrue="1" operator="lessThan">
      <formula>$T$4</formula>
    </cfRule>
  </conditionalFormatting>
  <conditionalFormatting sqref="U6:U29">
    <cfRule type="cellIs" dxfId="340" priority="27" stopIfTrue="1" operator="lessThan">
      <formula>$U$4</formula>
    </cfRule>
  </conditionalFormatting>
  <conditionalFormatting sqref="V6:V29">
    <cfRule type="cellIs" dxfId="339" priority="20" stopIfTrue="1" operator="lessThan">
      <formula>$V$4</formula>
    </cfRule>
  </conditionalFormatting>
  <conditionalFormatting sqref="W6:W29">
    <cfRule type="cellIs" dxfId="338" priority="21" stopIfTrue="1" operator="lessThan">
      <formula>$W$4</formula>
    </cfRule>
  </conditionalFormatting>
  <conditionalFormatting sqref="X6:X29">
    <cfRule type="cellIs" dxfId="337" priority="22" stopIfTrue="1" operator="lessThan">
      <formula>$X$4</formula>
    </cfRule>
  </conditionalFormatting>
  <conditionalFormatting sqref="Y6:Y29">
    <cfRule type="cellIs" dxfId="336" priority="23" stopIfTrue="1" operator="lessThan">
      <formula>$Y$4</formula>
    </cfRule>
  </conditionalFormatting>
  <conditionalFormatting sqref="Z6:Z29">
    <cfRule type="cellIs" dxfId="335" priority="24" stopIfTrue="1" operator="notEqual">
      <formula>54</formula>
    </cfRule>
  </conditionalFormatting>
  <pageMargins left="0.75" right="0.75" top="1" bottom="1" header="0.5" footer="0.5"/>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1189"/>
  <sheetViews>
    <sheetView topLeftCell="A46" workbookViewId="0">
      <selection activeCell="I77" sqref="I77"/>
    </sheetView>
  </sheetViews>
  <sheetFormatPr defaultColWidth="8.85546875" defaultRowHeight="12.75"/>
  <cols>
    <col min="1" max="1" width="10.42578125" customWidth="1"/>
  </cols>
  <sheetData>
    <row r="1" spans="1:2">
      <c r="A1">
        <v>2024</v>
      </c>
    </row>
    <row r="2" spans="1:2">
      <c r="A2" s="269">
        <v>1</v>
      </c>
      <c r="B2" t="s">
        <v>11472</v>
      </c>
    </row>
    <row r="3" spans="1:2">
      <c r="A3" s="269">
        <v>2</v>
      </c>
      <c r="B3" t="s">
        <v>11473</v>
      </c>
    </row>
    <row r="4" spans="1:2">
      <c r="A4" s="269">
        <v>3</v>
      </c>
      <c r="B4" t="s">
        <v>11474</v>
      </c>
    </row>
    <row r="5" spans="1:2" ht="14.25">
      <c r="A5" s="269">
        <v>4</v>
      </c>
      <c r="B5" s="244" t="s">
        <v>11477</v>
      </c>
    </row>
    <row r="6" spans="1:2" ht="14.25">
      <c r="A6" s="269">
        <v>5</v>
      </c>
      <c r="B6" s="244" t="s">
        <v>11478</v>
      </c>
    </row>
    <row r="7" spans="1:2">
      <c r="A7" s="269">
        <v>6</v>
      </c>
      <c r="B7" s="10" t="s">
        <v>11480</v>
      </c>
    </row>
    <row r="8" spans="1:2" ht="14.25">
      <c r="A8" s="269">
        <v>7</v>
      </c>
      <c r="B8" s="244" t="s">
        <v>11484</v>
      </c>
    </row>
    <row r="9" spans="1:2" ht="14.25">
      <c r="A9" s="269">
        <v>8</v>
      </c>
      <c r="B9" s="244" t="s">
        <v>11490</v>
      </c>
    </row>
    <row r="10" spans="1:2" ht="14.25">
      <c r="A10" s="269">
        <v>9</v>
      </c>
      <c r="B10" s="244" t="s">
        <v>11489</v>
      </c>
    </row>
    <row r="11" spans="1:2" ht="14.25">
      <c r="A11" s="269">
        <v>10</v>
      </c>
      <c r="B11" s="244" t="s">
        <v>11488</v>
      </c>
    </row>
    <row r="12" spans="1:2" ht="14.25">
      <c r="A12" s="269">
        <v>11</v>
      </c>
      <c r="B12" s="244" t="s">
        <v>11491</v>
      </c>
    </row>
    <row r="13" spans="1:2" ht="14.25">
      <c r="A13" s="269">
        <v>12</v>
      </c>
      <c r="B13" s="244" t="s">
        <v>11495</v>
      </c>
    </row>
    <row r="14" spans="1:2" ht="14.25">
      <c r="A14" s="269">
        <v>13</v>
      </c>
      <c r="B14" s="244" t="s">
        <v>11496</v>
      </c>
    </row>
    <row r="15" spans="1:2" ht="14.25">
      <c r="A15" s="269">
        <v>14</v>
      </c>
      <c r="B15" s="244" t="s">
        <v>11497</v>
      </c>
    </row>
    <row r="16" spans="1:2" ht="14.25">
      <c r="A16" s="269">
        <v>15</v>
      </c>
      <c r="B16" s="244" t="s">
        <v>11498</v>
      </c>
    </row>
    <row r="17" spans="1:2" ht="14.25">
      <c r="A17" s="269">
        <v>16</v>
      </c>
      <c r="B17" s="244" t="s">
        <v>11507</v>
      </c>
    </row>
    <row r="18" spans="1:2" ht="14.25">
      <c r="A18" s="269">
        <v>17</v>
      </c>
      <c r="B18" s="244" t="s">
        <v>11508</v>
      </c>
    </row>
    <row r="19" spans="1:2" ht="14.25">
      <c r="A19" s="269">
        <v>18</v>
      </c>
      <c r="B19" s="244" t="s">
        <v>11510</v>
      </c>
    </row>
    <row r="20" spans="1:2" ht="14.25">
      <c r="A20" s="269">
        <v>19</v>
      </c>
      <c r="B20" s="244" t="s">
        <v>11512</v>
      </c>
    </row>
    <row r="21" spans="1:2" ht="14.25">
      <c r="A21" s="269">
        <v>20</v>
      </c>
      <c r="B21" s="244" t="s">
        <v>11513</v>
      </c>
    </row>
    <row r="22" spans="1:2" ht="14.25">
      <c r="A22" s="269">
        <v>21</v>
      </c>
      <c r="B22" s="244" t="s">
        <v>11514</v>
      </c>
    </row>
    <row r="23" spans="1:2" ht="14.25">
      <c r="A23" s="269">
        <v>22</v>
      </c>
      <c r="B23" s="244" t="s">
        <v>11515</v>
      </c>
    </row>
    <row r="24" spans="1:2" ht="14.25">
      <c r="A24" s="269">
        <v>23</v>
      </c>
      <c r="B24" s="244" t="s">
        <v>11516</v>
      </c>
    </row>
    <row r="25" spans="1:2" ht="14.25">
      <c r="A25" s="269">
        <v>24</v>
      </c>
      <c r="B25" s="244" t="s">
        <v>11522</v>
      </c>
    </row>
    <row r="26" spans="1:2" ht="14.25">
      <c r="A26" s="269">
        <v>25</v>
      </c>
      <c r="B26" s="244" t="s">
        <v>11534</v>
      </c>
    </row>
    <row r="27" spans="1:2" ht="14.25">
      <c r="A27" s="269">
        <v>26</v>
      </c>
      <c r="B27" s="244" t="s">
        <v>11545</v>
      </c>
    </row>
    <row r="28" spans="1:2" ht="14.25">
      <c r="A28" s="269">
        <v>27</v>
      </c>
      <c r="B28" s="244" t="s">
        <v>11546</v>
      </c>
    </row>
    <row r="29" spans="1:2" ht="14.25">
      <c r="A29" s="269">
        <v>28</v>
      </c>
      <c r="B29" s="244" t="s">
        <v>11547</v>
      </c>
    </row>
    <row r="30" spans="1:2" ht="14.25">
      <c r="A30" s="269">
        <v>29</v>
      </c>
      <c r="B30" s="244" t="s">
        <v>11548</v>
      </c>
    </row>
    <row r="31" spans="1:2" ht="14.25">
      <c r="A31" s="269">
        <v>30</v>
      </c>
      <c r="B31" s="244" t="s">
        <v>11576</v>
      </c>
    </row>
    <row r="32" spans="1:2" ht="14.25">
      <c r="A32" s="269">
        <v>31</v>
      </c>
      <c r="B32" s="244" t="s">
        <v>11584</v>
      </c>
    </row>
    <row r="33" spans="1:7" ht="14.25">
      <c r="A33" s="269">
        <v>32</v>
      </c>
      <c r="B33" s="244" t="s">
        <v>11585</v>
      </c>
    </row>
    <row r="34" spans="1:7" ht="14.25">
      <c r="A34" s="269">
        <v>33</v>
      </c>
      <c r="B34" s="244" t="s">
        <v>11586</v>
      </c>
    </row>
    <row r="35" spans="1:7" ht="14.25">
      <c r="A35" s="269">
        <v>34</v>
      </c>
      <c r="B35" s="244" t="s">
        <v>11596</v>
      </c>
    </row>
    <row r="36" spans="1:7" ht="14.25">
      <c r="A36" s="269">
        <v>35</v>
      </c>
      <c r="B36" s="244" t="s">
        <v>11597</v>
      </c>
    </row>
    <row r="37" spans="1:7" ht="14.25">
      <c r="A37" s="269">
        <v>36</v>
      </c>
      <c r="B37" s="244" t="s">
        <v>11637</v>
      </c>
    </row>
    <row r="38" spans="1:7" ht="14.25">
      <c r="A38" s="269">
        <v>37</v>
      </c>
      <c r="B38" s="244" t="s">
        <v>11633</v>
      </c>
    </row>
    <row r="39" spans="1:7" ht="14.25">
      <c r="A39" s="269">
        <v>38</v>
      </c>
      <c r="B39" s="244" t="s">
        <v>11629</v>
      </c>
    </row>
    <row r="40" spans="1:7" ht="14.25">
      <c r="A40" s="269">
        <v>39</v>
      </c>
      <c r="B40" s="244" t="s">
        <v>11649</v>
      </c>
    </row>
    <row r="41" spans="1:7" ht="14.25">
      <c r="A41" s="432">
        <v>40</v>
      </c>
      <c r="B41" s="244" t="s">
        <v>11650</v>
      </c>
    </row>
    <row r="42" spans="1:7" ht="14.25">
      <c r="A42" s="269">
        <v>41</v>
      </c>
      <c r="B42" s="244" t="s">
        <v>11673</v>
      </c>
    </row>
    <row r="43" spans="1:7" ht="14.25">
      <c r="A43" s="269">
        <v>42</v>
      </c>
      <c r="B43" s="244" t="s">
        <v>11761</v>
      </c>
    </row>
    <row r="44" spans="1:7" ht="14.25">
      <c r="A44" s="269">
        <v>43</v>
      </c>
      <c r="B44" s="443" t="s">
        <v>11862</v>
      </c>
      <c r="C44" s="275"/>
      <c r="D44" s="275"/>
      <c r="E44" s="275"/>
      <c r="F44" s="275"/>
      <c r="G44" s="275"/>
    </row>
    <row r="45" spans="1:7" ht="14.25">
      <c r="A45" s="269">
        <v>44</v>
      </c>
      <c r="B45" s="244" t="s">
        <v>11762</v>
      </c>
    </row>
    <row r="46" spans="1:7">
      <c r="A46" s="269">
        <v>45</v>
      </c>
      <c r="B46" s="108" t="s">
        <v>11829</v>
      </c>
    </row>
    <row r="47" spans="1:7" ht="14.25">
      <c r="A47" s="269">
        <v>46</v>
      </c>
      <c r="B47" s="244" t="s">
        <v>11830</v>
      </c>
    </row>
    <row r="48" spans="1:7" ht="14.25">
      <c r="A48" s="269">
        <v>47</v>
      </c>
      <c r="B48" s="244" t="s">
        <v>11831</v>
      </c>
    </row>
    <row r="49" spans="1:2" ht="14.25">
      <c r="A49" s="269">
        <v>48</v>
      </c>
      <c r="B49" s="244" t="s">
        <v>11832</v>
      </c>
    </row>
    <row r="50" spans="1:2" ht="14.25">
      <c r="A50" s="269">
        <v>49</v>
      </c>
      <c r="B50" s="244" t="s">
        <v>11844</v>
      </c>
    </row>
    <row r="51" spans="1:2" ht="14.25">
      <c r="A51" s="269">
        <v>50</v>
      </c>
      <c r="B51" s="244" t="s">
        <v>11845</v>
      </c>
    </row>
    <row r="52" spans="1:2" ht="14.25">
      <c r="A52" s="269">
        <v>51</v>
      </c>
      <c r="B52" s="244" t="s">
        <v>11855</v>
      </c>
    </row>
    <row r="53" spans="1:2" ht="14.25">
      <c r="A53" s="269">
        <v>52</v>
      </c>
      <c r="B53" s="244" t="s">
        <v>11983</v>
      </c>
    </row>
    <row r="54" spans="1:2" ht="14.25">
      <c r="A54" s="269">
        <v>53</v>
      </c>
      <c r="B54" s="244" t="s">
        <v>12020</v>
      </c>
    </row>
    <row r="55" spans="1:2" ht="14.25">
      <c r="A55" s="269">
        <v>54</v>
      </c>
      <c r="B55" s="244" t="s">
        <v>12059</v>
      </c>
    </row>
    <row r="56" spans="1:2" ht="14.25">
      <c r="A56" s="269">
        <v>55</v>
      </c>
      <c r="B56" s="244" t="s">
        <v>12073</v>
      </c>
    </row>
    <row r="57" spans="1:2" ht="14.25">
      <c r="A57" s="269">
        <v>56</v>
      </c>
      <c r="B57" s="244" t="s">
        <v>12076</v>
      </c>
    </row>
    <row r="58" spans="1:2" ht="14.25">
      <c r="A58" s="269">
        <v>57</v>
      </c>
      <c r="B58" s="286" t="s">
        <v>12077</v>
      </c>
    </row>
    <row r="59" spans="1:2" ht="14.25">
      <c r="A59" s="269">
        <v>58</v>
      </c>
      <c r="B59" s="244" t="s">
        <v>12106</v>
      </c>
    </row>
    <row r="60" spans="1:2" ht="14.25">
      <c r="A60" s="269">
        <v>59</v>
      </c>
      <c r="B60" s="244" t="s">
        <v>12107</v>
      </c>
    </row>
    <row r="61" spans="1:2" ht="14.25">
      <c r="A61" s="269">
        <v>60</v>
      </c>
      <c r="B61" s="244" t="s">
        <v>12148</v>
      </c>
    </row>
    <row r="62" spans="1:2" ht="14.25">
      <c r="A62" s="269">
        <v>61</v>
      </c>
      <c r="B62" s="244" t="s">
        <v>12149</v>
      </c>
    </row>
    <row r="63" spans="1:2" ht="14.25">
      <c r="A63" s="269">
        <v>62</v>
      </c>
      <c r="B63" s="244" t="s">
        <v>12150</v>
      </c>
    </row>
    <row r="64" spans="1:2" ht="14.25">
      <c r="A64" s="269">
        <v>63</v>
      </c>
      <c r="B64" s="244" t="s">
        <v>12156</v>
      </c>
    </row>
    <row r="65" spans="1:2" ht="14.25">
      <c r="A65" s="269">
        <v>64</v>
      </c>
      <c r="B65" s="244" t="s">
        <v>12159</v>
      </c>
    </row>
    <row r="66" spans="1:2" ht="14.25">
      <c r="A66" s="269">
        <v>65</v>
      </c>
      <c r="B66" s="244" t="s">
        <v>12162</v>
      </c>
    </row>
    <row r="67" spans="1:2" ht="14.25">
      <c r="A67" s="269">
        <v>66</v>
      </c>
      <c r="B67" s="244" t="s">
        <v>12165</v>
      </c>
    </row>
    <row r="68" spans="1:2" ht="14.25">
      <c r="A68" s="269">
        <v>67</v>
      </c>
      <c r="B68" s="244" t="s">
        <v>12166</v>
      </c>
    </row>
    <row r="69" spans="1:2">
      <c r="A69" s="269">
        <v>68</v>
      </c>
      <c r="B69" s="10" t="s">
        <v>12167</v>
      </c>
    </row>
    <row r="70" spans="1:2">
      <c r="A70" s="269">
        <v>69</v>
      </c>
    </row>
    <row r="71" spans="1:2">
      <c r="A71" s="269"/>
    </row>
    <row r="72" spans="1:2">
      <c r="A72" s="269"/>
    </row>
    <row r="73" spans="1:2">
      <c r="A73" s="269"/>
    </row>
    <row r="74" spans="1:2">
      <c r="A74" s="269"/>
    </row>
    <row r="75" spans="1:2">
      <c r="A75">
        <v>2023</v>
      </c>
    </row>
    <row r="76" spans="1:2">
      <c r="A76" s="269">
        <v>1</v>
      </c>
      <c r="B76" t="s">
        <v>10339</v>
      </c>
    </row>
    <row r="77" spans="1:2">
      <c r="A77" s="269">
        <v>2</v>
      </c>
      <c r="B77" t="s">
        <v>10338</v>
      </c>
    </row>
    <row r="78" spans="1:2">
      <c r="A78" s="269">
        <v>3</v>
      </c>
      <c r="B78" t="s">
        <v>10337</v>
      </c>
    </row>
    <row r="79" spans="1:2" ht="14.25">
      <c r="A79" s="269">
        <v>4</v>
      </c>
      <c r="B79" s="244" t="s">
        <v>10341</v>
      </c>
    </row>
    <row r="80" spans="1:2" ht="14.25">
      <c r="A80" s="269">
        <v>5</v>
      </c>
      <c r="B80" s="244" t="s">
        <v>10342</v>
      </c>
    </row>
    <row r="81" spans="1:2" ht="14.25">
      <c r="A81" s="269">
        <v>6</v>
      </c>
      <c r="B81" s="244" t="s">
        <v>10343</v>
      </c>
    </row>
    <row r="82" spans="1:2" ht="14.25">
      <c r="A82" s="269">
        <v>7</v>
      </c>
      <c r="B82" s="244" t="s">
        <v>10344</v>
      </c>
    </row>
    <row r="83" spans="1:2" ht="14.25">
      <c r="A83" s="269">
        <v>8</v>
      </c>
      <c r="B83" s="244" t="s">
        <v>10345</v>
      </c>
    </row>
    <row r="84" spans="1:2" ht="14.25">
      <c r="A84" s="269">
        <v>9</v>
      </c>
      <c r="B84" s="244" t="s">
        <v>10348</v>
      </c>
    </row>
    <row r="85" spans="1:2" ht="14.25">
      <c r="A85" s="269">
        <v>10</v>
      </c>
      <c r="B85" s="244" t="s">
        <v>10349</v>
      </c>
    </row>
    <row r="86" spans="1:2" ht="14.25">
      <c r="A86" s="269">
        <v>11</v>
      </c>
      <c r="B86" s="244" t="s">
        <v>10352</v>
      </c>
    </row>
    <row r="87" spans="1:2" ht="14.25">
      <c r="A87" s="269">
        <v>12</v>
      </c>
      <c r="B87" s="244" t="s">
        <v>10353</v>
      </c>
    </row>
    <row r="88" spans="1:2" ht="14.25">
      <c r="A88" s="269">
        <v>13</v>
      </c>
      <c r="B88" s="244" t="s">
        <v>10355</v>
      </c>
    </row>
    <row r="89" spans="1:2" ht="14.25">
      <c r="A89" s="269">
        <v>14</v>
      </c>
      <c r="B89" s="244" t="s">
        <v>10358</v>
      </c>
    </row>
    <row r="90" spans="1:2" ht="14.25">
      <c r="A90" s="269">
        <v>15</v>
      </c>
      <c r="B90" s="244" t="s">
        <v>10360</v>
      </c>
    </row>
    <row r="91" spans="1:2" ht="14.25">
      <c r="A91" s="269">
        <v>16</v>
      </c>
      <c r="B91" s="244" t="s">
        <v>10364</v>
      </c>
    </row>
    <row r="92" spans="1:2" ht="14.25">
      <c r="A92" s="269">
        <v>17</v>
      </c>
      <c r="B92" s="244" t="s">
        <v>10366</v>
      </c>
    </row>
    <row r="93" spans="1:2" ht="14.25">
      <c r="A93" s="269">
        <v>18</v>
      </c>
      <c r="B93" s="244" t="s">
        <v>10365</v>
      </c>
    </row>
    <row r="94" spans="1:2" ht="14.25">
      <c r="A94" s="269">
        <v>19</v>
      </c>
      <c r="B94" s="244" t="s">
        <v>10369</v>
      </c>
    </row>
    <row r="95" spans="1:2" ht="14.25">
      <c r="A95" s="269">
        <v>20</v>
      </c>
      <c r="B95" s="244" t="s">
        <v>10367</v>
      </c>
    </row>
    <row r="96" spans="1:2" ht="14.25">
      <c r="A96" s="269">
        <v>21</v>
      </c>
      <c r="B96" s="244" t="s">
        <v>10368</v>
      </c>
    </row>
    <row r="97" spans="1:2" ht="14.25">
      <c r="A97" s="269">
        <v>22</v>
      </c>
      <c r="B97" s="244" t="s">
        <v>10943</v>
      </c>
    </row>
    <row r="98" spans="1:2" ht="14.25">
      <c r="A98" s="269">
        <v>23</v>
      </c>
      <c r="B98" s="244" t="s">
        <v>10373</v>
      </c>
    </row>
    <row r="99" spans="1:2" ht="14.25">
      <c r="A99" s="269">
        <v>24</v>
      </c>
      <c r="B99" s="244" t="s">
        <v>10375</v>
      </c>
    </row>
    <row r="100" spans="1:2" ht="14.25">
      <c r="A100" s="269">
        <v>25</v>
      </c>
      <c r="B100" s="244" t="s">
        <v>10376</v>
      </c>
    </row>
    <row r="101" spans="1:2" ht="14.25">
      <c r="A101" s="269">
        <v>26</v>
      </c>
      <c r="B101" s="244" t="s">
        <v>10377</v>
      </c>
    </row>
    <row r="102" spans="1:2" ht="14.25">
      <c r="A102" s="269">
        <v>27</v>
      </c>
      <c r="B102" s="244" t="s">
        <v>10378</v>
      </c>
    </row>
    <row r="103" spans="1:2" ht="14.25">
      <c r="A103" s="269">
        <v>28</v>
      </c>
      <c r="B103" s="244" t="s">
        <v>10397</v>
      </c>
    </row>
    <row r="104" spans="1:2" ht="14.25">
      <c r="A104" s="269">
        <v>29</v>
      </c>
      <c r="B104" s="244" t="s">
        <v>10388</v>
      </c>
    </row>
    <row r="105" spans="1:2" ht="14.25">
      <c r="A105" s="269">
        <v>30</v>
      </c>
      <c r="B105" s="244" t="s">
        <v>10390</v>
      </c>
    </row>
    <row r="106" spans="1:2" ht="14.25">
      <c r="A106" s="269">
        <v>31</v>
      </c>
      <c r="B106" s="244" t="s">
        <v>10394</v>
      </c>
    </row>
    <row r="107" spans="1:2" ht="14.25">
      <c r="A107" s="269">
        <v>32</v>
      </c>
      <c r="B107" s="244" t="s">
        <v>10398</v>
      </c>
    </row>
    <row r="108" spans="1:2" ht="14.25">
      <c r="A108" s="269">
        <v>33</v>
      </c>
      <c r="B108" s="244" t="s">
        <v>10407</v>
      </c>
    </row>
    <row r="109" spans="1:2">
      <c r="A109" s="269">
        <v>34</v>
      </c>
      <c r="B109" t="s">
        <v>10412</v>
      </c>
    </row>
    <row r="110" spans="1:2" ht="14.25">
      <c r="A110" s="269">
        <v>35</v>
      </c>
      <c r="B110" s="244" t="s">
        <v>10418</v>
      </c>
    </row>
    <row r="111" spans="1:2" ht="14.25">
      <c r="A111" s="269">
        <v>36</v>
      </c>
      <c r="B111" s="244" t="s">
        <v>10944</v>
      </c>
    </row>
    <row r="112" spans="1:2" ht="14.25">
      <c r="A112" s="269">
        <v>37</v>
      </c>
      <c r="B112" s="244" t="s">
        <v>10434</v>
      </c>
    </row>
    <row r="113" spans="1:2" ht="14.25">
      <c r="A113" s="269">
        <v>38</v>
      </c>
      <c r="B113" s="244" t="s">
        <v>10450</v>
      </c>
    </row>
    <row r="114" spans="1:2" ht="14.25">
      <c r="A114" s="269">
        <v>39</v>
      </c>
      <c r="B114" s="244" t="s">
        <v>10451</v>
      </c>
    </row>
    <row r="115" spans="1:2" ht="14.25">
      <c r="A115" s="269">
        <v>40</v>
      </c>
      <c r="B115" s="244" t="s">
        <v>10452</v>
      </c>
    </row>
    <row r="116" spans="1:2" ht="14.25">
      <c r="A116" s="269">
        <v>41</v>
      </c>
      <c r="B116" s="244" t="s">
        <v>10465</v>
      </c>
    </row>
    <row r="117" spans="1:2" ht="14.25">
      <c r="A117" s="269">
        <v>42</v>
      </c>
      <c r="B117" s="244" t="s">
        <v>10466</v>
      </c>
    </row>
    <row r="118" spans="1:2" ht="14.25">
      <c r="A118" s="269">
        <v>43</v>
      </c>
      <c r="B118" s="244" t="s">
        <v>10638</v>
      </c>
    </row>
    <row r="119" spans="1:2" ht="14.25">
      <c r="A119" s="269">
        <v>44</v>
      </c>
      <c r="B119" s="244" t="s">
        <v>10639</v>
      </c>
    </row>
    <row r="120" spans="1:2" ht="14.25">
      <c r="A120" s="269">
        <v>45</v>
      </c>
      <c r="B120" s="244" t="s">
        <v>10640</v>
      </c>
    </row>
    <row r="121" spans="1:2" ht="14.25">
      <c r="A121" s="269">
        <v>46</v>
      </c>
      <c r="B121" s="244" t="s">
        <v>10641</v>
      </c>
    </row>
    <row r="122" spans="1:2" ht="14.25">
      <c r="A122" s="269">
        <v>47</v>
      </c>
      <c r="B122" s="244" t="s">
        <v>10642</v>
      </c>
    </row>
    <row r="123" spans="1:2" ht="14.25">
      <c r="A123" s="269">
        <v>48</v>
      </c>
      <c r="B123" s="244" t="s">
        <v>10669</v>
      </c>
    </row>
    <row r="124" spans="1:2" ht="14.25">
      <c r="A124" s="269">
        <v>49</v>
      </c>
      <c r="B124" s="244" t="s">
        <v>10945</v>
      </c>
    </row>
    <row r="125" spans="1:2" ht="14.25">
      <c r="A125" s="269">
        <v>50</v>
      </c>
      <c r="B125" s="244" t="s">
        <v>10670</v>
      </c>
    </row>
    <row r="126" spans="1:2" ht="14.25">
      <c r="A126" s="269">
        <v>51</v>
      </c>
      <c r="B126" s="244" t="s">
        <v>10698</v>
      </c>
    </row>
    <row r="127" spans="1:2" ht="14.25">
      <c r="A127" s="269">
        <v>52</v>
      </c>
      <c r="B127" s="244" t="s">
        <v>10702</v>
      </c>
    </row>
    <row r="128" spans="1:2" ht="14.25">
      <c r="A128" s="269">
        <v>53</v>
      </c>
      <c r="B128" s="244" t="s">
        <v>10703</v>
      </c>
    </row>
    <row r="129" spans="1:7" ht="15" customHeight="1">
      <c r="A129" s="283">
        <v>54</v>
      </c>
      <c r="B129" s="284" t="s">
        <v>10753</v>
      </c>
      <c r="C129" s="102"/>
      <c r="D129" s="102"/>
      <c r="E129" s="102"/>
      <c r="F129" s="102"/>
      <c r="G129" s="102"/>
    </row>
    <row r="130" spans="1:7" ht="15" customHeight="1">
      <c r="A130" s="269">
        <v>55</v>
      </c>
      <c r="B130" s="244" t="s">
        <v>10821</v>
      </c>
    </row>
    <row r="131" spans="1:7" ht="15" customHeight="1">
      <c r="A131" s="269">
        <v>56</v>
      </c>
      <c r="B131" s="286" t="s">
        <v>10822</v>
      </c>
    </row>
    <row r="132" spans="1:7" ht="15" customHeight="1">
      <c r="A132" s="269">
        <v>57</v>
      </c>
      <c r="B132" s="244" t="s">
        <v>10823</v>
      </c>
    </row>
    <row r="133" spans="1:7" ht="14.25">
      <c r="A133" s="269">
        <v>58</v>
      </c>
      <c r="B133" s="244" t="s">
        <v>10824</v>
      </c>
    </row>
    <row r="134" spans="1:7" ht="14.25">
      <c r="A134" s="269">
        <v>59</v>
      </c>
      <c r="B134" s="244" t="s">
        <v>10825</v>
      </c>
    </row>
    <row r="135" spans="1:7" ht="14.25">
      <c r="A135" s="269">
        <v>60</v>
      </c>
      <c r="B135" s="244" t="s">
        <v>10826</v>
      </c>
    </row>
    <row r="136" spans="1:7" ht="14.25">
      <c r="A136" s="269">
        <v>61</v>
      </c>
      <c r="B136" s="244" t="s">
        <v>10841</v>
      </c>
    </row>
    <row r="137" spans="1:7" ht="14.25">
      <c r="A137" s="269">
        <v>62</v>
      </c>
      <c r="B137" s="244" t="s">
        <v>10844</v>
      </c>
    </row>
    <row r="138" spans="1:7" ht="14.25">
      <c r="A138" s="269">
        <v>63</v>
      </c>
      <c r="B138" s="244" t="s">
        <v>10845</v>
      </c>
    </row>
    <row r="139" spans="1:7" ht="14.25">
      <c r="A139" s="269">
        <v>64</v>
      </c>
      <c r="B139" s="244" t="s">
        <v>10846</v>
      </c>
    </row>
    <row r="140" spans="1:7" ht="19.5">
      <c r="A140" s="269">
        <v>65</v>
      </c>
      <c r="B140" s="305" t="s">
        <v>10922</v>
      </c>
    </row>
    <row r="141" spans="1:7" ht="15">
      <c r="A141" s="269">
        <v>66</v>
      </c>
      <c r="B141" s="306" t="s">
        <v>10928</v>
      </c>
    </row>
    <row r="142" spans="1:7">
      <c r="A142" s="269">
        <v>67</v>
      </c>
      <c r="B142" t="s">
        <v>10938</v>
      </c>
    </row>
    <row r="143" spans="1:7">
      <c r="A143" s="269">
        <v>68</v>
      </c>
      <c r="B143" t="s">
        <v>10932</v>
      </c>
    </row>
    <row r="144" spans="1:7">
      <c r="A144" s="269">
        <v>69</v>
      </c>
      <c r="B144" t="s">
        <v>10933</v>
      </c>
    </row>
    <row r="145" spans="1:2" ht="14.25">
      <c r="A145" s="269">
        <v>70</v>
      </c>
      <c r="B145" s="244" t="s">
        <v>10939</v>
      </c>
    </row>
    <row r="146" spans="1:2">
      <c r="A146" s="269">
        <v>71</v>
      </c>
      <c r="B146" t="s">
        <v>10941</v>
      </c>
    </row>
    <row r="147" spans="1:2">
      <c r="A147" s="269">
        <v>72</v>
      </c>
      <c r="B147" t="s">
        <v>10942</v>
      </c>
    </row>
    <row r="148" spans="1:2">
      <c r="A148" s="269"/>
    </row>
    <row r="149" spans="1:2" ht="20.25">
      <c r="A149" s="220">
        <v>2022</v>
      </c>
    </row>
    <row r="150" spans="1:2">
      <c r="A150">
        <v>1</v>
      </c>
      <c r="B150" s="162" t="s">
        <v>9343</v>
      </c>
    </row>
    <row r="151" spans="1:2">
      <c r="A151">
        <v>2</v>
      </c>
      <c r="B151" s="162" t="s">
        <v>9344</v>
      </c>
    </row>
    <row r="152" spans="1:2">
      <c r="A152">
        <v>3</v>
      </c>
      <c r="B152" s="162" t="s">
        <v>9345</v>
      </c>
    </row>
    <row r="153" spans="1:2">
      <c r="A153">
        <v>4</v>
      </c>
      <c r="B153" s="162" t="s">
        <v>9346</v>
      </c>
    </row>
    <row r="154" spans="1:2">
      <c r="A154">
        <v>5</v>
      </c>
      <c r="B154" s="162" t="s">
        <v>9347</v>
      </c>
    </row>
    <row r="155" spans="1:2">
      <c r="A155">
        <v>6</v>
      </c>
      <c r="B155" s="162" t="s">
        <v>9354</v>
      </c>
    </row>
    <row r="156" spans="1:2">
      <c r="A156">
        <v>7</v>
      </c>
      <c r="B156" s="216" t="s">
        <v>9348</v>
      </c>
    </row>
    <row r="157" spans="1:2">
      <c r="A157">
        <v>8</v>
      </c>
      <c r="B157" s="162" t="s">
        <v>9355</v>
      </c>
    </row>
    <row r="158" spans="1:2">
      <c r="A158">
        <v>9</v>
      </c>
      <c r="B158" s="162" t="s">
        <v>9371</v>
      </c>
    </row>
    <row r="159" spans="1:2">
      <c r="A159">
        <v>10</v>
      </c>
      <c r="B159" s="162" t="s">
        <v>9363</v>
      </c>
    </row>
    <row r="160" spans="1:2">
      <c r="A160">
        <v>11</v>
      </c>
      <c r="B160" s="242" t="s">
        <v>9364</v>
      </c>
    </row>
    <row r="161" spans="1:2">
      <c r="A161">
        <v>12</v>
      </c>
      <c r="B161" s="162" t="s">
        <v>9365</v>
      </c>
    </row>
    <row r="162" spans="1:2">
      <c r="A162">
        <v>13</v>
      </c>
      <c r="B162" s="162" t="s">
        <v>9366</v>
      </c>
    </row>
    <row r="163" spans="1:2">
      <c r="A163">
        <v>14</v>
      </c>
      <c r="B163" s="162" t="s">
        <v>9369</v>
      </c>
    </row>
    <row r="164" spans="1:2">
      <c r="A164">
        <v>15</v>
      </c>
      <c r="B164" s="10" t="s">
        <v>9375</v>
      </c>
    </row>
    <row r="165" spans="1:2">
      <c r="A165">
        <v>16</v>
      </c>
      <c r="B165" s="162" t="s">
        <v>9376</v>
      </c>
    </row>
    <row r="166" spans="1:2">
      <c r="A166">
        <v>17</v>
      </c>
      <c r="B166" s="162" t="s">
        <v>9378</v>
      </c>
    </row>
    <row r="167" spans="1:2">
      <c r="A167">
        <v>18</v>
      </c>
      <c r="B167" s="162" t="s">
        <v>9379</v>
      </c>
    </row>
    <row r="168" spans="1:2">
      <c r="A168">
        <v>19</v>
      </c>
      <c r="B168" s="162" t="s">
        <v>9388</v>
      </c>
    </row>
    <row r="169" spans="1:2">
      <c r="A169">
        <v>20</v>
      </c>
      <c r="B169" s="162" t="s">
        <v>9390</v>
      </c>
    </row>
    <row r="170" spans="1:2">
      <c r="A170">
        <v>21</v>
      </c>
      <c r="B170" s="162" t="s">
        <v>9402</v>
      </c>
    </row>
    <row r="171" spans="1:2">
      <c r="A171">
        <v>22</v>
      </c>
      <c r="B171" s="162" t="s">
        <v>9403</v>
      </c>
    </row>
    <row r="172" spans="1:2">
      <c r="A172">
        <v>23</v>
      </c>
      <c r="B172" s="162" t="s">
        <v>9407</v>
      </c>
    </row>
    <row r="173" spans="1:2">
      <c r="A173">
        <v>24</v>
      </c>
      <c r="B173" s="162" t="s">
        <v>9405</v>
      </c>
    </row>
    <row r="174" spans="1:2">
      <c r="A174">
        <v>25</v>
      </c>
      <c r="B174" s="162" t="s">
        <v>9409</v>
      </c>
    </row>
    <row r="175" spans="1:2">
      <c r="A175">
        <v>26</v>
      </c>
      <c r="B175" s="162" t="s">
        <v>9406</v>
      </c>
    </row>
    <row r="176" spans="1:2" ht="14.25">
      <c r="A176">
        <v>27</v>
      </c>
      <c r="B176" s="244" t="s">
        <v>9415</v>
      </c>
    </row>
    <row r="177" spans="1:2">
      <c r="A177">
        <v>28</v>
      </c>
      <c r="B177" s="162" t="s">
        <v>9418</v>
      </c>
    </row>
    <row r="178" spans="1:2" ht="14.25">
      <c r="A178">
        <v>29</v>
      </c>
      <c r="B178" s="244" t="s">
        <v>9419</v>
      </c>
    </row>
    <row r="179" spans="1:2" ht="14.25">
      <c r="A179">
        <v>30</v>
      </c>
      <c r="B179" s="244" t="s">
        <v>9423</v>
      </c>
    </row>
    <row r="180" spans="1:2" ht="14.25">
      <c r="A180">
        <v>31</v>
      </c>
      <c r="B180" s="244" t="s">
        <v>9424</v>
      </c>
    </row>
    <row r="181" spans="1:2" ht="14.25">
      <c r="A181">
        <v>32</v>
      </c>
      <c r="B181" s="244" t="s">
        <v>9425</v>
      </c>
    </row>
    <row r="182" spans="1:2" ht="14.25">
      <c r="A182">
        <v>33</v>
      </c>
      <c r="B182" s="244" t="s">
        <v>9426</v>
      </c>
    </row>
    <row r="183" spans="1:2" ht="14.25">
      <c r="A183">
        <v>34</v>
      </c>
      <c r="B183" s="244" t="s">
        <v>9427</v>
      </c>
    </row>
    <row r="184" spans="1:2" ht="14.25">
      <c r="A184">
        <v>35</v>
      </c>
      <c r="B184" s="244" t="s">
        <v>9428</v>
      </c>
    </row>
    <row r="185" spans="1:2" ht="14.25">
      <c r="A185">
        <v>36</v>
      </c>
      <c r="B185" s="244" t="s">
        <v>9430</v>
      </c>
    </row>
    <row r="186" spans="1:2" ht="14.25">
      <c r="A186">
        <v>37</v>
      </c>
      <c r="B186" s="244" t="s">
        <v>9444</v>
      </c>
    </row>
    <row r="187" spans="1:2" ht="14.25">
      <c r="A187">
        <v>38</v>
      </c>
      <c r="B187" s="244" t="s">
        <v>9432</v>
      </c>
    </row>
    <row r="188" spans="1:2" ht="14.25">
      <c r="A188">
        <v>39</v>
      </c>
      <c r="B188" s="244" t="s">
        <v>9440</v>
      </c>
    </row>
    <row r="189" spans="1:2" ht="14.25">
      <c r="A189">
        <v>40</v>
      </c>
      <c r="B189" s="244" t="s">
        <v>9453</v>
      </c>
    </row>
    <row r="190" spans="1:2" ht="14.25">
      <c r="A190">
        <v>41</v>
      </c>
      <c r="B190" s="244" t="s">
        <v>9455</v>
      </c>
    </row>
    <row r="191" spans="1:2" ht="14.25">
      <c r="A191">
        <v>42</v>
      </c>
      <c r="B191" s="244" t="s">
        <v>9456</v>
      </c>
    </row>
    <row r="192" spans="1:2" ht="14.25">
      <c r="A192">
        <v>43</v>
      </c>
      <c r="B192" s="244" t="s">
        <v>9457</v>
      </c>
    </row>
    <row r="193" spans="1:2" ht="14.25">
      <c r="A193">
        <v>44</v>
      </c>
      <c r="B193" s="244" t="s">
        <v>9458</v>
      </c>
    </row>
    <row r="194" spans="1:2" ht="14.25">
      <c r="A194">
        <v>45</v>
      </c>
      <c r="B194" s="244" t="s">
        <v>9459</v>
      </c>
    </row>
    <row r="195" spans="1:2" ht="14.25">
      <c r="A195">
        <v>46</v>
      </c>
      <c r="B195" s="244" t="s">
        <v>9487</v>
      </c>
    </row>
    <row r="196" spans="1:2" ht="14.25">
      <c r="A196">
        <v>47</v>
      </c>
      <c r="B196" s="244" t="s">
        <v>9521</v>
      </c>
    </row>
    <row r="197" spans="1:2" ht="14.25">
      <c r="A197">
        <v>48</v>
      </c>
      <c r="B197" s="244" t="s">
        <v>9488</v>
      </c>
    </row>
    <row r="198" spans="1:2" ht="14.25">
      <c r="A198">
        <v>49</v>
      </c>
      <c r="B198" s="244" t="s">
        <v>9499</v>
      </c>
    </row>
    <row r="199" spans="1:2" ht="14.25">
      <c r="A199">
        <v>50</v>
      </c>
      <c r="B199" s="244" t="s">
        <v>9503</v>
      </c>
    </row>
    <row r="200" spans="1:2" ht="14.25">
      <c r="A200">
        <v>51</v>
      </c>
      <c r="B200" s="244" t="s">
        <v>9508</v>
      </c>
    </row>
    <row r="201" spans="1:2" ht="14.25">
      <c r="A201">
        <v>52</v>
      </c>
      <c r="B201" s="244" t="s">
        <v>9531</v>
      </c>
    </row>
    <row r="202" spans="1:2" ht="14.25">
      <c r="A202">
        <v>53</v>
      </c>
      <c r="B202" s="244" t="s">
        <v>9540</v>
      </c>
    </row>
    <row r="203" spans="1:2" ht="14.25">
      <c r="A203">
        <v>54</v>
      </c>
      <c r="B203" s="244" t="s">
        <v>9603</v>
      </c>
    </row>
    <row r="204" spans="1:2" ht="14.25">
      <c r="A204">
        <v>55</v>
      </c>
      <c r="B204" s="244" t="s">
        <v>9590</v>
      </c>
    </row>
    <row r="205" spans="1:2" ht="14.25">
      <c r="A205">
        <v>56</v>
      </c>
      <c r="B205" s="244" t="s">
        <v>9592</v>
      </c>
    </row>
    <row r="206" spans="1:2" ht="14.25">
      <c r="A206">
        <v>57</v>
      </c>
      <c r="B206" s="244" t="s">
        <v>9591</v>
      </c>
    </row>
    <row r="207" spans="1:2" ht="14.25">
      <c r="A207">
        <v>58</v>
      </c>
      <c r="B207" s="244" t="s">
        <v>9594</v>
      </c>
    </row>
    <row r="208" spans="1:2" ht="14.25">
      <c r="A208">
        <v>59</v>
      </c>
      <c r="B208" s="244" t="s">
        <v>9618</v>
      </c>
    </row>
    <row r="209" spans="1:2" ht="14.25">
      <c r="A209">
        <v>60</v>
      </c>
      <c r="B209" s="244" t="s">
        <v>9620</v>
      </c>
    </row>
    <row r="210" spans="1:2" ht="14.25">
      <c r="A210">
        <v>61</v>
      </c>
      <c r="B210" s="244" t="s">
        <v>9622</v>
      </c>
    </row>
    <row r="211" spans="1:2" ht="14.25">
      <c r="A211">
        <v>62</v>
      </c>
      <c r="B211" s="244" t="s">
        <v>9626</v>
      </c>
    </row>
    <row r="212" spans="1:2" ht="14.25">
      <c r="A212">
        <v>63</v>
      </c>
      <c r="B212" s="244" t="s">
        <v>9632</v>
      </c>
    </row>
    <row r="213" spans="1:2" ht="14.25">
      <c r="A213">
        <v>64</v>
      </c>
      <c r="B213" s="244" t="s">
        <v>9714</v>
      </c>
    </row>
    <row r="214" spans="1:2" ht="14.25">
      <c r="A214">
        <v>65</v>
      </c>
      <c r="B214" s="244" t="s">
        <v>9656</v>
      </c>
    </row>
    <row r="215" spans="1:2" ht="14.25">
      <c r="A215">
        <v>66</v>
      </c>
      <c r="B215" s="244" t="s">
        <v>9657</v>
      </c>
    </row>
    <row r="216" spans="1:2" ht="14.25">
      <c r="A216">
        <v>67</v>
      </c>
      <c r="B216" s="244" t="s">
        <v>9661</v>
      </c>
    </row>
    <row r="217" spans="1:2" ht="14.25">
      <c r="A217">
        <v>68</v>
      </c>
      <c r="B217" s="244" t="s">
        <v>9673</v>
      </c>
    </row>
    <row r="218" spans="1:2" ht="14.25">
      <c r="A218">
        <v>69</v>
      </c>
      <c r="B218" s="244" t="s">
        <v>9677</v>
      </c>
    </row>
    <row r="219" spans="1:2" ht="14.25">
      <c r="A219">
        <v>70</v>
      </c>
      <c r="B219" s="244" t="s">
        <v>9687</v>
      </c>
    </row>
    <row r="220" spans="1:2" ht="14.25">
      <c r="A220">
        <v>71</v>
      </c>
      <c r="B220" s="244" t="s">
        <v>9711</v>
      </c>
    </row>
    <row r="221" spans="1:2" ht="14.25">
      <c r="A221">
        <v>72</v>
      </c>
      <c r="B221" s="244" t="s">
        <v>9712</v>
      </c>
    </row>
    <row r="222" spans="1:2" ht="14.25">
      <c r="A222">
        <v>73</v>
      </c>
      <c r="B222" s="244" t="s">
        <v>9738</v>
      </c>
    </row>
    <row r="223" spans="1:2" ht="14.25">
      <c r="A223">
        <v>74</v>
      </c>
      <c r="B223" s="244" t="s">
        <v>9742</v>
      </c>
    </row>
    <row r="224" spans="1:2" ht="14.25">
      <c r="A224">
        <v>75</v>
      </c>
      <c r="B224" s="244" t="s">
        <v>9743</v>
      </c>
    </row>
    <row r="225" spans="1:2" ht="14.25">
      <c r="A225">
        <v>76</v>
      </c>
      <c r="B225" s="244" t="s">
        <v>9795</v>
      </c>
    </row>
    <row r="226" spans="1:2" ht="14.25">
      <c r="A226">
        <v>77</v>
      </c>
      <c r="B226" s="244" t="s">
        <v>9798</v>
      </c>
    </row>
    <row r="227" spans="1:2" ht="14.25">
      <c r="A227">
        <v>78</v>
      </c>
      <c r="B227" s="244" t="s">
        <v>9874</v>
      </c>
    </row>
    <row r="228" spans="1:2" ht="14.25">
      <c r="A228">
        <v>79</v>
      </c>
      <c r="B228" s="244" t="s">
        <v>9877</v>
      </c>
    </row>
    <row r="229" spans="1:2" ht="14.25">
      <c r="A229">
        <v>80</v>
      </c>
      <c r="B229" s="244" t="s">
        <v>9876</v>
      </c>
    </row>
    <row r="230" spans="1:2" ht="14.25">
      <c r="A230">
        <v>81</v>
      </c>
      <c r="B230" s="244" t="s">
        <v>9878</v>
      </c>
    </row>
    <row r="231" spans="1:2" ht="14.25">
      <c r="A231">
        <v>82</v>
      </c>
      <c r="B231" s="244" t="s">
        <v>9881</v>
      </c>
    </row>
    <row r="232" spans="1:2" ht="14.25">
      <c r="A232">
        <v>83</v>
      </c>
      <c r="B232" s="244" t="s">
        <v>9883</v>
      </c>
    </row>
    <row r="234" spans="1:2" ht="18">
      <c r="A234" s="36">
        <v>2021</v>
      </c>
    </row>
    <row r="235" spans="1:2">
      <c r="A235">
        <v>1</v>
      </c>
      <c r="B235" s="10" t="s">
        <v>8258</v>
      </c>
    </row>
    <row r="236" spans="1:2">
      <c r="A236">
        <v>2</v>
      </c>
      <c r="B236" t="s">
        <v>8261</v>
      </c>
    </row>
    <row r="237" spans="1:2">
      <c r="A237">
        <v>3</v>
      </c>
      <c r="B237" t="s">
        <v>8264</v>
      </c>
    </row>
    <row r="238" spans="1:2">
      <c r="A238">
        <v>4</v>
      </c>
      <c r="B238" t="s">
        <v>8266</v>
      </c>
    </row>
    <row r="239" spans="1:2">
      <c r="A239">
        <v>5</v>
      </c>
      <c r="B239" t="s">
        <v>8267</v>
      </c>
    </row>
    <row r="240" spans="1:2">
      <c r="A240">
        <v>6</v>
      </c>
      <c r="B240" t="s">
        <v>8268</v>
      </c>
    </row>
    <row r="241" spans="1:2">
      <c r="A241">
        <v>7</v>
      </c>
      <c r="B241" t="s">
        <v>8269</v>
      </c>
    </row>
    <row r="242" spans="1:2">
      <c r="A242">
        <v>8</v>
      </c>
      <c r="B242" t="s">
        <v>8272</v>
      </c>
    </row>
    <row r="243" spans="1:2">
      <c r="A243">
        <v>9</v>
      </c>
      <c r="B243" t="s">
        <v>8273</v>
      </c>
    </row>
    <row r="244" spans="1:2">
      <c r="A244">
        <v>10</v>
      </c>
      <c r="B244" t="s">
        <v>8309</v>
      </c>
    </row>
    <row r="245" spans="1:2">
      <c r="A245">
        <v>11</v>
      </c>
      <c r="B245" t="s">
        <v>8278</v>
      </c>
    </row>
    <row r="246" spans="1:2">
      <c r="A246">
        <v>12</v>
      </c>
      <c r="B246" t="s">
        <v>8280</v>
      </c>
    </row>
    <row r="247" spans="1:2">
      <c r="A247">
        <v>13</v>
      </c>
      <c r="B247" t="s">
        <v>8282</v>
      </c>
    </row>
    <row r="248" spans="1:2">
      <c r="A248">
        <v>14</v>
      </c>
      <c r="B248" t="s">
        <v>8305</v>
      </c>
    </row>
    <row r="249" spans="1:2">
      <c r="A249">
        <v>15</v>
      </c>
      <c r="B249" t="s">
        <v>8307</v>
      </c>
    </row>
    <row r="250" spans="1:2">
      <c r="A250">
        <v>16</v>
      </c>
      <c r="B250" t="s">
        <v>8308</v>
      </c>
    </row>
    <row r="251" spans="1:2">
      <c r="A251">
        <v>17</v>
      </c>
      <c r="B251" t="s">
        <v>8311</v>
      </c>
    </row>
    <row r="252" spans="1:2">
      <c r="A252">
        <v>18</v>
      </c>
      <c r="B252" t="s">
        <v>8312</v>
      </c>
    </row>
    <row r="253" spans="1:2">
      <c r="A253">
        <v>19</v>
      </c>
      <c r="B253" s="10" t="s">
        <v>8313</v>
      </c>
    </row>
    <row r="254" spans="1:2">
      <c r="A254">
        <v>20</v>
      </c>
      <c r="B254" s="10" t="s">
        <v>8315</v>
      </c>
    </row>
    <row r="255" spans="1:2">
      <c r="A255">
        <v>21</v>
      </c>
      <c r="B255" s="10" t="s">
        <v>8316</v>
      </c>
    </row>
    <row r="256" spans="1:2">
      <c r="A256">
        <v>22</v>
      </c>
      <c r="B256" s="10" t="s">
        <v>8317</v>
      </c>
    </row>
    <row r="257" spans="1:2">
      <c r="A257">
        <v>23</v>
      </c>
      <c r="B257" s="10" t="s">
        <v>8319</v>
      </c>
    </row>
    <row r="258" spans="1:2">
      <c r="A258">
        <v>24</v>
      </c>
      <c r="B258" s="162" t="s">
        <v>8320</v>
      </c>
    </row>
    <row r="259" spans="1:2">
      <c r="A259">
        <v>25</v>
      </c>
      <c r="B259" s="162" t="s">
        <v>8322</v>
      </c>
    </row>
    <row r="260" spans="1:2">
      <c r="A260">
        <v>26</v>
      </c>
      <c r="B260" s="10" t="s">
        <v>8323</v>
      </c>
    </row>
    <row r="261" spans="1:2">
      <c r="A261">
        <v>27</v>
      </c>
      <c r="B261" s="195" t="s">
        <v>8324</v>
      </c>
    </row>
    <row r="262" spans="1:2">
      <c r="A262">
        <v>28</v>
      </c>
      <c r="B262" s="195" t="s">
        <v>8325</v>
      </c>
    </row>
    <row r="263" spans="1:2">
      <c r="A263">
        <v>29</v>
      </c>
      <c r="B263" s="162" t="s">
        <v>8326</v>
      </c>
    </row>
    <row r="264" spans="1:2">
      <c r="A264">
        <v>30</v>
      </c>
      <c r="B264" s="195" t="s">
        <v>8328</v>
      </c>
    </row>
    <row r="265" spans="1:2">
      <c r="A265">
        <v>31</v>
      </c>
      <c r="B265" s="195" t="s">
        <v>8330</v>
      </c>
    </row>
    <row r="266" spans="1:2">
      <c r="A266">
        <v>32</v>
      </c>
      <c r="B266" s="195" t="s">
        <v>9301</v>
      </c>
    </row>
    <row r="267" spans="1:2">
      <c r="A267">
        <v>33</v>
      </c>
      <c r="B267" s="195" t="s">
        <v>8336</v>
      </c>
    </row>
    <row r="268" spans="1:2">
      <c r="A268">
        <v>34</v>
      </c>
      <c r="B268" s="195" t="s">
        <v>8334</v>
      </c>
    </row>
    <row r="269" spans="1:2">
      <c r="A269">
        <v>35</v>
      </c>
      <c r="B269" s="195" t="s">
        <v>8348</v>
      </c>
    </row>
    <row r="270" spans="1:2">
      <c r="A270">
        <v>36</v>
      </c>
      <c r="B270" s="195" t="s">
        <v>8350</v>
      </c>
    </row>
    <row r="271" spans="1:2">
      <c r="A271">
        <v>37</v>
      </c>
      <c r="B271" s="195" t="s">
        <v>8386</v>
      </c>
    </row>
    <row r="272" spans="1:2">
      <c r="A272">
        <v>38</v>
      </c>
      <c r="B272" s="195" t="s">
        <v>8385</v>
      </c>
    </row>
    <row r="273" spans="1:2">
      <c r="A273">
        <v>39</v>
      </c>
      <c r="B273" s="195" t="s">
        <v>8374</v>
      </c>
    </row>
    <row r="274" spans="1:2">
      <c r="A274">
        <v>40</v>
      </c>
      <c r="B274" s="195" t="s">
        <v>8375</v>
      </c>
    </row>
    <row r="275" spans="1:2">
      <c r="A275">
        <v>41</v>
      </c>
      <c r="B275" s="195" t="s">
        <v>8453</v>
      </c>
    </row>
    <row r="276" spans="1:2">
      <c r="A276">
        <v>42</v>
      </c>
      <c r="B276" s="195" t="s">
        <v>8454</v>
      </c>
    </row>
    <row r="277" spans="1:2">
      <c r="A277">
        <v>43</v>
      </c>
      <c r="B277" s="195" t="s">
        <v>8456</v>
      </c>
    </row>
    <row r="278" spans="1:2">
      <c r="A278">
        <v>44</v>
      </c>
      <c r="B278" s="195" t="s">
        <v>8458</v>
      </c>
    </row>
    <row r="279" spans="1:2">
      <c r="A279">
        <v>45</v>
      </c>
      <c r="B279" s="195" t="s">
        <v>8461</v>
      </c>
    </row>
    <row r="280" spans="1:2">
      <c r="A280">
        <v>46</v>
      </c>
      <c r="B280" s="195" t="s">
        <v>8519</v>
      </c>
    </row>
    <row r="281" spans="1:2">
      <c r="A281">
        <v>47</v>
      </c>
      <c r="B281" s="195" t="s">
        <v>8515</v>
      </c>
    </row>
    <row r="282" spans="1:2">
      <c r="A282">
        <v>48</v>
      </c>
      <c r="B282" s="195" t="s">
        <v>8518</v>
      </c>
    </row>
    <row r="283" spans="1:2">
      <c r="A283">
        <v>49</v>
      </c>
      <c r="B283" s="195" t="s">
        <v>8524</v>
      </c>
    </row>
    <row r="284" spans="1:2">
      <c r="A284">
        <v>50</v>
      </c>
      <c r="B284" s="195" t="s">
        <v>8651</v>
      </c>
    </row>
    <row r="285" spans="1:2">
      <c r="A285">
        <v>51</v>
      </c>
      <c r="B285" s="195" t="s">
        <v>8652</v>
      </c>
    </row>
    <row r="286" spans="1:2">
      <c r="A286">
        <v>52</v>
      </c>
      <c r="B286" s="195" t="s">
        <v>8654</v>
      </c>
    </row>
    <row r="287" spans="1:2">
      <c r="A287">
        <v>53</v>
      </c>
      <c r="B287" s="162" t="s">
        <v>8658</v>
      </c>
    </row>
    <row r="288" spans="1:2">
      <c r="A288">
        <v>54</v>
      </c>
      <c r="B288" s="195" t="s">
        <v>8659</v>
      </c>
    </row>
    <row r="289" spans="1:2">
      <c r="A289">
        <v>55</v>
      </c>
      <c r="B289" s="195" t="s">
        <v>8661</v>
      </c>
    </row>
    <row r="290" spans="1:2">
      <c r="A290">
        <v>56</v>
      </c>
      <c r="B290" s="162" t="s">
        <v>8716</v>
      </c>
    </row>
    <row r="291" spans="1:2">
      <c r="A291">
        <v>57</v>
      </c>
      <c r="B291" s="162" t="s">
        <v>8691</v>
      </c>
    </row>
    <row r="292" spans="1:2">
      <c r="A292">
        <v>58</v>
      </c>
      <c r="B292" s="162" t="s">
        <v>8710</v>
      </c>
    </row>
    <row r="293" spans="1:2">
      <c r="A293">
        <v>59</v>
      </c>
      <c r="B293" s="162" t="s">
        <v>8722</v>
      </c>
    </row>
    <row r="294" spans="1:2">
      <c r="A294">
        <v>60</v>
      </c>
      <c r="B294" s="162" t="s">
        <v>8787</v>
      </c>
    </row>
    <row r="295" spans="1:2">
      <c r="A295">
        <v>61</v>
      </c>
      <c r="B295" s="162" t="s">
        <v>8723</v>
      </c>
    </row>
    <row r="296" spans="1:2">
      <c r="A296">
        <v>62</v>
      </c>
      <c r="B296" s="162" t="s">
        <v>8727</v>
      </c>
    </row>
    <row r="297" spans="1:2">
      <c r="A297">
        <v>63</v>
      </c>
      <c r="B297" s="162" t="s">
        <v>8724</v>
      </c>
    </row>
    <row r="298" spans="1:2">
      <c r="A298">
        <v>64</v>
      </c>
      <c r="B298" s="162" t="s">
        <v>8725</v>
      </c>
    </row>
    <row r="299" spans="1:2">
      <c r="A299">
        <v>65</v>
      </c>
      <c r="B299" s="162" t="s">
        <v>8726</v>
      </c>
    </row>
    <row r="300" spans="1:2">
      <c r="A300">
        <v>66</v>
      </c>
      <c r="B300" s="162" t="s">
        <v>8784</v>
      </c>
    </row>
    <row r="301" spans="1:2">
      <c r="A301">
        <v>67</v>
      </c>
      <c r="B301" s="162" t="s">
        <v>8786</v>
      </c>
    </row>
    <row r="302" spans="1:2">
      <c r="A302">
        <v>68</v>
      </c>
      <c r="B302" s="162" t="s">
        <v>8863</v>
      </c>
    </row>
    <row r="303" spans="1:2">
      <c r="A303">
        <v>69</v>
      </c>
      <c r="B303" s="162"/>
    </row>
    <row r="304" spans="1:2">
      <c r="B304" s="162"/>
    </row>
    <row r="305" spans="1:2">
      <c r="B305" s="162"/>
    </row>
    <row r="306" spans="1:2">
      <c r="B306" s="162"/>
    </row>
    <row r="308" spans="1:2">
      <c r="A308">
        <v>2020</v>
      </c>
    </row>
    <row r="309" spans="1:2" ht="18">
      <c r="A309" s="103">
        <v>1</v>
      </c>
      <c r="B309" s="10" t="s">
        <v>7438</v>
      </c>
    </row>
    <row r="310" spans="1:2" ht="18">
      <c r="A310" s="103">
        <v>2</v>
      </c>
      <c r="B310" s="10" t="s">
        <v>7442</v>
      </c>
    </row>
    <row r="311" spans="1:2" ht="18">
      <c r="A311" s="103">
        <v>3</v>
      </c>
      <c r="B311" s="10" t="s">
        <v>7440</v>
      </c>
    </row>
    <row r="312" spans="1:2" ht="18">
      <c r="A312" s="103">
        <v>4</v>
      </c>
      <c r="B312" s="10" t="s">
        <v>7443</v>
      </c>
    </row>
    <row r="313" spans="1:2" ht="18">
      <c r="A313" s="103">
        <v>5</v>
      </c>
      <c r="B313" s="10" t="s">
        <v>7444</v>
      </c>
    </row>
    <row r="314" spans="1:2" ht="18">
      <c r="A314" s="103">
        <v>6</v>
      </c>
      <c r="B314" s="10" t="s">
        <v>7447</v>
      </c>
    </row>
    <row r="315" spans="1:2" ht="18">
      <c r="A315" s="103">
        <v>7</v>
      </c>
      <c r="B315" s="150" t="s">
        <v>7448</v>
      </c>
    </row>
    <row r="316" spans="1:2" ht="18">
      <c r="A316" s="103">
        <v>8</v>
      </c>
      <c r="B316" s="151" t="s">
        <v>7452</v>
      </c>
    </row>
    <row r="317" spans="1:2" ht="18">
      <c r="A317" s="103">
        <v>9</v>
      </c>
      <c r="B317" s="151" t="s">
        <v>7449</v>
      </c>
    </row>
    <row r="318" spans="1:2" ht="18">
      <c r="A318" s="103">
        <v>10</v>
      </c>
      <c r="B318" s="10" t="s">
        <v>7451</v>
      </c>
    </row>
    <row r="319" spans="1:2" ht="18">
      <c r="A319" s="103">
        <v>11</v>
      </c>
      <c r="B319" s="10" t="s">
        <v>7450</v>
      </c>
    </row>
    <row r="320" spans="1:2" ht="18">
      <c r="A320" s="103">
        <v>12</v>
      </c>
      <c r="B320" s="34" t="s">
        <v>7454</v>
      </c>
    </row>
    <row r="321" spans="1:2" ht="18">
      <c r="A321" s="103">
        <v>13</v>
      </c>
      <c r="B321" t="s">
        <v>7455</v>
      </c>
    </row>
    <row r="322" spans="1:2" ht="18">
      <c r="A322" s="103">
        <v>14</v>
      </c>
      <c r="B322" t="s">
        <v>7457</v>
      </c>
    </row>
    <row r="323" spans="1:2" ht="18">
      <c r="A323" s="103">
        <v>15</v>
      </c>
      <c r="B323" t="s">
        <v>7458</v>
      </c>
    </row>
    <row r="324" spans="1:2" ht="18">
      <c r="A324" s="103">
        <v>16</v>
      </c>
      <c r="B324" t="s">
        <v>7459</v>
      </c>
    </row>
    <row r="325" spans="1:2" ht="18">
      <c r="A325" s="103">
        <v>17</v>
      </c>
      <c r="B325" t="s">
        <v>7460</v>
      </c>
    </row>
    <row r="326" spans="1:2" ht="18">
      <c r="A326" s="103">
        <v>18</v>
      </c>
      <c r="B326" t="s">
        <v>7462</v>
      </c>
    </row>
    <row r="327" spans="1:2" ht="18">
      <c r="A327" s="103">
        <v>19</v>
      </c>
      <c r="B327" t="s">
        <v>7461</v>
      </c>
    </row>
    <row r="328" spans="1:2" ht="18">
      <c r="A328" s="103">
        <v>20</v>
      </c>
      <c r="B328" t="s">
        <v>7463</v>
      </c>
    </row>
    <row r="329" spans="1:2" ht="18">
      <c r="A329" s="103">
        <v>21</v>
      </c>
      <c r="B329" s="154" t="s">
        <v>7464</v>
      </c>
    </row>
    <row r="330" spans="1:2" ht="18">
      <c r="A330" s="103">
        <v>22</v>
      </c>
      <c r="B330" t="s">
        <v>7466</v>
      </c>
    </row>
    <row r="331" spans="1:2" ht="18">
      <c r="A331" s="103">
        <v>23</v>
      </c>
      <c r="B331" s="10" t="s">
        <v>7467</v>
      </c>
    </row>
    <row r="332" spans="1:2" ht="18">
      <c r="A332" s="103">
        <v>24</v>
      </c>
      <c r="B332" s="10" t="s">
        <v>7469</v>
      </c>
    </row>
    <row r="333" spans="1:2" ht="18">
      <c r="A333" s="103">
        <v>25</v>
      </c>
      <c r="B333" s="10" t="s">
        <v>7473</v>
      </c>
    </row>
    <row r="334" spans="1:2" ht="18">
      <c r="A334" s="103">
        <v>26</v>
      </c>
      <c r="B334" t="s">
        <v>7472</v>
      </c>
    </row>
    <row r="335" spans="1:2" ht="18">
      <c r="A335" s="103">
        <v>27</v>
      </c>
      <c r="B335" t="s">
        <v>7474</v>
      </c>
    </row>
    <row r="336" spans="1:2" ht="18">
      <c r="A336" s="103">
        <v>28</v>
      </c>
      <c r="B336" s="10" t="s">
        <v>7536</v>
      </c>
    </row>
    <row r="337" spans="1:2" ht="18">
      <c r="A337" s="103">
        <v>29</v>
      </c>
      <c r="B337" s="10" t="s">
        <v>7525</v>
      </c>
    </row>
    <row r="338" spans="1:2" ht="18">
      <c r="A338" s="103">
        <v>30</v>
      </c>
      <c r="B338" s="10" t="s">
        <v>7526</v>
      </c>
    </row>
    <row r="339" spans="1:2" ht="18">
      <c r="A339" s="103">
        <v>31</v>
      </c>
      <c r="B339" t="s">
        <v>7528</v>
      </c>
    </row>
    <row r="340" spans="1:2" ht="18">
      <c r="A340" s="103">
        <v>32</v>
      </c>
      <c r="B340" t="s">
        <v>7455</v>
      </c>
    </row>
    <row r="341" spans="1:2" ht="18">
      <c r="A341" s="103">
        <v>33</v>
      </c>
      <c r="B341" s="10" t="s">
        <v>7532</v>
      </c>
    </row>
    <row r="342" spans="1:2" ht="18">
      <c r="A342" s="103">
        <v>34</v>
      </c>
      <c r="B342" s="10" t="s">
        <v>7535</v>
      </c>
    </row>
    <row r="343" spans="1:2" ht="18">
      <c r="A343" s="103">
        <v>35</v>
      </c>
      <c r="B343" s="162" t="s">
        <v>7537</v>
      </c>
    </row>
    <row r="344" spans="1:2" ht="18">
      <c r="A344" s="103">
        <v>36</v>
      </c>
      <c r="B344" s="10" t="s">
        <v>7546</v>
      </c>
    </row>
    <row r="345" spans="1:2" ht="18">
      <c r="A345" s="103">
        <v>37</v>
      </c>
      <c r="B345" s="10" t="s">
        <v>7548</v>
      </c>
    </row>
    <row r="346" spans="1:2" ht="18">
      <c r="A346" s="103">
        <v>38</v>
      </c>
      <c r="B346" s="10" t="s">
        <v>7549</v>
      </c>
    </row>
    <row r="347" spans="1:2" ht="18">
      <c r="A347" s="103">
        <v>39</v>
      </c>
      <c r="B347" s="10" t="s">
        <v>7552</v>
      </c>
    </row>
    <row r="348" spans="1:2" ht="18">
      <c r="A348" s="103">
        <v>40</v>
      </c>
      <c r="B348" s="10" t="s">
        <v>7642</v>
      </c>
    </row>
    <row r="349" spans="1:2" ht="18">
      <c r="A349" s="103">
        <v>41</v>
      </c>
      <c r="B349" s="147" t="s">
        <v>7564</v>
      </c>
    </row>
    <row r="350" spans="1:2" ht="18">
      <c r="A350" s="103">
        <v>42</v>
      </c>
      <c r="B350" s="10" t="s">
        <v>7583</v>
      </c>
    </row>
    <row r="351" spans="1:2" ht="18">
      <c r="A351" s="103">
        <v>43</v>
      </c>
      <c r="B351" s="10" t="s">
        <v>7589</v>
      </c>
    </row>
    <row r="352" spans="1:2" ht="18">
      <c r="A352" s="103">
        <v>44</v>
      </c>
      <c r="B352" s="10" t="s">
        <v>7620</v>
      </c>
    </row>
    <row r="353" spans="1:2" ht="18">
      <c r="A353" s="103">
        <v>45</v>
      </c>
      <c r="B353" s="10" t="s">
        <v>7592</v>
      </c>
    </row>
    <row r="354" spans="1:2" ht="18">
      <c r="A354" s="103">
        <v>46</v>
      </c>
      <c r="B354" s="10" t="s">
        <v>7596</v>
      </c>
    </row>
    <row r="355" spans="1:2" ht="18">
      <c r="A355" s="103">
        <v>47</v>
      </c>
      <c r="B355" s="10" t="s">
        <v>7599</v>
      </c>
    </row>
    <row r="356" spans="1:2" ht="18">
      <c r="A356" s="103">
        <v>48</v>
      </c>
      <c r="B356" s="10" t="s">
        <v>7622</v>
      </c>
    </row>
    <row r="357" spans="1:2" ht="18">
      <c r="A357" s="103">
        <v>49</v>
      </c>
      <c r="B357" s="162" t="s">
        <v>7643</v>
      </c>
    </row>
    <row r="358" spans="1:2" ht="18">
      <c r="A358" s="103">
        <v>50</v>
      </c>
      <c r="B358" s="162" t="s">
        <v>7644</v>
      </c>
    </row>
    <row r="359" spans="1:2" ht="18">
      <c r="A359" s="103">
        <v>51</v>
      </c>
      <c r="B359" s="10" t="s">
        <v>7653</v>
      </c>
    </row>
    <row r="360" spans="1:2" ht="18">
      <c r="A360" s="103">
        <v>52</v>
      </c>
      <c r="B360" s="10" t="s">
        <v>7665</v>
      </c>
    </row>
    <row r="361" spans="1:2" ht="18">
      <c r="A361" s="103">
        <v>53</v>
      </c>
      <c r="B361" s="10" t="s">
        <v>7671</v>
      </c>
    </row>
    <row r="362" spans="1:2" ht="18">
      <c r="A362" s="103">
        <v>54</v>
      </c>
      <c r="B362" s="162" t="s">
        <v>7672</v>
      </c>
    </row>
    <row r="363" spans="1:2" ht="18">
      <c r="A363" s="103">
        <v>55</v>
      </c>
      <c r="B363" s="10" t="s">
        <v>7688</v>
      </c>
    </row>
    <row r="364" spans="1:2" ht="18">
      <c r="A364" s="103">
        <v>56</v>
      </c>
      <c r="B364" s="10" t="s">
        <v>7714</v>
      </c>
    </row>
    <row r="365" spans="1:2" ht="18">
      <c r="A365" s="103">
        <v>57</v>
      </c>
      <c r="B365" s="10" t="s">
        <v>7739</v>
      </c>
    </row>
    <row r="366" spans="1:2" ht="18">
      <c r="A366" s="103">
        <v>58</v>
      </c>
      <c r="B366" s="10" t="s">
        <v>7740</v>
      </c>
    </row>
    <row r="367" spans="1:2" ht="18">
      <c r="A367" s="103">
        <v>59</v>
      </c>
      <c r="B367" s="10" t="s">
        <v>7766</v>
      </c>
    </row>
    <row r="368" spans="1:2" ht="18">
      <c r="A368" s="103">
        <v>60</v>
      </c>
      <c r="B368" s="10" t="s">
        <v>7792</v>
      </c>
    </row>
    <row r="369" spans="1:2" ht="18">
      <c r="A369" s="103">
        <v>61</v>
      </c>
      <c r="B369" s="162" t="s">
        <v>7793</v>
      </c>
    </row>
    <row r="370" spans="1:2" ht="18">
      <c r="A370" s="103">
        <v>62</v>
      </c>
      <c r="B370" s="10" t="s">
        <v>7817</v>
      </c>
    </row>
    <row r="371" spans="1:2" ht="18">
      <c r="A371" s="103">
        <v>63</v>
      </c>
      <c r="B371" s="10" t="s">
        <v>7819</v>
      </c>
    </row>
    <row r="372" spans="1:2" ht="18">
      <c r="A372" s="103">
        <v>64</v>
      </c>
      <c r="B372" s="10" t="s">
        <v>7818</v>
      </c>
    </row>
    <row r="373" spans="1:2" ht="18">
      <c r="A373" s="103">
        <v>65</v>
      </c>
      <c r="B373" s="10" t="s">
        <v>7820</v>
      </c>
    </row>
    <row r="374" spans="1:2" ht="18">
      <c r="A374" s="103">
        <v>66</v>
      </c>
      <c r="B374" s="10" t="s">
        <v>7910</v>
      </c>
    </row>
    <row r="375" spans="1:2" ht="18">
      <c r="A375" s="103"/>
      <c r="B375" s="10"/>
    </row>
    <row r="376" spans="1:2" ht="18">
      <c r="A376" s="103"/>
    </row>
    <row r="379" spans="1:2" ht="15" customHeight="1">
      <c r="A379" s="103" t="s">
        <v>6781</v>
      </c>
    </row>
    <row r="380" spans="1:2" ht="15" customHeight="1">
      <c r="A380" s="10" t="s">
        <v>6841</v>
      </c>
    </row>
    <row r="381" spans="1:2" ht="15" customHeight="1">
      <c r="A381" s="10" t="s">
        <v>6842</v>
      </c>
    </row>
    <row r="382" spans="1:2" ht="15" customHeight="1">
      <c r="A382" s="10" t="s">
        <v>6843</v>
      </c>
    </row>
    <row r="383" spans="1:2" ht="15" customHeight="1">
      <c r="A383" s="130" t="s">
        <v>6844</v>
      </c>
    </row>
    <row r="384" spans="1:2" ht="15" customHeight="1">
      <c r="A384" s="132" t="s">
        <v>6845</v>
      </c>
    </row>
    <row r="385" spans="1:1" ht="15" customHeight="1">
      <c r="A385" s="10" t="s">
        <v>6869</v>
      </c>
    </row>
    <row r="386" spans="1:1" ht="15" customHeight="1">
      <c r="A386" s="10" t="s">
        <v>6846</v>
      </c>
    </row>
    <row r="387" spans="1:1" ht="15" customHeight="1">
      <c r="A387" s="10" t="s">
        <v>6870</v>
      </c>
    </row>
    <row r="388" spans="1:1" ht="15" customHeight="1">
      <c r="A388" s="10" t="s">
        <v>6847</v>
      </c>
    </row>
    <row r="389" spans="1:1" ht="15" customHeight="1">
      <c r="A389" s="10" t="s">
        <v>6872</v>
      </c>
    </row>
    <row r="390" spans="1:1" ht="15" customHeight="1">
      <c r="A390" s="10" t="s">
        <v>6857</v>
      </c>
    </row>
    <row r="391" spans="1:1" ht="15" customHeight="1">
      <c r="A391" s="10" t="s">
        <v>6861</v>
      </c>
    </row>
    <row r="392" spans="1:1" ht="15" customHeight="1">
      <c r="A392" s="132" t="s">
        <v>6862</v>
      </c>
    </row>
    <row r="393" spans="1:1" ht="15" customHeight="1">
      <c r="A393" s="132" t="s">
        <v>6871</v>
      </c>
    </row>
    <row r="394" spans="1:1" ht="15" customHeight="1">
      <c r="A394" s="132" t="s">
        <v>6863</v>
      </c>
    </row>
    <row r="395" spans="1:1" ht="15" customHeight="1">
      <c r="A395" s="132" t="s">
        <v>6877</v>
      </c>
    </row>
    <row r="396" spans="1:1" ht="15" customHeight="1">
      <c r="A396" s="132" t="s">
        <v>6864</v>
      </c>
    </row>
    <row r="397" spans="1:1" ht="15" customHeight="1">
      <c r="A397" s="132" t="s">
        <v>6873</v>
      </c>
    </row>
    <row r="398" spans="1:1" ht="15" customHeight="1">
      <c r="A398" s="132" t="s">
        <v>6874</v>
      </c>
    </row>
    <row r="399" spans="1:1" ht="15" customHeight="1">
      <c r="A399" s="132" t="s">
        <v>6875</v>
      </c>
    </row>
    <row r="400" spans="1:1" ht="15" customHeight="1">
      <c r="A400" s="132" t="s">
        <v>6876</v>
      </c>
    </row>
    <row r="401" spans="1:1" ht="15" customHeight="1">
      <c r="A401" s="132" t="s">
        <v>6878</v>
      </c>
    </row>
    <row r="402" spans="1:1" ht="15" customHeight="1">
      <c r="A402" s="132" t="s">
        <v>6879</v>
      </c>
    </row>
    <row r="403" spans="1:1" ht="15" customHeight="1">
      <c r="A403" s="132" t="s">
        <v>6996</v>
      </c>
    </row>
    <row r="404" spans="1:1" ht="15" customHeight="1">
      <c r="A404" s="132" t="s">
        <v>6912</v>
      </c>
    </row>
    <row r="405" spans="1:1" ht="15" customHeight="1">
      <c r="A405" s="132" t="s">
        <v>6880</v>
      </c>
    </row>
    <row r="406" spans="1:1" ht="15" customHeight="1">
      <c r="A406" s="132" t="s">
        <v>6882</v>
      </c>
    </row>
    <row r="407" spans="1:1" ht="15" customHeight="1">
      <c r="A407" s="132" t="s">
        <v>6885</v>
      </c>
    </row>
    <row r="408" spans="1:1" ht="15" customHeight="1">
      <c r="A408" s="132" t="s">
        <v>6887</v>
      </c>
    </row>
    <row r="409" spans="1:1" ht="15" customHeight="1">
      <c r="A409" s="132" t="s">
        <v>6888</v>
      </c>
    </row>
    <row r="410" spans="1:1" ht="15" customHeight="1">
      <c r="A410" s="132" t="s">
        <v>6889</v>
      </c>
    </row>
    <row r="411" spans="1:1" ht="15" customHeight="1">
      <c r="A411" s="132" t="s">
        <v>6892</v>
      </c>
    </row>
    <row r="412" spans="1:1" ht="15" customHeight="1">
      <c r="A412" s="132" t="s">
        <v>6893</v>
      </c>
    </row>
    <row r="413" spans="1:1" ht="15" customHeight="1">
      <c r="A413" s="132" t="s">
        <v>6894</v>
      </c>
    </row>
    <row r="414" spans="1:1" ht="15" customHeight="1">
      <c r="A414" s="132" t="s">
        <v>6895</v>
      </c>
    </row>
    <row r="415" spans="1:1" ht="15" customHeight="1">
      <c r="A415" s="132" t="s">
        <v>6896</v>
      </c>
    </row>
    <row r="416" spans="1:1" ht="15" customHeight="1">
      <c r="A416" s="132" t="s">
        <v>6898</v>
      </c>
    </row>
    <row r="417" spans="1:1" ht="15" customHeight="1">
      <c r="A417" s="132" t="s">
        <v>6899</v>
      </c>
    </row>
    <row r="418" spans="1:1" ht="15" customHeight="1">
      <c r="A418" s="132" t="s">
        <v>6900</v>
      </c>
    </row>
    <row r="419" spans="1:1" ht="15" customHeight="1">
      <c r="A419" s="132" t="s">
        <v>6904</v>
      </c>
    </row>
    <row r="420" spans="1:1" ht="15" customHeight="1">
      <c r="A420" s="132" t="s">
        <v>6905</v>
      </c>
    </row>
    <row r="421" spans="1:1" ht="15" customHeight="1">
      <c r="A421" s="132" t="s">
        <v>6906</v>
      </c>
    </row>
    <row r="422" spans="1:1" ht="15" customHeight="1">
      <c r="A422" s="132" t="s">
        <v>6907</v>
      </c>
    </row>
    <row r="423" spans="1:1">
      <c r="A423" s="132" t="s">
        <v>6911</v>
      </c>
    </row>
    <row r="424" spans="1:1">
      <c r="A424" s="132" t="s">
        <v>6942</v>
      </c>
    </row>
    <row r="425" spans="1:1">
      <c r="A425" s="132" t="s">
        <v>6913</v>
      </c>
    </row>
    <row r="426" spans="1:1">
      <c r="A426" s="132" t="s">
        <v>6943</v>
      </c>
    </row>
    <row r="427" spans="1:1">
      <c r="A427" s="132" t="s">
        <v>6917</v>
      </c>
    </row>
    <row r="428" spans="1:1">
      <c r="A428" s="132" t="s">
        <v>6940</v>
      </c>
    </row>
    <row r="429" spans="1:1">
      <c r="A429" s="132" t="s">
        <v>6944</v>
      </c>
    </row>
    <row r="430" spans="1:1">
      <c r="A430" s="132" t="s">
        <v>7652</v>
      </c>
    </row>
    <row r="431" spans="1:1">
      <c r="A431" s="132" t="s">
        <v>6970</v>
      </c>
    </row>
    <row r="432" spans="1:1">
      <c r="A432" s="132" t="s">
        <v>7018</v>
      </c>
    </row>
    <row r="433" spans="1:1">
      <c r="A433" s="132" t="s">
        <v>7033</v>
      </c>
    </row>
    <row r="434" spans="1:1">
      <c r="A434" s="132" t="s">
        <v>7047</v>
      </c>
    </row>
    <row r="435" spans="1:1">
      <c r="A435" s="132" t="s">
        <v>7048</v>
      </c>
    </row>
    <row r="436" spans="1:1">
      <c r="A436" s="132" t="s">
        <v>7050</v>
      </c>
    </row>
    <row r="437" spans="1:1">
      <c r="A437" s="132" t="s">
        <v>7051</v>
      </c>
    </row>
    <row r="438" spans="1:1">
      <c r="A438" s="132" t="s">
        <v>7052</v>
      </c>
    </row>
    <row r="439" spans="1:1">
      <c r="A439" s="132" t="s">
        <v>7079</v>
      </c>
    </row>
    <row r="440" spans="1:1">
      <c r="A440" s="132" t="s">
        <v>7081</v>
      </c>
    </row>
    <row r="441" spans="1:1">
      <c r="A441" s="132" t="s">
        <v>7082</v>
      </c>
    </row>
    <row r="442" spans="1:1">
      <c r="A442" s="132" t="s">
        <v>7083</v>
      </c>
    </row>
    <row r="443" spans="1:1">
      <c r="A443" s="132"/>
    </row>
    <row r="444" spans="1:1">
      <c r="A444" s="132"/>
    </row>
    <row r="445" spans="1:1" ht="18">
      <c r="A445" s="103" t="s">
        <v>6294</v>
      </c>
    </row>
    <row r="446" spans="1:1" ht="15.75" customHeight="1">
      <c r="A446" s="122" t="s">
        <v>6298</v>
      </c>
    </row>
    <row r="447" spans="1:1" ht="15.75" customHeight="1">
      <c r="A447" s="121" t="s">
        <v>6299</v>
      </c>
    </row>
    <row r="448" spans="1:1" ht="15.75" customHeight="1">
      <c r="A448" s="122" t="s">
        <v>6300</v>
      </c>
    </row>
    <row r="449" spans="1:1" ht="15.75" customHeight="1">
      <c r="A449" s="121" t="s">
        <v>6301</v>
      </c>
    </row>
    <row r="450" spans="1:1" ht="15.75">
      <c r="A450" s="121" t="s">
        <v>6302</v>
      </c>
    </row>
    <row r="451" spans="1:1" ht="15.75">
      <c r="A451" s="121" t="s">
        <v>6303</v>
      </c>
    </row>
    <row r="452" spans="1:1" ht="15.75">
      <c r="A452" s="122" t="s">
        <v>6304</v>
      </c>
    </row>
    <row r="453" spans="1:1" ht="15.75">
      <c r="A453" s="122" t="s">
        <v>6305</v>
      </c>
    </row>
    <row r="454" spans="1:1" ht="15.75">
      <c r="A454" s="122" t="s">
        <v>6307</v>
      </c>
    </row>
    <row r="455" spans="1:1" ht="15.75">
      <c r="A455" s="121" t="s">
        <v>6308</v>
      </c>
    </row>
    <row r="456" spans="1:1" ht="15.75">
      <c r="A456" s="122" t="s">
        <v>6309</v>
      </c>
    </row>
    <row r="457" spans="1:1" ht="15.75">
      <c r="A457" s="122" t="s">
        <v>6311</v>
      </c>
    </row>
    <row r="458" spans="1:1" ht="15.75">
      <c r="A458" s="122" t="s">
        <v>6310</v>
      </c>
    </row>
    <row r="459" spans="1:1" ht="15.75">
      <c r="A459" s="122" t="s">
        <v>6312</v>
      </c>
    </row>
    <row r="460" spans="1:1" ht="15.75">
      <c r="A460" s="122" t="s">
        <v>6313</v>
      </c>
    </row>
    <row r="461" spans="1:1" ht="15.75">
      <c r="A461" s="121" t="s">
        <v>6315</v>
      </c>
    </row>
    <row r="462" spans="1:1" ht="15.75">
      <c r="A462" s="122" t="s">
        <v>6316</v>
      </c>
    </row>
    <row r="463" spans="1:1" ht="15.75">
      <c r="A463" s="122" t="s">
        <v>6317</v>
      </c>
    </row>
    <row r="464" spans="1:1" ht="15.75">
      <c r="A464" s="121" t="s">
        <v>6318</v>
      </c>
    </row>
    <row r="465" spans="1:1" ht="15.75">
      <c r="A465" s="122" t="s">
        <v>6319</v>
      </c>
    </row>
    <row r="466" spans="1:1" ht="15.75">
      <c r="A466" s="121" t="s">
        <v>6320</v>
      </c>
    </row>
    <row r="467" spans="1:1" ht="15.75">
      <c r="A467" s="122" t="s">
        <v>6321</v>
      </c>
    </row>
    <row r="468" spans="1:1" ht="15.75">
      <c r="A468" s="122" t="s">
        <v>6327</v>
      </c>
    </row>
    <row r="469" spans="1:1" ht="15.75">
      <c r="A469" s="122" t="s">
        <v>6322</v>
      </c>
    </row>
    <row r="470" spans="1:1" ht="15.75">
      <c r="A470" s="122" t="s">
        <v>6323</v>
      </c>
    </row>
    <row r="471" spans="1:1" ht="15.75">
      <c r="A471" s="122" t="s">
        <v>6324</v>
      </c>
    </row>
    <row r="472" spans="1:1" ht="15.75">
      <c r="A472" s="122" t="s">
        <v>6325</v>
      </c>
    </row>
    <row r="473" spans="1:1" ht="15.75">
      <c r="A473" s="122" t="s">
        <v>6326</v>
      </c>
    </row>
    <row r="474" spans="1:1" ht="15.75">
      <c r="A474" s="121" t="s">
        <v>6328</v>
      </c>
    </row>
    <row r="475" spans="1:1" ht="15.75">
      <c r="A475" s="122" t="s">
        <v>6329</v>
      </c>
    </row>
    <row r="476" spans="1:1" ht="15.75">
      <c r="A476" s="122" t="s">
        <v>6330</v>
      </c>
    </row>
    <row r="477" spans="1:1" ht="15.75">
      <c r="A477" s="121" t="s">
        <v>6331</v>
      </c>
    </row>
    <row r="478" spans="1:1" ht="15.75">
      <c r="A478" s="122" t="s">
        <v>6335</v>
      </c>
    </row>
    <row r="479" spans="1:1" ht="15.75">
      <c r="A479" s="121" t="s">
        <v>6336</v>
      </c>
    </row>
    <row r="480" spans="1:1" ht="15.75">
      <c r="A480" s="121" t="s">
        <v>6337</v>
      </c>
    </row>
    <row r="481" spans="1:1" ht="15.75">
      <c r="A481" s="121" t="s">
        <v>6338</v>
      </c>
    </row>
    <row r="482" spans="1:1" ht="15.75">
      <c r="A482" s="122" t="s">
        <v>6339</v>
      </c>
    </row>
    <row r="483" spans="1:1" ht="15.75">
      <c r="A483" s="121" t="s">
        <v>6340</v>
      </c>
    </row>
    <row r="484" spans="1:1" ht="15.75">
      <c r="A484" s="122" t="s">
        <v>6341</v>
      </c>
    </row>
    <row r="485" spans="1:1" ht="15.75">
      <c r="A485" s="122" t="s">
        <v>6342</v>
      </c>
    </row>
    <row r="486" spans="1:1" ht="15.75">
      <c r="A486" s="121" t="s">
        <v>6346</v>
      </c>
    </row>
    <row r="487" spans="1:1" ht="15.75">
      <c r="A487" s="121" t="s">
        <v>6347</v>
      </c>
    </row>
    <row r="488" spans="1:1" ht="15.75">
      <c r="A488" s="121" t="s">
        <v>6395</v>
      </c>
    </row>
    <row r="489" spans="1:1" ht="15.75">
      <c r="A489" s="121" t="s">
        <v>6396</v>
      </c>
    </row>
    <row r="490" spans="1:1" ht="15.75">
      <c r="A490" s="121" t="s">
        <v>6397</v>
      </c>
    </row>
    <row r="491" spans="1:1" ht="15.75">
      <c r="A491" s="121" t="s">
        <v>6398</v>
      </c>
    </row>
    <row r="492" spans="1:1" ht="15.75">
      <c r="A492" s="122" t="s">
        <v>6399</v>
      </c>
    </row>
    <row r="493" spans="1:1" ht="15.75">
      <c r="A493" s="121" t="s">
        <v>6400</v>
      </c>
    </row>
    <row r="494" spans="1:1" ht="15.75">
      <c r="A494" s="121" t="s">
        <v>6401</v>
      </c>
    </row>
    <row r="495" spans="1:1" ht="15.75">
      <c r="A495" s="122" t="s">
        <v>6402</v>
      </c>
    </row>
    <row r="496" spans="1:1" ht="15.75">
      <c r="A496" s="122" t="s">
        <v>6403</v>
      </c>
    </row>
    <row r="497" spans="1:1" ht="15.75">
      <c r="A497" s="122" t="s">
        <v>6404</v>
      </c>
    </row>
    <row r="498" spans="1:1" ht="15.75">
      <c r="A498" s="122" t="s">
        <v>6405</v>
      </c>
    </row>
    <row r="499" spans="1:1" ht="15.75">
      <c r="A499" s="122" t="s">
        <v>6406</v>
      </c>
    </row>
    <row r="500" spans="1:1" ht="15.75">
      <c r="A500" s="122" t="s">
        <v>6407</v>
      </c>
    </row>
    <row r="501" spans="1:1" ht="15.75">
      <c r="A501" s="121" t="s">
        <v>6408</v>
      </c>
    </row>
    <row r="502" spans="1:1" ht="15.75">
      <c r="A502" s="122" t="s">
        <v>6409</v>
      </c>
    </row>
    <row r="503" spans="1:1" ht="15.75">
      <c r="A503" s="121" t="s">
        <v>6410</v>
      </c>
    </row>
    <row r="504" spans="1:1" ht="15.75">
      <c r="A504" s="121" t="s">
        <v>6411</v>
      </c>
    </row>
    <row r="505" spans="1:1" ht="15.75">
      <c r="A505" s="121" t="s">
        <v>6412</v>
      </c>
    </row>
    <row r="506" spans="1:1" ht="15.75">
      <c r="A506" s="121" t="s">
        <v>6413</v>
      </c>
    </row>
    <row r="507" spans="1:1" ht="15.75">
      <c r="A507" s="122" t="s">
        <v>6414</v>
      </c>
    </row>
    <row r="508" spans="1:1" ht="15.75">
      <c r="A508" s="121" t="s">
        <v>6415</v>
      </c>
    </row>
    <row r="509" spans="1:1" ht="15.75">
      <c r="A509" s="122" t="s">
        <v>6416</v>
      </c>
    </row>
    <row r="510" spans="1:1" ht="15.75">
      <c r="A510" s="122" t="s">
        <v>6417</v>
      </c>
    </row>
    <row r="511" spans="1:1" ht="15.75">
      <c r="A511" s="121" t="s">
        <v>6418</v>
      </c>
    </row>
    <row r="512" spans="1:1" ht="15.75">
      <c r="A512" s="122" t="s">
        <v>6419</v>
      </c>
    </row>
    <row r="513" spans="1:2" ht="15.75">
      <c r="A513" s="122" t="s">
        <v>6420</v>
      </c>
    </row>
    <row r="514" spans="1:2" ht="15.75">
      <c r="A514" s="122" t="s">
        <v>6421</v>
      </c>
    </row>
    <row r="515" spans="1:2" ht="15.75">
      <c r="A515" s="121" t="s">
        <v>6422</v>
      </c>
    </row>
    <row r="516" spans="1:2" ht="15.75">
      <c r="A516" s="122" t="s">
        <v>6423</v>
      </c>
    </row>
    <row r="517" spans="1:2" ht="15.75">
      <c r="A517" s="121" t="s">
        <v>6424</v>
      </c>
    </row>
    <row r="518" spans="1:2" ht="15.75">
      <c r="A518" s="122" t="s">
        <v>6425</v>
      </c>
    </row>
    <row r="519" spans="1:2" ht="15.75">
      <c r="A519" s="121" t="s">
        <v>6426</v>
      </c>
    </row>
    <row r="520" spans="1:2" ht="15.75">
      <c r="A520" s="121" t="s">
        <v>6427</v>
      </c>
    </row>
    <row r="521" spans="1:2" ht="15.75">
      <c r="A521" s="121" t="s">
        <v>6428</v>
      </c>
    </row>
    <row r="522" spans="1:2" ht="15.75">
      <c r="A522" s="122" t="s">
        <v>6429</v>
      </c>
    </row>
    <row r="523" spans="1:2" ht="15.75">
      <c r="A523" s="121" t="s">
        <v>6430</v>
      </c>
    </row>
    <row r="524" spans="1:2" ht="15.75">
      <c r="A524" s="122" t="s">
        <v>6431</v>
      </c>
    </row>
    <row r="525" spans="1:2" ht="15.75">
      <c r="A525" s="122" t="s">
        <v>6433</v>
      </c>
    </row>
    <row r="526" spans="1:2" ht="15.75">
      <c r="A526" s="121" t="s">
        <v>6434</v>
      </c>
    </row>
    <row r="527" spans="1:2" ht="15.75">
      <c r="A527" s="79" t="s">
        <v>6435</v>
      </c>
    </row>
    <row r="528" spans="1:2" ht="15.75">
      <c r="A528" s="11"/>
      <c r="B528" s="152"/>
    </row>
    <row r="529" spans="1:2" ht="15.75">
      <c r="A529" s="79"/>
      <c r="B529" s="152"/>
    </row>
    <row r="530" spans="1:2" ht="18">
      <c r="A530" s="103" t="s">
        <v>5768</v>
      </c>
      <c r="B530" s="152"/>
    </row>
    <row r="531" spans="1:2" ht="15.75">
      <c r="A531" s="11" t="s">
        <v>5767</v>
      </c>
      <c r="B531" s="152"/>
    </row>
    <row r="532" spans="1:2" ht="15.75">
      <c r="A532" s="79" t="s">
        <v>5770</v>
      </c>
      <c r="B532" s="152"/>
    </row>
    <row r="533" spans="1:2" ht="15.75">
      <c r="A533" s="79" t="s">
        <v>5771</v>
      </c>
    </row>
    <row r="534" spans="1:2" ht="15.75">
      <c r="A534" s="79" t="s">
        <v>5817</v>
      </c>
    </row>
    <row r="535" spans="1:2" ht="15.75">
      <c r="A535" s="79" t="s">
        <v>5818</v>
      </c>
      <c r="B535" s="152"/>
    </row>
    <row r="536" spans="1:2" ht="15.75">
      <c r="A536" s="79" t="s">
        <v>5772</v>
      </c>
    </row>
    <row r="537" spans="1:2" ht="15.75">
      <c r="A537" s="79" t="s">
        <v>5773</v>
      </c>
    </row>
    <row r="538" spans="1:2" s="10" customFormat="1" ht="15.75">
      <c r="A538" s="11" t="s">
        <v>5774</v>
      </c>
    </row>
    <row r="539" spans="1:2" ht="15.75">
      <c r="A539" s="79" t="s">
        <v>5775</v>
      </c>
    </row>
    <row r="540" spans="1:2" ht="15.75">
      <c r="A540" s="11" t="s">
        <v>5778</v>
      </c>
    </row>
    <row r="541" spans="1:2" ht="15.75">
      <c r="A541" s="79" t="s">
        <v>5787</v>
      </c>
    </row>
    <row r="542" spans="1:2" ht="15.75">
      <c r="A542" s="11" t="s">
        <v>5783</v>
      </c>
    </row>
    <row r="543" spans="1:2" ht="15.75">
      <c r="A543" s="11" t="s">
        <v>5788</v>
      </c>
    </row>
    <row r="544" spans="1:2" ht="15.75">
      <c r="A544" s="11" t="s">
        <v>5780</v>
      </c>
    </row>
    <row r="545" spans="1:1" ht="15.75">
      <c r="A545" s="11" t="s">
        <v>5789</v>
      </c>
    </row>
    <row r="546" spans="1:1" ht="15.75">
      <c r="A546" s="11" t="s">
        <v>5790</v>
      </c>
    </row>
    <row r="547" spans="1:1" ht="15.75">
      <c r="A547" s="11" t="s">
        <v>5791</v>
      </c>
    </row>
    <row r="548" spans="1:1" ht="15.75">
      <c r="A548" s="11" t="s">
        <v>5784</v>
      </c>
    </row>
    <row r="549" spans="1:1" ht="15.75">
      <c r="A549" s="11" t="s">
        <v>5785</v>
      </c>
    </row>
    <row r="550" spans="1:1" ht="15.75">
      <c r="A550" s="11" t="s">
        <v>5792</v>
      </c>
    </row>
    <row r="551" spans="1:1" ht="15.75">
      <c r="A551" s="11" t="s">
        <v>5793</v>
      </c>
    </row>
    <row r="552" spans="1:1" ht="15.75">
      <c r="A552" s="11" t="s">
        <v>5794</v>
      </c>
    </row>
    <row r="553" spans="1:1" ht="15.75">
      <c r="A553" s="11" t="s">
        <v>5786</v>
      </c>
    </row>
    <row r="554" spans="1:1" ht="15.75">
      <c r="A554" s="11" t="s">
        <v>5795</v>
      </c>
    </row>
    <row r="555" spans="1:1" ht="15.75">
      <c r="A555" s="11" t="s">
        <v>5796</v>
      </c>
    </row>
    <row r="556" spans="1:1" ht="15.75">
      <c r="A556" s="79" t="s">
        <v>5797</v>
      </c>
    </row>
    <row r="557" spans="1:1" ht="15.75">
      <c r="A557" s="11" t="s">
        <v>5799</v>
      </c>
    </row>
    <row r="558" spans="1:1" ht="15.75">
      <c r="A558" s="11" t="s">
        <v>5798</v>
      </c>
    </row>
    <row r="559" spans="1:1" ht="15.75">
      <c r="A559" s="11" t="s">
        <v>5800</v>
      </c>
    </row>
    <row r="560" spans="1:1" ht="15.75">
      <c r="A560" s="11" t="s">
        <v>5801</v>
      </c>
    </row>
    <row r="561" spans="1:1" ht="15.75">
      <c r="A561" s="11" t="s">
        <v>5802</v>
      </c>
    </row>
    <row r="562" spans="1:1" ht="15.75">
      <c r="A562" s="79" t="s">
        <v>5803</v>
      </c>
    </row>
    <row r="563" spans="1:1" ht="15.75">
      <c r="A563" s="79" t="s">
        <v>5804</v>
      </c>
    </row>
    <row r="564" spans="1:1" ht="15.75">
      <c r="A564" s="11" t="s">
        <v>5805</v>
      </c>
    </row>
    <row r="565" spans="1:1" ht="15.75">
      <c r="A565" s="11" t="s">
        <v>5806</v>
      </c>
    </row>
    <row r="566" spans="1:1" ht="15.75">
      <c r="A566" s="11" t="s">
        <v>5807</v>
      </c>
    </row>
    <row r="567" spans="1:1" ht="15.75">
      <c r="A567" s="11" t="s">
        <v>5808</v>
      </c>
    </row>
    <row r="568" spans="1:1" ht="15.75">
      <c r="A568" s="11" t="s">
        <v>5809</v>
      </c>
    </row>
    <row r="569" spans="1:1" ht="15.75">
      <c r="A569" s="11" t="s">
        <v>5810</v>
      </c>
    </row>
    <row r="570" spans="1:1" ht="15.75">
      <c r="A570" s="11" t="s">
        <v>5811</v>
      </c>
    </row>
    <row r="571" spans="1:1" ht="15.75">
      <c r="A571" s="11" t="s">
        <v>5812</v>
      </c>
    </row>
    <row r="572" spans="1:1" ht="15.75">
      <c r="A572" s="79" t="s">
        <v>5813</v>
      </c>
    </row>
    <row r="573" spans="1:1" ht="15.75">
      <c r="A573" s="79" t="s">
        <v>5946</v>
      </c>
    </row>
    <row r="574" spans="1:1" ht="15.75">
      <c r="A574" s="79" t="s">
        <v>5814</v>
      </c>
    </row>
    <row r="575" spans="1:1" ht="15.75">
      <c r="A575" s="11" t="s">
        <v>5815</v>
      </c>
    </row>
    <row r="576" spans="1:1" ht="15.75">
      <c r="A576" s="79" t="s">
        <v>5816</v>
      </c>
    </row>
    <row r="577" spans="1:1" ht="15.75">
      <c r="A577" s="11" t="s">
        <v>5819</v>
      </c>
    </row>
    <row r="578" spans="1:1" ht="15.75">
      <c r="A578" s="11" t="s">
        <v>5820</v>
      </c>
    </row>
    <row r="579" spans="1:1" ht="15.75">
      <c r="A579" s="79" t="s">
        <v>5821</v>
      </c>
    </row>
    <row r="580" spans="1:1" ht="15.75">
      <c r="A580" s="79" t="s">
        <v>5822</v>
      </c>
    </row>
    <row r="581" spans="1:1" ht="15.75">
      <c r="A581" s="11" t="s">
        <v>5823</v>
      </c>
    </row>
    <row r="582" spans="1:1" ht="15.75">
      <c r="A582" s="11" t="s">
        <v>5824</v>
      </c>
    </row>
    <row r="583" spans="1:1" ht="15.75">
      <c r="A583" s="11" t="s">
        <v>5825</v>
      </c>
    </row>
    <row r="584" spans="1:1" ht="15.75">
      <c r="A584" s="11" t="s">
        <v>5836</v>
      </c>
    </row>
    <row r="585" spans="1:1" ht="15.75">
      <c r="A585" s="79" t="s">
        <v>6279</v>
      </c>
    </row>
    <row r="586" spans="1:1" ht="15.75">
      <c r="A586" s="79" t="s">
        <v>5888</v>
      </c>
    </row>
    <row r="587" spans="1:1" s="80" customFormat="1" ht="15.75">
      <c r="A587" s="79" t="s">
        <v>5889</v>
      </c>
    </row>
    <row r="588" spans="1:1" s="80" customFormat="1" ht="15.75">
      <c r="A588" s="11" t="s">
        <v>5890</v>
      </c>
    </row>
    <row r="589" spans="1:1" ht="15.75">
      <c r="A589" s="11" t="s">
        <v>5891</v>
      </c>
    </row>
    <row r="590" spans="1:1" ht="15.75">
      <c r="A590" s="11" t="s">
        <v>5894</v>
      </c>
    </row>
    <row r="591" spans="1:1" s="80" customFormat="1" ht="15.75">
      <c r="A591" s="11" t="s">
        <v>5898</v>
      </c>
    </row>
    <row r="592" spans="1:1" ht="15.75">
      <c r="A592" s="11" t="s">
        <v>5899</v>
      </c>
    </row>
    <row r="593" spans="1:1" ht="15.75">
      <c r="A593" s="11" t="s">
        <v>5892</v>
      </c>
    </row>
    <row r="594" spans="1:1" ht="15.75">
      <c r="A594" s="79" t="s">
        <v>5893</v>
      </c>
    </row>
    <row r="595" spans="1:1" ht="15.75">
      <c r="A595" s="79" t="s">
        <v>5895</v>
      </c>
    </row>
    <row r="596" spans="1:1" ht="15.75">
      <c r="A596" s="79" t="s">
        <v>6280</v>
      </c>
    </row>
    <row r="597" spans="1:1" ht="15.75">
      <c r="A597" s="11" t="s">
        <v>6332</v>
      </c>
    </row>
    <row r="598" spans="1:1" ht="15.75">
      <c r="A598" s="79" t="s">
        <v>5896</v>
      </c>
    </row>
    <row r="599" spans="1:1" s="80" customFormat="1" ht="15.75">
      <c r="A599" s="11" t="s">
        <v>5900</v>
      </c>
    </row>
    <row r="600" spans="1:1" ht="15.75">
      <c r="A600" s="11" t="s">
        <v>5897</v>
      </c>
    </row>
    <row r="601" spans="1:1" ht="15.75">
      <c r="A601" s="79" t="s">
        <v>5901</v>
      </c>
    </row>
    <row r="602" spans="1:1" ht="15.75">
      <c r="A602" s="79" t="s">
        <v>5903</v>
      </c>
    </row>
    <row r="603" spans="1:1" s="80" customFormat="1" ht="15.75">
      <c r="A603" s="11" t="s">
        <v>5902</v>
      </c>
    </row>
    <row r="604" spans="1:1" ht="15.75">
      <c r="A604" s="79" t="s">
        <v>5904</v>
      </c>
    </row>
    <row r="605" spans="1:1" s="80" customFormat="1" ht="15.75">
      <c r="A605" s="11" t="s">
        <v>5905</v>
      </c>
    </row>
    <row r="606" spans="1:1" s="80" customFormat="1" ht="15.75">
      <c r="A606" s="11" t="s">
        <v>5906</v>
      </c>
    </row>
    <row r="607" spans="1:1" s="80" customFormat="1" ht="15.75">
      <c r="A607" s="11" t="s">
        <v>5907</v>
      </c>
    </row>
    <row r="608" spans="1:1" s="80" customFormat="1" ht="15.75">
      <c r="A608" s="11" t="s">
        <v>5908</v>
      </c>
    </row>
    <row r="609" spans="1:1" s="80" customFormat="1" ht="15.75">
      <c r="A609" s="79" t="s">
        <v>5909</v>
      </c>
    </row>
    <row r="610" spans="1:1" s="80" customFormat="1" ht="15.75">
      <c r="A610" s="11" t="s">
        <v>5910</v>
      </c>
    </row>
    <row r="611" spans="1:1" s="80" customFormat="1" ht="15.75">
      <c r="A611" s="79" t="s">
        <v>5911</v>
      </c>
    </row>
    <row r="612" spans="1:1" s="80" customFormat="1" ht="15.75">
      <c r="A612" s="79" t="s">
        <v>5912</v>
      </c>
    </row>
    <row r="613" spans="1:1" s="80" customFormat="1" ht="15.75">
      <c r="A613" s="79" t="s">
        <v>5913</v>
      </c>
    </row>
    <row r="614" spans="1:1" s="80" customFormat="1" ht="15.75">
      <c r="A614" s="79" t="s">
        <v>5914</v>
      </c>
    </row>
    <row r="615" spans="1:1" s="80" customFormat="1" ht="15.75">
      <c r="A615" s="79" t="s">
        <v>5915</v>
      </c>
    </row>
    <row r="616" spans="1:1" ht="15.75">
      <c r="A616" s="79" t="s">
        <v>5916</v>
      </c>
    </row>
    <row r="617" spans="1:1" s="80" customFormat="1" ht="15.75">
      <c r="A617" s="11" t="s">
        <v>5917</v>
      </c>
    </row>
    <row r="618" spans="1:1" s="80" customFormat="1" ht="15.75">
      <c r="A618" s="11" t="s">
        <v>5918</v>
      </c>
    </row>
    <row r="619" spans="1:1" s="80" customFormat="1" ht="15.75">
      <c r="A619" s="11" t="s">
        <v>5919</v>
      </c>
    </row>
    <row r="620" spans="1:1" s="80" customFormat="1" ht="15.75">
      <c r="A620" s="79" t="s">
        <v>5920</v>
      </c>
    </row>
    <row r="621" spans="1:1" ht="15.75">
      <c r="A621" s="11" t="s">
        <v>5921</v>
      </c>
    </row>
    <row r="622" spans="1:1" ht="15.75">
      <c r="A622" s="79" t="s">
        <v>5930</v>
      </c>
    </row>
    <row r="623" spans="1:1" ht="15.75">
      <c r="A623" s="79" t="s">
        <v>5938</v>
      </c>
    </row>
    <row r="624" spans="1:1" ht="15.75">
      <c r="A624" s="11" t="s">
        <v>5947</v>
      </c>
    </row>
    <row r="625" spans="1:1" ht="15.75">
      <c r="A625" s="11" t="s">
        <v>5948</v>
      </c>
    </row>
    <row r="626" spans="1:1" ht="15.75">
      <c r="A626" s="11" t="s">
        <v>5949</v>
      </c>
    </row>
    <row r="627" spans="1:1" ht="15.75">
      <c r="A627" s="79" t="s">
        <v>5950</v>
      </c>
    </row>
    <row r="628" spans="1:1" ht="15.75">
      <c r="A628" s="79" t="s">
        <v>6281</v>
      </c>
    </row>
    <row r="630" spans="1:1" ht="18">
      <c r="A630" s="103" t="s">
        <v>5267</v>
      </c>
    </row>
    <row r="631" spans="1:1" ht="15.75">
      <c r="A631" s="11" t="s">
        <v>5276</v>
      </c>
    </row>
    <row r="632" spans="1:1" ht="15.75">
      <c r="A632" s="11" t="s">
        <v>5277</v>
      </c>
    </row>
    <row r="633" spans="1:1" ht="15.75">
      <c r="A633" s="11" t="s">
        <v>5278</v>
      </c>
    </row>
    <row r="634" spans="1:1" ht="15.75">
      <c r="A634" s="11" t="s">
        <v>5279</v>
      </c>
    </row>
    <row r="635" spans="1:1" ht="15.75">
      <c r="A635" s="11" t="s">
        <v>5280</v>
      </c>
    </row>
    <row r="636" spans="1:1" ht="15.75">
      <c r="A636" s="11" t="s">
        <v>5282</v>
      </c>
    </row>
    <row r="637" spans="1:1" ht="15.75">
      <c r="A637" s="11" t="s">
        <v>5281</v>
      </c>
    </row>
    <row r="638" spans="1:1" ht="15.75">
      <c r="A638" s="11" t="s">
        <v>5287</v>
      </c>
    </row>
    <row r="639" spans="1:1" ht="15.75">
      <c r="A639" s="11" t="s">
        <v>5285</v>
      </c>
    </row>
    <row r="640" spans="1:1" ht="15.75">
      <c r="A640" s="11" t="s">
        <v>5286</v>
      </c>
    </row>
    <row r="641" spans="1:1" ht="15.75">
      <c r="A641" s="79" t="s">
        <v>5288</v>
      </c>
    </row>
    <row r="642" spans="1:1" ht="15.75">
      <c r="A642" s="79" t="s">
        <v>5289</v>
      </c>
    </row>
    <row r="643" spans="1:1" ht="15.75">
      <c r="A643" s="11" t="s">
        <v>5290</v>
      </c>
    </row>
    <row r="644" spans="1:1" ht="15.75">
      <c r="A644" s="11" t="s">
        <v>5291</v>
      </c>
    </row>
    <row r="645" spans="1:1" ht="15.75">
      <c r="A645" s="11" t="s">
        <v>5292</v>
      </c>
    </row>
    <row r="646" spans="1:1" ht="15.75">
      <c r="A646" s="11" t="s">
        <v>5293</v>
      </c>
    </row>
    <row r="647" spans="1:1" ht="15.75">
      <c r="A647" s="11" t="s">
        <v>5294</v>
      </c>
    </row>
    <row r="648" spans="1:1" ht="15.75">
      <c r="A648" s="79" t="s">
        <v>5312</v>
      </c>
    </row>
    <row r="649" spans="1:1" ht="15.75">
      <c r="A649" s="11" t="s">
        <v>5295</v>
      </c>
    </row>
    <row r="650" spans="1:1" ht="15.75">
      <c r="A650" s="79" t="s">
        <v>5296</v>
      </c>
    </row>
    <row r="651" spans="1:1" ht="15.75">
      <c r="A651" s="11" t="s">
        <v>5297</v>
      </c>
    </row>
    <row r="652" spans="1:1" ht="15.75">
      <c r="A652" s="11" t="s">
        <v>5306</v>
      </c>
    </row>
    <row r="653" spans="1:1" ht="15.75">
      <c r="A653" s="11" t="s">
        <v>5298</v>
      </c>
    </row>
    <row r="654" spans="1:1" ht="15.75">
      <c r="A654" s="79" t="s">
        <v>5299</v>
      </c>
    </row>
    <row r="655" spans="1:1" ht="15.75">
      <c r="A655" s="11" t="s">
        <v>5300</v>
      </c>
    </row>
    <row r="656" spans="1:1" ht="15.75">
      <c r="A656" s="11" t="s">
        <v>5301</v>
      </c>
    </row>
    <row r="657" spans="1:1" ht="15.75">
      <c r="A657" s="11" t="s">
        <v>5302</v>
      </c>
    </row>
    <row r="658" spans="1:1" ht="15.75">
      <c r="A658" s="11" t="s">
        <v>5304</v>
      </c>
    </row>
    <row r="659" spans="1:1" ht="15.75">
      <c r="A659" s="11" t="s">
        <v>5305</v>
      </c>
    </row>
    <row r="660" spans="1:1" ht="15.75">
      <c r="A660" s="11" t="s">
        <v>5307</v>
      </c>
    </row>
    <row r="661" spans="1:1" ht="15.75">
      <c r="A661" s="11" t="s">
        <v>5308</v>
      </c>
    </row>
    <row r="662" spans="1:1" ht="15.75">
      <c r="A662" s="11" t="s">
        <v>5309</v>
      </c>
    </row>
    <row r="663" spans="1:1" ht="15.75">
      <c r="A663" s="11" t="s">
        <v>5310</v>
      </c>
    </row>
    <row r="664" spans="1:1" ht="15.75">
      <c r="A664" s="11" t="s">
        <v>5311</v>
      </c>
    </row>
    <row r="665" spans="1:1" ht="15.75">
      <c r="A665" s="11" t="s">
        <v>5351</v>
      </c>
    </row>
    <row r="666" spans="1:1" ht="15.75">
      <c r="A666" s="11" t="s">
        <v>5352</v>
      </c>
    </row>
    <row r="667" spans="1:1" ht="15.75">
      <c r="A667" s="79" t="s">
        <v>5353</v>
      </c>
    </row>
    <row r="668" spans="1:1" ht="15.75">
      <c r="A668" s="11" t="s">
        <v>5354</v>
      </c>
    </row>
    <row r="669" spans="1:1" ht="15.75">
      <c r="A669" s="11" t="s">
        <v>5355</v>
      </c>
    </row>
    <row r="670" spans="1:1" ht="15.75">
      <c r="A670" s="11" t="s">
        <v>5356</v>
      </c>
    </row>
    <row r="671" spans="1:1" ht="15.75">
      <c r="A671" s="11" t="s">
        <v>5357</v>
      </c>
    </row>
    <row r="672" spans="1:1" ht="15.75">
      <c r="A672" s="79" t="s">
        <v>5361</v>
      </c>
    </row>
    <row r="673" spans="1:1" ht="15.75">
      <c r="A673" s="11" t="s">
        <v>5362</v>
      </c>
    </row>
    <row r="674" spans="1:1" ht="15.75">
      <c r="A674" s="79" t="s">
        <v>5366</v>
      </c>
    </row>
    <row r="675" spans="1:1" ht="15.75">
      <c r="A675" s="79" t="s">
        <v>5368</v>
      </c>
    </row>
    <row r="676" spans="1:1" ht="15.75">
      <c r="A676" s="11" t="s">
        <v>5367</v>
      </c>
    </row>
    <row r="677" spans="1:1" ht="15.75">
      <c r="A677" s="11" t="s">
        <v>5369</v>
      </c>
    </row>
    <row r="678" spans="1:1" ht="15.75">
      <c r="A678" s="11" t="s">
        <v>5370</v>
      </c>
    </row>
    <row r="679" spans="1:1" ht="15.75">
      <c r="A679" s="11" t="s">
        <v>5371</v>
      </c>
    </row>
    <row r="680" spans="1:1" ht="15.75">
      <c r="A680" s="79" t="s">
        <v>5372</v>
      </c>
    </row>
    <row r="681" spans="1:1" ht="15.75">
      <c r="A681" s="79" t="s">
        <v>5373</v>
      </c>
    </row>
    <row r="682" spans="1:1" ht="15.75">
      <c r="A682" s="11" t="s">
        <v>5383</v>
      </c>
    </row>
    <row r="683" spans="1:1" ht="15.75">
      <c r="A683" s="79" t="s">
        <v>5374</v>
      </c>
    </row>
    <row r="684" spans="1:1" ht="15.75">
      <c r="A684" s="79" t="s">
        <v>5375</v>
      </c>
    </row>
    <row r="685" spans="1:1" ht="15.75">
      <c r="A685" s="79" t="s">
        <v>5376</v>
      </c>
    </row>
    <row r="686" spans="1:1" ht="15.75">
      <c r="A686" s="11" t="s">
        <v>5377</v>
      </c>
    </row>
    <row r="687" spans="1:1" ht="15.75">
      <c r="A687" s="79" t="s">
        <v>5378</v>
      </c>
    </row>
    <row r="688" spans="1:1" ht="15.75">
      <c r="A688" s="79" t="s">
        <v>5379</v>
      </c>
    </row>
    <row r="689" spans="1:1" ht="15.75">
      <c r="A689" s="11" t="s">
        <v>5380</v>
      </c>
    </row>
    <row r="690" spans="1:1" ht="15.75">
      <c r="A690" s="79" t="s">
        <v>5381</v>
      </c>
    </row>
    <row r="691" spans="1:1" ht="15.75">
      <c r="A691" s="11" t="s">
        <v>5382</v>
      </c>
    </row>
    <row r="692" spans="1:1" ht="15.75">
      <c r="A692" s="11" t="s">
        <v>5384</v>
      </c>
    </row>
    <row r="693" spans="1:1" ht="15.75">
      <c r="A693" s="79" t="s">
        <v>5385</v>
      </c>
    </row>
    <row r="694" spans="1:1" ht="15.75">
      <c r="A694" s="11" t="s">
        <v>5386</v>
      </c>
    </row>
    <row r="695" spans="1:1" ht="15.75">
      <c r="A695" s="79" t="s">
        <v>5387</v>
      </c>
    </row>
    <row r="696" spans="1:1" ht="15.75">
      <c r="A696" s="79" t="s">
        <v>5388</v>
      </c>
    </row>
    <row r="697" spans="1:1" ht="15.75">
      <c r="A697" s="79" t="s">
        <v>5389</v>
      </c>
    </row>
    <row r="698" spans="1:1" ht="15.75">
      <c r="A698" s="11"/>
    </row>
    <row r="699" spans="1:1">
      <c r="A699" s="10" t="s">
        <v>4739</v>
      </c>
    </row>
    <row r="700" spans="1:1" ht="15.75">
      <c r="A700" s="11" t="s">
        <v>4800</v>
      </c>
    </row>
    <row r="701" spans="1:1" ht="15.75">
      <c r="A701" s="11" t="s">
        <v>4798</v>
      </c>
    </row>
    <row r="702" spans="1:1" s="62" customFormat="1" ht="15.75">
      <c r="A702" s="11" t="s">
        <v>4799</v>
      </c>
    </row>
    <row r="703" spans="1:1" ht="15.75">
      <c r="A703" s="11" t="s">
        <v>4803</v>
      </c>
    </row>
    <row r="704" spans="1:1" ht="15.75">
      <c r="A704" s="11" t="s">
        <v>4804</v>
      </c>
    </row>
    <row r="705" spans="1:1" ht="15.75">
      <c r="A705" s="11" t="s">
        <v>4832</v>
      </c>
    </row>
    <row r="706" spans="1:1" ht="15.75">
      <c r="A706" s="79" t="s">
        <v>4833</v>
      </c>
    </row>
    <row r="707" spans="1:1" ht="15.75">
      <c r="A707" s="79" t="s">
        <v>4805</v>
      </c>
    </row>
    <row r="708" spans="1:1" ht="15.75">
      <c r="A708" s="11" t="s">
        <v>4806</v>
      </c>
    </row>
    <row r="709" spans="1:1" ht="15.75">
      <c r="A709" s="11" t="s">
        <v>4811</v>
      </c>
    </row>
    <row r="710" spans="1:1" ht="15.75">
      <c r="A710" s="11" t="s">
        <v>4812</v>
      </c>
    </row>
    <row r="711" spans="1:1" ht="15.75">
      <c r="A711" s="79" t="s">
        <v>4834</v>
      </c>
    </row>
    <row r="712" spans="1:1" ht="15.75">
      <c r="A712" s="79" t="s">
        <v>4814</v>
      </c>
    </row>
    <row r="713" spans="1:1" ht="15.75">
      <c r="A713" s="79" t="s">
        <v>4835</v>
      </c>
    </row>
    <row r="714" spans="1:1" s="64" customFormat="1" ht="15.75">
      <c r="A714" s="79" t="s">
        <v>4815</v>
      </c>
    </row>
    <row r="715" spans="1:1" s="64" customFormat="1" ht="15.75">
      <c r="A715" s="79" t="s">
        <v>4816</v>
      </c>
    </row>
    <row r="716" spans="1:1" ht="15.75">
      <c r="A716" s="79" t="s">
        <v>4836</v>
      </c>
    </row>
    <row r="717" spans="1:1" s="64" customFormat="1" ht="15.75">
      <c r="A717" s="79" t="s">
        <v>4817</v>
      </c>
    </row>
    <row r="718" spans="1:1" s="64" customFormat="1" ht="15.75">
      <c r="A718" s="11" t="s">
        <v>4818</v>
      </c>
    </row>
    <row r="719" spans="1:1" s="64" customFormat="1" ht="15.75">
      <c r="A719" s="11" t="s">
        <v>4819</v>
      </c>
    </row>
    <row r="720" spans="1:1" s="64" customFormat="1" ht="15.75">
      <c r="A720" s="11" t="s">
        <v>4837</v>
      </c>
    </row>
    <row r="721" spans="1:1" s="64" customFormat="1" ht="15.75">
      <c r="A721" s="11" t="s">
        <v>4820</v>
      </c>
    </row>
    <row r="722" spans="1:1" s="64" customFormat="1" ht="15.75">
      <c r="A722" s="11" t="s">
        <v>4838</v>
      </c>
    </row>
    <row r="723" spans="1:1" s="64" customFormat="1" ht="15.75">
      <c r="A723" s="11" t="s">
        <v>4822</v>
      </c>
    </row>
    <row r="724" spans="1:1" s="64" customFormat="1" ht="15.75">
      <c r="A724" s="11" t="s">
        <v>4823</v>
      </c>
    </row>
    <row r="725" spans="1:1" ht="15.75">
      <c r="A725" s="11" t="s">
        <v>4824</v>
      </c>
    </row>
    <row r="726" spans="1:1" ht="15.75">
      <c r="A726" s="11" t="s">
        <v>4825</v>
      </c>
    </row>
    <row r="727" spans="1:1" ht="15.75">
      <c r="A727" s="11" t="s">
        <v>4826</v>
      </c>
    </row>
    <row r="728" spans="1:1" ht="15.75">
      <c r="A728" s="79" t="s">
        <v>4839</v>
      </c>
    </row>
    <row r="729" spans="1:1" ht="15.75">
      <c r="A729" s="11" t="s">
        <v>4842</v>
      </c>
    </row>
    <row r="730" spans="1:1" ht="15.75">
      <c r="A730" s="11" t="s">
        <v>4841</v>
      </c>
    </row>
    <row r="731" spans="1:1" ht="15.75">
      <c r="A731" s="11" t="s">
        <v>4843</v>
      </c>
    </row>
    <row r="732" spans="1:1" ht="15.75">
      <c r="A732" s="11" t="s">
        <v>4844</v>
      </c>
    </row>
    <row r="733" spans="1:1" ht="15.75">
      <c r="A733" s="11" t="s">
        <v>4889</v>
      </c>
    </row>
    <row r="734" spans="1:1" ht="15.75">
      <c r="A734" s="11" t="s">
        <v>4890</v>
      </c>
    </row>
    <row r="735" spans="1:1" ht="15.75">
      <c r="A735" s="11" t="s">
        <v>4891</v>
      </c>
    </row>
    <row r="736" spans="1:1" s="42" customFormat="1" ht="15.75">
      <c r="A736" s="11" t="s">
        <v>4892</v>
      </c>
    </row>
    <row r="737" spans="1:1" ht="15.75">
      <c r="A737" s="11" t="s">
        <v>4893</v>
      </c>
    </row>
    <row r="738" spans="1:1" ht="15.75">
      <c r="A738" s="11" t="s">
        <v>4894</v>
      </c>
    </row>
    <row r="739" spans="1:1" ht="15.75">
      <c r="A739" s="11" t="s">
        <v>4895</v>
      </c>
    </row>
    <row r="740" spans="1:1" ht="15.75">
      <c r="A740" s="11" t="s">
        <v>4896</v>
      </c>
    </row>
    <row r="741" spans="1:1" ht="15.75">
      <c r="A741" s="11" t="s">
        <v>4897</v>
      </c>
    </row>
    <row r="742" spans="1:1" ht="15.75">
      <c r="A742" s="79" t="s">
        <v>4898</v>
      </c>
    </row>
    <row r="743" spans="1:1" ht="15.75">
      <c r="A743" s="79" t="s">
        <v>4899</v>
      </c>
    </row>
    <row r="744" spans="1:1" ht="15.75">
      <c r="A744" s="79" t="s">
        <v>4900</v>
      </c>
    </row>
    <row r="745" spans="1:1" ht="15.75">
      <c r="A745" s="79" t="s">
        <v>4901</v>
      </c>
    </row>
    <row r="746" spans="1:1" ht="15.75">
      <c r="A746" s="79" t="s">
        <v>4902</v>
      </c>
    </row>
    <row r="747" spans="1:1" ht="15.75">
      <c r="A747" s="11" t="s">
        <v>4905</v>
      </c>
    </row>
    <row r="748" spans="1:1" ht="15.75">
      <c r="A748" s="11" t="s">
        <v>4906</v>
      </c>
    </row>
    <row r="749" spans="1:1" ht="15.75">
      <c r="A749" s="79" t="s">
        <v>4907</v>
      </c>
    </row>
    <row r="750" spans="1:1" ht="15.75">
      <c r="A750" s="79" t="s">
        <v>4908</v>
      </c>
    </row>
    <row r="751" spans="1:1" ht="15.75">
      <c r="A751" s="79" t="s">
        <v>4909</v>
      </c>
    </row>
    <row r="752" spans="1:1" ht="15.75">
      <c r="A752" s="11" t="s">
        <v>4910</v>
      </c>
    </row>
    <row r="753" spans="1:1" ht="15.75">
      <c r="A753" s="11" t="s">
        <v>4911</v>
      </c>
    </row>
    <row r="754" spans="1:1" ht="15.75">
      <c r="A754" s="79" t="s">
        <v>4912</v>
      </c>
    </row>
    <row r="755" spans="1:1" ht="15.75">
      <c r="A755" s="79" t="s">
        <v>4913</v>
      </c>
    </row>
    <row r="756" spans="1:1" ht="15.75">
      <c r="A756" s="79" t="s">
        <v>4914</v>
      </c>
    </row>
    <row r="757" spans="1:1" ht="15.75">
      <c r="A757" s="79" t="s">
        <v>4915</v>
      </c>
    </row>
    <row r="758" spans="1:1" ht="15.75">
      <c r="A758" s="11" t="s">
        <v>4919</v>
      </c>
    </row>
    <row r="759" spans="1:1" ht="15.75">
      <c r="A759" s="79" t="s">
        <v>4920</v>
      </c>
    </row>
    <row r="760" spans="1:1" ht="15.75">
      <c r="A760" s="79" t="s">
        <v>4918</v>
      </c>
    </row>
    <row r="761" spans="1:1" ht="15.75">
      <c r="A761" s="11" t="s">
        <v>4916</v>
      </c>
    </row>
    <row r="762" spans="1:1" ht="15.75">
      <c r="A762" s="11" t="s">
        <v>4917</v>
      </c>
    </row>
    <row r="763" spans="1:1" ht="15.75">
      <c r="A763" s="79"/>
    </row>
    <row r="764" spans="1:1">
      <c r="A764" s="10" t="s">
        <v>4738</v>
      </c>
    </row>
    <row r="765" spans="1:1" ht="15.75">
      <c r="A765" s="79" t="s">
        <v>4223</v>
      </c>
    </row>
    <row r="766" spans="1:1" ht="15.75">
      <c r="A766" s="11" t="s">
        <v>4224</v>
      </c>
    </row>
    <row r="767" spans="1:1" ht="15.75">
      <c r="A767" s="79" t="s">
        <v>4741</v>
      </c>
    </row>
    <row r="768" spans="1:1" ht="15.75">
      <c r="A768" s="11" t="s">
        <v>4290</v>
      </c>
    </row>
    <row r="769" spans="1:1" ht="15.75">
      <c r="A769" s="11" t="s">
        <v>4790</v>
      </c>
    </row>
    <row r="770" spans="1:1" ht="15.75">
      <c r="A770" s="11" t="s">
        <v>4226</v>
      </c>
    </row>
    <row r="771" spans="1:1" ht="15.75">
      <c r="A771" s="11" t="s">
        <v>4228</v>
      </c>
    </row>
    <row r="772" spans="1:1" ht="15.75">
      <c r="A772" s="11" t="s">
        <v>4229</v>
      </c>
    </row>
    <row r="773" spans="1:1" ht="15.75">
      <c r="A773" s="79" t="s">
        <v>4742</v>
      </c>
    </row>
    <row r="774" spans="1:1" ht="15.75">
      <c r="A774" s="11" t="s">
        <v>4233</v>
      </c>
    </row>
    <row r="775" spans="1:1" ht="15.75">
      <c r="A775" s="11" t="s">
        <v>4235</v>
      </c>
    </row>
    <row r="776" spans="1:1" ht="15.75">
      <c r="A776" s="11" t="s">
        <v>4291</v>
      </c>
    </row>
    <row r="777" spans="1:1" ht="15.75">
      <c r="A777" s="11" t="s">
        <v>4237</v>
      </c>
    </row>
    <row r="778" spans="1:1" ht="15.75">
      <c r="A778" s="79" t="s">
        <v>4743</v>
      </c>
    </row>
    <row r="779" spans="1:1" ht="15.75">
      <c r="A779" s="11" t="s">
        <v>4238</v>
      </c>
    </row>
    <row r="780" spans="1:1" ht="15.75">
      <c r="A780" s="79" t="s">
        <v>4239</v>
      </c>
    </row>
    <row r="781" spans="1:1" ht="15.75">
      <c r="A781" s="79" t="s">
        <v>4762</v>
      </c>
    </row>
    <row r="782" spans="1:1" ht="15.75">
      <c r="A782" s="11" t="s">
        <v>4240</v>
      </c>
    </row>
    <row r="783" spans="1:1" ht="15.75">
      <c r="A783" s="11" t="s">
        <v>4241</v>
      </c>
    </row>
    <row r="784" spans="1:1" ht="15.75">
      <c r="A784" s="11" t="s">
        <v>4242</v>
      </c>
    </row>
    <row r="785" spans="1:1" ht="15.75">
      <c r="A785" s="11" t="s">
        <v>4243</v>
      </c>
    </row>
    <row r="786" spans="1:1" ht="15.75">
      <c r="A786" s="11" t="s">
        <v>4791</v>
      </c>
    </row>
    <row r="787" spans="1:1" ht="15.75">
      <c r="A787" s="79" t="s">
        <v>4792</v>
      </c>
    </row>
    <row r="788" spans="1:1" ht="15.75">
      <c r="A788" s="79" t="s">
        <v>4793</v>
      </c>
    </row>
    <row r="789" spans="1:1" ht="15.75">
      <c r="A789" s="79" t="s">
        <v>4763</v>
      </c>
    </row>
    <row r="790" spans="1:1" ht="15.75">
      <c r="A790" s="11" t="s">
        <v>4257</v>
      </c>
    </row>
    <row r="791" spans="1:1" ht="15.75">
      <c r="A791" s="11" t="s">
        <v>5303</v>
      </c>
    </row>
    <row r="792" spans="1:1" ht="15.75">
      <c r="A792" s="11" t="s">
        <v>4794</v>
      </c>
    </row>
    <row r="793" spans="1:1" ht="15.75">
      <c r="A793" s="11" t="s">
        <v>4258</v>
      </c>
    </row>
    <row r="794" spans="1:1" ht="15.75">
      <c r="A794" s="11" t="s">
        <v>4259</v>
      </c>
    </row>
    <row r="795" spans="1:1" ht="15.75">
      <c r="A795" s="11" t="s">
        <v>4744</v>
      </c>
    </row>
    <row r="796" spans="1:1" ht="15.75">
      <c r="A796" s="11" t="s">
        <v>4745</v>
      </c>
    </row>
    <row r="797" spans="1:1" ht="15.75">
      <c r="A797" s="11" t="s">
        <v>4795</v>
      </c>
    </row>
    <row r="798" spans="1:1" ht="15.75">
      <c r="A798" s="79" t="s">
        <v>4746</v>
      </c>
    </row>
    <row r="799" spans="1:1" ht="15.75">
      <c r="A799" s="11" t="s">
        <v>4249</v>
      </c>
    </row>
    <row r="800" spans="1:1" ht="15.75">
      <c r="A800" s="11" t="s">
        <v>4250</v>
      </c>
    </row>
    <row r="801" spans="1:1" ht="15.75">
      <c r="A801" s="11" t="s">
        <v>4251</v>
      </c>
    </row>
    <row r="802" spans="1:1" ht="15.75">
      <c r="A802" s="79" t="s">
        <v>4747</v>
      </c>
    </row>
    <row r="803" spans="1:1" ht="15.75">
      <c r="A803" s="79" t="s">
        <v>4253</v>
      </c>
    </row>
    <row r="804" spans="1:1" ht="15.75">
      <c r="A804" s="79" t="s">
        <v>4796</v>
      </c>
    </row>
    <row r="805" spans="1:1" ht="15.75">
      <c r="A805" s="79" t="s">
        <v>4260</v>
      </c>
    </row>
    <row r="806" spans="1:1" ht="15.75">
      <c r="A806" s="79" t="s">
        <v>4254</v>
      </c>
    </row>
    <row r="807" spans="1:1" ht="15.75">
      <c r="A807" s="11" t="s">
        <v>4761</v>
      </c>
    </row>
    <row r="808" spans="1:1" ht="15.75">
      <c r="A808" s="11" t="s">
        <v>4261</v>
      </c>
    </row>
    <row r="809" spans="1:1" ht="15.75">
      <c r="A809" s="11" t="s">
        <v>4265</v>
      </c>
    </row>
    <row r="810" spans="1:1" ht="15.75">
      <c r="A810" s="11" t="s">
        <v>4266</v>
      </c>
    </row>
    <row r="811" spans="1:1" ht="15.75">
      <c r="A811" s="11" t="s">
        <v>4267</v>
      </c>
    </row>
    <row r="812" spans="1:1" ht="15.75">
      <c r="A812" s="11" t="s">
        <v>4764</v>
      </c>
    </row>
    <row r="813" spans="1:1" ht="15.75">
      <c r="A813" s="11" t="s">
        <v>4268</v>
      </c>
    </row>
    <row r="814" spans="1:1" ht="15.75">
      <c r="A814" s="11" t="s">
        <v>4748</v>
      </c>
    </row>
    <row r="815" spans="1:1" ht="15.75">
      <c r="A815" s="11" t="s">
        <v>4269</v>
      </c>
    </row>
    <row r="816" spans="1:1" ht="15.75">
      <c r="A816" s="11" t="s">
        <v>4282</v>
      </c>
    </row>
    <row r="817" spans="1:1" ht="15.75">
      <c r="A817" s="79" t="s">
        <v>4270</v>
      </c>
    </row>
    <row r="818" spans="1:1" ht="15.75">
      <c r="A818" s="11" t="s">
        <v>4271</v>
      </c>
    </row>
    <row r="819" spans="1:1" ht="15.75">
      <c r="A819" s="79" t="s">
        <v>4272</v>
      </c>
    </row>
    <row r="820" spans="1:1" ht="15.75">
      <c r="A820" s="11" t="s">
        <v>4292</v>
      </c>
    </row>
    <row r="821" spans="1:1" ht="15.75">
      <c r="A821" s="11" t="s">
        <v>4273</v>
      </c>
    </row>
    <row r="822" spans="1:1" ht="15.75">
      <c r="A822" s="79" t="s">
        <v>4765</v>
      </c>
    </row>
    <row r="823" spans="1:1" ht="15.75">
      <c r="A823" s="11" t="s">
        <v>4274</v>
      </c>
    </row>
    <row r="824" spans="1:1" ht="15.75">
      <c r="A824" s="11" t="s">
        <v>4275</v>
      </c>
    </row>
    <row r="825" spans="1:1" ht="15.75">
      <c r="A825" s="11" t="s">
        <v>4276</v>
      </c>
    </row>
    <row r="826" spans="1:1" ht="15.75">
      <c r="A826" s="11" t="s">
        <v>4277</v>
      </c>
    </row>
    <row r="827" spans="1:1" ht="15.75">
      <c r="A827" s="79" t="s">
        <v>4293</v>
      </c>
    </row>
    <row r="828" spans="1:1" ht="15.75">
      <c r="A828" s="79" t="s">
        <v>4280</v>
      </c>
    </row>
    <row r="829" spans="1:1" ht="15.75">
      <c r="A829" s="11" t="s">
        <v>4281</v>
      </c>
    </row>
    <row r="830" spans="1:1" ht="15.75">
      <c r="A830" s="79" t="s">
        <v>4749</v>
      </c>
    </row>
    <row r="831" spans="1:1" ht="15.75">
      <c r="A831" s="79" t="s">
        <v>4283</v>
      </c>
    </row>
    <row r="832" spans="1:1" ht="15.75">
      <c r="A832" s="79" t="s">
        <v>4284</v>
      </c>
    </row>
    <row r="833" spans="1:1" ht="15.75">
      <c r="A833" s="11" t="s">
        <v>4750</v>
      </c>
    </row>
    <row r="834" spans="1:1" ht="15.75">
      <c r="A834" s="11" t="s">
        <v>4285</v>
      </c>
    </row>
    <row r="835" spans="1:1" ht="15.75">
      <c r="A835" s="79" t="s">
        <v>4286</v>
      </c>
    </row>
    <row r="836" spans="1:1" ht="15.75">
      <c r="A836" s="79" t="s">
        <v>4287</v>
      </c>
    </row>
    <row r="837" spans="1:1" ht="15.75">
      <c r="A837" s="79" t="s">
        <v>4288</v>
      </c>
    </row>
    <row r="838" spans="1:1" ht="15.75">
      <c r="A838" s="79" t="s">
        <v>4289</v>
      </c>
    </row>
    <row r="839" spans="1:1" ht="15.75">
      <c r="A839" s="79" t="s">
        <v>4295</v>
      </c>
    </row>
    <row r="840" spans="1:1" ht="15.75">
      <c r="A840" s="79" t="s">
        <v>4294</v>
      </c>
    </row>
    <row r="841" spans="1:1" ht="15.75">
      <c r="A841" s="11"/>
    </row>
    <row r="842" spans="1:1">
      <c r="A842" s="10"/>
    </row>
    <row r="843" spans="1:1">
      <c r="A843" s="10" t="s">
        <v>4678</v>
      </c>
    </row>
    <row r="844" spans="1:1" ht="15.75">
      <c r="A844" s="11" t="s">
        <v>4682</v>
      </c>
    </row>
    <row r="845" spans="1:1" ht="15.75">
      <c r="A845" s="11" t="s">
        <v>4683</v>
      </c>
    </row>
    <row r="846" spans="1:1" ht="15.75">
      <c r="A846" s="11" t="s">
        <v>4684</v>
      </c>
    </row>
    <row r="847" spans="1:1" ht="15.75">
      <c r="A847" s="11" t="s">
        <v>4685</v>
      </c>
    </row>
    <row r="848" spans="1:1" ht="15.75">
      <c r="A848" s="11" t="s">
        <v>4686</v>
      </c>
    </row>
    <row r="849" spans="1:1" ht="15.75">
      <c r="A849" s="11" t="s">
        <v>63</v>
      </c>
    </row>
    <row r="850" spans="1:1" ht="15.75">
      <c r="A850" s="11" t="s">
        <v>4687</v>
      </c>
    </row>
    <row r="851" spans="1:1" ht="15.75">
      <c r="A851" s="11" t="s">
        <v>92</v>
      </c>
    </row>
    <row r="852" spans="1:1" ht="15.75">
      <c r="A852" s="11" t="s">
        <v>4766</v>
      </c>
    </row>
    <row r="853" spans="1:1" ht="15.75">
      <c r="A853" s="11" t="s">
        <v>4767</v>
      </c>
    </row>
    <row r="854" spans="1:1" ht="15.75">
      <c r="A854" s="79" t="s">
        <v>4768</v>
      </c>
    </row>
    <row r="855" spans="1:1" ht="15.75">
      <c r="A855" s="79" t="s">
        <v>4688</v>
      </c>
    </row>
    <row r="856" spans="1:1" ht="15.75">
      <c r="A856" s="11" t="s">
        <v>4231</v>
      </c>
    </row>
    <row r="857" spans="1:1" ht="15.75">
      <c r="A857" s="11" t="s">
        <v>4689</v>
      </c>
    </row>
    <row r="858" spans="1:1" ht="15.75">
      <c r="A858" s="79" t="s">
        <v>4769</v>
      </c>
    </row>
    <row r="859" spans="1:1" ht="15.75">
      <c r="A859" s="11" t="s">
        <v>101</v>
      </c>
    </row>
    <row r="860" spans="1:1" ht="15.75">
      <c r="A860" s="11" t="s">
        <v>106</v>
      </c>
    </row>
    <row r="861" spans="1:1" ht="15.75">
      <c r="A861" s="11" t="s">
        <v>4690</v>
      </c>
    </row>
    <row r="862" spans="1:1" ht="15.75">
      <c r="A862" s="11" t="s">
        <v>4691</v>
      </c>
    </row>
    <row r="863" spans="1:1" ht="15.75">
      <c r="A863" s="11" t="s">
        <v>4692</v>
      </c>
    </row>
    <row r="864" spans="1:1" ht="15.75">
      <c r="A864" s="11" t="s">
        <v>61</v>
      </c>
    </row>
    <row r="865" spans="1:1" ht="15.75">
      <c r="A865" s="11" t="s">
        <v>66</v>
      </c>
    </row>
    <row r="866" spans="1:1" ht="15.75">
      <c r="A866" s="79" t="s">
        <v>67</v>
      </c>
    </row>
    <row r="867" spans="1:1" ht="15.75">
      <c r="A867" s="11" t="s">
        <v>4770</v>
      </c>
    </row>
    <row r="868" spans="1:1" ht="15.75">
      <c r="A868" s="11" t="s">
        <v>4751</v>
      </c>
    </row>
    <row r="869" spans="1:1" ht="15.75">
      <c r="A869" s="11" t="s">
        <v>4771</v>
      </c>
    </row>
    <row r="870" spans="1:1" ht="15.75">
      <c r="A870" s="79" t="s">
        <v>68</v>
      </c>
    </row>
    <row r="871" spans="1:1" ht="15.75">
      <c r="A871" s="11" t="s">
        <v>69</v>
      </c>
    </row>
    <row r="872" spans="1:1" ht="15.75">
      <c r="A872" s="11" t="s">
        <v>4693</v>
      </c>
    </row>
    <row r="873" spans="1:1" ht="15.75">
      <c r="A873" s="11" t="s">
        <v>4772</v>
      </c>
    </row>
    <row r="874" spans="1:1" ht="15.75">
      <c r="A874" s="11" t="s">
        <v>75</v>
      </c>
    </row>
    <row r="875" spans="1:1" ht="15.75">
      <c r="A875" s="79" t="s">
        <v>76</v>
      </c>
    </row>
    <row r="876" spans="1:1" ht="15.75">
      <c r="A876" s="11" t="s">
        <v>77</v>
      </c>
    </row>
    <row r="877" spans="1:1" ht="15.75">
      <c r="A877" s="11" t="s">
        <v>4773</v>
      </c>
    </row>
    <row r="878" spans="1:1" ht="15.75">
      <c r="A878" s="11" t="s">
        <v>4694</v>
      </c>
    </row>
    <row r="879" spans="1:1" ht="15.75">
      <c r="A879" s="11" t="s">
        <v>4695</v>
      </c>
    </row>
    <row r="880" spans="1:1" ht="15.75">
      <c r="A880" s="11" t="s">
        <v>4696</v>
      </c>
    </row>
    <row r="881" spans="1:1" ht="15.75">
      <c r="A881" s="11" t="s">
        <v>4697</v>
      </c>
    </row>
    <row r="882" spans="1:1" ht="15.75">
      <c r="A882" s="11" t="s">
        <v>4774</v>
      </c>
    </row>
    <row r="883" spans="1:1" ht="15.75">
      <c r="A883" s="11" t="s">
        <v>4698</v>
      </c>
    </row>
    <row r="884" spans="1:1" ht="15.75">
      <c r="A884" s="79" t="s">
        <v>4699</v>
      </c>
    </row>
    <row r="885" spans="1:1" ht="15.75">
      <c r="A885" s="79" t="s">
        <v>4700</v>
      </c>
    </row>
    <row r="886" spans="1:1" ht="15.75">
      <c r="A886" s="79" t="s">
        <v>4701</v>
      </c>
    </row>
    <row r="887" spans="1:1" ht="15.75">
      <c r="A887" s="79" t="s">
        <v>4775</v>
      </c>
    </row>
    <row r="888" spans="1:1" ht="15.75">
      <c r="A888" s="11" t="s">
        <v>4702</v>
      </c>
    </row>
    <row r="889" spans="1:1" ht="15.75">
      <c r="A889" s="79" t="s">
        <v>62</v>
      </c>
    </row>
    <row r="890" spans="1:1" ht="15.75">
      <c r="A890" s="11" t="s">
        <v>60</v>
      </c>
    </row>
    <row r="891" spans="1:1" ht="15.75">
      <c r="A891" s="11" t="s">
        <v>4703</v>
      </c>
    </row>
    <row r="892" spans="1:1" ht="15.75">
      <c r="A892" s="11" t="s">
        <v>4704</v>
      </c>
    </row>
    <row r="893" spans="1:1" ht="15.75">
      <c r="A893" s="79" t="s">
        <v>4752</v>
      </c>
    </row>
    <row r="894" spans="1:1" ht="15.75">
      <c r="A894" s="11" t="s">
        <v>4705</v>
      </c>
    </row>
    <row r="895" spans="1:1" ht="15.75">
      <c r="A895" s="79" t="s">
        <v>4776</v>
      </c>
    </row>
    <row r="896" spans="1:1" ht="15.75">
      <c r="A896" s="79" t="s">
        <v>4706</v>
      </c>
    </row>
    <row r="897" spans="1:1" ht="15.75">
      <c r="A897" s="11" t="s">
        <v>4707</v>
      </c>
    </row>
    <row r="898" spans="1:1" ht="15.75">
      <c r="A898" s="79" t="s">
        <v>4708</v>
      </c>
    </row>
    <row r="899" spans="1:1" ht="15.75">
      <c r="A899" s="79" t="s">
        <v>4777</v>
      </c>
    </row>
    <row r="900" spans="1:1" ht="15.75">
      <c r="A900" s="79" t="s">
        <v>4753</v>
      </c>
    </row>
    <row r="901" spans="1:1" ht="15.75">
      <c r="A901" s="11" t="s">
        <v>4709</v>
      </c>
    </row>
    <row r="902" spans="1:1" ht="15.75">
      <c r="A902" s="79" t="s">
        <v>4710</v>
      </c>
    </row>
    <row r="903" spans="1:1" ht="15.75">
      <c r="A903" s="79" t="s">
        <v>4711</v>
      </c>
    </row>
    <row r="904" spans="1:1" ht="15.75">
      <c r="A904" s="79" t="s">
        <v>4778</v>
      </c>
    </row>
    <row r="905" spans="1:1" ht="15.75">
      <c r="A905" s="11" t="s">
        <v>4712</v>
      </c>
    </row>
    <row r="906" spans="1:1" ht="15.75">
      <c r="A906" s="79" t="s">
        <v>4713</v>
      </c>
    </row>
    <row r="907" spans="1:1" ht="15.75">
      <c r="A907" s="79" t="s">
        <v>4714</v>
      </c>
    </row>
    <row r="908" spans="1:1" ht="15.75">
      <c r="A908" s="79" t="s">
        <v>4715</v>
      </c>
    </row>
    <row r="909" spans="1:1" ht="15.75">
      <c r="A909" s="11" t="s">
        <v>4716</v>
      </c>
    </row>
    <row r="910" spans="1:1" ht="15.75">
      <c r="A910" s="79" t="s">
        <v>4717</v>
      </c>
    </row>
    <row r="911" spans="1:1" ht="15.75">
      <c r="A911" s="79" t="s">
        <v>4679</v>
      </c>
    </row>
    <row r="912" spans="1:1" ht="15.75">
      <c r="A912" s="79" t="s">
        <v>4680</v>
      </c>
    </row>
    <row r="913" spans="1:1" ht="15.75">
      <c r="A913" s="79" t="s">
        <v>4681</v>
      </c>
    </row>
    <row r="914" spans="1:1" ht="15.75">
      <c r="A914" s="11" t="s">
        <v>50</v>
      </c>
    </row>
    <row r="915" spans="1:1" ht="15.75">
      <c r="A915" s="79" t="s">
        <v>4779</v>
      </c>
    </row>
    <row r="916" spans="1:1" ht="15.75">
      <c r="A916" s="11" t="s">
        <v>56</v>
      </c>
    </row>
    <row r="917" spans="1:1" ht="15.75">
      <c r="A917" s="79" t="s">
        <v>57</v>
      </c>
    </row>
    <row r="918" spans="1:1" ht="15.75">
      <c r="A918" s="79" t="s">
        <v>58</v>
      </c>
    </row>
    <row r="919" spans="1:1" ht="15.75">
      <c r="A919" s="79" t="s">
        <v>59</v>
      </c>
    </row>
    <row r="920" spans="1:1" ht="15.75">
      <c r="A920" s="11" t="s">
        <v>54</v>
      </c>
    </row>
    <row r="921" spans="1:1" ht="15.75">
      <c r="A921" s="11" t="s">
        <v>24</v>
      </c>
    </row>
    <row r="922" spans="1:1" ht="15.75">
      <c r="A922" s="11" t="s">
        <v>51</v>
      </c>
    </row>
    <row r="923" spans="1:1" ht="15.75">
      <c r="A923" s="79" t="s">
        <v>25</v>
      </c>
    </row>
    <row r="924" spans="1:1" ht="15.75">
      <c r="A924" s="11" t="s">
        <v>43</v>
      </c>
    </row>
    <row r="925" spans="1:1" ht="15.75">
      <c r="A925" s="79" t="s">
        <v>21</v>
      </c>
    </row>
    <row r="926" spans="1:1" ht="15.75">
      <c r="A926" s="79" t="s">
        <v>44</v>
      </c>
    </row>
    <row r="927" spans="1:1" ht="15.75">
      <c r="A927" s="79" t="s">
        <v>48</v>
      </c>
    </row>
    <row r="928" spans="1:1" ht="15.75">
      <c r="A928" s="79" t="s">
        <v>2</v>
      </c>
    </row>
    <row r="929" spans="1:1" ht="15.75">
      <c r="A929" s="79" t="s">
        <v>53</v>
      </c>
    </row>
    <row r="930" spans="1:1" ht="15.75">
      <c r="A930" s="79" t="s">
        <v>47</v>
      </c>
    </row>
    <row r="931" spans="1:1" ht="15.75">
      <c r="A931" s="11" t="s">
        <v>45</v>
      </c>
    </row>
    <row r="932" spans="1:1" ht="15.75">
      <c r="A932" s="11" t="s">
        <v>46</v>
      </c>
    </row>
    <row r="933" spans="1:1" ht="15.75">
      <c r="A933" s="11" t="s">
        <v>1</v>
      </c>
    </row>
    <row r="934" spans="1:1" ht="15.75">
      <c r="A934" s="11" t="s">
        <v>3815</v>
      </c>
    </row>
    <row r="935" spans="1:1" ht="15.75">
      <c r="A935" s="11" t="s">
        <v>3816</v>
      </c>
    </row>
    <row r="937" spans="1:1">
      <c r="A937" s="10" t="s">
        <v>588</v>
      </c>
    </row>
    <row r="938" spans="1:1" ht="15.75">
      <c r="A938" s="11" t="s">
        <v>624</v>
      </c>
    </row>
    <row r="939" spans="1:1" ht="15.75">
      <c r="A939" s="11" t="s">
        <v>531</v>
      </c>
    </row>
    <row r="940" spans="1:1" ht="15.75">
      <c r="A940" s="11" t="s">
        <v>625</v>
      </c>
    </row>
    <row r="941" spans="1:1" ht="15.75">
      <c r="A941" s="11" t="s">
        <v>626</v>
      </c>
    </row>
    <row r="942" spans="1:1" ht="15.75">
      <c r="A942" s="11" t="s">
        <v>543</v>
      </c>
    </row>
    <row r="943" spans="1:1" ht="15.75">
      <c r="A943" s="11" t="s">
        <v>627</v>
      </c>
    </row>
    <row r="944" spans="1:1" ht="15.75">
      <c r="A944" s="11" t="s">
        <v>508</v>
      </c>
    </row>
    <row r="945" spans="1:1" ht="15.75">
      <c r="A945" s="11" t="s">
        <v>507</v>
      </c>
    </row>
    <row r="946" spans="1:1" ht="15.75">
      <c r="A946" s="11" t="s">
        <v>532</v>
      </c>
    </row>
    <row r="947" spans="1:1" ht="15.75">
      <c r="A947" s="11" t="s">
        <v>511</v>
      </c>
    </row>
    <row r="948" spans="1:1" ht="15.75">
      <c r="A948" s="11" t="s">
        <v>4754</v>
      </c>
    </row>
    <row r="949" spans="1:1" ht="15.75">
      <c r="A949" s="11" t="s">
        <v>512</v>
      </c>
    </row>
    <row r="950" spans="1:1" ht="15.75">
      <c r="A950" s="11" t="s">
        <v>564</v>
      </c>
    </row>
    <row r="951" spans="1:1" ht="15.75">
      <c r="A951" s="11" t="s">
        <v>565</v>
      </c>
    </row>
    <row r="952" spans="1:1" ht="15.75">
      <c r="A952" s="11" t="s">
        <v>566</v>
      </c>
    </row>
    <row r="953" spans="1:1" ht="15.75">
      <c r="A953" s="11" t="s">
        <v>569</v>
      </c>
    </row>
    <row r="954" spans="1:1" ht="15.75">
      <c r="A954" s="11" t="s">
        <v>567</v>
      </c>
    </row>
    <row r="955" spans="1:1" ht="15.75">
      <c r="A955" s="11" t="s">
        <v>568</v>
      </c>
    </row>
    <row r="956" spans="1:1" ht="15.75">
      <c r="A956" s="11" t="s">
        <v>570</v>
      </c>
    </row>
    <row r="957" spans="1:1" ht="15.75">
      <c r="A957" s="11" t="s">
        <v>571</v>
      </c>
    </row>
    <row r="958" spans="1:1" ht="15.75">
      <c r="A958" s="11" t="s">
        <v>514</v>
      </c>
    </row>
    <row r="959" spans="1:1" ht="15.75">
      <c r="A959" s="11" t="s">
        <v>4755</v>
      </c>
    </row>
    <row r="960" spans="1:1" ht="15.75">
      <c r="A960" s="11" t="s">
        <v>515</v>
      </c>
    </row>
    <row r="961" spans="1:1" ht="15.75">
      <c r="A961" s="11" t="s">
        <v>476</v>
      </c>
    </row>
    <row r="962" spans="1:1" ht="15.75">
      <c r="A962" s="11" t="s">
        <v>516</v>
      </c>
    </row>
    <row r="963" spans="1:1" ht="15.75">
      <c r="A963" s="11" t="s">
        <v>477</v>
      </c>
    </row>
    <row r="964" spans="1:1" ht="15.75">
      <c r="A964" s="11" t="s">
        <v>520</v>
      </c>
    </row>
    <row r="965" spans="1:1" ht="15.75">
      <c r="A965" s="11" t="s">
        <v>521</v>
      </c>
    </row>
    <row r="966" spans="1:1" ht="15.75">
      <c r="A966" s="11" t="s">
        <v>527</v>
      </c>
    </row>
    <row r="967" spans="1:1" ht="15.75">
      <c r="A967" s="11" t="s">
        <v>481</v>
      </c>
    </row>
    <row r="968" spans="1:1" ht="15.75">
      <c r="A968" s="11" t="s">
        <v>528</v>
      </c>
    </row>
    <row r="969" spans="1:1" ht="15.75">
      <c r="A969" s="61" t="s">
        <v>4718</v>
      </c>
    </row>
    <row r="970" spans="1:1" ht="15.75">
      <c r="A970" s="11" t="s">
        <v>4756</v>
      </c>
    </row>
    <row r="971" spans="1:1" ht="15.75">
      <c r="A971" s="61" t="s">
        <v>4719</v>
      </c>
    </row>
    <row r="972" spans="1:1" ht="15.75">
      <c r="A972" s="61" t="s">
        <v>4780</v>
      </c>
    </row>
    <row r="973" spans="1:1" ht="15.75">
      <c r="A973" s="61" t="s">
        <v>4720</v>
      </c>
    </row>
    <row r="974" spans="1:1" ht="15.75">
      <c r="A974" s="61" t="s">
        <v>4721</v>
      </c>
    </row>
    <row r="975" spans="1:1" ht="15.75">
      <c r="A975" s="61" t="s">
        <v>4722</v>
      </c>
    </row>
    <row r="976" spans="1:1" ht="15.75">
      <c r="A976" s="61" t="s">
        <v>4723</v>
      </c>
    </row>
    <row r="977" spans="1:1" ht="15.75">
      <c r="A977" s="61" t="s">
        <v>4724</v>
      </c>
    </row>
    <row r="978" spans="1:1" ht="15.75">
      <c r="A978" s="61" t="s">
        <v>4725</v>
      </c>
    </row>
    <row r="979" spans="1:1" ht="15.75">
      <c r="A979" s="11" t="s">
        <v>510</v>
      </c>
    </row>
    <row r="980" spans="1:1" ht="15.75">
      <c r="A980" s="11" t="s">
        <v>425</v>
      </c>
    </row>
    <row r="981" spans="1:1" ht="15.75">
      <c r="A981" s="61" t="s">
        <v>4726</v>
      </c>
    </row>
    <row r="982" spans="1:1" ht="15.75">
      <c r="A982" s="61" t="s">
        <v>4727</v>
      </c>
    </row>
    <row r="983" spans="1:1" ht="15.75">
      <c r="A983" s="11" t="s">
        <v>513</v>
      </c>
    </row>
    <row r="984" spans="1:1" ht="15.75">
      <c r="A984" s="61" t="s">
        <v>4728</v>
      </c>
    </row>
    <row r="985" spans="1:1" ht="15.75">
      <c r="A985" s="61" t="s">
        <v>4729</v>
      </c>
    </row>
    <row r="986" spans="1:1" ht="15.75">
      <c r="A986" s="61" t="s">
        <v>4730</v>
      </c>
    </row>
    <row r="987" spans="1:1" ht="15.75">
      <c r="A987" s="61" t="s">
        <v>4731</v>
      </c>
    </row>
    <row r="988" spans="1:1" ht="15.75">
      <c r="A988" s="61" t="s">
        <v>4732</v>
      </c>
    </row>
    <row r="989" spans="1:1" ht="15.75">
      <c r="A989" s="61" t="s">
        <v>4733</v>
      </c>
    </row>
    <row r="990" spans="1:1" ht="15.75">
      <c r="A990" s="61" t="s">
        <v>4734</v>
      </c>
    </row>
    <row r="991" spans="1:1" ht="15.75">
      <c r="A991" s="61" t="s">
        <v>4735</v>
      </c>
    </row>
    <row r="992" spans="1:1" ht="15.75">
      <c r="A992" s="61" t="s">
        <v>4757</v>
      </c>
    </row>
    <row r="993" spans="1:1" ht="15.75">
      <c r="A993" s="61" t="s">
        <v>4736</v>
      </c>
    </row>
    <row r="994" spans="1:1" ht="15.75">
      <c r="A994" s="61" t="s">
        <v>4737</v>
      </c>
    </row>
    <row r="995" spans="1:1" ht="15.75">
      <c r="A995" s="11" t="s">
        <v>482</v>
      </c>
    </row>
    <row r="996" spans="1:1" ht="15.75">
      <c r="A996" s="11"/>
    </row>
    <row r="997" spans="1:1" ht="15.75">
      <c r="A997" s="61" t="s">
        <v>52</v>
      </c>
    </row>
    <row r="998" spans="1:1" ht="15.75">
      <c r="A998" s="61"/>
    </row>
    <row r="999" spans="1:1">
      <c r="A999" s="10" t="s">
        <v>2810</v>
      </c>
    </row>
    <row r="1000" spans="1:1" ht="15.75">
      <c r="A1000" s="11" t="s">
        <v>2900</v>
      </c>
    </row>
    <row r="1001" spans="1:1" ht="15.75">
      <c r="A1001" s="11" t="s">
        <v>2901</v>
      </c>
    </row>
    <row r="1002" spans="1:1" ht="15.75">
      <c r="A1002" s="11" t="s">
        <v>2821</v>
      </c>
    </row>
    <row r="1003" spans="1:1" ht="15.75">
      <c r="A1003" s="11" t="s">
        <v>2902</v>
      </c>
    </row>
    <row r="1004" spans="1:1" ht="15.75">
      <c r="A1004" s="11" t="s">
        <v>2822</v>
      </c>
    </row>
    <row r="1005" spans="1:1" ht="15.75">
      <c r="A1005" s="11" t="s">
        <v>2823</v>
      </c>
    </row>
    <row r="1006" spans="1:1" ht="15.75">
      <c r="A1006" s="11" t="s">
        <v>2737</v>
      </c>
    </row>
    <row r="1007" spans="1:1" ht="15.75">
      <c r="A1007" s="11" t="s">
        <v>2918</v>
      </c>
    </row>
    <row r="1008" spans="1:1" ht="15.75">
      <c r="A1008" s="41" t="s">
        <v>2739</v>
      </c>
    </row>
    <row r="1009" spans="1:1" ht="15.75">
      <c r="A1009" s="11" t="s">
        <v>2740</v>
      </c>
    </row>
    <row r="1010" spans="1:1" ht="15.75">
      <c r="A1010" s="11" t="s">
        <v>2851</v>
      </c>
    </row>
    <row r="1011" spans="1:1" ht="15.75">
      <c r="A1011" s="41" t="s">
        <v>2852</v>
      </c>
    </row>
    <row r="1012" spans="1:1" ht="15.75">
      <c r="A1012" s="41" t="s">
        <v>3300</v>
      </c>
    </row>
    <row r="1013" spans="1:1" ht="15.75">
      <c r="A1013" s="11" t="s">
        <v>2937</v>
      </c>
    </row>
    <row r="1014" spans="1:1" ht="15.75">
      <c r="A1014" s="11" t="s">
        <v>3183</v>
      </c>
    </row>
    <row r="1015" spans="1:1" ht="15.75">
      <c r="A1015" s="41" t="s">
        <v>3069</v>
      </c>
    </row>
    <row r="1016" spans="1:1" ht="15.75">
      <c r="A1016" s="11" t="s">
        <v>4758</v>
      </c>
    </row>
    <row r="1017" spans="1:1" ht="15.75">
      <c r="A1017" s="11" t="s">
        <v>3185</v>
      </c>
    </row>
    <row r="1018" spans="1:1" ht="15.75">
      <c r="A1018" s="41" t="s">
        <v>4759</v>
      </c>
    </row>
    <row r="1019" spans="1:1" ht="15.75">
      <c r="A1019" s="41" t="s">
        <v>3072</v>
      </c>
    </row>
    <row r="1020" spans="1:1" ht="15.75">
      <c r="A1020" s="41" t="s">
        <v>3073</v>
      </c>
    </row>
    <row r="1021" spans="1:1" ht="15.75">
      <c r="A1021" s="11" t="s">
        <v>3075</v>
      </c>
    </row>
    <row r="1022" spans="1:1" ht="15.75">
      <c r="A1022" s="41" t="s">
        <v>3192</v>
      </c>
    </row>
    <row r="1023" spans="1:1" ht="15.75">
      <c r="A1023" s="11" t="s">
        <v>3076</v>
      </c>
    </row>
    <row r="1024" spans="1:1" ht="15.75">
      <c r="A1024" s="41" t="s">
        <v>3077</v>
      </c>
    </row>
    <row r="1025" spans="1:1" ht="15.75">
      <c r="A1025" s="11" t="s">
        <v>3078</v>
      </c>
    </row>
    <row r="1026" spans="1:1" ht="15.75">
      <c r="A1026" s="11" t="s">
        <v>4781</v>
      </c>
    </row>
    <row r="1027" spans="1:1" ht="15.75">
      <c r="A1027" s="11" t="s">
        <v>3079</v>
      </c>
    </row>
    <row r="1028" spans="1:1" ht="15.75">
      <c r="A1028" s="41" t="s">
        <v>4782</v>
      </c>
    </row>
    <row r="1029" spans="1:1" ht="15.75">
      <c r="A1029" s="41" t="s">
        <v>2709</v>
      </c>
    </row>
    <row r="1030" spans="1:1" ht="15.75">
      <c r="A1030" s="11" t="s">
        <v>2710</v>
      </c>
    </row>
    <row r="1031" spans="1:1" ht="15.75">
      <c r="A1031" s="41" t="s">
        <v>4783</v>
      </c>
    </row>
    <row r="1032" spans="1:1" ht="15.75">
      <c r="A1032" s="11" t="s">
        <v>2585</v>
      </c>
    </row>
    <row r="1033" spans="1:1" ht="15.75">
      <c r="A1033" s="41" t="s">
        <v>2074</v>
      </c>
    </row>
    <row r="1034" spans="1:1" ht="15.75">
      <c r="A1034" s="11" t="s">
        <v>2075</v>
      </c>
    </row>
    <row r="1035" spans="1:1" ht="15.75">
      <c r="A1035" s="11" t="s">
        <v>2076</v>
      </c>
    </row>
    <row r="1036" spans="1:1" ht="15.75">
      <c r="A1036" s="11" t="s">
        <v>2874</v>
      </c>
    </row>
    <row r="1037" spans="1:1" ht="15.75">
      <c r="A1037" s="11" t="s">
        <v>2359</v>
      </c>
    </row>
    <row r="1038" spans="1:1" ht="15.75">
      <c r="A1038" s="41" t="s">
        <v>2360</v>
      </c>
    </row>
    <row r="1039" spans="1:1" ht="15.75">
      <c r="A1039" s="41" t="s">
        <v>2993</v>
      </c>
    </row>
    <row r="1040" spans="1:1" ht="15.75">
      <c r="A1040" s="11" t="s">
        <v>3468</v>
      </c>
    </row>
    <row r="1041" spans="1:1" ht="15.75">
      <c r="A1041" s="41" t="s">
        <v>1730</v>
      </c>
    </row>
    <row r="1042" spans="1:1" ht="15.75">
      <c r="A1042" s="11" t="s">
        <v>1731</v>
      </c>
    </row>
    <row r="1043" spans="1:1" ht="15.75">
      <c r="A1043" s="41" t="s">
        <v>1729</v>
      </c>
    </row>
    <row r="1044" spans="1:1" ht="15.75">
      <c r="A1044" s="11" t="s">
        <v>4760</v>
      </c>
    </row>
    <row r="1045" spans="1:1" ht="15.75">
      <c r="A1045" s="11" t="s">
        <v>3811</v>
      </c>
    </row>
    <row r="1046" spans="1:1" ht="15.75">
      <c r="A1046" s="41" t="s">
        <v>3812</v>
      </c>
    </row>
    <row r="1047" spans="1:1" ht="15.75">
      <c r="A1047" s="11" t="s">
        <v>3813</v>
      </c>
    </row>
    <row r="1048" spans="1:1" ht="15.75">
      <c r="A1048" s="11" t="s">
        <v>3814</v>
      </c>
    </row>
    <row r="1049" spans="1:1" ht="15.75">
      <c r="A1049" s="41" t="s">
        <v>3727</v>
      </c>
    </row>
    <row r="1050" spans="1:1" ht="15.75">
      <c r="A1050" s="41" t="s">
        <v>1150</v>
      </c>
    </row>
    <row r="1051" spans="1:1" ht="15.75">
      <c r="A1051" s="41" t="s">
        <v>4784</v>
      </c>
    </row>
    <row r="1052" spans="1:1" ht="15.75">
      <c r="A1052" s="41" t="s">
        <v>1151</v>
      </c>
    </row>
    <row r="1053" spans="1:1" ht="15.75">
      <c r="A1053" s="11"/>
    </row>
    <row r="1054" spans="1:1">
      <c r="A1054" t="s">
        <v>2181</v>
      </c>
    </row>
    <row r="1055" spans="1:1" ht="15.75">
      <c r="A1055" s="11" t="s">
        <v>2080</v>
      </c>
    </row>
    <row r="1056" spans="1:1" ht="15.75">
      <c r="A1056" s="11" t="s">
        <v>2081</v>
      </c>
    </row>
    <row r="1057" spans="1:1" ht="15.75">
      <c r="A1057" s="11" t="s">
        <v>2082</v>
      </c>
    </row>
    <row r="1058" spans="1:1" ht="15.75">
      <c r="A1058" s="11" t="s">
        <v>2083</v>
      </c>
    </row>
    <row r="1059" spans="1:1" ht="15.75">
      <c r="A1059" s="11" t="s">
        <v>2936</v>
      </c>
    </row>
    <row r="1060" spans="1:1" ht="15.75">
      <c r="A1060" s="11" t="s">
        <v>1961</v>
      </c>
    </row>
    <row r="1061" spans="1:1" ht="15.75">
      <c r="A1061" s="11" t="s">
        <v>1984</v>
      </c>
    </row>
    <row r="1062" spans="1:1" ht="15.75">
      <c r="A1062" s="11" t="s">
        <v>2935</v>
      </c>
    </row>
    <row r="1063" spans="1:1" ht="15.75">
      <c r="A1063" s="11" t="s">
        <v>2934</v>
      </c>
    </row>
    <row r="1064" spans="1:1" ht="15.75">
      <c r="A1064" s="11" t="s">
        <v>3071</v>
      </c>
    </row>
    <row r="1065" spans="1:1" ht="15.75">
      <c r="A1065" s="11" t="s">
        <v>1735</v>
      </c>
    </row>
    <row r="1066" spans="1:1" ht="15.75">
      <c r="A1066" s="11" t="s">
        <v>3600</v>
      </c>
    </row>
    <row r="1067" spans="1:1" ht="15.75">
      <c r="A1067" s="11" t="s">
        <v>3067</v>
      </c>
    </row>
    <row r="1068" spans="1:1" ht="15.75">
      <c r="A1068" s="11" t="s">
        <v>3070</v>
      </c>
    </row>
    <row r="1069" spans="1:1" ht="15.75">
      <c r="A1069" s="11" t="s">
        <v>3068</v>
      </c>
    </row>
    <row r="1070" spans="1:1" ht="15.75">
      <c r="A1070" s="11" t="s">
        <v>2853</v>
      </c>
    </row>
    <row r="1071" spans="1:1" ht="15.75">
      <c r="A1071" s="11" t="s">
        <v>2854</v>
      </c>
    </row>
    <row r="1072" spans="1:1" ht="15.75">
      <c r="A1072" s="11" t="s">
        <v>2855</v>
      </c>
    </row>
    <row r="1073" spans="1:1" ht="15.75">
      <c r="A1073" s="11" t="s">
        <v>2856</v>
      </c>
    </row>
    <row r="1074" spans="1:1" ht="15.75">
      <c r="A1074" s="11" t="s">
        <v>2857</v>
      </c>
    </row>
    <row r="1075" spans="1:1" ht="15.75">
      <c r="A1075" s="11" t="s">
        <v>4785</v>
      </c>
    </row>
    <row r="1076" spans="1:1" ht="15.75">
      <c r="A1076" s="11" t="s">
        <v>2786</v>
      </c>
    </row>
    <row r="1077" spans="1:1" ht="15.75">
      <c r="A1077" s="11" t="s">
        <v>2787</v>
      </c>
    </row>
    <row r="1078" spans="1:1" ht="15.75">
      <c r="A1078" s="11" t="s">
        <v>3429</v>
      </c>
    </row>
    <row r="1079" spans="1:1" ht="15.75">
      <c r="A1079" s="11" t="s">
        <v>2618</v>
      </c>
    </row>
    <row r="1080" spans="1:1" ht="15.75">
      <c r="A1080" s="11" t="s">
        <v>2619</v>
      </c>
    </row>
    <row r="1081" spans="1:1" ht="15.75">
      <c r="A1081" s="11" t="s">
        <v>2620</v>
      </c>
    </row>
    <row r="1082" spans="1:1" ht="15.75">
      <c r="A1082" s="11" t="s">
        <v>2621</v>
      </c>
    </row>
    <row r="1083" spans="1:1" ht="15.75">
      <c r="A1083" s="11" t="s">
        <v>2622</v>
      </c>
    </row>
    <row r="1084" spans="1:1" ht="15.75">
      <c r="A1084" s="11" t="s">
        <v>2484</v>
      </c>
    </row>
    <row r="1085" spans="1:1" ht="15.75">
      <c r="A1085" s="11" t="s">
        <v>2483</v>
      </c>
    </row>
    <row r="1086" spans="1:1" ht="15.75">
      <c r="A1086" s="11" t="s">
        <v>2485</v>
      </c>
    </row>
    <row r="1087" spans="1:1" ht="15.75">
      <c r="A1087" s="39" t="s">
        <v>3760</v>
      </c>
    </row>
    <row r="1088" spans="1:1" ht="15.75">
      <c r="A1088" s="39" t="s">
        <v>3401</v>
      </c>
    </row>
    <row r="1089" spans="1:1" ht="15.75">
      <c r="A1089" s="11" t="s">
        <v>3761</v>
      </c>
    </row>
    <row r="1090" spans="1:1" ht="15.75">
      <c r="A1090" s="11" t="s">
        <v>3762</v>
      </c>
    </row>
    <row r="1091" spans="1:1" ht="15.75">
      <c r="A1091" s="11" t="s">
        <v>3763</v>
      </c>
    </row>
    <row r="1092" spans="1:1" ht="15.75">
      <c r="A1092" s="39" t="s">
        <v>3656</v>
      </c>
    </row>
    <row r="1093" spans="1:1" ht="15.75">
      <c r="A1093" s="11" t="s">
        <v>3657</v>
      </c>
    </row>
    <row r="1094" spans="1:1" ht="15.75">
      <c r="A1094" s="11" t="s">
        <v>3658</v>
      </c>
    </row>
    <row r="1095" spans="1:1" ht="15.75">
      <c r="A1095" s="11" t="s">
        <v>4786</v>
      </c>
    </row>
    <row r="1096" spans="1:1" ht="15.75">
      <c r="A1096" s="11" t="s">
        <v>3667</v>
      </c>
    </row>
    <row r="1097" spans="1:1" ht="15.75">
      <c r="A1097" s="39" t="s">
        <v>3668</v>
      </c>
    </row>
    <row r="1098" spans="1:1" ht="15.75">
      <c r="A1098" s="11" t="s">
        <v>3532</v>
      </c>
    </row>
    <row r="1099" spans="1:1" ht="15.75">
      <c r="A1099" s="11" t="s">
        <v>3533</v>
      </c>
    </row>
    <row r="1100" spans="1:1" ht="15.75">
      <c r="A1100" s="11" t="s">
        <v>3534</v>
      </c>
    </row>
    <row r="1101" spans="1:1" ht="15.75">
      <c r="A1101" s="39" t="s">
        <v>3535</v>
      </c>
    </row>
    <row r="1102" spans="1:1" ht="15.75">
      <c r="A1102" s="11" t="s">
        <v>2713</v>
      </c>
    </row>
    <row r="1103" spans="1:1" ht="15.75">
      <c r="A1103" s="11" t="s">
        <v>2714</v>
      </c>
    </row>
    <row r="1104" spans="1:1" ht="15.75">
      <c r="A1104" s="39" t="s">
        <v>2623</v>
      </c>
    </row>
    <row r="1105" spans="1:1" ht="15.75">
      <c r="A1105" s="39" t="s">
        <v>2715</v>
      </c>
    </row>
    <row r="1106" spans="1:1" ht="15.75">
      <c r="A1106" s="11" t="s">
        <v>2716</v>
      </c>
    </row>
    <row r="1107" spans="1:1" ht="15.75">
      <c r="A1107" s="39" t="s">
        <v>2717</v>
      </c>
    </row>
    <row r="1108" spans="1:1" ht="15.75">
      <c r="A1108" s="11" t="s">
        <v>2718</v>
      </c>
    </row>
    <row r="1109" spans="1:1" ht="15.75">
      <c r="A1109" s="11" t="s">
        <v>2719</v>
      </c>
    </row>
    <row r="1110" spans="1:1" ht="15.75">
      <c r="A1110" s="39" t="s">
        <v>2624</v>
      </c>
    </row>
    <row r="1111" spans="1:1" ht="15.75">
      <c r="A1111" s="39" t="s">
        <v>3734</v>
      </c>
    </row>
    <row r="1112" spans="1:1" ht="15.75">
      <c r="A1112" s="39" t="s">
        <v>3735</v>
      </c>
    </row>
    <row r="1113" spans="1:1" ht="15.75">
      <c r="A1113" s="11" t="s">
        <v>1295</v>
      </c>
    </row>
    <row r="1114" spans="1:1" ht="15.75">
      <c r="A1114" s="11" t="s">
        <v>2499</v>
      </c>
    </row>
    <row r="1115" spans="1:1" ht="15.75">
      <c r="A1115" s="11" t="s">
        <v>2358</v>
      </c>
    </row>
    <row r="1116" spans="1:1" ht="15.75">
      <c r="A1116" s="11" t="s">
        <v>1639</v>
      </c>
    </row>
    <row r="1117" spans="1:1" ht="15.75">
      <c r="A1117" s="39" t="s">
        <v>2809</v>
      </c>
    </row>
    <row r="1118" spans="1:1" ht="15.75">
      <c r="A1118" s="11" t="s">
        <v>2808</v>
      </c>
    </row>
    <row r="1119" spans="1:1" ht="15.75">
      <c r="A1119" s="39" t="s">
        <v>3298</v>
      </c>
    </row>
    <row r="1120" spans="1:1" ht="15.75">
      <c r="A1120" s="39" t="s">
        <v>3297</v>
      </c>
    </row>
    <row r="1121" spans="1:1" ht="15.75">
      <c r="A1121" s="39" t="s">
        <v>2738</v>
      </c>
    </row>
    <row r="1123" spans="1:1">
      <c r="A1123" t="s">
        <v>2232</v>
      </c>
    </row>
    <row r="1124" spans="1:1" ht="15.75">
      <c r="A1124" s="11" t="s">
        <v>2233</v>
      </c>
    </row>
    <row r="1125" spans="1:1" ht="18">
      <c r="A1125" s="11" t="s">
        <v>1208</v>
      </c>
    </row>
    <row r="1126" spans="1:1" ht="15.75">
      <c r="A1126" s="11" t="s">
        <v>1941</v>
      </c>
    </row>
    <row r="1127" spans="1:1" ht="18">
      <c r="A1127" s="11" t="s">
        <v>1473</v>
      </c>
    </row>
    <row r="1128" spans="1:1" ht="15.75">
      <c r="A1128" s="11" t="s">
        <v>1942</v>
      </c>
    </row>
    <row r="1129" spans="1:1" ht="15.75">
      <c r="A1129" s="11" t="s">
        <v>2077</v>
      </c>
    </row>
    <row r="1130" spans="1:1" ht="15.75">
      <c r="A1130" s="11" t="s">
        <v>2078</v>
      </c>
    </row>
    <row r="1131" spans="1:1" ht="18">
      <c r="A1131" s="11" t="s">
        <v>1474</v>
      </c>
    </row>
    <row r="1132" spans="1:1" ht="15.75">
      <c r="A1132" s="11" t="s">
        <v>2788</v>
      </c>
    </row>
    <row r="1133" spans="1:1" ht="18">
      <c r="A1133" s="11" t="s">
        <v>1475</v>
      </c>
    </row>
    <row r="1134" spans="1:1" ht="18">
      <c r="A1134" s="11" t="s">
        <v>1476</v>
      </c>
    </row>
    <row r="1135" spans="1:1" ht="15.75">
      <c r="A1135" s="11" t="s">
        <v>2789</v>
      </c>
    </row>
    <row r="1136" spans="1:1" ht="18">
      <c r="A1136" s="11" t="s">
        <v>1477</v>
      </c>
    </row>
    <row r="1137" spans="1:1" ht="18">
      <c r="A1137" s="11" t="s">
        <v>1478</v>
      </c>
    </row>
    <row r="1138" spans="1:1" ht="18">
      <c r="A1138" s="11" t="s">
        <v>1479</v>
      </c>
    </row>
    <row r="1139" spans="1:1" ht="15.75">
      <c r="A1139" s="11" t="s">
        <v>2790</v>
      </c>
    </row>
    <row r="1140" spans="1:1" ht="15.75">
      <c r="A1140" s="11" t="s">
        <v>2791</v>
      </c>
    </row>
    <row r="1141" spans="1:1" ht="15.75">
      <c r="A1141" s="11" t="s">
        <v>4787</v>
      </c>
    </row>
    <row r="1142" spans="1:1" ht="18">
      <c r="A1142" s="11" t="s">
        <v>1480</v>
      </c>
    </row>
    <row r="1143" spans="1:1" ht="15.75">
      <c r="A1143" s="13" t="s">
        <v>2711</v>
      </c>
    </row>
    <row r="1144" spans="1:1" ht="15.75">
      <c r="A1144" s="11" t="s">
        <v>1494</v>
      </c>
    </row>
    <row r="1145" spans="1:1" ht="15.75">
      <c r="A1145" s="11" t="s">
        <v>4788</v>
      </c>
    </row>
    <row r="1146" spans="1:1" ht="15.75">
      <c r="A1146" s="11" t="s">
        <v>2712</v>
      </c>
    </row>
    <row r="1147" spans="1:1" ht="15.75">
      <c r="A1147" s="11" t="s">
        <v>2811</v>
      </c>
    </row>
    <row r="1148" spans="1:1" ht="15.75">
      <c r="A1148" s="11" t="s">
        <v>2812</v>
      </c>
    </row>
    <row r="1149" spans="1:1" ht="15.75">
      <c r="A1149" s="11" t="s">
        <v>1263</v>
      </c>
    </row>
    <row r="1150" spans="1:1" ht="15.75">
      <c r="A1150" s="11" t="s">
        <v>1531</v>
      </c>
    </row>
    <row r="1151" spans="1:1" ht="15.75">
      <c r="A1151" s="11" t="s">
        <v>2375</v>
      </c>
    </row>
    <row r="1152" spans="1:1" ht="15.75">
      <c r="A1152" s="11" t="s">
        <v>1960</v>
      </c>
    </row>
    <row r="1153" spans="1:1" ht="15.75">
      <c r="A1153" s="11" t="s">
        <v>1663</v>
      </c>
    </row>
    <row r="1154" spans="1:1" ht="15.75">
      <c r="A1154" s="11" t="s">
        <v>4789</v>
      </c>
    </row>
    <row r="1155" spans="1:1" ht="15.75">
      <c r="A1155" s="11" t="s">
        <v>1120</v>
      </c>
    </row>
    <row r="1156" spans="1:1" ht="15.75">
      <c r="A1156" s="13" t="s">
        <v>1372</v>
      </c>
    </row>
    <row r="1157" spans="1:1" ht="15.75">
      <c r="A1157" s="13" t="s">
        <v>3010</v>
      </c>
    </row>
    <row r="1158" spans="1:1" ht="15.75">
      <c r="A1158" s="13" t="s">
        <v>2887</v>
      </c>
    </row>
    <row r="1159" spans="1:1" ht="15.75">
      <c r="A1159" s="11" t="s">
        <v>2888</v>
      </c>
    </row>
    <row r="1160" spans="1:1" ht="15.75">
      <c r="A1160" s="11" t="s">
        <v>1825</v>
      </c>
    </row>
    <row r="1161" spans="1:1" ht="15.75">
      <c r="A1161" s="13" t="s">
        <v>1952</v>
      </c>
    </row>
    <row r="1162" spans="1:1" ht="15.75">
      <c r="A1162" s="13" t="s">
        <v>1362</v>
      </c>
    </row>
    <row r="1163" spans="1:1" ht="15.75">
      <c r="A1163" s="13" t="s">
        <v>2573</v>
      </c>
    </row>
    <row r="1164" spans="1:1" ht="15.75">
      <c r="A1164" s="11" t="s">
        <v>2418</v>
      </c>
    </row>
    <row r="1165" spans="1:1" ht="15.75">
      <c r="A1165" s="13" t="s">
        <v>1445</v>
      </c>
    </row>
    <row r="1166" spans="1:1" ht="15.75">
      <c r="A1166" s="13" t="s">
        <v>2256</v>
      </c>
    </row>
    <row r="1167" spans="1:1" ht="15.75">
      <c r="A1167" s="13" t="s">
        <v>2324</v>
      </c>
    </row>
    <row r="1168" spans="1:1" ht="15.75">
      <c r="A1168" s="13" t="s">
        <v>2325</v>
      </c>
    </row>
    <row r="1169" spans="1:1" ht="15.75">
      <c r="A1169" s="13" t="s">
        <v>2326</v>
      </c>
    </row>
    <row r="1170" spans="1:1" ht="15.75">
      <c r="A1170" s="13" t="s">
        <v>2180</v>
      </c>
    </row>
    <row r="1171" spans="1:1" ht="15.75">
      <c r="A1171" s="13" t="s">
        <v>3596</v>
      </c>
    </row>
    <row r="1172" spans="1:1" ht="15.75">
      <c r="A1172" s="11"/>
    </row>
    <row r="1173" spans="1:1" ht="15.75">
      <c r="A1173" s="12" t="s">
        <v>2814</v>
      </c>
    </row>
    <row r="1174" spans="1:1" ht="15.75">
      <c r="A1174" s="12" t="s">
        <v>2815</v>
      </c>
    </row>
    <row r="1177" spans="1:1">
      <c r="A1177" t="s">
        <v>2231</v>
      </c>
    </row>
    <row r="1178" spans="1:1" ht="18">
      <c r="A1178" s="11" t="s">
        <v>2816</v>
      </c>
    </row>
    <row r="1179" spans="1:1" ht="18">
      <c r="A1179" s="11" t="s">
        <v>2817</v>
      </c>
    </row>
    <row r="1180" spans="1:1" ht="18">
      <c r="A1180" s="11" t="s">
        <v>2818</v>
      </c>
    </row>
    <row r="1181" spans="1:1" ht="18">
      <c r="A1181" s="11" t="s">
        <v>2819</v>
      </c>
    </row>
    <row r="1182" spans="1:1" ht="18">
      <c r="A1182" s="11" t="s">
        <v>2820</v>
      </c>
    </row>
    <row r="1183" spans="1:1" ht="18">
      <c r="A1183" s="11" t="s">
        <v>2721</v>
      </c>
    </row>
    <row r="1184" spans="1:1" ht="18">
      <c r="A1184" s="11" t="s">
        <v>2722</v>
      </c>
    </row>
    <row r="1185" spans="1:1" ht="18">
      <c r="A1185" s="12" t="s">
        <v>2723</v>
      </c>
    </row>
    <row r="1186" spans="1:1" ht="18">
      <c r="A1186" s="11" t="s">
        <v>2724</v>
      </c>
    </row>
    <row r="1187" spans="1:1" ht="18">
      <c r="A1187" s="11" t="s">
        <v>1206</v>
      </c>
    </row>
    <row r="1188" spans="1:1" ht="18">
      <c r="A1188" s="11" t="s">
        <v>1207</v>
      </c>
    </row>
    <row r="1189" spans="1:1" ht="15.75">
      <c r="A1189" s="11"/>
    </row>
  </sheetData>
  <phoneticPr fontId="0" type="noConversion"/>
  <pageMargins left="0.75" right="0.75" top="1" bottom="1" header="0.5" footer="0.5"/>
  <pageSetup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912F-B203-4EA0-BF18-E6C85CB74F8D}">
  <dimension ref="A1:R82"/>
  <sheetViews>
    <sheetView topLeftCell="F1" workbookViewId="0">
      <selection activeCell="Q3" sqref="Q3:Q26"/>
    </sheetView>
  </sheetViews>
  <sheetFormatPr defaultRowHeight="12.75"/>
  <cols>
    <col min="1" max="1" width="14.85546875" bestFit="1" customWidth="1"/>
    <col min="2" max="2" width="27.85546875" customWidth="1"/>
    <col min="3" max="3" width="14.7109375" customWidth="1"/>
    <col min="4" max="4" width="18.42578125" customWidth="1"/>
    <col min="5" max="6" width="28" customWidth="1"/>
    <col min="7" max="7" width="17.42578125" customWidth="1"/>
    <col min="8" max="8" width="30" customWidth="1"/>
    <col min="9" max="10" width="15.7109375" customWidth="1"/>
    <col min="11" max="11" width="24.85546875" customWidth="1"/>
    <col min="12" max="12" width="26.28515625" customWidth="1"/>
    <col min="13" max="13" width="17.28515625" customWidth="1"/>
    <col min="14" max="14" width="23.5703125" customWidth="1"/>
    <col min="15" max="16" width="21.42578125" customWidth="1"/>
    <col min="17" max="17" width="19.85546875" customWidth="1"/>
  </cols>
  <sheetData>
    <row r="1" spans="1:18" ht="20.25">
      <c r="A1" s="8"/>
      <c r="E1" s="8"/>
      <c r="F1" s="8"/>
      <c r="H1" s="8"/>
      <c r="I1" s="8"/>
      <c r="J1" s="9" t="s">
        <v>11408</v>
      </c>
      <c r="K1" s="8"/>
      <c r="L1" s="8"/>
      <c r="O1" s="8"/>
      <c r="Q1" s="8"/>
      <c r="R1" s="8"/>
    </row>
    <row r="2" spans="1:18" ht="15">
      <c r="A2" s="106" t="s">
        <v>5955</v>
      </c>
      <c r="D2" s="106" t="s">
        <v>5956</v>
      </c>
      <c r="G2" s="106" t="s">
        <v>5953</v>
      </c>
      <c r="J2" s="106" t="s">
        <v>5954</v>
      </c>
      <c r="M2" s="106" t="s">
        <v>5957</v>
      </c>
      <c r="N2" s="106"/>
      <c r="Q2" s="54" t="s">
        <v>2398</v>
      </c>
      <c r="R2" s="54" t="s">
        <v>2399</v>
      </c>
    </row>
    <row r="3" spans="1:18">
      <c r="A3" s="107" t="s">
        <v>2486</v>
      </c>
      <c r="B3" s="427" t="s">
        <v>11476</v>
      </c>
      <c r="C3" s="243" t="s">
        <v>11542</v>
      </c>
      <c r="D3" s="107" t="s">
        <v>2486</v>
      </c>
      <c r="E3" s="427" t="s">
        <v>11471</v>
      </c>
      <c r="F3" s="243" t="s">
        <v>11622</v>
      </c>
      <c r="G3" s="107" t="s">
        <v>2486</v>
      </c>
      <c r="H3" t="s">
        <v>11412</v>
      </c>
      <c r="I3" s="10" t="s">
        <v>11664</v>
      </c>
      <c r="J3" s="107" t="s">
        <v>2486</v>
      </c>
      <c r="K3" s="154" t="s">
        <v>11501</v>
      </c>
      <c r="L3" s="10" t="s">
        <v>11724</v>
      </c>
      <c r="M3" s="107" t="s">
        <v>2486</v>
      </c>
      <c r="N3" s="154" t="s">
        <v>11502</v>
      </c>
      <c r="O3" s="10" t="s">
        <v>11775</v>
      </c>
      <c r="Q3" t="s">
        <v>11412</v>
      </c>
      <c r="R3" t="s">
        <v>11430</v>
      </c>
    </row>
    <row r="4" spans="1:18">
      <c r="A4" s="107" t="s">
        <v>2487</v>
      </c>
      <c r="B4" t="s">
        <v>11528</v>
      </c>
      <c r="C4" s="10" t="s">
        <v>11543</v>
      </c>
      <c r="D4" s="107" t="s">
        <v>2487</v>
      </c>
      <c r="E4" t="s">
        <v>11431</v>
      </c>
      <c r="F4" s="10" t="s">
        <v>11623</v>
      </c>
      <c r="G4" s="107" t="s">
        <v>2487</v>
      </c>
      <c r="H4" s="240" t="s">
        <v>11529</v>
      </c>
      <c r="I4" s="240" t="s">
        <v>11686</v>
      </c>
      <c r="J4" s="107" t="s">
        <v>2487</v>
      </c>
      <c r="K4" s="265" t="s">
        <v>11449</v>
      </c>
      <c r="L4" s="240" t="s">
        <v>11756</v>
      </c>
      <c r="M4" s="107" t="s">
        <v>2487</v>
      </c>
      <c r="N4" s="154" t="s">
        <v>11528</v>
      </c>
      <c r="O4" s="10" t="s">
        <v>11777</v>
      </c>
      <c r="Q4" t="s">
        <v>11528</v>
      </c>
      <c r="R4" s="240" t="s">
        <v>11431</v>
      </c>
    </row>
    <row r="5" spans="1:18" ht="14.25">
      <c r="A5" s="107" t="s">
        <v>2488</v>
      </c>
      <c r="B5" t="s">
        <v>11413</v>
      </c>
      <c r="C5" s="10" t="s">
        <v>11544</v>
      </c>
      <c r="D5" s="107" t="s">
        <v>2488</v>
      </c>
      <c r="E5" s="240" t="s">
        <v>11530</v>
      </c>
      <c r="F5" s="240" t="s">
        <v>11624</v>
      </c>
      <c r="G5" s="107" t="s">
        <v>2488</v>
      </c>
      <c r="H5" t="s">
        <v>11413</v>
      </c>
      <c r="I5" s="244" t="s">
        <v>11665</v>
      </c>
      <c r="J5" s="107" t="s">
        <v>2488</v>
      </c>
      <c r="K5" s="154" t="s">
        <v>11531</v>
      </c>
      <c r="L5" s="244" t="s">
        <v>11821</v>
      </c>
      <c r="M5" s="107" t="s">
        <v>2488</v>
      </c>
      <c r="N5" s="154" t="s">
        <v>11551</v>
      </c>
      <c r="O5" s="10" t="s">
        <v>11776</v>
      </c>
      <c r="Q5" t="s">
        <v>11413</v>
      </c>
      <c r="R5" s="10" t="s">
        <v>11531</v>
      </c>
    </row>
    <row r="6" spans="1:18" ht="14.25">
      <c r="A6" s="107" t="s">
        <v>2625</v>
      </c>
      <c r="B6" t="s">
        <v>11414</v>
      </c>
      <c r="C6" s="10" t="s">
        <v>9599</v>
      </c>
      <c r="D6" s="107" t="s">
        <v>2625</v>
      </c>
      <c r="E6" s="275" t="s">
        <v>11432</v>
      </c>
      <c r="F6" s="240" t="s">
        <v>11625</v>
      </c>
      <c r="G6" s="107" t="s">
        <v>2625</v>
      </c>
      <c r="H6" s="240" t="s">
        <v>11447</v>
      </c>
      <c r="I6" s="244" t="s">
        <v>11666</v>
      </c>
      <c r="J6" s="107" t="s">
        <v>2625</v>
      </c>
      <c r="K6" s="154" t="s">
        <v>11448</v>
      </c>
      <c r="L6" s="244" t="s">
        <v>11822</v>
      </c>
      <c r="M6" s="107" t="s">
        <v>2625</v>
      </c>
      <c r="N6" s="154" t="s">
        <v>11414</v>
      </c>
      <c r="O6" s="10" t="s">
        <v>11784</v>
      </c>
      <c r="Q6" t="s">
        <v>11414</v>
      </c>
      <c r="R6" s="10" t="s">
        <v>11448</v>
      </c>
    </row>
    <row r="7" spans="1:18" ht="14.25">
      <c r="A7" s="107" t="s">
        <v>2626</v>
      </c>
      <c r="B7" t="s">
        <v>11415</v>
      </c>
      <c r="C7" s="10" t="s">
        <v>11578</v>
      </c>
      <c r="D7" s="107" t="s">
        <v>2626</v>
      </c>
      <c r="E7" t="s">
        <v>11415</v>
      </c>
      <c r="F7" s="244" t="s">
        <v>11626</v>
      </c>
      <c r="G7" s="107" t="s">
        <v>2626</v>
      </c>
      <c r="H7" t="s">
        <v>11415</v>
      </c>
      <c r="I7" s="10" t="s">
        <v>11668</v>
      </c>
      <c r="J7" s="107" t="s">
        <v>2626</v>
      </c>
      <c r="K7" s="154" t="s">
        <v>11415</v>
      </c>
      <c r="L7" s="244" t="s">
        <v>11823</v>
      </c>
      <c r="M7" s="107" t="s">
        <v>2626</v>
      </c>
      <c r="N7" s="154" t="s">
        <v>11415</v>
      </c>
      <c r="O7" s="10" t="s">
        <v>11781</v>
      </c>
      <c r="Q7" t="s">
        <v>11415</v>
      </c>
      <c r="R7" t="s">
        <v>11415</v>
      </c>
    </row>
    <row r="8" spans="1:18" ht="14.25">
      <c r="A8" s="107" t="s">
        <v>2627</v>
      </c>
      <c r="B8" t="s">
        <v>11416</v>
      </c>
      <c r="C8" s="10" t="s">
        <v>11579</v>
      </c>
      <c r="D8" s="107" t="s">
        <v>2627</v>
      </c>
      <c r="E8" t="s">
        <v>11433</v>
      </c>
      <c r="F8" s="10" t="s">
        <v>11628</v>
      </c>
      <c r="G8" s="107" t="s">
        <v>2627</v>
      </c>
      <c r="H8" t="s">
        <v>11416</v>
      </c>
      <c r="I8" s="10" t="s">
        <v>11669</v>
      </c>
      <c r="J8" s="107" t="s">
        <v>2627</v>
      </c>
      <c r="K8" s="154" t="s">
        <v>11433</v>
      </c>
      <c r="L8" s="244" t="s">
        <v>11824</v>
      </c>
      <c r="M8" s="107" t="s">
        <v>2627</v>
      </c>
      <c r="N8" s="263" t="s">
        <v>11469</v>
      </c>
      <c r="O8" s="10" t="s">
        <v>11780</v>
      </c>
      <c r="Q8" t="s">
        <v>11416</v>
      </c>
      <c r="R8" t="s">
        <v>11433</v>
      </c>
    </row>
    <row r="9" spans="1:18" ht="14.25">
      <c r="A9" s="107" t="s">
        <v>2492</v>
      </c>
      <c r="B9" t="s">
        <v>11417</v>
      </c>
      <c r="C9" s="10" t="s">
        <v>11580</v>
      </c>
      <c r="D9" s="107" t="s">
        <v>2492</v>
      </c>
      <c r="E9" t="s">
        <v>11417</v>
      </c>
      <c r="F9" s="244" t="s">
        <v>11627</v>
      </c>
      <c r="G9" s="107" t="s">
        <v>2492</v>
      </c>
      <c r="H9" t="s">
        <v>11417</v>
      </c>
      <c r="I9" s="10" t="s">
        <v>11687</v>
      </c>
      <c r="J9" s="107" t="s">
        <v>2492</v>
      </c>
      <c r="K9" s="265" t="s">
        <v>11525</v>
      </c>
      <c r="L9" s="244" t="s">
        <v>11825</v>
      </c>
      <c r="M9" s="107" t="s">
        <v>2492</v>
      </c>
      <c r="N9" s="154" t="s">
        <v>11417</v>
      </c>
      <c r="O9" s="10" t="s">
        <v>11782</v>
      </c>
      <c r="Q9" t="s">
        <v>11417</v>
      </c>
      <c r="R9" s="240" t="s">
        <v>11417</v>
      </c>
    </row>
    <row r="10" spans="1:18" ht="14.25">
      <c r="A10" s="107" t="s">
        <v>2493</v>
      </c>
      <c r="B10" s="10" t="s">
        <v>11591</v>
      </c>
      <c r="C10" s="10" t="s">
        <v>11581</v>
      </c>
      <c r="D10" s="107" t="s">
        <v>2493</v>
      </c>
      <c r="E10" s="240" t="s">
        <v>11556</v>
      </c>
      <c r="F10" s="240" t="s">
        <v>11638</v>
      </c>
      <c r="G10" s="107" t="s">
        <v>2493</v>
      </c>
      <c r="H10" s="240" t="s">
        <v>11557</v>
      </c>
      <c r="I10" s="240" t="s">
        <v>11671</v>
      </c>
      <c r="J10" s="107" t="s">
        <v>2493</v>
      </c>
      <c r="K10" s="154" t="s">
        <v>11757</v>
      </c>
      <c r="L10" s="244" t="s">
        <v>11826</v>
      </c>
      <c r="M10" s="107" t="s">
        <v>2493</v>
      </c>
      <c r="N10" s="154" t="s">
        <v>11555</v>
      </c>
      <c r="O10" s="10" t="s">
        <v>11802</v>
      </c>
      <c r="Q10" t="s">
        <v>11555</v>
      </c>
      <c r="R10" s="10" t="s">
        <v>11558</v>
      </c>
    </row>
    <row r="11" spans="1:18" ht="14.25">
      <c r="A11" s="107" t="s">
        <v>2494</v>
      </c>
      <c r="B11" s="10" t="s">
        <v>11590</v>
      </c>
      <c r="C11" s="10" t="s">
        <v>11582</v>
      </c>
      <c r="D11" s="107" t="s">
        <v>2494</v>
      </c>
      <c r="E11" s="240" t="s">
        <v>11554</v>
      </c>
      <c r="F11" s="240" t="s">
        <v>11639</v>
      </c>
      <c r="G11" s="107" t="s">
        <v>2494</v>
      </c>
      <c r="H11" t="s">
        <v>11418</v>
      </c>
      <c r="I11" s="10" t="s">
        <v>11672</v>
      </c>
      <c r="J11" s="107" t="s">
        <v>2494</v>
      </c>
      <c r="K11" s="154" t="s">
        <v>11450</v>
      </c>
      <c r="L11" s="244" t="s">
        <v>11771</v>
      </c>
      <c r="M11" s="107" t="s">
        <v>2494</v>
      </c>
      <c r="N11" s="154" t="s">
        <v>11837</v>
      </c>
      <c r="O11" s="10" t="s">
        <v>11779</v>
      </c>
      <c r="Q11" t="s">
        <v>11418</v>
      </c>
      <c r="R11" s="10" t="s">
        <v>11450</v>
      </c>
    </row>
    <row r="12" spans="1:18" ht="14.25">
      <c r="A12" s="107" t="s">
        <v>2495</v>
      </c>
      <c r="B12" s="263" t="s">
        <v>11479</v>
      </c>
      <c r="C12" s="263" t="s">
        <v>11583</v>
      </c>
      <c r="D12" s="107" t="s">
        <v>2495</v>
      </c>
      <c r="E12" s="240" t="s">
        <v>11493</v>
      </c>
      <c r="F12" s="240" t="s">
        <v>11643</v>
      </c>
      <c r="G12" s="107" t="s">
        <v>2495</v>
      </c>
      <c r="H12" t="s">
        <v>11419</v>
      </c>
      <c r="I12" s="10" t="s">
        <v>11679</v>
      </c>
      <c r="J12" s="107" t="s">
        <v>2495</v>
      </c>
      <c r="K12" s="154" t="s">
        <v>11511</v>
      </c>
      <c r="L12" s="244" t="s">
        <v>11763</v>
      </c>
      <c r="M12" s="107" t="s">
        <v>2495</v>
      </c>
      <c r="N12" s="154" t="s">
        <v>11419</v>
      </c>
      <c r="O12" s="10" t="s">
        <v>11778</v>
      </c>
      <c r="Q12" t="s">
        <v>11419</v>
      </c>
      <c r="R12" t="s">
        <v>11434</v>
      </c>
    </row>
    <row r="13" spans="1:18" ht="14.25">
      <c r="A13" s="107" t="s">
        <v>2496</v>
      </c>
      <c r="B13" s="10" t="s">
        <v>11600</v>
      </c>
      <c r="C13" s="10" t="s">
        <v>11601</v>
      </c>
      <c r="D13" s="107" t="s">
        <v>2496</v>
      </c>
      <c r="E13" t="s">
        <v>11435</v>
      </c>
      <c r="F13" s="240" t="s">
        <v>11642</v>
      </c>
      <c r="G13" s="107" t="s">
        <v>2496</v>
      </c>
      <c r="H13" t="s">
        <v>11420</v>
      </c>
      <c r="I13" s="10" t="s">
        <v>11678</v>
      </c>
      <c r="J13" s="107" t="s">
        <v>2496</v>
      </c>
      <c r="K13" s="154" t="s">
        <v>11435</v>
      </c>
      <c r="L13" s="244" t="s">
        <v>11774</v>
      </c>
      <c r="M13" s="107" t="s">
        <v>2496</v>
      </c>
      <c r="N13" s="154" t="s">
        <v>11420</v>
      </c>
      <c r="O13" s="10" t="s">
        <v>11796</v>
      </c>
      <c r="Q13" t="s">
        <v>11420</v>
      </c>
      <c r="R13" t="s">
        <v>11435</v>
      </c>
    </row>
    <row r="14" spans="1:18" ht="14.25">
      <c r="A14" s="107" t="s">
        <v>2497</v>
      </c>
      <c r="B14" s="263" t="s">
        <v>11592</v>
      </c>
      <c r="C14" s="243" t="s">
        <v>11602</v>
      </c>
      <c r="D14" s="107" t="s">
        <v>2497</v>
      </c>
      <c r="E14" t="s">
        <v>11436</v>
      </c>
      <c r="F14" s="240" t="s">
        <v>11644</v>
      </c>
      <c r="G14" s="107" t="s">
        <v>2497</v>
      </c>
      <c r="H14" s="131" t="s">
        <v>11444</v>
      </c>
      <c r="I14" s="131" t="s">
        <v>11676</v>
      </c>
      <c r="J14" s="107" t="s">
        <v>2497</v>
      </c>
      <c r="K14" s="154" t="s">
        <v>11436</v>
      </c>
      <c r="L14" s="244" t="s">
        <v>11827</v>
      </c>
      <c r="M14" s="107" t="s">
        <v>2497</v>
      </c>
      <c r="N14" s="265" t="s">
        <v>11456</v>
      </c>
      <c r="O14" s="10" t="s">
        <v>11783</v>
      </c>
      <c r="Q14" s="131" t="s">
        <v>11451</v>
      </c>
      <c r="R14" t="s">
        <v>11436</v>
      </c>
    </row>
    <row r="15" spans="1:18" ht="14.25">
      <c r="A15" s="107" t="s">
        <v>2498</v>
      </c>
      <c r="B15" t="s">
        <v>11421</v>
      </c>
      <c r="C15" s="10" t="s">
        <v>11603</v>
      </c>
      <c r="D15" s="107" t="s">
        <v>2498</v>
      </c>
      <c r="E15" t="s">
        <v>11421</v>
      </c>
      <c r="F15" s="10" t="s">
        <v>11641</v>
      </c>
      <c r="G15" s="107" t="s">
        <v>2498</v>
      </c>
      <c r="H15" s="10" t="s">
        <v>11632</v>
      </c>
      <c r="I15" s="10" t="s">
        <v>11677</v>
      </c>
      <c r="J15" s="107" t="s">
        <v>2498</v>
      </c>
      <c r="K15" s="154" t="s">
        <v>11421</v>
      </c>
      <c r="L15" s="244" t="s">
        <v>11764</v>
      </c>
      <c r="M15" s="107" t="s">
        <v>2498</v>
      </c>
      <c r="N15" s="154" t="s">
        <v>11421</v>
      </c>
      <c r="O15" s="10" t="s">
        <v>11785</v>
      </c>
      <c r="Q15" t="s">
        <v>11421</v>
      </c>
      <c r="R15" t="s">
        <v>11421</v>
      </c>
    </row>
    <row r="16" spans="1:18" ht="14.25">
      <c r="A16" s="107" t="s">
        <v>3272</v>
      </c>
      <c r="B16" t="s">
        <v>11422</v>
      </c>
      <c r="C16" s="10" t="s">
        <v>11604</v>
      </c>
      <c r="D16" s="107" t="s">
        <v>3272</v>
      </c>
      <c r="E16" s="240" t="s">
        <v>11634</v>
      </c>
      <c r="F16" s="240" t="s">
        <v>11640</v>
      </c>
      <c r="G16" s="107" t="s">
        <v>3272</v>
      </c>
      <c r="H16" t="s">
        <v>11422</v>
      </c>
      <c r="I16" s="10" t="s">
        <v>11690</v>
      </c>
      <c r="J16" s="107" t="s">
        <v>3272</v>
      </c>
      <c r="K16" s="154" t="s">
        <v>11422</v>
      </c>
      <c r="L16" s="244" t="s">
        <v>11770</v>
      </c>
      <c r="M16" s="107" t="s">
        <v>3272</v>
      </c>
      <c r="N16" s="154" t="s">
        <v>11422</v>
      </c>
      <c r="O16" s="10" t="s">
        <v>11786</v>
      </c>
      <c r="Q16" t="s">
        <v>11422</v>
      </c>
      <c r="R16" s="10" t="s">
        <v>11422</v>
      </c>
    </row>
    <row r="17" spans="1:18" ht="14.25">
      <c r="A17" s="107" t="s">
        <v>3273</v>
      </c>
      <c r="B17" t="s">
        <v>11423</v>
      </c>
      <c r="C17" s="10" t="s">
        <v>11605</v>
      </c>
      <c r="D17" s="107" t="s">
        <v>3273</v>
      </c>
      <c r="E17" s="10" t="s">
        <v>11593</v>
      </c>
      <c r="F17" s="240" t="s">
        <v>11645</v>
      </c>
      <c r="G17" s="107" t="s">
        <v>3273</v>
      </c>
      <c r="H17" s="10" t="s">
        <v>11674</v>
      </c>
      <c r="I17" s="10" t="s">
        <v>11675</v>
      </c>
      <c r="J17" s="107" t="s">
        <v>3273</v>
      </c>
      <c r="K17" s="154" t="s">
        <v>11565</v>
      </c>
      <c r="L17" s="244" t="s">
        <v>11765</v>
      </c>
      <c r="M17" s="107" t="s">
        <v>3273</v>
      </c>
      <c r="N17" s="154" t="s">
        <v>11521</v>
      </c>
      <c r="O17" s="10" t="s">
        <v>11792</v>
      </c>
      <c r="Q17" t="s">
        <v>11423</v>
      </c>
      <c r="R17" t="s">
        <v>11564</v>
      </c>
    </row>
    <row r="18" spans="1:18" ht="14.25">
      <c r="A18" s="107" t="s">
        <v>3274</v>
      </c>
      <c r="B18" t="s">
        <v>11566</v>
      </c>
      <c r="C18" s="10" t="s">
        <v>11606</v>
      </c>
      <c r="D18" s="107" t="s">
        <v>3274</v>
      </c>
      <c r="E18" s="10" t="s">
        <v>11520</v>
      </c>
      <c r="F18" s="240" t="s">
        <v>11646</v>
      </c>
      <c r="G18" s="107" t="s">
        <v>3274</v>
      </c>
      <c r="H18" s="240" t="s">
        <v>11567</v>
      </c>
      <c r="I18" s="240" t="s">
        <v>11688</v>
      </c>
      <c r="J18" s="107" t="s">
        <v>3274</v>
      </c>
      <c r="K18" s="154" t="s">
        <v>11652</v>
      </c>
      <c r="L18" s="244" t="s">
        <v>11766</v>
      </c>
      <c r="M18" s="107" t="s">
        <v>3274</v>
      </c>
      <c r="N18" s="265" t="s">
        <v>11568</v>
      </c>
      <c r="O18" s="10" t="s">
        <v>11828</v>
      </c>
      <c r="Q18" t="s">
        <v>11566</v>
      </c>
      <c r="R18" t="s">
        <v>11437</v>
      </c>
    </row>
    <row r="19" spans="1:18" ht="14.25">
      <c r="A19" s="107" t="s">
        <v>3275</v>
      </c>
      <c r="B19" t="s">
        <v>11424</v>
      </c>
      <c r="C19" s="10" t="s">
        <v>11611</v>
      </c>
      <c r="D19" s="107" t="s">
        <v>3275</v>
      </c>
      <c r="E19" s="10" t="s">
        <v>11631</v>
      </c>
      <c r="F19" s="240" t="s">
        <v>11647</v>
      </c>
      <c r="G19" s="107" t="s">
        <v>3275</v>
      </c>
      <c r="H19" s="240" t="s">
        <v>11500</v>
      </c>
      <c r="I19" s="240" t="s">
        <v>11689</v>
      </c>
      <c r="J19" s="107" t="s">
        <v>3275</v>
      </c>
      <c r="K19" s="154" t="s">
        <v>11438</v>
      </c>
      <c r="L19" s="244" t="s">
        <v>9847</v>
      </c>
      <c r="M19" s="107" t="s">
        <v>3275</v>
      </c>
      <c r="N19" s="154" t="s">
        <v>11424</v>
      </c>
      <c r="O19" s="10" t="s">
        <v>11795</v>
      </c>
      <c r="Q19" t="s">
        <v>11424</v>
      </c>
      <c r="R19" t="s">
        <v>11438</v>
      </c>
    </row>
    <row r="20" spans="1:18">
      <c r="A20" s="107" t="s">
        <v>3276</v>
      </c>
      <c r="B20" t="s">
        <v>11425</v>
      </c>
      <c r="C20" s="10" t="s">
        <v>11614</v>
      </c>
      <c r="D20" s="107" t="s">
        <v>3276</v>
      </c>
      <c r="E20" s="10" t="s">
        <v>11524</v>
      </c>
      <c r="F20" s="240" t="s">
        <v>11648</v>
      </c>
      <c r="G20" s="107" t="s">
        <v>3276</v>
      </c>
      <c r="H20" t="s">
        <v>11425</v>
      </c>
      <c r="I20" s="10" t="s">
        <v>11680</v>
      </c>
      <c r="J20" s="107" t="s">
        <v>3276</v>
      </c>
      <c r="K20" s="265" t="s">
        <v>11595</v>
      </c>
      <c r="L20" s="228" t="s">
        <v>10995</v>
      </c>
      <c r="M20" s="107" t="s">
        <v>3276</v>
      </c>
      <c r="N20" s="154" t="s">
        <v>11425</v>
      </c>
      <c r="O20" s="10" t="s">
        <v>11787</v>
      </c>
      <c r="Q20" t="s">
        <v>11425</v>
      </c>
      <c r="R20" s="240" t="s">
        <v>11454</v>
      </c>
    </row>
    <row r="21" spans="1:18" ht="14.25">
      <c r="A21" s="107" t="s">
        <v>3277</v>
      </c>
      <c r="B21" s="153" t="s">
        <v>11523</v>
      </c>
      <c r="C21" s="131" t="s">
        <v>11616</v>
      </c>
      <c r="D21" s="107" t="s">
        <v>3277</v>
      </c>
      <c r="E21" t="s">
        <v>11439</v>
      </c>
      <c r="F21" s="240" t="s">
        <v>11651</v>
      </c>
      <c r="G21" s="107" t="s">
        <v>3277</v>
      </c>
      <c r="H21" s="131" t="s">
        <v>11589</v>
      </c>
      <c r="I21" s="131" t="s">
        <v>11681</v>
      </c>
      <c r="J21" s="107" t="s">
        <v>3277</v>
      </c>
      <c r="K21" s="154" t="s">
        <v>11439</v>
      </c>
      <c r="L21" s="244" t="s">
        <v>11767</v>
      </c>
      <c r="M21" s="107" t="s">
        <v>3277</v>
      </c>
      <c r="N21" s="265" t="s">
        <v>11482</v>
      </c>
      <c r="O21" s="10" t="s">
        <v>11788</v>
      </c>
      <c r="Q21" s="131" t="s">
        <v>11452</v>
      </c>
      <c r="R21" t="s">
        <v>11439</v>
      </c>
    </row>
    <row r="22" spans="1:18">
      <c r="A22" s="107" t="s">
        <v>3278</v>
      </c>
      <c r="B22" s="128" t="s">
        <v>11426</v>
      </c>
      <c r="C22" s="131" t="s">
        <v>11615</v>
      </c>
      <c r="D22" s="107" t="s">
        <v>3278</v>
      </c>
      <c r="E22" s="240" t="s">
        <v>11485</v>
      </c>
      <c r="F22" s="240" t="s">
        <v>11656</v>
      </c>
      <c r="G22" s="107" t="s">
        <v>3278</v>
      </c>
      <c r="H22" s="128" t="s">
        <v>11443</v>
      </c>
      <c r="I22" s="131" t="s">
        <v>11682</v>
      </c>
      <c r="J22" s="107" t="s">
        <v>3278</v>
      </c>
      <c r="K22" s="265" t="s">
        <v>11569</v>
      </c>
      <c r="L22" s="265" t="s">
        <v>11851</v>
      </c>
      <c r="M22" s="107" t="s">
        <v>3278</v>
      </c>
      <c r="N22" s="154" t="s">
        <v>11443</v>
      </c>
      <c r="O22" s="10" t="s">
        <v>11791</v>
      </c>
      <c r="Q22" s="131" t="s">
        <v>11443</v>
      </c>
      <c r="R22" s="240" t="s">
        <v>11455</v>
      </c>
    </row>
    <row r="23" spans="1:18" ht="14.25">
      <c r="A23" s="107" t="s">
        <v>3279</v>
      </c>
      <c r="B23" s="131" t="s">
        <v>11588</v>
      </c>
      <c r="C23" s="131" t="s">
        <v>11617</v>
      </c>
      <c r="D23" s="107" t="s">
        <v>3279</v>
      </c>
      <c r="E23" s="10" t="s">
        <v>11654</v>
      </c>
      <c r="F23" s="240" t="s">
        <v>11655</v>
      </c>
      <c r="G23" s="107" t="s">
        <v>3279</v>
      </c>
      <c r="H23" s="240" t="s">
        <v>11506</v>
      </c>
      <c r="I23" s="240" t="s">
        <v>11683</v>
      </c>
      <c r="J23" s="107" t="s">
        <v>3279</v>
      </c>
      <c r="K23" s="154" t="s">
        <v>11440</v>
      </c>
      <c r="L23" s="244" t="s">
        <v>11768</v>
      </c>
      <c r="M23" s="107" t="s">
        <v>3279</v>
      </c>
      <c r="N23" s="265" t="s">
        <v>11457</v>
      </c>
      <c r="O23" s="10" t="s">
        <v>11789</v>
      </c>
      <c r="Q23" s="131" t="s">
        <v>11453</v>
      </c>
      <c r="R23" t="s">
        <v>11440</v>
      </c>
    </row>
    <row r="24" spans="1:18" ht="14.25">
      <c r="A24" s="107" t="s">
        <v>3280</v>
      </c>
      <c r="B24" s="240" t="s">
        <v>11517</v>
      </c>
      <c r="C24" s="240" t="s">
        <v>11618</v>
      </c>
      <c r="D24" s="107" t="s">
        <v>3280</v>
      </c>
      <c r="E24" s="240" t="s">
        <v>11653</v>
      </c>
      <c r="F24" s="240" t="s">
        <v>11657</v>
      </c>
      <c r="G24" s="107" t="s">
        <v>3280</v>
      </c>
      <c r="H24" s="240" t="s">
        <v>11441</v>
      </c>
      <c r="I24" s="240" t="s">
        <v>11684</v>
      </c>
      <c r="J24" s="107" t="s">
        <v>3280</v>
      </c>
      <c r="K24" s="154" t="s">
        <v>11427</v>
      </c>
      <c r="L24" s="244" t="s">
        <v>11769</v>
      </c>
      <c r="M24" s="107" t="s">
        <v>3280</v>
      </c>
      <c r="N24" s="154" t="s">
        <v>11427</v>
      </c>
      <c r="O24" s="10" t="s">
        <v>11790</v>
      </c>
      <c r="Q24" t="s">
        <v>11427</v>
      </c>
      <c r="R24" s="10" t="s">
        <v>11427</v>
      </c>
    </row>
    <row r="25" spans="1:18" ht="14.25">
      <c r="A25" s="107" t="s">
        <v>3281</v>
      </c>
      <c r="B25" s="10" t="s">
        <v>11620</v>
      </c>
      <c r="C25" s="131" t="s">
        <v>11619</v>
      </c>
      <c r="D25" s="107" t="s">
        <v>3281</v>
      </c>
      <c r="E25" s="275" t="s">
        <v>11442</v>
      </c>
      <c r="F25" s="240" t="s">
        <v>11658</v>
      </c>
      <c r="G25" s="107" t="s">
        <v>3281</v>
      </c>
      <c r="H25" t="s">
        <v>11428</v>
      </c>
      <c r="I25" s="10" t="s">
        <v>11685</v>
      </c>
      <c r="J25" s="107" t="s">
        <v>3281</v>
      </c>
      <c r="K25" s="154" t="s">
        <v>11428</v>
      </c>
      <c r="L25" s="244" t="s">
        <v>11772</v>
      </c>
      <c r="M25" s="107" t="s">
        <v>3281</v>
      </c>
      <c r="N25" s="154" t="s">
        <v>11428</v>
      </c>
      <c r="O25" s="10" t="s">
        <v>11794</v>
      </c>
      <c r="Q25" t="s">
        <v>11428</v>
      </c>
      <c r="R25" s="10" t="s">
        <v>11428</v>
      </c>
    </row>
    <row r="26" spans="1:18" ht="14.25">
      <c r="A26" s="107" t="s">
        <v>3282</v>
      </c>
      <c r="B26" s="10" t="s">
        <v>11610</v>
      </c>
      <c r="C26" s="131" t="s">
        <v>11621</v>
      </c>
      <c r="D26" s="107" t="s">
        <v>3282</v>
      </c>
      <c r="E26" t="s">
        <v>11429</v>
      </c>
      <c r="F26" s="240" t="s">
        <v>11659</v>
      </c>
      <c r="G26" s="107" t="s">
        <v>3282</v>
      </c>
      <c r="H26" s="240" t="s">
        <v>11475</v>
      </c>
      <c r="I26" s="240" t="s">
        <v>11691</v>
      </c>
      <c r="J26" s="107" t="s">
        <v>3282</v>
      </c>
      <c r="K26" s="154" t="s">
        <v>11863</v>
      </c>
      <c r="L26" s="244" t="s">
        <v>11773</v>
      </c>
      <c r="M26" s="107" t="s">
        <v>3282</v>
      </c>
      <c r="N26" s="154" t="s">
        <v>11838</v>
      </c>
      <c r="O26" s="10" t="s">
        <v>11793</v>
      </c>
      <c r="Q26" t="s">
        <v>11429</v>
      </c>
      <c r="R26" t="s">
        <v>11429</v>
      </c>
    </row>
    <row r="27" spans="1:18">
      <c r="A27" s="8"/>
      <c r="D27" s="8"/>
      <c r="G27" s="8"/>
      <c r="J27" s="8"/>
      <c r="M27" s="8"/>
      <c r="N27" s="8"/>
      <c r="P27" s="8"/>
    </row>
    <row r="28" spans="1:18">
      <c r="A28" s="8"/>
      <c r="D28" s="8"/>
      <c r="G28" s="8"/>
      <c r="J28" s="8"/>
      <c r="M28" s="8"/>
      <c r="N28" s="8"/>
      <c r="P28" s="8"/>
    </row>
    <row r="29" spans="1:18" ht="15">
      <c r="A29" s="106" t="s">
        <v>5958</v>
      </c>
      <c r="D29" s="106" t="s">
        <v>5959</v>
      </c>
      <c r="G29" s="106" t="s">
        <v>5960</v>
      </c>
      <c r="J29" s="106" t="s">
        <v>5961</v>
      </c>
      <c r="M29" s="106" t="s">
        <v>5962</v>
      </c>
      <c r="N29" s="106"/>
    </row>
    <row r="30" spans="1:18">
      <c r="A30" s="107" t="s">
        <v>2486</v>
      </c>
      <c r="B30" s="154" t="s">
        <v>11430</v>
      </c>
      <c r="C30" s="10" t="s">
        <v>9571</v>
      </c>
      <c r="D30" s="107" t="s">
        <v>2486</v>
      </c>
      <c r="E30" t="s">
        <v>11412</v>
      </c>
      <c r="F30" s="10" t="s">
        <v>11856</v>
      </c>
      <c r="G30" s="107" t="s">
        <v>2486</v>
      </c>
      <c r="H30" t="s">
        <v>11430</v>
      </c>
      <c r="I30" s="10" t="s">
        <v>12004</v>
      </c>
      <c r="J30" s="107" t="s">
        <v>2486</v>
      </c>
      <c r="K30" t="s">
        <v>11412</v>
      </c>
      <c r="L30" t="s">
        <v>7696</v>
      </c>
      <c r="M30" s="107" t="s">
        <v>2486</v>
      </c>
      <c r="N30" t="s">
        <v>11430</v>
      </c>
      <c r="O30" s="10" t="s">
        <v>12094</v>
      </c>
    </row>
    <row r="31" spans="1:18">
      <c r="A31" s="107" t="s">
        <v>2487</v>
      </c>
      <c r="B31" s="154" t="s">
        <v>11431</v>
      </c>
      <c r="C31" s="10" t="s">
        <v>11797</v>
      </c>
      <c r="D31" s="107" t="s">
        <v>2487</v>
      </c>
      <c r="E31" t="s">
        <v>11528</v>
      </c>
      <c r="F31" s="10" t="s">
        <v>11857</v>
      </c>
      <c r="G31" s="107" t="s">
        <v>2487</v>
      </c>
      <c r="H31" s="10" t="s">
        <v>11431</v>
      </c>
      <c r="I31" s="10" t="s">
        <v>9809</v>
      </c>
      <c r="J31" s="107" t="s">
        <v>2487</v>
      </c>
      <c r="K31" t="s">
        <v>12064</v>
      </c>
      <c r="L31" t="s">
        <v>12065</v>
      </c>
      <c r="M31" s="107" t="s">
        <v>2487</v>
      </c>
      <c r="N31" s="10" t="s">
        <v>11431</v>
      </c>
      <c r="O31" s="10" t="s">
        <v>12095</v>
      </c>
    </row>
    <row r="32" spans="1:18">
      <c r="A32" s="107" t="s">
        <v>2488</v>
      </c>
      <c r="B32" s="154" t="s">
        <v>11531</v>
      </c>
      <c r="C32" s="10" t="s">
        <v>11798</v>
      </c>
      <c r="D32" s="107" t="s">
        <v>2488</v>
      </c>
      <c r="E32" t="s">
        <v>11413</v>
      </c>
      <c r="F32" s="10" t="s">
        <v>11902</v>
      </c>
      <c r="G32" s="107" t="s">
        <v>2488</v>
      </c>
      <c r="H32" s="10" t="s">
        <v>11531</v>
      </c>
      <c r="I32" s="10" t="s">
        <v>12005</v>
      </c>
      <c r="J32" s="107" t="s">
        <v>2488</v>
      </c>
      <c r="K32" t="s">
        <v>11413</v>
      </c>
      <c r="L32" t="s">
        <v>12062</v>
      </c>
      <c r="M32" s="107" t="s">
        <v>2488</v>
      </c>
      <c r="N32" s="10" t="s">
        <v>12097</v>
      </c>
      <c r="O32" s="10" t="s">
        <v>12096</v>
      </c>
    </row>
    <row r="33" spans="1:15">
      <c r="A33" s="107" t="s">
        <v>2625</v>
      </c>
      <c r="B33" s="154" t="s">
        <v>11448</v>
      </c>
      <c r="C33" s="10" t="s">
        <v>11799</v>
      </c>
      <c r="D33" s="107" t="s">
        <v>2625</v>
      </c>
      <c r="E33" t="s">
        <v>11414</v>
      </c>
      <c r="F33" s="10" t="s">
        <v>11981</v>
      </c>
      <c r="G33" s="107" t="s">
        <v>2625</v>
      </c>
      <c r="H33" s="10" t="s">
        <v>11448</v>
      </c>
      <c r="I33" s="10" t="s">
        <v>12016</v>
      </c>
      <c r="J33" s="107" t="s">
        <v>2625</v>
      </c>
      <c r="K33" t="s">
        <v>11414</v>
      </c>
      <c r="L33" t="s">
        <v>12063</v>
      </c>
      <c r="M33" s="107" t="s">
        <v>2625</v>
      </c>
      <c r="N33" s="10" t="s">
        <v>11448</v>
      </c>
      <c r="O33" s="10" t="s">
        <v>7877</v>
      </c>
    </row>
    <row r="34" spans="1:15">
      <c r="A34" s="107" t="s">
        <v>2626</v>
      </c>
      <c r="B34" s="154" t="s">
        <v>11415</v>
      </c>
      <c r="C34" s="10" t="s">
        <v>11800</v>
      </c>
      <c r="D34" s="107" t="s">
        <v>2626</v>
      </c>
      <c r="E34" t="s">
        <v>11415</v>
      </c>
      <c r="F34" s="10" t="s">
        <v>11980</v>
      </c>
      <c r="G34" s="107" t="s">
        <v>2626</v>
      </c>
      <c r="H34" t="s">
        <v>11415</v>
      </c>
      <c r="I34" s="10" t="s">
        <v>12056</v>
      </c>
      <c r="J34" s="107" t="s">
        <v>2626</v>
      </c>
      <c r="K34" t="s">
        <v>11415</v>
      </c>
      <c r="L34" s="10" t="s">
        <v>12115</v>
      </c>
      <c r="M34" s="107" t="s">
        <v>2626</v>
      </c>
      <c r="N34" t="s">
        <v>11415</v>
      </c>
      <c r="O34" s="55" t="s">
        <v>12146</v>
      </c>
    </row>
    <row r="35" spans="1:15">
      <c r="A35" s="107" t="s">
        <v>2627</v>
      </c>
      <c r="B35" s="265" t="s">
        <v>11459</v>
      </c>
      <c r="C35" s="440" t="s">
        <v>10244</v>
      </c>
      <c r="D35" s="107" t="s">
        <v>2627</v>
      </c>
      <c r="E35" t="s">
        <v>11416</v>
      </c>
      <c r="F35" s="10" t="s">
        <v>11978</v>
      </c>
      <c r="G35" s="107" t="s">
        <v>2627</v>
      </c>
      <c r="H35" s="240" t="s">
        <v>11464</v>
      </c>
      <c r="I35" s="240" t="s">
        <v>12006</v>
      </c>
      <c r="J35" s="107" t="s">
        <v>2627</v>
      </c>
      <c r="K35" t="s">
        <v>11416</v>
      </c>
      <c r="L35" t="s">
        <v>12069</v>
      </c>
      <c r="M35" s="107" t="s">
        <v>2627</v>
      </c>
      <c r="N35" t="s">
        <v>11433</v>
      </c>
      <c r="O35" s="10" t="s">
        <v>12111</v>
      </c>
    </row>
    <row r="36" spans="1:15">
      <c r="A36" s="107" t="s">
        <v>2492</v>
      </c>
      <c r="B36" s="154" t="s">
        <v>11417</v>
      </c>
      <c r="C36" s="10" t="s">
        <v>11801</v>
      </c>
      <c r="D36" s="107" t="s">
        <v>2492</v>
      </c>
      <c r="E36" t="s">
        <v>11417</v>
      </c>
      <c r="F36" s="10" t="s">
        <v>11970</v>
      </c>
      <c r="G36" s="107" t="s">
        <v>2492</v>
      </c>
      <c r="H36" s="10" t="s">
        <v>11417</v>
      </c>
      <c r="I36" s="10" t="s">
        <v>12007</v>
      </c>
      <c r="J36" s="107" t="s">
        <v>2492</v>
      </c>
      <c r="K36" t="s">
        <v>11417</v>
      </c>
      <c r="L36" t="s">
        <v>12070</v>
      </c>
      <c r="M36" s="107" t="s">
        <v>2492</v>
      </c>
      <c r="N36" s="10" t="s">
        <v>11417</v>
      </c>
      <c r="O36" s="10" t="s">
        <v>12098</v>
      </c>
    </row>
    <row r="37" spans="1:15">
      <c r="A37" s="107" t="s">
        <v>2493</v>
      </c>
      <c r="B37" s="265" t="s">
        <v>11818</v>
      </c>
      <c r="C37" s="240" t="s">
        <v>11813</v>
      </c>
      <c r="D37" s="107" t="s">
        <v>2493</v>
      </c>
      <c r="E37" t="s">
        <v>11555</v>
      </c>
      <c r="F37" s="10" t="s">
        <v>11982</v>
      </c>
      <c r="G37" s="107" t="s">
        <v>2493</v>
      </c>
      <c r="H37" s="10" t="s">
        <v>11558</v>
      </c>
      <c r="I37" s="10" t="s">
        <v>12014</v>
      </c>
      <c r="J37" s="107" t="s">
        <v>2493</v>
      </c>
      <c r="K37" s="10" t="s">
        <v>11559</v>
      </c>
      <c r="L37" s="10" t="s">
        <v>12108</v>
      </c>
      <c r="M37" s="107" t="s">
        <v>2493</v>
      </c>
      <c r="N37" s="240" t="s">
        <v>11560</v>
      </c>
      <c r="O37" s="10" t="s">
        <v>12099</v>
      </c>
    </row>
    <row r="38" spans="1:15">
      <c r="A38" s="107" t="s">
        <v>2494</v>
      </c>
      <c r="B38" s="154" t="s">
        <v>11450</v>
      </c>
      <c r="C38" s="10" t="s">
        <v>11815</v>
      </c>
      <c r="D38" s="107" t="s">
        <v>2494</v>
      </c>
      <c r="E38" s="240" t="s">
        <v>11461</v>
      </c>
      <c r="F38" s="240" t="s">
        <v>11977</v>
      </c>
      <c r="G38" s="107" t="s">
        <v>2494</v>
      </c>
      <c r="H38" s="10" t="s">
        <v>11450</v>
      </c>
      <c r="I38" s="10" t="s">
        <v>12011</v>
      </c>
      <c r="J38" s="107" t="s">
        <v>2494</v>
      </c>
      <c r="K38" s="10" t="s">
        <v>12078</v>
      </c>
      <c r="L38" s="10" t="s">
        <v>12079</v>
      </c>
      <c r="M38" s="107" t="s">
        <v>2494</v>
      </c>
      <c r="N38" s="10" t="s">
        <v>11450</v>
      </c>
      <c r="O38" s="10" t="s">
        <v>12112</v>
      </c>
    </row>
    <row r="39" spans="1:15" ht="14.25">
      <c r="A39" s="107" t="s">
        <v>2495</v>
      </c>
      <c r="B39" s="265" t="s">
        <v>11819</v>
      </c>
      <c r="C39" s="244" t="s">
        <v>11817</v>
      </c>
      <c r="D39" s="107" t="s">
        <v>2495</v>
      </c>
      <c r="E39" t="s">
        <v>11419</v>
      </c>
      <c r="F39" s="10" t="s">
        <v>11990</v>
      </c>
      <c r="G39" s="107" t="s">
        <v>2495</v>
      </c>
      <c r="H39" t="s">
        <v>11434</v>
      </c>
      <c r="I39" s="10" t="s">
        <v>12008</v>
      </c>
      <c r="J39" s="107" t="s">
        <v>2495</v>
      </c>
      <c r="K39" t="s">
        <v>11419</v>
      </c>
      <c r="L39" t="s">
        <v>12085</v>
      </c>
      <c r="M39" s="107" t="s">
        <v>2495</v>
      </c>
      <c r="N39" t="s">
        <v>11434</v>
      </c>
      <c r="O39" s="10" t="s">
        <v>12100</v>
      </c>
    </row>
    <row r="40" spans="1:15">
      <c r="A40" s="107" t="s">
        <v>2496</v>
      </c>
      <c r="B40" s="154" t="s">
        <v>11435</v>
      </c>
      <c r="C40" s="10" t="s">
        <v>11808</v>
      </c>
      <c r="D40" s="107" t="s">
        <v>2496</v>
      </c>
      <c r="E40" t="s">
        <v>11420</v>
      </c>
      <c r="F40" s="10" t="s">
        <v>11979</v>
      </c>
      <c r="G40" s="107" t="s">
        <v>2496</v>
      </c>
      <c r="H40" t="s">
        <v>11435</v>
      </c>
      <c r="I40" s="10" t="s">
        <v>12009</v>
      </c>
      <c r="J40" s="107" t="s">
        <v>2496</v>
      </c>
      <c r="K40" t="s">
        <v>11420</v>
      </c>
      <c r="L40" s="10" t="s">
        <v>12080</v>
      </c>
      <c r="M40" s="107" t="s">
        <v>2496</v>
      </c>
      <c r="N40" t="s">
        <v>11435</v>
      </c>
      <c r="O40" s="10" t="s">
        <v>12101</v>
      </c>
    </row>
    <row r="41" spans="1:15">
      <c r="A41" s="107" t="s">
        <v>2497</v>
      </c>
      <c r="B41" s="154" t="s">
        <v>11499</v>
      </c>
      <c r="C41" s="10" t="s">
        <v>11804</v>
      </c>
      <c r="D41" s="107" t="s">
        <v>2497</v>
      </c>
      <c r="E41" s="10" t="s">
        <v>11451</v>
      </c>
      <c r="F41" s="10" t="s">
        <v>9692</v>
      </c>
      <c r="G41" s="107" t="s">
        <v>2497</v>
      </c>
      <c r="H41" s="10" t="s">
        <v>12055</v>
      </c>
      <c r="I41" s="10" t="s">
        <v>12015</v>
      </c>
      <c r="J41" s="107" t="s">
        <v>2497</v>
      </c>
      <c r="K41" s="10" t="s">
        <v>11451</v>
      </c>
      <c r="L41" s="10" t="s">
        <v>12081</v>
      </c>
      <c r="M41" s="107" t="s">
        <v>2497</v>
      </c>
      <c r="N41" t="s">
        <v>11436</v>
      </c>
      <c r="O41" s="10" t="s">
        <v>12110</v>
      </c>
    </row>
    <row r="42" spans="1:15">
      <c r="A42" s="107" t="s">
        <v>2498</v>
      </c>
      <c r="B42" s="154" t="s">
        <v>11421</v>
      </c>
      <c r="C42" s="10" t="s">
        <v>11803</v>
      </c>
      <c r="D42" s="107" t="s">
        <v>2498</v>
      </c>
      <c r="E42" t="s">
        <v>11421</v>
      </c>
      <c r="F42" s="10" t="s">
        <v>11991</v>
      </c>
      <c r="G42" s="107" t="s">
        <v>2498</v>
      </c>
      <c r="H42" t="s">
        <v>11421</v>
      </c>
      <c r="I42" s="10" t="s">
        <v>12010</v>
      </c>
      <c r="J42" s="107" t="s">
        <v>2498</v>
      </c>
      <c r="K42" t="s">
        <v>11421</v>
      </c>
      <c r="L42" s="10" t="s">
        <v>12082</v>
      </c>
      <c r="M42" s="107" t="s">
        <v>2498</v>
      </c>
      <c r="N42" s="240" t="s">
        <v>10827</v>
      </c>
      <c r="O42" s="55" t="s">
        <v>12146</v>
      </c>
    </row>
    <row r="43" spans="1:15">
      <c r="A43" s="107" t="s">
        <v>3272</v>
      </c>
      <c r="B43" s="265" t="s">
        <v>11458</v>
      </c>
      <c r="C43" s="240" t="s">
        <v>11810</v>
      </c>
      <c r="D43" s="107" t="s">
        <v>3272</v>
      </c>
      <c r="E43" t="s">
        <v>11422</v>
      </c>
      <c r="G43" s="107" t="s">
        <v>3272</v>
      </c>
      <c r="H43" s="10" t="s">
        <v>11422</v>
      </c>
      <c r="I43" s="10" t="s">
        <v>7847</v>
      </c>
      <c r="J43" s="107" t="s">
        <v>3272</v>
      </c>
      <c r="K43" t="s">
        <v>11422</v>
      </c>
      <c r="L43" t="s">
        <v>12086</v>
      </c>
      <c r="M43" s="107" t="s">
        <v>3272</v>
      </c>
      <c r="N43" s="10" t="s">
        <v>11422</v>
      </c>
      <c r="O43" s="55" t="s">
        <v>12146</v>
      </c>
    </row>
    <row r="44" spans="1:15">
      <c r="A44" s="107" t="s">
        <v>3273</v>
      </c>
      <c r="B44" s="265" t="s">
        <v>11570</v>
      </c>
      <c r="C44" s="240" t="s">
        <v>8671</v>
      </c>
      <c r="D44" s="107" t="s">
        <v>3273</v>
      </c>
      <c r="E44" s="240" t="s">
        <v>11462</v>
      </c>
      <c r="F44" s="240" t="s">
        <v>11993</v>
      </c>
      <c r="G44" s="107" t="s">
        <v>3273</v>
      </c>
      <c r="H44" t="s">
        <v>11564</v>
      </c>
      <c r="I44" s="208" t="s">
        <v>11368</v>
      </c>
      <c r="J44" s="107" t="s">
        <v>3273</v>
      </c>
      <c r="K44" t="s">
        <v>11423</v>
      </c>
      <c r="L44" s="10" t="s">
        <v>12109</v>
      </c>
      <c r="M44" s="107" t="s">
        <v>3273</v>
      </c>
      <c r="N44" s="240" t="s">
        <v>11571</v>
      </c>
      <c r="O44" s="55" t="s">
        <v>12146</v>
      </c>
    </row>
    <row r="45" spans="1:15" ht="14.25">
      <c r="A45" s="107" t="s">
        <v>3274</v>
      </c>
      <c r="B45" s="154" t="s">
        <v>11820</v>
      </c>
      <c r="C45" s="244" t="s">
        <v>11894</v>
      </c>
      <c r="D45" s="107" t="s">
        <v>3274</v>
      </c>
      <c r="E45" t="s">
        <v>11566</v>
      </c>
      <c r="F45" s="10" t="s">
        <v>11998</v>
      </c>
      <c r="G45" s="107" t="s">
        <v>3274</v>
      </c>
      <c r="H45" t="s">
        <v>11437</v>
      </c>
      <c r="I45" s="10" t="s">
        <v>9696</v>
      </c>
      <c r="J45" s="107" t="s">
        <v>3274</v>
      </c>
      <c r="K45" s="10" t="s">
        <v>11572</v>
      </c>
      <c r="L45" s="453" t="s">
        <v>8199</v>
      </c>
      <c r="M45" s="107" t="s">
        <v>3274</v>
      </c>
      <c r="N45" t="s">
        <v>11437</v>
      </c>
      <c r="O45" s="55" t="s">
        <v>12146</v>
      </c>
    </row>
    <row r="46" spans="1:15">
      <c r="A46" s="107" t="s">
        <v>3275</v>
      </c>
      <c r="B46" s="154" t="s">
        <v>11438</v>
      </c>
      <c r="C46" s="10" t="s">
        <v>11807</v>
      </c>
      <c r="D46" s="107" t="s">
        <v>3275</v>
      </c>
      <c r="E46" t="s">
        <v>11424</v>
      </c>
      <c r="F46" s="10" t="s">
        <v>11994</v>
      </c>
      <c r="G46" s="107" t="s">
        <v>3275</v>
      </c>
      <c r="H46" t="s">
        <v>11438</v>
      </c>
      <c r="I46" s="10" t="s">
        <v>12012</v>
      </c>
      <c r="J46" s="107" t="s">
        <v>3275</v>
      </c>
      <c r="K46" t="s">
        <v>11424</v>
      </c>
      <c r="L46" s="167" t="s">
        <v>9055</v>
      </c>
      <c r="M46" s="107" t="s">
        <v>3275</v>
      </c>
      <c r="N46" t="s">
        <v>11438</v>
      </c>
      <c r="O46" s="10" t="s">
        <v>12102</v>
      </c>
    </row>
    <row r="47" spans="1:15">
      <c r="A47" s="107" t="s">
        <v>3276</v>
      </c>
      <c r="B47" s="265" t="s">
        <v>11460</v>
      </c>
      <c r="C47" s="240" t="s">
        <v>11805</v>
      </c>
      <c r="D47" s="107" t="s">
        <v>3276</v>
      </c>
      <c r="E47" t="s">
        <v>11425</v>
      </c>
      <c r="F47" s="10" t="s">
        <v>11995</v>
      </c>
      <c r="G47" s="107" t="s">
        <v>3276</v>
      </c>
      <c r="H47" s="240" t="s">
        <v>11816</v>
      </c>
      <c r="I47" s="240" t="s">
        <v>7815</v>
      </c>
      <c r="J47" s="107" t="s">
        <v>3276</v>
      </c>
      <c r="K47" t="s">
        <v>11425</v>
      </c>
      <c r="L47" s="10" t="s">
        <v>12087</v>
      </c>
      <c r="M47" s="107" t="s">
        <v>3276</v>
      </c>
      <c r="N47" s="10" t="s">
        <v>11454</v>
      </c>
      <c r="O47" s="10" t="s">
        <v>9678</v>
      </c>
    </row>
    <row r="48" spans="1:15" ht="14.25">
      <c r="A48" s="107" t="s">
        <v>3277</v>
      </c>
      <c r="B48" s="154" t="s">
        <v>11439</v>
      </c>
      <c r="C48" s="244" t="s">
        <v>11814</v>
      </c>
      <c r="D48" s="107" t="s">
        <v>3277</v>
      </c>
      <c r="E48" s="240" t="s">
        <v>11463</v>
      </c>
      <c r="F48" s="240" t="s">
        <v>11999</v>
      </c>
      <c r="G48" s="107" t="s">
        <v>3277</v>
      </c>
      <c r="H48" t="s">
        <v>11439</v>
      </c>
      <c r="I48" s="10" t="s">
        <v>12013</v>
      </c>
      <c r="J48" s="107" t="s">
        <v>3277</v>
      </c>
      <c r="K48" s="10" t="s">
        <v>11452</v>
      </c>
      <c r="L48" s="10" t="s">
        <v>12088</v>
      </c>
      <c r="M48" s="107" t="s">
        <v>3277</v>
      </c>
      <c r="N48" t="s">
        <v>11439</v>
      </c>
      <c r="O48" s="10" t="s">
        <v>12103</v>
      </c>
    </row>
    <row r="49" spans="1:17">
      <c r="A49" s="107" t="s">
        <v>3278</v>
      </c>
      <c r="B49" s="265" t="s">
        <v>11503</v>
      </c>
      <c r="C49" s="10" t="s">
        <v>11806</v>
      </c>
      <c r="D49" s="107" t="s">
        <v>3278</v>
      </c>
      <c r="E49" s="10" t="s">
        <v>11443</v>
      </c>
      <c r="F49" s="55" t="s">
        <v>12023</v>
      </c>
      <c r="G49" s="107" t="s">
        <v>3278</v>
      </c>
      <c r="H49" s="10" t="s">
        <v>11455</v>
      </c>
      <c r="I49" s="10" t="s">
        <v>12022</v>
      </c>
      <c r="J49" s="107" t="s">
        <v>3278</v>
      </c>
      <c r="K49" s="10" t="s">
        <v>11443</v>
      </c>
      <c r="L49" s="10" t="s">
        <v>12089</v>
      </c>
      <c r="M49" s="107" t="s">
        <v>3278</v>
      </c>
      <c r="N49" s="240" t="s">
        <v>10937</v>
      </c>
      <c r="O49" s="55" t="s">
        <v>12146</v>
      </c>
    </row>
    <row r="50" spans="1:17">
      <c r="A50" s="107" t="s">
        <v>3279</v>
      </c>
      <c r="B50" s="154" t="s">
        <v>11440</v>
      </c>
      <c r="C50" s="10" t="s">
        <v>11812</v>
      </c>
      <c r="D50" s="107" t="s">
        <v>3279</v>
      </c>
      <c r="E50" s="10" t="s">
        <v>11453</v>
      </c>
      <c r="F50" s="10" t="s">
        <v>12000</v>
      </c>
      <c r="G50" s="107" t="s">
        <v>3279</v>
      </c>
      <c r="H50" t="s">
        <v>11440</v>
      </c>
      <c r="I50" s="10" t="s">
        <v>12021</v>
      </c>
      <c r="J50" s="107" t="s">
        <v>3279</v>
      </c>
      <c r="K50" s="10" t="s">
        <v>11453</v>
      </c>
      <c r="L50" s="10" t="s">
        <v>12090</v>
      </c>
      <c r="M50" s="107" t="s">
        <v>3279</v>
      </c>
      <c r="N50" t="s">
        <v>11440</v>
      </c>
      <c r="O50" s="10" t="s">
        <v>12137</v>
      </c>
    </row>
    <row r="51" spans="1:17">
      <c r="A51" s="107" t="s">
        <v>3280</v>
      </c>
      <c r="B51" s="154" t="s">
        <v>11427</v>
      </c>
      <c r="C51" s="10" t="s">
        <v>11809</v>
      </c>
      <c r="D51" s="107" t="s">
        <v>3280</v>
      </c>
      <c r="E51" t="s">
        <v>11427</v>
      </c>
      <c r="F51" s="10" t="s">
        <v>12001</v>
      </c>
      <c r="G51" s="107" t="s">
        <v>3280</v>
      </c>
      <c r="H51" s="10" t="s">
        <v>11427</v>
      </c>
      <c r="I51" s="10" t="s">
        <v>12019</v>
      </c>
      <c r="J51" s="107" t="s">
        <v>3280</v>
      </c>
      <c r="K51" t="s">
        <v>11427</v>
      </c>
      <c r="L51" t="s">
        <v>12091</v>
      </c>
      <c r="M51" s="107" t="s">
        <v>3280</v>
      </c>
      <c r="N51" s="10" t="s">
        <v>11427</v>
      </c>
      <c r="O51" s="10" t="s">
        <v>12104</v>
      </c>
    </row>
    <row r="52" spans="1:17">
      <c r="A52" s="107" t="s">
        <v>3281</v>
      </c>
      <c r="B52" s="154" t="s">
        <v>11428</v>
      </c>
      <c r="C52" s="10" t="s">
        <v>11811</v>
      </c>
      <c r="D52" s="107" t="s">
        <v>3281</v>
      </c>
      <c r="E52" t="s">
        <v>11428</v>
      </c>
      <c r="F52" s="10" t="s">
        <v>12002</v>
      </c>
      <c r="G52" s="107" t="s">
        <v>3281</v>
      </c>
      <c r="H52" s="10" t="s">
        <v>12017</v>
      </c>
      <c r="I52" s="10" t="s">
        <v>12018</v>
      </c>
      <c r="J52" s="107" t="s">
        <v>3281</v>
      </c>
      <c r="K52" t="s">
        <v>11428</v>
      </c>
      <c r="L52" t="s">
        <v>12092</v>
      </c>
      <c r="M52" s="107" t="s">
        <v>3281</v>
      </c>
      <c r="N52" s="240" t="s">
        <v>10923</v>
      </c>
      <c r="O52" s="10" t="s">
        <v>12105</v>
      </c>
    </row>
    <row r="53" spans="1:17">
      <c r="A53" s="107" t="s">
        <v>3282</v>
      </c>
      <c r="B53" s="154" t="s">
        <v>11898</v>
      </c>
      <c r="C53" s="10" t="s">
        <v>11900</v>
      </c>
      <c r="D53" s="107" t="s">
        <v>3282</v>
      </c>
      <c r="E53" s="10" t="s">
        <v>11858</v>
      </c>
      <c r="F53" s="10" t="s">
        <v>12003</v>
      </c>
      <c r="G53" s="107" t="s">
        <v>3282</v>
      </c>
      <c r="H53" s="10" t="s">
        <v>11859</v>
      </c>
      <c r="I53" s="10" t="s">
        <v>12045</v>
      </c>
      <c r="J53" s="107" t="s">
        <v>3282</v>
      </c>
      <c r="K53" t="s">
        <v>11429</v>
      </c>
      <c r="L53" t="s">
        <v>12093</v>
      </c>
      <c r="M53" s="107" t="s">
        <v>3282</v>
      </c>
      <c r="N53" t="s">
        <v>11429</v>
      </c>
      <c r="O53" s="10" t="s">
        <v>12113</v>
      </c>
    </row>
    <row r="54" spans="1:17">
      <c r="A54" s="8"/>
      <c r="D54" s="8"/>
      <c r="H54" s="8"/>
      <c r="I54" s="8"/>
      <c r="M54" s="8"/>
      <c r="N54" s="8"/>
    </row>
    <row r="55" spans="1:17">
      <c r="A55" s="124" t="s">
        <v>11481</v>
      </c>
      <c r="D55" s="8"/>
      <c r="I55" s="8"/>
      <c r="M55" s="8"/>
      <c r="N55" s="8"/>
      <c r="Q55" s="8"/>
    </row>
    <row r="56" spans="1:17">
      <c r="A56" s="107" t="s">
        <v>6278</v>
      </c>
      <c r="B56" s="10" t="s">
        <v>11636</v>
      </c>
    </row>
    <row r="57" spans="1:17">
      <c r="A57" s="107" t="s">
        <v>618</v>
      </c>
      <c r="B57" s="10" t="s">
        <v>11553</v>
      </c>
    </row>
    <row r="58" spans="1:17">
      <c r="A58" s="107" t="s">
        <v>715</v>
      </c>
      <c r="B58" s="10" t="s">
        <v>11552</v>
      </c>
    </row>
    <row r="59" spans="1:17">
      <c r="A59" s="107" t="s">
        <v>6858</v>
      </c>
      <c r="B59" s="10" t="s">
        <v>11987</v>
      </c>
    </row>
    <row r="60" spans="1:17">
      <c r="A60" s="107" t="s">
        <v>2610</v>
      </c>
      <c r="B60" s="10" t="s">
        <v>11518</v>
      </c>
    </row>
    <row r="61" spans="1:17">
      <c r="A61" s="107" t="s">
        <v>6851</v>
      </c>
      <c r="B61" s="10" t="s">
        <v>10330</v>
      </c>
    </row>
    <row r="62" spans="1:17">
      <c r="A62" s="107" t="s">
        <v>949</v>
      </c>
      <c r="B62" s="10" t="s">
        <v>11836</v>
      </c>
    </row>
    <row r="63" spans="1:17">
      <c r="A63" s="107" t="s">
        <v>9408</v>
      </c>
      <c r="B63" s="10" t="s">
        <v>11594</v>
      </c>
    </row>
    <row r="64" spans="1:17">
      <c r="A64" s="107" t="s">
        <v>4673</v>
      </c>
      <c r="B64" s="10" t="s">
        <v>11470</v>
      </c>
    </row>
    <row r="65" spans="1:2">
      <c r="A65" s="107" t="s">
        <v>5763</v>
      </c>
      <c r="B65" s="10" t="s">
        <v>12053</v>
      </c>
    </row>
    <row r="66" spans="1:2">
      <c r="A66" s="107" t="s">
        <v>9399</v>
      </c>
      <c r="B66" s="10" t="s">
        <v>11411</v>
      </c>
    </row>
    <row r="67" spans="1:2">
      <c r="A67" s="107" t="s">
        <v>4827</v>
      </c>
      <c r="B67" s="10" t="s">
        <v>11860</v>
      </c>
    </row>
    <row r="68" spans="1:2">
      <c r="A68" s="107" t="s">
        <v>2400</v>
      </c>
      <c r="B68" s="10" t="s">
        <v>10330</v>
      </c>
    </row>
    <row r="69" spans="1:2">
      <c r="A69" s="107" t="s">
        <v>9442</v>
      </c>
      <c r="B69" s="10" t="s">
        <v>11835</v>
      </c>
    </row>
    <row r="70" spans="1:2">
      <c r="A70" s="107" t="s">
        <v>8234</v>
      </c>
      <c r="B70" s="10" t="s">
        <v>11834</v>
      </c>
    </row>
    <row r="71" spans="1:2">
      <c r="A71" s="107" t="s">
        <v>4255</v>
      </c>
      <c r="B71" s="10" t="s">
        <v>11630</v>
      </c>
    </row>
    <row r="72" spans="1:2">
      <c r="A72" s="107" t="s">
        <v>7053</v>
      </c>
      <c r="B72" s="10" t="s">
        <v>12054</v>
      </c>
    </row>
    <row r="73" spans="1:2">
      <c r="A73" s="107" t="s">
        <v>11561</v>
      </c>
      <c r="B73" s="10" t="s">
        <v>11635</v>
      </c>
    </row>
    <row r="74" spans="1:2">
      <c r="A74" s="107" t="s">
        <v>11526</v>
      </c>
      <c r="B74" s="10" t="s">
        <v>11861</v>
      </c>
    </row>
    <row r="75" spans="1:2">
      <c r="A75" s="107" t="s">
        <v>1490</v>
      </c>
      <c r="B75" s="10" t="s">
        <v>11662</v>
      </c>
    </row>
    <row r="76" spans="1:2">
      <c r="A76" s="107" t="s">
        <v>6296</v>
      </c>
      <c r="B76" s="10" t="s">
        <v>11742</v>
      </c>
    </row>
    <row r="77" spans="1:2">
      <c r="A77" s="107" t="s">
        <v>950</v>
      </c>
      <c r="B77" s="10" t="s">
        <v>11986</v>
      </c>
    </row>
    <row r="78" spans="1:2">
      <c r="A78" s="107" t="s">
        <v>1649</v>
      </c>
      <c r="B78" s="10" t="s">
        <v>11537</v>
      </c>
    </row>
    <row r="79" spans="1:2">
      <c r="A79" s="107" t="s">
        <v>9382</v>
      </c>
      <c r="B79" s="10" t="s">
        <v>11505</v>
      </c>
    </row>
    <row r="82" spans="2:2">
      <c r="B82" s="10"/>
    </row>
  </sheetData>
  <phoneticPr fontId="90"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90BF-695D-4CE9-AEC6-9C742B3CEE7F}">
  <dimension ref="A1:M82"/>
  <sheetViews>
    <sheetView topLeftCell="A12" workbookViewId="0">
      <selection activeCell="J20" sqref="J20"/>
    </sheetView>
  </sheetViews>
  <sheetFormatPr defaultRowHeight="12.75"/>
  <cols>
    <col min="1" max="1" width="14.85546875" bestFit="1" customWidth="1"/>
    <col min="2" max="2" width="27.85546875" customWidth="1"/>
    <col min="3" max="3" width="14.7109375" customWidth="1"/>
    <col min="4" max="4" width="32.85546875" customWidth="1"/>
    <col min="5" max="5" width="15.7109375" customWidth="1"/>
    <col min="6" max="6" width="35.28515625" bestFit="1" customWidth="1"/>
    <col min="7" max="7" width="14.85546875" bestFit="1" customWidth="1"/>
    <col min="8" max="8" width="34.7109375" customWidth="1"/>
    <col min="9" max="9" width="14.7109375" customWidth="1"/>
    <col min="10" max="10" width="23.5703125" customWidth="1"/>
    <col min="11" max="11" width="18.140625" customWidth="1"/>
    <col min="12" max="12" width="21.42578125" customWidth="1"/>
    <col min="13" max="13" width="19.85546875" customWidth="1"/>
  </cols>
  <sheetData>
    <row r="1" spans="1:13" ht="20.25">
      <c r="A1" s="8"/>
      <c r="D1" s="8"/>
      <c r="F1" s="8"/>
      <c r="G1" s="9" t="s">
        <v>11410</v>
      </c>
      <c r="H1" s="8"/>
      <c r="J1" s="8"/>
      <c r="L1" s="8"/>
      <c r="M1" s="8"/>
    </row>
    <row r="2" spans="1:13" ht="15">
      <c r="A2" s="106" t="s">
        <v>5955</v>
      </c>
      <c r="C2" s="106" t="s">
        <v>5956</v>
      </c>
      <c r="E2" s="106" t="s">
        <v>5953</v>
      </c>
      <c r="G2" s="106" t="s">
        <v>5954</v>
      </c>
      <c r="I2" s="106" t="s">
        <v>5957</v>
      </c>
      <c r="L2" s="34" t="s">
        <v>8250</v>
      </c>
      <c r="M2" s="10" t="s">
        <v>8251</v>
      </c>
    </row>
    <row r="3" spans="1:13">
      <c r="A3" s="107" t="s">
        <v>2486</v>
      </c>
      <c r="B3" s="10" t="s">
        <v>6278</v>
      </c>
      <c r="C3" s="107" t="s">
        <v>2486</v>
      </c>
      <c r="D3" s="10" t="s">
        <v>6278</v>
      </c>
      <c r="E3" s="107" t="s">
        <v>2486</v>
      </c>
      <c r="F3" s="10" t="s">
        <v>11663</v>
      </c>
      <c r="G3" s="107" t="s">
        <v>2486</v>
      </c>
      <c r="H3" s="10" t="s">
        <v>6278</v>
      </c>
      <c r="I3" s="107" t="s">
        <v>2486</v>
      </c>
      <c r="J3" s="10" t="s">
        <v>6278</v>
      </c>
      <c r="K3" s="107"/>
      <c r="L3" s="143" t="s">
        <v>9382</v>
      </c>
      <c r="M3" s="143" t="s">
        <v>9382</v>
      </c>
    </row>
    <row r="4" spans="1:13">
      <c r="A4" s="107" t="s">
        <v>2487</v>
      </c>
      <c r="B4" s="143" t="s">
        <v>618</v>
      </c>
      <c r="C4" s="107" t="s">
        <v>2487</v>
      </c>
      <c r="D4" s="143" t="s">
        <v>618</v>
      </c>
      <c r="E4" s="107" t="s">
        <v>2487</v>
      </c>
      <c r="F4" s="143" t="s">
        <v>618</v>
      </c>
      <c r="G4" s="107" t="s">
        <v>2487</v>
      </c>
      <c r="H4" s="143" t="s">
        <v>618</v>
      </c>
      <c r="I4" s="107" t="s">
        <v>2487</v>
      </c>
      <c r="J4" s="143" t="s">
        <v>618</v>
      </c>
      <c r="K4" s="107"/>
      <c r="L4" s="143" t="s">
        <v>949</v>
      </c>
      <c r="M4" s="143" t="s">
        <v>949</v>
      </c>
    </row>
    <row r="5" spans="1:13">
      <c r="A5" s="107" t="s">
        <v>2488</v>
      </c>
      <c r="B5" s="10" t="s">
        <v>7054</v>
      </c>
      <c r="C5" s="107" t="s">
        <v>2488</v>
      </c>
      <c r="D5" s="10" t="s">
        <v>11483</v>
      </c>
      <c r="E5" s="107" t="s">
        <v>2488</v>
      </c>
      <c r="F5" s="10" t="s">
        <v>7054</v>
      </c>
      <c r="G5" s="107" t="s">
        <v>2488</v>
      </c>
      <c r="H5" s="10" t="s">
        <v>7054</v>
      </c>
      <c r="I5" s="107" t="s">
        <v>2488</v>
      </c>
      <c r="J5" s="10" t="s">
        <v>7054</v>
      </c>
      <c r="K5" s="107"/>
      <c r="L5" s="10" t="s">
        <v>1490</v>
      </c>
      <c r="M5" s="10" t="s">
        <v>1490</v>
      </c>
    </row>
    <row r="6" spans="1:13">
      <c r="A6" s="107" t="s">
        <v>2625</v>
      </c>
      <c r="B6" s="143" t="s">
        <v>11660</v>
      </c>
      <c r="C6" s="107" t="s">
        <v>2625</v>
      </c>
      <c r="D6" s="143" t="s">
        <v>11492</v>
      </c>
      <c r="E6" s="107" t="s">
        <v>2625</v>
      </c>
      <c r="F6" s="143" t="s">
        <v>6858</v>
      </c>
      <c r="G6" s="107" t="s">
        <v>2625</v>
      </c>
      <c r="H6" s="143" t="s">
        <v>11509</v>
      </c>
      <c r="I6" s="107" t="s">
        <v>2625</v>
      </c>
      <c r="J6" s="143" t="s">
        <v>6858</v>
      </c>
      <c r="K6" s="107"/>
      <c r="L6" s="10" t="s">
        <v>4673</v>
      </c>
      <c r="M6" s="10" t="s">
        <v>4673</v>
      </c>
    </row>
    <row r="7" spans="1:13">
      <c r="A7" s="107" t="s">
        <v>2626</v>
      </c>
      <c r="B7" s="143" t="s">
        <v>6851</v>
      </c>
      <c r="C7" s="107" t="s">
        <v>2626</v>
      </c>
      <c r="D7" s="143" t="s">
        <v>6851</v>
      </c>
      <c r="E7" s="107" t="s">
        <v>2626</v>
      </c>
      <c r="F7" s="143" t="s">
        <v>6851</v>
      </c>
      <c r="G7" s="107" t="s">
        <v>2626</v>
      </c>
      <c r="H7" s="143" t="s">
        <v>6851</v>
      </c>
      <c r="I7" s="107" t="s">
        <v>2626</v>
      </c>
      <c r="J7" s="143" t="s">
        <v>12163</v>
      </c>
      <c r="K7" s="107"/>
      <c r="L7" s="10" t="s">
        <v>2610</v>
      </c>
      <c r="M7" s="10" t="s">
        <v>2610</v>
      </c>
    </row>
    <row r="8" spans="1:13">
      <c r="A8" s="107" t="s">
        <v>2627</v>
      </c>
      <c r="B8" s="10" t="s">
        <v>2610</v>
      </c>
      <c r="C8" s="107" t="s">
        <v>2627</v>
      </c>
      <c r="D8" s="10" t="s">
        <v>2610</v>
      </c>
      <c r="E8" s="107" t="s">
        <v>2627</v>
      </c>
      <c r="F8" s="10" t="s">
        <v>11519</v>
      </c>
      <c r="G8" s="107" t="s">
        <v>2627</v>
      </c>
      <c r="H8" s="10" t="s">
        <v>2610</v>
      </c>
      <c r="I8" s="107" t="s">
        <v>2627</v>
      </c>
      <c r="J8" s="10" t="s">
        <v>2610</v>
      </c>
      <c r="K8" s="107"/>
      <c r="L8" s="10" t="s">
        <v>7055</v>
      </c>
      <c r="M8" s="10" t="s">
        <v>7055</v>
      </c>
    </row>
    <row r="9" spans="1:13">
      <c r="A9" s="107" t="s">
        <v>2492</v>
      </c>
      <c r="B9" s="10" t="s">
        <v>7055</v>
      </c>
      <c r="C9" s="107" t="s">
        <v>2492</v>
      </c>
      <c r="D9" s="10" t="s">
        <v>7055</v>
      </c>
      <c r="E9" s="107" t="s">
        <v>2492</v>
      </c>
      <c r="F9" s="10" t="s">
        <v>11599</v>
      </c>
      <c r="G9" s="107" t="s">
        <v>2492</v>
      </c>
      <c r="H9" s="10" t="s">
        <v>11599</v>
      </c>
      <c r="I9" s="107" t="s">
        <v>2492</v>
      </c>
      <c r="J9" s="10" t="s">
        <v>7055</v>
      </c>
      <c r="K9" s="107"/>
      <c r="L9" s="10" t="s">
        <v>4255</v>
      </c>
      <c r="M9" s="10" t="s">
        <v>4255</v>
      </c>
    </row>
    <row r="10" spans="1:13">
      <c r="A10" s="107" t="s">
        <v>2493</v>
      </c>
      <c r="B10" s="10" t="s">
        <v>4673</v>
      </c>
      <c r="C10" s="107" t="s">
        <v>2493</v>
      </c>
      <c r="D10" s="10" t="s">
        <v>4673</v>
      </c>
      <c r="E10" s="107" t="s">
        <v>2493</v>
      </c>
      <c r="F10" s="10" t="s">
        <v>4673</v>
      </c>
      <c r="G10" s="107" t="s">
        <v>2493</v>
      </c>
      <c r="H10" s="10" t="s">
        <v>4673</v>
      </c>
      <c r="I10" s="107" t="s">
        <v>2493</v>
      </c>
      <c r="J10" s="10" t="s">
        <v>4673</v>
      </c>
      <c r="K10" s="107"/>
      <c r="L10" s="10" t="s">
        <v>7053</v>
      </c>
      <c r="M10" s="10" t="s">
        <v>7053</v>
      </c>
    </row>
    <row r="11" spans="1:13">
      <c r="A11" s="107" t="s">
        <v>2494</v>
      </c>
      <c r="B11" s="143" t="s">
        <v>9399</v>
      </c>
      <c r="C11" s="107" t="s">
        <v>2494</v>
      </c>
      <c r="D11" s="143" t="s">
        <v>9399</v>
      </c>
      <c r="E11" s="107" t="s">
        <v>2494</v>
      </c>
      <c r="F11" s="143" t="s">
        <v>9399</v>
      </c>
      <c r="G11" s="107" t="s">
        <v>2494</v>
      </c>
      <c r="H11" s="143" t="s">
        <v>12217</v>
      </c>
      <c r="I11" s="107" t="s">
        <v>2494</v>
      </c>
      <c r="J11" s="143" t="s">
        <v>12144</v>
      </c>
      <c r="K11" s="107"/>
      <c r="L11" s="10" t="s">
        <v>950</v>
      </c>
      <c r="M11" s="10" t="s">
        <v>950</v>
      </c>
    </row>
    <row r="12" spans="1:13">
      <c r="A12" s="107" t="s">
        <v>2495</v>
      </c>
      <c r="B12" s="10" t="s">
        <v>5763</v>
      </c>
      <c r="C12" s="107" t="s">
        <v>2495</v>
      </c>
      <c r="D12" s="10" t="s">
        <v>5763</v>
      </c>
      <c r="E12" s="107" t="s">
        <v>2495</v>
      </c>
      <c r="F12" s="10" t="s">
        <v>5763</v>
      </c>
      <c r="G12" s="107" t="s">
        <v>2495</v>
      </c>
      <c r="H12" s="10" t="s">
        <v>5763</v>
      </c>
      <c r="I12" s="107" t="s">
        <v>2495</v>
      </c>
      <c r="J12" s="10" t="s">
        <v>5763</v>
      </c>
      <c r="K12" s="107"/>
      <c r="L12" s="10" t="s">
        <v>5763</v>
      </c>
      <c r="M12" s="10" t="s">
        <v>5763</v>
      </c>
    </row>
    <row r="13" spans="1:13">
      <c r="A13" s="107" t="s">
        <v>2496</v>
      </c>
      <c r="B13" s="143" t="s">
        <v>949</v>
      </c>
      <c r="C13" s="107" t="s">
        <v>2496</v>
      </c>
      <c r="D13" s="143" t="s">
        <v>949</v>
      </c>
      <c r="E13" s="107" t="s">
        <v>2496</v>
      </c>
      <c r="F13" s="143" t="s">
        <v>949</v>
      </c>
      <c r="G13" s="107" t="s">
        <v>2496</v>
      </c>
      <c r="H13" s="143" t="s">
        <v>11494</v>
      </c>
      <c r="I13" s="107" t="s">
        <v>2496</v>
      </c>
      <c r="J13" s="143" t="s">
        <v>949</v>
      </c>
      <c r="K13" s="107"/>
      <c r="L13" s="10" t="s">
        <v>1649</v>
      </c>
      <c r="M13" s="10" t="s">
        <v>1649</v>
      </c>
    </row>
    <row r="14" spans="1:13">
      <c r="A14" s="107" t="s">
        <v>2497</v>
      </c>
      <c r="B14" s="10" t="s">
        <v>12155</v>
      </c>
      <c r="C14" s="107" t="s">
        <v>2497</v>
      </c>
      <c r="D14" s="10" t="s">
        <v>11661</v>
      </c>
      <c r="E14" s="107" t="s">
        <v>2497</v>
      </c>
      <c r="F14" s="10" t="s">
        <v>12155</v>
      </c>
      <c r="G14" s="107" t="s">
        <v>2497</v>
      </c>
      <c r="H14" s="10" t="s">
        <v>11843</v>
      </c>
      <c r="I14" s="107" t="s">
        <v>2497</v>
      </c>
      <c r="J14" s="10" t="s">
        <v>11839</v>
      </c>
      <c r="K14" s="107"/>
      <c r="L14" s="10" t="s">
        <v>9299</v>
      </c>
      <c r="M14" s="10" t="s">
        <v>9299</v>
      </c>
    </row>
    <row r="15" spans="1:13">
      <c r="A15" s="107" t="s">
        <v>2498</v>
      </c>
      <c r="B15" s="10" t="s">
        <v>9442</v>
      </c>
      <c r="C15" s="107" t="s">
        <v>2498</v>
      </c>
      <c r="D15" s="10" t="s">
        <v>9442</v>
      </c>
      <c r="E15" s="107" t="s">
        <v>2498</v>
      </c>
      <c r="F15" s="10" t="s">
        <v>9442</v>
      </c>
      <c r="G15" s="107" t="s">
        <v>2498</v>
      </c>
      <c r="H15" s="10" t="s">
        <v>11833</v>
      </c>
      <c r="I15" s="107" t="s">
        <v>2498</v>
      </c>
      <c r="J15" s="10" t="s">
        <v>9442</v>
      </c>
      <c r="K15" s="107"/>
      <c r="L15" s="10" t="s">
        <v>7054</v>
      </c>
      <c r="M15" s="10" t="s">
        <v>7054</v>
      </c>
    </row>
    <row r="16" spans="1:13">
      <c r="A16" s="107" t="s">
        <v>3272</v>
      </c>
      <c r="B16" s="10" t="s">
        <v>4255</v>
      </c>
      <c r="C16" s="107" t="s">
        <v>3272</v>
      </c>
      <c r="D16" s="10" t="s">
        <v>4255</v>
      </c>
      <c r="E16" s="107" t="s">
        <v>3272</v>
      </c>
      <c r="F16" s="10" t="s">
        <v>4255</v>
      </c>
      <c r="G16" s="107" t="s">
        <v>3272</v>
      </c>
      <c r="H16" s="10" t="s">
        <v>4255</v>
      </c>
      <c r="I16" s="107" t="s">
        <v>3272</v>
      </c>
      <c r="J16" s="10" t="s">
        <v>4255</v>
      </c>
      <c r="K16" s="107"/>
      <c r="L16" s="10" t="s">
        <v>9442</v>
      </c>
      <c r="M16" s="10" t="s">
        <v>9442</v>
      </c>
    </row>
    <row r="17" spans="1:13">
      <c r="A17" s="107" t="s">
        <v>3273</v>
      </c>
      <c r="B17" s="10" t="s">
        <v>2400</v>
      </c>
      <c r="C17" s="107" t="s">
        <v>3273</v>
      </c>
      <c r="D17" s="10" t="s">
        <v>2400</v>
      </c>
      <c r="E17" s="107" t="s">
        <v>3273</v>
      </c>
      <c r="F17" s="10" t="s">
        <v>2400</v>
      </c>
      <c r="G17" s="107" t="s">
        <v>3273</v>
      </c>
      <c r="H17" s="10" t="s">
        <v>2400</v>
      </c>
      <c r="I17" s="107" t="s">
        <v>3273</v>
      </c>
      <c r="J17" s="10" t="s">
        <v>2400</v>
      </c>
      <c r="K17" s="107"/>
      <c r="L17" s="10" t="s">
        <v>11561</v>
      </c>
      <c r="M17" s="10" t="s">
        <v>11561</v>
      </c>
    </row>
    <row r="18" spans="1:13">
      <c r="A18" s="107" t="s">
        <v>3274</v>
      </c>
      <c r="B18" s="10" t="s">
        <v>11561</v>
      </c>
      <c r="C18" s="107" t="s">
        <v>3274</v>
      </c>
      <c r="D18" s="10" t="s">
        <v>11561</v>
      </c>
      <c r="E18" s="107" t="s">
        <v>3274</v>
      </c>
      <c r="F18" s="10" t="s">
        <v>11561</v>
      </c>
      <c r="G18" s="107" t="s">
        <v>3274</v>
      </c>
      <c r="H18" s="10" t="s">
        <v>11561</v>
      </c>
      <c r="I18" s="107" t="s">
        <v>3274</v>
      </c>
      <c r="J18" s="10" t="s">
        <v>11561</v>
      </c>
      <c r="K18" s="107"/>
      <c r="L18" s="10" t="s">
        <v>6278</v>
      </c>
      <c r="M18" s="10" t="s">
        <v>6278</v>
      </c>
    </row>
    <row r="19" spans="1:13">
      <c r="A19" s="107" t="s">
        <v>3275</v>
      </c>
      <c r="B19" s="10" t="s">
        <v>11526</v>
      </c>
      <c r="C19" s="107" t="s">
        <v>3275</v>
      </c>
      <c r="D19" s="10" t="s">
        <v>11526</v>
      </c>
      <c r="E19" s="107" t="s">
        <v>3275</v>
      </c>
      <c r="F19" s="10" t="s">
        <v>11526</v>
      </c>
      <c r="G19" s="107" t="s">
        <v>3275</v>
      </c>
      <c r="H19" s="10" t="s">
        <v>11526</v>
      </c>
      <c r="I19" s="107" t="s">
        <v>3275</v>
      </c>
      <c r="J19" s="10" t="s">
        <v>11526</v>
      </c>
      <c r="K19" s="107"/>
      <c r="L19" s="10" t="s">
        <v>4827</v>
      </c>
      <c r="M19" s="10" t="s">
        <v>4827</v>
      </c>
    </row>
    <row r="20" spans="1:13">
      <c r="A20" s="107" t="s">
        <v>3276</v>
      </c>
      <c r="B20" s="10" t="s">
        <v>1490</v>
      </c>
      <c r="C20" s="107" t="s">
        <v>3276</v>
      </c>
      <c r="D20" s="10" t="s">
        <v>1490</v>
      </c>
      <c r="E20" s="107" t="s">
        <v>3276</v>
      </c>
      <c r="F20" s="10" t="s">
        <v>1490</v>
      </c>
      <c r="G20" s="107" t="s">
        <v>3276</v>
      </c>
      <c r="H20" s="10" t="s">
        <v>1490</v>
      </c>
      <c r="I20" s="107" t="s">
        <v>3276</v>
      </c>
      <c r="J20" s="10" t="s">
        <v>12140</v>
      </c>
      <c r="K20" s="107"/>
      <c r="L20" s="10" t="s">
        <v>2400</v>
      </c>
      <c r="M20" s="10" t="s">
        <v>2400</v>
      </c>
    </row>
    <row r="21" spans="1:13">
      <c r="A21" s="107" t="s">
        <v>3277</v>
      </c>
      <c r="B21" s="10" t="s">
        <v>9299</v>
      </c>
      <c r="C21" s="107" t="s">
        <v>3277</v>
      </c>
      <c r="D21" s="10" t="s">
        <v>9299</v>
      </c>
      <c r="E21" s="107" t="s">
        <v>3277</v>
      </c>
      <c r="F21" s="10" t="s">
        <v>9299</v>
      </c>
      <c r="G21" s="107" t="s">
        <v>3277</v>
      </c>
      <c r="H21" s="10" t="s">
        <v>9299</v>
      </c>
      <c r="I21" s="107" t="s">
        <v>3277</v>
      </c>
      <c r="J21" s="10" t="s">
        <v>9299</v>
      </c>
      <c r="K21" s="107"/>
      <c r="L21" s="10" t="s">
        <v>11526</v>
      </c>
      <c r="M21" s="10" t="s">
        <v>11526</v>
      </c>
    </row>
    <row r="22" spans="1:13">
      <c r="A22" s="107" t="s">
        <v>3278</v>
      </c>
      <c r="B22" s="143" t="s">
        <v>8234</v>
      </c>
      <c r="C22" s="107" t="s">
        <v>3278</v>
      </c>
      <c r="D22" s="143" t="s">
        <v>8234</v>
      </c>
      <c r="E22" s="107" t="s">
        <v>3278</v>
      </c>
      <c r="F22" s="143" t="s">
        <v>8234</v>
      </c>
      <c r="G22" s="107" t="s">
        <v>3278</v>
      </c>
      <c r="H22" s="143" t="s">
        <v>8234</v>
      </c>
      <c r="I22" s="107" t="s">
        <v>3278</v>
      </c>
      <c r="J22" s="143" t="s">
        <v>8234</v>
      </c>
      <c r="K22" s="107"/>
      <c r="L22" s="143" t="s">
        <v>6851</v>
      </c>
      <c r="M22" s="143" t="s">
        <v>6851</v>
      </c>
    </row>
    <row r="23" spans="1:13">
      <c r="A23" s="107" t="s">
        <v>3279</v>
      </c>
      <c r="B23" s="10" t="s">
        <v>7053</v>
      </c>
      <c r="C23" s="107" t="s">
        <v>3279</v>
      </c>
      <c r="D23" s="10" t="s">
        <v>7053</v>
      </c>
      <c r="E23" s="107" t="s">
        <v>3279</v>
      </c>
      <c r="F23" s="10" t="s">
        <v>7053</v>
      </c>
      <c r="G23" s="107" t="s">
        <v>3279</v>
      </c>
      <c r="H23" s="10" t="s">
        <v>11847</v>
      </c>
      <c r="I23" s="107" t="s">
        <v>3279</v>
      </c>
      <c r="J23" s="10" t="s">
        <v>11760</v>
      </c>
      <c r="K23" s="107"/>
      <c r="L23" s="143" t="s">
        <v>618</v>
      </c>
      <c r="M23" s="143" t="s">
        <v>618</v>
      </c>
    </row>
    <row r="24" spans="1:13">
      <c r="A24" s="107" t="s">
        <v>3280</v>
      </c>
      <c r="B24" s="10" t="s">
        <v>950</v>
      </c>
      <c r="C24" s="107" t="s">
        <v>3280</v>
      </c>
      <c r="D24" s="10" t="s">
        <v>950</v>
      </c>
      <c r="E24" s="107" t="s">
        <v>3280</v>
      </c>
      <c r="F24" s="10" t="s">
        <v>950</v>
      </c>
      <c r="G24" s="107" t="s">
        <v>3280</v>
      </c>
      <c r="H24" s="10" t="s">
        <v>12061</v>
      </c>
      <c r="I24" s="107" t="s">
        <v>3280</v>
      </c>
      <c r="J24" s="10" t="s">
        <v>950</v>
      </c>
      <c r="K24" s="107"/>
      <c r="L24" s="143" t="s">
        <v>9399</v>
      </c>
      <c r="M24" s="143" t="s">
        <v>9399</v>
      </c>
    </row>
    <row r="25" spans="1:13">
      <c r="A25" s="107" t="s">
        <v>3281</v>
      </c>
      <c r="B25" s="10" t="s">
        <v>11535</v>
      </c>
      <c r="C25" s="107" t="s">
        <v>3281</v>
      </c>
      <c r="D25" s="10" t="s">
        <v>1649</v>
      </c>
      <c r="E25" s="107" t="s">
        <v>3281</v>
      </c>
      <c r="F25" s="154" t="s">
        <v>11849</v>
      </c>
      <c r="G25" s="107" t="s">
        <v>3281</v>
      </c>
      <c r="H25" s="10" t="s">
        <v>1649</v>
      </c>
      <c r="I25" s="107" t="s">
        <v>3281</v>
      </c>
      <c r="J25" s="10" t="s">
        <v>1649</v>
      </c>
      <c r="K25" s="107"/>
      <c r="L25" s="143" t="s">
        <v>8234</v>
      </c>
      <c r="M25" s="143" t="s">
        <v>8234</v>
      </c>
    </row>
    <row r="26" spans="1:13">
      <c r="A26" s="107" t="s">
        <v>3282</v>
      </c>
      <c r="B26" s="143" t="s">
        <v>9382</v>
      </c>
      <c r="C26" s="107" t="s">
        <v>3282</v>
      </c>
      <c r="D26" s="143" t="s">
        <v>11550</v>
      </c>
      <c r="E26" s="107" t="s">
        <v>3282</v>
      </c>
      <c r="F26" s="143" t="s">
        <v>11504</v>
      </c>
      <c r="G26" s="107" t="s">
        <v>3282</v>
      </c>
      <c r="H26" s="143" t="s">
        <v>11842</v>
      </c>
      <c r="I26" s="107" t="s">
        <v>3282</v>
      </c>
      <c r="J26" s="143" t="s">
        <v>9382</v>
      </c>
      <c r="K26" s="107"/>
      <c r="L26" s="143" t="s">
        <v>6858</v>
      </c>
      <c r="M26" s="143" t="s">
        <v>6858</v>
      </c>
    </row>
    <row r="27" spans="1:13">
      <c r="A27" s="8"/>
      <c r="C27" s="8"/>
      <c r="E27" s="8"/>
      <c r="G27" s="8"/>
      <c r="I27" s="8"/>
      <c r="K27" s="8"/>
    </row>
    <row r="28" spans="1:13">
      <c r="A28" s="8"/>
      <c r="C28" s="8"/>
      <c r="E28" s="8"/>
      <c r="G28" s="8"/>
      <c r="I28" s="8"/>
      <c r="K28" s="8"/>
    </row>
    <row r="29" spans="1:13" ht="15">
      <c r="A29" s="106" t="s">
        <v>5958</v>
      </c>
      <c r="C29" s="106" t="s">
        <v>5959</v>
      </c>
      <c r="E29" s="106" t="s">
        <v>5960</v>
      </c>
      <c r="G29" s="106" t="s">
        <v>5961</v>
      </c>
      <c r="I29" s="106" t="s">
        <v>5962</v>
      </c>
    </row>
    <row r="30" spans="1:13">
      <c r="A30" s="107" t="s">
        <v>2486</v>
      </c>
      <c r="B30" s="10" t="s">
        <v>6278</v>
      </c>
      <c r="C30" s="107" t="s">
        <v>2486</v>
      </c>
      <c r="D30" s="10" t="s">
        <v>6278</v>
      </c>
      <c r="E30" s="107" t="s">
        <v>2486</v>
      </c>
      <c r="F30" s="10" t="s">
        <v>6278</v>
      </c>
      <c r="G30" s="107" t="s">
        <v>2486</v>
      </c>
      <c r="H30" s="10" t="s">
        <v>6278</v>
      </c>
      <c r="I30" s="107" t="s">
        <v>2486</v>
      </c>
      <c r="J30" s="10" t="s">
        <v>6278</v>
      </c>
    </row>
    <row r="31" spans="1:13">
      <c r="A31" s="107" t="s">
        <v>2487</v>
      </c>
      <c r="B31" s="143" t="s">
        <v>618</v>
      </c>
      <c r="C31" s="107" t="s">
        <v>2487</v>
      </c>
      <c r="D31" s="143" t="s">
        <v>618</v>
      </c>
      <c r="E31" s="107" t="s">
        <v>2487</v>
      </c>
      <c r="F31" s="143" t="s">
        <v>618</v>
      </c>
      <c r="G31" s="107" t="s">
        <v>2487</v>
      </c>
      <c r="H31" s="143" t="s">
        <v>618</v>
      </c>
      <c r="I31" s="107" t="s">
        <v>2487</v>
      </c>
      <c r="J31" s="143" t="s">
        <v>618</v>
      </c>
    </row>
    <row r="32" spans="1:13">
      <c r="A32" s="107" t="s">
        <v>2488</v>
      </c>
      <c r="B32" s="10" t="s">
        <v>7054</v>
      </c>
      <c r="C32" s="107" t="s">
        <v>2488</v>
      </c>
      <c r="D32" s="10" t="s">
        <v>7054</v>
      </c>
      <c r="E32" s="107" t="s">
        <v>2488</v>
      </c>
      <c r="F32" s="10" t="s">
        <v>12168</v>
      </c>
      <c r="G32" s="107" t="s">
        <v>2488</v>
      </c>
      <c r="H32" s="10" t="s">
        <v>7054</v>
      </c>
      <c r="I32" s="107" t="s">
        <v>2488</v>
      </c>
      <c r="J32" s="10" t="s">
        <v>7054</v>
      </c>
    </row>
    <row r="33" spans="1:10">
      <c r="A33" s="107" t="s">
        <v>2625</v>
      </c>
      <c r="B33" s="143" t="s">
        <v>11984</v>
      </c>
      <c r="C33" s="107" t="s">
        <v>2625</v>
      </c>
      <c r="D33" s="143" t="s">
        <v>6858</v>
      </c>
      <c r="E33" s="107" t="s">
        <v>2625</v>
      </c>
      <c r="F33" s="143" t="s">
        <v>6858</v>
      </c>
      <c r="G33" s="107" t="s">
        <v>2625</v>
      </c>
      <c r="H33" s="143" t="s">
        <v>6858</v>
      </c>
      <c r="I33" s="107" t="s">
        <v>2625</v>
      </c>
      <c r="J33" s="143" t="s">
        <v>6858</v>
      </c>
    </row>
    <row r="34" spans="1:10">
      <c r="A34" s="107" t="s">
        <v>2626</v>
      </c>
      <c r="B34" s="143" t="s">
        <v>6851</v>
      </c>
      <c r="C34" s="107" t="s">
        <v>2626</v>
      </c>
      <c r="D34" s="143" t="s">
        <v>6851</v>
      </c>
      <c r="E34" s="107" t="s">
        <v>2626</v>
      </c>
      <c r="F34" s="143" t="s">
        <v>6851</v>
      </c>
      <c r="G34" s="107" t="s">
        <v>2626</v>
      </c>
      <c r="H34" s="143" t="s">
        <v>6851</v>
      </c>
      <c r="I34" s="107" t="s">
        <v>2626</v>
      </c>
      <c r="J34" s="143" t="s">
        <v>6851</v>
      </c>
    </row>
    <row r="35" spans="1:10">
      <c r="A35" s="107" t="s">
        <v>2627</v>
      </c>
      <c r="B35" s="10" t="s">
        <v>2610</v>
      </c>
      <c r="C35" s="107" t="s">
        <v>2627</v>
      </c>
      <c r="D35" s="10" t="s">
        <v>2610</v>
      </c>
      <c r="E35" s="107" t="s">
        <v>2627</v>
      </c>
      <c r="F35" s="10" t="s">
        <v>2610</v>
      </c>
      <c r="G35" s="107" t="s">
        <v>2627</v>
      </c>
      <c r="H35" s="10" t="s">
        <v>2610</v>
      </c>
      <c r="I35" s="107" t="s">
        <v>2627</v>
      </c>
      <c r="J35" s="10" t="s">
        <v>2610</v>
      </c>
    </row>
    <row r="36" spans="1:10">
      <c r="A36" s="107" t="s">
        <v>2492</v>
      </c>
      <c r="B36" s="10" t="s">
        <v>7055</v>
      </c>
      <c r="C36" s="107" t="s">
        <v>2492</v>
      </c>
      <c r="D36" s="10" t="s">
        <v>7055</v>
      </c>
      <c r="E36" s="107" t="s">
        <v>2492</v>
      </c>
      <c r="F36" s="10" t="s">
        <v>7055</v>
      </c>
      <c r="G36" s="107" t="s">
        <v>2492</v>
      </c>
      <c r="H36" s="10" t="s">
        <v>7055</v>
      </c>
      <c r="I36" s="107" t="s">
        <v>2492</v>
      </c>
      <c r="J36" s="10" t="s">
        <v>7055</v>
      </c>
    </row>
    <row r="37" spans="1:10">
      <c r="A37" s="107" t="s">
        <v>2493</v>
      </c>
      <c r="B37" s="10" t="s">
        <v>4673</v>
      </c>
      <c r="C37" s="107" t="s">
        <v>2493</v>
      </c>
      <c r="D37" s="10" t="s">
        <v>4673</v>
      </c>
      <c r="E37" s="107" t="s">
        <v>2493</v>
      </c>
      <c r="F37" s="10" t="s">
        <v>4673</v>
      </c>
      <c r="G37" s="107" t="s">
        <v>2493</v>
      </c>
      <c r="H37" s="10" t="s">
        <v>4673</v>
      </c>
      <c r="I37" s="107" t="s">
        <v>2493</v>
      </c>
      <c r="J37" s="10" t="s">
        <v>4673</v>
      </c>
    </row>
    <row r="38" spans="1:10">
      <c r="A38" s="107" t="s">
        <v>2494</v>
      </c>
      <c r="B38" s="143" t="s">
        <v>9399</v>
      </c>
      <c r="C38" s="107" t="s">
        <v>2494</v>
      </c>
      <c r="D38" s="143" t="s">
        <v>9399</v>
      </c>
      <c r="E38" s="107" t="s">
        <v>2494</v>
      </c>
      <c r="F38" s="143" t="s">
        <v>12171</v>
      </c>
      <c r="G38" s="107" t="s">
        <v>2494</v>
      </c>
      <c r="H38" s="143" t="s">
        <v>9399</v>
      </c>
      <c r="I38" s="107" t="s">
        <v>2494</v>
      </c>
      <c r="J38" s="143" t="s">
        <v>9399</v>
      </c>
    </row>
    <row r="39" spans="1:10">
      <c r="A39" s="107" t="s">
        <v>2495</v>
      </c>
      <c r="B39" s="10" t="s">
        <v>5763</v>
      </c>
      <c r="C39" s="107" t="s">
        <v>2495</v>
      </c>
      <c r="D39" s="10" t="s">
        <v>5763</v>
      </c>
      <c r="E39" s="107" t="s">
        <v>2495</v>
      </c>
      <c r="F39" s="10" t="s">
        <v>5763</v>
      </c>
      <c r="G39" s="107" t="s">
        <v>2495</v>
      </c>
      <c r="H39" s="10" t="s">
        <v>5763</v>
      </c>
      <c r="I39" s="107" t="s">
        <v>2495</v>
      </c>
      <c r="J39" s="10" t="s">
        <v>5763</v>
      </c>
    </row>
    <row r="40" spans="1:10">
      <c r="A40" s="107" t="s">
        <v>2496</v>
      </c>
      <c r="B40" s="143" t="s">
        <v>949</v>
      </c>
      <c r="C40" s="107" t="s">
        <v>2496</v>
      </c>
      <c r="D40" s="143" t="s">
        <v>949</v>
      </c>
      <c r="E40" s="107" t="s">
        <v>2496</v>
      </c>
      <c r="F40" s="143" t="s">
        <v>12151</v>
      </c>
      <c r="G40" s="107" t="s">
        <v>2496</v>
      </c>
      <c r="H40" s="143" t="s">
        <v>949</v>
      </c>
      <c r="I40" s="107" t="s">
        <v>2496</v>
      </c>
      <c r="J40" s="143" t="s">
        <v>949</v>
      </c>
    </row>
    <row r="41" spans="1:10">
      <c r="A41" s="107" t="s">
        <v>2497</v>
      </c>
      <c r="B41" s="10" t="s">
        <v>11840</v>
      </c>
      <c r="C41" s="107" t="s">
        <v>2497</v>
      </c>
      <c r="D41" s="10" t="s">
        <v>11841</v>
      </c>
      <c r="E41" s="107" t="s">
        <v>2497</v>
      </c>
      <c r="F41" s="10" t="s">
        <v>11840</v>
      </c>
      <c r="G41" s="107" t="s">
        <v>2497</v>
      </c>
      <c r="H41" s="10" t="s">
        <v>12074</v>
      </c>
      <c r="I41" s="107" t="s">
        <v>2497</v>
      </c>
      <c r="J41" s="10" t="s">
        <v>4827</v>
      </c>
    </row>
    <row r="42" spans="1:10">
      <c r="A42" s="107" t="s">
        <v>2498</v>
      </c>
      <c r="B42" s="10" t="s">
        <v>9442</v>
      </c>
      <c r="C42" s="107" t="s">
        <v>2498</v>
      </c>
      <c r="D42" s="10" t="s">
        <v>9442</v>
      </c>
      <c r="E42" s="107" t="s">
        <v>2498</v>
      </c>
      <c r="F42" s="10" t="s">
        <v>9442</v>
      </c>
      <c r="G42" s="107" t="s">
        <v>2498</v>
      </c>
      <c r="H42" s="10" t="s">
        <v>12172</v>
      </c>
      <c r="I42" s="107" t="s">
        <v>2498</v>
      </c>
      <c r="J42" s="10" t="s">
        <v>12142</v>
      </c>
    </row>
    <row r="43" spans="1:10">
      <c r="A43" s="107" t="s">
        <v>3272</v>
      </c>
      <c r="B43" s="10" t="s">
        <v>4255</v>
      </c>
      <c r="C43" s="107" t="s">
        <v>3272</v>
      </c>
      <c r="D43" s="10" t="s">
        <v>4255</v>
      </c>
      <c r="E43" s="107" t="s">
        <v>3272</v>
      </c>
      <c r="F43" s="10" t="s">
        <v>4255</v>
      </c>
      <c r="G43" s="107" t="s">
        <v>3272</v>
      </c>
      <c r="H43" s="10" t="s">
        <v>4255</v>
      </c>
      <c r="I43" s="107" t="s">
        <v>3272</v>
      </c>
      <c r="J43" s="10" t="s">
        <v>4255</v>
      </c>
    </row>
    <row r="44" spans="1:10">
      <c r="A44" s="107" t="s">
        <v>3273</v>
      </c>
      <c r="B44" s="10" t="s">
        <v>2400</v>
      </c>
      <c r="C44" s="107" t="s">
        <v>3273</v>
      </c>
      <c r="D44" s="10" t="s">
        <v>2400</v>
      </c>
      <c r="E44" s="107" t="s">
        <v>3273</v>
      </c>
      <c r="F44" s="10" t="s">
        <v>2400</v>
      </c>
      <c r="G44" s="107" t="s">
        <v>3273</v>
      </c>
      <c r="H44" s="10" t="s">
        <v>2400</v>
      </c>
      <c r="I44" s="107" t="s">
        <v>3273</v>
      </c>
      <c r="J44" s="10" t="s">
        <v>2400</v>
      </c>
    </row>
    <row r="45" spans="1:10">
      <c r="A45" s="107" t="s">
        <v>3274</v>
      </c>
      <c r="B45" s="10" t="s">
        <v>11561</v>
      </c>
      <c r="C45" s="107" t="s">
        <v>3274</v>
      </c>
      <c r="D45" s="10" t="s">
        <v>12160</v>
      </c>
      <c r="E45" s="107" t="s">
        <v>3274</v>
      </c>
      <c r="F45" s="10" t="s">
        <v>12158</v>
      </c>
      <c r="G45" s="107" t="s">
        <v>3274</v>
      </c>
      <c r="H45" s="10" t="s">
        <v>11561</v>
      </c>
      <c r="I45" s="107" t="s">
        <v>3274</v>
      </c>
      <c r="J45" s="10" t="s">
        <v>11561</v>
      </c>
    </row>
    <row r="46" spans="1:10">
      <c r="A46" s="107" t="s">
        <v>3275</v>
      </c>
      <c r="B46" s="10" t="s">
        <v>11526</v>
      </c>
      <c r="C46" s="107" t="s">
        <v>3275</v>
      </c>
      <c r="D46" s="10" t="s">
        <v>11526</v>
      </c>
      <c r="E46" s="107" t="s">
        <v>3275</v>
      </c>
      <c r="F46" s="10" t="s">
        <v>11526</v>
      </c>
      <c r="G46" s="107" t="s">
        <v>3275</v>
      </c>
      <c r="H46" s="10" t="s">
        <v>11526</v>
      </c>
      <c r="I46" s="107" t="s">
        <v>3275</v>
      </c>
      <c r="J46" s="10" t="s">
        <v>11526</v>
      </c>
    </row>
    <row r="47" spans="1:10">
      <c r="A47" s="107" t="s">
        <v>3276</v>
      </c>
      <c r="B47" s="10" t="s">
        <v>11846</v>
      </c>
      <c r="C47" s="107" t="s">
        <v>3276</v>
      </c>
      <c r="D47" s="10" t="s">
        <v>1490</v>
      </c>
      <c r="E47" s="107" t="s">
        <v>3276</v>
      </c>
      <c r="F47" s="10" t="s">
        <v>1490</v>
      </c>
      <c r="G47" s="107" t="s">
        <v>3276</v>
      </c>
      <c r="H47" s="10" t="s">
        <v>1490</v>
      </c>
      <c r="I47" s="107" t="s">
        <v>3276</v>
      </c>
      <c r="J47" s="10" t="s">
        <v>1490</v>
      </c>
    </row>
    <row r="48" spans="1:10">
      <c r="A48" s="107" t="s">
        <v>3277</v>
      </c>
      <c r="B48" s="10" t="s">
        <v>9299</v>
      </c>
      <c r="C48" s="107" t="s">
        <v>3277</v>
      </c>
      <c r="D48" s="10" t="s">
        <v>9299</v>
      </c>
      <c r="E48" s="107" t="s">
        <v>3277</v>
      </c>
      <c r="F48" s="10" t="s">
        <v>9299</v>
      </c>
      <c r="G48" s="107" t="s">
        <v>3277</v>
      </c>
      <c r="H48" s="10" t="s">
        <v>9299</v>
      </c>
      <c r="I48" s="107" t="s">
        <v>3277</v>
      </c>
      <c r="J48" s="10" t="s">
        <v>9299</v>
      </c>
    </row>
    <row r="49" spans="1:13">
      <c r="A49" s="107" t="s">
        <v>3278</v>
      </c>
      <c r="B49" s="143" t="s">
        <v>8234</v>
      </c>
      <c r="C49" s="107" t="s">
        <v>3278</v>
      </c>
      <c r="D49" s="143" t="s">
        <v>8234</v>
      </c>
      <c r="E49" s="107" t="s">
        <v>3278</v>
      </c>
      <c r="F49" s="143" t="s">
        <v>8234</v>
      </c>
      <c r="G49" s="107" t="s">
        <v>3278</v>
      </c>
      <c r="H49" s="143" t="s">
        <v>8234</v>
      </c>
      <c r="I49" s="107" t="s">
        <v>3278</v>
      </c>
      <c r="J49" s="143" t="s">
        <v>8234</v>
      </c>
    </row>
    <row r="50" spans="1:13">
      <c r="A50" s="107" t="s">
        <v>3279</v>
      </c>
      <c r="B50" s="10" t="s">
        <v>7053</v>
      </c>
      <c r="C50" s="107" t="s">
        <v>3279</v>
      </c>
      <c r="D50" s="10" t="s">
        <v>12051</v>
      </c>
      <c r="E50" s="107" t="s">
        <v>3279</v>
      </c>
      <c r="F50" s="10" t="s">
        <v>7053</v>
      </c>
      <c r="G50" s="107" t="s">
        <v>3279</v>
      </c>
      <c r="H50" s="10" t="s">
        <v>7053</v>
      </c>
      <c r="I50" s="107" t="s">
        <v>3279</v>
      </c>
      <c r="J50" s="10" t="s">
        <v>7053</v>
      </c>
    </row>
    <row r="51" spans="1:13">
      <c r="A51" s="107" t="s">
        <v>3280</v>
      </c>
      <c r="B51" s="10" t="s">
        <v>950</v>
      </c>
      <c r="C51" s="107" t="s">
        <v>3280</v>
      </c>
      <c r="D51" s="10" t="s">
        <v>950</v>
      </c>
      <c r="E51" s="107" t="s">
        <v>3280</v>
      </c>
      <c r="F51" s="10" t="s">
        <v>950</v>
      </c>
      <c r="G51" s="107" t="s">
        <v>3280</v>
      </c>
      <c r="H51" s="10" t="s">
        <v>950</v>
      </c>
      <c r="I51" s="107" t="s">
        <v>3280</v>
      </c>
      <c r="J51" s="10" t="s">
        <v>950</v>
      </c>
    </row>
    <row r="52" spans="1:13">
      <c r="A52" s="107" t="s">
        <v>3281</v>
      </c>
      <c r="B52" s="10" t="s">
        <v>1649</v>
      </c>
      <c r="C52" s="107" t="s">
        <v>3281</v>
      </c>
      <c r="D52" s="10" t="s">
        <v>1649</v>
      </c>
      <c r="E52" s="107" t="s">
        <v>3281</v>
      </c>
      <c r="F52" s="10" t="s">
        <v>1649</v>
      </c>
      <c r="G52" s="107" t="s">
        <v>3281</v>
      </c>
      <c r="H52" s="10" t="s">
        <v>1649</v>
      </c>
      <c r="I52" s="107" t="s">
        <v>3281</v>
      </c>
      <c r="J52" s="10" t="s">
        <v>1649</v>
      </c>
    </row>
    <row r="53" spans="1:13">
      <c r="A53" s="107" t="s">
        <v>3282</v>
      </c>
      <c r="B53" s="143" t="s">
        <v>9382</v>
      </c>
      <c r="C53" s="107" t="s">
        <v>3282</v>
      </c>
      <c r="D53" s="143" t="s">
        <v>9382</v>
      </c>
      <c r="E53" s="107" t="s">
        <v>3282</v>
      </c>
      <c r="F53" s="143" t="s">
        <v>9382</v>
      </c>
      <c r="G53" s="107" t="s">
        <v>3282</v>
      </c>
      <c r="H53" s="143" t="s">
        <v>9382</v>
      </c>
      <c r="I53" s="107" t="s">
        <v>3282</v>
      </c>
      <c r="J53" s="143" t="s">
        <v>9382</v>
      </c>
    </row>
    <row r="54" spans="1:13">
      <c r="A54" s="8"/>
      <c r="D54" s="8"/>
      <c r="G54" s="8"/>
      <c r="J54" s="8"/>
    </row>
    <row r="55" spans="1:13">
      <c r="A55" s="8"/>
      <c r="D55" s="8"/>
      <c r="G55" s="8"/>
      <c r="J55" s="8"/>
      <c r="M55" s="8"/>
    </row>
    <row r="56" spans="1:13">
      <c r="A56" s="107" t="s">
        <v>6278</v>
      </c>
      <c r="B56" s="10" t="s">
        <v>12157</v>
      </c>
    </row>
    <row r="57" spans="1:13">
      <c r="A57" s="107" t="s">
        <v>618</v>
      </c>
      <c r="B57" s="10" t="s">
        <v>11409</v>
      </c>
    </row>
    <row r="58" spans="1:13">
      <c r="A58" s="107" t="s">
        <v>11526</v>
      </c>
      <c r="B58" s="10" t="s">
        <v>12075</v>
      </c>
    </row>
    <row r="59" spans="1:13">
      <c r="A59" s="107" t="s">
        <v>715</v>
      </c>
      <c r="B59" s="10" t="s">
        <v>12169</v>
      </c>
    </row>
    <row r="60" spans="1:13">
      <c r="A60" s="107" t="s">
        <v>6858</v>
      </c>
      <c r="B60" s="10" t="s">
        <v>11985</v>
      </c>
    </row>
    <row r="61" spans="1:13">
      <c r="A61" s="107" t="s">
        <v>2610</v>
      </c>
      <c r="B61" s="10" t="s">
        <v>12143</v>
      </c>
    </row>
    <row r="62" spans="1:13">
      <c r="A62" s="107" t="s">
        <v>6851</v>
      </c>
      <c r="B62" s="10" t="s">
        <v>12164</v>
      </c>
    </row>
    <row r="63" spans="1:13">
      <c r="A63" s="107" t="s">
        <v>9408</v>
      </c>
      <c r="B63" s="10" t="s">
        <v>11598</v>
      </c>
    </row>
    <row r="64" spans="1:13">
      <c r="A64" s="107" t="s">
        <v>4673</v>
      </c>
      <c r="B64" s="10" t="s">
        <v>11409</v>
      </c>
    </row>
    <row r="65" spans="1:2">
      <c r="A65" s="107" t="s">
        <v>5763</v>
      </c>
      <c r="B65" s="10" t="s">
        <v>12052</v>
      </c>
    </row>
    <row r="66" spans="1:2">
      <c r="A66" s="107" t="s">
        <v>9399</v>
      </c>
      <c r="B66" s="10" t="s">
        <v>12215</v>
      </c>
    </row>
    <row r="67" spans="1:2">
      <c r="A67" s="107" t="s">
        <v>949</v>
      </c>
      <c r="B67" s="10" t="s">
        <v>12173</v>
      </c>
    </row>
    <row r="68" spans="1:2">
      <c r="A68" s="107" t="s">
        <v>4827</v>
      </c>
      <c r="B68" s="10" t="s">
        <v>12153</v>
      </c>
    </row>
    <row r="69" spans="1:2">
      <c r="A69" s="107" t="s">
        <v>2400</v>
      </c>
      <c r="B69" s="10" t="s">
        <v>11409</v>
      </c>
    </row>
    <row r="70" spans="1:2">
      <c r="A70" s="107" t="s">
        <v>9442</v>
      </c>
      <c r="B70" s="10" t="s">
        <v>12216</v>
      </c>
    </row>
    <row r="71" spans="1:2">
      <c r="A71" s="107" t="s">
        <v>8234</v>
      </c>
      <c r="B71" s="10" t="s">
        <v>12170</v>
      </c>
    </row>
    <row r="72" spans="1:2">
      <c r="A72" s="107" t="s">
        <v>4255</v>
      </c>
      <c r="B72" s="10" t="s">
        <v>12152</v>
      </c>
    </row>
    <row r="73" spans="1:2">
      <c r="A73" s="107" t="s">
        <v>7053</v>
      </c>
      <c r="B73" s="10" t="s">
        <v>12154</v>
      </c>
    </row>
    <row r="74" spans="1:2">
      <c r="A74" s="107" t="s">
        <v>11561</v>
      </c>
      <c r="B74" s="10" t="s">
        <v>12161</v>
      </c>
    </row>
    <row r="75" spans="1:2">
      <c r="A75" s="107" t="s">
        <v>1490</v>
      </c>
      <c r="B75" s="10" t="s">
        <v>12141</v>
      </c>
    </row>
    <row r="76" spans="1:2">
      <c r="A76" s="107" t="s">
        <v>6296</v>
      </c>
      <c r="B76" s="10" t="s">
        <v>11848</v>
      </c>
    </row>
    <row r="77" spans="1:2">
      <c r="A77" s="107" t="s">
        <v>950</v>
      </c>
      <c r="B77" s="10" t="s">
        <v>12060</v>
      </c>
    </row>
    <row r="78" spans="1:2">
      <c r="A78" s="107" t="s">
        <v>1649</v>
      </c>
      <c r="B78" s="10" t="s">
        <v>11536</v>
      </c>
    </row>
    <row r="79" spans="1:2">
      <c r="A79" s="107" t="s">
        <v>9382</v>
      </c>
      <c r="B79" s="10" t="s">
        <v>11549</v>
      </c>
    </row>
    <row r="82" spans="2:2">
      <c r="B82" s="10"/>
    </row>
  </sheetData>
  <sortState xmlns:xlrd2="http://schemas.microsoft.com/office/spreadsheetml/2017/richdata2" ref="B3:B26">
    <sortCondition ref="B3:B26"/>
  </sortState>
  <phoneticPr fontId="134"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R53"/>
  <sheetViews>
    <sheetView tabSelected="1" topLeftCell="A4" workbookViewId="0">
      <selection activeCell="D17" sqref="D17"/>
    </sheetView>
  </sheetViews>
  <sheetFormatPr defaultColWidth="8.85546875" defaultRowHeight="12.75"/>
  <cols>
    <col min="1" max="1" width="16" customWidth="1"/>
    <col min="2" max="2" width="19.42578125" customWidth="1"/>
    <col min="3" max="3" width="20.42578125" customWidth="1"/>
    <col min="4" max="4" width="30.42578125" style="40" customWidth="1"/>
    <col min="5" max="5" width="33.140625" style="40" customWidth="1"/>
    <col min="6" max="6" width="21" style="40" bestFit="1" customWidth="1"/>
    <col min="7" max="11" width="21" style="40" customWidth="1"/>
    <col min="12" max="12" width="15.42578125" style="40" bestFit="1" customWidth="1"/>
    <col min="13" max="13" width="13.42578125" style="40" bestFit="1" customWidth="1"/>
    <col min="14" max="14" width="16.140625" style="40" bestFit="1" customWidth="1"/>
    <col min="15" max="15" width="20.42578125" style="40" bestFit="1" customWidth="1"/>
    <col min="16" max="16" width="17" bestFit="1" customWidth="1"/>
    <col min="17" max="17" width="12.85546875" bestFit="1" customWidth="1"/>
    <col min="18" max="18" width="15.5703125" bestFit="1" customWidth="1"/>
  </cols>
  <sheetData>
    <row r="1" spans="1:18">
      <c r="C1" t="s">
        <v>1669</v>
      </c>
      <c r="D1" t="s">
        <v>1670</v>
      </c>
      <c r="E1" t="s">
        <v>1671</v>
      </c>
      <c r="F1" t="s">
        <v>5762</v>
      </c>
      <c r="G1" t="s">
        <v>11465</v>
      </c>
      <c r="H1" s="10" t="s">
        <v>9393</v>
      </c>
      <c r="I1"/>
      <c r="J1" s="10" t="s">
        <v>7433</v>
      </c>
      <c r="K1" t="s">
        <v>6791</v>
      </c>
      <c r="L1" t="s">
        <v>6789</v>
      </c>
      <c r="M1" s="10" t="s">
        <v>6790</v>
      </c>
      <c r="N1" s="10" t="s">
        <v>6784</v>
      </c>
      <c r="O1" t="s">
        <v>6785</v>
      </c>
      <c r="P1" s="10" t="s">
        <v>6786</v>
      </c>
      <c r="Q1" s="10" t="s">
        <v>6787</v>
      </c>
      <c r="R1" s="10" t="s">
        <v>6788</v>
      </c>
    </row>
    <row r="2" spans="1:18">
      <c r="A2" s="179" t="s">
        <v>4829</v>
      </c>
      <c r="B2" s="179" t="s">
        <v>4830</v>
      </c>
      <c r="C2" s="108" t="s">
        <v>529</v>
      </c>
      <c r="D2" t="s">
        <v>229</v>
      </c>
      <c r="E2" s="63" t="s">
        <v>9434</v>
      </c>
      <c r="F2" s="10" t="s">
        <v>9435</v>
      </c>
      <c r="G2" s="10"/>
      <c r="H2"/>
      <c r="I2"/>
      <c r="J2"/>
      <c r="K2"/>
      <c r="L2"/>
      <c r="M2"/>
      <c r="N2"/>
      <c r="O2" t="s">
        <v>4831</v>
      </c>
      <c r="R2" t="s">
        <v>713</v>
      </c>
    </row>
    <row r="3" spans="1:18">
      <c r="A3" s="179" t="s">
        <v>2400</v>
      </c>
      <c r="B3" s="179" t="s">
        <v>6783</v>
      </c>
      <c r="C3" s="108" t="s">
        <v>7432</v>
      </c>
      <c r="D3" s="149" t="s">
        <v>7445</v>
      </c>
      <c r="E3" s="63" t="s">
        <v>7434</v>
      </c>
      <c r="F3" s="149" t="s">
        <v>7446</v>
      </c>
      <c r="G3" s="149"/>
      <c r="H3" s="149"/>
      <c r="I3" s="149"/>
      <c r="J3" s="10" t="s">
        <v>7435</v>
      </c>
      <c r="K3" t="s">
        <v>6792</v>
      </c>
      <c r="L3"/>
      <c r="M3"/>
      <c r="N3"/>
      <c r="O3"/>
    </row>
    <row r="4" spans="1:18">
      <c r="A4" s="179" t="s">
        <v>11561</v>
      </c>
      <c r="B4" s="179" t="s">
        <v>11574</v>
      </c>
      <c r="C4" s="108" t="s">
        <v>11575</v>
      </c>
      <c r="D4" s="108" t="s">
        <v>11670</v>
      </c>
      <c r="E4" s="63" t="s">
        <v>12284</v>
      </c>
      <c r="F4" s="63" t="s">
        <v>11575</v>
      </c>
      <c r="G4" s="10" t="s">
        <v>11467</v>
      </c>
      <c r="H4" s="10" t="s">
        <v>9394</v>
      </c>
      <c r="I4" s="10"/>
      <c r="J4" s="10"/>
      <c r="K4" s="10"/>
      <c r="L4" s="10"/>
      <c r="M4"/>
      <c r="N4"/>
      <c r="O4" s="108" t="s">
        <v>4660</v>
      </c>
    </row>
    <row r="5" spans="1:18" ht="15">
      <c r="A5" s="179" t="s">
        <v>4673</v>
      </c>
      <c r="B5" s="179" t="s">
        <v>4674</v>
      </c>
      <c r="C5" s="108" t="s">
        <v>4675</v>
      </c>
      <c r="D5" s="193" t="s">
        <v>8314</v>
      </c>
      <c r="E5" s="180" t="s">
        <v>4676</v>
      </c>
      <c r="F5" t="s">
        <v>5879</v>
      </c>
      <c r="G5"/>
      <c r="H5"/>
      <c r="I5"/>
      <c r="J5"/>
      <c r="K5"/>
      <c r="L5"/>
      <c r="M5" s="10"/>
      <c r="N5"/>
      <c r="O5" s="108" t="s">
        <v>4677</v>
      </c>
      <c r="P5" t="s">
        <v>4232</v>
      </c>
    </row>
    <row r="6" spans="1:18">
      <c r="A6" s="178"/>
      <c r="B6" s="178"/>
      <c r="D6"/>
      <c r="E6"/>
      <c r="F6"/>
      <c r="G6"/>
      <c r="H6"/>
      <c r="I6"/>
      <c r="J6"/>
      <c r="K6"/>
      <c r="L6"/>
      <c r="M6"/>
      <c r="N6"/>
      <c r="O6"/>
    </row>
    <row r="7" spans="1:18">
      <c r="A7" s="179" t="s">
        <v>934</v>
      </c>
      <c r="B7" s="179" t="s">
        <v>935</v>
      </c>
      <c r="C7" s="108" t="s">
        <v>936</v>
      </c>
      <c r="D7" t="s">
        <v>937</v>
      </c>
      <c r="E7" s="63" t="s">
        <v>10929</v>
      </c>
      <c r="F7" t="s">
        <v>5880</v>
      </c>
      <c r="G7"/>
      <c r="H7"/>
      <c r="I7"/>
      <c r="J7"/>
      <c r="K7"/>
      <c r="L7"/>
      <c r="M7"/>
      <c r="N7"/>
      <c r="O7"/>
    </row>
    <row r="8" spans="1:18">
      <c r="A8" s="179" t="s">
        <v>618</v>
      </c>
      <c r="B8" s="179" t="s">
        <v>619</v>
      </c>
      <c r="C8" s="108" t="s">
        <v>620</v>
      </c>
      <c r="D8" t="s">
        <v>621</v>
      </c>
      <c r="E8" s="63" t="s">
        <v>622</v>
      </c>
      <c r="F8" t="s">
        <v>5881</v>
      </c>
      <c r="G8"/>
      <c r="H8"/>
      <c r="I8"/>
      <c r="J8"/>
      <c r="K8"/>
      <c r="L8"/>
      <c r="M8"/>
      <c r="N8"/>
      <c r="O8"/>
      <c r="R8" t="s">
        <v>623</v>
      </c>
    </row>
    <row r="9" spans="1:18">
      <c r="A9" s="179" t="s">
        <v>6296</v>
      </c>
      <c r="B9" s="179" t="s">
        <v>6297</v>
      </c>
      <c r="C9" s="108" t="s">
        <v>5753</v>
      </c>
      <c r="D9" s="63" t="s">
        <v>5754</v>
      </c>
      <c r="E9" s="63" t="s">
        <v>5755</v>
      </c>
      <c r="F9" t="s">
        <v>5882</v>
      </c>
      <c r="G9"/>
      <c r="H9"/>
      <c r="I9"/>
      <c r="J9"/>
      <c r="K9"/>
      <c r="L9" s="10" t="s">
        <v>4677</v>
      </c>
      <c r="M9"/>
      <c r="N9" t="s">
        <v>5284</v>
      </c>
      <c r="O9"/>
      <c r="P9" t="s">
        <v>4740</v>
      </c>
    </row>
    <row r="10" spans="1:18">
      <c r="A10" s="179" t="s">
        <v>8234</v>
      </c>
      <c r="B10" s="179" t="s">
        <v>8235</v>
      </c>
      <c r="C10" s="108" t="s">
        <v>8236</v>
      </c>
      <c r="D10" s="108" t="s">
        <v>11670</v>
      </c>
      <c r="E10" s="180" t="s">
        <v>8237</v>
      </c>
      <c r="F10" s="10" t="s">
        <v>8238</v>
      </c>
      <c r="G10" s="10"/>
      <c r="H10" s="10"/>
      <c r="I10" t="s">
        <v>8239</v>
      </c>
      <c r="J10"/>
      <c r="K10"/>
      <c r="L10"/>
      <c r="M10"/>
      <c r="N10" t="s">
        <v>5273</v>
      </c>
      <c r="O10" t="s">
        <v>4672</v>
      </c>
    </row>
    <row r="11" spans="1:18">
      <c r="A11" s="178"/>
      <c r="B11" s="178"/>
      <c r="D11"/>
      <c r="E11" s="180"/>
      <c r="F11"/>
      <c r="G11"/>
      <c r="H11"/>
      <c r="I11"/>
      <c r="J11"/>
      <c r="K11"/>
      <c r="L11"/>
      <c r="M11"/>
      <c r="N11"/>
      <c r="O11"/>
    </row>
    <row r="12" spans="1:18">
      <c r="A12" s="179" t="s">
        <v>6278</v>
      </c>
      <c r="B12" s="179" t="s">
        <v>6333</v>
      </c>
      <c r="C12" s="108" t="s">
        <v>6275</v>
      </c>
      <c r="D12" s="63" t="s">
        <v>6277</v>
      </c>
      <c r="E12" s="63" t="s">
        <v>6276</v>
      </c>
      <c r="F12" t="s">
        <v>6275</v>
      </c>
      <c r="G12"/>
      <c r="H12"/>
      <c r="I12"/>
      <c r="J12"/>
      <c r="K12"/>
      <c r="L12" t="s">
        <v>6334</v>
      </c>
      <c r="M12"/>
      <c r="N12"/>
      <c r="O12"/>
      <c r="R12" t="s">
        <v>714</v>
      </c>
    </row>
    <row r="13" spans="1:18">
      <c r="A13" s="179" t="s">
        <v>1124</v>
      </c>
      <c r="B13" s="179" t="s">
        <v>1125</v>
      </c>
      <c r="C13" s="108" t="s">
        <v>1126</v>
      </c>
      <c r="D13" t="s">
        <v>1127</v>
      </c>
      <c r="E13" s="63" t="s">
        <v>948</v>
      </c>
      <c r="F13" t="s">
        <v>5884</v>
      </c>
      <c r="G13"/>
      <c r="H13"/>
      <c r="I13"/>
      <c r="J13"/>
      <c r="K13"/>
      <c r="L13"/>
      <c r="M13"/>
      <c r="N13"/>
      <c r="O13"/>
    </row>
    <row r="14" spans="1:18">
      <c r="A14" s="179" t="s">
        <v>949</v>
      </c>
      <c r="B14" s="179" t="s">
        <v>8240</v>
      </c>
      <c r="C14" s="108" t="s">
        <v>8241</v>
      </c>
      <c r="D14" t="s">
        <v>8242</v>
      </c>
      <c r="E14" s="63" t="s">
        <v>8243</v>
      </c>
      <c r="F14" s="149" t="s">
        <v>8244</v>
      </c>
      <c r="G14" s="149"/>
      <c r="H14" s="149"/>
      <c r="I14" s="149" t="s">
        <v>8245</v>
      </c>
      <c r="J14" s="10" t="s">
        <v>7436</v>
      </c>
      <c r="K14"/>
      <c r="L14"/>
      <c r="M14" t="s">
        <v>4221</v>
      </c>
      <c r="N14" t="s">
        <v>5271</v>
      </c>
      <c r="O14" t="s">
        <v>4671</v>
      </c>
      <c r="P14" t="s">
        <v>4221</v>
      </c>
    </row>
    <row r="15" spans="1:18">
      <c r="A15" s="179" t="s">
        <v>1737</v>
      </c>
      <c r="B15" s="179" t="s">
        <v>951</v>
      </c>
      <c r="C15" s="108" t="s">
        <v>3567</v>
      </c>
      <c r="D15" t="s">
        <v>3568</v>
      </c>
      <c r="E15" s="63" t="s">
        <v>5769</v>
      </c>
      <c r="F15" t="s">
        <v>5885</v>
      </c>
      <c r="G15"/>
      <c r="H15"/>
      <c r="I15"/>
      <c r="J15"/>
      <c r="K15"/>
      <c r="L15"/>
      <c r="M15"/>
      <c r="N15"/>
      <c r="O15"/>
    </row>
    <row r="16" spans="1:18">
      <c r="A16" s="178"/>
      <c r="B16" s="178"/>
      <c r="D16"/>
      <c r="E16" s="180"/>
      <c r="F16"/>
      <c r="G16"/>
      <c r="H16"/>
      <c r="I16"/>
      <c r="J16"/>
      <c r="K16"/>
      <c r="L16"/>
      <c r="M16"/>
      <c r="N16"/>
      <c r="O16"/>
    </row>
    <row r="17" spans="1:18">
      <c r="A17" s="179" t="s">
        <v>6858</v>
      </c>
      <c r="B17" s="179" t="s">
        <v>11487</v>
      </c>
      <c r="C17" s="108" t="s">
        <v>6855</v>
      </c>
      <c r="D17" t="s">
        <v>6860</v>
      </c>
      <c r="E17" s="63" t="s">
        <v>6856</v>
      </c>
      <c r="F17" t="s">
        <v>8246</v>
      </c>
      <c r="G17"/>
      <c r="H17"/>
      <c r="I17"/>
      <c r="J17"/>
      <c r="K17" t="s">
        <v>6793</v>
      </c>
      <c r="L17"/>
      <c r="M17"/>
      <c r="N17"/>
      <c r="O17"/>
    </row>
    <row r="18" spans="1:18">
      <c r="A18" s="179" t="s">
        <v>715</v>
      </c>
      <c r="B18" s="179" t="s">
        <v>716</v>
      </c>
      <c r="C18" s="108" t="s">
        <v>572</v>
      </c>
      <c r="D18" t="s">
        <v>573</v>
      </c>
      <c r="E18" s="63" t="s">
        <v>574</v>
      </c>
      <c r="F18" t="s">
        <v>5782</v>
      </c>
      <c r="G18"/>
      <c r="H18"/>
      <c r="I18"/>
      <c r="J18"/>
      <c r="K18"/>
      <c r="L18"/>
      <c r="M18"/>
      <c r="N18"/>
      <c r="O18"/>
      <c r="R18" t="s">
        <v>575</v>
      </c>
    </row>
    <row r="19" spans="1:18">
      <c r="A19" s="179" t="s">
        <v>11526</v>
      </c>
      <c r="B19" s="179" t="s">
        <v>11527</v>
      </c>
      <c r="C19" s="108" t="s">
        <v>11538</v>
      </c>
      <c r="D19" s="108" t="s">
        <v>11670</v>
      </c>
      <c r="E19" s="63" t="s">
        <v>11539</v>
      </c>
      <c r="F19" t="s">
        <v>11533</v>
      </c>
      <c r="G19" s="10" t="s">
        <v>11540</v>
      </c>
      <c r="H19"/>
      <c r="I19"/>
      <c r="J19"/>
      <c r="K19"/>
      <c r="L19" t="s">
        <v>6274</v>
      </c>
      <c r="M19"/>
      <c r="N19" t="s">
        <v>5359</v>
      </c>
      <c r="O19"/>
    </row>
    <row r="20" spans="1:18">
      <c r="A20" s="179" t="s">
        <v>1654</v>
      </c>
      <c r="B20" s="179" t="s">
        <v>5268</v>
      </c>
      <c r="C20" s="108" t="s">
        <v>5269</v>
      </c>
      <c r="D20" s="10" t="s">
        <v>5270</v>
      </c>
      <c r="E20" s="63" t="s">
        <v>5274</v>
      </c>
      <c r="F20" t="s">
        <v>5883</v>
      </c>
      <c r="G20"/>
      <c r="H20"/>
      <c r="I20"/>
      <c r="J20"/>
      <c r="K20"/>
      <c r="L20"/>
      <c r="M20"/>
      <c r="N20" t="s">
        <v>5272</v>
      </c>
      <c r="O20"/>
      <c r="R20" t="s">
        <v>517</v>
      </c>
    </row>
    <row r="21" spans="1:18">
      <c r="A21" s="178"/>
      <c r="B21" s="178"/>
      <c r="D21"/>
      <c r="E21" s="180"/>
      <c r="F21"/>
      <c r="G21"/>
      <c r="H21"/>
      <c r="I21"/>
      <c r="J21"/>
      <c r="K21"/>
      <c r="L21"/>
      <c r="M21"/>
      <c r="N21"/>
      <c r="O21"/>
    </row>
    <row r="22" spans="1:18">
      <c r="A22" s="179" t="s">
        <v>1649</v>
      </c>
      <c r="B22" s="179" t="s">
        <v>1650</v>
      </c>
      <c r="C22" s="108" t="s">
        <v>1651</v>
      </c>
      <c r="D22" t="s">
        <v>1652</v>
      </c>
      <c r="E22" s="63" t="s">
        <v>1653</v>
      </c>
      <c r="F22" t="s">
        <v>1651</v>
      </c>
      <c r="G22"/>
      <c r="H22"/>
      <c r="I22"/>
      <c r="J22"/>
      <c r="K22"/>
      <c r="L22"/>
      <c r="M22"/>
      <c r="N22"/>
      <c r="O22"/>
    </row>
    <row r="23" spans="1:18">
      <c r="A23" s="179" t="s">
        <v>5756</v>
      </c>
      <c r="B23" s="179" t="s">
        <v>5757</v>
      </c>
      <c r="C23" s="108" t="s">
        <v>5758</v>
      </c>
      <c r="D23" t="s">
        <v>5759</v>
      </c>
      <c r="E23" s="63" t="s">
        <v>5760</v>
      </c>
      <c r="F23" t="s">
        <v>5886</v>
      </c>
      <c r="G23"/>
      <c r="H23"/>
      <c r="I23"/>
      <c r="J23"/>
      <c r="K23"/>
      <c r="L23"/>
      <c r="M23" t="s">
        <v>5766</v>
      </c>
      <c r="N23"/>
      <c r="O23" t="s">
        <v>4661</v>
      </c>
      <c r="R23" t="s">
        <v>519</v>
      </c>
    </row>
    <row r="24" spans="1:18" ht="15" customHeight="1">
      <c r="A24" s="179" t="s">
        <v>9382</v>
      </c>
      <c r="B24" s="179" t="s">
        <v>6866</v>
      </c>
      <c r="C24" s="108" t="s">
        <v>4227</v>
      </c>
      <c r="D24" t="s">
        <v>4219</v>
      </c>
      <c r="E24" s="63" t="s">
        <v>4220</v>
      </c>
      <c r="F24" t="s">
        <v>4227</v>
      </c>
      <c r="G24"/>
      <c r="H24"/>
      <c r="I24"/>
      <c r="J24"/>
      <c r="K24"/>
      <c r="L24"/>
      <c r="M24"/>
      <c r="N24"/>
      <c r="O24"/>
    </row>
    <row r="25" spans="1:18">
      <c r="A25" s="179" t="s">
        <v>11573</v>
      </c>
      <c r="B25" s="179" t="s">
        <v>7054</v>
      </c>
      <c r="C25" s="108" t="s">
        <v>9438</v>
      </c>
      <c r="D25" s="108" t="s">
        <v>11670</v>
      </c>
      <c r="E25" s="63" t="s">
        <v>9436</v>
      </c>
      <c r="F25"/>
      <c r="G25" t="s">
        <v>11466</v>
      </c>
      <c r="H25"/>
      <c r="I25"/>
      <c r="J25"/>
      <c r="K25"/>
      <c r="L25"/>
      <c r="M25" t="s">
        <v>4653</v>
      </c>
      <c r="N25"/>
      <c r="O25" s="10" t="s">
        <v>4653</v>
      </c>
      <c r="Q25" t="s">
        <v>102</v>
      </c>
    </row>
    <row r="26" spans="1:18">
      <c r="A26" s="178"/>
      <c r="B26" s="178"/>
      <c r="D26"/>
      <c r="E26"/>
      <c r="F26"/>
      <c r="G26"/>
      <c r="H26"/>
      <c r="I26"/>
      <c r="J26"/>
      <c r="K26"/>
      <c r="L26"/>
      <c r="M26"/>
      <c r="N26"/>
      <c r="O26"/>
    </row>
    <row r="27" spans="1:18">
      <c r="A27" s="179" t="s">
        <v>1490</v>
      </c>
      <c r="B27" s="179" t="s">
        <v>1491</v>
      </c>
      <c r="C27" s="108" t="s">
        <v>1492</v>
      </c>
      <c r="D27" t="s">
        <v>2630</v>
      </c>
      <c r="E27" s="63" t="s">
        <v>1493</v>
      </c>
      <c r="F27" s="10" t="s">
        <v>8247</v>
      </c>
      <c r="G27" s="10"/>
      <c r="H27" s="10"/>
      <c r="I27"/>
      <c r="J27" s="104"/>
      <c r="K27" s="104"/>
      <c r="L27" s="104"/>
      <c r="M27"/>
      <c r="N27"/>
      <c r="O27"/>
    </row>
    <row r="28" spans="1:18">
      <c r="A28" s="179" t="s">
        <v>6851</v>
      </c>
      <c r="B28" s="179" t="s">
        <v>6852</v>
      </c>
      <c r="C28" s="108" t="s">
        <v>6850</v>
      </c>
      <c r="D28" s="129" t="s">
        <v>6853</v>
      </c>
      <c r="E28" s="180" t="s">
        <v>6854</v>
      </c>
      <c r="F28" t="s">
        <v>6850</v>
      </c>
      <c r="G28"/>
      <c r="H28"/>
      <c r="I28"/>
      <c r="J28"/>
      <c r="K28" t="s">
        <v>6794</v>
      </c>
      <c r="L28"/>
      <c r="M28"/>
      <c r="N28"/>
      <c r="O28"/>
    </row>
    <row r="29" spans="1:18">
      <c r="A29" s="179" t="s">
        <v>9399</v>
      </c>
      <c r="B29" s="179" t="s">
        <v>9400</v>
      </c>
      <c r="C29" s="108" t="s">
        <v>9395</v>
      </c>
      <c r="D29" s="3" t="s">
        <v>10930</v>
      </c>
      <c r="E29" s="63" t="s">
        <v>9396</v>
      </c>
      <c r="F29"/>
      <c r="G29"/>
      <c r="H29" s="10" t="s">
        <v>9397</v>
      </c>
      <c r="I29"/>
      <c r="J29" s="104"/>
      <c r="K29" s="104"/>
      <c r="L29" t="s">
        <v>6273</v>
      </c>
      <c r="M29"/>
      <c r="N29"/>
      <c r="O29"/>
      <c r="Q29" t="s">
        <v>103</v>
      </c>
    </row>
    <row r="30" spans="1:18">
      <c r="A30" s="179" t="s">
        <v>4255</v>
      </c>
      <c r="B30" s="179" t="s">
        <v>4244</v>
      </c>
      <c r="C30" s="108" t="s">
        <v>4245</v>
      </c>
      <c r="D30" t="s">
        <v>4246</v>
      </c>
      <c r="E30" s="180" t="s">
        <v>4247</v>
      </c>
      <c r="F30" t="s">
        <v>5887</v>
      </c>
      <c r="G30"/>
      <c r="H30"/>
      <c r="I30"/>
      <c r="J30"/>
      <c r="K30"/>
      <c r="L30"/>
      <c r="M30"/>
      <c r="N30"/>
      <c r="O30"/>
      <c r="P30" t="s">
        <v>4248</v>
      </c>
    </row>
    <row r="31" spans="1:18">
      <c r="D31" s="174"/>
      <c r="E31" s="174"/>
      <c r="F31" s="174"/>
      <c r="G31" s="174"/>
      <c r="H31" s="174"/>
      <c r="I31" s="174"/>
      <c r="J31" s="78"/>
      <c r="K31" s="78"/>
      <c r="L31" s="78"/>
      <c r="M31" s="78"/>
      <c r="N31" s="78"/>
      <c r="O31" s="78"/>
      <c r="P31" s="54"/>
      <c r="Q31" s="54"/>
      <c r="R31" s="54"/>
    </row>
    <row r="32" spans="1:18">
      <c r="D32" s="174"/>
      <c r="E32" s="174"/>
      <c r="F32" s="174"/>
      <c r="G32" s="174"/>
      <c r="H32" s="174"/>
      <c r="I32" s="174"/>
      <c r="J32" s="78"/>
      <c r="K32" s="78"/>
      <c r="L32" s="78"/>
      <c r="M32" s="78"/>
      <c r="N32" s="78"/>
      <c r="O32" s="78"/>
      <c r="P32" s="54"/>
      <c r="Q32" s="54"/>
      <c r="R32" s="54"/>
    </row>
    <row r="33" spans="1:18">
      <c r="A33" s="54"/>
      <c r="B33" s="54"/>
      <c r="C33" s="54"/>
      <c r="D33" s="53"/>
      <c r="E33" s="53"/>
      <c r="F33" s="53"/>
      <c r="G33" s="53"/>
      <c r="H33" s="53"/>
      <c r="I33" s="53"/>
      <c r="J33" s="53"/>
      <c r="K33" s="53"/>
      <c r="L33" s="53"/>
      <c r="M33" s="53"/>
      <c r="N33" s="53"/>
      <c r="O33" s="53"/>
      <c r="P33" s="54"/>
      <c r="Q33" s="54"/>
      <c r="R33" s="54"/>
    </row>
    <row r="34" spans="1:18">
      <c r="A34" s="54"/>
      <c r="B34" s="54"/>
      <c r="C34" s="54"/>
      <c r="D34" s="53"/>
      <c r="E34" s="53"/>
      <c r="F34" s="53"/>
      <c r="G34" s="53"/>
      <c r="H34" s="53"/>
      <c r="I34" s="53"/>
      <c r="J34" s="53"/>
      <c r="K34" s="53"/>
      <c r="L34" s="53"/>
      <c r="M34" s="53"/>
      <c r="N34" s="53"/>
      <c r="O34" s="53"/>
      <c r="P34" s="54"/>
      <c r="Q34" s="54"/>
      <c r="R34" s="54"/>
    </row>
    <row r="35" spans="1:18">
      <c r="A35" s="54"/>
      <c r="B35" s="54"/>
      <c r="C35" s="54"/>
      <c r="D35" s="53" t="s">
        <v>2500</v>
      </c>
      <c r="E35" s="53"/>
      <c r="F35" s="53"/>
      <c r="G35" s="53"/>
      <c r="H35" s="53"/>
      <c r="I35" s="53"/>
      <c r="J35" s="53"/>
      <c r="K35" s="53"/>
      <c r="L35" s="53"/>
      <c r="M35" s="53"/>
      <c r="N35" s="53"/>
      <c r="O35" s="53"/>
      <c r="P35" s="54"/>
      <c r="Q35" s="54"/>
      <c r="R35" s="54"/>
    </row>
    <row r="36" spans="1:18">
      <c r="A36" s="54"/>
      <c r="B36" s="54"/>
      <c r="C36" s="54"/>
      <c r="D36" s="53"/>
      <c r="E36" s="53"/>
      <c r="F36" s="53"/>
      <c r="G36" s="53"/>
      <c r="H36" s="53"/>
      <c r="I36" s="53"/>
      <c r="J36" s="53"/>
      <c r="K36" s="53"/>
      <c r="L36" s="53"/>
      <c r="M36" s="53"/>
      <c r="N36" s="53"/>
      <c r="O36" s="53"/>
      <c r="P36" s="54"/>
      <c r="Q36" s="54"/>
      <c r="R36" s="54"/>
    </row>
    <row r="37" spans="1:18">
      <c r="A37" s="54"/>
      <c r="B37" s="54"/>
      <c r="C37" s="54"/>
      <c r="D37" s="53"/>
      <c r="E37" s="53"/>
      <c r="F37" s="53"/>
      <c r="G37" s="53"/>
      <c r="H37" s="53"/>
      <c r="I37" s="53"/>
      <c r="J37" s="53"/>
      <c r="K37" s="53"/>
      <c r="L37" s="53"/>
      <c r="M37" s="53"/>
      <c r="N37" s="53"/>
      <c r="O37" s="53"/>
      <c r="P37" s="54"/>
      <c r="Q37" s="54"/>
      <c r="R37" s="54"/>
    </row>
    <row r="38" spans="1:18">
      <c r="A38" s="54"/>
      <c r="B38" s="54"/>
      <c r="C38" s="54"/>
      <c r="D38" s="53"/>
      <c r="E38" s="53"/>
      <c r="F38" s="53"/>
      <c r="G38" s="53"/>
      <c r="H38" s="53"/>
      <c r="I38" s="53"/>
      <c r="J38" s="53"/>
      <c r="K38" s="53"/>
      <c r="L38" s="53"/>
      <c r="M38" s="53"/>
      <c r="N38" s="53"/>
      <c r="O38" s="53"/>
      <c r="P38" s="54"/>
      <c r="Q38" s="54"/>
      <c r="R38" s="54"/>
    </row>
    <row r="39" spans="1:18">
      <c r="A39" s="54"/>
      <c r="B39" s="54"/>
      <c r="C39" s="54"/>
      <c r="D39" s="53"/>
      <c r="E39" s="53"/>
      <c r="F39" s="53"/>
      <c r="G39" s="53"/>
      <c r="H39" s="53"/>
      <c r="I39" s="53"/>
      <c r="J39" s="53"/>
      <c r="K39" s="53"/>
      <c r="L39" s="53"/>
      <c r="M39" s="53"/>
      <c r="N39" s="53"/>
      <c r="O39" s="53"/>
      <c r="P39" s="54"/>
      <c r="Q39" s="54"/>
      <c r="R39" s="54"/>
    </row>
    <row r="40" spans="1:18">
      <c r="A40" s="54"/>
      <c r="B40" s="54"/>
      <c r="C40" s="54"/>
      <c r="D40" s="53"/>
      <c r="E40" s="53"/>
      <c r="F40" s="53"/>
      <c r="G40" s="53"/>
      <c r="H40" s="53"/>
      <c r="I40" s="53"/>
      <c r="J40" s="53"/>
      <c r="K40" s="53"/>
      <c r="L40" s="53"/>
      <c r="M40" s="53"/>
      <c r="N40" s="53"/>
      <c r="O40" s="53"/>
      <c r="P40" s="54"/>
      <c r="Q40" s="54"/>
      <c r="R40" s="54"/>
    </row>
    <row r="41" spans="1:18">
      <c r="A41" s="54"/>
      <c r="B41" s="54"/>
      <c r="C41" s="54"/>
      <c r="D41" s="53"/>
      <c r="E41" s="53"/>
      <c r="F41" s="53"/>
      <c r="G41" s="53"/>
      <c r="H41" s="53"/>
      <c r="I41" s="53"/>
      <c r="J41" s="53"/>
      <c r="K41" s="53"/>
      <c r="L41" s="53"/>
      <c r="M41" s="53"/>
      <c r="N41" s="53"/>
      <c r="O41" s="53"/>
      <c r="P41" s="54"/>
      <c r="Q41" s="54"/>
      <c r="R41" s="54"/>
    </row>
    <row r="42" spans="1:18">
      <c r="A42" s="54"/>
      <c r="B42" s="54"/>
      <c r="C42" s="54"/>
      <c r="D42" s="53"/>
      <c r="E42" s="53"/>
      <c r="F42" s="53"/>
      <c r="G42" s="53"/>
      <c r="H42" s="53"/>
      <c r="I42" s="53"/>
      <c r="J42" s="53"/>
      <c r="K42" s="53"/>
      <c r="L42" s="53"/>
      <c r="M42" s="53"/>
      <c r="N42" s="53"/>
      <c r="O42" s="53"/>
      <c r="P42" s="54"/>
      <c r="Q42" s="54"/>
      <c r="R42" s="54"/>
    </row>
    <row r="43" spans="1:18">
      <c r="A43" s="54"/>
      <c r="B43" s="54"/>
      <c r="C43" s="54"/>
      <c r="D43" s="53"/>
      <c r="E43" s="53"/>
      <c r="F43" s="53"/>
      <c r="G43" s="53"/>
      <c r="H43" s="53"/>
      <c r="I43" s="53"/>
      <c r="J43" s="53"/>
      <c r="K43" s="53"/>
      <c r="L43" s="53"/>
      <c r="M43" s="53"/>
      <c r="N43" s="53"/>
      <c r="O43" s="53"/>
      <c r="P43" s="54"/>
      <c r="Q43" s="54"/>
      <c r="R43" s="54"/>
    </row>
    <row r="44" spans="1:18">
      <c r="A44" s="54"/>
      <c r="B44" s="54"/>
      <c r="C44" s="54"/>
      <c r="D44" s="53"/>
      <c r="E44" s="53"/>
      <c r="F44" s="53"/>
      <c r="G44" s="53"/>
      <c r="H44" s="53"/>
      <c r="I44" s="53"/>
      <c r="J44" s="53"/>
      <c r="K44" s="53"/>
      <c r="L44" s="53"/>
      <c r="M44" s="53"/>
      <c r="N44" s="53"/>
      <c r="O44" s="53"/>
      <c r="P44" s="54"/>
      <c r="Q44" s="54"/>
      <c r="R44" s="54"/>
    </row>
    <row r="45" spans="1:18">
      <c r="A45" s="54"/>
      <c r="B45" s="54"/>
      <c r="C45" s="54"/>
      <c r="D45" s="53"/>
      <c r="E45" s="53"/>
      <c r="F45" s="53"/>
      <c r="G45" s="53"/>
      <c r="H45" s="53"/>
      <c r="I45" s="53"/>
      <c r="J45" s="53"/>
      <c r="K45" s="53"/>
      <c r="L45" s="53"/>
      <c r="M45" s="53"/>
      <c r="N45" s="53"/>
      <c r="O45" s="53"/>
      <c r="P45" s="54"/>
      <c r="Q45" s="54"/>
      <c r="R45" s="54"/>
    </row>
    <row r="46" spans="1:18">
      <c r="A46" s="54"/>
      <c r="B46" s="54"/>
      <c r="C46" s="54"/>
      <c r="D46" s="53"/>
      <c r="E46" s="53"/>
      <c r="F46" s="53"/>
      <c r="G46" s="53"/>
      <c r="H46" s="53"/>
      <c r="I46" s="53"/>
      <c r="J46" s="53"/>
      <c r="K46" s="53"/>
      <c r="L46" s="53"/>
      <c r="M46" s="53"/>
      <c r="N46" s="53"/>
      <c r="O46" s="53"/>
      <c r="P46" s="54"/>
      <c r="Q46" s="54"/>
      <c r="R46" s="54"/>
    </row>
    <row r="47" spans="1:18">
      <c r="A47" s="54"/>
      <c r="B47" s="54"/>
      <c r="C47" s="54"/>
      <c r="D47" s="53"/>
      <c r="E47" s="53"/>
      <c r="F47" s="53"/>
      <c r="G47" s="53"/>
      <c r="H47" s="53"/>
      <c r="I47" s="53"/>
      <c r="J47" s="53"/>
      <c r="K47" s="53"/>
      <c r="L47" s="53"/>
      <c r="M47" s="53"/>
      <c r="N47" s="53"/>
      <c r="O47" s="53"/>
      <c r="P47" s="54"/>
      <c r="Q47" s="54"/>
      <c r="R47" s="54"/>
    </row>
    <row r="48" spans="1:18">
      <c r="A48" s="54"/>
      <c r="B48" s="54"/>
      <c r="C48" s="54"/>
      <c r="D48" s="53"/>
      <c r="E48" s="53"/>
      <c r="F48" s="53"/>
      <c r="G48" s="53"/>
      <c r="H48" s="53"/>
      <c r="I48" s="53"/>
      <c r="J48" s="53"/>
      <c r="K48" s="53"/>
      <c r="L48" s="53"/>
      <c r="M48" s="53"/>
      <c r="N48" s="53"/>
      <c r="O48" s="53"/>
      <c r="P48" s="54"/>
      <c r="Q48" s="54"/>
      <c r="R48" s="54"/>
    </row>
    <row r="49" spans="1:18">
      <c r="A49" s="54"/>
      <c r="B49" s="54"/>
      <c r="C49" s="54"/>
      <c r="D49" s="53"/>
      <c r="E49" s="53"/>
      <c r="F49" s="53"/>
      <c r="G49" s="53"/>
      <c r="H49" s="53"/>
      <c r="I49" s="53"/>
      <c r="J49" s="53"/>
      <c r="K49" s="53"/>
      <c r="L49" s="53"/>
      <c r="M49" s="53"/>
      <c r="N49" s="53"/>
      <c r="O49" s="53"/>
      <c r="P49" s="54"/>
      <c r="Q49" s="54"/>
      <c r="R49" s="54"/>
    </row>
    <row r="50" spans="1:18">
      <c r="A50" s="54"/>
      <c r="B50" s="54"/>
      <c r="C50" s="54"/>
      <c r="D50" s="53"/>
      <c r="E50" s="53"/>
      <c r="F50" s="53"/>
      <c r="G50" s="53"/>
      <c r="H50" s="53"/>
      <c r="I50" s="53"/>
      <c r="J50" s="53"/>
      <c r="K50" s="53"/>
      <c r="L50" s="53"/>
      <c r="M50" s="53"/>
      <c r="N50" s="53"/>
      <c r="O50" s="53"/>
      <c r="P50" s="54"/>
      <c r="Q50" s="54"/>
      <c r="R50" s="54"/>
    </row>
    <row r="51" spans="1:18">
      <c r="A51" s="54"/>
      <c r="B51" s="54"/>
      <c r="C51" s="54"/>
      <c r="D51" s="53"/>
      <c r="E51" s="53"/>
      <c r="F51" s="53"/>
      <c r="G51" s="53"/>
      <c r="H51" s="53"/>
      <c r="I51" s="53"/>
      <c r="J51" s="53"/>
      <c r="K51" s="53"/>
      <c r="L51" s="53"/>
      <c r="M51" s="53"/>
      <c r="N51" s="53"/>
      <c r="O51" s="53"/>
      <c r="P51" s="54"/>
      <c r="Q51" s="54"/>
      <c r="R51" s="54"/>
    </row>
    <row r="52" spans="1:18">
      <c r="A52" s="54"/>
      <c r="B52" s="54"/>
      <c r="C52" s="54"/>
      <c r="D52" s="53"/>
      <c r="E52" s="53"/>
      <c r="F52" s="53"/>
      <c r="G52" s="53"/>
      <c r="H52" s="53"/>
      <c r="I52" s="53"/>
      <c r="J52" s="53"/>
      <c r="K52" s="53"/>
      <c r="L52" s="53"/>
      <c r="M52" s="53"/>
      <c r="N52" s="53"/>
      <c r="O52" s="53"/>
      <c r="P52" s="54"/>
      <c r="Q52" s="54"/>
      <c r="R52" s="54"/>
    </row>
    <row r="53" spans="1:18">
      <c r="A53" s="54"/>
      <c r="B53" s="54"/>
      <c r="C53" s="54"/>
      <c r="D53" s="53"/>
      <c r="E53" s="53"/>
      <c r="F53" s="53"/>
      <c r="G53" s="53"/>
      <c r="H53" s="53"/>
      <c r="I53" s="53"/>
      <c r="J53" s="53"/>
      <c r="K53" s="53"/>
      <c r="L53" s="53"/>
      <c r="M53" s="53"/>
      <c r="N53" s="53"/>
      <c r="O53" s="53"/>
      <c r="P53" s="54"/>
      <c r="Q53" s="54"/>
      <c r="R53" s="54"/>
    </row>
  </sheetData>
  <phoneticPr fontId="29" type="noConversion"/>
  <hyperlinks>
    <hyperlink ref="E2" r:id="rId1" xr:uid="{5B96D3C5-F43F-43DA-BA1D-B36E2490A90A}"/>
    <hyperlink ref="E3" r:id="rId2" display="mailto:bobmittleman@gmail.com" xr:uid="{60E24E04-9625-445B-814C-4218AF36628D}"/>
    <hyperlink ref="E7" r:id="rId3" xr:uid="{F147D069-43B2-4FB6-B78D-4D8EF7AFF520}"/>
    <hyperlink ref="E8" r:id="rId4" display="mailto:a2apollos@aol.com" xr:uid="{ED6BA86E-6404-41BB-9690-8B99E554ABA1}"/>
    <hyperlink ref="D9" r:id="rId5" display="tel:763 634-1353" xr:uid="{021F6A57-1478-4722-BCE9-20CC227C74FE}"/>
    <hyperlink ref="E9" r:id="rId6" display="mailto:desertelitesoccer7@yahoo.com" xr:uid="{3F8B0067-6469-4E5B-93D2-81607CDF0F63}"/>
    <hyperlink ref="D12" r:id="rId7" display="tel:302-367-5431" xr:uid="{9CF60644-5908-4EC3-A2B8-5BED67670277}"/>
    <hyperlink ref="E12" r:id="rId8" display="mailto:rosesabl@yahoo.com" xr:uid="{D118F2AF-A9CA-4DAC-B837-296C2012EDBC}"/>
    <hyperlink ref="E13" r:id="rId9" display="mailto:ajp711@yahoo.com" xr:uid="{CFBE5FB8-F01A-46D9-9295-DC08DA4E06D3}"/>
    <hyperlink ref="E14" r:id="rId10" display="mailto:mstucchi@yahoo.com" xr:uid="{E8E58E07-9FB3-4BDC-A8D6-EF24084407A2}"/>
    <hyperlink ref="E15" r:id="rId11" display="mailto:dvandeven5@gmail.com" xr:uid="{EE6C85F7-9B25-48DE-958D-F754E1A1E074}"/>
    <hyperlink ref="E17" r:id="rId12" display="mailto:bobgough1966@yahoo.com" xr:uid="{F8C570AA-FE98-41C7-8788-64E74B53327F}"/>
    <hyperlink ref="E18" r:id="rId13" display="mailto:coachbutch02@msn.com" xr:uid="{324A2C61-529A-4D8F-A949-166EE4B59488}"/>
    <hyperlink ref="E20" r:id="rId14" display="mailto:jasonowens81@yahoo.com" xr:uid="{A8C6456A-061C-4A11-8921-DD22FAF0F561}"/>
    <hyperlink ref="E22" r:id="rId15" display="mailto:kmoubray@aol.com" xr:uid="{D91B0F32-26E1-4BC6-836A-5C957870FCDF}"/>
    <hyperlink ref="E23" r:id="rId16" display="mailto:jodysuperbowlbound@yahoo.com" xr:uid="{0E4170A1-18D0-4778-895C-CC9AC3D6D82F}"/>
    <hyperlink ref="E24" r:id="rId17" display="mailto:mrnicholas93@yahoo.com" xr:uid="{C41F300E-4611-420F-A4AD-68337942A06F}"/>
    <hyperlink ref="E27" r:id="rId18" display="mailto:seahawk10@gmail.com" xr:uid="{F7DE6F7E-9EE4-412B-948D-2124E10229FA}"/>
    <hyperlink ref="E29" r:id="rId19" xr:uid="{BEA96BAD-C39F-494B-AB83-F9AFF5ACD7A6}"/>
    <hyperlink ref="E19" r:id="rId20" display="mailto:Stratseattlefan@gmail.com" xr:uid="{D8A7A0F8-9E96-4387-BC85-E2E71DAA8F5E}"/>
    <hyperlink ref="E4" r:id="rId21" xr:uid="{29C6E7BA-ACBE-40A6-A252-3C81CF1BD6C0}"/>
  </hyperlinks>
  <pageMargins left="0.7" right="0.7" top="0.75" bottom="0.75" header="0.3" footer="0.3"/>
  <pageSetup orientation="portrait" horizontalDpi="4294967292" verticalDpi="4294967292" r:id="rId2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Team Rosters</vt:lpstr>
      <vt:lpstr>2024 Cuts</vt:lpstr>
      <vt:lpstr>FA_Draft2024</vt:lpstr>
      <vt:lpstr>Availables</vt:lpstr>
      <vt:lpstr>Roster Grid</vt:lpstr>
      <vt:lpstr>Trades</vt:lpstr>
      <vt:lpstr>2024 Draft Grid</vt:lpstr>
      <vt:lpstr>2025 Draft</vt:lpstr>
      <vt:lpstr>Directory</vt:lpstr>
      <vt:lpstr>BirthdateDraft</vt:lpstr>
      <vt:lpstr>ALL</vt:lpstr>
      <vt:lpstr>League Drafts</vt:lpstr>
      <vt:lpstr>Admin Steps</vt:lpstr>
      <vt:lpstr>Supplemental Drafts</vt:lpstr>
      <vt:lpstr>ALL CUTS</vt:lpstr>
      <vt:lpstr>Directory!x__Hlk60148447</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Dennis C</cp:lastModifiedBy>
  <cp:lastPrinted>2016-09-10T14:58:40Z</cp:lastPrinted>
  <dcterms:created xsi:type="dcterms:W3CDTF">2006-07-04T21:19:50Z</dcterms:created>
  <dcterms:modified xsi:type="dcterms:W3CDTF">2025-08-08T16:04:49Z</dcterms:modified>
</cp:coreProperties>
</file>